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12"/>
  <workbookPr/>
  <mc:AlternateContent xmlns:mc="http://schemas.openxmlformats.org/markup-compatibility/2006">
    <mc:Choice Requires="x15">
      <x15ac:absPath xmlns:x15ac="http://schemas.microsoft.com/office/spreadsheetml/2010/11/ac" url="https://minenergia-my.sharepoint.com/personal/mgarciac_minenergia_cl/Documents/PSM PSA/Proyecto Final/Mitigación/Datos medidas/"/>
    </mc:Choice>
  </mc:AlternateContent>
  <xr:revisionPtr revIDLastSave="0" documentId="8_{D1F627EC-385D-43AE-BB4C-3D2B757EF6E5}" xr6:coauthVersionLast="47" xr6:coauthVersionMax="47" xr10:uidLastSave="{00000000-0000-0000-0000-000000000000}"/>
  <bookViews>
    <workbookView xWindow="0" yWindow="760" windowWidth="30240" windowHeight="17720" firstSheet="33" xr2:uid="{77C61BE4-575B-42FE-A37C-394DB137528D}"/>
  </bookViews>
  <sheets>
    <sheet name="Indice" sheetId="65" r:id="rId1"/>
    <sheet name="Trans_EV_Bus_Urb" sheetId="11" state="hidden" r:id="rId2"/>
    <sheet name="Trans_Conversion_ICE-EV" sheetId="9" r:id="rId3"/>
    <sheet name="Trans_Est_ZEV_HDV" sheetId="8" r:id="rId4"/>
    <sheet name="Trans_Std_MDV" sheetId="6" r:id="rId5"/>
    <sheet name="Trans_Std_HDV" sheetId="7" r:id="rId6"/>
    <sheet name="Trans_SAF" sheetId="5" r:id="rId7"/>
    <sheet name="Trans_DR_HDV" sheetId="12" r:id="rId8"/>
    <sheet name="Trans_Bioetanol" sheetId="68" r:id="rId9"/>
    <sheet name="Trans_EV_Taxis" sheetId="10" r:id="rId10"/>
    <sheet name="Res_ReacondT" sheetId="23" state="hidden" r:id="rId11"/>
    <sheet name="Res_Actualizacion_RT" sheetId="21" r:id="rId12"/>
    <sheet name="Res_CEV" sheetId="33" r:id="rId13"/>
    <sheet name="Res_SST" sheetId="27" r:id="rId14"/>
    <sheet name="Res_ElecACS" sheetId="31" r:id="rId15"/>
    <sheet name="Res_ElecCoc" sheetId="29" r:id="rId16"/>
    <sheet name="Res_ElecCalef" sheetId="25" r:id="rId17"/>
    <sheet name="Res_CD" sheetId="70" r:id="rId18"/>
    <sheet name="Res_BlendingH2" sheetId="71" r:id="rId19"/>
    <sheet name="Ind_Elec_Ter" sheetId="45" r:id="rId20"/>
    <sheet name="Ind_ERNC" sheetId="44" r:id="rId21"/>
    <sheet name="Ind_H2Ter" sheetId="41" r:id="rId22"/>
    <sheet name="Ind_H2Mot" sheetId="39" r:id="rId23"/>
    <sheet name="Ind_Elec_Mot" sheetId="47" r:id="rId24"/>
    <sheet name="Ind_MEPS" sheetId="49" r:id="rId25"/>
    <sheet name="Min_ElecMot_MinV" sheetId="60" r:id="rId26"/>
    <sheet name="Min_H2Mot_MinV" sheetId="59" r:id="rId27"/>
    <sheet name="Min_ElecTer_MinV" sheetId="64" r:id="rId28"/>
    <sheet name="Min_DR_MinCu" sheetId="53" r:id="rId29"/>
    <sheet name="Min_ElecFund_MinCu" sheetId="54" state="hidden" r:id="rId30"/>
    <sheet name="Min_H2Mot_MinCu" sheetId="56" r:id="rId31"/>
    <sheet name="Min_ElecMot_MinCu" sheetId="57" r:id="rId32"/>
    <sheet name="Parámetros" sheetId="2" r:id="rId33"/>
    <sheet name="C_CierreCentrales" sheetId="73" r:id="rId34"/>
    <sheet name="GX_Dx" sheetId="74" r:id="rId35"/>
    <sheet name="C_ElecACS" sheetId="32" r:id="rId36"/>
    <sheet name="C_ElecCoc" sheetId="30" r:id="rId37"/>
    <sheet name="C_SST" sheetId="26" r:id="rId38"/>
    <sheet name="C_CEV" sheetId="34" r:id="rId39"/>
    <sheet name="C_H2redGN" sheetId="69" r:id="rId40"/>
    <sheet name="C_ElecCalef" sheetId="28" r:id="rId41"/>
    <sheet name="C_CD" sheetId="72" r:id="rId42"/>
    <sheet name="C_Actualizacion_RT" sheetId="22" r:id="rId43"/>
    <sheet name="C_SAF" sheetId="3" r:id="rId44"/>
    <sheet name="C_DR_HDV" sheetId="13" r:id="rId45"/>
    <sheet name="C_Bioetanol" sheetId="67" r:id="rId46"/>
    <sheet name="C_ZEV_HDV" sheetId="14" r:id="rId47"/>
    <sheet name="C_EV_Taxis" sheetId="17" r:id="rId48"/>
    <sheet name="C_Conv_EV" sheetId="18" r:id="rId49"/>
    <sheet name="C_Est_HDV" sheetId="15" r:id="rId50"/>
    <sheet name="C_Est_MDV" sheetId="19" r:id="rId51"/>
    <sheet name="C_Elec_Ter_ind" sheetId="46" r:id="rId52"/>
    <sheet name="C_ERNC_ind" sheetId="43" r:id="rId53"/>
    <sheet name="C_H2Ter" sheetId="42" r:id="rId54"/>
    <sheet name="C_H2Mot" sheetId="40" r:id="rId55"/>
    <sheet name="C_Elec_Mot_Ind" sheetId="48" r:id="rId56"/>
    <sheet name="C_MEPS_Mot" sheetId="50" r:id="rId57"/>
    <sheet name="C_DR_MinCu" sheetId="51" r:id="rId58"/>
    <sheet name="C_ElecFund_MinCu" sheetId="52" state="hidden" r:id="rId59"/>
    <sheet name="C_ElecMot_MinCu" sheetId="58" r:id="rId60"/>
    <sheet name="C_H2Mot_MinCu" sheetId="55" r:id="rId61"/>
    <sheet name="C_ElecMot_MinV" sheetId="61" r:id="rId62"/>
    <sheet name="C_H2Mot_MinV" sheetId="62" r:id="rId63"/>
  </sheets>
  <definedNames>
    <definedName name="_xlnm._FilterDatabase" localSheetId="0" hidden="1">Indice!$B$3:$H$3</definedName>
    <definedName name="_xlnm.Extract" localSheetId="0">Indice!#REF!</definedName>
    <definedName name="D_BioD">Parámetros!$D$8</definedName>
    <definedName name="D_Diesel">Parámetros!$D$4</definedName>
    <definedName name="D_Etanol">Parámetros!$D$10</definedName>
    <definedName name="D_GasA">Parámetros!$D$14</definedName>
    <definedName name="D_Gasolina">Parámetros!$D$3</definedName>
    <definedName name="D_GLP">Parámetros!$D$6</definedName>
    <definedName name="D_Kerojet">Parámetros!$D$13</definedName>
    <definedName name="D_KerojetHEFA">Parámetros!$D$15</definedName>
    <definedName name="D_KerojetSin">Parámetros!$D$16</definedName>
    <definedName name="D_PComb">Parámetros!$D$12</definedName>
    <definedName name="D_RD">Parámetros!$D$9</definedName>
    <definedName name="Dolar">Parámetros!$D$24</definedName>
    <definedName name="FC_RD">#REF!</definedName>
    <definedName name="FE_CH4_BioD">Parámetros!$G$8</definedName>
    <definedName name="FE_CH4_Diesel">Parámetros!$G$4</definedName>
    <definedName name="FE_CH4_Etanol">Parámetros!$G$10</definedName>
    <definedName name="FE_CH4_GasA">Parámetros!$G$14</definedName>
    <definedName name="FE_CH4_Gasolina">Parámetros!$G$3</definedName>
    <definedName name="FE_CH4_GLP">Parámetros!$G$6</definedName>
    <definedName name="FE_CH4_GN">Parámetros!$G$7</definedName>
    <definedName name="FE_CH4_Kerojet">Parámetros!$G$13</definedName>
    <definedName name="FE_CH4_KerojetHEFA">Parámetros!$G$15</definedName>
    <definedName name="FE_CH4_KerojetSin">Parámetros!$G$16</definedName>
    <definedName name="FE_CH4_PComb">Parámetros!$G$12</definedName>
    <definedName name="FE_CH4_RD">Parámetros!$G$9</definedName>
    <definedName name="FE_CO2_BioD">Parámetros!$F$8</definedName>
    <definedName name="FE_CO2_Carbon">Parámetros!$F$18</definedName>
    <definedName name="FE_CO2_Diesel">Parámetros!$F$4</definedName>
    <definedName name="FE_CO2_Etanol">Parámetros!$F$10</definedName>
    <definedName name="FE_CO2_GasA">Parámetros!$F$14</definedName>
    <definedName name="FE_CO2_Gasolina">Parámetros!$F$3</definedName>
    <definedName name="FE_CO2_GLP">Parámetros!$F$6</definedName>
    <definedName name="FE_CO2_GN">Parámetros!$F$7</definedName>
    <definedName name="FE_CO2_Kero">Parámetros!$F$17</definedName>
    <definedName name="FE_CO2_Kerojet">Parámetros!$F$13</definedName>
    <definedName name="FE_CO2_KerojetHEFA">Parámetros!$F$15</definedName>
    <definedName name="FE_CO2_KerojetSin">Parámetros!$F$16</definedName>
    <definedName name="FE_CO2_PComb">Parámetros!$F$12</definedName>
    <definedName name="FE_CO2_RD">Parámetros!$F$9</definedName>
    <definedName name="FE_SEN">Parámetros!$D$27:$AU$28</definedName>
    <definedName name="PC_BioD">Parámetros!$C$8</definedName>
    <definedName name="PC_Diesel">Parámetros!$C$4</definedName>
    <definedName name="PC_Etanol">Parámetros!$C$10</definedName>
    <definedName name="PC_GasA">Parámetros!$C$14</definedName>
    <definedName name="PC_Gasolina">Parámetros!$C$3</definedName>
    <definedName name="PC_GLP">Parámetros!$C$6</definedName>
    <definedName name="PC_GN">Parámetros!$C$7</definedName>
    <definedName name="PC_H2">Parámetros!$C$11</definedName>
    <definedName name="PC_KeroD">Parámetros!$C$17</definedName>
    <definedName name="PC_Kerojet">Parámetros!$C$13</definedName>
    <definedName name="PC_Kerojet_Sin">Parámetros!$C$16</definedName>
    <definedName name="PC_KerojetHEFA">Parámetros!$C$15</definedName>
    <definedName name="PC_PComb">Parámetros!$C$12</definedName>
    <definedName name="PC_RD">Parámetros!$C$9</definedName>
    <definedName name="Precios">Parámetros!$B$32:$AU$63</definedName>
    <definedName name="Td">Parámetros!$D$22</definedName>
    <definedName name="UF">Parámetros!$D$23</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H21" i="73"/>
  <c r="H19" i="73"/>
  <c r="H18" i="73"/>
  <c r="D32" i="73"/>
  <c r="E26" i="73"/>
  <c r="D34" i="73"/>
  <c r="D37" i="73" s="1"/>
  <c r="E57" i="26"/>
  <c r="E68" i="26"/>
  <c r="E84" i="61"/>
  <c r="E85" i="58"/>
  <c r="E108" i="50"/>
  <c r="E169" i="50"/>
  <c r="E108" i="48"/>
  <c r="E121" i="48"/>
  <c r="E108" i="40"/>
  <c r="E121" i="40"/>
  <c r="E102" i="42"/>
  <c r="E108" i="43"/>
  <c r="E108" i="46"/>
  <c r="D72" i="32"/>
  <c r="E77" i="74"/>
  <c r="E6" i="73"/>
  <c r="E85" i="17"/>
  <c r="E85" i="18"/>
  <c r="E98" i="18"/>
  <c r="E79" i="15"/>
  <c r="E79" i="19"/>
  <c r="H13" i="65"/>
  <c r="G13" i="65"/>
  <c r="I13" i="65" s="1"/>
  <c r="E98" i="61"/>
  <c r="E100" i="58"/>
  <c r="E79" i="3"/>
  <c r="E82" i="51"/>
  <c r="E119" i="42"/>
  <c r="E117" i="43"/>
  <c r="E121" i="46"/>
  <c r="E89" i="19"/>
  <c r="E86" i="15"/>
  <c r="E99" i="17"/>
  <c r="E90" i="14"/>
  <c r="E87" i="67"/>
  <c r="E79" i="13"/>
  <c r="E85" i="72"/>
  <c r="E72" i="28"/>
  <c r="E137" i="69"/>
  <c r="E57" i="30"/>
  <c r="E73" i="30"/>
  <c r="E71" i="74"/>
  <c r="E32" i="73"/>
  <c r="D79" i="30"/>
  <c r="I15" i="8"/>
  <c r="I16" i="8"/>
  <c r="I17" i="8"/>
  <c r="H9" i="8"/>
  <c r="H10" i="8"/>
  <c r="H11" i="8"/>
  <c r="H8" i="8"/>
  <c r="E36" i="73"/>
  <c r="E35" i="73"/>
  <c r="E24" i="73"/>
  <c r="F24" i="73"/>
  <c r="G24" i="73"/>
  <c r="H24" i="73"/>
  <c r="I24" i="73"/>
  <c r="J24" i="73"/>
  <c r="K24" i="73"/>
  <c r="L24" i="73"/>
  <c r="M24" i="73"/>
  <c r="N24" i="73"/>
  <c r="N26" i="73" s="1"/>
  <c r="O24" i="73"/>
  <c r="O26" i="73" s="1"/>
  <c r="P24" i="73"/>
  <c r="P26" i="73" s="1"/>
  <c r="Q24" i="73"/>
  <c r="Q26" i="73" s="1"/>
  <c r="R24" i="73"/>
  <c r="R26" i="73" s="1"/>
  <c r="S24" i="73"/>
  <c r="S26" i="73" s="1"/>
  <c r="T24" i="73"/>
  <c r="T26" i="73" s="1"/>
  <c r="U24" i="73"/>
  <c r="U26" i="73" s="1"/>
  <c r="V24" i="73"/>
  <c r="V26" i="73" s="1"/>
  <c r="W24" i="73"/>
  <c r="X24" i="73"/>
  <c r="Y24" i="73"/>
  <c r="Z24" i="73"/>
  <c r="Z26" i="73" s="1"/>
  <c r="AA24" i="73"/>
  <c r="AA26" i="73" s="1"/>
  <c r="AB24" i="73"/>
  <c r="AB26" i="73" s="1"/>
  <c r="AC24" i="73"/>
  <c r="AD24" i="73"/>
  <c r="AE24" i="73"/>
  <c r="AF24" i="73"/>
  <c r="AG24" i="73"/>
  <c r="AH24" i="73"/>
  <c r="E25" i="73"/>
  <c r="F25" i="73"/>
  <c r="G25" i="73"/>
  <c r="I25" i="73"/>
  <c r="J25" i="73"/>
  <c r="J26" i="73" s="1"/>
  <c r="K25" i="73"/>
  <c r="K26" i="73" s="1"/>
  <c r="L25" i="73"/>
  <c r="M25" i="73"/>
  <c r="M26" i="73" s="1"/>
  <c r="N25" i="73"/>
  <c r="O25" i="73"/>
  <c r="P25" i="73"/>
  <c r="Q25" i="73"/>
  <c r="R25" i="73"/>
  <c r="S25" i="73"/>
  <c r="T25" i="73"/>
  <c r="U25" i="73"/>
  <c r="V25" i="73"/>
  <c r="W25" i="73"/>
  <c r="X25" i="73"/>
  <c r="Y25" i="73"/>
  <c r="Z25" i="73"/>
  <c r="AA25" i="73"/>
  <c r="AB25" i="73"/>
  <c r="AC25" i="73"/>
  <c r="AD25" i="73"/>
  <c r="AE25" i="73"/>
  <c r="AF25" i="73"/>
  <c r="AG25" i="73"/>
  <c r="AH25" i="73"/>
  <c r="L26" i="73"/>
  <c r="D25" i="73"/>
  <c r="D36" i="73"/>
  <c r="D35" i="73"/>
  <c r="D11" i="73"/>
  <c r="L11" i="73"/>
  <c r="M11" i="73"/>
  <c r="N11" i="73"/>
  <c r="O11" i="73"/>
  <c r="P11" i="73"/>
  <c r="Q11" i="73"/>
  <c r="R11" i="73"/>
  <c r="S11" i="73"/>
  <c r="T11" i="73"/>
  <c r="U11" i="73"/>
  <c r="V11" i="73"/>
  <c r="W11" i="73"/>
  <c r="X11" i="73"/>
  <c r="Y11" i="73"/>
  <c r="Z11" i="73"/>
  <c r="AA11" i="73"/>
  <c r="AB11" i="73"/>
  <c r="AC11" i="73"/>
  <c r="AD11" i="73"/>
  <c r="AE11" i="73"/>
  <c r="AF11" i="73"/>
  <c r="AG11" i="73"/>
  <c r="AH11" i="73"/>
  <c r="E11" i="73"/>
  <c r="F11" i="73"/>
  <c r="G11" i="73"/>
  <c r="H11" i="73"/>
  <c r="I11" i="73"/>
  <c r="J11" i="73"/>
  <c r="K11" i="73"/>
  <c r="D24" i="73"/>
  <c r="AR26" i="73"/>
  <c r="AQ26" i="73"/>
  <c r="AP26" i="73"/>
  <c r="AO26" i="73"/>
  <c r="AN26" i="73"/>
  <c r="AM26" i="73"/>
  <c r="AL26" i="73"/>
  <c r="AK26" i="73"/>
  <c r="AJ26" i="73"/>
  <c r="AI26" i="73"/>
  <c r="AH26" i="73"/>
  <c r="AG26" i="73"/>
  <c r="AF26" i="73"/>
  <c r="AE26" i="73"/>
  <c r="AD26" i="73"/>
  <c r="AC26" i="73"/>
  <c r="Y26" i="73"/>
  <c r="X26" i="73"/>
  <c r="W26" i="73"/>
  <c r="I26" i="73"/>
  <c r="G26" i="73"/>
  <c r="F26" i="73"/>
  <c r="D26" i="73"/>
  <c r="E21" i="73"/>
  <c r="F21" i="73"/>
  <c r="D21" i="73"/>
  <c r="D84" i="74"/>
  <c r="D81" i="74"/>
  <c r="D80" i="74"/>
  <c r="D79" i="74"/>
  <c r="D77" i="74"/>
  <c r="AH10" i="74"/>
  <c r="AI10" i="74"/>
  <c r="AJ10" i="74"/>
  <c r="AK10" i="74"/>
  <c r="AL10" i="74"/>
  <c r="AM10" i="74"/>
  <c r="AN10" i="74"/>
  <c r="AO10" i="74"/>
  <c r="AO74" i="74" s="1"/>
  <c r="AO75" i="74" s="1"/>
  <c r="AP10" i="74"/>
  <c r="AP74" i="74" s="1"/>
  <c r="AP75" i="74" s="1"/>
  <c r="AQ10" i="74"/>
  <c r="AQ13" i="74" s="1"/>
  <c r="AR10" i="74"/>
  <c r="AR13" i="74" s="1"/>
  <c r="P75" i="74"/>
  <c r="Q75" i="74"/>
  <c r="R75" i="74"/>
  <c r="S75" i="74"/>
  <c r="T75" i="74"/>
  <c r="U75" i="74"/>
  <c r="V75" i="74"/>
  <c r="W75" i="74"/>
  <c r="X75" i="74"/>
  <c r="Y75" i="74"/>
  <c r="Z75" i="74"/>
  <c r="AA75" i="74"/>
  <c r="AB75" i="74"/>
  <c r="AC75" i="74"/>
  <c r="AD75" i="74"/>
  <c r="AE75" i="74"/>
  <c r="AF75" i="74"/>
  <c r="AG75" i="74"/>
  <c r="E75" i="74"/>
  <c r="F75" i="74"/>
  <c r="G75" i="74"/>
  <c r="H75" i="74"/>
  <c r="I75" i="74"/>
  <c r="J75" i="74"/>
  <c r="K75" i="74"/>
  <c r="L75" i="74"/>
  <c r="M75" i="74"/>
  <c r="N75" i="74"/>
  <c r="O75" i="74"/>
  <c r="D75" i="74"/>
  <c r="U74" i="74"/>
  <c r="V74" i="74"/>
  <c r="W74" i="74"/>
  <c r="X74" i="74"/>
  <c r="Y74" i="74"/>
  <c r="Z74" i="74"/>
  <c r="AA74" i="74"/>
  <c r="AB74" i="74"/>
  <c r="AC74" i="74"/>
  <c r="AD74" i="74"/>
  <c r="AE74" i="74"/>
  <c r="AF74" i="74"/>
  <c r="AG74" i="74"/>
  <c r="AH74" i="74"/>
  <c r="AH75" i="74" s="1"/>
  <c r="AI74" i="74"/>
  <c r="AI75" i="74" s="1"/>
  <c r="AJ74" i="74"/>
  <c r="AJ75" i="74" s="1"/>
  <c r="AK74" i="74"/>
  <c r="AK75" i="74" s="1"/>
  <c r="AL74" i="74"/>
  <c r="AL75" i="74" s="1"/>
  <c r="AM74" i="74"/>
  <c r="AM75" i="74" s="1"/>
  <c r="AN74" i="74"/>
  <c r="AN75" i="74" s="1"/>
  <c r="E74" i="74"/>
  <c r="F74" i="74"/>
  <c r="G74" i="74"/>
  <c r="H74" i="74"/>
  <c r="I74" i="74"/>
  <c r="J74" i="74"/>
  <c r="K74" i="74"/>
  <c r="L74" i="74"/>
  <c r="M74" i="74"/>
  <c r="N74" i="74"/>
  <c r="O74" i="74"/>
  <c r="P74" i="74"/>
  <c r="Q74" i="74"/>
  <c r="R74" i="74"/>
  <c r="S74" i="74"/>
  <c r="T74" i="74"/>
  <c r="D74" i="74"/>
  <c r="E21" i="74"/>
  <c r="G22" i="74"/>
  <c r="H22" i="74"/>
  <c r="J22" i="74"/>
  <c r="K22" i="74"/>
  <c r="M22" i="74"/>
  <c r="N22" i="74"/>
  <c r="U22" i="74"/>
  <c r="V22" i="74"/>
  <c r="AE22" i="74"/>
  <c r="AF22" i="74"/>
  <c r="AG22" i="74"/>
  <c r="AH22" i="74"/>
  <c r="AI22" i="74"/>
  <c r="AJ22" i="74"/>
  <c r="AK22" i="74"/>
  <c r="AL22" i="74"/>
  <c r="AM22" i="74"/>
  <c r="K20" i="74"/>
  <c r="L20" i="74"/>
  <c r="M20" i="74"/>
  <c r="N20" i="74"/>
  <c r="O20" i="74"/>
  <c r="P20" i="74"/>
  <c r="Q20" i="74"/>
  <c r="R20" i="74"/>
  <c r="S20" i="74"/>
  <c r="T20" i="74"/>
  <c r="U20" i="74"/>
  <c r="V20" i="74"/>
  <c r="W20" i="74"/>
  <c r="X20" i="74"/>
  <c r="Y20" i="74"/>
  <c r="Z20" i="74"/>
  <c r="AA20" i="74"/>
  <c r="AB20" i="74"/>
  <c r="AB22" i="74" s="1"/>
  <c r="AC20" i="74"/>
  <c r="AD20" i="74"/>
  <c r="AD22" i="74" s="1"/>
  <c r="AE20" i="74"/>
  <c r="AF20" i="74"/>
  <c r="AG20" i="74"/>
  <c r="AH20" i="74"/>
  <c r="AI20" i="74"/>
  <c r="AJ20" i="74"/>
  <c r="AK20" i="74"/>
  <c r="AL20" i="74"/>
  <c r="AM20" i="74"/>
  <c r="AN20" i="74"/>
  <c r="AO20" i="74"/>
  <c r="AP20" i="74"/>
  <c r="AQ20" i="74"/>
  <c r="AR20" i="74"/>
  <c r="K21" i="74"/>
  <c r="L21" i="74"/>
  <c r="L22" i="74" s="1"/>
  <c r="M21" i="74"/>
  <c r="N21" i="74"/>
  <c r="O21" i="74"/>
  <c r="O22" i="74" s="1"/>
  <c r="P21" i="74"/>
  <c r="P22" i="74" s="1"/>
  <c r="Q21" i="74"/>
  <c r="Q22" i="74" s="1"/>
  <c r="R21" i="74"/>
  <c r="R22" i="74" s="1"/>
  <c r="S21" i="74"/>
  <c r="S22" i="74" s="1"/>
  <c r="T21" i="74"/>
  <c r="T22" i="74" s="1"/>
  <c r="U21" i="74"/>
  <c r="V21" i="74"/>
  <c r="W21" i="74"/>
  <c r="X21" i="74"/>
  <c r="Y21" i="74"/>
  <c r="Z21" i="74"/>
  <c r="AA21" i="74"/>
  <c r="AB21" i="74"/>
  <c r="AC21" i="74"/>
  <c r="AD21" i="74"/>
  <c r="AE21" i="74"/>
  <c r="AF21" i="74"/>
  <c r="AG21" i="74"/>
  <c r="AH21" i="74"/>
  <c r="AI21" i="74"/>
  <c r="AJ21" i="74"/>
  <c r="AK21" i="74"/>
  <c r="AL21" i="74"/>
  <c r="AM21" i="74"/>
  <c r="AN21" i="74"/>
  <c r="AN22" i="74" s="1"/>
  <c r="AO21" i="74"/>
  <c r="AO22" i="74" s="1"/>
  <c r="AP21" i="74"/>
  <c r="AP22" i="74" s="1"/>
  <c r="AQ21" i="74"/>
  <c r="AQ22" i="74" s="1"/>
  <c r="AR21" i="74"/>
  <c r="AR22" i="74" s="1"/>
  <c r="F20" i="74"/>
  <c r="G20" i="74"/>
  <c r="H20" i="74"/>
  <c r="I20" i="74"/>
  <c r="I22" i="74" s="1"/>
  <c r="J20" i="74"/>
  <c r="F21" i="74"/>
  <c r="F22" i="74" s="1"/>
  <c r="G21" i="74"/>
  <c r="H21" i="74"/>
  <c r="I21" i="74"/>
  <c r="J21" i="74"/>
  <c r="E20" i="74"/>
  <c r="E22" i="74"/>
  <c r="D22" i="74"/>
  <c r="V13" i="74"/>
  <c r="W13" i="74"/>
  <c r="X13" i="74"/>
  <c r="Y13" i="74"/>
  <c r="Z13" i="74"/>
  <c r="AA13" i="74"/>
  <c r="AB13" i="74"/>
  <c r="AC13" i="74"/>
  <c r="AD13" i="74"/>
  <c r="AF13" i="74"/>
  <c r="AG13" i="74"/>
  <c r="AH13" i="74"/>
  <c r="AI13" i="74"/>
  <c r="AP13" i="74"/>
  <c r="R13" i="74"/>
  <c r="S13" i="74"/>
  <c r="E13" i="74"/>
  <c r="K13" i="74"/>
  <c r="L13" i="74"/>
  <c r="AJ13" i="74"/>
  <c r="AG10" i="74"/>
  <c r="AF10" i="74"/>
  <c r="AE10" i="74"/>
  <c r="AE13" i="74" s="1"/>
  <c r="AD10" i="74"/>
  <c r="AC10" i="74"/>
  <c r="X10" i="74"/>
  <c r="V10" i="74"/>
  <c r="U10" i="74"/>
  <c r="U13" i="74" s="1"/>
  <c r="L10" i="74"/>
  <c r="K10" i="74"/>
  <c r="J10" i="74"/>
  <c r="J13" i="74" s="1"/>
  <c r="I10" i="74"/>
  <c r="I13" i="74" s="1"/>
  <c r="H10" i="74"/>
  <c r="H13" i="74" s="1"/>
  <c r="G10" i="74"/>
  <c r="G13" i="74" s="1"/>
  <c r="F10" i="74"/>
  <c r="F13" i="74" s="1"/>
  <c r="E10" i="74"/>
  <c r="I5" i="74"/>
  <c r="J5" i="74"/>
  <c r="T5" i="74"/>
  <c r="U5" i="74"/>
  <c r="V5" i="74"/>
  <c r="W5" i="74"/>
  <c r="X5" i="74"/>
  <c r="Y5" i="74"/>
  <c r="Z5" i="74"/>
  <c r="AA5" i="74"/>
  <c r="AB5" i="74"/>
  <c r="AG5" i="74"/>
  <c r="AH5" i="74"/>
  <c r="AR5" i="74"/>
  <c r="D10" i="74"/>
  <c r="D13" i="74" s="1"/>
  <c r="AQ5" i="74"/>
  <c r="AP5" i="74"/>
  <c r="AO5" i="74"/>
  <c r="AN5" i="74"/>
  <c r="AM5" i="74"/>
  <c r="AL5" i="74"/>
  <c r="AK5" i="74"/>
  <c r="AJ5" i="74"/>
  <c r="AI5" i="74"/>
  <c r="AF5" i="74"/>
  <c r="AE5" i="74"/>
  <c r="AD5" i="74"/>
  <c r="AC5" i="74"/>
  <c r="S5" i="74"/>
  <c r="R5" i="74"/>
  <c r="Q5" i="74"/>
  <c r="P5" i="74"/>
  <c r="O5" i="74"/>
  <c r="N5" i="74"/>
  <c r="M5" i="74"/>
  <c r="L5" i="74"/>
  <c r="K5" i="74"/>
  <c r="H5" i="74"/>
  <c r="G5" i="74"/>
  <c r="F5" i="74"/>
  <c r="E5" i="74"/>
  <c r="D5" i="74"/>
  <c r="M10" i="74"/>
  <c r="M13" i="74" s="1"/>
  <c r="N10" i="74"/>
  <c r="N13" i="74" s="1"/>
  <c r="O10" i="74"/>
  <c r="O13" i="74" s="1"/>
  <c r="P10" i="74"/>
  <c r="P13" i="74" s="1"/>
  <c r="Q10" i="74"/>
  <c r="Q13" i="74" s="1"/>
  <c r="R10" i="74"/>
  <c r="S10" i="74"/>
  <c r="T10" i="74"/>
  <c r="T13" i="74" s="1"/>
  <c r="W10" i="74"/>
  <c r="Y10" i="74"/>
  <c r="Z10" i="74"/>
  <c r="AA10" i="74"/>
  <c r="AB10" i="74"/>
  <c r="AK13" i="74"/>
  <c r="AL13" i="74"/>
  <c r="AM13" i="74"/>
  <c r="AN13" i="74"/>
  <c r="E5" i="73"/>
  <c r="F5" i="73"/>
  <c r="G5" i="73"/>
  <c r="H5" i="73"/>
  <c r="I5" i="73"/>
  <c r="J5" i="73"/>
  <c r="K5" i="73"/>
  <c r="L5" i="73"/>
  <c r="M5" i="73"/>
  <c r="N5" i="73"/>
  <c r="S5" i="73"/>
  <c r="X5" i="73"/>
  <c r="AH5" i="73"/>
  <c r="D5" i="73"/>
  <c r="K31" i="73"/>
  <c r="L31" i="73"/>
  <c r="M31" i="73"/>
  <c r="N31" i="73"/>
  <c r="O31" i="73"/>
  <c r="P31" i="73"/>
  <c r="Q31" i="73"/>
  <c r="R31" i="73"/>
  <c r="S31" i="73"/>
  <c r="T31" i="73"/>
  <c r="U31" i="73"/>
  <c r="V31" i="73"/>
  <c r="W31" i="73"/>
  <c r="X31" i="73"/>
  <c r="Y31" i="73"/>
  <c r="Z31" i="73"/>
  <c r="AA31" i="73"/>
  <c r="AB31" i="73"/>
  <c r="AC31" i="73"/>
  <c r="AD31" i="73"/>
  <c r="AE31" i="73"/>
  <c r="AF31" i="73"/>
  <c r="AG31" i="73"/>
  <c r="AH31" i="73"/>
  <c r="E31" i="73"/>
  <c r="F31" i="73"/>
  <c r="G31" i="73"/>
  <c r="H31" i="73"/>
  <c r="I31" i="73"/>
  <c r="J31" i="73"/>
  <c r="D31" i="73"/>
  <c r="D39" i="73" l="1"/>
  <c r="D82" i="74"/>
  <c r="AR74" i="74"/>
  <c r="AR75" i="74" s="1"/>
  <c r="AQ74" i="74"/>
  <c r="AQ75" i="74" s="1"/>
  <c r="AO13" i="74"/>
  <c r="Z22" i="74"/>
  <c r="Y22" i="74"/>
  <c r="X22" i="74"/>
  <c r="AC22" i="74"/>
  <c r="AA22" i="74"/>
  <c r="W22" i="74"/>
  <c r="C25" i="74" s="1" a="1"/>
  <c r="N18" i="73"/>
  <c r="O18" i="73"/>
  <c r="P18" i="73"/>
  <c r="Q18" i="73"/>
  <c r="R18" i="73"/>
  <c r="S18" i="73"/>
  <c r="T18" i="73"/>
  <c r="U18" i="73"/>
  <c r="V18" i="73"/>
  <c r="W18" i="73"/>
  <c r="X18" i="73"/>
  <c r="Y18" i="73"/>
  <c r="Z18" i="73"/>
  <c r="AA18" i="73"/>
  <c r="AB18" i="73"/>
  <c r="AC18" i="73"/>
  <c r="AD18" i="73"/>
  <c r="AE18" i="73"/>
  <c r="AF18" i="73"/>
  <c r="AG18" i="73"/>
  <c r="AH18" i="73"/>
  <c r="N19" i="73"/>
  <c r="N21" i="73" s="1"/>
  <c r="O19" i="73"/>
  <c r="O21" i="73" s="1"/>
  <c r="P19" i="73"/>
  <c r="P21" i="73" s="1"/>
  <c r="Q19" i="73"/>
  <c r="Q21" i="73" s="1"/>
  <c r="R19" i="73"/>
  <c r="R21" i="73" s="1"/>
  <c r="S19" i="73"/>
  <c r="S21" i="73" s="1"/>
  <c r="T19" i="73"/>
  <c r="T21" i="73" s="1"/>
  <c r="U19" i="73"/>
  <c r="U21" i="73" s="1"/>
  <c r="V19" i="73"/>
  <c r="V21" i="73" s="1"/>
  <c r="W19" i="73"/>
  <c r="W21" i="73" s="1"/>
  <c r="X19" i="73"/>
  <c r="X21" i="73" s="1"/>
  <c r="Y19" i="73"/>
  <c r="Y21" i="73" s="1"/>
  <c r="Z19" i="73"/>
  <c r="Z21" i="73" s="1"/>
  <c r="AA19" i="73"/>
  <c r="AA21" i="73" s="1"/>
  <c r="AB19" i="73"/>
  <c r="AB21" i="73" s="1"/>
  <c r="AC19" i="73"/>
  <c r="AC21" i="73" s="1"/>
  <c r="AD19" i="73"/>
  <c r="AD21" i="73" s="1"/>
  <c r="AE19" i="73"/>
  <c r="AE21" i="73" s="1"/>
  <c r="AF19" i="73"/>
  <c r="AF21" i="73" s="1"/>
  <c r="AG19" i="73"/>
  <c r="AG21" i="73" s="1"/>
  <c r="AH19" i="73"/>
  <c r="AH21" i="73" s="1"/>
  <c r="E18" i="73"/>
  <c r="F18" i="73"/>
  <c r="G18" i="73"/>
  <c r="I18" i="73"/>
  <c r="J18" i="73"/>
  <c r="K18" i="73"/>
  <c r="L18" i="73"/>
  <c r="M18" i="73"/>
  <c r="E19" i="73"/>
  <c r="F19" i="73"/>
  <c r="G19" i="73"/>
  <c r="H25" i="73"/>
  <c r="H26" i="73" s="1"/>
  <c r="I19" i="73"/>
  <c r="I21" i="73" s="1"/>
  <c r="J19" i="73"/>
  <c r="J21" i="73" s="1"/>
  <c r="K19" i="73"/>
  <c r="K21" i="73" s="1"/>
  <c r="L19" i="73"/>
  <c r="L21" i="73" s="1"/>
  <c r="M19" i="73"/>
  <c r="M21" i="73" s="1"/>
  <c r="D19" i="73"/>
  <c r="D18" i="73"/>
  <c r="AR11" i="73"/>
  <c r="AQ11" i="73"/>
  <c r="AP11" i="73"/>
  <c r="AO11" i="73"/>
  <c r="AN11" i="73"/>
  <c r="AM11" i="73"/>
  <c r="AL11" i="73"/>
  <c r="AK11" i="73"/>
  <c r="AJ11" i="73"/>
  <c r="AI11" i="73"/>
  <c r="AI5" i="73"/>
  <c r="AJ5" i="73"/>
  <c r="AK5" i="73"/>
  <c r="AL5" i="73"/>
  <c r="AM5" i="73"/>
  <c r="AN5" i="73"/>
  <c r="AO5" i="73"/>
  <c r="AP5" i="73"/>
  <c r="AQ5" i="73"/>
  <c r="AR5" i="73"/>
  <c r="T4" i="73"/>
  <c r="Y4" i="73"/>
  <c r="Y3" i="73"/>
  <c r="Z3" i="73" s="1"/>
  <c r="T3" i="73"/>
  <c r="U3" i="73" s="1"/>
  <c r="O4" i="73"/>
  <c r="O3" i="73"/>
  <c r="P3" i="73" s="1"/>
  <c r="D31" i="31"/>
  <c r="D29" i="31"/>
  <c r="D30" i="31"/>
  <c r="D28" i="31"/>
  <c r="E34" i="73" l="1"/>
  <c r="E37" i="73" s="1"/>
  <c r="E39" i="73" s="1"/>
  <c r="H12" i="65" s="1"/>
  <c r="G12" i="65"/>
  <c r="I12" i="65" s="1"/>
  <c r="C25" i="74"/>
  <c r="R58" i="74"/>
  <c r="AP58" i="74"/>
  <c r="Y59" i="74"/>
  <c r="H60" i="74"/>
  <c r="AF60" i="74"/>
  <c r="O61" i="74"/>
  <c r="AM61" i="74"/>
  <c r="V62" i="74"/>
  <c r="E63" i="74"/>
  <c r="AC63" i="74"/>
  <c r="L64" i="74"/>
  <c r="AJ64" i="74"/>
  <c r="S65" i="74"/>
  <c r="AQ65" i="74"/>
  <c r="Z50" i="74"/>
  <c r="I51" i="74"/>
  <c r="AG51" i="74"/>
  <c r="P52" i="74"/>
  <c r="AN52" i="74"/>
  <c r="W53" i="74"/>
  <c r="F54" i="74"/>
  <c r="AD54" i="74"/>
  <c r="M55" i="74"/>
  <c r="AK55" i="74"/>
  <c r="T56" i="74"/>
  <c r="AR56" i="74"/>
  <c r="AA57" i="74"/>
  <c r="J33" i="74"/>
  <c r="AH33" i="74"/>
  <c r="Q34" i="74"/>
  <c r="AO34" i="74"/>
  <c r="X35" i="74"/>
  <c r="G36" i="74"/>
  <c r="AE36" i="74"/>
  <c r="N37" i="74"/>
  <c r="AL37" i="74"/>
  <c r="U38" i="74"/>
  <c r="D39" i="74"/>
  <c r="AB39" i="74"/>
  <c r="K40" i="74"/>
  <c r="AI40" i="74"/>
  <c r="R41" i="74"/>
  <c r="AP41" i="74"/>
  <c r="Y42" i="74"/>
  <c r="H43" i="74"/>
  <c r="AF43" i="74"/>
  <c r="O44" i="74"/>
  <c r="AM44" i="74"/>
  <c r="V45" i="74"/>
  <c r="E46" i="74"/>
  <c r="AC46" i="74"/>
  <c r="L47" i="74"/>
  <c r="AJ47" i="74"/>
  <c r="S48" i="74"/>
  <c r="AQ48" i="74"/>
  <c r="Z49" i="74"/>
  <c r="AF26" i="74"/>
  <c r="W27" i="74"/>
  <c r="N28" i="74"/>
  <c r="AL28" i="74"/>
  <c r="AC29" i="74"/>
  <c r="T30" i="74"/>
  <c r="AR30" i="74"/>
  <c r="AI31" i="74"/>
  <c r="Z32" i="74"/>
  <c r="I26" i="74"/>
  <c r="I29" i="74"/>
  <c r="I32" i="74"/>
  <c r="AM28" i="74"/>
  <c r="L31" i="74"/>
  <c r="AA32" i="74"/>
  <c r="J29" i="74"/>
  <c r="AF29" i="74"/>
  <c r="S58" i="74"/>
  <c r="AQ58" i="74"/>
  <c r="Z59" i="74"/>
  <c r="I60" i="74"/>
  <c r="AG60" i="74"/>
  <c r="P61" i="74"/>
  <c r="AN61" i="74"/>
  <c r="W62" i="74"/>
  <c r="F63" i="74"/>
  <c r="AD63" i="74"/>
  <c r="M64" i="74"/>
  <c r="AK64" i="74"/>
  <c r="T65" i="74"/>
  <c r="AR65" i="74"/>
  <c r="AA50" i="74"/>
  <c r="J51" i="74"/>
  <c r="AH51" i="74"/>
  <c r="Q52" i="74"/>
  <c r="AO52" i="74"/>
  <c r="X53" i="74"/>
  <c r="G54" i="74"/>
  <c r="AE54" i="74"/>
  <c r="N55" i="74"/>
  <c r="AL55" i="74"/>
  <c r="U56" i="74"/>
  <c r="D57" i="74"/>
  <c r="AB57" i="74"/>
  <c r="K33" i="74"/>
  <c r="AI33" i="74"/>
  <c r="R34" i="74"/>
  <c r="AP34" i="74"/>
  <c r="Y35" i="74"/>
  <c r="H36" i="74"/>
  <c r="AF36" i="74"/>
  <c r="O37" i="74"/>
  <c r="AM37" i="74"/>
  <c r="V38" i="74"/>
  <c r="E39" i="74"/>
  <c r="AC39" i="74"/>
  <c r="L40" i="74"/>
  <c r="AJ40" i="74"/>
  <c r="S41" i="74"/>
  <c r="AQ41" i="74"/>
  <c r="Z42" i="74"/>
  <c r="I43" i="74"/>
  <c r="AG43" i="74"/>
  <c r="P44" i="74"/>
  <c r="AN44" i="74"/>
  <c r="W45" i="74"/>
  <c r="F46" i="74"/>
  <c r="AD46" i="74"/>
  <c r="M47" i="74"/>
  <c r="AK47" i="74"/>
  <c r="T48" i="74"/>
  <c r="AR48" i="74"/>
  <c r="AA49" i="74"/>
  <c r="AG26" i="74"/>
  <c r="X27" i="74"/>
  <c r="O28" i="74"/>
  <c r="AD29" i="74"/>
  <c r="U30" i="74"/>
  <c r="AJ31" i="74"/>
  <c r="J26" i="74"/>
  <c r="J32" i="74"/>
  <c r="AO28" i="74"/>
  <c r="T58" i="74"/>
  <c r="AR58" i="74"/>
  <c r="AA59" i="74"/>
  <c r="J60" i="74"/>
  <c r="AH60" i="74"/>
  <c r="Q61" i="74"/>
  <c r="AO61" i="74"/>
  <c r="X62" i="74"/>
  <c r="G63" i="74"/>
  <c r="AE63" i="74"/>
  <c r="N64" i="74"/>
  <c r="AL64" i="74"/>
  <c r="U65" i="74"/>
  <c r="D50" i="74"/>
  <c r="AB50" i="74"/>
  <c r="K51" i="74"/>
  <c r="AI51" i="74"/>
  <c r="R52" i="74"/>
  <c r="AP52" i="74"/>
  <c r="Y53" i="74"/>
  <c r="H54" i="74"/>
  <c r="AF54" i="74"/>
  <c r="O55" i="74"/>
  <c r="AM55" i="74"/>
  <c r="V56" i="74"/>
  <c r="E57" i="74"/>
  <c r="AC57" i="74"/>
  <c r="L33" i="74"/>
  <c r="AJ33" i="74"/>
  <c r="S34" i="74"/>
  <c r="AQ34" i="74"/>
  <c r="Z35" i="74"/>
  <c r="I36" i="74"/>
  <c r="AG36" i="74"/>
  <c r="P37" i="74"/>
  <c r="AN37" i="74"/>
  <c r="W38" i="74"/>
  <c r="F39" i="74"/>
  <c r="AD39" i="74"/>
  <c r="M40" i="74"/>
  <c r="AK40" i="74"/>
  <c r="T41" i="74"/>
  <c r="AR41" i="74"/>
  <c r="AA42" i="74"/>
  <c r="J43" i="74"/>
  <c r="AH43" i="74"/>
  <c r="Q44" i="74"/>
  <c r="AO44" i="74"/>
  <c r="X45" i="74"/>
  <c r="G46" i="74"/>
  <c r="AE46" i="74"/>
  <c r="N47" i="74"/>
  <c r="AL47" i="74"/>
  <c r="U48" i="74"/>
  <c r="D49" i="74"/>
  <c r="AB49" i="74"/>
  <c r="AH26" i="74"/>
  <c r="Y27" i="74"/>
  <c r="P28" i="74"/>
  <c r="AN28" i="74"/>
  <c r="AE29" i="74"/>
  <c r="V30" i="74"/>
  <c r="M31" i="74"/>
  <c r="AK31" i="74"/>
  <c r="AB32" i="74"/>
  <c r="K26" i="74"/>
  <c r="K29" i="74"/>
  <c r="K32" i="74"/>
  <c r="U58" i="74"/>
  <c r="D59" i="74"/>
  <c r="AB59" i="74"/>
  <c r="K60" i="74"/>
  <c r="AI60" i="74"/>
  <c r="R61" i="74"/>
  <c r="AP61" i="74"/>
  <c r="Y62" i="74"/>
  <c r="H63" i="74"/>
  <c r="AF63" i="74"/>
  <c r="O64" i="74"/>
  <c r="AM64" i="74"/>
  <c r="V65" i="74"/>
  <c r="E50" i="74"/>
  <c r="AC50" i="74"/>
  <c r="L51" i="74"/>
  <c r="AJ51" i="74"/>
  <c r="S52" i="74"/>
  <c r="AQ52" i="74"/>
  <c r="Z53" i="74"/>
  <c r="I54" i="74"/>
  <c r="AG54" i="74"/>
  <c r="P55" i="74"/>
  <c r="AN55" i="74"/>
  <c r="W56" i="74"/>
  <c r="F57" i="74"/>
  <c r="AD57" i="74"/>
  <c r="M33" i="74"/>
  <c r="AK33" i="74"/>
  <c r="T34" i="74"/>
  <c r="AR34" i="74"/>
  <c r="AA35" i="74"/>
  <c r="J36" i="74"/>
  <c r="AH36" i="74"/>
  <c r="Q37" i="74"/>
  <c r="AO37" i="74"/>
  <c r="X38" i="74"/>
  <c r="G39" i="74"/>
  <c r="AE39" i="74"/>
  <c r="N40" i="74"/>
  <c r="AL40" i="74"/>
  <c r="U41" i="74"/>
  <c r="D42" i="74"/>
  <c r="AB42" i="74"/>
  <c r="K43" i="74"/>
  <c r="AI43" i="74"/>
  <c r="R44" i="74"/>
  <c r="AP44" i="74"/>
  <c r="Y45" i="74"/>
  <c r="H46" i="74"/>
  <c r="AF46" i="74"/>
  <c r="O47" i="74"/>
  <c r="AM47" i="74"/>
  <c r="V48" i="74"/>
  <c r="E49" i="74"/>
  <c r="AC49" i="74"/>
  <c r="AI26" i="74"/>
  <c r="Z27" i="74"/>
  <c r="Q28" i="74"/>
  <c r="W30" i="74"/>
  <c r="N31" i="74"/>
  <c r="V58" i="74"/>
  <c r="E59" i="74"/>
  <c r="AC59" i="74"/>
  <c r="L60" i="74"/>
  <c r="AJ60" i="74"/>
  <c r="S61" i="74"/>
  <c r="AQ61" i="74"/>
  <c r="Z62" i="74"/>
  <c r="I63" i="74"/>
  <c r="AG63" i="74"/>
  <c r="P64" i="74"/>
  <c r="AN64" i="74"/>
  <c r="W65" i="74"/>
  <c r="F50" i="74"/>
  <c r="AD50" i="74"/>
  <c r="M51" i="74"/>
  <c r="AK51" i="74"/>
  <c r="T52" i="74"/>
  <c r="AR52" i="74"/>
  <c r="AA53" i="74"/>
  <c r="J54" i="74"/>
  <c r="AH54" i="74"/>
  <c r="Q55" i="74"/>
  <c r="AO55" i="74"/>
  <c r="X56" i="74"/>
  <c r="G57" i="74"/>
  <c r="AE57" i="74"/>
  <c r="N33" i="74"/>
  <c r="AL33" i="74"/>
  <c r="U34" i="74"/>
  <c r="D35" i="74"/>
  <c r="AB35" i="74"/>
  <c r="K36" i="74"/>
  <c r="AI36" i="74"/>
  <c r="R37" i="74"/>
  <c r="AP37" i="74"/>
  <c r="Y38" i="74"/>
  <c r="H39" i="74"/>
  <c r="AF39" i="74"/>
  <c r="O40" i="74"/>
  <c r="AM40" i="74"/>
  <c r="V41" i="74"/>
  <c r="E42" i="74"/>
  <c r="AC42" i="74"/>
  <c r="L43" i="74"/>
  <c r="AJ43" i="74"/>
  <c r="S44" i="74"/>
  <c r="AQ44" i="74"/>
  <c r="Z45" i="74"/>
  <c r="I46" i="74"/>
  <c r="AG46" i="74"/>
  <c r="P47" i="74"/>
  <c r="AN47" i="74"/>
  <c r="W48" i="74"/>
  <c r="F49" i="74"/>
  <c r="AD49" i="74"/>
  <c r="L26" i="74"/>
  <c r="AJ26" i="74"/>
  <c r="AA27" i="74"/>
  <c r="R28" i="74"/>
  <c r="AP28" i="74"/>
  <c r="AG29" i="74"/>
  <c r="X30" i="74"/>
  <c r="O31" i="74"/>
  <c r="W58" i="74"/>
  <c r="F59" i="74"/>
  <c r="AD59" i="74"/>
  <c r="M60" i="74"/>
  <c r="AK60" i="74"/>
  <c r="T61" i="74"/>
  <c r="AR61" i="74"/>
  <c r="AA62" i="74"/>
  <c r="J63" i="74"/>
  <c r="AH63" i="74"/>
  <c r="Q64" i="74"/>
  <c r="AO64" i="74"/>
  <c r="X65" i="74"/>
  <c r="G50" i="74"/>
  <c r="AE50" i="74"/>
  <c r="N51" i="74"/>
  <c r="AL51" i="74"/>
  <c r="U52" i="74"/>
  <c r="D53" i="74"/>
  <c r="AB53" i="74"/>
  <c r="K54" i="74"/>
  <c r="AI54" i="74"/>
  <c r="R55" i="74"/>
  <c r="AP55" i="74"/>
  <c r="Y56" i="74"/>
  <c r="H57" i="74"/>
  <c r="AF57" i="74"/>
  <c r="O33" i="74"/>
  <c r="AM33" i="74"/>
  <c r="V34" i="74"/>
  <c r="E35" i="74"/>
  <c r="AC35" i="74"/>
  <c r="L36" i="74"/>
  <c r="AJ36" i="74"/>
  <c r="S37" i="74"/>
  <c r="AQ37" i="74"/>
  <c r="Z38" i="74"/>
  <c r="I39" i="74"/>
  <c r="AG39" i="74"/>
  <c r="P40" i="74"/>
  <c r="AN40" i="74"/>
  <c r="W41" i="74"/>
  <c r="F42" i="74"/>
  <c r="AD42" i="74"/>
  <c r="M43" i="74"/>
  <c r="AK43" i="74"/>
  <c r="T44" i="74"/>
  <c r="AR44" i="74"/>
  <c r="AA45" i="74"/>
  <c r="J46" i="74"/>
  <c r="AH46" i="74"/>
  <c r="Q47" i="74"/>
  <c r="AO47" i="74"/>
  <c r="X48" i="74"/>
  <c r="G49" i="74"/>
  <c r="AE49" i="74"/>
  <c r="M26" i="74"/>
  <c r="AK26" i="74"/>
  <c r="AB27" i="74"/>
  <c r="S28" i="74"/>
  <c r="AQ28" i="74"/>
  <c r="AH29" i="74"/>
  <c r="X58" i="74"/>
  <c r="G59" i="74"/>
  <c r="AE59" i="74"/>
  <c r="N60" i="74"/>
  <c r="AL60" i="74"/>
  <c r="U61" i="74"/>
  <c r="D62" i="74"/>
  <c r="AB62" i="74"/>
  <c r="K63" i="74"/>
  <c r="AI63" i="74"/>
  <c r="R64" i="74"/>
  <c r="AP64" i="74"/>
  <c r="Y65" i="74"/>
  <c r="H50" i="74"/>
  <c r="AF50" i="74"/>
  <c r="O51" i="74"/>
  <c r="AM51" i="74"/>
  <c r="V52" i="74"/>
  <c r="E53" i="74"/>
  <c r="AC53" i="74"/>
  <c r="L54" i="74"/>
  <c r="AJ54" i="74"/>
  <c r="S55" i="74"/>
  <c r="AQ55" i="74"/>
  <c r="Z56" i="74"/>
  <c r="I57" i="74"/>
  <c r="AG57" i="74"/>
  <c r="P33" i="74"/>
  <c r="AN33" i="74"/>
  <c r="W34" i="74"/>
  <c r="F35" i="74"/>
  <c r="AD35" i="74"/>
  <c r="M36" i="74"/>
  <c r="AK36" i="74"/>
  <c r="T37" i="74"/>
  <c r="AR37" i="74"/>
  <c r="AA38" i="74"/>
  <c r="J39" i="74"/>
  <c r="AH39" i="74"/>
  <c r="Q40" i="74"/>
  <c r="AO40" i="74"/>
  <c r="X41" i="74"/>
  <c r="G42" i="74"/>
  <c r="AE42" i="74"/>
  <c r="N43" i="74"/>
  <c r="AL43" i="74"/>
  <c r="U44" i="74"/>
  <c r="D45" i="74"/>
  <c r="AB45" i="74"/>
  <c r="K46" i="74"/>
  <c r="AI46" i="74"/>
  <c r="R47" i="74"/>
  <c r="AP47" i="74"/>
  <c r="Y48" i="74"/>
  <c r="H49" i="74"/>
  <c r="AF49" i="74"/>
  <c r="N26" i="74"/>
  <c r="AL26" i="74"/>
  <c r="AC27" i="74"/>
  <c r="T28" i="74"/>
  <c r="AR28" i="74"/>
  <c r="AI29" i="74"/>
  <c r="Z30" i="74"/>
  <c r="Q31" i="74"/>
  <c r="AO31" i="74"/>
  <c r="AF32" i="74"/>
  <c r="G27" i="74"/>
  <c r="G30" i="74"/>
  <c r="O32" i="74"/>
  <c r="AC44" i="74"/>
  <c r="AH30" i="74"/>
  <c r="Y58" i="74"/>
  <c r="H59" i="74"/>
  <c r="AF59" i="74"/>
  <c r="O60" i="74"/>
  <c r="AM60" i="74"/>
  <c r="V61" i="74"/>
  <c r="E62" i="74"/>
  <c r="AC62" i="74"/>
  <c r="L63" i="74"/>
  <c r="AJ63" i="74"/>
  <c r="S64" i="74"/>
  <c r="AQ64" i="74"/>
  <c r="Z65" i="74"/>
  <c r="I50" i="74"/>
  <c r="AG50" i="74"/>
  <c r="P51" i="74"/>
  <c r="AN51" i="74"/>
  <c r="W52" i="74"/>
  <c r="F53" i="74"/>
  <c r="AD53" i="74"/>
  <c r="M54" i="74"/>
  <c r="AK54" i="74"/>
  <c r="T55" i="74"/>
  <c r="AR55" i="74"/>
  <c r="AA56" i="74"/>
  <c r="J57" i="74"/>
  <c r="AH57" i="74"/>
  <c r="Q33" i="74"/>
  <c r="AO33" i="74"/>
  <c r="X34" i="74"/>
  <c r="G35" i="74"/>
  <c r="AE35" i="74"/>
  <c r="N36" i="74"/>
  <c r="AL36" i="74"/>
  <c r="U37" i="74"/>
  <c r="D38" i="74"/>
  <c r="AB38" i="74"/>
  <c r="K39" i="74"/>
  <c r="AI39" i="74"/>
  <c r="R40" i="74"/>
  <c r="AP40" i="74"/>
  <c r="Y41" i="74"/>
  <c r="H42" i="74"/>
  <c r="AF42" i="74"/>
  <c r="O43" i="74"/>
  <c r="AM43" i="74"/>
  <c r="V44" i="74"/>
  <c r="E45" i="74"/>
  <c r="AC45" i="74"/>
  <c r="L46" i="74"/>
  <c r="AJ46" i="74"/>
  <c r="S47" i="74"/>
  <c r="AQ47" i="74"/>
  <c r="Z48" i="74"/>
  <c r="I49" i="74"/>
  <c r="AG49" i="74"/>
  <c r="O26" i="74"/>
  <c r="AM26" i="74"/>
  <c r="AD27" i="74"/>
  <c r="U28" i="74"/>
  <c r="L29" i="74"/>
  <c r="AJ29" i="74"/>
  <c r="AA30" i="74"/>
  <c r="R31" i="74"/>
  <c r="AP31" i="74"/>
  <c r="AG32" i="74"/>
  <c r="H27" i="74"/>
  <c r="H30" i="74"/>
  <c r="AM42" i="74"/>
  <c r="M27" i="74"/>
  <c r="P32" i="74"/>
  <c r="Z58" i="74"/>
  <c r="I59" i="74"/>
  <c r="AG59" i="74"/>
  <c r="P60" i="74"/>
  <c r="AN60" i="74"/>
  <c r="W61" i="74"/>
  <c r="F62" i="74"/>
  <c r="AD62" i="74"/>
  <c r="M63" i="74"/>
  <c r="AK63" i="74"/>
  <c r="T64" i="74"/>
  <c r="AR64" i="74"/>
  <c r="AA65" i="74"/>
  <c r="J50" i="74"/>
  <c r="AH50" i="74"/>
  <c r="Q51" i="74"/>
  <c r="AO51" i="74"/>
  <c r="X52" i="74"/>
  <c r="G53" i="74"/>
  <c r="AE53" i="74"/>
  <c r="N54" i="74"/>
  <c r="AL54" i="74"/>
  <c r="U55" i="74"/>
  <c r="D56" i="74"/>
  <c r="AB56" i="74"/>
  <c r="K57" i="74"/>
  <c r="AI57" i="74"/>
  <c r="R33" i="74"/>
  <c r="AP33" i="74"/>
  <c r="Y34" i="74"/>
  <c r="H35" i="74"/>
  <c r="AF35" i="74"/>
  <c r="O36" i="74"/>
  <c r="AM36" i="74"/>
  <c r="V37" i="74"/>
  <c r="E38" i="74"/>
  <c r="AC38" i="74"/>
  <c r="L39" i="74"/>
  <c r="AJ39" i="74"/>
  <c r="S40" i="74"/>
  <c r="AQ40" i="74"/>
  <c r="Z41" i="74"/>
  <c r="I42" i="74"/>
  <c r="AG42" i="74"/>
  <c r="P43" i="74"/>
  <c r="AN43" i="74"/>
  <c r="W44" i="74"/>
  <c r="F45" i="74"/>
  <c r="AD45" i="74"/>
  <c r="M46" i="74"/>
  <c r="AK46" i="74"/>
  <c r="T47" i="74"/>
  <c r="AR47" i="74"/>
  <c r="AA48" i="74"/>
  <c r="J49" i="74"/>
  <c r="AH49" i="74"/>
  <c r="P26" i="74"/>
  <c r="AN26" i="74"/>
  <c r="AE27" i="74"/>
  <c r="V28" i="74"/>
  <c r="M29" i="74"/>
  <c r="AK29" i="74"/>
  <c r="AB30" i="74"/>
  <c r="S31" i="74"/>
  <c r="AQ31" i="74"/>
  <c r="AH32" i="74"/>
  <c r="I27" i="74"/>
  <c r="I30" i="74"/>
  <c r="O42" i="74"/>
  <c r="AN49" i="74"/>
  <c r="AQ29" i="74"/>
  <c r="T29" i="74"/>
  <c r="AA58" i="74"/>
  <c r="J59" i="74"/>
  <c r="AH59" i="74"/>
  <c r="Q60" i="74"/>
  <c r="AO60" i="74"/>
  <c r="X61" i="74"/>
  <c r="G62" i="74"/>
  <c r="AE62" i="74"/>
  <c r="N63" i="74"/>
  <c r="AL63" i="74"/>
  <c r="U64" i="74"/>
  <c r="D65" i="74"/>
  <c r="AB65" i="74"/>
  <c r="K50" i="74"/>
  <c r="AI50" i="74"/>
  <c r="R51" i="74"/>
  <c r="AP51" i="74"/>
  <c r="Y52" i="74"/>
  <c r="H53" i="74"/>
  <c r="AF53" i="74"/>
  <c r="O54" i="74"/>
  <c r="AM54" i="74"/>
  <c r="V55" i="74"/>
  <c r="E56" i="74"/>
  <c r="AC56" i="74"/>
  <c r="L57" i="74"/>
  <c r="AJ57" i="74"/>
  <c r="S33" i="74"/>
  <c r="AQ33" i="74"/>
  <c r="Z34" i="74"/>
  <c r="I35" i="74"/>
  <c r="AG35" i="74"/>
  <c r="P36" i="74"/>
  <c r="AN36" i="74"/>
  <c r="W37" i="74"/>
  <c r="F38" i="74"/>
  <c r="AD38" i="74"/>
  <c r="M39" i="74"/>
  <c r="AK39" i="74"/>
  <c r="T40" i="74"/>
  <c r="AR40" i="74"/>
  <c r="AA41" i="74"/>
  <c r="J42" i="74"/>
  <c r="AH42" i="74"/>
  <c r="Q43" i="74"/>
  <c r="AO43" i="74"/>
  <c r="X44" i="74"/>
  <c r="G45" i="74"/>
  <c r="AE45" i="74"/>
  <c r="N46" i="74"/>
  <c r="AL46" i="74"/>
  <c r="U47" i="74"/>
  <c r="D48" i="74"/>
  <c r="AB48" i="74"/>
  <c r="K49" i="74"/>
  <c r="AI49" i="74"/>
  <c r="Q26" i="74"/>
  <c r="AO26" i="74"/>
  <c r="AF27" i="74"/>
  <c r="W28" i="74"/>
  <c r="N29" i="74"/>
  <c r="AL29" i="74"/>
  <c r="AC30" i="74"/>
  <c r="T31" i="74"/>
  <c r="AR31" i="74"/>
  <c r="AI32" i="74"/>
  <c r="J27" i="74"/>
  <c r="J30" i="74"/>
  <c r="AM32" i="74"/>
  <c r="L45" i="74"/>
  <c r="P49" i="74"/>
  <c r="S29" i="74"/>
  <c r="G31" i="74"/>
  <c r="D58" i="74"/>
  <c r="AB58" i="74"/>
  <c r="K59" i="74"/>
  <c r="AI59" i="74"/>
  <c r="R60" i="74"/>
  <c r="AP60" i="74"/>
  <c r="Y61" i="74"/>
  <c r="H62" i="74"/>
  <c r="AF62" i="74"/>
  <c r="O63" i="74"/>
  <c r="AM63" i="74"/>
  <c r="V64" i="74"/>
  <c r="E65" i="74"/>
  <c r="AC65" i="74"/>
  <c r="L50" i="74"/>
  <c r="AJ50" i="74"/>
  <c r="S51" i="74"/>
  <c r="AQ51" i="74"/>
  <c r="Z52" i="74"/>
  <c r="I53" i="74"/>
  <c r="AG53" i="74"/>
  <c r="P54" i="74"/>
  <c r="AN54" i="74"/>
  <c r="W55" i="74"/>
  <c r="F56" i="74"/>
  <c r="AD56" i="74"/>
  <c r="M57" i="74"/>
  <c r="AK57" i="74"/>
  <c r="T33" i="74"/>
  <c r="AR33" i="74"/>
  <c r="AA34" i="74"/>
  <c r="J35" i="74"/>
  <c r="AH35" i="74"/>
  <c r="Q36" i="74"/>
  <c r="AO36" i="74"/>
  <c r="X37" i="74"/>
  <c r="G38" i="74"/>
  <c r="AE38" i="74"/>
  <c r="N39" i="74"/>
  <c r="AL39" i="74"/>
  <c r="U40" i="74"/>
  <c r="D41" i="74"/>
  <c r="AB41" i="74"/>
  <c r="K42" i="74"/>
  <c r="AI42" i="74"/>
  <c r="R43" i="74"/>
  <c r="AP43" i="74"/>
  <c r="Y44" i="74"/>
  <c r="H45" i="74"/>
  <c r="AF45" i="74"/>
  <c r="O46" i="74"/>
  <c r="AM46" i="74"/>
  <c r="V47" i="74"/>
  <c r="E48" i="74"/>
  <c r="AC48" i="74"/>
  <c r="L49" i="74"/>
  <c r="AJ49" i="74"/>
  <c r="R26" i="74"/>
  <c r="AP26" i="74"/>
  <c r="AG27" i="74"/>
  <c r="X28" i="74"/>
  <c r="O29" i="74"/>
  <c r="AM29" i="74"/>
  <c r="AD30" i="74"/>
  <c r="U31" i="74"/>
  <c r="L32" i="74"/>
  <c r="AJ32" i="74"/>
  <c r="K27" i="74"/>
  <c r="K30" i="74"/>
  <c r="X31" i="74"/>
  <c r="AJ45" i="74"/>
  <c r="AG48" i="74"/>
  <c r="AB28" i="74"/>
  <c r="G28" i="74"/>
  <c r="AL27" i="74"/>
  <c r="E58" i="74"/>
  <c r="AC58" i="74"/>
  <c r="L59" i="74"/>
  <c r="AJ59" i="74"/>
  <c r="S60" i="74"/>
  <c r="AQ60" i="74"/>
  <c r="Z61" i="74"/>
  <c r="I62" i="74"/>
  <c r="AG62" i="74"/>
  <c r="P63" i="74"/>
  <c r="AN63" i="74"/>
  <c r="W64" i="74"/>
  <c r="F65" i="74"/>
  <c r="AD65" i="74"/>
  <c r="M50" i="74"/>
  <c r="AK50" i="74"/>
  <c r="T51" i="74"/>
  <c r="AR51" i="74"/>
  <c r="AA52" i="74"/>
  <c r="J53" i="74"/>
  <c r="AH53" i="74"/>
  <c r="Q54" i="74"/>
  <c r="AO54" i="74"/>
  <c r="X55" i="74"/>
  <c r="G56" i="74"/>
  <c r="AE56" i="74"/>
  <c r="N57" i="74"/>
  <c r="AL57" i="74"/>
  <c r="U33" i="74"/>
  <c r="D34" i="74"/>
  <c r="AB34" i="74"/>
  <c r="K35" i="74"/>
  <c r="AI35" i="74"/>
  <c r="R36" i="74"/>
  <c r="AP36" i="74"/>
  <c r="Y37" i="74"/>
  <c r="H38" i="74"/>
  <c r="AF38" i="74"/>
  <c r="O39" i="74"/>
  <c r="AM39" i="74"/>
  <c r="V40" i="74"/>
  <c r="E41" i="74"/>
  <c r="AC41" i="74"/>
  <c r="L42" i="74"/>
  <c r="AJ42" i="74"/>
  <c r="S43" i="74"/>
  <c r="AQ43" i="74"/>
  <c r="Z44" i="74"/>
  <c r="I45" i="74"/>
  <c r="AG45" i="74"/>
  <c r="P46" i="74"/>
  <c r="AN46" i="74"/>
  <c r="W47" i="74"/>
  <c r="F48" i="74"/>
  <c r="AD48" i="74"/>
  <c r="M49" i="74"/>
  <c r="AK49" i="74"/>
  <c r="S26" i="74"/>
  <c r="AQ26" i="74"/>
  <c r="AH27" i="74"/>
  <c r="Y28" i="74"/>
  <c r="P29" i="74"/>
  <c r="AN29" i="74"/>
  <c r="AE30" i="74"/>
  <c r="V31" i="74"/>
  <c r="M32" i="74"/>
  <c r="AK32" i="74"/>
  <c r="D28" i="74"/>
  <c r="D31" i="74"/>
  <c r="Z47" i="74"/>
  <c r="F58" i="74"/>
  <c r="AD58" i="74"/>
  <c r="M59" i="74"/>
  <c r="AK59" i="74"/>
  <c r="T60" i="74"/>
  <c r="AR60" i="74"/>
  <c r="AA61" i="74"/>
  <c r="J62" i="74"/>
  <c r="AH62" i="74"/>
  <c r="Q63" i="74"/>
  <c r="AO63" i="74"/>
  <c r="X64" i="74"/>
  <c r="G65" i="74"/>
  <c r="AE65" i="74"/>
  <c r="N50" i="74"/>
  <c r="AL50" i="74"/>
  <c r="U51" i="74"/>
  <c r="D52" i="74"/>
  <c r="AB52" i="74"/>
  <c r="K53" i="74"/>
  <c r="AI53" i="74"/>
  <c r="R54" i="74"/>
  <c r="AP54" i="74"/>
  <c r="Y55" i="74"/>
  <c r="H56" i="74"/>
  <c r="AF56" i="74"/>
  <c r="O57" i="74"/>
  <c r="AM57" i="74"/>
  <c r="V33" i="74"/>
  <c r="E34" i="74"/>
  <c r="AC34" i="74"/>
  <c r="L35" i="74"/>
  <c r="AJ35" i="74"/>
  <c r="S36" i="74"/>
  <c r="AQ36" i="74"/>
  <c r="Z37" i="74"/>
  <c r="I38" i="74"/>
  <c r="AG38" i="74"/>
  <c r="P39" i="74"/>
  <c r="AN39" i="74"/>
  <c r="W40" i="74"/>
  <c r="F41" i="74"/>
  <c r="AD41" i="74"/>
  <c r="M42" i="74"/>
  <c r="AK42" i="74"/>
  <c r="T43" i="74"/>
  <c r="AR43" i="74"/>
  <c r="AA44" i="74"/>
  <c r="J45" i="74"/>
  <c r="AH45" i="74"/>
  <c r="Q46" i="74"/>
  <c r="AO46" i="74"/>
  <c r="X47" i="74"/>
  <c r="G48" i="74"/>
  <c r="AE48" i="74"/>
  <c r="N49" i="74"/>
  <c r="AL49" i="74"/>
  <c r="T26" i="74"/>
  <c r="AR26" i="74"/>
  <c r="AI27" i="74"/>
  <c r="Z28" i="74"/>
  <c r="Q29" i="74"/>
  <c r="AO29" i="74"/>
  <c r="AF30" i="74"/>
  <c r="W31" i="74"/>
  <c r="N32" i="74"/>
  <c r="AL32" i="74"/>
  <c r="E28" i="74"/>
  <c r="E31" i="74"/>
  <c r="R29" i="74"/>
  <c r="F28" i="74"/>
  <c r="V43" i="74"/>
  <c r="V26" i="74"/>
  <c r="Y31" i="74"/>
  <c r="AC28" i="74"/>
  <c r="G58" i="74"/>
  <c r="AE58" i="74"/>
  <c r="N59" i="74"/>
  <c r="AL59" i="74"/>
  <c r="U60" i="74"/>
  <c r="D61" i="74"/>
  <c r="AB61" i="74"/>
  <c r="K62" i="74"/>
  <c r="AI62" i="74"/>
  <c r="R63" i="74"/>
  <c r="AP63" i="74"/>
  <c r="Y64" i="74"/>
  <c r="H65" i="74"/>
  <c r="AF65" i="74"/>
  <c r="O50" i="74"/>
  <c r="AM50" i="74"/>
  <c r="V51" i="74"/>
  <c r="E52" i="74"/>
  <c r="AC52" i="74"/>
  <c r="L53" i="74"/>
  <c r="AJ53" i="74"/>
  <c r="S54" i="74"/>
  <c r="AQ54" i="74"/>
  <c r="Z55" i="74"/>
  <c r="I56" i="74"/>
  <c r="AG56" i="74"/>
  <c r="P57" i="74"/>
  <c r="AN57" i="74"/>
  <c r="W33" i="74"/>
  <c r="F34" i="74"/>
  <c r="AD34" i="74"/>
  <c r="M35" i="74"/>
  <c r="AK35" i="74"/>
  <c r="T36" i="74"/>
  <c r="AR36" i="74"/>
  <c r="AA37" i="74"/>
  <c r="J38" i="74"/>
  <c r="AH38" i="74"/>
  <c r="Q39" i="74"/>
  <c r="AO39" i="74"/>
  <c r="X40" i="74"/>
  <c r="G41" i="74"/>
  <c r="AE41" i="74"/>
  <c r="N42" i="74"/>
  <c r="AL42" i="74"/>
  <c r="U43" i="74"/>
  <c r="D44" i="74"/>
  <c r="AB44" i="74"/>
  <c r="K45" i="74"/>
  <c r="AI45" i="74"/>
  <c r="R46" i="74"/>
  <c r="AP46" i="74"/>
  <c r="Y47" i="74"/>
  <c r="H48" i="74"/>
  <c r="AF48" i="74"/>
  <c r="O49" i="74"/>
  <c r="AM49" i="74"/>
  <c r="U26" i="74"/>
  <c r="L27" i="74"/>
  <c r="AJ27" i="74"/>
  <c r="AA28" i="74"/>
  <c r="AP29" i="74"/>
  <c r="AG30" i="74"/>
  <c r="F31" i="74"/>
  <c r="AN32" i="74"/>
  <c r="H58" i="74"/>
  <c r="AF58" i="74"/>
  <c r="O59" i="74"/>
  <c r="AM59" i="74"/>
  <c r="V60" i="74"/>
  <c r="E61" i="74"/>
  <c r="AC61" i="74"/>
  <c r="L62" i="74"/>
  <c r="AJ62" i="74"/>
  <c r="S63" i="74"/>
  <c r="AQ63" i="74"/>
  <c r="Z64" i="74"/>
  <c r="I65" i="74"/>
  <c r="AG65" i="74"/>
  <c r="P50" i="74"/>
  <c r="AN50" i="74"/>
  <c r="W51" i="74"/>
  <c r="F52" i="74"/>
  <c r="AD52" i="74"/>
  <c r="M53" i="74"/>
  <c r="AK53" i="74"/>
  <c r="T54" i="74"/>
  <c r="AR54" i="74"/>
  <c r="AA55" i="74"/>
  <c r="J56" i="74"/>
  <c r="AH56" i="74"/>
  <c r="Q57" i="74"/>
  <c r="AO57" i="74"/>
  <c r="X33" i="74"/>
  <c r="G34" i="74"/>
  <c r="AE34" i="74"/>
  <c r="N35" i="74"/>
  <c r="AL35" i="74"/>
  <c r="U36" i="74"/>
  <c r="D37" i="74"/>
  <c r="AB37" i="74"/>
  <c r="K38" i="74"/>
  <c r="AI38" i="74"/>
  <c r="R39" i="74"/>
  <c r="AP39" i="74"/>
  <c r="Y40" i="74"/>
  <c r="H41" i="74"/>
  <c r="AF41" i="74"/>
  <c r="E44" i="74"/>
  <c r="S46" i="74"/>
  <c r="AQ46" i="74"/>
  <c r="I48" i="74"/>
  <c r="AK27" i="74"/>
  <c r="I58" i="74"/>
  <c r="AG58" i="74"/>
  <c r="P59" i="74"/>
  <c r="AN59" i="74"/>
  <c r="W60" i="74"/>
  <c r="F61" i="74"/>
  <c r="AD61" i="74"/>
  <c r="M62" i="74"/>
  <c r="AK62" i="74"/>
  <c r="T63" i="74"/>
  <c r="AR63" i="74"/>
  <c r="AA64" i="74"/>
  <c r="J65" i="74"/>
  <c r="AH65" i="74"/>
  <c r="Q50" i="74"/>
  <c r="AO50" i="74"/>
  <c r="X51" i="74"/>
  <c r="G52" i="74"/>
  <c r="AE52" i="74"/>
  <c r="N53" i="74"/>
  <c r="AL53" i="74"/>
  <c r="U54" i="74"/>
  <c r="D55" i="74"/>
  <c r="AB55" i="74"/>
  <c r="K56" i="74"/>
  <c r="AI56" i="74"/>
  <c r="R57" i="74"/>
  <c r="AP57" i="74"/>
  <c r="Y33" i="74"/>
  <c r="H34" i="74"/>
  <c r="AF34" i="74"/>
  <c r="O35" i="74"/>
  <c r="AM35" i="74"/>
  <c r="V36" i="74"/>
  <c r="E37" i="74"/>
  <c r="AC37" i="74"/>
  <c r="L38" i="74"/>
  <c r="AJ38" i="74"/>
  <c r="S39" i="74"/>
  <c r="AQ39" i="74"/>
  <c r="Z40" i="74"/>
  <c r="I41" i="74"/>
  <c r="AG41" i="74"/>
  <c r="P42" i="74"/>
  <c r="AN42" i="74"/>
  <c r="W43" i="74"/>
  <c r="F44" i="74"/>
  <c r="AD44" i="74"/>
  <c r="M45" i="74"/>
  <c r="AK45" i="74"/>
  <c r="T46" i="74"/>
  <c r="AR46" i="74"/>
  <c r="AA47" i="74"/>
  <c r="J48" i="74"/>
  <c r="AH48" i="74"/>
  <c r="Q49" i="74"/>
  <c r="N27" i="74"/>
  <c r="J58" i="74"/>
  <c r="AH58" i="74"/>
  <c r="Q59" i="74"/>
  <c r="AO59" i="74"/>
  <c r="X60" i="74"/>
  <c r="G61" i="74"/>
  <c r="AE61" i="74"/>
  <c r="N62" i="74"/>
  <c r="AL62" i="74"/>
  <c r="U63" i="74"/>
  <c r="D64" i="74"/>
  <c r="AB64" i="74"/>
  <c r="K65" i="74"/>
  <c r="AI65" i="74"/>
  <c r="R50" i="74"/>
  <c r="AP50" i="74"/>
  <c r="Y51" i="74"/>
  <c r="H52" i="74"/>
  <c r="AF52" i="74"/>
  <c r="O53" i="74"/>
  <c r="AM53" i="74"/>
  <c r="V54" i="74"/>
  <c r="E55" i="74"/>
  <c r="AC55" i="74"/>
  <c r="L56" i="74"/>
  <c r="AJ56" i="74"/>
  <c r="S57" i="74"/>
  <c r="AQ57" i="74"/>
  <c r="Z33" i="74"/>
  <c r="I34" i="74"/>
  <c r="AG34" i="74"/>
  <c r="P35" i="74"/>
  <c r="AN35" i="74"/>
  <c r="W36" i="74"/>
  <c r="F37" i="74"/>
  <c r="AD37" i="74"/>
  <c r="M38" i="74"/>
  <c r="AK38" i="74"/>
  <c r="T39" i="74"/>
  <c r="AR39" i="74"/>
  <c r="AA40" i="74"/>
  <c r="J41" i="74"/>
  <c r="AH41" i="74"/>
  <c r="Q42" i="74"/>
  <c r="AO42" i="74"/>
  <c r="X43" i="74"/>
  <c r="G44" i="74"/>
  <c r="AE44" i="74"/>
  <c r="N45" i="74"/>
  <c r="AL45" i="74"/>
  <c r="U46" i="74"/>
  <c r="D47" i="74"/>
  <c r="AB47" i="74"/>
  <c r="K48" i="74"/>
  <c r="AI48" i="74"/>
  <c r="R49" i="74"/>
  <c r="AP49" i="74"/>
  <c r="X26" i="74"/>
  <c r="O27" i="74"/>
  <c r="AM27" i="74"/>
  <c r="AD28" i="74"/>
  <c r="U29" i="74"/>
  <c r="L30" i="74"/>
  <c r="AJ30" i="74"/>
  <c r="AA31" i="74"/>
  <c r="R32" i="74"/>
  <c r="AP32" i="74"/>
  <c r="I28" i="74"/>
  <c r="I31" i="74"/>
  <c r="K58" i="74"/>
  <c r="AI58" i="74"/>
  <c r="R59" i="74"/>
  <c r="AP59" i="74"/>
  <c r="Y60" i="74"/>
  <c r="H61" i="74"/>
  <c r="AF61" i="74"/>
  <c r="O62" i="74"/>
  <c r="AM62" i="74"/>
  <c r="V63" i="74"/>
  <c r="E64" i="74"/>
  <c r="AC64" i="74"/>
  <c r="L65" i="74"/>
  <c r="AJ65" i="74"/>
  <c r="S50" i="74"/>
  <c r="AQ50" i="74"/>
  <c r="Z51" i="74"/>
  <c r="I52" i="74"/>
  <c r="AG52" i="74"/>
  <c r="P53" i="74"/>
  <c r="AN53" i="74"/>
  <c r="W54" i="74"/>
  <c r="F55" i="74"/>
  <c r="AD55" i="74"/>
  <c r="M56" i="74"/>
  <c r="AK56" i="74"/>
  <c r="T57" i="74"/>
  <c r="AR57" i="74"/>
  <c r="AA33" i="74"/>
  <c r="J34" i="74"/>
  <c r="L58" i="74"/>
  <c r="AJ58" i="74"/>
  <c r="S59" i="74"/>
  <c r="AQ59" i="74"/>
  <c r="Z60" i="74"/>
  <c r="I61" i="74"/>
  <c r="AG61" i="74"/>
  <c r="P62" i="74"/>
  <c r="AN62" i="74"/>
  <c r="W63" i="74"/>
  <c r="F64" i="74"/>
  <c r="AD64" i="74"/>
  <c r="M65" i="74"/>
  <c r="AK65" i="74"/>
  <c r="T50" i="74"/>
  <c r="AR50" i="74"/>
  <c r="AA51" i="74"/>
  <c r="J52" i="74"/>
  <c r="AH52" i="74"/>
  <c r="Q53" i="74"/>
  <c r="AO53" i="74"/>
  <c r="X54" i="74"/>
  <c r="G55" i="74"/>
  <c r="AE55" i="74"/>
  <c r="N56" i="74"/>
  <c r="AL56" i="74"/>
  <c r="U57" i="74"/>
  <c r="D33" i="74"/>
  <c r="AB33" i="74"/>
  <c r="K34" i="74"/>
  <c r="AI34" i="74"/>
  <c r="R35" i="74"/>
  <c r="AP35" i="74"/>
  <c r="Y36" i="74"/>
  <c r="H37" i="74"/>
  <c r="AF37" i="74"/>
  <c r="O38" i="74"/>
  <c r="AM38" i="74"/>
  <c r="V39" i="74"/>
  <c r="E40" i="74"/>
  <c r="AC40" i="74"/>
  <c r="L41" i="74"/>
  <c r="AJ41" i="74"/>
  <c r="S42" i="74"/>
  <c r="AQ42" i="74"/>
  <c r="Z43" i="74"/>
  <c r="I44" i="74"/>
  <c r="AG44" i="74"/>
  <c r="P45" i="74"/>
  <c r="AN45" i="74"/>
  <c r="W46" i="74"/>
  <c r="M58" i="74"/>
  <c r="AK58" i="74"/>
  <c r="T59" i="74"/>
  <c r="AR59" i="74"/>
  <c r="AA60" i="74"/>
  <c r="J61" i="74"/>
  <c r="AH61" i="74"/>
  <c r="Q62" i="74"/>
  <c r="AO62" i="74"/>
  <c r="X63" i="74"/>
  <c r="G64" i="74"/>
  <c r="AE64" i="74"/>
  <c r="N65" i="74"/>
  <c r="AL65" i="74"/>
  <c r="U50" i="74"/>
  <c r="D51" i="74"/>
  <c r="AB51" i="74"/>
  <c r="K52" i="74"/>
  <c r="AI52" i="74"/>
  <c r="R53" i="74"/>
  <c r="AP53" i="74"/>
  <c r="Y54" i="74"/>
  <c r="H55" i="74"/>
  <c r="AF55" i="74"/>
  <c r="O56" i="74"/>
  <c r="AM56" i="74"/>
  <c r="V57" i="74"/>
  <c r="E33" i="74"/>
  <c r="AC33" i="74"/>
  <c r="L34" i="74"/>
  <c r="AJ34" i="74"/>
  <c r="S35" i="74"/>
  <c r="AQ35" i="74"/>
  <c r="Z36" i="74"/>
  <c r="I37" i="74"/>
  <c r="AG37" i="74"/>
  <c r="P38" i="74"/>
  <c r="AN38" i="74"/>
  <c r="W39" i="74"/>
  <c r="F40" i="74"/>
  <c r="AD40" i="74"/>
  <c r="M41" i="74"/>
  <c r="AK41" i="74"/>
  <c r="T42" i="74"/>
  <c r="AR42" i="74"/>
  <c r="AA43" i="74"/>
  <c r="J44" i="74"/>
  <c r="AH44" i="74"/>
  <c r="Q45" i="74"/>
  <c r="N58" i="74"/>
  <c r="AL58" i="74"/>
  <c r="U59" i="74"/>
  <c r="D60" i="74"/>
  <c r="AB60" i="74"/>
  <c r="K61" i="74"/>
  <c r="AI61" i="74"/>
  <c r="R62" i="74"/>
  <c r="AP62" i="74"/>
  <c r="Y63" i="74"/>
  <c r="H64" i="74"/>
  <c r="AF64" i="74"/>
  <c r="O65" i="74"/>
  <c r="AM65" i="74"/>
  <c r="V50" i="74"/>
  <c r="E51" i="74"/>
  <c r="AC51" i="74"/>
  <c r="L52" i="74"/>
  <c r="AJ52" i="74"/>
  <c r="S53" i="74"/>
  <c r="AQ53" i="74"/>
  <c r="Z54" i="74"/>
  <c r="I55" i="74"/>
  <c r="AG55" i="74"/>
  <c r="P56" i="74"/>
  <c r="AN56" i="74"/>
  <c r="W57" i="74"/>
  <c r="F33" i="74"/>
  <c r="AD33" i="74"/>
  <c r="M34" i="74"/>
  <c r="AK34" i="74"/>
  <c r="T35" i="74"/>
  <c r="AR35" i="74"/>
  <c r="AA36" i="74"/>
  <c r="J37" i="74"/>
  <c r="AH37" i="74"/>
  <c r="Q38" i="74"/>
  <c r="AO38" i="74"/>
  <c r="X39" i="74"/>
  <c r="G40" i="74"/>
  <c r="AE40" i="74"/>
  <c r="N41" i="74"/>
  <c r="AL41" i="74"/>
  <c r="U42" i="74"/>
  <c r="D43" i="74"/>
  <c r="AB43" i="74"/>
  <c r="K44" i="74"/>
  <c r="AI44" i="74"/>
  <c r="R45" i="74"/>
  <c r="AP45" i="74"/>
  <c r="Y46" i="74"/>
  <c r="H47" i="74"/>
  <c r="AF47" i="74"/>
  <c r="O48" i="74"/>
  <c r="AM48" i="74"/>
  <c r="V49" i="74"/>
  <c r="L61" i="74"/>
  <c r="AN65" i="74"/>
  <c r="AA54" i="74"/>
  <c r="N34" i="74"/>
  <c r="AI37" i="74"/>
  <c r="O41" i="74"/>
  <c r="AJ44" i="74"/>
  <c r="AD47" i="74"/>
  <c r="AQ49" i="74"/>
  <c r="S27" i="74"/>
  <c r="AB29" i="74"/>
  <c r="AF31" i="74"/>
  <c r="H26" i="74"/>
  <c r="U27" i="74"/>
  <c r="J55" i="74"/>
  <c r="AH34" i="74"/>
  <c r="AH47" i="74"/>
  <c r="V27" i="74"/>
  <c r="AL31" i="74"/>
  <c r="R38" i="74"/>
  <c r="O30" i="74"/>
  <c r="H28" i="74"/>
  <c r="L48" i="74"/>
  <c r="AN31" i="74"/>
  <c r="Q30" i="74"/>
  <c r="G32" i="74"/>
  <c r="AG33" i="74"/>
  <c r="M61" i="74"/>
  <c r="AO65" i="74"/>
  <c r="AB54" i="74"/>
  <c r="O34" i="74"/>
  <c r="AJ37" i="74"/>
  <c r="P41" i="74"/>
  <c r="AK44" i="74"/>
  <c r="AE47" i="74"/>
  <c r="AR49" i="74"/>
  <c r="T27" i="74"/>
  <c r="AR29" i="74"/>
  <c r="AG31" i="74"/>
  <c r="D27" i="74"/>
  <c r="N61" i="74"/>
  <c r="AP65" i="74"/>
  <c r="AC54" i="74"/>
  <c r="P34" i="74"/>
  <c r="AK37" i="74"/>
  <c r="Q41" i="74"/>
  <c r="AG47" i="74"/>
  <c r="M30" i="74"/>
  <c r="AH31" i="74"/>
  <c r="E27" i="74"/>
  <c r="W50" i="74"/>
  <c r="N38" i="74"/>
  <c r="AI41" i="74"/>
  <c r="N30" i="74"/>
  <c r="F27" i="74"/>
  <c r="AM41" i="74"/>
  <c r="AN27" i="74"/>
  <c r="AM31" i="74"/>
  <c r="P30" i="74"/>
  <c r="AP27" i="74"/>
  <c r="I47" i="74"/>
  <c r="AF44" i="74"/>
  <c r="AL44" i="74"/>
  <c r="AI47" i="74"/>
  <c r="AO27" i="74"/>
  <c r="AB31" i="74"/>
  <c r="E54" i="74"/>
  <c r="AJ61" i="74"/>
  <c r="O45" i="74"/>
  <c r="Q32" i="74"/>
  <c r="AK61" i="74"/>
  <c r="X50" i="74"/>
  <c r="K55" i="74"/>
  <c r="AL34" i="74"/>
  <c r="S45" i="74"/>
  <c r="E26" i="74"/>
  <c r="AL61" i="74"/>
  <c r="Y50" i="74"/>
  <c r="L55" i="74"/>
  <c r="AM34" i="74"/>
  <c r="S38" i="74"/>
  <c r="AN41" i="74"/>
  <c r="T45" i="74"/>
  <c r="J28" i="74"/>
  <c r="K41" i="74"/>
  <c r="S62" i="74"/>
  <c r="F51" i="74"/>
  <c r="AH55" i="74"/>
  <c r="AN34" i="74"/>
  <c r="T38" i="74"/>
  <c r="AO41" i="74"/>
  <c r="U45" i="74"/>
  <c r="M48" i="74"/>
  <c r="K28" i="74"/>
  <c r="T62" i="74"/>
  <c r="G51" i="74"/>
  <c r="AI55" i="74"/>
  <c r="Q35" i="74"/>
  <c r="AL38" i="74"/>
  <c r="R42" i="74"/>
  <c r="AM45" i="74"/>
  <c r="N48" i="74"/>
  <c r="AQ27" i="74"/>
  <c r="R30" i="74"/>
  <c r="S32" i="74"/>
  <c r="D29" i="74"/>
  <c r="U62" i="74"/>
  <c r="AJ55" i="74"/>
  <c r="U35" i="74"/>
  <c r="AP38" i="74"/>
  <c r="V42" i="74"/>
  <c r="AO45" i="74"/>
  <c r="P48" i="74"/>
  <c r="S30" i="74"/>
  <c r="T32" i="74"/>
  <c r="E29" i="74"/>
  <c r="Y30" i="74"/>
  <c r="F29" i="74"/>
  <c r="X29" i="74"/>
  <c r="R65" i="74"/>
  <c r="H51" i="74"/>
  <c r="AR27" i="74"/>
  <c r="AA29" i="74"/>
  <c r="O58" i="74"/>
  <c r="AQ62" i="74"/>
  <c r="AD51" i="74"/>
  <c r="Q56" i="74"/>
  <c r="V35" i="74"/>
  <c r="AQ38" i="74"/>
  <c r="W42" i="74"/>
  <c r="AQ45" i="74"/>
  <c r="Q48" i="74"/>
  <c r="L28" i="74"/>
  <c r="U32" i="74"/>
  <c r="X49" i="74"/>
  <c r="P58" i="74"/>
  <c r="AR62" i="74"/>
  <c r="AE51" i="74"/>
  <c r="R56" i="74"/>
  <c r="W35" i="74"/>
  <c r="AR38" i="74"/>
  <c r="X42" i="74"/>
  <c r="AR45" i="74"/>
  <c r="R48" i="74"/>
  <c r="M28" i="74"/>
  <c r="AI30" i="74"/>
  <c r="V32" i="74"/>
  <c r="G29" i="74"/>
  <c r="AK30" i="74"/>
  <c r="H29" i="74"/>
  <c r="AF28" i="74"/>
  <c r="D30" i="74"/>
  <c r="AO48" i="74"/>
  <c r="AD32" i="74"/>
  <c r="AA26" i="74"/>
  <c r="AO32" i="74"/>
  <c r="Z31" i="74"/>
  <c r="AC31" i="74"/>
  <c r="Q58" i="74"/>
  <c r="D63" i="74"/>
  <c r="AF51" i="74"/>
  <c r="S56" i="74"/>
  <c r="AO35" i="74"/>
  <c r="U39" i="74"/>
  <c r="AP42" i="74"/>
  <c r="D46" i="74"/>
  <c r="AJ48" i="74"/>
  <c r="AE28" i="74"/>
  <c r="W32" i="74"/>
  <c r="X32" i="74"/>
  <c r="D40" i="74"/>
  <c r="AI28" i="74"/>
  <c r="AC43" i="74"/>
  <c r="W49" i="74"/>
  <c r="R27" i="74"/>
  <c r="AM58" i="74"/>
  <c r="Z63" i="74"/>
  <c r="M52" i="74"/>
  <c r="AO56" i="74"/>
  <c r="D36" i="74"/>
  <c r="Y39" i="74"/>
  <c r="E43" i="74"/>
  <c r="V46" i="74"/>
  <c r="AK48" i="74"/>
  <c r="AL30" i="74"/>
  <c r="X36" i="74"/>
  <c r="H31" i="74"/>
  <c r="AB46" i="74"/>
  <c r="L44" i="74"/>
  <c r="AC47" i="74"/>
  <c r="AN58" i="74"/>
  <c r="AA63" i="74"/>
  <c r="N52" i="74"/>
  <c r="AP56" i="74"/>
  <c r="E36" i="74"/>
  <c r="Z39" i="74"/>
  <c r="F43" i="74"/>
  <c r="X46" i="74"/>
  <c r="AL48" i="74"/>
  <c r="W26" i="74"/>
  <c r="AG28" i="74"/>
  <c r="AM30" i="74"/>
  <c r="Y32" i="74"/>
  <c r="E30" i="74"/>
  <c r="X57" i="74"/>
  <c r="Z26" i="74"/>
  <c r="AJ28" i="74"/>
  <c r="K31" i="74"/>
  <c r="D32" i="74"/>
  <c r="AE37" i="74"/>
  <c r="AO58" i="74"/>
  <c r="AB63" i="74"/>
  <c r="O52" i="74"/>
  <c r="AQ56" i="74"/>
  <c r="F36" i="74"/>
  <c r="AA39" i="74"/>
  <c r="G43" i="74"/>
  <c r="Z46" i="74"/>
  <c r="AN48" i="74"/>
  <c r="Y26" i="74"/>
  <c r="AH28" i="74"/>
  <c r="AN30" i="74"/>
  <c r="AC32" i="74"/>
  <c r="F30" i="74"/>
  <c r="AA46" i="74"/>
  <c r="AO30" i="74"/>
  <c r="AP48" i="74"/>
  <c r="J31" i="74"/>
  <c r="AQ30" i="74"/>
  <c r="F32" i="74"/>
  <c r="AO49" i="74"/>
  <c r="V59" i="74"/>
  <c r="I64" i="74"/>
  <c r="AK52" i="74"/>
  <c r="Y43" i="74"/>
  <c r="AE32" i="74"/>
  <c r="AR32" i="74"/>
  <c r="G26" i="74"/>
  <c r="W59" i="74"/>
  <c r="J64" i="74"/>
  <c r="AL52" i="74"/>
  <c r="Y57" i="74"/>
  <c r="AB36" i="74"/>
  <c r="H40" i="74"/>
  <c r="AP30" i="74"/>
  <c r="P31" i="74"/>
  <c r="X59" i="74"/>
  <c r="K64" i="74"/>
  <c r="AM52" i="74"/>
  <c r="Z57" i="74"/>
  <c r="AC36" i="74"/>
  <c r="I40" i="74"/>
  <c r="AD43" i="74"/>
  <c r="E47" i="74"/>
  <c r="S49" i="74"/>
  <c r="AB26" i="74"/>
  <c r="AK28" i="74"/>
  <c r="D26" i="74"/>
  <c r="AE60" i="74"/>
  <c r="E60" i="74"/>
  <c r="AG64" i="74"/>
  <c r="T53" i="74"/>
  <c r="G33" i="74"/>
  <c r="AD36" i="74"/>
  <c r="J40" i="74"/>
  <c r="AE43" i="74"/>
  <c r="F47" i="74"/>
  <c r="T49" i="74"/>
  <c r="AC26" i="74"/>
  <c r="V29" i="74"/>
  <c r="AQ32" i="74"/>
  <c r="F60" i="74"/>
  <c r="AH64" i="74"/>
  <c r="U53" i="74"/>
  <c r="H33" i="74"/>
  <c r="G37" i="74"/>
  <c r="AB40" i="74"/>
  <c r="H44" i="74"/>
  <c r="G47" i="74"/>
  <c r="U49" i="74"/>
  <c r="AD26" i="74"/>
  <c r="W29" i="74"/>
  <c r="E32" i="74"/>
  <c r="P27" i="74"/>
  <c r="G60" i="74"/>
  <c r="AI64" i="74"/>
  <c r="V53" i="74"/>
  <c r="I33" i="74"/>
  <c r="K37" i="74"/>
  <c r="AF40" i="74"/>
  <c r="AE26" i="74"/>
  <c r="AC60" i="74"/>
  <c r="P65" i="74"/>
  <c r="AR53" i="74"/>
  <c r="AE33" i="74"/>
  <c r="L37" i="74"/>
  <c r="AG40" i="74"/>
  <c r="M44" i="74"/>
  <c r="J47" i="74"/>
  <c r="Y29" i="74"/>
  <c r="AD60" i="74"/>
  <c r="Q65" i="74"/>
  <c r="D54" i="74"/>
  <c r="AF33" i="74"/>
  <c r="M37" i="74"/>
  <c r="AH40" i="74"/>
  <c r="N44" i="74"/>
  <c r="K47" i="74"/>
  <c r="Y49" i="74"/>
  <c r="Q27" i="74"/>
  <c r="Z29" i="74"/>
  <c r="AD31" i="74"/>
  <c r="F26" i="74"/>
  <c r="H32" i="74"/>
  <c r="AE31" i="74"/>
  <c r="Y5" i="73"/>
  <c r="Z4" i="73"/>
  <c r="P4" i="73"/>
  <c r="O5" i="73"/>
  <c r="U4" i="73"/>
  <c r="T5" i="73"/>
  <c r="AA3" i="73"/>
  <c r="AB3" i="73" s="1"/>
  <c r="Q3" i="73"/>
  <c r="R3" i="73" s="1"/>
  <c r="V3" i="73"/>
  <c r="W3" i="73" s="1"/>
  <c r="D91" i="62"/>
  <c r="D78" i="62"/>
  <c r="D98" i="61"/>
  <c r="D84" i="61"/>
  <c r="D92" i="55"/>
  <c r="D79" i="55"/>
  <c r="D100" i="58"/>
  <c r="D85" i="58"/>
  <c r="D82" i="51"/>
  <c r="D169" i="50"/>
  <c r="D108" i="50"/>
  <c r="D121" i="48"/>
  <c r="D108" i="48"/>
  <c r="D108" i="40"/>
  <c r="D121" i="40"/>
  <c r="D119" i="42"/>
  <c r="D102" i="42"/>
  <c r="D108" i="43"/>
  <c r="D117" i="43"/>
  <c r="D108" i="46"/>
  <c r="D121" i="46"/>
  <c r="D79" i="19"/>
  <c r="D89" i="19"/>
  <c r="D79" i="15"/>
  <c r="D86" i="15"/>
  <c r="D85" i="18"/>
  <c r="D98" i="18"/>
  <c r="D85" i="17"/>
  <c r="D99" i="17"/>
  <c r="D90" i="14"/>
  <c r="D79" i="14"/>
  <c r="D87" i="67"/>
  <c r="D79" i="13"/>
  <c r="D79" i="3"/>
  <c r="D63" i="22"/>
  <c r="D85" i="72"/>
  <c r="D74" i="72"/>
  <c r="D57" i="28"/>
  <c r="D72" i="28"/>
  <c r="D137" i="69"/>
  <c r="D63" i="34"/>
  <c r="D68" i="26"/>
  <c r="D57" i="26"/>
  <c r="D57" i="30"/>
  <c r="D73" i="30"/>
  <c r="D57" i="32"/>
  <c r="V64" i="28"/>
  <c r="E61" i="28"/>
  <c r="D60" i="28"/>
  <c r="D102" i="72"/>
  <c r="D15" i="72"/>
  <c r="E23" i="72"/>
  <c r="D22" i="72"/>
  <c r="D21" i="72"/>
  <c r="D24" i="72"/>
  <c r="D91" i="72"/>
  <c r="E91" i="72"/>
  <c r="F91" i="72"/>
  <c r="G91" i="72"/>
  <c r="H91" i="72"/>
  <c r="I91" i="72"/>
  <c r="J91" i="72"/>
  <c r="K91" i="72"/>
  <c r="L91" i="72"/>
  <c r="M91" i="72"/>
  <c r="N91" i="72"/>
  <c r="O91" i="72"/>
  <c r="P91" i="72"/>
  <c r="Q91" i="72"/>
  <c r="S91" i="72"/>
  <c r="T91" i="72"/>
  <c r="U91" i="72"/>
  <c r="V91" i="72"/>
  <c r="W91" i="72"/>
  <c r="X91" i="72"/>
  <c r="Y91" i="72"/>
  <c r="Z91" i="72"/>
  <c r="AA91" i="72"/>
  <c r="AB91" i="72"/>
  <c r="AC91" i="72"/>
  <c r="AD91" i="72"/>
  <c r="AE91" i="72"/>
  <c r="AF91" i="72"/>
  <c r="AG91" i="72"/>
  <c r="AH91" i="72"/>
  <c r="AI91" i="72"/>
  <c r="AJ91" i="72"/>
  <c r="AK91" i="72"/>
  <c r="AL91" i="72"/>
  <c r="AM91" i="72"/>
  <c r="AN91" i="72"/>
  <c r="AO91" i="72"/>
  <c r="AP91" i="72"/>
  <c r="AQ91" i="72"/>
  <c r="AR91" i="72"/>
  <c r="AS91" i="72"/>
  <c r="AT91" i="72"/>
  <c r="AU91" i="72"/>
  <c r="R91" i="72"/>
  <c r="D77" i="72"/>
  <c r="W125" i="69"/>
  <c r="X125" i="69"/>
  <c r="Y125" i="69"/>
  <c r="Z125" i="69"/>
  <c r="AA125" i="69"/>
  <c r="AB125" i="69"/>
  <c r="AC125" i="69"/>
  <c r="AD125" i="69"/>
  <c r="AE125" i="69"/>
  <c r="AF125" i="69"/>
  <c r="AG125" i="69"/>
  <c r="AH125" i="69"/>
  <c r="AI125" i="69"/>
  <c r="AJ125" i="69"/>
  <c r="AK125" i="69"/>
  <c r="AL125" i="69"/>
  <c r="AM125" i="69"/>
  <c r="AN125" i="69"/>
  <c r="AO125" i="69"/>
  <c r="AP125" i="69"/>
  <c r="AQ125" i="69"/>
  <c r="AR125" i="69"/>
  <c r="AS125" i="69"/>
  <c r="AT125" i="69"/>
  <c r="AU125" i="69"/>
  <c r="E125" i="69"/>
  <c r="F125" i="69"/>
  <c r="G125" i="69"/>
  <c r="H125" i="69"/>
  <c r="I125" i="69"/>
  <c r="J125" i="69"/>
  <c r="K125" i="69"/>
  <c r="L125" i="69"/>
  <c r="M125" i="69"/>
  <c r="N125" i="69"/>
  <c r="O125" i="69"/>
  <c r="P125" i="69"/>
  <c r="Q125" i="69"/>
  <c r="R125" i="69"/>
  <c r="S125" i="69"/>
  <c r="T125" i="69"/>
  <c r="U125" i="69"/>
  <c r="V125" i="69"/>
  <c r="D125" i="69"/>
  <c r="B144" i="69"/>
  <c r="B143" i="69"/>
  <c r="D133" i="69"/>
  <c r="AK130" i="69"/>
  <c r="AF130" i="69"/>
  <c r="AE130" i="69"/>
  <c r="AD130" i="69"/>
  <c r="AC130" i="69"/>
  <c r="AB130" i="69"/>
  <c r="AA130" i="69"/>
  <c r="Z130" i="69"/>
  <c r="Y130" i="69"/>
  <c r="X130" i="69"/>
  <c r="M130" i="69"/>
  <c r="H130" i="69"/>
  <c r="G130" i="69"/>
  <c r="F130" i="69"/>
  <c r="E130" i="69"/>
  <c r="AU129" i="69"/>
  <c r="AT129" i="69"/>
  <c r="AS129" i="69"/>
  <c r="AR129" i="69"/>
  <c r="AQ129" i="69"/>
  <c r="AP129" i="69"/>
  <c r="AO129" i="69"/>
  <c r="AN129" i="69"/>
  <c r="AM129" i="69"/>
  <c r="AL129" i="69"/>
  <c r="AK129" i="69"/>
  <c r="AJ129" i="69"/>
  <c r="AJ130" i="69" s="1"/>
  <c r="AI129" i="69"/>
  <c r="AI130" i="69" s="1"/>
  <c r="AH129" i="69"/>
  <c r="AH130" i="69" s="1"/>
  <c r="AG129" i="69"/>
  <c r="AG130" i="69" s="1"/>
  <c r="AF129" i="69"/>
  <c r="AE129" i="69"/>
  <c r="AD129" i="69"/>
  <c r="AC129" i="69"/>
  <c r="AB129" i="69"/>
  <c r="AA129" i="69"/>
  <c r="Z129" i="69"/>
  <c r="Y129" i="69"/>
  <c r="X129" i="69"/>
  <c r="W129" i="69"/>
  <c r="V129" i="69"/>
  <c r="U129" i="69"/>
  <c r="T129" i="69"/>
  <c r="S129" i="69"/>
  <c r="R129" i="69"/>
  <c r="Q129" i="69"/>
  <c r="P129" i="69"/>
  <c r="O129" i="69"/>
  <c r="N129" i="69"/>
  <c r="M129" i="69"/>
  <c r="L129" i="69"/>
  <c r="L130" i="69" s="1"/>
  <c r="K129" i="69"/>
  <c r="K130" i="69" s="1"/>
  <c r="J129" i="69"/>
  <c r="J130" i="69" s="1"/>
  <c r="I129" i="69"/>
  <c r="I130" i="69" s="1"/>
  <c r="H129" i="69"/>
  <c r="G129" i="69"/>
  <c r="F129" i="69"/>
  <c r="E129" i="69"/>
  <c r="AU128" i="69"/>
  <c r="AU130" i="69" s="1"/>
  <c r="AT128" i="69"/>
  <c r="AT130" i="69" s="1"/>
  <c r="AS128" i="69"/>
  <c r="AS130" i="69" s="1"/>
  <c r="AR128" i="69"/>
  <c r="AR130" i="69" s="1"/>
  <c r="AQ128" i="69"/>
  <c r="AQ130" i="69" s="1"/>
  <c r="AP128" i="69"/>
  <c r="AP130" i="69" s="1"/>
  <c r="AO128" i="69"/>
  <c r="AO130" i="69" s="1"/>
  <c r="AN128" i="69"/>
  <c r="AN130" i="69" s="1"/>
  <c r="AM128" i="69"/>
  <c r="AM130" i="69" s="1"/>
  <c r="AL128" i="69"/>
  <c r="AL130" i="69" s="1"/>
  <c r="AK128" i="69"/>
  <c r="AJ128" i="69"/>
  <c r="AI128" i="69"/>
  <c r="AH128" i="69"/>
  <c r="AG128" i="69"/>
  <c r="AF128" i="69"/>
  <c r="AE128" i="69"/>
  <c r="AD128" i="69"/>
  <c r="AC128" i="69"/>
  <c r="AB128" i="69"/>
  <c r="AA128" i="69"/>
  <c r="Z128" i="69"/>
  <c r="Y128" i="69"/>
  <c r="X128" i="69"/>
  <c r="W128" i="69"/>
  <c r="W130" i="69" s="1"/>
  <c r="V128" i="69"/>
  <c r="V130" i="69" s="1"/>
  <c r="U128" i="69"/>
  <c r="U130" i="69" s="1"/>
  <c r="T128" i="69"/>
  <c r="T130" i="69" s="1"/>
  <c r="S128" i="69"/>
  <c r="S130" i="69" s="1"/>
  <c r="R128" i="69"/>
  <c r="R130" i="69" s="1"/>
  <c r="Q128" i="69"/>
  <c r="Q130" i="69" s="1"/>
  <c r="P128" i="69"/>
  <c r="P130" i="69" s="1"/>
  <c r="O128" i="69"/>
  <c r="O130" i="69" s="1"/>
  <c r="N128" i="69"/>
  <c r="N130" i="69" s="1"/>
  <c r="M128" i="69"/>
  <c r="L128" i="69"/>
  <c r="K128" i="69"/>
  <c r="J128" i="69"/>
  <c r="I128" i="69"/>
  <c r="H128" i="69"/>
  <c r="G128" i="69"/>
  <c r="F128" i="69"/>
  <c r="E128" i="69"/>
  <c r="D129" i="69"/>
  <c r="D128" i="69"/>
  <c r="A115" i="69"/>
  <c r="E18" i="69"/>
  <c r="E115" i="69" s="1"/>
  <c r="E117" i="69" s="1"/>
  <c r="F18" i="69"/>
  <c r="F115" i="69" s="1"/>
  <c r="F117" i="69" s="1"/>
  <c r="G18" i="69"/>
  <c r="G115" i="69" s="1"/>
  <c r="G117" i="69" s="1"/>
  <c r="H18" i="69"/>
  <c r="H115" i="69" s="1"/>
  <c r="H117" i="69" s="1"/>
  <c r="I18" i="69"/>
  <c r="I115" i="69" s="1"/>
  <c r="I117" i="69" s="1"/>
  <c r="J18" i="69"/>
  <c r="J115" i="69" s="1"/>
  <c r="J117" i="69" s="1"/>
  <c r="K18" i="69"/>
  <c r="K115" i="69" s="1"/>
  <c r="K117" i="69" s="1"/>
  <c r="L18" i="69"/>
  <c r="L115" i="69" s="1"/>
  <c r="L117" i="69" s="1"/>
  <c r="M18" i="69"/>
  <c r="M115" i="69" s="1"/>
  <c r="M117" i="69" s="1"/>
  <c r="N18" i="69"/>
  <c r="N115" i="69" s="1"/>
  <c r="N117" i="69" s="1"/>
  <c r="O18" i="69"/>
  <c r="O115" i="69" s="1"/>
  <c r="O117" i="69" s="1"/>
  <c r="P18" i="69"/>
  <c r="P115" i="69" s="1"/>
  <c r="Q18" i="69"/>
  <c r="Q115" i="69" s="1"/>
  <c r="Q117" i="69" s="1"/>
  <c r="R18" i="69"/>
  <c r="R115" i="69" s="1"/>
  <c r="R117" i="69" s="1"/>
  <c r="S18" i="69"/>
  <c r="S115" i="69" s="1"/>
  <c r="T18" i="69"/>
  <c r="T115" i="69" s="1"/>
  <c r="U18" i="69"/>
  <c r="U115" i="69" s="1"/>
  <c r="V18" i="69"/>
  <c r="V115" i="69" s="1"/>
  <c r="V117" i="69" s="1"/>
  <c r="W18" i="69"/>
  <c r="W115" i="69" s="1"/>
  <c r="X18" i="69"/>
  <c r="X115" i="69" s="1"/>
  <c r="Y18" i="69"/>
  <c r="Y115" i="69" s="1"/>
  <c r="Z18" i="69"/>
  <c r="Z115" i="69" s="1"/>
  <c r="Z117" i="69" s="1"/>
  <c r="AA18" i="69"/>
  <c r="AA115" i="69" s="1"/>
  <c r="AB18" i="69"/>
  <c r="AB115" i="69" s="1"/>
  <c r="AB117" i="69" s="1"/>
  <c r="AC18" i="69"/>
  <c r="AC115" i="69" s="1"/>
  <c r="AC117" i="69" s="1"/>
  <c r="AD18" i="69"/>
  <c r="AD115" i="69" s="1"/>
  <c r="AD117" i="69" s="1"/>
  <c r="AE18" i="69"/>
  <c r="AE115" i="69" s="1"/>
  <c r="AE117" i="69" s="1"/>
  <c r="AF18" i="69"/>
  <c r="AF115" i="69" s="1"/>
  <c r="AF117" i="69" s="1"/>
  <c r="AG18" i="69"/>
  <c r="AG115" i="69" s="1"/>
  <c r="AG117" i="69" s="1"/>
  <c r="AH18" i="69"/>
  <c r="AH115" i="69" s="1"/>
  <c r="AH117" i="69" s="1"/>
  <c r="AI18" i="69"/>
  <c r="AI115" i="69" s="1"/>
  <c r="AI117" i="69" s="1"/>
  <c r="AJ18" i="69"/>
  <c r="AJ115" i="69" s="1"/>
  <c r="AJ117" i="69" s="1"/>
  <c r="AK18" i="69"/>
  <c r="AK115" i="69" s="1"/>
  <c r="AK117" i="69" s="1"/>
  <c r="AL18" i="69"/>
  <c r="AL115" i="69" s="1"/>
  <c r="AL117" i="69" s="1"/>
  <c r="AM18" i="69"/>
  <c r="AM115" i="69" s="1"/>
  <c r="AM117" i="69" s="1"/>
  <c r="AN18" i="69"/>
  <c r="AN115" i="69" s="1"/>
  <c r="AO18" i="69"/>
  <c r="AO115" i="69" s="1"/>
  <c r="AP18" i="69"/>
  <c r="AP115" i="69" s="1"/>
  <c r="AQ18" i="69"/>
  <c r="AQ115" i="69" s="1"/>
  <c r="AQ117" i="69" s="1"/>
  <c r="AR18" i="69"/>
  <c r="AR115" i="69" s="1"/>
  <c r="AS18" i="69"/>
  <c r="AS115" i="69" s="1"/>
  <c r="AT18" i="69"/>
  <c r="AT115" i="69" s="1"/>
  <c r="AT117" i="69" s="1"/>
  <c r="AU18" i="69"/>
  <c r="AU115" i="69" s="1"/>
  <c r="D18" i="69"/>
  <c r="D115" i="69" s="1"/>
  <c r="D23" i="69"/>
  <c r="D22" i="69"/>
  <c r="K33" i="2"/>
  <c r="I90" i="55"/>
  <c r="D118" i="46"/>
  <c r="E118" i="42"/>
  <c r="F118" i="42"/>
  <c r="G118" i="42"/>
  <c r="H118" i="42"/>
  <c r="I118" i="42"/>
  <c r="J118" i="42"/>
  <c r="K118" i="42"/>
  <c r="L118" i="42"/>
  <c r="M118" i="42"/>
  <c r="N118" i="42"/>
  <c r="O118" i="42"/>
  <c r="P118" i="42"/>
  <c r="Q118" i="42"/>
  <c r="R118" i="42"/>
  <c r="S118" i="42"/>
  <c r="T118" i="42"/>
  <c r="U118" i="42"/>
  <c r="V118" i="42"/>
  <c r="W118" i="42"/>
  <c r="X118" i="42"/>
  <c r="Y118" i="42"/>
  <c r="Z118" i="42"/>
  <c r="AA118" i="42"/>
  <c r="AB118" i="42"/>
  <c r="AC118" i="42"/>
  <c r="AD118" i="42"/>
  <c r="AE118" i="42"/>
  <c r="AF118" i="42"/>
  <c r="AG118" i="42"/>
  <c r="AH118" i="42"/>
  <c r="AI118" i="42"/>
  <c r="AJ118" i="42"/>
  <c r="AK118" i="42"/>
  <c r="AL118" i="42"/>
  <c r="AM118" i="42"/>
  <c r="AN118" i="42"/>
  <c r="AO118" i="42"/>
  <c r="AP118" i="42"/>
  <c r="AQ118" i="42"/>
  <c r="AR118" i="42"/>
  <c r="AS118" i="42"/>
  <c r="AT118" i="42"/>
  <c r="AU118" i="42"/>
  <c r="D118" i="42"/>
  <c r="D117" i="42"/>
  <c r="D115" i="42"/>
  <c r="D116" i="42"/>
  <c r="E121" i="42"/>
  <c r="E165" i="42" s="1"/>
  <c r="F121" i="42"/>
  <c r="F165" i="42" s="1"/>
  <c r="G121" i="42"/>
  <c r="G165" i="42" s="1"/>
  <c r="H121" i="42"/>
  <c r="H165" i="42" s="1"/>
  <c r="I121" i="42"/>
  <c r="J121" i="42"/>
  <c r="K121" i="42"/>
  <c r="L121" i="42"/>
  <c r="M121" i="42"/>
  <c r="M165" i="42" s="1"/>
  <c r="N121" i="42"/>
  <c r="N165" i="42" s="1"/>
  <c r="O121" i="42"/>
  <c r="O165" i="42" s="1"/>
  <c r="P121" i="42"/>
  <c r="P165" i="42" s="1"/>
  <c r="Q121" i="42"/>
  <c r="R121" i="42"/>
  <c r="S121" i="42"/>
  <c r="T121" i="42"/>
  <c r="U121" i="42"/>
  <c r="V121" i="42"/>
  <c r="W121" i="42"/>
  <c r="X121" i="42"/>
  <c r="Y121" i="42"/>
  <c r="Z121" i="42"/>
  <c r="AA121" i="42"/>
  <c r="AB121" i="42"/>
  <c r="AC121" i="42"/>
  <c r="AC165" i="42" s="1"/>
  <c r="AD121" i="42"/>
  <c r="AD165" i="42" s="1"/>
  <c r="AE121" i="42"/>
  <c r="AE165" i="42" s="1"/>
  <c r="AF121" i="42"/>
  <c r="AF165" i="42" s="1"/>
  <c r="AG121" i="42"/>
  <c r="AH121" i="42"/>
  <c r="AI121" i="42"/>
  <c r="AI165" i="42" s="1"/>
  <c r="AJ121" i="42"/>
  <c r="AK121" i="42"/>
  <c r="AK165" i="42" s="1"/>
  <c r="AL121" i="42"/>
  <c r="AL165" i="42" s="1"/>
  <c r="AM121" i="42"/>
  <c r="AM165" i="42" s="1"/>
  <c r="AN121" i="42"/>
  <c r="AN165" i="42" s="1"/>
  <c r="AO121" i="42"/>
  <c r="AP121" i="42"/>
  <c r="AQ121" i="42"/>
  <c r="AR121" i="42"/>
  <c r="AS121" i="42"/>
  <c r="AT121" i="42"/>
  <c r="AU121" i="42"/>
  <c r="E122" i="42"/>
  <c r="F122" i="42"/>
  <c r="G122" i="42"/>
  <c r="H122" i="42"/>
  <c r="I122" i="42"/>
  <c r="I165" i="42" s="1"/>
  <c r="J122" i="42"/>
  <c r="J165" i="42" s="1"/>
  <c r="K122" i="42"/>
  <c r="K165" i="42" s="1"/>
  <c r="L122" i="42"/>
  <c r="L165" i="42" s="1"/>
  <c r="M122" i="42"/>
  <c r="N122" i="42"/>
  <c r="O122" i="42"/>
  <c r="P122" i="42"/>
  <c r="Q122" i="42"/>
  <c r="Q165" i="42" s="1"/>
  <c r="R122" i="42"/>
  <c r="R165" i="42" s="1"/>
  <c r="S122" i="42"/>
  <c r="S165" i="42" s="1"/>
  <c r="T122" i="42"/>
  <c r="T165" i="42" s="1"/>
  <c r="U122" i="42"/>
  <c r="V122" i="42"/>
  <c r="W122" i="42"/>
  <c r="X122" i="42"/>
  <c r="Y122" i="42"/>
  <c r="Z122" i="42"/>
  <c r="AA122" i="42"/>
  <c r="AB122" i="42"/>
  <c r="AC122" i="42"/>
  <c r="AD122" i="42"/>
  <c r="AE122" i="42"/>
  <c r="AF122" i="42"/>
  <c r="AG122" i="42"/>
  <c r="AG165" i="42" s="1"/>
  <c r="AH122" i="42"/>
  <c r="AH165" i="42" s="1"/>
  <c r="AI122" i="42"/>
  <c r="AJ122" i="42"/>
  <c r="AJ165" i="42" s="1"/>
  <c r="AK122" i="42"/>
  <c r="AL122" i="42"/>
  <c r="AM122" i="42"/>
  <c r="AN122" i="42"/>
  <c r="AO122" i="42"/>
  <c r="AO165" i="42" s="1"/>
  <c r="AP122" i="42"/>
  <c r="AP165" i="42" s="1"/>
  <c r="AQ122" i="42"/>
  <c r="AQ165" i="42" s="1"/>
  <c r="AR122" i="42"/>
  <c r="AR165" i="42" s="1"/>
  <c r="AS122" i="42"/>
  <c r="AT122" i="42"/>
  <c r="AU122" i="42"/>
  <c r="E123" i="42"/>
  <c r="F123" i="42"/>
  <c r="G123" i="42"/>
  <c r="H123" i="42"/>
  <c r="I123" i="42"/>
  <c r="J123" i="42"/>
  <c r="K123" i="42"/>
  <c r="L123" i="42"/>
  <c r="M123" i="42"/>
  <c r="N123" i="42"/>
  <c r="O123" i="42"/>
  <c r="P123" i="42"/>
  <c r="Q123" i="42"/>
  <c r="R123" i="42"/>
  <c r="S123" i="42"/>
  <c r="T123" i="42"/>
  <c r="U123" i="42"/>
  <c r="V123" i="42"/>
  <c r="W123" i="42"/>
  <c r="X123" i="42"/>
  <c r="Y123" i="42"/>
  <c r="Z123" i="42"/>
  <c r="AA123" i="42"/>
  <c r="AB123" i="42"/>
  <c r="AC123" i="42"/>
  <c r="AD123" i="42"/>
  <c r="AE123" i="42"/>
  <c r="AF123" i="42"/>
  <c r="AG123" i="42"/>
  <c r="AH123" i="42"/>
  <c r="AI123" i="42"/>
  <c r="AJ123" i="42"/>
  <c r="AK123" i="42"/>
  <c r="AL123" i="42"/>
  <c r="AM123" i="42"/>
  <c r="AN123" i="42"/>
  <c r="AO123" i="42"/>
  <c r="AP123" i="42"/>
  <c r="AQ123" i="42"/>
  <c r="AR123" i="42"/>
  <c r="AS123" i="42"/>
  <c r="AT123" i="42"/>
  <c r="AU123" i="42"/>
  <c r="E124" i="42"/>
  <c r="F124" i="42"/>
  <c r="G124" i="42"/>
  <c r="H124" i="42"/>
  <c r="I124" i="42"/>
  <c r="J124" i="42"/>
  <c r="K124" i="42"/>
  <c r="L124" i="42"/>
  <c r="M124" i="42"/>
  <c r="N124" i="42"/>
  <c r="O124" i="42"/>
  <c r="P124" i="42"/>
  <c r="Q124" i="42"/>
  <c r="R124" i="42"/>
  <c r="S124" i="42"/>
  <c r="T124" i="42"/>
  <c r="U124" i="42"/>
  <c r="U165" i="42" s="1"/>
  <c r="V124" i="42"/>
  <c r="V165" i="42" s="1"/>
  <c r="W124" i="42"/>
  <c r="W165" i="42" s="1"/>
  <c r="X124" i="42"/>
  <c r="Y124" i="42"/>
  <c r="Z124" i="42"/>
  <c r="AA124" i="42"/>
  <c r="AB124" i="42"/>
  <c r="AC124" i="42"/>
  <c r="AD124" i="42"/>
  <c r="AE124" i="42"/>
  <c r="AF124" i="42"/>
  <c r="AG124" i="42"/>
  <c r="AH124" i="42"/>
  <c r="AI124" i="42"/>
  <c r="AJ124" i="42"/>
  <c r="AK124" i="42"/>
  <c r="AL124" i="42"/>
  <c r="AM124" i="42"/>
  <c r="AN124" i="42"/>
  <c r="AO124" i="42"/>
  <c r="AP124" i="42"/>
  <c r="AQ124" i="42"/>
  <c r="AR124" i="42"/>
  <c r="AS124" i="42"/>
  <c r="AS165" i="42" s="1"/>
  <c r="AT124" i="42"/>
  <c r="AT165" i="42" s="1"/>
  <c r="AU124" i="42"/>
  <c r="AU165" i="42" s="1"/>
  <c r="E125" i="42"/>
  <c r="F125" i="42"/>
  <c r="G125" i="42"/>
  <c r="H125" i="42"/>
  <c r="I125" i="42"/>
  <c r="J125" i="42"/>
  <c r="K125" i="42"/>
  <c r="L125" i="42"/>
  <c r="M125" i="42"/>
  <c r="N125" i="42"/>
  <c r="O125" i="42"/>
  <c r="P125" i="42"/>
  <c r="Q125" i="42"/>
  <c r="R125" i="42"/>
  <c r="S125" i="42"/>
  <c r="T125" i="42"/>
  <c r="U125" i="42"/>
  <c r="V125" i="42"/>
  <c r="W125" i="42"/>
  <c r="X125" i="42"/>
  <c r="X165" i="42" s="1"/>
  <c r="Y125" i="42"/>
  <c r="Y165" i="42" s="1"/>
  <c r="Z125" i="42"/>
  <c r="Z165" i="42" s="1"/>
  <c r="AA125" i="42"/>
  <c r="AA165" i="42" s="1"/>
  <c r="AB125" i="42"/>
  <c r="AB165" i="42" s="1"/>
  <c r="AC125" i="42"/>
  <c r="AD125" i="42"/>
  <c r="AE125" i="42"/>
  <c r="AF125" i="42"/>
  <c r="AG125" i="42"/>
  <c r="AH125" i="42"/>
  <c r="AI125" i="42"/>
  <c r="AJ125" i="42"/>
  <c r="AK125" i="42"/>
  <c r="AL125" i="42"/>
  <c r="AM125" i="42"/>
  <c r="AN125" i="42"/>
  <c r="AO125" i="42"/>
  <c r="AP125" i="42"/>
  <c r="AQ125" i="42"/>
  <c r="AR125" i="42"/>
  <c r="AS125" i="42"/>
  <c r="AT125" i="42"/>
  <c r="AU125" i="42"/>
  <c r="E126" i="42"/>
  <c r="F126" i="42"/>
  <c r="G126" i="42"/>
  <c r="H126" i="42"/>
  <c r="I126" i="42"/>
  <c r="J126" i="42"/>
  <c r="K126" i="42"/>
  <c r="L126" i="42"/>
  <c r="M126" i="42"/>
  <c r="N126" i="42"/>
  <c r="O126" i="42"/>
  <c r="P126" i="42"/>
  <c r="Q126" i="42"/>
  <c r="R126" i="42"/>
  <c r="S126" i="42"/>
  <c r="T126" i="42"/>
  <c r="U126" i="42"/>
  <c r="V126" i="42"/>
  <c r="W126" i="42"/>
  <c r="X126" i="42"/>
  <c r="Y126" i="42"/>
  <c r="Z126" i="42"/>
  <c r="AA126" i="42"/>
  <c r="AB126" i="42"/>
  <c r="AC126" i="42"/>
  <c r="AD126" i="42"/>
  <c r="AE126" i="42"/>
  <c r="AF126" i="42"/>
  <c r="AG126" i="42"/>
  <c r="AH126" i="42"/>
  <c r="AI126" i="42"/>
  <c r="AJ126" i="42"/>
  <c r="AK126" i="42"/>
  <c r="AL126" i="42"/>
  <c r="AM126" i="42"/>
  <c r="AN126" i="42"/>
  <c r="AO126" i="42"/>
  <c r="AP126" i="42"/>
  <c r="AQ126" i="42"/>
  <c r="AR126" i="42"/>
  <c r="AS126" i="42"/>
  <c r="AT126" i="42"/>
  <c r="AU126" i="42"/>
  <c r="E127" i="42"/>
  <c r="F127" i="42"/>
  <c r="G127" i="42"/>
  <c r="H127" i="42"/>
  <c r="I127" i="42"/>
  <c r="J127" i="42"/>
  <c r="K127" i="42"/>
  <c r="L127" i="42"/>
  <c r="M127" i="42"/>
  <c r="N127" i="42"/>
  <c r="O127" i="42"/>
  <c r="P127" i="42"/>
  <c r="Q127" i="42"/>
  <c r="R127" i="42"/>
  <c r="S127" i="42"/>
  <c r="T127" i="42"/>
  <c r="U127" i="42"/>
  <c r="V127" i="42"/>
  <c r="W127" i="42"/>
  <c r="X127" i="42"/>
  <c r="Y127" i="42"/>
  <c r="Z127" i="42"/>
  <c r="AA127" i="42"/>
  <c r="AB127" i="42"/>
  <c r="AC127" i="42"/>
  <c r="AD127" i="42"/>
  <c r="AE127" i="42"/>
  <c r="AF127" i="42"/>
  <c r="AG127" i="42"/>
  <c r="AH127" i="42"/>
  <c r="AI127" i="42"/>
  <c r="AJ127" i="42"/>
  <c r="AK127" i="42"/>
  <c r="AL127" i="42"/>
  <c r="AM127" i="42"/>
  <c r="AN127" i="42"/>
  <c r="AO127" i="42"/>
  <c r="AP127" i="42"/>
  <c r="AQ127" i="42"/>
  <c r="AR127" i="42"/>
  <c r="AS127" i="42"/>
  <c r="AT127" i="42"/>
  <c r="AU127" i="42"/>
  <c r="E128" i="42"/>
  <c r="F128" i="42"/>
  <c r="G128" i="42"/>
  <c r="H128" i="42"/>
  <c r="I128" i="42"/>
  <c r="J128" i="42"/>
  <c r="K128" i="42"/>
  <c r="L128" i="42"/>
  <c r="M128" i="42"/>
  <c r="N128" i="42"/>
  <c r="O128" i="42"/>
  <c r="P128" i="42"/>
  <c r="Q128" i="42"/>
  <c r="R128" i="42"/>
  <c r="S128" i="42"/>
  <c r="T128" i="42"/>
  <c r="U128" i="42"/>
  <c r="V128" i="42"/>
  <c r="W128" i="42"/>
  <c r="X128" i="42"/>
  <c r="Y128" i="42"/>
  <c r="Z128" i="42"/>
  <c r="AA128" i="42"/>
  <c r="AB128" i="42"/>
  <c r="AC128" i="42"/>
  <c r="AD128" i="42"/>
  <c r="AE128" i="42"/>
  <c r="AF128" i="42"/>
  <c r="AG128" i="42"/>
  <c r="AH128" i="42"/>
  <c r="AI128" i="42"/>
  <c r="AJ128" i="42"/>
  <c r="AK128" i="42"/>
  <c r="AL128" i="42"/>
  <c r="AM128" i="42"/>
  <c r="AN128" i="42"/>
  <c r="AO128" i="42"/>
  <c r="AP128" i="42"/>
  <c r="AQ128" i="42"/>
  <c r="AR128" i="42"/>
  <c r="AS128" i="42"/>
  <c r="AT128" i="42"/>
  <c r="AU128" i="42"/>
  <c r="E129" i="42"/>
  <c r="F129" i="42"/>
  <c r="G129" i="42"/>
  <c r="H129" i="42"/>
  <c r="I129" i="42"/>
  <c r="J129" i="42"/>
  <c r="K129" i="42"/>
  <c r="L129" i="42"/>
  <c r="M129" i="42"/>
  <c r="N129" i="42"/>
  <c r="O129" i="42"/>
  <c r="P129" i="42"/>
  <c r="Q129" i="42"/>
  <c r="R129" i="42"/>
  <c r="S129" i="42"/>
  <c r="T129" i="42"/>
  <c r="U129" i="42"/>
  <c r="V129" i="42"/>
  <c r="W129" i="42"/>
  <c r="X129" i="42"/>
  <c r="Y129" i="42"/>
  <c r="Z129" i="42"/>
  <c r="AA129" i="42"/>
  <c r="AB129" i="42"/>
  <c r="AC129" i="42"/>
  <c r="AD129" i="42"/>
  <c r="AE129" i="42"/>
  <c r="AF129" i="42"/>
  <c r="AG129" i="42"/>
  <c r="AH129" i="42"/>
  <c r="AI129" i="42"/>
  <c r="AJ129" i="42"/>
  <c r="AK129" i="42"/>
  <c r="AL129" i="42"/>
  <c r="AM129" i="42"/>
  <c r="AN129" i="42"/>
  <c r="AO129" i="42"/>
  <c r="AP129" i="42"/>
  <c r="AQ129" i="42"/>
  <c r="AR129" i="42"/>
  <c r="AS129" i="42"/>
  <c r="AT129" i="42"/>
  <c r="AU129" i="42"/>
  <c r="E130" i="42"/>
  <c r="F130" i="42"/>
  <c r="G130" i="42"/>
  <c r="H130" i="42"/>
  <c r="I130" i="42"/>
  <c r="J130" i="42"/>
  <c r="K130" i="42"/>
  <c r="L130" i="42"/>
  <c r="M130" i="42"/>
  <c r="N130" i="42"/>
  <c r="O130" i="42"/>
  <c r="P130" i="42"/>
  <c r="Q130" i="42"/>
  <c r="R130" i="42"/>
  <c r="S130" i="42"/>
  <c r="T130" i="42"/>
  <c r="U130" i="42"/>
  <c r="V130" i="42"/>
  <c r="W130" i="42"/>
  <c r="X130" i="42"/>
  <c r="Y130" i="42"/>
  <c r="Z130" i="42"/>
  <c r="AA130" i="42"/>
  <c r="AB130" i="42"/>
  <c r="AC130" i="42"/>
  <c r="AD130" i="42"/>
  <c r="AE130" i="42"/>
  <c r="AF130" i="42"/>
  <c r="AG130" i="42"/>
  <c r="AH130" i="42"/>
  <c r="AI130" i="42"/>
  <c r="AJ130" i="42"/>
  <c r="AK130" i="42"/>
  <c r="AL130" i="42"/>
  <c r="AM130" i="42"/>
  <c r="AN130" i="42"/>
  <c r="AO130" i="42"/>
  <c r="AP130" i="42"/>
  <c r="AQ130" i="42"/>
  <c r="AR130" i="42"/>
  <c r="AS130" i="42"/>
  <c r="AT130" i="42"/>
  <c r="AU130" i="42"/>
  <c r="E131" i="42"/>
  <c r="F131" i="42"/>
  <c r="G131" i="42"/>
  <c r="H131" i="42"/>
  <c r="I131" i="42"/>
  <c r="J131" i="42"/>
  <c r="K131" i="42"/>
  <c r="L131" i="42"/>
  <c r="M131" i="42"/>
  <c r="N131" i="42"/>
  <c r="O131" i="42"/>
  <c r="P131" i="42"/>
  <c r="Q131" i="42"/>
  <c r="R131" i="42"/>
  <c r="S131" i="42"/>
  <c r="T131" i="42"/>
  <c r="U131" i="42"/>
  <c r="V131" i="42"/>
  <c r="W131" i="42"/>
  <c r="X131" i="42"/>
  <c r="Y131" i="42"/>
  <c r="Z131" i="42"/>
  <c r="AA131" i="42"/>
  <c r="AB131" i="42"/>
  <c r="AC131" i="42"/>
  <c r="AD131" i="42"/>
  <c r="AE131" i="42"/>
  <c r="AF131" i="42"/>
  <c r="AG131" i="42"/>
  <c r="AH131" i="42"/>
  <c r="AI131" i="42"/>
  <c r="AJ131" i="42"/>
  <c r="AK131" i="42"/>
  <c r="AL131" i="42"/>
  <c r="AM131" i="42"/>
  <c r="AN131" i="42"/>
  <c r="AO131" i="42"/>
  <c r="AP131" i="42"/>
  <c r="AQ131" i="42"/>
  <c r="AR131" i="42"/>
  <c r="AS131" i="42"/>
  <c r="AT131" i="42"/>
  <c r="AU131" i="42"/>
  <c r="E132" i="42"/>
  <c r="F132" i="42"/>
  <c r="G132" i="42"/>
  <c r="H132" i="42"/>
  <c r="I132" i="42"/>
  <c r="J132" i="42"/>
  <c r="K132" i="42"/>
  <c r="L132" i="42"/>
  <c r="M132" i="42"/>
  <c r="N132" i="42"/>
  <c r="O132" i="42"/>
  <c r="P132" i="42"/>
  <c r="Q132" i="42"/>
  <c r="R132" i="42"/>
  <c r="S132" i="42"/>
  <c r="T132" i="42"/>
  <c r="U132" i="42"/>
  <c r="V132" i="42"/>
  <c r="W132" i="42"/>
  <c r="X132" i="42"/>
  <c r="Y132" i="42"/>
  <c r="Z132" i="42"/>
  <c r="AA132" i="42"/>
  <c r="AB132" i="42"/>
  <c r="AC132" i="42"/>
  <c r="AD132" i="42"/>
  <c r="AE132" i="42"/>
  <c r="AF132" i="42"/>
  <c r="AG132" i="42"/>
  <c r="AH132" i="42"/>
  <c r="AI132" i="42"/>
  <c r="AJ132" i="42"/>
  <c r="AK132" i="42"/>
  <c r="AL132" i="42"/>
  <c r="AM132" i="42"/>
  <c r="AN132" i="42"/>
  <c r="AO132" i="42"/>
  <c r="AP132" i="42"/>
  <c r="AQ132" i="42"/>
  <c r="AR132" i="42"/>
  <c r="AS132" i="42"/>
  <c r="AT132" i="42"/>
  <c r="AU132" i="42"/>
  <c r="E133" i="42"/>
  <c r="F133" i="42"/>
  <c r="G133" i="42"/>
  <c r="H133" i="42"/>
  <c r="I133" i="42"/>
  <c r="J133" i="42"/>
  <c r="K133" i="42"/>
  <c r="L133" i="42"/>
  <c r="M133" i="42"/>
  <c r="N133" i="42"/>
  <c r="O133" i="42"/>
  <c r="P133" i="42"/>
  <c r="Q133" i="42"/>
  <c r="R133" i="42"/>
  <c r="S133" i="42"/>
  <c r="T133" i="42"/>
  <c r="U133" i="42"/>
  <c r="V133" i="42"/>
  <c r="W133" i="42"/>
  <c r="X133" i="42"/>
  <c r="Y133" i="42"/>
  <c r="Z133" i="42"/>
  <c r="AA133" i="42"/>
  <c r="AB133" i="42"/>
  <c r="AC133" i="42"/>
  <c r="AD133" i="42"/>
  <c r="AE133" i="42"/>
  <c r="AF133" i="42"/>
  <c r="AG133" i="42"/>
  <c r="AH133" i="42"/>
  <c r="AI133" i="42"/>
  <c r="AJ133" i="42"/>
  <c r="AK133" i="42"/>
  <c r="AL133" i="42"/>
  <c r="AM133" i="42"/>
  <c r="AN133" i="42"/>
  <c r="AO133" i="42"/>
  <c r="AP133" i="42"/>
  <c r="AQ133" i="42"/>
  <c r="AR133" i="42"/>
  <c r="AS133" i="42"/>
  <c r="AT133" i="42"/>
  <c r="AU133" i="42"/>
  <c r="E134" i="42"/>
  <c r="F134" i="42"/>
  <c r="G134" i="42"/>
  <c r="H134" i="42"/>
  <c r="I134" i="42"/>
  <c r="J134" i="42"/>
  <c r="K134" i="42"/>
  <c r="L134" i="42"/>
  <c r="M134" i="42"/>
  <c r="N134" i="42"/>
  <c r="O134" i="42"/>
  <c r="P134" i="42"/>
  <c r="Q134" i="42"/>
  <c r="R134" i="42"/>
  <c r="S134" i="42"/>
  <c r="T134" i="42"/>
  <c r="U134" i="42"/>
  <c r="V134" i="42"/>
  <c r="W134" i="42"/>
  <c r="X134" i="42"/>
  <c r="Y134" i="42"/>
  <c r="Z134" i="42"/>
  <c r="AA134" i="42"/>
  <c r="AB134" i="42"/>
  <c r="AC134" i="42"/>
  <c r="AD134" i="42"/>
  <c r="AE134" i="42"/>
  <c r="AF134" i="42"/>
  <c r="AG134" i="42"/>
  <c r="AH134" i="42"/>
  <c r="AI134" i="42"/>
  <c r="AJ134" i="42"/>
  <c r="AK134" i="42"/>
  <c r="AL134" i="42"/>
  <c r="AM134" i="42"/>
  <c r="AN134" i="42"/>
  <c r="AO134" i="42"/>
  <c r="AP134" i="42"/>
  <c r="AQ134" i="42"/>
  <c r="AR134" i="42"/>
  <c r="AS134" i="42"/>
  <c r="AT134" i="42"/>
  <c r="AU134" i="42"/>
  <c r="E135" i="42"/>
  <c r="F135" i="42"/>
  <c r="G135" i="42"/>
  <c r="H135" i="42"/>
  <c r="I135" i="42"/>
  <c r="J135" i="42"/>
  <c r="K135" i="42"/>
  <c r="L135" i="42"/>
  <c r="M135" i="42"/>
  <c r="N135" i="42"/>
  <c r="O135" i="42"/>
  <c r="P135" i="42"/>
  <c r="Q135" i="42"/>
  <c r="R135" i="42"/>
  <c r="S135" i="42"/>
  <c r="T135" i="42"/>
  <c r="U135" i="42"/>
  <c r="V135" i="42"/>
  <c r="W135" i="42"/>
  <c r="X135" i="42"/>
  <c r="Y135" i="42"/>
  <c r="Z135" i="42"/>
  <c r="AA135" i="42"/>
  <c r="AB135" i="42"/>
  <c r="AC135" i="42"/>
  <c r="AD135" i="42"/>
  <c r="AE135" i="42"/>
  <c r="AF135" i="42"/>
  <c r="AG135" i="42"/>
  <c r="AH135" i="42"/>
  <c r="AI135" i="42"/>
  <c r="AJ135" i="42"/>
  <c r="AK135" i="42"/>
  <c r="AL135" i="42"/>
  <c r="AM135" i="42"/>
  <c r="AN135" i="42"/>
  <c r="AO135" i="42"/>
  <c r="AP135" i="42"/>
  <c r="AQ135" i="42"/>
  <c r="AR135" i="42"/>
  <c r="AS135" i="42"/>
  <c r="AT135" i="42"/>
  <c r="AU135" i="42"/>
  <c r="E136" i="42"/>
  <c r="F136" i="42"/>
  <c r="G136" i="42"/>
  <c r="H136" i="42"/>
  <c r="I136" i="42"/>
  <c r="J136" i="42"/>
  <c r="K136" i="42"/>
  <c r="L136" i="42"/>
  <c r="M136" i="42"/>
  <c r="N136" i="42"/>
  <c r="O136" i="42"/>
  <c r="P136" i="42"/>
  <c r="Q136" i="42"/>
  <c r="R136" i="42"/>
  <c r="S136" i="42"/>
  <c r="T136" i="42"/>
  <c r="U136" i="42"/>
  <c r="V136" i="42"/>
  <c r="W136" i="42"/>
  <c r="X136" i="42"/>
  <c r="Y136" i="42"/>
  <c r="Z136" i="42"/>
  <c r="AA136" i="42"/>
  <c r="AB136" i="42"/>
  <c r="AC136" i="42"/>
  <c r="AD136" i="42"/>
  <c r="AE136" i="42"/>
  <c r="AF136" i="42"/>
  <c r="AG136" i="42"/>
  <c r="AH136" i="42"/>
  <c r="AI136" i="42"/>
  <c r="AJ136" i="42"/>
  <c r="AK136" i="42"/>
  <c r="AL136" i="42"/>
  <c r="AM136" i="42"/>
  <c r="AN136" i="42"/>
  <c r="AO136" i="42"/>
  <c r="AP136" i="42"/>
  <c r="AQ136" i="42"/>
  <c r="AR136" i="42"/>
  <c r="AS136" i="42"/>
  <c r="AT136" i="42"/>
  <c r="AU136" i="42"/>
  <c r="E137" i="42"/>
  <c r="F137" i="42"/>
  <c r="G137" i="42"/>
  <c r="H137" i="42"/>
  <c r="I137" i="42"/>
  <c r="J137" i="42"/>
  <c r="K137" i="42"/>
  <c r="L137" i="42"/>
  <c r="M137" i="42"/>
  <c r="N137" i="42"/>
  <c r="O137" i="42"/>
  <c r="P137" i="42"/>
  <c r="Q137" i="42"/>
  <c r="R137" i="42"/>
  <c r="S137" i="42"/>
  <c r="T137" i="42"/>
  <c r="U137" i="42"/>
  <c r="V137" i="42"/>
  <c r="W137" i="42"/>
  <c r="X137" i="42"/>
  <c r="Y137" i="42"/>
  <c r="Z137" i="42"/>
  <c r="AA137" i="42"/>
  <c r="AB137" i="42"/>
  <c r="AC137" i="42"/>
  <c r="AD137" i="42"/>
  <c r="AE137" i="42"/>
  <c r="AF137" i="42"/>
  <c r="AG137" i="42"/>
  <c r="AH137" i="42"/>
  <c r="AI137" i="42"/>
  <c r="AJ137" i="42"/>
  <c r="AK137" i="42"/>
  <c r="AL137" i="42"/>
  <c r="AM137" i="42"/>
  <c r="AN137" i="42"/>
  <c r="AO137" i="42"/>
  <c r="AP137" i="42"/>
  <c r="AQ137" i="42"/>
  <c r="AR137" i="42"/>
  <c r="AS137" i="42"/>
  <c r="AT137" i="42"/>
  <c r="AU137" i="42"/>
  <c r="E138" i="42"/>
  <c r="F138" i="42"/>
  <c r="G138" i="42"/>
  <c r="H138" i="42"/>
  <c r="I138" i="42"/>
  <c r="J138" i="42"/>
  <c r="K138" i="42"/>
  <c r="L138" i="42"/>
  <c r="M138" i="42"/>
  <c r="N138" i="42"/>
  <c r="O138" i="42"/>
  <c r="P138" i="42"/>
  <c r="Q138" i="42"/>
  <c r="R138" i="42"/>
  <c r="S138" i="42"/>
  <c r="T138" i="42"/>
  <c r="U138" i="42"/>
  <c r="V138" i="42"/>
  <c r="W138" i="42"/>
  <c r="X138" i="42"/>
  <c r="Y138" i="42"/>
  <c r="Z138" i="42"/>
  <c r="AA138" i="42"/>
  <c r="AB138" i="42"/>
  <c r="AC138" i="42"/>
  <c r="AD138" i="42"/>
  <c r="AE138" i="42"/>
  <c r="AF138" i="42"/>
  <c r="AG138" i="42"/>
  <c r="AH138" i="42"/>
  <c r="AI138" i="42"/>
  <c r="AJ138" i="42"/>
  <c r="AK138" i="42"/>
  <c r="AL138" i="42"/>
  <c r="AM138" i="42"/>
  <c r="AN138" i="42"/>
  <c r="AO138" i="42"/>
  <c r="AP138" i="42"/>
  <c r="AQ138" i="42"/>
  <c r="AR138" i="42"/>
  <c r="AS138" i="42"/>
  <c r="AT138" i="42"/>
  <c r="AU138" i="42"/>
  <c r="E139" i="42"/>
  <c r="F139" i="42"/>
  <c r="G139" i="42"/>
  <c r="H139" i="42"/>
  <c r="I139" i="42"/>
  <c r="J139" i="42"/>
  <c r="K139" i="42"/>
  <c r="L139" i="42"/>
  <c r="M139" i="42"/>
  <c r="N139" i="42"/>
  <c r="O139" i="42"/>
  <c r="P139" i="42"/>
  <c r="Q139" i="42"/>
  <c r="R139" i="42"/>
  <c r="S139" i="42"/>
  <c r="T139" i="42"/>
  <c r="U139" i="42"/>
  <c r="V139" i="42"/>
  <c r="W139" i="42"/>
  <c r="X139" i="42"/>
  <c r="Y139" i="42"/>
  <c r="Z139" i="42"/>
  <c r="AA139" i="42"/>
  <c r="AB139" i="42"/>
  <c r="AC139" i="42"/>
  <c r="AD139" i="42"/>
  <c r="AE139" i="42"/>
  <c r="AF139" i="42"/>
  <c r="AG139" i="42"/>
  <c r="AH139" i="42"/>
  <c r="AI139" i="42"/>
  <c r="AJ139" i="42"/>
  <c r="AK139" i="42"/>
  <c r="AL139" i="42"/>
  <c r="AM139" i="42"/>
  <c r="AN139" i="42"/>
  <c r="AO139" i="42"/>
  <c r="AP139" i="42"/>
  <c r="AQ139" i="42"/>
  <c r="AR139" i="42"/>
  <c r="AS139" i="42"/>
  <c r="AT139" i="42"/>
  <c r="AU139" i="42"/>
  <c r="E140" i="42"/>
  <c r="F140" i="42"/>
  <c r="G140" i="42"/>
  <c r="H140" i="42"/>
  <c r="I140" i="42"/>
  <c r="J140" i="42"/>
  <c r="K140" i="42"/>
  <c r="L140" i="42"/>
  <c r="M140" i="42"/>
  <c r="N140" i="42"/>
  <c r="O140" i="42"/>
  <c r="P140" i="42"/>
  <c r="Q140" i="42"/>
  <c r="R140" i="42"/>
  <c r="S140" i="42"/>
  <c r="T140" i="42"/>
  <c r="U140" i="42"/>
  <c r="V140" i="42"/>
  <c r="W140" i="42"/>
  <c r="X140" i="42"/>
  <c r="Y140" i="42"/>
  <c r="Z140" i="42"/>
  <c r="AA140" i="42"/>
  <c r="AB140" i="42"/>
  <c r="AC140" i="42"/>
  <c r="AD140" i="42"/>
  <c r="AE140" i="42"/>
  <c r="AF140" i="42"/>
  <c r="AG140" i="42"/>
  <c r="AH140" i="42"/>
  <c r="AI140" i="42"/>
  <c r="AJ140" i="42"/>
  <c r="AK140" i="42"/>
  <c r="AL140" i="42"/>
  <c r="AM140" i="42"/>
  <c r="AN140" i="42"/>
  <c r="AO140" i="42"/>
  <c r="AP140" i="42"/>
  <c r="AQ140" i="42"/>
  <c r="AR140" i="42"/>
  <c r="AS140" i="42"/>
  <c r="AT140" i="42"/>
  <c r="AU140" i="42"/>
  <c r="E141" i="42"/>
  <c r="F141" i="42"/>
  <c r="G141" i="42"/>
  <c r="H141" i="42"/>
  <c r="I141" i="42"/>
  <c r="J141" i="42"/>
  <c r="K141" i="42"/>
  <c r="L141" i="42"/>
  <c r="M141" i="42"/>
  <c r="N141" i="42"/>
  <c r="O141" i="42"/>
  <c r="P141" i="42"/>
  <c r="Q141" i="42"/>
  <c r="R141" i="42"/>
  <c r="S141" i="42"/>
  <c r="T141" i="42"/>
  <c r="U141" i="42"/>
  <c r="V141" i="42"/>
  <c r="W141" i="42"/>
  <c r="X141" i="42"/>
  <c r="Y141" i="42"/>
  <c r="Z141" i="42"/>
  <c r="AA141" i="42"/>
  <c r="AB141" i="42"/>
  <c r="AC141" i="42"/>
  <c r="AD141" i="42"/>
  <c r="AE141" i="42"/>
  <c r="AF141" i="42"/>
  <c r="AG141" i="42"/>
  <c r="AH141" i="42"/>
  <c r="AI141" i="42"/>
  <c r="AJ141" i="42"/>
  <c r="AK141" i="42"/>
  <c r="AL141" i="42"/>
  <c r="AM141" i="42"/>
  <c r="AN141" i="42"/>
  <c r="AO141" i="42"/>
  <c r="AP141" i="42"/>
  <c r="AQ141" i="42"/>
  <c r="AR141" i="42"/>
  <c r="AS141" i="42"/>
  <c r="AT141" i="42"/>
  <c r="AU141" i="42"/>
  <c r="E142" i="42"/>
  <c r="F142" i="42"/>
  <c r="G142" i="42"/>
  <c r="H142" i="42"/>
  <c r="I142" i="42"/>
  <c r="J142" i="42"/>
  <c r="K142" i="42"/>
  <c r="L142" i="42"/>
  <c r="M142" i="42"/>
  <c r="N142" i="42"/>
  <c r="O142" i="42"/>
  <c r="P142" i="42"/>
  <c r="Q142" i="42"/>
  <c r="R142" i="42"/>
  <c r="S142" i="42"/>
  <c r="T142" i="42"/>
  <c r="U142" i="42"/>
  <c r="V142" i="42"/>
  <c r="W142" i="42"/>
  <c r="X142" i="42"/>
  <c r="Y142" i="42"/>
  <c r="Z142" i="42"/>
  <c r="AA142" i="42"/>
  <c r="AB142" i="42"/>
  <c r="AC142" i="42"/>
  <c r="AD142" i="42"/>
  <c r="AE142" i="42"/>
  <c r="AF142" i="42"/>
  <c r="AG142" i="42"/>
  <c r="AH142" i="42"/>
  <c r="AI142" i="42"/>
  <c r="AJ142" i="42"/>
  <c r="AK142" i="42"/>
  <c r="AL142" i="42"/>
  <c r="AM142" i="42"/>
  <c r="AN142" i="42"/>
  <c r="AO142" i="42"/>
  <c r="AP142" i="42"/>
  <c r="AQ142" i="42"/>
  <c r="AR142" i="42"/>
  <c r="AS142" i="42"/>
  <c r="AT142" i="42"/>
  <c r="AU142" i="42"/>
  <c r="E143" i="42"/>
  <c r="F143" i="42"/>
  <c r="G143" i="42"/>
  <c r="H143" i="42"/>
  <c r="I143" i="42"/>
  <c r="J143" i="42"/>
  <c r="K143" i="42"/>
  <c r="L143" i="42"/>
  <c r="M143" i="42"/>
  <c r="N143" i="42"/>
  <c r="O143" i="42"/>
  <c r="P143" i="42"/>
  <c r="Q143" i="42"/>
  <c r="R143" i="42"/>
  <c r="S143" i="42"/>
  <c r="T143" i="42"/>
  <c r="U143" i="42"/>
  <c r="V143" i="42"/>
  <c r="W143" i="42"/>
  <c r="X143" i="42"/>
  <c r="Y143" i="42"/>
  <c r="Z143" i="42"/>
  <c r="AA143" i="42"/>
  <c r="AB143" i="42"/>
  <c r="AC143" i="42"/>
  <c r="AD143" i="42"/>
  <c r="AE143" i="42"/>
  <c r="AF143" i="42"/>
  <c r="AG143" i="42"/>
  <c r="AH143" i="42"/>
  <c r="AI143" i="42"/>
  <c r="AJ143" i="42"/>
  <c r="AK143" i="42"/>
  <c r="AL143" i="42"/>
  <c r="AM143" i="42"/>
  <c r="AN143" i="42"/>
  <c r="AO143" i="42"/>
  <c r="AP143" i="42"/>
  <c r="AQ143" i="42"/>
  <c r="AR143" i="42"/>
  <c r="AS143" i="42"/>
  <c r="AT143" i="42"/>
  <c r="AU143" i="42"/>
  <c r="E144" i="42"/>
  <c r="F144" i="42"/>
  <c r="G144" i="42"/>
  <c r="H144" i="42"/>
  <c r="I144" i="42"/>
  <c r="J144" i="42"/>
  <c r="K144" i="42"/>
  <c r="L144" i="42"/>
  <c r="M144" i="42"/>
  <c r="N144" i="42"/>
  <c r="O144" i="42"/>
  <c r="P144" i="42"/>
  <c r="Q144" i="42"/>
  <c r="R144" i="42"/>
  <c r="S144" i="42"/>
  <c r="T144" i="42"/>
  <c r="U144" i="42"/>
  <c r="V144" i="42"/>
  <c r="W144" i="42"/>
  <c r="X144" i="42"/>
  <c r="Y144" i="42"/>
  <c r="Z144" i="42"/>
  <c r="AA144" i="42"/>
  <c r="AB144" i="42"/>
  <c r="AC144" i="42"/>
  <c r="AD144" i="42"/>
  <c r="AE144" i="42"/>
  <c r="AF144" i="42"/>
  <c r="AG144" i="42"/>
  <c r="AH144" i="42"/>
  <c r="AI144" i="42"/>
  <c r="AJ144" i="42"/>
  <c r="AK144" i="42"/>
  <c r="AL144" i="42"/>
  <c r="AM144" i="42"/>
  <c r="AN144" i="42"/>
  <c r="AO144" i="42"/>
  <c r="AP144" i="42"/>
  <c r="AQ144" i="42"/>
  <c r="AR144" i="42"/>
  <c r="AS144" i="42"/>
  <c r="AT144" i="42"/>
  <c r="AU144" i="42"/>
  <c r="E145" i="42"/>
  <c r="F145" i="42"/>
  <c r="G145" i="42"/>
  <c r="H145" i="42"/>
  <c r="I145" i="42"/>
  <c r="J145" i="42"/>
  <c r="K145" i="42"/>
  <c r="L145" i="42"/>
  <c r="M145" i="42"/>
  <c r="N145" i="42"/>
  <c r="O145" i="42"/>
  <c r="P145" i="42"/>
  <c r="Q145" i="42"/>
  <c r="R145" i="42"/>
  <c r="S145" i="42"/>
  <c r="T145" i="42"/>
  <c r="U145" i="42"/>
  <c r="V145" i="42"/>
  <c r="W145" i="42"/>
  <c r="X145" i="42"/>
  <c r="Y145" i="42"/>
  <c r="Z145" i="42"/>
  <c r="AA145" i="42"/>
  <c r="AB145" i="42"/>
  <c r="AC145" i="42"/>
  <c r="AD145" i="42"/>
  <c r="AE145" i="42"/>
  <c r="AF145" i="42"/>
  <c r="AG145" i="42"/>
  <c r="AH145" i="42"/>
  <c r="AI145" i="42"/>
  <c r="AJ145" i="42"/>
  <c r="AK145" i="42"/>
  <c r="AL145" i="42"/>
  <c r="AM145" i="42"/>
  <c r="AN145" i="42"/>
  <c r="AO145" i="42"/>
  <c r="AP145" i="42"/>
  <c r="AQ145" i="42"/>
  <c r="AR145" i="42"/>
  <c r="AS145" i="42"/>
  <c r="AT145" i="42"/>
  <c r="AU145" i="42"/>
  <c r="E146" i="42"/>
  <c r="F146" i="42"/>
  <c r="G146" i="42"/>
  <c r="H146" i="42"/>
  <c r="I146" i="42"/>
  <c r="J146" i="42"/>
  <c r="K146" i="42"/>
  <c r="L146" i="42"/>
  <c r="M146" i="42"/>
  <c r="N146" i="42"/>
  <c r="O146" i="42"/>
  <c r="P146" i="42"/>
  <c r="Q146" i="42"/>
  <c r="R146" i="42"/>
  <c r="S146" i="42"/>
  <c r="T146" i="42"/>
  <c r="U146" i="42"/>
  <c r="V146" i="42"/>
  <c r="W146" i="42"/>
  <c r="X146" i="42"/>
  <c r="Y146" i="42"/>
  <c r="Z146" i="42"/>
  <c r="AA146" i="42"/>
  <c r="AB146" i="42"/>
  <c r="AC146" i="42"/>
  <c r="AD146" i="42"/>
  <c r="AE146" i="42"/>
  <c r="AF146" i="42"/>
  <c r="AG146" i="42"/>
  <c r="AH146" i="42"/>
  <c r="AI146" i="42"/>
  <c r="AJ146" i="42"/>
  <c r="AK146" i="42"/>
  <c r="AL146" i="42"/>
  <c r="AM146" i="42"/>
  <c r="AN146" i="42"/>
  <c r="AO146" i="42"/>
  <c r="AP146" i="42"/>
  <c r="AQ146" i="42"/>
  <c r="AR146" i="42"/>
  <c r="AS146" i="42"/>
  <c r="AT146" i="42"/>
  <c r="AU146" i="42"/>
  <c r="E147" i="42"/>
  <c r="F147" i="42"/>
  <c r="G147" i="42"/>
  <c r="H147" i="42"/>
  <c r="I147" i="42"/>
  <c r="J147" i="42"/>
  <c r="K147" i="42"/>
  <c r="L147" i="42"/>
  <c r="M147" i="42"/>
  <c r="N147" i="42"/>
  <c r="O147" i="42"/>
  <c r="P147" i="42"/>
  <c r="Q147" i="42"/>
  <c r="R147" i="42"/>
  <c r="S147" i="42"/>
  <c r="T147" i="42"/>
  <c r="U147" i="42"/>
  <c r="V147" i="42"/>
  <c r="W147" i="42"/>
  <c r="X147" i="42"/>
  <c r="Y147" i="42"/>
  <c r="Z147" i="42"/>
  <c r="AA147" i="42"/>
  <c r="AB147" i="42"/>
  <c r="AC147" i="42"/>
  <c r="AD147" i="42"/>
  <c r="AE147" i="42"/>
  <c r="AF147" i="42"/>
  <c r="AG147" i="42"/>
  <c r="AH147" i="42"/>
  <c r="AI147" i="42"/>
  <c r="AJ147" i="42"/>
  <c r="AK147" i="42"/>
  <c r="AL147" i="42"/>
  <c r="AM147" i="42"/>
  <c r="AN147" i="42"/>
  <c r="AO147" i="42"/>
  <c r="AP147" i="42"/>
  <c r="AQ147" i="42"/>
  <c r="AR147" i="42"/>
  <c r="AS147" i="42"/>
  <c r="AT147" i="42"/>
  <c r="AU147" i="42"/>
  <c r="E148" i="42"/>
  <c r="F148" i="42"/>
  <c r="G148" i="42"/>
  <c r="H148" i="42"/>
  <c r="I148" i="42"/>
  <c r="J148" i="42"/>
  <c r="K148" i="42"/>
  <c r="L148" i="42"/>
  <c r="M148" i="42"/>
  <c r="N148" i="42"/>
  <c r="O148" i="42"/>
  <c r="P148" i="42"/>
  <c r="Q148" i="42"/>
  <c r="R148" i="42"/>
  <c r="S148" i="42"/>
  <c r="T148" i="42"/>
  <c r="U148" i="42"/>
  <c r="V148" i="42"/>
  <c r="W148" i="42"/>
  <c r="X148" i="42"/>
  <c r="Y148" i="42"/>
  <c r="Z148" i="42"/>
  <c r="AA148" i="42"/>
  <c r="AB148" i="42"/>
  <c r="AC148" i="42"/>
  <c r="AD148" i="42"/>
  <c r="AE148" i="42"/>
  <c r="AF148" i="42"/>
  <c r="AG148" i="42"/>
  <c r="AH148" i="42"/>
  <c r="AI148" i="42"/>
  <c r="AJ148" i="42"/>
  <c r="AK148" i="42"/>
  <c r="AL148" i="42"/>
  <c r="AM148" i="42"/>
  <c r="AN148" i="42"/>
  <c r="AO148" i="42"/>
  <c r="AP148" i="42"/>
  <c r="AQ148" i="42"/>
  <c r="AR148" i="42"/>
  <c r="AS148" i="42"/>
  <c r="AT148" i="42"/>
  <c r="AU148" i="42"/>
  <c r="E149" i="42"/>
  <c r="F149" i="42"/>
  <c r="G149" i="42"/>
  <c r="H149" i="42"/>
  <c r="I149" i="42"/>
  <c r="J149" i="42"/>
  <c r="K149" i="42"/>
  <c r="L149" i="42"/>
  <c r="M149" i="42"/>
  <c r="N149" i="42"/>
  <c r="O149" i="42"/>
  <c r="P149" i="42"/>
  <c r="Q149" i="42"/>
  <c r="R149" i="42"/>
  <c r="S149" i="42"/>
  <c r="T149" i="42"/>
  <c r="U149" i="42"/>
  <c r="V149" i="42"/>
  <c r="W149" i="42"/>
  <c r="X149" i="42"/>
  <c r="Y149" i="42"/>
  <c r="Z149" i="42"/>
  <c r="AA149" i="42"/>
  <c r="AB149" i="42"/>
  <c r="AC149" i="42"/>
  <c r="AD149" i="42"/>
  <c r="AE149" i="42"/>
  <c r="AF149" i="42"/>
  <c r="AG149" i="42"/>
  <c r="AH149" i="42"/>
  <c r="AI149" i="42"/>
  <c r="AJ149" i="42"/>
  <c r="AK149" i="42"/>
  <c r="AL149" i="42"/>
  <c r="AM149" i="42"/>
  <c r="AN149" i="42"/>
  <c r="AO149" i="42"/>
  <c r="AP149" i="42"/>
  <c r="AQ149" i="42"/>
  <c r="AR149" i="42"/>
  <c r="AS149" i="42"/>
  <c r="AT149" i="42"/>
  <c r="AU149" i="42"/>
  <c r="E150" i="42"/>
  <c r="F150" i="42"/>
  <c r="G150" i="42"/>
  <c r="H150" i="42"/>
  <c r="I150" i="42"/>
  <c r="J150" i="42"/>
  <c r="K150" i="42"/>
  <c r="L150" i="42"/>
  <c r="M150" i="42"/>
  <c r="N150" i="42"/>
  <c r="O150" i="42"/>
  <c r="P150" i="42"/>
  <c r="Q150" i="42"/>
  <c r="R150" i="42"/>
  <c r="S150" i="42"/>
  <c r="T150" i="42"/>
  <c r="U150" i="42"/>
  <c r="V150" i="42"/>
  <c r="W150" i="42"/>
  <c r="X150" i="42"/>
  <c r="Y150" i="42"/>
  <c r="Z150" i="42"/>
  <c r="AA150" i="42"/>
  <c r="AB150" i="42"/>
  <c r="AC150" i="42"/>
  <c r="AD150" i="42"/>
  <c r="AE150" i="42"/>
  <c r="AF150" i="42"/>
  <c r="AG150" i="42"/>
  <c r="AH150" i="42"/>
  <c r="AI150" i="42"/>
  <c r="AJ150" i="42"/>
  <c r="AK150" i="42"/>
  <c r="AL150" i="42"/>
  <c r="AM150" i="42"/>
  <c r="AN150" i="42"/>
  <c r="AO150" i="42"/>
  <c r="AP150" i="42"/>
  <c r="AQ150" i="42"/>
  <c r="AR150" i="42"/>
  <c r="AS150" i="42"/>
  <c r="AT150" i="42"/>
  <c r="AU150" i="42"/>
  <c r="E151" i="42"/>
  <c r="F151" i="42"/>
  <c r="G151" i="42"/>
  <c r="H151" i="42"/>
  <c r="I151" i="42"/>
  <c r="J151" i="42"/>
  <c r="K151" i="42"/>
  <c r="L151" i="42"/>
  <c r="M151" i="42"/>
  <c r="N151" i="42"/>
  <c r="O151" i="42"/>
  <c r="P151" i="42"/>
  <c r="Q151" i="42"/>
  <c r="R151" i="42"/>
  <c r="S151" i="42"/>
  <c r="T151" i="42"/>
  <c r="U151" i="42"/>
  <c r="V151" i="42"/>
  <c r="W151" i="42"/>
  <c r="X151" i="42"/>
  <c r="Y151" i="42"/>
  <c r="Z151" i="42"/>
  <c r="AA151" i="42"/>
  <c r="AB151" i="42"/>
  <c r="AC151" i="42"/>
  <c r="AD151" i="42"/>
  <c r="AE151" i="42"/>
  <c r="AF151" i="42"/>
  <c r="AG151" i="42"/>
  <c r="AH151" i="42"/>
  <c r="AI151" i="42"/>
  <c r="AJ151" i="42"/>
  <c r="AK151" i="42"/>
  <c r="AL151" i="42"/>
  <c r="AM151" i="42"/>
  <c r="AN151" i="42"/>
  <c r="AO151" i="42"/>
  <c r="AP151" i="42"/>
  <c r="AQ151" i="42"/>
  <c r="AR151" i="42"/>
  <c r="AS151" i="42"/>
  <c r="AT151" i="42"/>
  <c r="AU151" i="42"/>
  <c r="E152" i="42"/>
  <c r="F152" i="42"/>
  <c r="G152" i="42"/>
  <c r="H152" i="42"/>
  <c r="I152" i="42"/>
  <c r="J152" i="42"/>
  <c r="K152" i="42"/>
  <c r="L152" i="42"/>
  <c r="M152" i="42"/>
  <c r="N152" i="42"/>
  <c r="O152" i="42"/>
  <c r="P152" i="42"/>
  <c r="Q152" i="42"/>
  <c r="R152" i="42"/>
  <c r="S152" i="42"/>
  <c r="T152" i="42"/>
  <c r="U152" i="42"/>
  <c r="V152" i="42"/>
  <c r="W152" i="42"/>
  <c r="X152" i="42"/>
  <c r="Y152" i="42"/>
  <c r="Z152" i="42"/>
  <c r="AA152" i="42"/>
  <c r="AB152" i="42"/>
  <c r="AC152" i="42"/>
  <c r="AD152" i="42"/>
  <c r="AE152" i="42"/>
  <c r="AF152" i="42"/>
  <c r="AG152" i="42"/>
  <c r="AH152" i="42"/>
  <c r="AI152" i="42"/>
  <c r="AJ152" i="42"/>
  <c r="AK152" i="42"/>
  <c r="AL152" i="42"/>
  <c r="AM152" i="42"/>
  <c r="AN152" i="42"/>
  <c r="AO152" i="42"/>
  <c r="AP152" i="42"/>
  <c r="AQ152" i="42"/>
  <c r="AR152" i="42"/>
  <c r="AS152" i="42"/>
  <c r="AT152" i="42"/>
  <c r="AU152" i="42"/>
  <c r="E153" i="42"/>
  <c r="F153" i="42"/>
  <c r="G153" i="42"/>
  <c r="H153" i="42"/>
  <c r="I153" i="42"/>
  <c r="J153" i="42"/>
  <c r="K153" i="42"/>
  <c r="L153" i="42"/>
  <c r="M153" i="42"/>
  <c r="N153" i="42"/>
  <c r="O153" i="42"/>
  <c r="P153" i="42"/>
  <c r="Q153" i="42"/>
  <c r="R153" i="42"/>
  <c r="S153" i="42"/>
  <c r="T153" i="42"/>
  <c r="U153" i="42"/>
  <c r="V153" i="42"/>
  <c r="W153" i="42"/>
  <c r="X153" i="42"/>
  <c r="Y153" i="42"/>
  <c r="Z153" i="42"/>
  <c r="AA153" i="42"/>
  <c r="AB153" i="42"/>
  <c r="AC153" i="42"/>
  <c r="AD153" i="42"/>
  <c r="AE153" i="42"/>
  <c r="AF153" i="42"/>
  <c r="AG153" i="42"/>
  <c r="AH153" i="42"/>
  <c r="AI153" i="42"/>
  <c r="AJ153" i="42"/>
  <c r="AK153" i="42"/>
  <c r="AL153" i="42"/>
  <c r="AM153" i="42"/>
  <c r="AN153" i="42"/>
  <c r="AO153" i="42"/>
  <c r="AP153" i="42"/>
  <c r="AQ153" i="42"/>
  <c r="AR153" i="42"/>
  <c r="AS153" i="42"/>
  <c r="AT153" i="42"/>
  <c r="AU153" i="42"/>
  <c r="E154" i="42"/>
  <c r="F154" i="42"/>
  <c r="G154" i="42"/>
  <c r="H154" i="42"/>
  <c r="I154" i="42"/>
  <c r="J154" i="42"/>
  <c r="K154" i="42"/>
  <c r="L154" i="42"/>
  <c r="M154" i="42"/>
  <c r="N154" i="42"/>
  <c r="O154" i="42"/>
  <c r="P154" i="42"/>
  <c r="Q154" i="42"/>
  <c r="R154" i="42"/>
  <c r="S154" i="42"/>
  <c r="T154" i="42"/>
  <c r="U154" i="42"/>
  <c r="V154" i="42"/>
  <c r="W154" i="42"/>
  <c r="X154" i="42"/>
  <c r="Y154" i="42"/>
  <c r="Z154" i="42"/>
  <c r="AA154" i="42"/>
  <c r="AB154" i="42"/>
  <c r="AC154" i="42"/>
  <c r="AD154" i="42"/>
  <c r="AE154" i="42"/>
  <c r="AF154" i="42"/>
  <c r="AG154" i="42"/>
  <c r="AH154" i="42"/>
  <c r="AI154" i="42"/>
  <c r="AJ154" i="42"/>
  <c r="AK154" i="42"/>
  <c r="AL154" i="42"/>
  <c r="AM154" i="42"/>
  <c r="AN154" i="42"/>
  <c r="AO154" i="42"/>
  <c r="AP154" i="42"/>
  <c r="AQ154" i="42"/>
  <c r="AR154" i="42"/>
  <c r="AS154" i="42"/>
  <c r="AT154" i="42"/>
  <c r="AU154" i="42"/>
  <c r="E155" i="42"/>
  <c r="F155" i="42"/>
  <c r="G155" i="42"/>
  <c r="H155" i="42"/>
  <c r="I155" i="42"/>
  <c r="J155" i="42"/>
  <c r="K155" i="42"/>
  <c r="L155" i="42"/>
  <c r="M155" i="42"/>
  <c r="N155" i="42"/>
  <c r="O155" i="42"/>
  <c r="P155" i="42"/>
  <c r="Q155" i="42"/>
  <c r="R155" i="42"/>
  <c r="S155" i="42"/>
  <c r="T155" i="42"/>
  <c r="U155" i="42"/>
  <c r="V155" i="42"/>
  <c r="W155" i="42"/>
  <c r="X155" i="42"/>
  <c r="Y155" i="42"/>
  <c r="Z155" i="42"/>
  <c r="AA155" i="42"/>
  <c r="AB155" i="42"/>
  <c r="AC155" i="42"/>
  <c r="AD155" i="42"/>
  <c r="AE155" i="42"/>
  <c r="AF155" i="42"/>
  <c r="AG155" i="42"/>
  <c r="AH155" i="42"/>
  <c r="AI155" i="42"/>
  <c r="AJ155" i="42"/>
  <c r="AK155" i="42"/>
  <c r="AL155" i="42"/>
  <c r="AM155" i="42"/>
  <c r="AN155" i="42"/>
  <c r="AO155" i="42"/>
  <c r="AP155" i="42"/>
  <c r="AQ155" i="42"/>
  <c r="AR155" i="42"/>
  <c r="AS155" i="42"/>
  <c r="AT155" i="42"/>
  <c r="AU155" i="42"/>
  <c r="E156" i="42"/>
  <c r="F156" i="42"/>
  <c r="G156" i="42"/>
  <c r="H156" i="42"/>
  <c r="I156" i="42"/>
  <c r="J156" i="42"/>
  <c r="K156" i="42"/>
  <c r="L156" i="42"/>
  <c r="M156" i="42"/>
  <c r="N156" i="42"/>
  <c r="O156" i="42"/>
  <c r="P156" i="42"/>
  <c r="Q156" i="42"/>
  <c r="R156" i="42"/>
  <c r="S156" i="42"/>
  <c r="T156" i="42"/>
  <c r="U156" i="42"/>
  <c r="V156" i="42"/>
  <c r="W156" i="42"/>
  <c r="X156" i="42"/>
  <c r="Y156" i="42"/>
  <c r="Z156" i="42"/>
  <c r="AA156" i="42"/>
  <c r="AB156" i="42"/>
  <c r="AC156" i="42"/>
  <c r="AD156" i="42"/>
  <c r="AE156" i="42"/>
  <c r="AF156" i="42"/>
  <c r="AG156" i="42"/>
  <c r="AH156" i="42"/>
  <c r="AI156" i="42"/>
  <c r="AJ156" i="42"/>
  <c r="AK156" i="42"/>
  <c r="AL156" i="42"/>
  <c r="AM156" i="42"/>
  <c r="AN156" i="42"/>
  <c r="AO156" i="42"/>
  <c r="AP156" i="42"/>
  <c r="AQ156" i="42"/>
  <c r="AR156" i="42"/>
  <c r="AS156" i="42"/>
  <c r="AT156" i="42"/>
  <c r="AU156" i="42"/>
  <c r="E157" i="42"/>
  <c r="F157" i="42"/>
  <c r="G157" i="42"/>
  <c r="H157" i="42"/>
  <c r="I157" i="42"/>
  <c r="J157" i="42"/>
  <c r="K157" i="42"/>
  <c r="L157" i="42"/>
  <c r="M157" i="42"/>
  <c r="N157" i="42"/>
  <c r="O157" i="42"/>
  <c r="P157" i="42"/>
  <c r="Q157" i="42"/>
  <c r="R157" i="42"/>
  <c r="S157" i="42"/>
  <c r="T157" i="42"/>
  <c r="U157" i="42"/>
  <c r="V157" i="42"/>
  <c r="W157" i="42"/>
  <c r="X157" i="42"/>
  <c r="Y157" i="42"/>
  <c r="Z157" i="42"/>
  <c r="AA157" i="42"/>
  <c r="AB157" i="42"/>
  <c r="AC157" i="42"/>
  <c r="AD157" i="42"/>
  <c r="AE157" i="42"/>
  <c r="AF157" i="42"/>
  <c r="AG157" i="42"/>
  <c r="AH157" i="42"/>
  <c r="AI157" i="42"/>
  <c r="AJ157" i="42"/>
  <c r="AK157" i="42"/>
  <c r="AL157" i="42"/>
  <c r="AM157" i="42"/>
  <c r="AN157" i="42"/>
  <c r="AO157" i="42"/>
  <c r="AP157" i="42"/>
  <c r="AQ157" i="42"/>
  <c r="AR157" i="42"/>
  <c r="AS157" i="42"/>
  <c r="AT157" i="42"/>
  <c r="AU157" i="42"/>
  <c r="E158" i="42"/>
  <c r="F158" i="42"/>
  <c r="G158" i="42"/>
  <c r="H158" i="42"/>
  <c r="I158" i="42"/>
  <c r="J158" i="42"/>
  <c r="K158" i="42"/>
  <c r="L158" i="42"/>
  <c r="M158" i="42"/>
  <c r="N158" i="42"/>
  <c r="O158" i="42"/>
  <c r="P158" i="42"/>
  <c r="Q158" i="42"/>
  <c r="R158" i="42"/>
  <c r="S158" i="42"/>
  <c r="T158" i="42"/>
  <c r="U158" i="42"/>
  <c r="V158" i="42"/>
  <c r="W158" i="42"/>
  <c r="X158" i="42"/>
  <c r="Y158" i="42"/>
  <c r="Z158" i="42"/>
  <c r="AA158" i="42"/>
  <c r="AB158" i="42"/>
  <c r="AC158" i="42"/>
  <c r="AD158" i="42"/>
  <c r="AE158" i="42"/>
  <c r="AF158" i="42"/>
  <c r="AG158" i="42"/>
  <c r="AH158" i="42"/>
  <c r="AI158" i="42"/>
  <c r="AJ158" i="42"/>
  <c r="AK158" i="42"/>
  <c r="AL158" i="42"/>
  <c r="AM158" i="42"/>
  <c r="AN158" i="42"/>
  <c r="AO158" i="42"/>
  <c r="AP158" i="42"/>
  <c r="AQ158" i="42"/>
  <c r="AR158" i="42"/>
  <c r="AS158" i="42"/>
  <c r="AT158" i="42"/>
  <c r="AU158" i="42"/>
  <c r="E159" i="42"/>
  <c r="F159" i="42"/>
  <c r="G159" i="42"/>
  <c r="H159" i="42"/>
  <c r="I159" i="42"/>
  <c r="J159" i="42"/>
  <c r="K159" i="42"/>
  <c r="L159" i="42"/>
  <c r="M159" i="42"/>
  <c r="N159" i="42"/>
  <c r="O159" i="42"/>
  <c r="P159" i="42"/>
  <c r="Q159" i="42"/>
  <c r="R159" i="42"/>
  <c r="S159" i="42"/>
  <c r="T159" i="42"/>
  <c r="U159" i="42"/>
  <c r="V159" i="42"/>
  <c r="W159" i="42"/>
  <c r="X159" i="42"/>
  <c r="Y159" i="42"/>
  <c r="Z159" i="42"/>
  <c r="AA159" i="42"/>
  <c r="AB159" i="42"/>
  <c r="AC159" i="42"/>
  <c r="AD159" i="42"/>
  <c r="AE159" i="42"/>
  <c r="AF159" i="42"/>
  <c r="AG159" i="42"/>
  <c r="AH159" i="42"/>
  <c r="AI159" i="42"/>
  <c r="AJ159" i="42"/>
  <c r="AK159" i="42"/>
  <c r="AL159" i="42"/>
  <c r="AM159" i="42"/>
  <c r="AN159" i="42"/>
  <c r="AO159" i="42"/>
  <c r="AP159" i="42"/>
  <c r="AQ159" i="42"/>
  <c r="AR159" i="42"/>
  <c r="AS159" i="42"/>
  <c r="AT159" i="42"/>
  <c r="AU159" i="42"/>
  <c r="E160" i="42"/>
  <c r="F160" i="42"/>
  <c r="G160" i="42"/>
  <c r="H160" i="42"/>
  <c r="I160" i="42"/>
  <c r="J160" i="42"/>
  <c r="K160" i="42"/>
  <c r="L160" i="42"/>
  <c r="M160" i="42"/>
  <c r="N160" i="42"/>
  <c r="O160" i="42"/>
  <c r="P160" i="42"/>
  <c r="Q160" i="42"/>
  <c r="R160" i="42"/>
  <c r="S160" i="42"/>
  <c r="T160" i="42"/>
  <c r="U160" i="42"/>
  <c r="V160" i="42"/>
  <c r="W160" i="42"/>
  <c r="X160" i="42"/>
  <c r="Y160" i="42"/>
  <c r="Z160" i="42"/>
  <c r="AA160" i="42"/>
  <c r="AB160" i="42"/>
  <c r="AC160" i="42"/>
  <c r="AD160" i="42"/>
  <c r="AE160" i="42"/>
  <c r="AF160" i="42"/>
  <c r="AG160" i="42"/>
  <c r="AH160" i="42"/>
  <c r="AI160" i="42"/>
  <c r="AJ160" i="42"/>
  <c r="AK160" i="42"/>
  <c r="AL160" i="42"/>
  <c r="AM160" i="42"/>
  <c r="AN160" i="42"/>
  <c r="AO160" i="42"/>
  <c r="AP160" i="42"/>
  <c r="AQ160" i="42"/>
  <c r="AR160" i="42"/>
  <c r="AS160" i="42"/>
  <c r="AT160" i="42"/>
  <c r="AU160" i="42"/>
  <c r="E161" i="42"/>
  <c r="F161" i="42"/>
  <c r="G161" i="42"/>
  <c r="H161" i="42"/>
  <c r="I161" i="42"/>
  <c r="J161" i="42"/>
  <c r="K161" i="42"/>
  <c r="L161" i="42"/>
  <c r="M161" i="42"/>
  <c r="N161" i="42"/>
  <c r="O161" i="42"/>
  <c r="P161" i="42"/>
  <c r="Q161" i="42"/>
  <c r="R161" i="42"/>
  <c r="S161" i="42"/>
  <c r="T161" i="42"/>
  <c r="U161" i="42"/>
  <c r="V161" i="42"/>
  <c r="W161" i="42"/>
  <c r="X161" i="42"/>
  <c r="Y161" i="42"/>
  <c r="Z161" i="42"/>
  <c r="AA161" i="42"/>
  <c r="AB161" i="42"/>
  <c r="AC161" i="42"/>
  <c r="AD161" i="42"/>
  <c r="AE161" i="42"/>
  <c r="AF161" i="42"/>
  <c r="AG161" i="42"/>
  <c r="AH161" i="42"/>
  <c r="AI161" i="42"/>
  <c r="AJ161" i="42"/>
  <c r="AK161" i="42"/>
  <c r="AL161" i="42"/>
  <c r="AM161" i="42"/>
  <c r="AN161" i="42"/>
  <c r="AO161" i="42"/>
  <c r="AP161" i="42"/>
  <c r="AQ161" i="42"/>
  <c r="AR161" i="42"/>
  <c r="AS161" i="42"/>
  <c r="AT161" i="42"/>
  <c r="AU161" i="42"/>
  <c r="E162" i="42"/>
  <c r="F162" i="42"/>
  <c r="G162" i="42"/>
  <c r="H162" i="42"/>
  <c r="I162" i="42"/>
  <c r="J162" i="42"/>
  <c r="K162" i="42"/>
  <c r="L162" i="42"/>
  <c r="M162" i="42"/>
  <c r="N162" i="42"/>
  <c r="O162" i="42"/>
  <c r="P162" i="42"/>
  <c r="Q162" i="42"/>
  <c r="R162" i="42"/>
  <c r="S162" i="42"/>
  <c r="T162" i="42"/>
  <c r="U162" i="42"/>
  <c r="V162" i="42"/>
  <c r="W162" i="42"/>
  <c r="X162" i="42"/>
  <c r="Y162" i="42"/>
  <c r="Z162" i="42"/>
  <c r="AA162" i="42"/>
  <c r="AB162" i="42"/>
  <c r="AC162" i="42"/>
  <c r="AD162" i="42"/>
  <c r="AE162" i="42"/>
  <c r="AF162" i="42"/>
  <c r="AG162" i="42"/>
  <c r="AH162" i="42"/>
  <c r="AI162" i="42"/>
  <c r="AJ162" i="42"/>
  <c r="AK162" i="42"/>
  <c r="AL162" i="42"/>
  <c r="AM162" i="42"/>
  <c r="AN162" i="42"/>
  <c r="AO162" i="42"/>
  <c r="AP162" i="42"/>
  <c r="AQ162" i="42"/>
  <c r="AR162" i="42"/>
  <c r="AS162" i="42"/>
  <c r="AT162" i="42"/>
  <c r="AU162" i="42"/>
  <c r="E163" i="42"/>
  <c r="F163" i="42"/>
  <c r="G163" i="42"/>
  <c r="H163" i="42"/>
  <c r="I163" i="42"/>
  <c r="J163" i="42"/>
  <c r="K163" i="42"/>
  <c r="L163" i="42"/>
  <c r="M163" i="42"/>
  <c r="N163" i="42"/>
  <c r="O163" i="42"/>
  <c r="P163" i="42"/>
  <c r="Q163" i="42"/>
  <c r="R163" i="42"/>
  <c r="S163" i="42"/>
  <c r="T163" i="42"/>
  <c r="U163" i="42"/>
  <c r="V163" i="42"/>
  <c r="W163" i="42"/>
  <c r="X163" i="42"/>
  <c r="Y163" i="42"/>
  <c r="Z163" i="42"/>
  <c r="AA163" i="42"/>
  <c r="AB163" i="42"/>
  <c r="AC163" i="42"/>
  <c r="AD163" i="42"/>
  <c r="AE163" i="42"/>
  <c r="AF163" i="42"/>
  <c r="AG163" i="42"/>
  <c r="AH163" i="42"/>
  <c r="AI163" i="42"/>
  <c r="AJ163" i="42"/>
  <c r="AK163" i="42"/>
  <c r="AL163" i="42"/>
  <c r="AM163" i="42"/>
  <c r="AN163" i="42"/>
  <c r="AO163" i="42"/>
  <c r="AP163" i="42"/>
  <c r="AQ163" i="42"/>
  <c r="AR163" i="42"/>
  <c r="AS163" i="42"/>
  <c r="AT163" i="42"/>
  <c r="AU163" i="42"/>
  <c r="E164" i="42"/>
  <c r="F164" i="42"/>
  <c r="G164" i="42"/>
  <c r="H164" i="42"/>
  <c r="I164" i="42"/>
  <c r="J164" i="42"/>
  <c r="K164" i="42"/>
  <c r="L164" i="42"/>
  <c r="M164" i="42"/>
  <c r="N164" i="42"/>
  <c r="O164" i="42"/>
  <c r="P164" i="42"/>
  <c r="Q164" i="42"/>
  <c r="R164" i="42"/>
  <c r="S164" i="42"/>
  <c r="T164" i="42"/>
  <c r="U164" i="42"/>
  <c r="V164" i="42"/>
  <c r="W164" i="42"/>
  <c r="X164" i="42"/>
  <c r="Y164" i="42"/>
  <c r="Z164" i="42"/>
  <c r="AA164" i="42"/>
  <c r="AB164" i="42"/>
  <c r="AC164" i="42"/>
  <c r="AD164" i="42"/>
  <c r="AE164" i="42"/>
  <c r="AF164" i="42"/>
  <c r="AG164" i="42"/>
  <c r="AH164" i="42"/>
  <c r="AI164" i="42"/>
  <c r="AJ164" i="42"/>
  <c r="AK164" i="42"/>
  <c r="AL164" i="42"/>
  <c r="AM164" i="42"/>
  <c r="AN164" i="42"/>
  <c r="AO164" i="42"/>
  <c r="AP164" i="42"/>
  <c r="AQ164" i="42"/>
  <c r="AR164" i="42"/>
  <c r="AS164" i="42"/>
  <c r="AT164" i="42"/>
  <c r="AU164" i="42"/>
  <c r="D122" i="42"/>
  <c r="D123" i="42"/>
  <c r="D124" i="42"/>
  <c r="D125" i="42"/>
  <c r="D126" i="42"/>
  <c r="D127" i="42"/>
  <c r="D128" i="42"/>
  <c r="D129" i="42"/>
  <c r="D130" i="42"/>
  <c r="D131" i="42"/>
  <c r="D132" i="42"/>
  <c r="D133" i="42"/>
  <c r="D134" i="42"/>
  <c r="D135" i="42"/>
  <c r="D136" i="42"/>
  <c r="D137" i="42"/>
  <c r="D138" i="42"/>
  <c r="D139" i="42"/>
  <c r="D140" i="42"/>
  <c r="D141" i="42"/>
  <c r="D142" i="42"/>
  <c r="D143" i="42"/>
  <c r="D144" i="42"/>
  <c r="D145" i="42"/>
  <c r="D146" i="42"/>
  <c r="D147" i="42"/>
  <c r="D148" i="42"/>
  <c r="D149" i="42"/>
  <c r="D150" i="42"/>
  <c r="D151" i="42"/>
  <c r="D152" i="42"/>
  <c r="D153" i="42"/>
  <c r="D154" i="42"/>
  <c r="D155" i="42"/>
  <c r="D156" i="42"/>
  <c r="D157" i="42"/>
  <c r="D158" i="42"/>
  <c r="D159" i="42"/>
  <c r="D160" i="42"/>
  <c r="D161" i="42"/>
  <c r="D162" i="42"/>
  <c r="D163" i="42"/>
  <c r="D164" i="42"/>
  <c r="D121" i="42"/>
  <c r="D165" i="42" s="1"/>
  <c r="C121" i="42" a="1"/>
  <c r="C121" i="42" s="1"/>
  <c r="AU114" i="42"/>
  <c r="AT114" i="42"/>
  <c r="AS114" i="42"/>
  <c r="AR114" i="42"/>
  <c r="AQ114" i="42"/>
  <c r="AP114" i="42"/>
  <c r="AO114" i="42"/>
  <c r="AN114" i="42"/>
  <c r="AM114" i="42"/>
  <c r="AL114" i="42"/>
  <c r="AK114" i="42"/>
  <c r="AJ114" i="42"/>
  <c r="AI114" i="42"/>
  <c r="AH114" i="42"/>
  <c r="AG114" i="42"/>
  <c r="AF114" i="42"/>
  <c r="AE114" i="42"/>
  <c r="AD114" i="42"/>
  <c r="AC114" i="42"/>
  <c r="AB114" i="42"/>
  <c r="AA114" i="42"/>
  <c r="Z114" i="42"/>
  <c r="Y114" i="42"/>
  <c r="X114" i="42"/>
  <c r="W114" i="42"/>
  <c r="V114" i="42"/>
  <c r="U114" i="42"/>
  <c r="T114" i="42"/>
  <c r="S114" i="42"/>
  <c r="R114" i="42"/>
  <c r="Q114" i="42"/>
  <c r="P114" i="42"/>
  <c r="O114" i="42"/>
  <c r="N114" i="42"/>
  <c r="M114" i="42"/>
  <c r="L114" i="42"/>
  <c r="K114" i="42"/>
  <c r="J114" i="42"/>
  <c r="I114" i="42"/>
  <c r="H114" i="42"/>
  <c r="G114" i="42"/>
  <c r="F114" i="42"/>
  <c r="E114" i="42"/>
  <c r="D114" i="42"/>
  <c r="AU111" i="42"/>
  <c r="AT111" i="42"/>
  <c r="AS111" i="42"/>
  <c r="AR111" i="42"/>
  <c r="AQ111" i="42"/>
  <c r="AP111" i="42"/>
  <c r="AO111" i="42"/>
  <c r="AN111" i="42"/>
  <c r="AM111" i="42"/>
  <c r="AL111" i="42"/>
  <c r="AK111" i="42"/>
  <c r="AJ111" i="42"/>
  <c r="AI111" i="42"/>
  <c r="AH111" i="42"/>
  <c r="AG111" i="42"/>
  <c r="AF111" i="42"/>
  <c r="AE111" i="42"/>
  <c r="AD111" i="42"/>
  <c r="AC111" i="42"/>
  <c r="AB111" i="42"/>
  <c r="AA111" i="42"/>
  <c r="Z111" i="42"/>
  <c r="Y111" i="42"/>
  <c r="X111" i="42"/>
  <c r="W111" i="42"/>
  <c r="V111" i="42"/>
  <c r="U111" i="42"/>
  <c r="T111" i="42"/>
  <c r="S111" i="42"/>
  <c r="R111" i="42"/>
  <c r="Q111" i="42"/>
  <c r="P111" i="42"/>
  <c r="O111" i="42"/>
  <c r="N111" i="42"/>
  <c r="M111" i="42"/>
  <c r="L111" i="42"/>
  <c r="K111" i="42"/>
  <c r="J111" i="42"/>
  <c r="I111" i="42"/>
  <c r="H111" i="42"/>
  <c r="G111" i="42"/>
  <c r="F111" i="42"/>
  <c r="E111" i="42"/>
  <c r="AU110" i="42"/>
  <c r="AT110" i="42"/>
  <c r="AS110" i="42"/>
  <c r="AR110" i="42"/>
  <c r="AQ110" i="42"/>
  <c r="AP110" i="42"/>
  <c r="AO110" i="42"/>
  <c r="AN110" i="42"/>
  <c r="AM110" i="42"/>
  <c r="AL110" i="42"/>
  <c r="AK110" i="42"/>
  <c r="AJ110" i="42"/>
  <c r="AI110" i="42"/>
  <c r="AH110" i="42"/>
  <c r="AG110" i="42"/>
  <c r="AF110" i="42"/>
  <c r="AE110" i="42"/>
  <c r="AD110" i="42"/>
  <c r="AC110" i="42"/>
  <c r="AB110" i="42"/>
  <c r="AA110" i="42"/>
  <c r="Z110" i="42"/>
  <c r="Y110" i="42"/>
  <c r="X110" i="42"/>
  <c r="W110" i="42"/>
  <c r="V110" i="42"/>
  <c r="U110" i="42"/>
  <c r="T110" i="42"/>
  <c r="S110" i="42"/>
  <c r="R110" i="42"/>
  <c r="Q110" i="42"/>
  <c r="P110" i="42"/>
  <c r="O110" i="42"/>
  <c r="N110" i="42"/>
  <c r="M110" i="42"/>
  <c r="L110" i="42"/>
  <c r="K110" i="42"/>
  <c r="J110" i="42"/>
  <c r="I110" i="42"/>
  <c r="H110" i="42"/>
  <c r="G110" i="42"/>
  <c r="F110" i="42"/>
  <c r="E110" i="42"/>
  <c r="D110" i="42"/>
  <c r="E111" i="43"/>
  <c r="Q25" i="74" l="1"/>
  <c r="Q66" i="74" s="1"/>
  <c r="Q69" i="74" s="1"/>
  <c r="AO25" i="74"/>
  <c r="AO66" i="74" s="1"/>
  <c r="AO69" i="74" s="1"/>
  <c r="R25" i="74"/>
  <c r="R66" i="74" s="1"/>
  <c r="R69" i="74" s="1"/>
  <c r="AP25" i="74"/>
  <c r="AP66" i="74" s="1"/>
  <c r="AP69" i="74" s="1"/>
  <c r="S25" i="74"/>
  <c r="S66" i="74" s="1"/>
  <c r="S69" i="74" s="1"/>
  <c r="AQ25" i="74"/>
  <c r="AQ66" i="74" s="1"/>
  <c r="AQ69" i="74" s="1"/>
  <c r="T25" i="74"/>
  <c r="T66" i="74" s="1"/>
  <c r="T69" i="74" s="1"/>
  <c r="AR25" i="74"/>
  <c r="AR66" i="74" s="1"/>
  <c r="AR69" i="74" s="1"/>
  <c r="U25" i="74"/>
  <c r="U66" i="74" s="1"/>
  <c r="U69" i="74" s="1"/>
  <c r="V25" i="74"/>
  <c r="V66" i="74" s="1"/>
  <c r="V69" i="74" s="1"/>
  <c r="W25" i="74"/>
  <c r="W66" i="74" s="1"/>
  <c r="W69" i="74" s="1"/>
  <c r="H25" i="74"/>
  <c r="H66" i="74" s="1"/>
  <c r="H69" i="74" s="1"/>
  <c r="AE25" i="74"/>
  <c r="AE66" i="74" s="1"/>
  <c r="AE69" i="74" s="1"/>
  <c r="X25" i="74"/>
  <c r="X66" i="74" s="1"/>
  <c r="X69" i="74" s="1"/>
  <c r="I25" i="74"/>
  <c r="I66" i="74" s="1"/>
  <c r="I69" i="74" s="1"/>
  <c r="Y25" i="74"/>
  <c r="Y66" i="74" s="1"/>
  <c r="Y69" i="74" s="1"/>
  <c r="J25" i="74"/>
  <c r="J66" i="74" s="1"/>
  <c r="J69" i="74" s="1"/>
  <c r="Z25" i="74"/>
  <c r="Z66" i="74" s="1"/>
  <c r="Z69" i="74" s="1"/>
  <c r="K25" i="74"/>
  <c r="K66" i="74" s="1"/>
  <c r="K69" i="74" s="1"/>
  <c r="AA25" i="74"/>
  <c r="AA66" i="74" s="1"/>
  <c r="AA69" i="74" s="1"/>
  <c r="D25" i="74"/>
  <c r="D66" i="74" s="1"/>
  <c r="D69" i="74" s="1"/>
  <c r="D71" i="74" s="1"/>
  <c r="AB25" i="74"/>
  <c r="AB66" i="74" s="1"/>
  <c r="AB69" i="74" s="1"/>
  <c r="AC25" i="74"/>
  <c r="AC66" i="74" s="1"/>
  <c r="AC69" i="74" s="1"/>
  <c r="AD25" i="74"/>
  <c r="AD66" i="74" s="1"/>
  <c r="AD69" i="74" s="1"/>
  <c r="AG25" i="74"/>
  <c r="AG66" i="74" s="1"/>
  <c r="AG69" i="74" s="1"/>
  <c r="M25" i="74"/>
  <c r="M66" i="74" s="1"/>
  <c r="M69" i="74" s="1"/>
  <c r="AK25" i="74"/>
  <c r="AK66" i="74" s="1"/>
  <c r="AK69" i="74" s="1"/>
  <c r="F25" i="74"/>
  <c r="F66" i="74" s="1"/>
  <c r="F69" i="74" s="1"/>
  <c r="G25" i="74"/>
  <c r="G66" i="74" s="1"/>
  <c r="G69" i="74" s="1"/>
  <c r="L25" i="74"/>
  <c r="L66" i="74" s="1"/>
  <c r="L69" i="74" s="1"/>
  <c r="N25" i="74"/>
  <c r="N66" i="74" s="1"/>
  <c r="N69" i="74" s="1"/>
  <c r="E25" i="74"/>
  <c r="E66" i="74" s="1"/>
  <c r="E69" i="74" s="1"/>
  <c r="O25" i="74"/>
  <c r="O66" i="74" s="1"/>
  <c r="O69" i="74" s="1"/>
  <c r="P25" i="74"/>
  <c r="P66" i="74" s="1"/>
  <c r="P69" i="74" s="1"/>
  <c r="AF25" i="74"/>
  <c r="AF66" i="74" s="1"/>
  <c r="AF69" i="74" s="1"/>
  <c r="AH25" i="74"/>
  <c r="AH66" i="74" s="1"/>
  <c r="AH69" i="74" s="1"/>
  <c r="AI25" i="74"/>
  <c r="AI66" i="74" s="1"/>
  <c r="AI69" i="74" s="1"/>
  <c r="AJ25" i="74"/>
  <c r="AJ66" i="74" s="1"/>
  <c r="AJ69" i="74" s="1"/>
  <c r="AL25" i="74"/>
  <c r="AL66" i="74" s="1"/>
  <c r="AL69" i="74" s="1"/>
  <c r="AM25" i="74"/>
  <c r="AM66" i="74" s="1"/>
  <c r="AM69" i="74" s="1"/>
  <c r="AN25" i="74"/>
  <c r="AN66" i="74" s="1"/>
  <c r="AN69" i="74" s="1"/>
  <c r="V4" i="73"/>
  <c r="U5" i="73"/>
  <c r="Q4" i="73"/>
  <c r="P5" i="73"/>
  <c r="AA4" i="73"/>
  <c r="Z5" i="73"/>
  <c r="AC3" i="73"/>
  <c r="D21" i="41"/>
  <c r="AP117" i="69"/>
  <c r="S117" i="69"/>
  <c r="AO117" i="69"/>
  <c r="AN117" i="69"/>
  <c r="P117" i="69"/>
  <c r="U117" i="69"/>
  <c r="T117" i="69"/>
  <c r="AA117" i="69"/>
  <c r="D117" i="69"/>
  <c r="W117" i="69"/>
  <c r="Y117" i="69"/>
  <c r="X117" i="69"/>
  <c r="AR117" i="69"/>
  <c r="AS117" i="69"/>
  <c r="AU117" i="69"/>
  <c r="D150" i="58"/>
  <c r="E111" i="48"/>
  <c r="R111" i="48"/>
  <c r="AB4" i="73" l="1"/>
  <c r="AA5" i="73"/>
  <c r="R4" i="73"/>
  <c r="R5" i="73" s="1"/>
  <c r="Q5" i="73"/>
  <c r="W4" i="73"/>
  <c r="W5" i="73" s="1"/>
  <c r="V5" i="73"/>
  <c r="AD3" i="73"/>
  <c r="AU80" i="46"/>
  <c r="AC4" i="73" l="1"/>
  <c r="AB5" i="73"/>
  <c r="AE3" i="73"/>
  <c r="M155" i="50"/>
  <c r="M116" i="46"/>
  <c r="M114" i="46"/>
  <c r="AD4" i="73" l="1"/>
  <c r="AC5" i="73"/>
  <c r="AF3" i="73"/>
  <c r="Q163" i="50"/>
  <c r="R163" i="50"/>
  <c r="S163" i="50"/>
  <c r="T163" i="50"/>
  <c r="U163" i="50"/>
  <c r="V163" i="50"/>
  <c r="W163" i="50"/>
  <c r="X163" i="50"/>
  <c r="Y163" i="50"/>
  <c r="Z163" i="50"/>
  <c r="AA163" i="50"/>
  <c r="AB163" i="50"/>
  <c r="AC163" i="50"/>
  <c r="AD163" i="50"/>
  <c r="AE163" i="50"/>
  <c r="AF163" i="50"/>
  <c r="AG163" i="50"/>
  <c r="AH163" i="50"/>
  <c r="AI163" i="50"/>
  <c r="AJ163" i="50"/>
  <c r="AK163" i="50"/>
  <c r="AL163" i="50"/>
  <c r="AM163" i="50"/>
  <c r="AN163" i="50"/>
  <c r="AO163" i="50"/>
  <c r="AP163" i="50"/>
  <c r="AQ163" i="50"/>
  <c r="AR163" i="50"/>
  <c r="AS163" i="50"/>
  <c r="AT163" i="50"/>
  <c r="AU163" i="50"/>
  <c r="Q164" i="50"/>
  <c r="R164" i="50"/>
  <c r="S164" i="50"/>
  <c r="T164" i="50"/>
  <c r="U164" i="50"/>
  <c r="V164" i="50"/>
  <c r="W164" i="50"/>
  <c r="X164" i="50"/>
  <c r="Y164" i="50"/>
  <c r="Z164" i="50"/>
  <c r="AA164" i="50"/>
  <c r="AB164" i="50"/>
  <c r="AC164" i="50"/>
  <c r="AD164" i="50"/>
  <c r="AE164" i="50"/>
  <c r="AF164" i="50"/>
  <c r="AG164" i="50"/>
  <c r="AH164" i="50"/>
  <c r="AI164" i="50"/>
  <c r="AJ164" i="50"/>
  <c r="AK164" i="50"/>
  <c r="AL164" i="50"/>
  <c r="AM164" i="50"/>
  <c r="AN164" i="50"/>
  <c r="AO164" i="50"/>
  <c r="AP164" i="50"/>
  <c r="AQ164" i="50"/>
  <c r="AR164" i="50"/>
  <c r="AS164" i="50"/>
  <c r="AT164" i="50"/>
  <c r="AU164" i="50"/>
  <c r="Q165" i="50"/>
  <c r="R165" i="50"/>
  <c r="S165" i="50"/>
  <c r="T165" i="50"/>
  <c r="U165" i="50"/>
  <c r="V165" i="50"/>
  <c r="W165" i="50"/>
  <c r="X165" i="50"/>
  <c r="Y165" i="50"/>
  <c r="Z165" i="50"/>
  <c r="AA165" i="50"/>
  <c r="AB165" i="50"/>
  <c r="AC165" i="50"/>
  <c r="AD165" i="50"/>
  <c r="AE165" i="50"/>
  <c r="AF165" i="50"/>
  <c r="AG165" i="50"/>
  <c r="AH165" i="50"/>
  <c r="AI165" i="50"/>
  <c r="AJ165" i="50"/>
  <c r="AK165" i="50"/>
  <c r="AL165" i="50"/>
  <c r="AM165" i="50"/>
  <c r="AN165" i="50"/>
  <c r="AO165" i="50"/>
  <c r="AP165" i="50"/>
  <c r="AQ165" i="50"/>
  <c r="AR165" i="50"/>
  <c r="AS165" i="50"/>
  <c r="AT165" i="50"/>
  <c r="AU165" i="50"/>
  <c r="E163" i="50"/>
  <c r="F163" i="50"/>
  <c r="G163" i="50"/>
  <c r="H163" i="50"/>
  <c r="I163" i="50"/>
  <c r="J163" i="50"/>
  <c r="K163" i="50"/>
  <c r="L163" i="50"/>
  <c r="M163" i="50"/>
  <c r="N163" i="50"/>
  <c r="O163" i="50"/>
  <c r="P163" i="50"/>
  <c r="E164" i="50"/>
  <c r="F164" i="50"/>
  <c r="G164" i="50"/>
  <c r="H164" i="50"/>
  <c r="I164" i="50"/>
  <c r="J164" i="50"/>
  <c r="K164" i="50"/>
  <c r="L164" i="50"/>
  <c r="M164" i="50"/>
  <c r="N164" i="50"/>
  <c r="O164" i="50"/>
  <c r="P164" i="50"/>
  <c r="E165" i="50"/>
  <c r="F165" i="50"/>
  <c r="G165" i="50"/>
  <c r="H165" i="50"/>
  <c r="I165" i="50"/>
  <c r="J165" i="50"/>
  <c r="K165" i="50"/>
  <c r="L165" i="50"/>
  <c r="M165" i="50"/>
  <c r="N165" i="50"/>
  <c r="O165" i="50"/>
  <c r="P165" i="50"/>
  <c r="D165" i="50"/>
  <c r="D164" i="50"/>
  <c r="D163" i="50"/>
  <c r="E313" i="50"/>
  <c r="F313" i="50"/>
  <c r="G313" i="50"/>
  <c r="H313" i="50"/>
  <c r="I313" i="50"/>
  <c r="J313" i="50"/>
  <c r="K313" i="50"/>
  <c r="L313" i="50"/>
  <c r="M313" i="50"/>
  <c r="N313" i="50"/>
  <c r="O313" i="50"/>
  <c r="P313" i="50"/>
  <c r="Q313" i="50"/>
  <c r="R313" i="50"/>
  <c r="S313" i="50"/>
  <c r="T313" i="50"/>
  <c r="U313" i="50"/>
  <c r="V313" i="50"/>
  <c r="W313" i="50"/>
  <c r="X313" i="50"/>
  <c r="Y313" i="50"/>
  <c r="Z313" i="50"/>
  <c r="AA313" i="50"/>
  <c r="AA357" i="50" s="1"/>
  <c r="AB313" i="50"/>
  <c r="AB357" i="50" s="1"/>
  <c r="AC313" i="50"/>
  <c r="AD313" i="50"/>
  <c r="AE313" i="50"/>
  <c r="AF313" i="50"/>
  <c r="AG313" i="50"/>
  <c r="AH313" i="50"/>
  <c r="AI313" i="50"/>
  <c r="AJ313" i="50"/>
  <c r="AK313" i="50"/>
  <c r="AL313" i="50"/>
  <c r="AM313" i="50"/>
  <c r="AN313" i="50"/>
  <c r="AO313" i="50"/>
  <c r="AP313" i="50"/>
  <c r="AQ313" i="50"/>
  <c r="AR313" i="50"/>
  <c r="AS313" i="50"/>
  <c r="AT313" i="50"/>
  <c r="AU313" i="50"/>
  <c r="E314" i="50"/>
  <c r="F314" i="50"/>
  <c r="G314" i="50"/>
  <c r="H314" i="50"/>
  <c r="H357" i="50" s="1"/>
  <c r="I314" i="50"/>
  <c r="I357" i="50" s="1"/>
  <c r="J314" i="50"/>
  <c r="K314" i="50"/>
  <c r="L314" i="50"/>
  <c r="M314" i="50"/>
  <c r="N314" i="50"/>
  <c r="O314" i="50"/>
  <c r="P314" i="50"/>
  <c r="Q314" i="50"/>
  <c r="R314" i="50"/>
  <c r="S314" i="50"/>
  <c r="T314" i="50"/>
  <c r="U314" i="50"/>
  <c r="V314" i="50"/>
  <c r="W314" i="50"/>
  <c r="X314" i="50"/>
  <c r="Y314" i="50"/>
  <c r="Z314" i="50"/>
  <c r="AA314" i="50"/>
  <c r="AB314" i="50"/>
  <c r="AC314" i="50"/>
  <c r="AD314" i="50"/>
  <c r="AE314" i="50"/>
  <c r="AF314" i="50"/>
  <c r="AF357" i="50" s="1"/>
  <c r="AG314" i="50"/>
  <c r="AG357" i="50" s="1"/>
  <c r="AH314" i="50"/>
  <c r="AI314" i="50"/>
  <c r="AJ314" i="50"/>
  <c r="AK314" i="50"/>
  <c r="AL314" i="50"/>
  <c r="AM314" i="50"/>
  <c r="AN314" i="50"/>
  <c r="AO314" i="50"/>
  <c r="AP314" i="50"/>
  <c r="AQ314" i="50"/>
  <c r="AR314" i="50"/>
  <c r="AS314" i="50"/>
  <c r="AT314" i="50"/>
  <c r="AU314" i="50"/>
  <c r="E315" i="50"/>
  <c r="F315" i="50"/>
  <c r="G315" i="50"/>
  <c r="H315" i="50"/>
  <c r="I315" i="50"/>
  <c r="J315" i="50"/>
  <c r="K315" i="50"/>
  <c r="L315" i="50"/>
  <c r="M315" i="50"/>
  <c r="M357" i="50" s="1"/>
  <c r="N315" i="50"/>
  <c r="N357" i="50" s="1"/>
  <c r="O315" i="50"/>
  <c r="P315" i="50"/>
  <c r="Q315" i="50"/>
  <c r="R315" i="50"/>
  <c r="S315" i="50"/>
  <c r="T315" i="50"/>
  <c r="U315" i="50"/>
  <c r="V315" i="50"/>
  <c r="W315" i="50"/>
  <c r="X315" i="50"/>
  <c r="Y315" i="50"/>
  <c r="Z315" i="50"/>
  <c r="AA315" i="50"/>
  <c r="AB315" i="50"/>
  <c r="AC315" i="50"/>
  <c r="AD315" i="50"/>
  <c r="AE315" i="50"/>
  <c r="AF315" i="50"/>
  <c r="AG315" i="50"/>
  <c r="AH315" i="50"/>
  <c r="AI315" i="50"/>
  <c r="AJ315" i="50"/>
  <c r="AK315" i="50"/>
  <c r="AK357" i="50" s="1"/>
  <c r="AL315" i="50"/>
  <c r="AL357" i="50" s="1"/>
  <c r="AM315" i="50"/>
  <c r="AN315" i="50"/>
  <c r="AO315" i="50"/>
  <c r="AP315" i="50"/>
  <c r="AQ315" i="50"/>
  <c r="AR315" i="50"/>
  <c r="AS315" i="50"/>
  <c r="AT315" i="50"/>
  <c r="AU315" i="50"/>
  <c r="E316" i="50"/>
  <c r="F316" i="50"/>
  <c r="G316" i="50"/>
  <c r="H316" i="50"/>
  <c r="I316" i="50"/>
  <c r="J316" i="50"/>
  <c r="K316" i="50"/>
  <c r="L316" i="50"/>
  <c r="M316" i="50"/>
  <c r="N316" i="50"/>
  <c r="O316" i="50"/>
  <c r="P316" i="50"/>
  <c r="Q316" i="50"/>
  <c r="R316" i="50"/>
  <c r="R357" i="50" s="1"/>
  <c r="S316" i="50"/>
  <c r="S357" i="50" s="1"/>
  <c r="T316" i="50"/>
  <c r="U316" i="50"/>
  <c r="V316" i="50"/>
  <c r="W316" i="50"/>
  <c r="X316" i="50"/>
  <c r="Y316" i="50"/>
  <c r="Z316" i="50"/>
  <c r="AA316" i="50"/>
  <c r="AB316" i="50"/>
  <c r="AC316" i="50"/>
  <c r="AD316" i="50"/>
  <c r="AE316" i="50"/>
  <c r="AF316" i="50"/>
  <c r="AG316" i="50"/>
  <c r="AH316" i="50"/>
  <c r="AI316" i="50"/>
  <c r="AJ316" i="50"/>
  <c r="AK316" i="50"/>
  <c r="AL316" i="50"/>
  <c r="AM316" i="50"/>
  <c r="AN316" i="50"/>
  <c r="AO316" i="50"/>
  <c r="AP316" i="50"/>
  <c r="AQ316" i="50"/>
  <c r="AQ357" i="50" s="1"/>
  <c r="AR316" i="50"/>
  <c r="AS316" i="50"/>
  <c r="AT316" i="50"/>
  <c r="AU316" i="50"/>
  <c r="E317" i="50"/>
  <c r="F317" i="50"/>
  <c r="G317" i="50"/>
  <c r="H317" i="50"/>
  <c r="I317" i="50"/>
  <c r="J317" i="50"/>
  <c r="K317" i="50"/>
  <c r="L317" i="50"/>
  <c r="M317" i="50"/>
  <c r="N317" i="50"/>
  <c r="O317" i="50"/>
  <c r="P317" i="50"/>
  <c r="Q317" i="50"/>
  <c r="R317" i="50"/>
  <c r="S317" i="50"/>
  <c r="T317" i="50"/>
  <c r="U317" i="50"/>
  <c r="V317" i="50"/>
  <c r="W317" i="50"/>
  <c r="W357" i="50" s="1"/>
  <c r="X317" i="50"/>
  <c r="X357" i="50" s="1"/>
  <c r="Y317" i="50"/>
  <c r="Z317" i="50"/>
  <c r="AA317" i="50"/>
  <c r="AB317" i="50"/>
  <c r="AC317" i="50"/>
  <c r="AD317" i="50"/>
  <c r="AE317" i="50"/>
  <c r="AF317" i="50"/>
  <c r="AG317" i="50"/>
  <c r="AH317" i="50"/>
  <c r="AI317" i="50"/>
  <c r="AJ317" i="50"/>
  <c r="AK317" i="50"/>
  <c r="AL317" i="50"/>
  <c r="AM317" i="50"/>
  <c r="AN317" i="50"/>
  <c r="AO317" i="50"/>
  <c r="AP317" i="50"/>
  <c r="AQ317" i="50"/>
  <c r="AR317" i="50"/>
  <c r="AS317" i="50"/>
  <c r="AT317" i="50"/>
  <c r="AU317" i="50"/>
  <c r="AU357" i="50" s="1"/>
  <c r="E318" i="50"/>
  <c r="E357" i="50" s="1"/>
  <c r="F318" i="50"/>
  <c r="G318" i="50"/>
  <c r="H318" i="50"/>
  <c r="I318" i="50"/>
  <c r="J318" i="50"/>
  <c r="K318" i="50"/>
  <c r="L318" i="50"/>
  <c r="M318" i="50"/>
  <c r="N318" i="50"/>
  <c r="O318" i="50"/>
  <c r="P318" i="50"/>
  <c r="Q318" i="50"/>
  <c r="R318" i="50"/>
  <c r="S318" i="50"/>
  <c r="T318" i="50"/>
  <c r="U318" i="50"/>
  <c r="V318" i="50"/>
  <c r="W318" i="50"/>
  <c r="X318" i="50"/>
  <c r="Y318" i="50"/>
  <c r="Z318" i="50"/>
  <c r="AA318" i="50"/>
  <c r="AB318" i="50"/>
  <c r="AC318" i="50"/>
  <c r="AC357" i="50" s="1"/>
  <c r="AD318" i="50"/>
  <c r="AE318" i="50"/>
  <c r="AF318" i="50"/>
  <c r="AG318" i="50"/>
  <c r="AH318" i="50"/>
  <c r="AI318" i="50"/>
  <c r="AJ318" i="50"/>
  <c r="AK318" i="50"/>
  <c r="AL318" i="50"/>
  <c r="AM318" i="50"/>
  <c r="AN318" i="50"/>
  <c r="AO318" i="50"/>
  <c r="AP318" i="50"/>
  <c r="AQ318" i="50"/>
  <c r="AR318" i="50"/>
  <c r="AS318" i="50"/>
  <c r="AT318" i="50"/>
  <c r="AU318" i="50"/>
  <c r="E319" i="50"/>
  <c r="F319" i="50"/>
  <c r="G319" i="50"/>
  <c r="H319" i="50"/>
  <c r="I319" i="50"/>
  <c r="J319" i="50"/>
  <c r="J357" i="50" s="1"/>
  <c r="K319" i="50"/>
  <c r="L319" i="50"/>
  <c r="M319" i="50"/>
  <c r="N319" i="50"/>
  <c r="O319" i="50"/>
  <c r="P319" i="50"/>
  <c r="Q319" i="50"/>
  <c r="R319" i="50"/>
  <c r="S319" i="50"/>
  <c r="T319" i="50"/>
  <c r="U319" i="50"/>
  <c r="V319" i="50"/>
  <c r="W319" i="50"/>
  <c r="X319" i="50"/>
  <c r="Y319" i="50"/>
  <c r="Z319" i="50"/>
  <c r="AA319" i="50"/>
  <c r="AB319" i="50"/>
  <c r="AC319" i="50"/>
  <c r="AD319" i="50"/>
  <c r="AE319" i="50"/>
  <c r="AF319" i="50"/>
  <c r="AG319" i="50"/>
  <c r="AH319" i="50"/>
  <c r="AH357" i="50" s="1"/>
  <c r="AI319" i="50"/>
  <c r="AJ319" i="50"/>
  <c r="AK319" i="50"/>
  <c r="AL319" i="50"/>
  <c r="AM319" i="50"/>
  <c r="AN319" i="50"/>
  <c r="AO319" i="50"/>
  <c r="AP319" i="50"/>
  <c r="AQ319" i="50"/>
  <c r="AR319" i="50"/>
  <c r="AS319" i="50"/>
  <c r="AT319" i="50"/>
  <c r="AU319" i="50"/>
  <c r="E320" i="50"/>
  <c r="F320" i="50"/>
  <c r="G320" i="50"/>
  <c r="H320" i="50"/>
  <c r="I320" i="50"/>
  <c r="J320" i="50"/>
  <c r="K320" i="50"/>
  <c r="L320" i="50"/>
  <c r="M320" i="50"/>
  <c r="N320" i="50"/>
  <c r="O320" i="50"/>
  <c r="O357" i="50" s="1"/>
  <c r="P320" i="50"/>
  <c r="Q320" i="50"/>
  <c r="R320" i="50"/>
  <c r="S320" i="50"/>
  <c r="T320" i="50"/>
  <c r="U320" i="50"/>
  <c r="V320" i="50"/>
  <c r="W320" i="50"/>
  <c r="X320" i="50"/>
  <c r="Y320" i="50"/>
  <c r="Z320" i="50"/>
  <c r="AA320" i="50"/>
  <c r="AB320" i="50"/>
  <c r="AC320" i="50"/>
  <c r="AD320" i="50"/>
  <c r="AE320" i="50"/>
  <c r="AF320" i="50"/>
  <c r="AG320" i="50"/>
  <c r="AH320" i="50"/>
  <c r="AI320" i="50"/>
  <c r="AJ320" i="50"/>
  <c r="AK320" i="50"/>
  <c r="AL320" i="50"/>
  <c r="AM320" i="50"/>
  <c r="AM357" i="50" s="1"/>
  <c r="AN320" i="50"/>
  <c r="AO320" i="50"/>
  <c r="AP320" i="50"/>
  <c r="AQ320" i="50"/>
  <c r="AR320" i="50"/>
  <c r="AS320" i="50"/>
  <c r="AT320" i="50"/>
  <c r="AU320" i="50"/>
  <c r="E321" i="50"/>
  <c r="F321" i="50"/>
  <c r="G321" i="50"/>
  <c r="H321" i="50"/>
  <c r="I321" i="50"/>
  <c r="J321" i="50"/>
  <c r="K321" i="50"/>
  <c r="L321" i="50"/>
  <c r="M321" i="50"/>
  <c r="N321" i="50"/>
  <c r="O321" i="50"/>
  <c r="P321" i="50"/>
  <c r="Q321" i="50"/>
  <c r="R321" i="50"/>
  <c r="S321" i="50"/>
  <c r="T321" i="50"/>
  <c r="T357" i="50" s="1"/>
  <c r="U321" i="50"/>
  <c r="V321" i="50"/>
  <c r="W321" i="50"/>
  <c r="X321" i="50"/>
  <c r="Y321" i="50"/>
  <c r="Z321" i="50"/>
  <c r="AA321" i="50"/>
  <c r="AB321" i="50"/>
  <c r="AC321" i="50"/>
  <c r="AD321" i="50"/>
  <c r="AE321" i="50"/>
  <c r="AF321" i="50"/>
  <c r="AG321" i="50"/>
  <c r="AH321" i="50"/>
  <c r="AI321" i="50"/>
  <c r="AJ321" i="50"/>
  <c r="AK321" i="50"/>
  <c r="AL321" i="50"/>
  <c r="AM321" i="50"/>
  <c r="AN321" i="50"/>
  <c r="AO321" i="50"/>
  <c r="AP321" i="50"/>
  <c r="AQ321" i="50"/>
  <c r="AR321" i="50"/>
  <c r="AR357" i="50" s="1"/>
  <c r="AS321" i="50"/>
  <c r="AT321" i="50"/>
  <c r="AU321" i="50"/>
  <c r="E322" i="50"/>
  <c r="F322" i="50"/>
  <c r="G322" i="50"/>
  <c r="H322" i="50"/>
  <c r="I322" i="50"/>
  <c r="J322" i="50"/>
  <c r="K322" i="50"/>
  <c r="L322" i="50"/>
  <c r="M322" i="50"/>
  <c r="N322" i="50"/>
  <c r="O322" i="50"/>
  <c r="P322" i="50"/>
  <c r="Q322" i="50"/>
  <c r="R322" i="50"/>
  <c r="S322" i="50"/>
  <c r="T322" i="50"/>
  <c r="U322" i="50"/>
  <c r="V322" i="50"/>
  <c r="W322" i="50"/>
  <c r="X322" i="50"/>
  <c r="Y322" i="50"/>
  <c r="Y357" i="50" s="1"/>
  <c r="Z322" i="50"/>
  <c r="AA322" i="50"/>
  <c r="AB322" i="50"/>
  <c r="AC322" i="50"/>
  <c r="AD322" i="50"/>
  <c r="AE322" i="50"/>
  <c r="AF322" i="50"/>
  <c r="AG322" i="50"/>
  <c r="AH322" i="50"/>
  <c r="AI322" i="50"/>
  <c r="AJ322" i="50"/>
  <c r="AK322" i="50"/>
  <c r="AL322" i="50"/>
  <c r="AM322" i="50"/>
  <c r="AN322" i="50"/>
  <c r="AO322" i="50"/>
  <c r="AP322" i="50"/>
  <c r="AQ322" i="50"/>
  <c r="AR322" i="50"/>
  <c r="AS322" i="50"/>
  <c r="AT322" i="50"/>
  <c r="AU322" i="50"/>
  <c r="E323" i="50"/>
  <c r="F323" i="50"/>
  <c r="F357" i="50" s="1"/>
  <c r="G323" i="50"/>
  <c r="H323" i="50"/>
  <c r="I323" i="50"/>
  <c r="J323" i="50"/>
  <c r="K323" i="50"/>
  <c r="L323" i="50"/>
  <c r="M323" i="50"/>
  <c r="N323" i="50"/>
  <c r="O323" i="50"/>
  <c r="P323" i="50"/>
  <c r="Q323" i="50"/>
  <c r="R323" i="50"/>
  <c r="S323" i="50"/>
  <c r="T323" i="50"/>
  <c r="U323" i="50"/>
  <c r="V323" i="50"/>
  <c r="W323" i="50"/>
  <c r="X323" i="50"/>
  <c r="Y323" i="50"/>
  <c r="Z323" i="50"/>
  <c r="AA323" i="50"/>
  <c r="AB323" i="50"/>
  <c r="AC323" i="50"/>
  <c r="AD323" i="50"/>
  <c r="AD357" i="50" s="1"/>
  <c r="AE323" i="50"/>
  <c r="AF323" i="50"/>
  <c r="AG323" i="50"/>
  <c r="AH323" i="50"/>
  <c r="AI323" i="50"/>
  <c r="AJ323" i="50"/>
  <c r="AK323" i="50"/>
  <c r="AL323" i="50"/>
  <c r="AM323" i="50"/>
  <c r="AN323" i="50"/>
  <c r="AO323" i="50"/>
  <c r="AP323" i="50"/>
  <c r="AQ323" i="50"/>
  <c r="AR323" i="50"/>
  <c r="AS323" i="50"/>
  <c r="AT323" i="50"/>
  <c r="AU323" i="50"/>
  <c r="E324" i="50"/>
  <c r="F324" i="50"/>
  <c r="G324" i="50"/>
  <c r="H324" i="50"/>
  <c r="I324" i="50"/>
  <c r="J324" i="50"/>
  <c r="K324" i="50"/>
  <c r="K357" i="50" s="1"/>
  <c r="L324" i="50"/>
  <c r="M324" i="50"/>
  <c r="N324" i="50"/>
  <c r="O324" i="50"/>
  <c r="P324" i="50"/>
  <c r="Q324" i="50"/>
  <c r="R324" i="50"/>
  <c r="S324" i="50"/>
  <c r="T324" i="50"/>
  <c r="U324" i="50"/>
  <c r="V324" i="50"/>
  <c r="W324" i="50"/>
  <c r="X324" i="50"/>
  <c r="Y324" i="50"/>
  <c r="Z324" i="50"/>
  <c r="AA324" i="50"/>
  <c r="AB324" i="50"/>
  <c r="AC324" i="50"/>
  <c r="AD324" i="50"/>
  <c r="AE324" i="50"/>
  <c r="AF324" i="50"/>
  <c r="AG324" i="50"/>
  <c r="AH324" i="50"/>
  <c r="AI324" i="50"/>
  <c r="AI357" i="50" s="1"/>
  <c r="AJ324" i="50"/>
  <c r="AK324" i="50"/>
  <c r="AL324" i="50"/>
  <c r="AM324" i="50"/>
  <c r="AN324" i="50"/>
  <c r="AO324" i="50"/>
  <c r="AP324" i="50"/>
  <c r="AQ324" i="50"/>
  <c r="AR324" i="50"/>
  <c r="AS324" i="50"/>
  <c r="AT324" i="50"/>
  <c r="AU324" i="50"/>
  <c r="E325" i="50"/>
  <c r="F325" i="50"/>
  <c r="G325" i="50"/>
  <c r="H325" i="50"/>
  <c r="I325" i="50"/>
  <c r="J325" i="50"/>
  <c r="K325" i="50"/>
  <c r="L325" i="50"/>
  <c r="M325" i="50"/>
  <c r="N325" i="50"/>
  <c r="O325" i="50"/>
  <c r="P325" i="50"/>
  <c r="Q325" i="50"/>
  <c r="R325" i="50"/>
  <c r="S325" i="50"/>
  <c r="T325" i="50"/>
  <c r="U325" i="50"/>
  <c r="V325" i="50"/>
  <c r="W325" i="50"/>
  <c r="X325" i="50"/>
  <c r="Y325" i="50"/>
  <c r="Z325" i="50"/>
  <c r="AA325" i="50"/>
  <c r="AB325" i="50"/>
  <c r="AC325" i="50"/>
  <c r="AD325" i="50"/>
  <c r="AE325" i="50"/>
  <c r="AF325" i="50"/>
  <c r="AG325" i="50"/>
  <c r="AH325" i="50"/>
  <c r="AI325" i="50"/>
  <c r="AJ325" i="50"/>
  <c r="AK325" i="50"/>
  <c r="AL325" i="50"/>
  <c r="AM325" i="50"/>
  <c r="AN325" i="50"/>
  <c r="AN357" i="50" s="1"/>
  <c r="AO325" i="50"/>
  <c r="AP325" i="50"/>
  <c r="AQ325" i="50"/>
  <c r="AR325" i="50"/>
  <c r="AS325" i="50"/>
  <c r="AT325" i="50"/>
  <c r="AU325" i="50"/>
  <c r="E326" i="50"/>
  <c r="F326" i="50"/>
  <c r="G326" i="50"/>
  <c r="H326" i="50"/>
  <c r="I326" i="50"/>
  <c r="J326" i="50"/>
  <c r="K326" i="50"/>
  <c r="L326" i="50"/>
  <c r="M326" i="50"/>
  <c r="N326" i="50"/>
  <c r="O326" i="50"/>
  <c r="P326" i="50"/>
  <c r="Q326" i="50"/>
  <c r="R326" i="50"/>
  <c r="S326" i="50"/>
  <c r="T326" i="50"/>
  <c r="U326" i="50"/>
  <c r="U357" i="50" s="1"/>
  <c r="V326" i="50"/>
  <c r="W326" i="50"/>
  <c r="X326" i="50"/>
  <c r="Y326" i="50"/>
  <c r="Z326" i="50"/>
  <c r="AA326" i="50"/>
  <c r="AB326" i="50"/>
  <c r="AC326" i="50"/>
  <c r="AD326" i="50"/>
  <c r="AE326" i="50"/>
  <c r="AF326" i="50"/>
  <c r="AG326" i="50"/>
  <c r="AH326" i="50"/>
  <c r="AI326" i="50"/>
  <c r="AJ326" i="50"/>
  <c r="AK326" i="50"/>
  <c r="AL326" i="50"/>
  <c r="AM326" i="50"/>
  <c r="AN326" i="50"/>
  <c r="AO326" i="50"/>
  <c r="AP326" i="50"/>
  <c r="AQ326" i="50"/>
  <c r="AR326" i="50"/>
  <c r="AS326" i="50"/>
  <c r="AS357" i="50" s="1"/>
  <c r="AT326" i="50"/>
  <c r="AU326" i="50"/>
  <c r="E327" i="50"/>
  <c r="F327" i="50"/>
  <c r="G327" i="50"/>
  <c r="H327" i="50"/>
  <c r="I327" i="50"/>
  <c r="J327" i="50"/>
  <c r="K327" i="50"/>
  <c r="L327" i="50"/>
  <c r="M327" i="50"/>
  <c r="N327" i="50"/>
  <c r="O327" i="50"/>
  <c r="P327" i="50"/>
  <c r="Q327" i="50"/>
  <c r="R327" i="50"/>
  <c r="S327" i="50"/>
  <c r="T327" i="50"/>
  <c r="U327" i="50"/>
  <c r="V327" i="50"/>
  <c r="W327" i="50"/>
  <c r="X327" i="50"/>
  <c r="Y327" i="50"/>
  <c r="Z327" i="50"/>
  <c r="Z357" i="50" s="1"/>
  <c r="AA327" i="50"/>
  <c r="AB327" i="50"/>
  <c r="AC327" i="50"/>
  <c r="AD327" i="50"/>
  <c r="AE327" i="50"/>
  <c r="AF327" i="50"/>
  <c r="AG327" i="50"/>
  <c r="AH327" i="50"/>
  <c r="AI327" i="50"/>
  <c r="AJ327" i="50"/>
  <c r="AK327" i="50"/>
  <c r="AL327" i="50"/>
  <c r="AM327" i="50"/>
  <c r="AN327" i="50"/>
  <c r="AO327" i="50"/>
  <c r="AP327" i="50"/>
  <c r="AQ327" i="50"/>
  <c r="AR327" i="50"/>
  <c r="AS327" i="50"/>
  <c r="AT327" i="50"/>
  <c r="AU327" i="50"/>
  <c r="E328" i="50"/>
  <c r="F328" i="50"/>
  <c r="G328" i="50"/>
  <c r="G357" i="50" s="1"/>
  <c r="H328" i="50"/>
  <c r="I328" i="50"/>
  <c r="J328" i="50"/>
  <c r="K328" i="50"/>
  <c r="L328" i="50"/>
  <c r="M328" i="50"/>
  <c r="N328" i="50"/>
  <c r="O328" i="50"/>
  <c r="P328" i="50"/>
  <c r="Q328" i="50"/>
  <c r="R328" i="50"/>
  <c r="S328" i="50"/>
  <c r="T328" i="50"/>
  <c r="U328" i="50"/>
  <c r="V328" i="50"/>
  <c r="W328" i="50"/>
  <c r="X328" i="50"/>
  <c r="Y328" i="50"/>
  <c r="Z328" i="50"/>
  <c r="AA328" i="50"/>
  <c r="AB328" i="50"/>
  <c r="AC328" i="50"/>
  <c r="AD328" i="50"/>
  <c r="AE328" i="50"/>
  <c r="AE357" i="50" s="1"/>
  <c r="AF328" i="50"/>
  <c r="AG328" i="50"/>
  <c r="AH328" i="50"/>
  <c r="AI328" i="50"/>
  <c r="AJ328" i="50"/>
  <c r="AK328" i="50"/>
  <c r="AL328" i="50"/>
  <c r="AM328" i="50"/>
  <c r="AN328" i="50"/>
  <c r="AO328" i="50"/>
  <c r="AP328" i="50"/>
  <c r="AQ328" i="50"/>
  <c r="AR328" i="50"/>
  <c r="AS328" i="50"/>
  <c r="AT328" i="50"/>
  <c r="AU328" i="50"/>
  <c r="E329" i="50"/>
  <c r="F329" i="50"/>
  <c r="G329" i="50"/>
  <c r="H329" i="50"/>
  <c r="I329" i="50"/>
  <c r="J329" i="50"/>
  <c r="K329" i="50"/>
  <c r="L329" i="50"/>
  <c r="L357" i="50" s="1"/>
  <c r="M329" i="50"/>
  <c r="N329" i="50"/>
  <c r="O329" i="50"/>
  <c r="P329" i="50"/>
  <c r="Q329" i="50"/>
  <c r="R329" i="50"/>
  <c r="S329" i="50"/>
  <c r="T329" i="50"/>
  <c r="U329" i="50"/>
  <c r="V329" i="50"/>
  <c r="W329" i="50"/>
  <c r="X329" i="50"/>
  <c r="Y329" i="50"/>
  <c r="Z329" i="50"/>
  <c r="AA329" i="50"/>
  <c r="AB329" i="50"/>
  <c r="AC329" i="50"/>
  <c r="AD329" i="50"/>
  <c r="AE329" i="50"/>
  <c r="AF329" i="50"/>
  <c r="AG329" i="50"/>
  <c r="AH329" i="50"/>
  <c r="AI329" i="50"/>
  <c r="AJ329" i="50"/>
  <c r="AJ357" i="50" s="1"/>
  <c r="AK329" i="50"/>
  <c r="AL329" i="50"/>
  <c r="AM329" i="50"/>
  <c r="AN329" i="50"/>
  <c r="AO329" i="50"/>
  <c r="AP329" i="50"/>
  <c r="AQ329" i="50"/>
  <c r="AR329" i="50"/>
  <c r="AS329" i="50"/>
  <c r="AT329" i="50"/>
  <c r="AU329" i="50"/>
  <c r="E330" i="50"/>
  <c r="F330" i="50"/>
  <c r="G330" i="50"/>
  <c r="H330" i="50"/>
  <c r="I330" i="50"/>
  <c r="J330" i="50"/>
  <c r="K330" i="50"/>
  <c r="L330" i="50"/>
  <c r="M330" i="50"/>
  <c r="N330" i="50"/>
  <c r="O330" i="50"/>
  <c r="P330" i="50"/>
  <c r="Q330" i="50"/>
  <c r="Q357" i="50" s="1"/>
  <c r="R330" i="50"/>
  <c r="S330" i="50"/>
  <c r="T330" i="50"/>
  <c r="U330" i="50"/>
  <c r="V330" i="50"/>
  <c r="W330" i="50"/>
  <c r="X330" i="50"/>
  <c r="Y330" i="50"/>
  <c r="Z330" i="50"/>
  <c r="AA330" i="50"/>
  <c r="AB330" i="50"/>
  <c r="AC330" i="50"/>
  <c r="AD330" i="50"/>
  <c r="AE330" i="50"/>
  <c r="AF330" i="50"/>
  <c r="AG330" i="50"/>
  <c r="AH330" i="50"/>
  <c r="AI330" i="50"/>
  <c r="AJ330" i="50"/>
  <c r="AK330" i="50"/>
  <c r="AL330" i="50"/>
  <c r="AM330" i="50"/>
  <c r="AN330" i="50"/>
  <c r="AO330" i="50"/>
  <c r="AO357" i="50" s="1"/>
  <c r="AP330" i="50"/>
  <c r="AQ330" i="50"/>
  <c r="AR330" i="50"/>
  <c r="AS330" i="50"/>
  <c r="AT330" i="50"/>
  <c r="AU330" i="50"/>
  <c r="E331" i="50"/>
  <c r="F331" i="50"/>
  <c r="G331" i="50"/>
  <c r="H331" i="50"/>
  <c r="I331" i="50"/>
  <c r="J331" i="50"/>
  <c r="K331" i="50"/>
  <c r="L331" i="50"/>
  <c r="M331" i="50"/>
  <c r="N331" i="50"/>
  <c r="O331" i="50"/>
  <c r="P331" i="50"/>
  <c r="Q331" i="50"/>
  <c r="R331" i="50"/>
  <c r="S331" i="50"/>
  <c r="T331" i="50"/>
  <c r="U331" i="50"/>
  <c r="V331" i="50"/>
  <c r="V357" i="50" s="1"/>
  <c r="W331" i="50"/>
  <c r="X331" i="50"/>
  <c r="Y331" i="50"/>
  <c r="Z331" i="50"/>
  <c r="AA331" i="50"/>
  <c r="AB331" i="50"/>
  <c r="AC331" i="50"/>
  <c r="AD331" i="50"/>
  <c r="AE331" i="50"/>
  <c r="AF331" i="50"/>
  <c r="AG331" i="50"/>
  <c r="AH331" i="50"/>
  <c r="AI331" i="50"/>
  <c r="AJ331" i="50"/>
  <c r="AK331" i="50"/>
  <c r="AL331" i="50"/>
  <c r="AM331" i="50"/>
  <c r="AN331" i="50"/>
  <c r="AO331" i="50"/>
  <c r="AP331" i="50"/>
  <c r="AQ331" i="50"/>
  <c r="AR331" i="50"/>
  <c r="AS331" i="50"/>
  <c r="AT331" i="50"/>
  <c r="AT357" i="50" s="1"/>
  <c r="AU331" i="50"/>
  <c r="E332" i="50"/>
  <c r="F332" i="50"/>
  <c r="G332" i="50"/>
  <c r="H332" i="50"/>
  <c r="I332" i="50"/>
  <c r="J332" i="50"/>
  <c r="K332" i="50"/>
  <c r="L332" i="50"/>
  <c r="M332" i="50"/>
  <c r="N332" i="50"/>
  <c r="O332" i="50"/>
  <c r="P332" i="50"/>
  <c r="Q332" i="50"/>
  <c r="R332" i="50"/>
  <c r="S332" i="50"/>
  <c r="T332" i="50"/>
  <c r="U332" i="50"/>
  <c r="V332" i="50"/>
  <c r="W332" i="50"/>
  <c r="X332" i="50"/>
  <c r="Y332" i="50"/>
  <c r="Z332" i="50"/>
  <c r="AA332" i="50"/>
  <c r="AB332" i="50"/>
  <c r="AC332" i="50"/>
  <c r="AD332" i="50"/>
  <c r="AE332" i="50"/>
  <c r="AF332" i="50"/>
  <c r="AG332" i="50"/>
  <c r="AH332" i="50"/>
  <c r="AI332" i="50"/>
  <c r="AJ332" i="50"/>
  <c r="AK332" i="50"/>
  <c r="AL332" i="50"/>
  <c r="AM332" i="50"/>
  <c r="AN332" i="50"/>
  <c r="AO332" i="50"/>
  <c r="AP332" i="50"/>
  <c r="AQ332" i="50"/>
  <c r="AR332" i="50"/>
  <c r="AS332" i="50"/>
  <c r="AT332" i="50"/>
  <c r="AU332" i="50"/>
  <c r="E333" i="50"/>
  <c r="F333" i="50"/>
  <c r="G333" i="50"/>
  <c r="H333" i="50"/>
  <c r="I333" i="50"/>
  <c r="J333" i="50"/>
  <c r="K333" i="50"/>
  <c r="L333" i="50"/>
  <c r="M333" i="50"/>
  <c r="N333" i="50"/>
  <c r="O333" i="50"/>
  <c r="P333" i="50"/>
  <c r="Q333" i="50"/>
  <c r="R333" i="50"/>
  <c r="S333" i="50"/>
  <c r="T333" i="50"/>
  <c r="U333" i="50"/>
  <c r="V333" i="50"/>
  <c r="W333" i="50"/>
  <c r="X333" i="50"/>
  <c r="Y333" i="50"/>
  <c r="Z333" i="50"/>
  <c r="AA333" i="50"/>
  <c r="AB333" i="50"/>
  <c r="AC333" i="50"/>
  <c r="AD333" i="50"/>
  <c r="AE333" i="50"/>
  <c r="AF333" i="50"/>
  <c r="AG333" i="50"/>
  <c r="AH333" i="50"/>
  <c r="AI333" i="50"/>
  <c r="AJ333" i="50"/>
  <c r="AK333" i="50"/>
  <c r="AL333" i="50"/>
  <c r="AM333" i="50"/>
  <c r="AN333" i="50"/>
  <c r="AO333" i="50"/>
  <c r="AP333" i="50"/>
  <c r="AQ333" i="50"/>
  <c r="AR333" i="50"/>
  <c r="AS333" i="50"/>
  <c r="AT333" i="50"/>
  <c r="AU333" i="50"/>
  <c r="E334" i="50"/>
  <c r="F334" i="50"/>
  <c r="G334" i="50"/>
  <c r="H334" i="50"/>
  <c r="I334" i="50"/>
  <c r="J334" i="50"/>
  <c r="K334" i="50"/>
  <c r="L334" i="50"/>
  <c r="M334" i="50"/>
  <c r="N334" i="50"/>
  <c r="O334" i="50"/>
  <c r="P334" i="50"/>
  <c r="Q334" i="50"/>
  <c r="R334" i="50"/>
  <c r="S334" i="50"/>
  <c r="T334" i="50"/>
  <c r="U334" i="50"/>
  <c r="V334" i="50"/>
  <c r="W334" i="50"/>
  <c r="X334" i="50"/>
  <c r="Y334" i="50"/>
  <c r="Z334" i="50"/>
  <c r="AA334" i="50"/>
  <c r="AB334" i="50"/>
  <c r="AC334" i="50"/>
  <c r="AD334" i="50"/>
  <c r="AE334" i="50"/>
  <c r="AF334" i="50"/>
  <c r="AG334" i="50"/>
  <c r="AH334" i="50"/>
  <c r="AI334" i="50"/>
  <c r="AJ334" i="50"/>
  <c r="AK334" i="50"/>
  <c r="AL334" i="50"/>
  <c r="AM334" i="50"/>
  <c r="AN334" i="50"/>
  <c r="AO334" i="50"/>
  <c r="AP334" i="50"/>
  <c r="AQ334" i="50"/>
  <c r="AR334" i="50"/>
  <c r="AS334" i="50"/>
  <c r="AT334" i="50"/>
  <c r="AU334" i="50"/>
  <c r="E335" i="50"/>
  <c r="F335" i="50"/>
  <c r="G335" i="50"/>
  <c r="H335" i="50"/>
  <c r="I335" i="50"/>
  <c r="J335" i="50"/>
  <c r="K335" i="50"/>
  <c r="L335" i="50"/>
  <c r="M335" i="50"/>
  <c r="N335" i="50"/>
  <c r="O335" i="50"/>
  <c r="P335" i="50"/>
  <c r="Q335" i="50"/>
  <c r="R335" i="50"/>
  <c r="S335" i="50"/>
  <c r="T335" i="50"/>
  <c r="U335" i="50"/>
  <c r="V335" i="50"/>
  <c r="W335" i="50"/>
  <c r="X335" i="50"/>
  <c r="Y335" i="50"/>
  <c r="Z335" i="50"/>
  <c r="AA335" i="50"/>
  <c r="AB335" i="50"/>
  <c r="AC335" i="50"/>
  <c r="AD335" i="50"/>
  <c r="AE335" i="50"/>
  <c r="AF335" i="50"/>
  <c r="AG335" i="50"/>
  <c r="AH335" i="50"/>
  <c r="AI335" i="50"/>
  <c r="AJ335" i="50"/>
  <c r="AK335" i="50"/>
  <c r="AL335" i="50"/>
  <c r="AM335" i="50"/>
  <c r="AN335" i="50"/>
  <c r="AO335" i="50"/>
  <c r="AP335" i="50"/>
  <c r="AQ335" i="50"/>
  <c r="AR335" i="50"/>
  <c r="AS335" i="50"/>
  <c r="AT335" i="50"/>
  <c r="AU335" i="50"/>
  <c r="E336" i="50"/>
  <c r="F336" i="50"/>
  <c r="G336" i="50"/>
  <c r="H336" i="50"/>
  <c r="I336" i="50"/>
  <c r="J336" i="50"/>
  <c r="K336" i="50"/>
  <c r="L336" i="50"/>
  <c r="M336" i="50"/>
  <c r="N336" i="50"/>
  <c r="O336" i="50"/>
  <c r="P336" i="50"/>
  <c r="Q336" i="50"/>
  <c r="R336" i="50"/>
  <c r="S336" i="50"/>
  <c r="T336" i="50"/>
  <c r="U336" i="50"/>
  <c r="V336" i="50"/>
  <c r="W336" i="50"/>
  <c r="X336" i="50"/>
  <c r="Y336" i="50"/>
  <c r="Z336" i="50"/>
  <c r="AA336" i="50"/>
  <c r="AB336" i="50"/>
  <c r="AC336" i="50"/>
  <c r="AD336" i="50"/>
  <c r="AE336" i="50"/>
  <c r="AF336" i="50"/>
  <c r="AG336" i="50"/>
  <c r="AH336" i="50"/>
  <c r="AI336" i="50"/>
  <c r="AJ336" i="50"/>
  <c r="AK336" i="50"/>
  <c r="AL336" i="50"/>
  <c r="AM336" i="50"/>
  <c r="AN336" i="50"/>
  <c r="AO336" i="50"/>
  <c r="AP336" i="50"/>
  <c r="AQ336" i="50"/>
  <c r="AR336" i="50"/>
  <c r="AS336" i="50"/>
  <c r="AT336" i="50"/>
  <c r="AU336" i="50"/>
  <c r="E337" i="50"/>
  <c r="F337" i="50"/>
  <c r="G337" i="50"/>
  <c r="H337" i="50"/>
  <c r="I337" i="50"/>
  <c r="J337" i="50"/>
  <c r="K337" i="50"/>
  <c r="L337" i="50"/>
  <c r="M337" i="50"/>
  <c r="N337" i="50"/>
  <c r="O337" i="50"/>
  <c r="P337" i="50"/>
  <c r="Q337" i="50"/>
  <c r="R337" i="50"/>
  <c r="S337" i="50"/>
  <c r="T337" i="50"/>
  <c r="U337" i="50"/>
  <c r="V337" i="50"/>
  <c r="W337" i="50"/>
  <c r="X337" i="50"/>
  <c r="Y337" i="50"/>
  <c r="Z337" i="50"/>
  <c r="AA337" i="50"/>
  <c r="AB337" i="50"/>
  <c r="AC337" i="50"/>
  <c r="AD337" i="50"/>
  <c r="AE337" i="50"/>
  <c r="AF337" i="50"/>
  <c r="AG337" i="50"/>
  <c r="AH337" i="50"/>
  <c r="AI337" i="50"/>
  <c r="AJ337" i="50"/>
  <c r="AK337" i="50"/>
  <c r="AL337" i="50"/>
  <c r="AM337" i="50"/>
  <c r="AN337" i="50"/>
  <c r="AO337" i="50"/>
  <c r="AP337" i="50"/>
  <c r="AQ337" i="50"/>
  <c r="AR337" i="50"/>
  <c r="AS337" i="50"/>
  <c r="AT337" i="50"/>
  <c r="AU337" i="50"/>
  <c r="E338" i="50"/>
  <c r="F338" i="50"/>
  <c r="G338" i="50"/>
  <c r="H338" i="50"/>
  <c r="I338" i="50"/>
  <c r="J338" i="50"/>
  <c r="K338" i="50"/>
  <c r="L338" i="50"/>
  <c r="M338" i="50"/>
  <c r="N338" i="50"/>
  <c r="O338" i="50"/>
  <c r="P338" i="50"/>
  <c r="Q338" i="50"/>
  <c r="R338" i="50"/>
  <c r="S338" i="50"/>
  <c r="T338" i="50"/>
  <c r="U338" i="50"/>
  <c r="V338" i="50"/>
  <c r="W338" i="50"/>
  <c r="X338" i="50"/>
  <c r="Y338" i="50"/>
  <c r="Z338" i="50"/>
  <c r="AA338" i="50"/>
  <c r="AB338" i="50"/>
  <c r="AC338" i="50"/>
  <c r="AD338" i="50"/>
  <c r="AE338" i="50"/>
  <c r="AF338" i="50"/>
  <c r="AG338" i="50"/>
  <c r="AH338" i="50"/>
  <c r="AI338" i="50"/>
  <c r="AJ338" i="50"/>
  <c r="AK338" i="50"/>
  <c r="AL338" i="50"/>
  <c r="AM338" i="50"/>
  <c r="AN338" i="50"/>
  <c r="AO338" i="50"/>
  <c r="AP338" i="50"/>
  <c r="AQ338" i="50"/>
  <c r="AR338" i="50"/>
  <c r="AS338" i="50"/>
  <c r="AT338" i="50"/>
  <c r="AU338" i="50"/>
  <c r="E339" i="50"/>
  <c r="F339" i="50"/>
  <c r="G339" i="50"/>
  <c r="H339" i="50"/>
  <c r="I339" i="50"/>
  <c r="J339" i="50"/>
  <c r="K339" i="50"/>
  <c r="L339" i="50"/>
  <c r="M339" i="50"/>
  <c r="N339" i="50"/>
  <c r="O339" i="50"/>
  <c r="P339" i="50"/>
  <c r="Q339" i="50"/>
  <c r="R339" i="50"/>
  <c r="S339" i="50"/>
  <c r="T339" i="50"/>
  <c r="U339" i="50"/>
  <c r="V339" i="50"/>
  <c r="W339" i="50"/>
  <c r="X339" i="50"/>
  <c r="Y339" i="50"/>
  <c r="Z339" i="50"/>
  <c r="AA339" i="50"/>
  <c r="AB339" i="50"/>
  <c r="AC339" i="50"/>
  <c r="AD339" i="50"/>
  <c r="AE339" i="50"/>
  <c r="AF339" i="50"/>
  <c r="AG339" i="50"/>
  <c r="AH339" i="50"/>
  <c r="AI339" i="50"/>
  <c r="AJ339" i="50"/>
  <c r="AK339" i="50"/>
  <c r="AL339" i="50"/>
  <c r="AM339" i="50"/>
  <c r="AN339" i="50"/>
  <c r="AO339" i="50"/>
  <c r="AP339" i="50"/>
  <c r="AQ339" i="50"/>
  <c r="AR339" i="50"/>
  <c r="AS339" i="50"/>
  <c r="AT339" i="50"/>
  <c r="AU339" i="50"/>
  <c r="E340" i="50"/>
  <c r="F340" i="50"/>
  <c r="G340" i="50"/>
  <c r="H340" i="50"/>
  <c r="I340" i="50"/>
  <c r="J340" i="50"/>
  <c r="K340" i="50"/>
  <c r="L340" i="50"/>
  <c r="M340" i="50"/>
  <c r="N340" i="50"/>
  <c r="O340" i="50"/>
  <c r="P340" i="50"/>
  <c r="Q340" i="50"/>
  <c r="R340" i="50"/>
  <c r="S340" i="50"/>
  <c r="T340" i="50"/>
  <c r="U340" i="50"/>
  <c r="V340" i="50"/>
  <c r="W340" i="50"/>
  <c r="X340" i="50"/>
  <c r="Y340" i="50"/>
  <c r="Z340" i="50"/>
  <c r="AA340" i="50"/>
  <c r="AB340" i="50"/>
  <c r="AC340" i="50"/>
  <c r="AD340" i="50"/>
  <c r="AE340" i="50"/>
  <c r="AF340" i="50"/>
  <c r="AG340" i="50"/>
  <c r="AH340" i="50"/>
  <c r="AI340" i="50"/>
  <c r="AJ340" i="50"/>
  <c r="AK340" i="50"/>
  <c r="AL340" i="50"/>
  <c r="AM340" i="50"/>
  <c r="AN340" i="50"/>
  <c r="AO340" i="50"/>
  <c r="AP340" i="50"/>
  <c r="AQ340" i="50"/>
  <c r="AR340" i="50"/>
  <c r="AS340" i="50"/>
  <c r="AT340" i="50"/>
  <c r="AU340" i="50"/>
  <c r="E341" i="50"/>
  <c r="F341" i="50"/>
  <c r="G341" i="50"/>
  <c r="H341" i="50"/>
  <c r="I341" i="50"/>
  <c r="J341" i="50"/>
  <c r="K341" i="50"/>
  <c r="L341" i="50"/>
  <c r="M341" i="50"/>
  <c r="N341" i="50"/>
  <c r="O341" i="50"/>
  <c r="P341" i="50"/>
  <c r="Q341" i="50"/>
  <c r="R341" i="50"/>
  <c r="S341" i="50"/>
  <c r="T341" i="50"/>
  <c r="U341" i="50"/>
  <c r="V341" i="50"/>
  <c r="W341" i="50"/>
  <c r="X341" i="50"/>
  <c r="Y341" i="50"/>
  <c r="Z341" i="50"/>
  <c r="AA341" i="50"/>
  <c r="AB341" i="50"/>
  <c r="AC341" i="50"/>
  <c r="AD341" i="50"/>
  <c r="AE341" i="50"/>
  <c r="AF341" i="50"/>
  <c r="AG341" i="50"/>
  <c r="AH341" i="50"/>
  <c r="AI341" i="50"/>
  <c r="AJ341" i="50"/>
  <c r="AK341" i="50"/>
  <c r="AL341" i="50"/>
  <c r="AM341" i="50"/>
  <c r="AN341" i="50"/>
  <c r="AO341" i="50"/>
  <c r="AP341" i="50"/>
  <c r="AQ341" i="50"/>
  <c r="AR341" i="50"/>
  <c r="AS341" i="50"/>
  <c r="AT341" i="50"/>
  <c r="AU341" i="50"/>
  <c r="E342" i="50"/>
  <c r="F342" i="50"/>
  <c r="G342" i="50"/>
  <c r="H342" i="50"/>
  <c r="I342" i="50"/>
  <c r="J342" i="50"/>
  <c r="K342" i="50"/>
  <c r="L342" i="50"/>
  <c r="M342" i="50"/>
  <c r="N342" i="50"/>
  <c r="O342" i="50"/>
  <c r="P342" i="50"/>
  <c r="Q342" i="50"/>
  <c r="R342" i="50"/>
  <c r="S342" i="50"/>
  <c r="T342" i="50"/>
  <c r="U342" i="50"/>
  <c r="V342" i="50"/>
  <c r="W342" i="50"/>
  <c r="X342" i="50"/>
  <c r="Y342" i="50"/>
  <c r="Z342" i="50"/>
  <c r="AA342" i="50"/>
  <c r="AB342" i="50"/>
  <c r="AC342" i="50"/>
  <c r="AD342" i="50"/>
  <c r="AE342" i="50"/>
  <c r="AF342" i="50"/>
  <c r="AG342" i="50"/>
  <c r="AH342" i="50"/>
  <c r="AI342" i="50"/>
  <c r="AJ342" i="50"/>
  <c r="AK342" i="50"/>
  <c r="AL342" i="50"/>
  <c r="AM342" i="50"/>
  <c r="AN342" i="50"/>
  <c r="AO342" i="50"/>
  <c r="AP342" i="50"/>
  <c r="AQ342" i="50"/>
  <c r="AR342" i="50"/>
  <c r="AS342" i="50"/>
  <c r="AT342" i="50"/>
  <c r="AU342" i="50"/>
  <c r="E343" i="50"/>
  <c r="F343" i="50"/>
  <c r="G343" i="50"/>
  <c r="H343" i="50"/>
  <c r="I343" i="50"/>
  <c r="J343" i="50"/>
  <c r="K343" i="50"/>
  <c r="L343" i="50"/>
  <c r="M343" i="50"/>
  <c r="N343" i="50"/>
  <c r="O343" i="50"/>
  <c r="P343" i="50"/>
  <c r="Q343" i="50"/>
  <c r="R343" i="50"/>
  <c r="S343" i="50"/>
  <c r="T343" i="50"/>
  <c r="U343" i="50"/>
  <c r="V343" i="50"/>
  <c r="W343" i="50"/>
  <c r="X343" i="50"/>
  <c r="Y343" i="50"/>
  <c r="Z343" i="50"/>
  <c r="AA343" i="50"/>
  <c r="AB343" i="50"/>
  <c r="AC343" i="50"/>
  <c r="AD343" i="50"/>
  <c r="AE343" i="50"/>
  <c r="AF343" i="50"/>
  <c r="AG343" i="50"/>
  <c r="AH343" i="50"/>
  <c r="AI343" i="50"/>
  <c r="AJ343" i="50"/>
  <c r="AK343" i="50"/>
  <c r="AL343" i="50"/>
  <c r="AM343" i="50"/>
  <c r="AN343" i="50"/>
  <c r="AO343" i="50"/>
  <c r="AP343" i="50"/>
  <c r="AQ343" i="50"/>
  <c r="AR343" i="50"/>
  <c r="AS343" i="50"/>
  <c r="AT343" i="50"/>
  <c r="AU343" i="50"/>
  <c r="E344" i="50"/>
  <c r="F344" i="50"/>
  <c r="G344" i="50"/>
  <c r="H344" i="50"/>
  <c r="I344" i="50"/>
  <c r="J344" i="50"/>
  <c r="K344" i="50"/>
  <c r="L344" i="50"/>
  <c r="M344" i="50"/>
  <c r="N344" i="50"/>
  <c r="O344" i="50"/>
  <c r="P344" i="50"/>
  <c r="Q344" i="50"/>
  <c r="R344" i="50"/>
  <c r="S344" i="50"/>
  <c r="T344" i="50"/>
  <c r="U344" i="50"/>
  <c r="V344" i="50"/>
  <c r="W344" i="50"/>
  <c r="X344" i="50"/>
  <c r="Y344" i="50"/>
  <c r="Z344" i="50"/>
  <c r="AA344" i="50"/>
  <c r="AB344" i="50"/>
  <c r="AC344" i="50"/>
  <c r="AD344" i="50"/>
  <c r="AE344" i="50"/>
  <c r="AF344" i="50"/>
  <c r="AG344" i="50"/>
  <c r="AH344" i="50"/>
  <c r="AI344" i="50"/>
  <c r="AJ344" i="50"/>
  <c r="AK344" i="50"/>
  <c r="AL344" i="50"/>
  <c r="AM344" i="50"/>
  <c r="AN344" i="50"/>
  <c r="AO344" i="50"/>
  <c r="AP344" i="50"/>
  <c r="AQ344" i="50"/>
  <c r="AR344" i="50"/>
  <c r="AS344" i="50"/>
  <c r="AT344" i="50"/>
  <c r="AU344" i="50"/>
  <c r="E345" i="50"/>
  <c r="F345" i="50"/>
  <c r="G345" i="50"/>
  <c r="H345" i="50"/>
  <c r="I345" i="50"/>
  <c r="J345" i="50"/>
  <c r="K345" i="50"/>
  <c r="L345" i="50"/>
  <c r="M345" i="50"/>
  <c r="N345" i="50"/>
  <c r="O345" i="50"/>
  <c r="P345" i="50"/>
  <c r="Q345" i="50"/>
  <c r="R345" i="50"/>
  <c r="S345" i="50"/>
  <c r="T345" i="50"/>
  <c r="U345" i="50"/>
  <c r="V345" i="50"/>
  <c r="W345" i="50"/>
  <c r="X345" i="50"/>
  <c r="Y345" i="50"/>
  <c r="Z345" i="50"/>
  <c r="AA345" i="50"/>
  <c r="AB345" i="50"/>
  <c r="AC345" i="50"/>
  <c r="AD345" i="50"/>
  <c r="AE345" i="50"/>
  <c r="AF345" i="50"/>
  <c r="AG345" i="50"/>
  <c r="AH345" i="50"/>
  <c r="AI345" i="50"/>
  <c r="AJ345" i="50"/>
  <c r="AK345" i="50"/>
  <c r="AL345" i="50"/>
  <c r="AM345" i="50"/>
  <c r="AN345" i="50"/>
  <c r="AO345" i="50"/>
  <c r="AP345" i="50"/>
  <c r="AQ345" i="50"/>
  <c r="AR345" i="50"/>
  <c r="AS345" i="50"/>
  <c r="AT345" i="50"/>
  <c r="AU345" i="50"/>
  <c r="E346" i="50"/>
  <c r="F346" i="50"/>
  <c r="G346" i="50"/>
  <c r="H346" i="50"/>
  <c r="I346" i="50"/>
  <c r="J346" i="50"/>
  <c r="K346" i="50"/>
  <c r="L346" i="50"/>
  <c r="M346" i="50"/>
  <c r="N346" i="50"/>
  <c r="O346" i="50"/>
  <c r="P346" i="50"/>
  <c r="Q346" i="50"/>
  <c r="R346" i="50"/>
  <c r="S346" i="50"/>
  <c r="T346" i="50"/>
  <c r="U346" i="50"/>
  <c r="V346" i="50"/>
  <c r="W346" i="50"/>
  <c r="X346" i="50"/>
  <c r="Y346" i="50"/>
  <c r="Z346" i="50"/>
  <c r="AA346" i="50"/>
  <c r="AB346" i="50"/>
  <c r="AC346" i="50"/>
  <c r="AD346" i="50"/>
  <c r="AE346" i="50"/>
  <c r="AF346" i="50"/>
  <c r="AG346" i="50"/>
  <c r="AH346" i="50"/>
  <c r="AI346" i="50"/>
  <c r="AJ346" i="50"/>
  <c r="AK346" i="50"/>
  <c r="AL346" i="50"/>
  <c r="AM346" i="50"/>
  <c r="AN346" i="50"/>
  <c r="AO346" i="50"/>
  <c r="AP346" i="50"/>
  <c r="AQ346" i="50"/>
  <c r="AR346" i="50"/>
  <c r="AS346" i="50"/>
  <c r="AT346" i="50"/>
  <c r="AU346" i="50"/>
  <c r="E347" i="50"/>
  <c r="F347" i="50"/>
  <c r="G347" i="50"/>
  <c r="H347" i="50"/>
  <c r="I347" i="50"/>
  <c r="J347" i="50"/>
  <c r="K347" i="50"/>
  <c r="L347" i="50"/>
  <c r="M347" i="50"/>
  <c r="N347" i="50"/>
  <c r="O347" i="50"/>
  <c r="P347" i="50"/>
  <c r="Q347" i="50"/>
  <c r="R347" i="50"/>
  <c r="S347" i="50"/>
  <c r="T347" i="50"/>
  <c r="U347" i="50"/>
  <c r="V347" i="50"/>
  <c r="W347" i="50"/>
  <c r="X347" i="50"/>
  <c r="Y347" i="50"/>
  <c r="Z347" i="50"/>
  <c r="AA347" i="50"/>
  <c r="AB347" i="50"/>
  <c r="AC347" i="50"/>
  <c r="AD347" i="50"/>
  <c r="AE347" i="50"/>
  <c r="AF347" i="50"/>
  <c r="AG347" i="50"/>
  <c r="AH347" i="50"/>
  <c r="AI347" i="50"/>
  <c r="AJ347" i="50"/>
  <c r="AK347" i="50"/>
  <c r="AL347" i="50"/>
  <c r="AM347" i="50"/>
  <c r="AN347" i="50"/>
  <c r="AO347" i="50"/>
  <c r="AP347" i="50"/>
  <c r="AQ347" i="50"/>
  <c r="AR347" i="50"/>
  <c r="AS347" i="50"/>
  <c r="AT347" i="50"/>
  <c r="AU347" i="50"/>
  <c r="E348" i="50"/>
  <c r="F348" i="50"/>
  <c r="G348" i="50"/>
  <c r="H348" i="50"/>
  <c r="I348" i="50"/>
  <c r="J348" i="50"/>
  <c r="K348" i="50"/>
  <c r="L348" i="50"/>
  <c r="M348" i="50"/>
  <c r="N348" i="50"/>
  <c r="O348" i="50"/>
  <c r="P348" i="50"/>
  <c r="Q348" i="50"/>
  <c r="R348" i="50"/>
  <c r="S348" i="50"/>
  <c r="T348" i="50"/>
  <c r="U348" i="50"/>
  <c r="V348" i="50"/>
  <c r="W348" i="50"/>
  <c r="X348" i="50"/>
  <c r="Y348" i="50"/>
  <c r="Z348" i="50"/>
  <c r="AA348" i="50"/>
  <c r="AB348" i="50"/>
  <c r="AC348" i="50"/>
  <c r="AD348" i="50"/>
  <c r="AE348" i="50"/>
  <c r="AF348" i="50"/>
  <c r="AG348" i="50"/>
  <c r="AH348" i="50"/>
  <c r="AI348" i="50"/>
  <c r="AJ348" i="50"/>
  <c r="AK348" i="50"/>
  <c r="AL348" i="50"/>
  <c r="AM348" i="50"/>
  <c r="AN348" i="50"/>
  <c r="AO348" i="50"/>
  <c r="AP348" i="50"/>
  <c r="AQ348" i="50"/>
  <c r="AR348" i="50"/>
  <c r="AS348" i="50"/>
  <c r="AT348" i="50"/>
  <c r="AU348" i="50"/>
  <c r="E349" i="50"/>
  <c r="F349" i="50"/>
  <c r="G349" i="50"/>
  <c r="H349" i="50"/>
  <c r="I349" i="50"/>
  <c r="J349" i="50"/>
  <c r="K349" i="50"/>
  <c r="L349" i="50"/>
  <c r="M349" i="50"/>
  <c r="N349" i="50"/>
  <c r="O349" i="50"/>
  <c r="P349" i="50"/>
  <c r="Q349" i="50"/>
  <c r="R349" i="50"/>
  <c r="S349" i="50"/>
  <c r="T349" i="50"/>
  <c r="U349" i="50"/>
  <c r="V349" i="50"/>
  <c r="W349" i="50"/>
  <c r="X349" i="50"/>
  <c r="Y349" i="50"/>
  <c r="Z349" i="50"/>
  <c r="AA349" i="50"/>
  <c r="AB349" i="50"/>
  <c r="AC349" i="50"/>
  <c r="AD349" i="50"/>
  <c r="AE349" i="50"/>
  <c r="AF349" i="50"/>
  <c r="AG349" i="50"/>
  <c r="AH349" i="50"/>
  <c r="AI349" i="50"/>
  <c r="AJ349" i="50"/>
  <c r="AK349" i="50"/>
  <c r="AL349" i="50"/>
  <c r="AM349" i="50"/>
  <c r="AN349" i="50"/>
  <c r="AO349" i="50"/>
  <c r="AP349" i="50"/>
  <c r="AQ349" i="50"/>
  <c r="AR349" i="50"/>
  <c r="AS349" i="50"/>
  <c r="AT349" i="50"/>
  <c r="AU349" i="50"/>
  <c r="E350" i="50"/>
  <c r="F350" i="50"/>
  <c r="G350" i="50"/>
  <c r="H350" i="50"/>
  <c r="I350" i="50"/>
  <c r="J350" i="50"/>
  <c r="K350" i="50"/>
  <c r="L350" i="50"/>
  <c r="M350" i="50"/>
  <c r="N350" i="50"/>
  <c r="O350" i="50"/>
  <c r="P350" i="50"/>
  <c r="Q350" i="50"/>
  <c r="R350" i="50"/>
  <c r="S350" i="50"/>
  <c r="T350" i="50"/>
  <c r="U350" i="50"/>
  <c r="V350" i="50"/>
  <c r="W350" i="50"/>
  <c r="X350" i="50"/>
  <c r="Y350" i="50"/>
  <c r="Z350" i="50"/>
  <c r="AA350" i="50"/>
  <c r="AB350" i="50"/>
  <c r="AC350" i="50"/>
  <c r="AD350" i="50"/>
  <c r="AE350" i="50"/>
  <c r="AF350" i="50"/>
  <c r="AG350" i="50"/>
  <c r="AH350" i="50"/>
  <c r="AI350" i="50"/>
  <c r="AJ350" i="50"/>
  <c r="AK350" i="50"/>
  <c r="AL350" i="50"/>
  <c r="AM350" i="50"/>
  <c r="AN350" i="50"/>
  <c r="AO350" i="50"/>
  <c r="AP350" i="50"/>
  <c r="AQ350" i="50"/>
  <c r="AR350" i="50"/>
  <c r="AS350" i="50"/>
  <c r="AT350" i="50"/>
  <c r="AU350" i="50"/>
  <c r="E351" i="50"/>
  <c r="F351" i="50"/>
  <c r="G351" i="50"/>
  <c r="H351" i="50"/>
  <c r="I351" i="50"/>
  <c r="J351" i="50"/>
  <c r="K351" i="50"/>
  <c r="L351" i="50"/>
  <c r="M351" i="50"/>
  <c r="N351" i="50"/>
  <c r="O351" i="50"/>
  <c r="P351" i="50"/>
  <c r="Q351" i="50"/>
  <c r="R351" i="50"/>
  <c r="S351" i="50"/>
  <c r="T351" i="50"/>
  <c r="U351" i="50"/>
  <c r="V351" i="50"/>
  <c r="W351" i="50"/>
  <c r="X351" i="50"/>
  <c r="Y351" i="50"/>
  <c r="Z351" i="50"/>
  <c r="AA351" i="50"/>
  <c r="AB351" i="50"/>
  <c r="AC351" i="50"/>
  <c r="AD351" i="50"/>
  <c r="AE351" i="50"/>
  <c r="AF351" i="50"/>
  <c r="AG351" i="50"/>
  <c r="AH351" i="50"/>
  <c r="AI351" i="50"/>
  <c r="AJ351" i="50"/>
  <c r="AK351" i="50"/>
  <c r="AL351" i="50"/>
  <c r="AM351" i="50"/>
  <c r="AN351" i="50"/>
  <c r="AO351" i="50"/>
  <c r="AP351" i="50"/>
  <c r="AQ351" i="50"/>
  <c r="AR351" i="50"/>
  <c r="AS351" i="50"/>
  <c r="AT351" i="50"/>
  <c r="AU351" i="50"/>
  <c r="E352" i="50"/>
  <c r="F352" i="50"/>
  <c r="G352" i="50"/>
  <c r="H352" i="50"/>
  <c r="I352" i="50"/>
  <c r="J352" i="50"/>
  <c r="K352" i="50"/>
  <c r="L352" i="50"/>
  <c r="M352" i="50"/>
  <c r="N352" i="50"/>
  <c r="O352" i="50"/>
  <c r="P352" i="50"/>
  <c r="Q352" i="50"/>
  <c r="R352" i="50"/>
  <c r="S352" i="50"/>
  <c r="T352" i="50"/>
  <c r="U352" i="50"/>
  <c r="V352" i="50"/>
  <c r="W352" i="50"/>
  <c r="X352" i="50"/>
  <c r="Y352" i="50"/>
  <c r="Z352" i="50"/>
  <c r="AA352" i="50"/>
  <c r="AB352" i="50"/>
  <c r="AC352" i="50"/>
  <c r="AD352" i="50"/>
  <c r="AE352" i="50"/>
  <c r="AF352" i="50"/>
  <c r="AG352" i="50"/>
  <c r="AH352" i="50"/>
  <c r="AI352" i="50"/>
  <c r="AJ352" i="50"/>
  <c r="AK352" i="50"/>
  <c r="AL352" i="50"/>
  <c r="AM352" i="50"/>
  <c r="AN352" i="50"/>
  <c r="AO352" i="50"/>
  <c r="AP352" i="50"/>
  <c r="AQ352" i="50"/>
  <c r="AR352" i="50"/>
  <c r="AS352" i="50"/>
  <c r="AT352" i="50"/>
  <c r="AU352" i="50"/>
  <c r="E353" i="50"/>
  <c r="F353" i="50"/>
  <c r="G353" i="50"/>
  <c r="H353" i="50"/>
  <c r="I353" i="50"/>
  <c r="J353" i="50"/>
  <c r="K353" i="50"/>
  <c r="L353" i="50"/>
  <c r="M353" i="50"/>
  <c r="N353" i="50"/>
  <c r="O353" i="50"/>
  <c r="P353" i="50"/>
  <c r="Q353" i="50"/>
  <c r="R353" i="50"/>
  <c r="S353" i="50"/>
  <c r="T353" i="50"/>
  <c r="U353" i="50"/>
  <c r="V353" i="50"/>
  <c r="W353" i="50"/>
  <c r="X353" i="50"/>
  <c r="Y353" i="50"/>
  <c r="Z353" i="50"/>
  <c r="AA353" i="50"/>
  <c r="AB353" i="50"/>
  <c r="AC353" i="50"/>
  <c r="AD353" i="50"/>
  <c r="AE353" i="50"/>
  <c r="AF353" i="50"/>
  <c r="AG353" i="50"/>
  <c r="AH353" i="50"/>
  <c r="AI353" i="50"/>
  <c r="AJ353" i="50"/>
  <c r="AK353" i="50"/>
  <c r="AL353" i="50"/>
  <c r="AM353" i="50"/>
  <c r="AN353" i="50"/>
  <c r="AO353" i="50"/>
  <c r="AP353" i="50"/>
  <c r="AQ353" i="50"/>
  <c r="AR353" i="50"/>
  <c r="AS353" i="50"/>
  <c r="AT353" i="50"/>
  <c r="AU353" i="50"/>
  <c r="E354" i="50"/>
  <c r="F354" i="50"/>
  <c r="G354" i="50"/>
  <c r="H354" i="50"/>
  <c r="I354" i="50"/>
  <c r="J354" i="50"/>
  <c r="K354" i="50"/>
  <c r="L354" i="50"/>
  <c r="M354" i="50"/>
  <c r="N354" i="50"/>
  <c r="O354" i="50"/>
  <c r="P354" i="50"/>
  <c r="Q354" i="50"/>
  <c r="R354" i="50"/>
  <c r="S354" i="50"/>
  <c r="T354" i="50"/>
  <c r="U354" i="50"/>
  <c r="V354" i="50"/>
  <c r="W354" i="50"/>
  <c r="X354" i="50"/>
  <c r="Y354" i="50"/>
  <c r="Z354" i="50"/>
  <c r="AA354" i="50"/>
  <c r="AB354" i="50"/>
  <c r="AC354" i="50"/>
  <c r="AD354" i="50"/>
  <c r="AE354" i="50"/>
  <c r="AF354" i="50"/>
  <c r="AG354" i="50"/>
  <c r="AH354" i="50"/>
  <c r="AI354" i="50"/>
  <c r="AJ354" i="50"/>
  <c r="AK354" i="50"/>
  <c r="AL354" i="50"/>
  <c r="AM354" i="50"/>
  <c r="AN354" i="50"/>
  <c r="AO354" i="50"/>
  <c r="AP354" i="50"/>
  <c r="AQ354" i="50"/>
  <c r="AR354" i="50"/>
  <c r="AS354" i="50"/>
  <c r="AT354" i="50"/>
  <c r="AU354" i="50"/>
  <c r="E355" i="50"/>
  <c r="F355" i="50"/>
  <c r="G355" i="50"/>
  <c r="H355" i="50"/>
  <c r="I355" i="50"/>
  <c r="J355" i="50"/>
  <c r="K355" i="50"/>
  <c r="L355" i="50"/>
  <c r="M355" i="50"/>
  <c r="N355" i="50"/>
  <c r="O355" i="50"/>
  <c r="P355" i="50"/>
  <c r="Q355" i="50"/>
  <c r="R355" i="50"/>
  <c r="S355" i="50"/>
  <c r="T355" i="50"/>
  <c r="U355" i="50"/>
  <c r="V355" i="50"/>
  <c r="W355" i="50"/>
  <c r="X355" i="50"/>
  <c r="Y355" i="50"/>
  <c r="Z355" i="50"/>
  <c r="AA355" i="50"/>
  <c r="AB355" i="50"/>
  <c r="AC355" i="50"/>
  <c r="AD355" i="50"/>
  <c r="AE355" i="50"/>
  <c r="AF355" i="50"/>
  <c r="AG355" i="50"/>
  <c r="AH355" i="50"/>
  <c r="AI355" i="50"/>
  <c r="AJ355" i="50"/>
  <c r="AK355" i="50"/>
  <c r="AL355" i="50"/>
  <c r="AM355" i="50"/>
  <c r="AN355" i="50"/>
  <c r="AO355" i="50"/>
  <c r="AP355" i="50"/>
  <c r="AQ355" i="50"/>
  <c r="AR355" i="50"/>
  <c r="AS355" i="50"/>
  <c r="AT355" i="50"/>
  <c r="AU355" i="50"/>
  <c r="E356" i="50"/>
  <c r="F356" i="50"/>
  <c r="G356" i="50"/>
  <c r="H356" i="50"/>
  <c r="I356" i="50"/>
  <c r="J356" i="50"/>
  <c r="K356" i="50"/>
  <c r="L356" i="50"/>
  <c r="M356" i="50"/>
  <c r="N356" i="50"/>
  <c r="O356" i="50"/>
  <c r="P356" i="50"/>
  <c r="Q356" i="50"/>
  <c r="R356" i="50"/>
  <c r="S356" i="50"/>
  <c r="T356" i="50"/>
  <c r="U356" i="50"/>
  <c r="V356" i="50"/>
  <c r="W356" i="50"/>
  <c r="X356" i="50"/>
  <c r="Y356" i="50"/>
  <c r="Z356" i="50"/>
  <c r="AA356" i="50"/>
  <c r="AB356" i="50"/>
  <c r="AC356" i="50"/>
  <c r="AD356" i="50"/>
  <c r="AE356" i="50"/>
  <c r="AF356" i="50"/>
  <c r="AG356" i="50"/>
  <c r="AH356" i="50"/>
  <c r="AI356" i="50"/>
  <c r="AJ356" i="50"/>
  <c r="AK356" i="50"/>
  <c r="AL356" i="50"/>
  <c r="AM356" i="50"/>
  <c r="AN356" i="50"/>
  <c r="AO356" i="50"/>
  <c r="AP356" i="50"/>
  <c r="AQ356" i="50"/>
  <c r="AR356" i="50"/>
  <c r="AS356" i="50"/>
  <c r="AT356" i="50"/>
  <c r="AU356" i="50"/>
  <c r="D314" i="50"/>
  <c r="D315" i="50"/>
  <c r="D316" i="50"/>
  <c r="D317" i="50"/>
  <c r="D318" i="50"/>
  <c r="D319" i="50"/>
  <c r="D357" i="50" s="1"/>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13" i="50"/>
  <c r="E266" i="50"/>
  <c r="F266" i="50"/>
  <c r="G266" i="50"/>
  <c r="H266" i="50"/>
  <c r="I266" i="50"/>
  <c r="J266" i="50"/>
  <c r="K266" i="50"/>
  <c r="L266" i="50"/>
  <c r="M266" i="50"/>
  <c r="N266" i="50"/>
  <c r="O266" i="50"/>
  <c r="P266" i="50"/>
  <c r="Q266" i="50"/>
  <c r="R266" i="50"/>
  <c r="S266" i="50"/>
  <c r="T266" i="50"/>
  <c r="U266" i="50"/>
  <c r="V266" i="50"/>
  <c r="W266" i="50"/>
  <c r="X266" i="50"/>
  <c r="Y266" i="50"/>
  <c r="Z266" i="50"/>
  <c r="AA266" i="50"/>
  <c r="AB266" i="50"/>
  <c r="AB310" i="50" s="1"/>
  <c r="AC266" i="50"/>
  <c r="AD266" i="50"/>
  <c r="AE266" i="50"/>
  <c r="AF266" i="50"/>
  <c r="AG266" i="50"/>
  <c r="AH266" i="50"/>
  <c r="AI266" i="50"/>
  <c r="AJ266" i="50"/>
  <c r="AK266" i="50"/>
  <c r="AL266" i="50"/>
  <c r="AM266" i="50"/>
  <c r="AN266" i="50"/>
  <c r="AO266" i="50"/>
  <c r="AP266" i="50"/>
  <c r="AQ266" i="50"/>
  <c r="AR266" i="50"/>
  <c r="AS266" i="50"/>
  <c r="AT266" i="50"/>
  <c r="AU266" i="50"/>
  <c r="E267" i="50"/>
  <c r="F267" i="50"/>
  <c r="G267" i="50"/>
  <c r="H267" i="50"/>
  <c r="I267" i="50"/>
  <c r="I310" i="50" s="1"/>
  <c r="J267" i="50"/>
  <c r="K267" i="50"/>
  <c r="L267" i="50"/>
  <c r="M267" i="50"/>
  <c r="N267" i="50"/>
  <c r="O267" i="50"/>
  <c r="P267" i="50"/>
  <c r="Q267" i="50"/>
  <c r="R267" i="50"/>
  <c r="S267" i="50"/>
  <c r="T267" i="50"/>
  <c r="U267" i="50"/>
  <c r="V267" i="50"/>
  <c r="W267" i="50"/>
  <c r="X267" i="50"/>
  <c r="Y267" i="50"/>
  <c r="Z267" i="50"/>
  <c r="AA267" i="50"/>
  <c r="AB267" i="50"/>
  <c r="AC267" i="50"/>
  <c r="AD267" i="50"/>
  <c r="AE267" i="50"/>
  <c r="AF267" i="50"/>
  <c r="AG267" i="50"/>
  <c r="AG310" i="50" s="1"/>
  <c r="AH267" i="50"/>
  <c r="AI267" i="50"/>
  <c r="AJ267" i="50"/>
  <c r="AK267" i="50"/>
  <c r="AL267" i="50"/>
  <c r="AM267" i="50"/>
  <c r="AN267" i="50"/>
  <c r="AO267" i="50"/>
  <c r="AP267" i="50"/>
  <c r="AQ267" i="50"/>
  <c r="AR267" i="50"/>
  <c r="AS267" i="50"/>
  <c r="AT267" i="50"/>
  <c r="AU267" i="50"/>
  <c r="E268" i="50"/>
  <c r="F268" i="50"/>
  <c r="G268" i="50"/>
  <c r="H268" i="50"/>
  <c r="I268" i="50"/>
  <c r="J268" i="50"/>
  <c r="K268" i="50"/>
  <c r="L268" i="50"/>
  <c r="M268" i="50"/>
  <c r="N268" i="50"/>
  <c r="N310" i="50" s="1"/>
  <c r="O268" i="50"/>
  <c r="P268" i="50"/>
  <c r="Q268" i="50"/>
  <c r="R268" i="50"/>
  <c r="S268" i="50"/>
  <c r="T268" i="50"/>
  <c r="U268" i="50"/>
  <c r="V268" i="50"/>
  <c r="W268" i="50"/>
  <c r="X268" i="50"/>
  <c r="Y268" i="50"/>
  <c r="Z268" i="50"/>
  <c r="AA268" i="50"/>
  <c r="AB268" i="50"/>
  <c r="AC268" i="50"/>
  <c r="AD268" i="50"/>
  <c r="AE268" i="50"/>
  <c r="AF268" i="50"/>
  <c r="AG268" i="50"/>
  <c r="AH268" i="50"/>
  <c r="AI268" i="50"/>
  <c r="AJ268" i="50"/>
  <c r="AK268" i="50"/>
  <c r="AL268" i="50"/>
  <c r="AL310" i="50" s="1"/>
  <c r="AM268" i="50"/>
  <c r="AN268" i="50"/>
  <c r="AO268" i="50"/>
  <c r="AP268" i="50"/>
  <c r="AQ268" i="50"/>
  <c r="AR268" i="50"/>
  <c r="AS268" i="50"/>
  <c r="AT268" i="50"/>
  <c r="AU268" i="50"/>
  <c r="E269" i="50"/>
  <c r="F269" i="50"/>
  <c r="G269" i="50"/>
  <c r="H269" i="50"/>
  <c r="I269" i="50"/>
  <c r="J269" i="50"/>
  <c r="K269" i="50"/>
  <c r="L269" i="50"/>
  <c r="M269" i="50"/>
  <c r="N269" i="50"/>
  <c r="O269" i="50"/>
  <c r="P269" i="50"/>
  <c r="Q269" i="50"/>
  <c r="R269" i="50"/>
  <c r="S269" i="50"/>
  <c r="S310" i="50" s="1"/>
  <c r="T269" i="50"/>
  <c r="U269" i="50"/>
  <c r="V269" i="50"/>
  <c r="W269" i="50"/>
  <c r="X269" i="50"/>
  <c r="Y269" i="50"/>
  <c r="Z269" i="50"/>
  <c r="AA269" i="50"/>
  <c r="AB269" i="50"/>
  <c r="AC269" i="50"/>
  <c r="AD269" i="50"/>
  <c r="AE269" i="50"/>
  <c r="AF269" i="50"/>
  <c r="AG269" i="50"/>
  <c r="AH269" i="50"/>
  <c r="AI269" i="50"/>
  <c r="AJ269" i="50"/>
  <c r="AK269" i="50"/>
  <c r="AL269" i="50"/>
  <c r="AM269" i="50"/>
  <c r="AN269" i="50"/>
  <c r="AO269" i="50"/>
  <c r="AP269" i="50"/>
  <c r="AQ269" i="50"/>
  <c r="AQ310" i="50" s="1"/>
  <c r="AR269" i="50"/>
  <c r="AS269" i="50"/>
  <c r="AT269" i="50"/>
  <c r="AU269" i="50"/>
  <c r="E270" i="50"/>
  <c r="F270" i="50"/>
  <c r="G270" i="50"/>
  <c r="H270" i="50"/>
  <c r="I270" i="50"/>
  <c r="J270" i="50"/>
  <c r="K270" i="50"/>
  <c r="L270" i="50"/>
  <c r="M270" i="50"/>
  <c r="N270" i="50"/>
  <c r="O270" i="50"/>
  <c r="P270" i="50"/>
  <c r="Q270" i="50"/>
  <c r="R270" i="50"/>
  <c r="S270" i="50"/>
  <c r="T270" i="50"/>
  <c r="U270" i="50"/>
  <c r="V270" i="50"/>
  <c r="W270" i="50"/>
  <c r="X270" i="50"/>
  <c r="X310" i="50" s="1"/>
  <c r="Y270" i="50"/>
  <c r="Z270" i="50"/>
  <c r="AA270" i="50"/>
  <c r="AB270" i="50"/>
  <c r="AC270" i="50"/>
  <c r="AD270" i="50"/>
  <c r="AE270" i="50"/>
  <c r="AF270" i="50"/>
  <c r="AG270" i="50"/>
  <c r="AH270" i="50"/>
  <c r="AI270" i="50"/>
  <c r="AJ270" i="50"/>
  <c r="AK270" i="50"/>
  <c r="AL270" i="50"/>
  <c r="AM270" i="50"/>
  <c r="AN270" i="50"/>
  <c r="AO270" i="50"/>
  <c r="AP270" i="50"/>
  <c r="AQ270" i="50"/>
  <c r="AR270" i="50"/>
  <c r="AS270" i="50"/>
  <c r="AT270" i="50"/>
  <c r="AU270" i="50"/>
  <c r="E271" i="50"/>
  <c r="E310" i="50" s="1"/>
  <c r="F271" i="50"/>
  <c r="G271" i="50"/>
  <c r="H271" i="50"/>
  <c r="I271" i="50"/>
  <c r="J271" i="50"/>
  <c r="K271" i="50"/>
  <c r="L271" i="50"/>
  <c r="M271" i="50"/>
  <c r="N271" i="50"/>
  <c r="O271" i="50"/>
  <c r="P271" i="50"/>
  <c r="Q271" i="50"/>
  <c r="R271" i="50"/>
  <c r="S271" i="50"/>
  <c r="T271" i="50"/>
  <c r="U271" i="50"/>
  <c r="V271" i="50"/>
  <c r="W271" i="50"/>
  <c r="X271" i="50"/>
  <c r="Y271" i="50"/>
  <c r="Z271" i="50"/>
  <c r="AA271" i="50"/>
  <c r="AB271" i="50"/>
  <c r="AC271" i="50"/>
  <c r="AC310" i="50" s="1"/>
  <c r="AD271" i="50"/>
  <c r="AE271" i="50"/>
  <c r="AF271" i="50"/>
  <c r="AG271" i="50"/>
  <c r="AH271" i="50"/>
  <c r="AI271" i="50"/>
  <c r="AJ271" i="50"/>
  <c r="AK271" i="50"/>
  <c r="AL271" i="50"/>
  <c r="AM271" i="50"/>
  <c r="AN271" i="50"/>
  <c r="AO271" i="50"/>
  <c r="AP271" i="50"/>
  <c r="AQ271" i="50"/>
  <c r="AR271" i="50"/>
  <c r="AS271" i="50"/>
  <c r="AT271" i="50"/>
  <c r="AU271" i="50"/>
  <c r="E272" i="50"/>
  <c r="F272" i="50"/>
  <c r="G272" i="50"/>
  <c r="H272" i="50"/>
  <c r="I272" i="50"/>
  <c r="J272" i="50"/>
  <c r="J310" i="50" s="1"/>
  <c r="K272" i="50"/>
  <c r="L272" i="50"/>
  <c r="M272" i="50"/>
  <c r="N272" i="50"/>
  <c r="O272" i="50"/>
  <c r="P272" i="50"/>
  <c r="Q272" i="50"/>
  <c r="R272" i="50"/>
  <c r="S272" i="50"/>
  <c r="T272" i="50"/>
  <c r="U272" i="50"/>
  <c r="V272" i="50"/>
  <c r="W272" i="50"/>
  <c r="X272" i="50"/>
  <c r="Y272" i="50"/>
  <c r="Z272" i="50"/>
  <c r="AA272" i="50"/>
  <c r="AB272" i="50"/>
  <c r="AC272" i="50"/>
  <c r="AD272" i="50"/>
  <c r="AE272" i="50"/>
  <c r="AF272" i="50"/>
  <c r="AG272" i="50"/>
  <c r="AH272" i="50"/>
  <c r="AH310" i="50" s="1"/>
  <c r="AI272" i="50"/>
  <c r="AJ272" i="50"/>
  <c r="AK272" i="50"/>
  <c r="AL272" i="50"/>
  <c r="AM272" i="50"/>
  <c r="AN272" i="50"/>
  <c r="AO272" i="50"/>
  <c r="AP272" i="50"/>
  <c r="AQ272" i="50"/>
  <c r="AR272" i="50"/>
  <c r="AS272" i="50"/>
  <c r="AT272" i="50"/>
  <c r="AU272" i="50"/>
  <c r="E273" i="50"/>
  <c r="F273" i="50"/>
  <c r="G273" i="50"/>
  <c r="H273" i="50"/>
  <c r="I273" i="50"/>
  <c r="J273" i="50"/>
  <c r="K273" i="50"/>
  <c r="L273" i="50"/>
  <c r="M273" i="50"/>
  <c r="N273" i="50"/>
  <c r="O273" i="50"/>
  <c r="O310" i="50" s="1"/>
  <c r="P273" i="50"/>
  <c r="Q273" i="50"/>
  <c r="R273" i="50"/>
  <c r="S273" i="50"/>
  <c r="T273" i="50"/>
  <c r="U273" i="50"/>
  <c r="V273" i="50"/>
  <c r="W273" i="50"/>
  <c r="X273" i="50"/>
  <c r="Y273" i="50"/>
  <c r="Z273" i="50"/>
  <c r="AA273" i="50"/>
  <c r="AB273" i="50"/>
  <c r="AC273" i="50"/>
  <c r="AD273" i="50"/>
  <c r="AE273" i="50"/>
  <c r="AF273" i="50"/>
  <c r="AG273" i="50"/>
  <c r="AH273" i="50"/>
  <c r="AI273" i="50"/>
  <c r="AJ273" i="50"/>
  <c r="AK273" i="50"/>
  <c r="AL273" i="50"/>
  <c r="AM273" i="50"/>
  <c r="AM310" i="50" s="1"/>
  <c r="AN273" i="50"/>
  <c r="AO273" i="50"/>
  <c r="AP273" i="50"/>
  <c r="AQ273" i="50"/>
  <c r="AR273" i="50"/>
  <c r="AS273" i="50"/>
  <c r="AT273" i="50"/>
  <c r="AU273" i="50"/>
  <c r="E274" i="50"/>
  <c r="F274" i="50"/>
  <c r="G274" i="50"/>
  <c r="H274" i="50"/>
  <c r="I274" i="50"/>
  <c r="J274" i="50"/>
  <c r="K274" i="50"/>
  <c r="L274" i="50"/>
  <c r="M274" i="50"/>
  <c r="N274" i="50"/>
  <c r="O274" i="50"/>
  <c r="P274" i="50"/>
  <c r="Q274" i="50"/>
  <c r="R274" i="50"/>
  <c r="S274" i="50"/>
  <c r="T274" i="50"/>
  <c r="T310" i="50" s="1"/>
  <c r="U274" i="50"/>
  <c r="V274" i="50"/>
  <c r="W274" i="50"/>
  <c r="X274" i="50"/>
  <c r="Y274" i="50"/>
  <c r="Z274" i="50"/>
  <c r="AA274" i="50"/>
  <c r="AB274" i="50"/>
  <c r="AC274" i="50"/>
  <c r="AD274" i="50"/>
  <c r="AE274" i="50"/>
  <c r="AF274" i="50"/>
  <c r="AG274" i="50"/>
  <c r="AH274" i="50"/>
  <c r="AI274" i="50"/>
  <c r="AJ274" i="50"/>
  <c r="AK274" i="50"/>
  <c r="AL274" i="50"/>
  <c r="AM274" i="50"/>
  <c r="AN274" i="50"/>
  <c r="AO274" i="50"/>
  <c r="AP274" i="50"/>
  <c r="AQ274" i="50"/>
  <c r="AR274" i="50"/>
  <c r="AR310" i="50" s="1"/>
  <c r="AS274" i="50"/>
  <c r="AT274" i="50"/>
  <c r="AU274" i="50"/>
  <c r="E275" i="50"/>
  <c r="F275" i="50"/>
  <c r="G275" i="50"/>
  <c r="H275" i="50"/>
  <c r="I275" i="50"/>
  <c r="J275" i="50"/>
  <c r="K275" i="50"/>
  <c r="L275" i="50"/>
  <c r="M275" i="50"/>
  <c r="N275" i="50"/>
  <c r="O275" i="50"/>
  <c r="P275" i="50"/>
  <c r="Q275" i="50"/>
  <c r="R275" i="50"/>
  <c r="S275" i="50"/>
  <c r="T275" i="50"/>
  <c r="U275" i="50"/>
  <c r="V275" i="50"/>
  <c r="W275" i="50"/>
  <c r="X275" i="50"/>
  <c r="Y275" i="50"/>
  <c r="Y310" i="50" s="1"/>
  <c r="Z275" i="50"/>
  <c r="AA275" i="50"/>
  <c r="AB275" i="50"/>
  <c r="AC275" i="50"/>
  <c r="AD275" i="50"/>
  <c r="AE275" i="50"/>
  <c r="AF275" i="50"/>
  <c r="AG275" i="50"/>
  <c r="AH275" i="50"/>
  <c r="AI275" i="50"/>
  <c r="AJ275" i="50"/>
  <c r="AK275" i="50"/>
  <c r="AL275" i="50"/>
  <c r="AM275" i="50"/>
  <c r="AN275" i="50"/>
  <c r="AO275" i="50"/>
  <c r="AP275" i="50"/>
  <c r="AQ275" i="50"/>
  <c r="AR275" i="50"/>
  <c r="AS275" i="50"/>
  <c r="AT275" i="50"/>
  <c r="AU275" i="50"/>
  <c r="E276" i="50"/>
  <c r="F276" i="50"/>
  <c r="F310" i="50" s="1"/>
  <c r="G276" i="50"/>
  <c r="H276" i="50"/>
  <c r="I276" i="50"/>
  <c r="J276" i="50"/>
  <c r="K276" i="50"/>
  <c r="L276" i="50"/>
  <c r="M276" i="50"/>
  <c r="N276" i="50"/>
  <c r="O276" i="50"/>
  <c r="P276" i="50"/>
  <c r="Q276" i="50"/>
  <c r="R276" i="50"/>
  <c r="S276" i="50"/>
  <c r="T276" i="50"/>
  <c r="U276" i="50"/>
  <c r="V276" i="50"/>
  <c r="W276" i="50"/>
  <c r="X276" i="50"/>
  <c r="Y276" i="50"/>
  <c r="Z276" i="50"/>
  <c r="AA276" i="50"/>
  <c r="AB276" i="50"/>
  <c r="AC276" i="50"/>
  <c r="AD276" i="50"/>
  <c r="AD310" i="50" s="1"/>
  <c r="AE276" i="50"/>
  <c r="AF276" i="50"/>
  <c r="AG276" i="50"/>
  <c r="AH276" i="50"/>
  <c r="AI276" i="50"/>
  <c r="AJ276" i="50"/>
  <c r="AK276" i="50"/>
  <c r="AL276" i="50"/>
  <c r="AM276" i="50"/>
  <c r="AN276" i="50"/>
  <c r="AO276" i="50"/>
  <c r="AP276" i="50"/>
  <c r="AQ276" i="50"/>
  <c r="AR276" i="50"/>
  <c r="AS276" i="50"/>
  <c r="AT276" i="50"/>
  <c r="AU276" i="50"/>
  <c r="E277" i="50"/>
  <c r="F277" i="50"/>
  <c r="G277" i="50"/>
  <c r="H277" i="50"/>
  <c r="I277" i="50"/>
  <c r="J277" i="50"/>
  <c r="K277" i="50"/>
  <c r="K310" i="50" s="1"/>
  <c r="L277" i="50"/>
  <c r="M277" i="50"/>
  <c r="N277" i="50"/>
  <c r="O277" i="50"/>
  <c r="P277" i="50"/>
  <c r="Q277" i="50"/>
  <c r="R277" i="50"/>
  <c r="S277" i="50"/>
  <c r="T277" i="50"/>
  <c r="U277" i="50"/>
  <c r="V277" i="50"/>
  <c r="W277" i="50"/>
  <c r="X277" i="50"/>
  <c r="Y277" i="50"/>
  <c r="Z277" i="50"/>
  <c r="AA277" i="50"/>
  <c r="AB277" i="50"/>
  <c r="AC277" i="50"/>
  <c r="AD277" i="50"/>
  <c r="AE277" i="50"/>
  <c r="AF277" i="50"/>
  <c r="AG277" i="50"/>
  <c r="AH277" i="50"/>
  <c r="AI277" i="50"/>
  <c r="AI310" i="50" s="1"/>
  <c r="AJ277" i="50"/>
  <c r="AK277" i="50"/>
  <c r="AL277" i="50"/>
  <c r="AM277" i="50"/>
  <c r="AN277" i="50"/>
  <c r="AO277" i="50"/>
  <c r="AP277" i="50"/>
  <c r="AQ277" i="50"/>
  <c r="AR277" i="50"/>
  <c r="AS277" i="50"/>
  <c r="AT277" i="50"/>
  <c r="AU277" i="50"/>
  <c r="E278" i="50"/>
  <c r="F278" i="50"/>
  <c r="G278" i="50"/>
  <c r="H278" i="50"/>
  <c r="I278" i="50"/>
  <c r="J278" i="50"/>
  <c r="K278" i="50"/>
  <c r="L278" i="50"/>
  <c r="M278" i="50"/>
  <c r="N278" i="50"/>
  <c r="O278" i="50"/>
  <c r="P278" i="50"/>
  <c r="Q278" i="50"/>
  <c r="R278" i="50"/>
  <c r="S278" i="50"/>
  <c r="T278" i="50"/>
  <c r="U278" i="50"/>
  <c r="V278" i="50"/>
  <c r="W278" i="50"/>
  <c r="X278" i="50"/>
  <c r="Y278" i="50"/>
  <c r="Z278" i="50"/>
  <c r="AA278" i="50"/>
  <c r="AB278" i="50"/>
  <c r="AC278" i="50"/>
  <c r="AD278" i="50"/>
  <c r="AE278" i="50"/>
  <c r="AF278" i="50"/>
  <c r="AG278" i="50"/>
  <c r="AH278" i="50"/>
  <c r="AI278" i="50"/>
  <c r="AJ278" i="50"/>
  <c r="AK278" i="50"/>
  <c r="AL278" i="50"/>
  <c r="AM278" i="50"/>
  <c r="AN278" i="50"/>
  <c r="AO278" i="50"/>
  <c r="AP278" i="50"/>
  <c r="AQ278" i="50"/>
  <c r="AR278" i="50"/>
  <c r="AS278" i="50"/>
  <c r="AT278" i="50"/>
  <c r="AU278" i="50"/>
  <c r="E279" i="50"/>
  <c r="F279" i="50"/>
  <c r="G279" i="50"/>
  <c r="H279" i="50"/>
  <c r="I279" i="50"/>
  <c r="J279" i="50"/>
  <c r="K279" i="50"/>
  <c r="L279" i="50"/>
  <c r="M279" i="50"/>
  <c r="N279" i="50"/>
  <c r="O279" i="50"/>
  <c r="P279" i="50"/>
  <c r="Q279" i="50"/>
  <c r="R279" i="50"/>
  <c r="S279" i="50"/>
  <c r="T279" i="50"/>
  <c r="U279" i="50"/>
  <c r="U310" i="50" s="1"/>
  <c r="V279" i="50"/>
  <c r="W279" i="50"/>
  <c r="X279" i="50"/>
  <c r="Y279" i="50"/>
  <c r="Z279" i="50"/>
  <c r="AA279" i="50"/>
  <c r="AB279" i="50"/>
  <c r="AC279" i="50"/>
  <c r="AD279" i="50"/>
  <c r="AE279" i="50"/>
  <c r="AF279" i="50"/>
  <c r="AG279" i="50"/>
  <c r="AH279" i="50"/>
  <c r="AI279" i="50"/>
  <c r="AJ279" i="50"/>
  <c r="AK279" i="50"/>
  <c r="AL279" i="50"/>
  <c r="AM279" i="50"/>
  <c r="AN279" i="50"/>
  <c r="AO279" i="50"/>
  <c r="AP279" i="50"/>
  <c r="AQ279" i="50"/>
  <c r="AR279" i="50"/>
  <c r="AS279" i="50"/>
  <c r="AS310" i="50" s="1"/>
  <c r="AT279" i="50"/>
  <c r="AU279" i="50"/>
  <c r="E280" i="50"/>
  <c r="F280" i="50"/>
  <c r="G280" i="50"/>
  <c r="H280" i="50"/>
  <c r="I280" i="50"/>
  <c r="J280" i="50"/>
  <c r="K280" i="50"/>
  <c r="L280" i="50"/>
  <c r="M280" i="50"/>
  <c r="N280" i="50"/>
  <c r="O280" i="50"/>
  <c r="P280" i="50"/>
  <c r="Q280" i="50"/>
  <c r="R280" i="50"/>
  <c r="S280" i="50"/>
  <c r="T280" i="50"/>
  <c r="U280" i="50"/>
  <c r="V280" i="50"/>
  <c r="W280" i="50"/>
  <c r="X280" i="50"/>
  <c r="Y280" i="50"/>
  <c r="Z280" i="50"/>
  <c r="Z310" i="50" s="1"/>
  <c r="AA280" i="50"/>
  <c r="AB280" i="50"/>
  <c r="AC280" i="50"/>
  <c r="AD280" i="50"/>
  <c r="AE280" i="50"/>
  <c r="AF280" i="50"/>
  <c r="AG280" i="50"/>
  <c r="AH280" i="50"/>
  <c r="AI280" i="50"/>
  <c r="AJ280" i="50"/>
  <c r="AK280" i="50"/>
  <c r="AL280" i="50"/>
  <c r="AM280" i="50"/>
  <c r="AN280" i="50"/>
  <c r="AO280" i="50"/>
  <c r="AP280" i="50"/>
  <c r="AQ280" i="50"/>
  <c r="AR280" i="50"/>
  <c r="AS280" i="50"/>
  <c r="AT280" i="50"/>
  <c r="AU280" i="50"/>
  <c r="E281" i="50"/>
  <c r="F281" i="50"/>
  <c r="G281" i="50"/>
  <c r="G310" i="50" s="1"/>
  <c r="H281" i="50"/>
  <c r="I281" i="50"/>
  <c r="J281" i="50"/>
  <c r="K281" i="50"/>
  <c r="L281" i="50"/>
  <c r="M281" i="50"/>
  <c r="N281" i="50"/>
  <c r="O281" i="50"/>
  <c r="P281" i="50"/>
  <c r="Q281" i="50"/>
  <c r="R281" i="50"/>
  <c r="S281" i="50"/>
  <c r="T281" i="50"/>
  <c r="U281" i="50"/>
  <c r="V281" i="50"/>
  <c r="W281" i="50"/>
  <c r="X281" i="50"/>
  <c r="Y281" i="50"/>
  <c r="Z281" i="50"/>
  <c r="AA281" i="50"/>
  <c r="AA310" i="50" s="1"/>
  <c r="AB281" i="50"/>
  <c r="AC281" i="50"/>
  <c r="AD281" i="50"/>
  <c r="AE281" i="50"/>
  <c r="AE310" i="50" s="1"/>
  <c r="AF281" i="50"/>
  <c r="AG281" i="50"/>
  <c r="AH281" i="50"/>
  <c r="AI281" i="50"/>
  <c r="AJ281" i="50"/>
  <c r="AK281" i="50"/>
  <c r="AL281" i="50"/>
  <c r="AM281" i="50"/>
  <c r="AN281" i="50"/>
  <c r="AO281" i="50"/>
  <c r="AP281" i="50"/>
  <c r="AQ281" i="50"/>
  <c r="AR281" i="50"/>
  <c r="AS281" i="50"/>
  <c r="AT281" i="50"/>
  <c r="AU281" i="50"/>
  <c r="E282" i="50"/>
  <c r="F282" i="50"/>
  <c r="G282" i="50"/>
  <c r="H282" i="50"/>
  <c r="I282" i="50"/>
  <c r="J282" i="50"/>
  <c r="K282" i="50"/>
  <c r="L282" i="50"/>
  <c r="L310" i="50" s="1"/>
  <c r="M282" i="50"/>
  <c r="N282" i="50"/>
  <c r="O282" i="50"/>
  <c r="P282" i="50"/>
  <c r="Q282" i="50"/>
  <c r="R282" i="50"/>
  <c r="S282" i="50"/>
  <c r="T282" i="50"/>
  <c r="U282" i="50"/>
  <c r="V282" i="50"/>
  <c r="W282" i="50"/>
  <c r="X282" i="50"/>
  <c r="Y282" i="50"/>
  <c r="Z282" i="50"/>
  <c r="AA282" i="50"/>
  <c r="AB282" i="50"/>
  <c r="AC282" i="50"/>
  <c r="AD282" i="50"/>
  <c r="AE282" i="50"/>
  <c r="AF282" i="50"/>
  <c r="AG282" i="50"/>
  <c r="AH282" i="50"/>
  <c r="AI282" i="50"/>
  <c r="AJ282" i="50"/>
  <c r="AJ310" i="50" s="1"/>
  <c r="AK282" i="50"/>
  <c r="AL282" i="50"/>
  <c r="AM282" i="50"/>
  <c r="AN282" i="50"/>
  <c r="AO282" i="50"/>
  <c r="AP282" i="50"/>
  <c r="AQ282" i="50"/>
  <c r="AR282" i="50"/>
  <c r="AS282" i="50"/>
  <c r="AT282" i="50"/>
  <c r="AU282" i="50"/>
  <c r="E283" i="50"/>
  <c r="F283" i="50"/>
  <c r="G283" i="50"/>
  <c r="H283" i="50"/>
  <c r="I283" i="50"/>
  <c r="J283" i="50"/>
  <c r="K283" i="50"/>
  <c r="L283" i="50"/>
  <c r="M283" i="50"/>
  <c r="M310" i="50" s="1"/>
  <c r="N283" i="50"/>
  <c r="O283" i="50"/>
  <c r="P283" i="50"/>
  <c r="Q283" i="50"/>
  <c r="Q310" i="50" s="1"/>
  <c r="R283" i="50"/>
  <c r="S283" i="50"/>
  <c r="T283" i="50"/>
  <c r="U283" i="50"/>
  <c r="V283" i="50"/>
  <c r="W283" i="50"/>
  <c r="X283" i="50"/>
  <c r="Y283" i="50"/>
  <c r="Z283" i="50"/>
  <c r="AA283" i="50"/>
  <c r="AB283" i="50"/>
  <c r="AC283" i="50"/>
  <c r="AD283" i="50"/>
  <c r="AE283" i="50"/>
  <c r="AF283" i="50"/>
  <c r="AG283" i="50"/>
  <c r="AH283" i="50"/>
  <c r="AI283" i="50"/>
  <c r="AJ283" i="50"/>
  <c r="AK283" i="50"/>
  <c r="AK310" i="50" s="1"/>
  <c r="AL283" i="50"/>
  <c r="AM283" i="50"/>
  <c r="AN283" i="50"/>
  <c r="AO283" i="50"/>
  <c r="AO310" i="50" s="1"/>
  <c r="AP283" i="50"/>
  <c r="AQ283" i="50"/>
  <c r="AR283" i="50"/>
  <c r="AS283" i="50"/>
  <c r="AT283" i="50"/>
  <c r="AU283" i="50"/>
  <c r="E284" i="50"/>
  <c r="F284" i="50"/>
  <c r="G284" i="50"/>
  <c r="H284" i="50"/>
  <c r="I284" i="50"/>
  <c r="J284" i="50"/>
  <c r="K284" i="50"/>
  <c r="L284" i="50"/>
  <c r="M284" i="50"/>
  <c r="N284" i="50"/>
  <c r="O284" i="50"/>
  <c r="P284" i="50"/>
  <c r="Q284" i="50"/>
  <c r="R284" i="50"/>
  <c r="S284" i="50"/>
  <c r="T284" i="50"/>
  <c r="U284" i="50"/>
  <c r="V284" i="50"/>
  <c r="V310" i="50" s="1"/>
  <c r="W284" i="50"/>
  <c r="X284" i="50"/>
  <c r="Y284" i="50"/>
  <c r="Z284" i="50"/>
  <c r="AA284" i="50"/>
  <c r="AB284" i="50"/>
  <c r="AC284" i="50"/>
  <c r="AD284" i="50"/>
  <c r="AE284" i="50"/>
  <c r="AF284" i="50"/>
  <c r="AG284" i="50"/>
  <c r="AH284" i="50"/>
  <c r="AI284" i="50"/>
  <c r="AJ284" i="50"/>
  <c r="AK284" i="50"/>
  <c r="AL284" i="50"/>
  <c r="AM284" i="50"/>
  <c r="AN284" i="50"/>
  <c r="AO284" i="50"/>
  <c r="AP284" i="50"/>
  <c r="AQ284" i="50"/>
  <c r="AR284" i="50"/>
  <c r="AS284" i="50"/>
  <c r="AT284" i="50"/>
  <c r="AT310" i="50" s="1"/>
  <c r="AU284" i="50"/>
  <c r="E285" i="50"/>
  <c r="F285" i="50"/>
  <c r="G285" i="50"/>
  <c r="H285" i="50"/>
  <c r="I285" i="50"/>
  <c r="J285" i="50"/>
  <c r="K285" i="50"/>
  <c r="L285" i="50"/>
  <c r="M285" i="50"/>
  <c r="N285" i="50"/>
  <c r="O285" i="50"/>
  <c r="P285" i="50"/>
  <c r="Q285" i="50"/>
  <c r="R285" i="50"/>
  <c r="S285" i="50"/>
  <c r="T285" i="50"/>
  <c r="U285" i="50"/>
  <c r="V285" i="50"/>
  <c r="W285" i="50"/>
  <c r="X285" i="50"/>
  <c r="Y285" i="50"/>
  <c r="Z285" i="50"/>
  <c r="AA285" i="50"/>
  <c r="AB285" i="50"/>
  <c r="AC285" i="50"/>
  <c r="AD285" i="50"/>
  <c r="AE285" i="50"/>
  <c r="AF285" i="50"/>
  <c r="AG285" i="50"/>
  <c r="AH285" i="50"/>
  <c r="AI285" i="50"/>
  <c r="AJ285" i="50"/>
  <c r="AK285" i="50"/>
  <c r="AL285" i="50"/>
  <c r="AM285" i="50"/>
  <c r="AN285" i="50"/>
  <c r="AO285" i="50"/>
  <c r="AP285" i="50"/>
  <c r="AQ285" i="50"/>
  <c r="AR285" i="50"/>
  <c r="AS285" i="50"/>
  <c r="AT285" i="50"/>
  <c r="AU285" i="50"/>
  <c r="E286" i="50"/>
  <c r="F286" i="50"/>
  <c r="G286" i="50"/>
  <c r="H286" i="50"/>
  <c r="H310" i="50" s="1"/>
  <c r="I286" i="50"/>
  <c r="J286" i="50"/>
  <c r="K286" i="50"/>
  <c r="L286" i="50"/>
  <c r="M286" i="50"/>
  <c r="N286" i="50"/>
  <c r="O286" i="50"/>
  <c r="P286" i="50"/>
  <c r="Q286" i="50"/>
  <c r="R286" i="50"/>
  <c r="S286" i="50"/>
  <c r="T286" i="50"/>
  <c r="U286" i="50"/>
  <c r="V286" i="50"/>
  <c r="W286" i="50"/>
  <c r="X286" i="50"/>
  <c r="Y286" i="50"/>
  <c r="Z286" i="50"/>
  <c r="AA286" i="50"/>
  <c r="AB286" i="50"/>
  <c r="AC286" i="50"/>
  <c r="AD286" i="50"/>
  <c r="AE286" i="50"/>
  <c r="AF286" i="50"/>
  <c r="AF310" i="50" s="1"/>
  <c r="AG286" i="50"/>
  <c r="AH286" i="50"/>
  <c r="AI286" i="50"/>
  <c r="AJ286" i="50"/>
  <c r="AK286" i="50"/>
  <c r="AL286" i="50"/>
  <c r="AM286" i="50"/>
  <c r="AN286" i="50"/>
  <c r="AO286" i="50"/>
  <c r="AP286" i="50"/>
  <c r="AQ286" i="50"/>
  <c r="AR286" i="50"/>
  <c r="AS286" i="50"/>
  <c r="AT286" i="50"/>
  <c r="AU286" i="50"/>
  <c r="E287" i="50"/>
  <c r="F287" i="50"/>
  <c r="G287" i="50"/>
  <c r="H287" i="50"/>
  <c r="I287" i="50"/>
  <c r="J287" i="50"/>
  <c r="K287" i="50"/>
  <c r="L287" i="50"/>
  <c r="M287" i="50"/>
  <c r="N287" i="50"/>
  <c r="O287" i="50"/>
  <c r="P287" i="50"/>
  <c r="Q287" i="50"/>
  <c r="R287" i="50"/>
  <c r="S287" i="50"/>
  <c r="T287" i="50"/>
  <c r="U287" i="50"/>
  <c r="V287" i="50"/>
  <c r="W287" i="50"/>
  <c r="X287" i="50"/>
  <c r="Y287" i="50"/>
  <c r="Z287" i="50"/>
  <c r="AA287" i="50"/>
  <c r="AB287" i="50"/>
  <c r="AC287" i="50"/>
  <c r="AD287" i="50"/>
  <c r="AE287" i="50"/>
  <c r="AF287" i="50"/>
  <c r="AG287" i="50"/>
  <c r="AH287" i="50"/>
  <c r="AI287" i="50"/>
  <c r="AJ287" i="50"/>
  <c r="AK287" i="50"/>
  <c r="AL287" i="50"/>
  <c r="AM287" i="50"/>
  <c r="AN287" i="50"/>
  <c r="AO287" i="50"/>
  <c r="AP287" i="50"/>
  <c r="AQ287" i="50"/>
  <c r="AR287" i="50"/>
  <c r="AS287" i="50"/>
  <c r="AT287" i="50"/>
  <c r="AU287" i="50"/>
  <c r="E288" i="50"/>
  <c r="F288" i="50"/>
  <c r="G288" i="50"/>
  <c r="H288" i="50"/>
  <c r="I288" i="50"/>
  <c r="J288" i="50"/>
  <c r="K288" i="50"/>
  <c r="L288" i="50"/>
  <c r="M288" i="50"/>
  <c r="N288" i="50"/>
  <c r="O288" i="50"/>
  <c r="P288" i="50"/>
  <c r="Q288" i="50"/>
  <c r="R288" i="50"/>
  <c r="R310" i="50" s="1"/>
  <c r="S288" i="50"/>
  <c r="T288" i="50"/>
  <c r="U288" i="50"/>
  <c r="V288" i="50"/>
  <c r="W288" i="50"/>
  <c r="X288" i="50"/>
  <c r="Y288" i="50"/>
  <c r="Z288" i="50"/>
  <c r="AA288" i="50"/>
  <c r="AB288" i="50"/>
  <c r="AC288" i="50"/>
  <c r="AD288" i="50"/>
  <c r="AE288" i="50"/>
  <c r="AF288" i="50"/>
  <c r="AG288" i="50"/>
  <c r="AH288" i="50"/>
  <c r="AI288" i="50"/>
  <c r="AJ288" i="50"/>
  <c r="AK288" i="50"/>
  <c r="AL288" i="50"/>
  <c r="AM288" i="50"/>
  <c r="AN288" i="50"/>
  <c r="AO288" i="50"/>
  <c r="AP288" i="50"/>
  <c r="AP310" i="50" s="1"/>
  <c r="AQ288" i="50"/>
  <c r="AR288" i="50"/>
  <c r="AS288" i="50"/>
  <c r="AT288" i="50"/>
  <c r="AU288" i="50"/>
  <c r="E289" i="50"/>
  <c r="F289" i="50"/>
  <c r="G289" i="50"/>
  <c r="H289" i="50"/>
  <c r="I289" i="50"/>
  <c r="J289" i="50"/>
  <c r="K289" i="50"/>
  <c r="L289" i="50"/>
  <c r="M289" i="50"/>
  <c r="N289" i="50"/>
  <c r="O289" i="50"/>
  <c r="P289" i="50"/>
  <c r="Q289" i="50"/>
  <c r="R289" i="50"/>
  <c r="S289" i="50"/>
  <c r="T289" i="50"/>
  <c r="U289" i="50"/>
  <c r="V289" i="50"/>
  <c r="W289" i="50"/>
  <c r="W310" i="50" s="1"/>
  <c r="X289" i="50"/>
  <c r="Y289" i="50"/>
  <c r="Z289" i="50"/>
  <c r="AA289" i="50"/>
  <c r="AB289" i="50"/>
  <c r="AC289" i="50"/>
  <c r="AD289" i="50"/>
  <c r="AE289" i="50"/>
  <c r="AF289" i="50"/>
  <c r="AG289" i="50"/>
  <c r="AH289" i="50"/>
  <c r="AI289" i="50"/>
  <c r="AJ289" i="50"/>
  <c r="AK289" i="50"/>
  <c r="AL289" i="50"/>
  <c r="AM289" i="50"/>
  <c r="AN289" i="50"/>
  <c r="AO289" i="50"/>
  <c r="AP289" i="50"/>
  <c r="AQ289" i="50"/>
  <c r="AR289" i="50"/>
  <c r="AS289" i="50"/>
  <c r="AT289" i="50"/>
  <c r="AU289" i="50"/>
  <c r="AU310" i="50" s="1"/>
  <c r="E290" i="50"/>
  <c r="F290" i="50"/>
  <c r="G290" i="50"/>
  <c r="H290" i="50"/>
  <c r="I290" i="50"/>
  <c r="J290" i="50"/>
  <c r="K290" i="50"/>
  <c r="L290" i="50"/>
  <c r="M290" i="50"/>
  <c r="N290" i="50"/>
  <c r="O290" i="50"/>
  <c r="P290" i="50"/>
  <c r="Q290" i="50"/>
  <c r="R290" i="50"/>
  <c r="S290" i="50"/>
  <c r="T290" i="50"/>
  <c r="U290" i="50"/>
  <c r="V290" i="50"/>
  <c r="W290" i="50"/>
  <c r="X290" i="50"/>
  <c r="Y290" i="50"/>
  <c r="Z290" i="50"/>
  <c r="AA290" i="50"/>
  <c r="AB290" i="50"/>
  <c r="AC290" i="50"/>
  <c r="AD290" i="50"/>
  <c r="AE290" i="50"/>
  <c r="AF290" i="50"/>
  <c r="AG290" i="50"/>
  <c r="AH290" i="50"/>
  <c r="AI290" i="50"/>
  <c r="AJ290" i="50"/>
  <c r="AK290" i="50"/>
  <c r="AL290" i="50"/>
  <c r="AM290" i="50"/>
  <c r="AN290" i="50"/>
  <c r="AO290" i="50"/>
  <c r="AP290" i="50"/>
  <c r="AQ290" i="50"/>
  <c r="AR290" i="50"/>
  <c r="AS290" i="50"/>
  <c r="AT290" i="50"/>
  <c r="AU290" i="50"/>
  <c r="E291" i="50"/>
  <c r="F291" i="50"/>
  <c r="G291" i="50"/>
  <c r="H291" i="50"/>
  <c r="I291" i="50"/>
  <c r="J291" i="50"/>
  <c r="K291" i="50"/>
  <c r="L291" i="50"/>
  <c r="M291" i="50"/>
  <c r="N291" i="50"/>
  <c r="O291" i="50"/>
  <c r="P291" i="50"/>
  <c r="Q291" i="50"/>
  <c r="R291" i="50"/>
  <c r="S291" i="50"/>
  <c r="T291" i="50"/>
  <c r="U291" i="50"/>
  <c r="V291" i="50"/>
  <c r="W291" i="50"/>
  <c r="X291" i="50"/>
  <c r="Y291" i="50"/>
  <c r="Z291" i="50"/>
  <c r="AA291" i="50"/>
  <c r="AB291" i="50"/>
  <c r="AC291" i="50"/>
  <c r="AD291" i="50"/>
  <c r="AE291" i="50"/>
  <c r="AF291" i="50"/>
  <c r="AG291" i="50"/>
  <c r="AH291" i="50"/>
  <c r="AI291" i="50"/>
  <c r="AJ291" i="50"/>
  <c r="AK291" i="50"/>
  <c r="AL291" i="50"/>
  <c r="AM291" i="50"/>
  <c r="AN291" i="50"/>
  <c r="AO291" i="50"/>
  <c r="AP291" i="50"/>
  <c r="AQ291" i="50"/>
  <c r="AR291" i="50"/>
  <c r="AS291" i="50"/>
  <c r="AT291" i="50"/>
  <c r="AU291" i="50"/>
  <c r="E292" i="50"/>
  <c r="F292" i="50"/>
  <c r="G292" i="50"/>
  <c r="H292" i="50"/>
  <c r="I292" i="50"/>
  <c r="J292" i="50"/>
  <c r="K292" i="50"/>
  <c r="L292" i="50"/>
  <c r="M292" i="50"/>
  <c r="N292" i="50"/>
  <c r="O292" i="50"/>
  <c r="P292" i="50"/>
  <c r="Q292" i="50"/>
  <c r="R292" i="50"/>
  <c r="S292" i="50"/>
  <c r="T292" i="50"/>
  <c r="U292" i="50"/>
  <c r="V292" i="50"/>
  <c r="W292" i="50"/>
  <c r="X292" i="50"/>
  <c r="Y292" i="50"/>
  <c r="Z292" i="50"/>
  <c r="AA292" i="50"/>
  <c r="AB292" i="50"/>
  <c r="AC292" i="50"/>
  <c r="AD292" i="50"/>
  <c r="AE292" i="50"/>
  <c r="AF292" i="50"/>
  <c r="AG292" i="50"/>
  <c r="AH292" i="50"/>
  <c r="AI292" i="50"/>
  <c r="AJ292" i="50"/>
  <c r="AK292" i="50"/>
  <c r="AL292" i="50"/>
  <c r="AM292" i="50"/>
  <c r="AN292" i="50"/>
  <c r="AO292" i="50"/>
  <c r="AP292" i="50"/>
  <c r="AQ292" i="50"/>
  <c r="AR292" i="50"/>
  <c r="AS292" i="50"/>
  <c r="AT292" i="50"/>
  <c r="AU292" i="50"/>
  <c r="E293" i="50"/>
  <c r="F293" i="50"/>
  <c r="G293" i="50"/>
  <c r="H293" i="50"/>
  <c r="I293" i="50"/>
  <c r="J293" i="50"/>
  <c r="K293" i="50"/>
  <c r="L293" i="50"/>
  <c r="M293" i="50"/>
  <c r="N293" i="50"/>
  <c r="O293" i="50"/>
  <c r="P293" i="50"/>
  <c r="Q293" i="50"/>
  <c r="R293" i="50"/>
  <c r="S293" i="50"/>
  <c r="T293" i="50"/>
  <c r="U293" i="50"/>
  <c r="V293" i="50"/>
  <c r="W293" i="50"/>
  <c r="X293" i="50"/>
  <c r="Y293" i="50"/>
  <c r="Z293" i="50"/>
  <c r="AA293" i="50"/>
  <c r="AB293" i="50"/>
  <c r="AC293" i="50"/>
  <c r="AD293" i="50"/>
  <c r="AE293" i="50"/>
  <c r="AF293" i="50"/>
  <c r="AG293" i="50"/>
  <c r="AH293" i="50"/>
  <c r="AI293" i="50"/>
  <c r="AJ293" i="50"/>
  <c r="AK293" i="50"/>
  <c r="AL293" i="50"/>
  <c r="AM293" i="50"/>
  <c r="AN293" i="50"/>
  <c r="AO293" i="50"/>
  <c r="AP293" i="50"/>
  <c r="AQ293" i="50"/>
  <c r="AR293" i="50"/>
  <c r="AS293" i="50"/>
  <c r="AT293" i="50"/>
  <c r="AU293" i="50"/>
  <c r="E294" i="50"/>
  <c r="F294" i="50"/>
  <c r="G294" i="50"/>
  <c r="H294" i="50"/>
  <c r="I294" i="50"/>
  <c r="J294" i="50"/>
  <c r="K294" i="50"/>
  <c r="L294" i="50"/>
  <c r="M294" i="50"/>
  <c r="N294" i="50"/>
  <c r="O294" i="50"/>
  <c r="P294" i="50"/>
  <c r="Q294" i="50"/>
  <c r="R294" i="50"/>
  <c r="S294" i="50"/>
  <c r="T294" i="50"/>
  <c r="U294" i="50"/>
  <c r="V294" i="50"/>
  <c r="W294" i="50"/>
  <c r="X294" i="50"/>
  <c r="Y294" i="50"/>
  <c r="Z294" i="50"/>
  <c r="AA294" i="50"/>
  <c r="AB294" i="50"/>
  <c r="AC294" i="50"/>
  <c r="AD294" i="50"/>
  <c r="AE294" i="50"/>
  <c r="AF294" i="50"/>
  <c r="AG294" i="50"/>
  <c r="AH294" i="50"/>
  <c r="AI294" i="50"/>
  <c r="AJ294" i="50"/>
  <c r="AK294" i="50"/>
  <c r="AL294" i="50"/>
  <c r="AM294" i="50"/>
  <c r="AN294" i="50"/>
  <c r="AO294" i="50"/>
  <c r="AP294" i="50"/>
  <c r="AQ294" i="50"/>
  <c r="AR294" i="50"/>
  <c r="AS294" i="50"/>
  <c r="AT294" i="50"/>
  <c r="AU294" i="50"/>
  <c r="E295" i="50"/>
  <c r="F295" i="50"/>
  <c r="G295" i="50"/>
  <c r="H295" i="50"/>
  <c r="I295" i="50"/>
  <c r="J295" i="50"/>
  <c r="K295" i="50"/>
  <c r="L295" i="50"/>
  <c r="M295" i="50"/>
  <c r="N295" i="50"/>
  <c r="O295" i="50"/>
  <c r="P295" i="50"/>
  <c r="Q295" i="50"/>
  <c r="R295" i="50"/>
  <c r="S295" i="50"/>
  <c r="T295" i="50"/>
  <c r="U295" i="50"/>
  <c r="V295" i="50"/>
  <c r="W295" i="50"/>
  <c r="X295" i="50"/>
  <c r="Y295" i="50"/>
  <c r="Z295" i="50"/>
  <c r="AA295" i="50"/>
  <c r="AB295" i="50"/>
  <c r="AC295" i="50"/>
  <c r="AD295" i="50"/>
  <c r="AE295" i="50"/>
  <c r="AF295" i="50"/>
  <c r="AG295" i="50"/>
  <c r="AH295" i="50"/>
  <c r="AI295" i="50"/>
  <c r="AJ295" i="50"/>
  <c r="AK295" i="50"/>
  <c r="AL295" i="50"/>
  <c r="AM295" i="50"/>
  <c r="AN295" i="50"/>
  <c r="AO295" i="50"/>
  <c r="AP295" i="50"/>
  <c r="AQ295" i="50"/>
  <c r="AR295" i="50"/>
  <c r="AS295" i="50"/>
  <c r="AT295" i="50"/>
  <c r="AU295" i="50"/>
  <c r="E296" i="50"/>
  <c r="F296" i="50"/>
  <c r="G296" i="50"/>
  <c r="H296" i="50"/>
  <c r="I296" i="50"/>
  <c r="J296" i="50"/>
  <c r="K296" i="50"/>
  <c r="L296" i="50"/>
  <c r="M296" i="50"/>
  <c r="N296" i="50"/>
  <c r="O296" i="50"/>
  <c r="P296" i="50"/>
  <c r="Q296" i="50"/>
  <c r="R296" i="50"/>
  <c r="S296" i="50"/>
  <c r="T296" i="50"/>
  <c r="U296" i="50"/>
  <c r="V296" i="50"/>
  <c r="W296" i="50"/>
  <c r="X296" i="50"/>
  <c r="Y296" i="50"/>
  <c r="Z296" i="50"/>
  <c r="AA296" i="50"/>
  <c r="AB296" i="50"/>
  <c r="AC296" i="50"/>
  <c r="AD296" i="50"/>
  <c r="AE296" i="50"/>
  <c r="AF296" i="50"/>
  <c r="AG296" i="50"/>
  <c r="AH296" i="50"/>
  <c r="AI296" i="50"/>
  <c r="AJ296" i="50"/>
  <c r="AK296" i="50"/>
  <c r="AL296" i="50"/>
  <c r="AM296" i="50"/>
  <c r="AN296" i="50"/>
  <c r="AO296" i="50"/>
  <c r="AP296" i="50"/>
  <c r="AQ296" i="50"/>
  <c r="AR296" i="50"/>
  <c r="AS296" i="50"/>
  <c r="AT296" i="50"/>
  <c r="AU296" i="50"/>
  <c r="E297" i="50"/>
  <c r="F297" i="50"/>
  <c r="G297" i="50"/>
  <c r="H297" i="50"/>
  <c r="I297" i="50"/>
  <c r="J297" i="50"/>
  <c r="K297" i="50"/>
  <c r="L297" i="50"/>
  <c r="M297" i="50"/>
  <c r="N297" i="50"/>
  <c r="O297" i="50"/>
  <c r="P297" i="50"/>
  <c r="Q297" i="50"/>
  <c r="R297" i="50"/>
  <c r="S297" i="50"/>
  <c r="T297" i="50"/>
  <c r="U297" i="50"/>
  <c r="V297" i="50"/>
  <c r="W297" i="50"/>
  <c r="X297" i="50"/>
  <c r="Y297" i="50"/>
  <c r="Z297" i="50"/>
  <c r="AA297" i="50"/>
  <c r="AB297" i="50"/>
  <c r="AC297" i="50"/>
  <c r="AD297" i="50"/>
  <c r="AE297" i="50"/>
  <c r="AF297" i="50"/>
  <c r="AG297" i="50"/>
  <c r="AH297" i="50"/>
  <c r="AI297" i="50"/>
  <c r="AJ297" i="50"/>
  <c r="AK297" i="50"/>
  <c r="AL297" i="50"/>
  <c r="AM297" i="50"/>
  <c r="AN297" i="50"/>
  <c r="AO297" i="50"/>
  <c r="AP297" i="50"/>
  <c r="AQ297" i="50"/>
  <c r="AR297" i="50"/>
  <c r="AS297" i="50"/>
  <c r="AT297" i="50"/>
  <c r="AU297" i="50"/>
  <c r="E298" i="50"/>
  <c r="F298" i="50"/>
  <c r="G298" i="50"/>
  <c r="H298" i="50"/>
  <c r="I298" i="50"/>
  <c r="J298" i="50"/>
  <c r="K298" i="50"/>
  <c r="L298" i="50"/>
  <c r="M298" i="50"/>
  <c r="N298" i="50"/>
  <c r="O298" i="50"/>
  <c r="P298" i="50"/>
  <c r="Q298" i="50"/>
  <c r="R298" i="50"/>
  <c r="S298" i="50"/>
  <c r="T298" i="50"/>
  <c r="U298" i="50"/>
  <c r="V298" i="50"/>
  <c r="W298" i="50"/>
  <c r="X298" i="50"/>
  <c r="Y298" i="50"/>
  <c r="Z298" i="50"/>
  <c r="AA298" i="50"/>
  <c r="AB298" i="50"/>
  <c r="AC298" i="50"/>
  <c r="AD298" i="50"/>
  <c r="AE298" i="50"/>
  <c r="AF298" i="50"/>
  <c r="AG298" i="50"/>
  <c r="AH298" i="50"/>
  <c r="AI298" i="50"/>
  <c r="AJ298" i="50"/>
  <c r="AK298" i="50"/>
  <c r="AL298" i="50"/>
  <c r="AM298" i="50"/>
  <c r="AN298" i="50"/>
  <c r="AO298" i="50"/>
  <c r="AP298" i="50"/>
  <c r="AQ298" i="50"/>
  <c r="AR298" i="50"/>
  <c r="AS298" i="50"/>
  <c r="AT298" i="50"/>
  <c r="AU298" i="50"/>
  <c r="E299" i="50"/>
  <c r="F299" i="50"/>
  <c r="G299" i="50"/>
  <c r="H299" i="50"/>
  <c r="I299" i="50"/>
  <c r="J299" i="50"/>
  <c r="K299" i="50"/>
  <c r="L299" i="50"/>
  <c r="M299" i="50"/>
  <c r="N299" i="50"/>
  <c r="O299" i="50"/>
  <c r="P299" i="50"/>
  <c r="Q299" i="50"/>
  <c r="R299" i="50"/>
  <c r="S299" i="50"/>
  <c r="T299" i="50"/>
  <c r="U299" i="50"/>
  <c r="V299" i="50"/>
  <c r="W299" i="50"/>
  <c r="X299" i="50"/>
  <c r="Y299" i="50"/>
  <c r="Z299" i="50"/>
  <c r="AA299" i="50"/>
  <c r="AB299" i="50"/>
  <c r="AC299" i="50"/>
  <c r="AD299" i="50"/>
  <c r="AE299" i="50"/>
  <c r="AF299" i="50"/>
  <c r="AG299" i="50"/>
  <c r="AH299" i="50"/>
  <c r="AI299" i="50"/>
  <c r="AJ299" i="50"/>
  <c r="AK299" i="50"/>
  <c r="AL299" i="50"/>
  <c r="AM299" i="50"/>
  <c r="AN299" i="50"/>
  <c r="AO299" i="50"/>
  <c r="AP299" i="50"/>
  <c r="AQ299" i="50"/>
  <c r="AR299" i="50"/>
  <c r="AS299" i="50"/>
  <c r="AT299" i="50"/>
  <c r="AU299" i="50"/>
  <c r="E300" i="50"/>
  <c r="F300" i="50"/>
  <c r="G300" i="50"/>
  <c r="H300" i="50"/>
  <c r="I300" i="50"/>
  <c r="J300" i="50"/>
  <c r="K300" i="50"/>
  <c r="L300" i="50"/>
  <c r="M300" i="50"/>
  <c r="N300" i="50"/>
  <c r="O300" i="50"/>
  <c r="P300" i="50"/>
  <c r="Q300" i="50"/>
  <c r="R300" i="50"/>
  <c r="S300" i="50"/>
  <c r="T300" i="50"/>
  <c r="U300" i="50"/>
  <c r="V300" i="50"/>
  <c r="W300" i="50"/>
  <c r="X300" i="50"/>
  <c r="Y300" i="50"/>
  <c r="Z300" i="50"/>
  <c r="AA300" i="50"/>
  <c r="AB300" i="50"/>
  <c r="AC300" i="50"/>
  <c r="AD300" i="50"/>
  <c r="AE300" i="50"/>
  <c r="AF300" i="50"/>
  <c r="AG300" i="50"/>
  <c r="AH300" i="50"/>
  <c r="AI300" i="50"/>
  <c r="AJ300" i="50"/>
  <c r="AK300" i="50"/>
  <c r="AL300" i="50"/>
  <c r="AM300" i="50"/>
  <c r="AN300" i="50"/>
  <c r="AO300" i="50"/>
  <c r="AP300" i="50"/>
  <c r="AQ300" i="50"/>
  <c r="AR300" i="50"/>
  <c r="AS300" i="50"/>
  <c r="AT300" i="50"/>
  <c r="AU300" i="50"/>
  <c r="E301" i="50"/>
  <c r="F301" i="50"/>
  <c r="G301" i="50"/>
  <c r="H301" i="50"/>
  <c r="I301" i="50"/>
  <c r="J301" i="50"/>
  <c r="K301" i="50"/>
  <c r="L301" i="50"/>
  <c r="M301" i="50"/>
  <c r="N301" i="50"/>
  <c r="O301" i="50"/>
  <c r="P301" i="50"/>
  <c r="Q301" i="50"/>
  <c r="R301" i="50"/>
  <c r="S301" i="50"/>
  <c r="T301" i="50"/>
  <c r="U301" i="50"/>
  <c r="V301" i="50"/>
  <c r="W301" i="50"/>
  <c r="X301" i="50"/>
  <c r="Y301" i="50"/>
  <c r="Z301" i="50"/>
  <c r="AA301" i="50"/>
  <c r="AB301" i="50"/>
  <c r="AC301" i="50"/>
  <c r="AD301" i="50"/>
  <c r="AE301" i="50"/>
  <c r="AF301" i="50"/>
  <c r="AG301" i="50"/>
  <c r="AH301" i="50"/>
  <c r="AI301" i="50"/>
  <c r="AJ301" i="50"/>
  <c r="AK301" i="50"/>
  <c r="AL301" i="50"/>
  <c r="AM301" i="50"/>
  <c r="AN301" i="50"/>
  <c r="AO301" i="50"/>
  <c r="AP301" i="50"/>
  <c r="AQ301" i="50"/>
  <c r="AR301" i="50"/>
  <c r="AS301" i="50"/>
  <c r="AT301" i="50"/>
  <c r="AU301" i="50"/>
  <c r="E302" i="50"/>
  <c r="F302" i="50"/>
  <c r="G302" i="50"/>
  <c r="H302" i="50"/>
  <c r="I302" i="50"/>
  <c r="J302" i="50"/>
  <c r="K302" i="50"/>
  <c r="L302" i="50"/>
  <c r="M302" i="50"/>
  <c r="N302" i="50"/>
  <c r="O302" i="50"/>
  <c r="P302" i="50"/>
  <c r="Q302" i="50"/>
  <c r="R302" i="50"/>
  <c r="S302" i="50"/>
  <c r="T302" i="50"/>
  <c r="U302" i="50"/>
  <c r="V302" i="50"/>
  <c r="W302" i="50"/>
  <c r="X302" i="50"/>
  <c r="Y302" i="50"/>
  <c r="Z302" i="50"/>
  <c r="AA302" i="50"/>
  <c r="AB302" i="50"/>
  <c r="AC302" i="50"/>
  <c r="AD302" i="50"/>
  <c r="AE302" i="50"/>
  <c r="AF302" i="50"/>
  <c r="AG302" i="50"/>
  <c r="AH302" i="50"/>
  <c r="AI302" i="50"/>
  <c r="AJ302" i="50"/>
  <c r="AK302" i="50"/>
  <c r="AL302" i="50"/>
  <c r="AM302" i="50"/>
  <c r="AN302" i="50"/>
  <c r="AO302" i="50"/>
  <c r="AP302" i="50"/>
  <c r="AQ302" i="50"/>
  <c r="AR302" i="50"/>
  <c r="AS302" i="50"/>
  <c r="AT302" i="50"/>
  <c r="AU302" i="50"/>
  <c r="E303" i="50"/>
  <c r="F303" i="50"/>
  <c r="G303" i="50"/>
  <c r="H303" i="50"/>
  <c r="I303" i="50"/>
  <c r="J303" i="50"/>
  <c r="K303" i="50"/>
  <c r="L303" i="50"/>
  <c r="M303" i="50"/>
  <c r="N303" i="50"/>
  <c r="O303" i="50"/>
  <c r="P303" i="50"/>
  <c r="Q303" i="50"/>
  <c r="R303" i="50"/>
  <c r="S303" i="50"/>
  <c r="T303" i="50"/>
  <c r="U303" i="50"/>
  <c r="V303" i="50"/>
  <c r="W303" i="50"/>
  <c r="X303" i="50"/>
  <c r="Y303" i="50"/>
  <c r="Z303" i="50"/>
  <c r="AA303" i="50"/>
  <c r="AB303" i="50"/>
  <c r="AC303" i="50"/>
  <c r="AD303" i="50"/>
  <c r="AE303" i="50"/>
  <c r="AF303" i="50"/>
  <c r="AG303" i="50"/>
  <c r="AH303" i="50"/>
  <c r="AI303" i="50"/>
  <c r="AJ303" i="50"/>
  <c r="AK303" i="50"/>
  <c r="AL303" i="50"/>
  <c r="AM303" i="50"/>
  <c r="AN303" i="50"/>
  <c r="AO303" i="50"/>
  <c r="AP303" i="50"/>
  <c r="AQ303" i="50"/>
  <c r="AR303" i="50"/>
  <c r="AS303" i="50"/>
  <c r="AT303" i="50"/>
  <c r="AU303" i="50"/>
  <c r="E304" i="50"/>
  <c r="F304" i="50"/>
  <c r="G304" i="50"/>
  <c r="H304" i="50"/>
  <c r="I304" i="50"/>
  <c r="J304" i="50"/>
  <c r="K304" i="50"/>
  <c r="L304" i="50"/>
  <c r="M304" i="50"/>
  <c r="N304" i="50"/>
  <c r="O304" i="50"/>
  <c r="P304" i="50"/>
  <c r="Q304" i="50"/>
  <c r="R304" i="50"/>
  <c r="S304" i="50"/>
  <c r="T304" i="50"/>
  <c r="U304" i="50"/>
  <c r="V304" i="50"/>
  <c r="W304" i="50"/>
  <c r="X304" i="50"/>
  <c r="Y304" i="50"/>
  <c r="Z304" i="50"/>
  <c r="AA304" i="50"/>
  <c r="AB304" i="50"/>
  <c r="AC304" i="50"/>
  <c r="AD304" i="50"/>
  <c r="AE304" i="50"/>
  <c r="AF304" i="50"/>
  <c r="AG304" i="50"/>
  <c r="AH304" i="50"/>
  <c r="AI304" i="50"/>
  <c r="AJ304" i="50"/>
  <c r="AK304" i="50"/>
  <c r="AL304" i="50"/>
  <c r="AM304" i="50"/>
  <c r="AN304" i="50"/>
  <c r="AO304" i="50"/>
  <c r="AP304" i="50"/>
  <c r="AQ304" i="50"/>
  <c r="AR304" i="50"/>
  <c r="AS304" i="50"/>
  <c r="AT304" i="50"/>
  <c r="AU304" i="50"/>
  <c r="E305" i="50"/>
  <c r="F305" i="50"/>
  <c r="G305" i="50"/>
  <c r="H305" i="50"/>
  <c r="I305" i="50"/>
  <c r="J305" i="50"/>
  <c r="K305" i="50"/>
  <c r="L305" i="50"/>
  <c r="M305" i="50"/>
  <c r="N305" i="50"/>
  <c r="O305" i="50"/>
  <c r="P305" i="50"/>
  <c r="Q305" i="50"/>
  <c r="R305" i="50"/>
  <c r="S305" i="50"/>
  <c r="T305" i="50"/>
  <c r="U305" i="50"/>
  <c r="V305" i="50"/>
  <c r="W305" i="50"/>
  <c r="X305" i="50"/>
  <c r="Y305" i="50"/>
  <c r="Z305" i="50"/>
  <c r="AA305" i="50"/>
  <c r="AB305" i="50"/>
  <c r="AC305" i="50"/>
  <c r="AD305" i="50"/>
  <c r="AE305" i="50"/>
  <c r="AF305" i="50"/>
  <c r="AG305" i="50"/>
  <c r="AH305" i="50"/>
  <c r="AI305" i="50"/>
  <c r="AJ305" i="50"/>
  <c r="AK305" i="50"/>
  <c r="AL305" i="50"/>
  <c r="AM305" i="50"/>
  <c r="AN305" i="50"/>
  <c r="AO305" i="50"/>
  <c r="AP305" i="50"/>
  <c r="AQ305" i="50"/>
  <c r="AR305" i="50"/>
  <c r="AS305" i="50"/>
  <c r="AT305" i="50"/>
  <c r="AU305" i="50"/>
  <c r="E306" i="50"/>
  <c r="F306" i="50"/>
  <c r="G306" i="50"/>
  <c r="H306" i="50"/>
  <c r="I306" i="50"/>
  <c r="J306" i="50"/>
  <c r="K306" i="50"/>
  <c r="L306" i="50"/>
  <c r="M306" i="50"/>
  <c r="N306" i="50"/>
  <c r="O306" i="50"/>
  <c r="P306" i="50"/>
  <c r="Q306" i="50"/>
  <c r="R306" i="50"/>
  <c r="S306" i="50"/>
  <c r="T306" i="50"/>
  <c r="U306" i="50"/>
  <c r="V306" i="50"/>
  <c r="W306" i="50"/>
  <c r="X306" i="50"/>
  <c r="Y306" i="50"/>
  <c r="Z306" i="50"/>
  <c r="AA306" i="50"/>
  <c r="AB306" i="50"/>
  <c r="AC306" i="50"/>
  <c r="AD306" i="50"/>
  <c r="AE306" i="50"/>
  <c r="AF306" i="50"/>
  <c r="AG306" i="50"/>
  <c r="AH306" i="50"/>
  <c r="AI306" i="50"/>
  <c r="AJ306" i="50"/>
  <c r="AK306" i="50"/>
  <c r="AL306" i="50"/>
  <c r="AM306" i="50"/>
  <c r="AN306" i="50"/>
  <c r="AO306" i="50"/>
  <c r="AP306" i="50"/>
  <c r="AQ306" i="50"/>
  <c r="AR306" i="50"/>
  <c r="AS306" i="50"/>
  <c r="AT306" i="50"/>
  <c r="AU306" i="50"/>
  <c r="E307" i="50"/>
  <c r="F307" i="50"/>
  <c r="G307" i="50"/>
  <c r="H307" i="50"/>
  <c r="I307" i="50"/>
  <c r="J307" i="50"/>
  <c r="K307" i="50"/>
  <c r="L307" i="50"/>
  <c r="M307" i="50"/>
  <c r="N307" i="50"/>
  <c r="O307" i="50"/>
  <c r="P307" i="50"/>
  <c r="Q307" i="50"/>
  <c r="R307" i="50"/>
  <c r="S307" i="50"/>
  <c r="T307" i="50"/>
  <c r="U307" i="50"/>
  <c r="V307" i="50"/>
  <c r="W307" i="50"/>
  <c r="X307" i="50"/>
  <c r="Y307" i="50"/>
  <c r="Z307" i="50"/>
  <c r="AA307" i="50"/>
  <c r="AB307" i="50"/>
  <c r="AC307" i="50"/>
  <c r="AD307" i="50"/>
  <c r="AE307" i="50"/>
  <c r="AF307" i="50"/>
  <c r="AG307" i="50"/>
  <c r="AH307" i="50"/>
  <c r="AI307" i="50"/>
  <c r="AJ307" i="50"/>
  <c r="AK307" i="50"/>
  <c r="AL307" i="50"/>
  <c r="AM307" i="50"/>
  <c r="AN307" i="50"/>
  <c r="AO307" i="50"/>
  <c r="AP307" i="50"/>
  <c r="AQ307" i="50"/>
  <c r="AR307" i="50"/>
  <c r="AS307" i="50"/>
  <c r="AT307" i="50"/>
  <c r="AU307" i="50"/>
  <c r="E308" i="50"/>
  <c r="F308" i="50"/>
  <c r="G308" i="50"/>
  <c r="H308" i="50"/>
  <c r="I308" i="50"/>
  <c r="J308" i="50"/>
  <c r="K308" i="50"/>
  <c r="L308" i="50"/>
  <c r="M308" i="50"/>
  <c r="N308" i="50"/>
  <c r="O308" i="50"/>
  <c r="P308" i="50"/>
  <c r="Q308" i="50"/>
  <c r="R308" i="50"/>
  <c r="S308" i="50"/>
  <c r="T308" i="50"/>
  <c r="U308" i="50"/>
  <c r="V308" i="50"/>
  <c r="W308" i="50"/>
  <c r="X308" i="50"/>
  <c r="Y308" i="50"/>
  <c r="Z308" i="50"/>
  <c r="AA308" i="50"/>
  <c r="AB308" i="50"/>
  <c r="AC308" i="50"/>
  <c r="AD308" i="50"/>
  <c r="AE308" i="50"/>
  <c r="AF308" i="50"/>
  <c r="AG308" i="50"/>
  <c r="AH308" i="50"/>
  <c r="AI308" i="50"/>
  <c r="AJ308" i="50"/>
  <c r="AK308" i="50"/>
  <c r="AL308" i="50"/>
  <c r="AM308" i="50"/>
  <c r="AN308" i="50"/>
  <c r="AO308" i="50"/>
  <c r="AP308" i="50"/>
  <c r="AQ308" i="50"/>
  <c r="AR308" i="50"/>
  <c r="AS308" i="50"/>
  <c r="AT308" i="50"/>
  <c r="AU308" i="50"/>
  <c r="E309" i="50"/>
  <c r="F309" i="50"/>
  <c r="G309" i="50"/>
  <c r="H309" i="50"/>
  <c r="I309" i="50"/>
  <c r="J309" i="50"/>
  <c r="K309" i="50"/>
  <c r="L309" i="50"/>
  <c r="M309" i="50"/>
  <c r="N309" i="50"/>
  <c r="O309" i="50"/>
  <c r="P309" i="50"/>
  <c r="Q309" i="50"/>
  <c r="R309" i="50"/>
  <c r="S309" i="50"/>
  <c r="T309" i="50"/>
  <c r="U309" i="50"/>
  <c r="V309" i="50"/>
  <c r="W309" i="50"/>
  <c r="X309" i="50"/>
  <c r="Y309" i="50"/>
  <c r="Z309" i="50"/>
  <c r="AA309" i="50"/>
  <c r="AB309" i="50"/>
  <c r="AC309" i="50"/>
  <c r="AD309" i="50"/>
  <c r="AE309" i="50"/>
  <c r="AF309" i="50"/>
  <c r="AG309" i="50"/>
  <c r="AH309" i="50"/>
  <c r="AI309" i="50"/>
  <c r="AJ309" i="50"/>
  <c r="AK309" i="50"/>
  <c r="AL309" i="50"/>
  <c r="AM309" i="50"/>
  <c r="AN309" i="50"/>
  <c r="AO309" i="50"/>
  <c r="AP309" i="50"/>
  <c r="AQ309" i="50"/>
  <c r="AR309" i="50"/>
  <c r="AS309" i="50"/>
  <c r="AT309" i="50"/>
  <c r="AU309"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310" i="50" s="1"/>
  <c r="D291" i="50"/>
  <c r="D292" i="50"/>
  <c r="D293" i="50"/>
  <c r="D294" i="50"/>
  <c r="D295" i="50"/>
  <c r="D296" i="50"/>
  <c r="D297" i="50"/>
  <c r="D298" i="50"/>
  <c r="D299" i="50"/>
  <c r="D300" i="50"/>
  <c r="D301" i="50"/>
  <c r="D302" i="50"/>
  <c r="D303" i="50"/>
  <c r="D304" i="50"/>
  <c r="D305" i="50"/>
  <c r="D306" i="50"/>
  <c r="D307" i="50"/>
  <c r="D308" i="50"/>
  <c r="D309" i="50"/>
  <c r="D266" i="50"/>
  <c r="E219" i="50"/>
  <c r="F219" i="50"/>
  <c r="G219" i="50"/>
  <c r="H219" i="50"/>
  <c r="I219" i="50"/>
  <c r="J219" i="50"/>
  <c r="K219" i="50"/>
  <c r="L219" i="50"/>
  <c r="M219" i="50"/>
  <c r="N219" i="50"/>
  <c r="O219" i="50"/>
  <c r="P219" i="50"/>
  <c r="Q219" i="50"/>
  <c r="R219" i="50"/>
  <c r="S219" i="50"/>
  <c r="T219" i="50"/>
  <c r="U219" i="50"/>
  <c r="V219" i="50"/>
  <c r="W219" i="50"/>
  <c r="X219" i="50"/>
  <c r="Y219" i="50"/>
  <c r="Z219" i="50"/>
  <c r="AA219" i="50"/>
  <c r="AA263" i="50" s="1"/>
  <c r="AB219" i="50"/>
  <c r="AB263" i="50" s="1"/>
  <c r="AC219" i="50"/>
  <c r="AD219" i="50"/>
  <c r="AE219" i="50"/>
  <c r="AF219" i="50"/>
  <c r="AG219" i="50"/>
  <c r="AH219" i="50"/>
  <c r="AI219" i="50"/>
  <c r="AJ219" i="50"/>
  <c r="AK219" i="50"/>
  <c r="AL219" i="50"/>
  <c r="AM219" i="50"/>
  <c r="AN219" i="50"/>
  <c r="AO219" i="50"/>
  <c r="AP219" i="50"/>
  <c r="AQ219" i="50"/>
  <c r="AR219" i="50"/>
  <c r="AS219" i="50"/>
  <c r="AT219" i="50"/>
  <c r="AU219" i="50"/>
  <c r="E220" i="50"/>
  <c r="F220" i="50"/>
  <c r="G220" i="50"/>
  <c r="H220" i="50"/>
  <c r="H263" i="50" s="1"/>
  <c r="I220" i="50"/>
  <c r="I263" i="50" s="1"/>
  <c r="J220" i="50"/>
  <c r="K220" i="50"/>
  <c r="L220" i="50"/>
  <c r="M220" i="50"/>
  <c r="N220" i="50"/>
  <c r="O220" i="50"/>
  <c r="P220" i="50"/>
  <c r="Q220" i="50"/>
  <c r="R220" i="50"/>
  <c r="S220" i="50"/>
  <c r="T220" i="50"/>
  <c r="U220" i="50"/>
  <c r="V220" i="50"/>
  <c r="W220" i="50"/>
  <c r="X220" i="50"/>
  <c r="Y220" i="50"/>
  <c r="Z220" i="50"/>
  <c r="AA220" i="50"/>
  <c r="AB220" i="50"/>
  <c r="AC220" i="50"/>
  <c r="AD220" i="50"/>
  <c r="AE220" i="50"/>
  <c r="AF220" i="50"/>
  <c r="AF263" i="50" s="1"/>
  <c r="AG220" i="50"/>
  <c r="AG263" i="50" s="1"/>
  <c r="AH220" i="50"/>
  <c r="AI220" i="50"/>
  <c r="AJ220" i="50"/>
  <c r="AK220" i="50"/>
  <c r="AL220" i="50"/>
  <c r="AM220" i="50"/>
  <c r="AN220" i="50"/>
  <c r="AO220" i="50"/>
  <c r="AP220" i="50"/>
  <c r="AQ220" i="50"/>
  <c r="AR220" i="50"/>
  <c r="AS220" i="50"/>
  <c r="AT220" i="50"/>
  <c r="AU220" i="50"/>
  <c r="E221" i="50"/>
  <c r="F221" i="50"/>
  <c r="G221" i="50"/>
  <c r="H221" i="50"/>
  <c r="I221" i="50"/>
  <c r="J221" i="50"/>
  <c r="K221" i="50"/>
  <c r="L221" i="50"/>
  <c r="M221" i="50"/>
  <c r="M263" i="50" s="1"/>
  <c r="N221" i="50"/>
  <c r="N263" i="50" s="1"/>
  <c r="O221" i="50"/>
  <c r="P221" i="50"/>
  <c r="Q221" i="50"/>
  <c r="R221" i="50"/>
  <c r="S221" i="50"/>
  <c r="T221" i="50"/>
  <c r="U221" i="50"/>
  <c r="V221" i="50"/>
  <c r="W221" i="50"/>
  <c r="X221" i="50"/>
  <c r="Y221" i="50"/>
  <c r="Z221" i="50"/>
  <c r="AA221" i="50"/>
  <c r="AB221" i="50"/>
  <c r="AC221" i="50"/>
  <c r="AD221" i="50"/>
  <c r="AE221" i="50"/>
  <c r="AF221" i="50"/>
  <c r="AG221" i="50"/>
  <c r="AH221" i="50"/>
  <c r="AI221" i="50"/>
  <c r="AJ221" i="50"/>
  <c r="AK221" i="50"/>
  <c r="AK263" i="50" s="1"/>
  <c r="AL221" i="50"/>
  <c r="AL263" i="50" s="1"/>
  <c r="AM221" i="50"/>
  <c r="AN221" i="50"/>
  <c r="AO221" i="50"/>
  <c r="AP221" i="50"/>
  <c r="AQ221" i="50"/>
  <c r="AR221" i="50"/>
  <c r="AS221" i="50"/>
  <c r="AT221" i="50"/>
  <c r="AU221" i="50"/>
  <c r="E222" i="50"/>
  <c r="F222" i="50"/>
  <c r="G222" i="50"/>
  <c r="H222" i="50"/>
  <c r="I222" i="50"/>
  <c r="J222" i="50"/>
  <c r="K222" i="50"/>
  <c r="L222" i="50"/>
  <c r="M222" i="50"/>
  <c r="N222" i="50"/>
  <c r="O222" i="50"/>
  <c r="P222" i="50"/>
  <c r="Q222" i="50"/>
  <c r="R222" i="50"/>
  <c r="R263" i="50" s="1"/>
  <c r="S222" i="50"/>
  <c r="S263" i="50" s="1"/>
  <c r="T222" i="50"/>
  <c r="U222" i="50"/>
  <c r="V222" i="50"/>
  <c r="W222" i="50"/>
  <c r="X222" i="50"/>
  <c r="Y222" i="50"/>
  <c r="Z222" i="50"/>
  <c r="AA222" i="50"/>
  <c r="AB222" i="50"/>
  <c r="AC222" i="50"/>
  <c r="AD222" i="50"/>
  <c r="AE222" i="50"/>
  <c r="AF222" i="50"/>
  <c r="AG222" i="50"/>
  <c r="AH222" i="50"/>
  <c r="AI222" i="50"/>
  <c r="AJ222" i="50"/>
  <c r="AK222" i="50"/>
  <c r="AL222" i="50"/>
  <c r="AM222" i="50"/>
  <c r="AN222" i="50"/>
  <c r="AO222" i="50"/>
  <c r="AP222" i="50"/>
  <c r="AP263" i="50" s="1"/>
  <c r="AQ222" i="50"/>
  <c r="AQ263" i="50" s="1"/>
  <c r="AR222" i="50"/>
  <c r="AS222" i="50"/>
  <c r="AT222" i="50"/>
  <c r="AU222" i="50"/>
  <c r="E223" i="50"/>
  <c r="F223" i="50"/>
  <c r="G223" i="50"/>
  <c r="H223" i="50"/>
  <c r="I223" i="50"/>
  <c r="J223" i="50"/>
  <c r="K223" i="50"/>
  <c r="L223" i="50"/>
  <c r="M223" i="50"/>
  <c r="N223" i="50"/>
  <c r="O223" i="50"/>
  <c r="P223" i="50"/>
  <c r="Q223" i="50"/>
  <c r="R223" i="50"/>
  <c r="S223" i="50"/>
  <c r="T223" i="50"/>
  <c r="U223" i="50"/>
  <c r="V223" i="50"/>
  <c r="W223" i="50"/>
  <c r="W263" i="50" s="1"/>
  <c r="X223" i="50"/>
  <c r="X263" i="50" s="1"/>
  <c r="Y223" i="50"/>
  <c r="Z223" i="50"/>
  <c r="AA223" i="50"/>
  <c r="AB223" i="50"/>
  <c r="AC223" i="50"/>
  <c r="AD223" i="50"/>
  <c r="AE223" i="50"/>
  <c r="AF223" i="50"/>
  <c r="AG223" i="50"/>
  <c r="AH223" i="50"/>
  <c r="AI223" i="50"/>
  <c r="AJ223" i="50"/>
  <c r="AK223" i="50"/>
  <c r="AL223" i="50"/>
  <c r="AM223" i="50"/>
  <c r="AN223" i="50"/>
  <c r="AO223" i="50"/>
  <c r="AP223" i="50"/>
  <c r="AQ223" i="50"/>
  <c r="AR223" i="50"/>
  <c r="AS223" i="50"/>
  <c r="AT223" i="50"/>
  <c r="AU223" i="50"/>
  <c r="AU263" i="50" s="1"/>
  <c r="E224" i="50"/>
  <c r="E263" i="50" s="1"/>
  <c r="F224" i="50"/>
  <c r="G224" i="50"/>
  <c r="H224" i="50"/>
  <c r="I224" i="50"/>
  <c r="J224" i="50"/>
  <c r="K224" i="50"/>
  <c r="L224" i="50"/>
  <c r="M224" i="50"/>
  <c r="N224" i="50"/>
  <c r="O224" i="50"/>
  <c r="P224" i="50"/>
  <c r="Q224" i="50"/>
  <c r="R224" i="50"/>
  <c r="S224" i="50"/>
  <c r="T224" i="50"/>
  <c r="U224" i="50"/>
  <c r="V224" i="50"/>
  <c r="W224" i="50"/>
  <c r="X224" i="50"/>
  <c r="Y224" i="50"/>
  <c r="Z224" i="50"/>
  <c r="AA224" i="50"/>
  <c r="AB224" i="50"/>
  <c r="AC224" i="50"/>
  <c r="AC263" i="50" s="1"/>
  <c r="AD224" i="50"/>
  <c r="AE224" i="50"/>
  <c r="AF224" i="50"/>
  <c r="AG224" i="50"/>
  <c r="AH224" i="50"/>
  <c r="AI224" i="50"/>
  <c r="AJ224" i="50"/>
  <c r="AK224" i="50"/>
  <c r="AL224" i="50"/>
  <c r="AM224" i="50"/>
  <c r="AN224" i="50"/>
  <c r="AO224" i="50"/>
  <c r="AP224" i="50"/>
  <c r="AQ224" i="50"/>
  <c r="AR224" i="50"/>
  <c r="AS224" i="50"/>
  <c r="AT224" i="50"/>
  <c r="AU224" i="50"/>
  <c r="E225" i="50"/>
  <c r="F225" i="50"/>
  <c r="G225" i="50"/>
  <c r="H225" i="50"/>
  <c r="I225" i="50"/>
  <c r="J225" i="50"/>
  <c r="J263" i="50" s="1"/>
  <c r="K225" i="50"/>
  <c r="L225" i="50"/>
  <c r="M225" i="50"/>
  <c r="N225" i="50"/>
  <c r="O225" i="50"/>
  <c r="P225" i="50"/>
  <c r="Q225" i="50"/>
  <c r="R225" i="50"/>
  <c r="S225" i="50"/>
  <c r="T225" i="50"/>
  <c r="U225" i="50"/>
  <c r="V225" i="50"/>
  <c r="W225" i="50"/>
  <c r="X225" i="50"/>
  <c r="Y225" i="50"/>
  <c r="Z225" i="50"/>
  <c r="AA225" i="50"/>
  <c r="AB225" i="50"/>
  <c r="AC225" i="50"/>
  <c r="AD225" i="50"/>
  <c r="AE225" i="50"/>
  <c r="AF225" i="50"/>
  <c r="AG225" i="50"/>
  <c r="AH225" i="50"/>
  <c r="AH263" i="50" s="1"/>
  <c r="AI225" i="50"/>
  <c r="AJ225" i="50"/>
  <c r="AK225" i="50"/>
  <c r="AL225" i="50"/>
  <c r="AM225" i="50"/>
  <c r="AN225" i="50"/>
  <c r="AO225" i="50"/>
  <c r="AP225" i="50"/>
  <c r="AQ225" i="50"/>
  <c r="AR225" i="50"/>
  <c r="AS225" i="50"/>
  <c r="AT225" i="50"/>
  <c r="AU225" i="50"/>
  <c r="E226" i="50"/>
  <c r="F226" i="50"/>
  <c r="G226" i="50"/>
  <c r="H226" i="50"/>
  <c r="I226" i="50"/>
  <c r="J226" i="50"/>
  <c r="K226" i="50"/>
  <c r="L226" i="50"/>
  <c r="M226" i="50"/>
  <c r="N226" i="50"/>
  <c r="O226" i="50"/>
  <c r="O263" i="50" s="1"/>
  <c r="P226" i="50"/>
  <c r="Q226" i="50"/>
  <c r="R226" i="50"/>
  <c r="S226" i="50"/>
  <c r="T226" i="50"/>
  <c r="U226" i="50"/>
  <c r="V226" i="50"/>
  <c r="W226" i="50"/>
  <c r="X226" i="50"/>
  <c r="Y226" i="50"/>
  <c r="Z226" i="50"/>
  <c r="AA226" i="50"/>
  <c r="AB226" i="50"/>
  <c r="AC226" i="50"/>
  <c r="AD226" i="50"/>
  <c r="AE226" i="50"/>
  <c r="AF226" i="50"/>
  <c r="AG226" i="50"/>
  <c r="AH226" i="50"/>
  <c r="AI226" i="50"/>
  <c r="AJ226" i="50"/>
  <c r="AK226" i="50"/>
  <c r="AL226" i="50"/>
  <c r="AM226" i="50"/>
  <c r="AM263" i="50" s="1"/>
  <c r="AN226" i="50"/>
  <c r="AO226" i="50"/>
  <c r="AP226" i="50"/>
  <c r="AQ226" i="50"/>
  <c r="AR226" i="50"/>
  <c r="AS226" i="50"/>
  <c r="AT226" i="50"/>
  <c r="AU226" i="50"/>
  <c r="E227" i="50"/>
  <c r="F227" i="50"/>
  <c r="G227" i="50"/>
  <c r="H227" i="50"/>
  <c r="I227" i="50"/>
  <c r="J227" i="50"/>
  <c r="K227" i="50"/>
  <c r="L227" i="50"/>
  <c r="M227" i="50"/>
  <c r="N227" i="50"/>
  <c r="O227" i="50"/>
  <c r="P227" i="50"/>
  <c r="Q227" i="50"/>
  <c r="R227" i="50"/>
  <c r="S227" i="50"/>
  <c r="T227" i="50"/>
  <c r="T263" i="50" s="1"/>
  <c r="U227" i="50"/>
  <c r="V227" i="50"/>
  <c r="W227" i="50"/>
  <c r="X227" i="50"/>
  <c r="Y227" i="50"/>
  <c r="Z227" i="50"/>
  <c r="AA227" i="50"/>
  <c r="AB227" i="50"/>
  <c r="AC227" i="50"/>
  <c r="AD227" i="50"/>
  <c r="AE227" i="50"/>
  <c r="AF227" i="50"/>
  <c r="AG227" i="50"/>
  <c r="AH227" i="50"/>
  <c r="AI227" i="50"/>
  <c r="AJ227" i="50"/>
  <c r="AK227" i="50"/>
  <c r="AL227" i="50"/>
  <c r="AM227" i="50"/>
  <c r="AN227" i="50"/>
  <c r="AO227" i="50"/>
  <c r="AP227" i="50"/>
  <c r="AQ227" i="50"/>
  <c r="AR227" i="50"/>
  <c r="AR263" i="50" s="1"/>
  <c r="AS227" i="50"/>
  <c r="AT227" i="50"/>
  <c r="AU227" i="50"/>
  <c r="E228" i="50"/>
  <c r="F228" i="50"/>
  <c r="G228" i="50"/>
  <c r="H228" i="50"/>
  <c r="I228" i="50"/>
  <c r="J228" i="50"/>
  <c r="K228" i="50"/>
  <c r="L228" i="50"/>
  <c r="M228" i="50"/>
  <c r="N228" i="50"/>
  <c r="O228" i="50"/>
  <c r="P228" i="50"/>
  <c r="Q228" i="50"/>
  <c r="R228" i="50"/>
  <c r="S228" i="50"/>
  <c r="T228" i="50"/>
  <c r="U228" i="50"/>
  <c r="V228" i="50"/>
  <c r="W228" i="50"/>
  <c r="X228" i="50"/>
  <c r="Y228" i="50"/>
  <c r="Y263" i="50" s="1"/>
  <c r="Z228" i="50"/>
  <c r="AA228" i="50"/>
  <c r="AB228" i="50"/>
  <c r="AC228" i="50"/>
  <c r="AD228" i="50"/>
  <c r="AE228" i="50"/>
  <c r="AF228" i="50"/>
  <c r="AG228" i="50"/>
  <c r="AH228" i="50"/>
  <c r="AI228" i="50"/>
  <c r="AJ228" i="50"/>
  <c r="AK228" i="50"/>
  <c r="AL228" i="50"/>
  <c r="AM228" i="50"/>
  <c r="AN228" i="50"/>
  <c r="AO228" i="50"/>
  <c r="AP228" i="50"/>
  <c r="AQ228" i="50"/>
  <c r="AR228" i="50"/>
  <c r="AS228" i="50"/>
  <c r="AT228" i="50"/>
  <c r="AU228" i="50"/>
  <c r="E229" i="50"/>
  <c r="F229" i="50"/>
  <c r="F263" i="50" s="1"/>
  <c r="G229" i="50"/>
  <c r="H229" i="50"/>
  <c r="I229" i="50"/>
  <c r="J229" i="50"/>
  <c r="K229" i="50"/>
  <c r="L229" i="50"/>
  <c r="M229" i="50"/>
  <c r="N229" i="50"/>
  <c r="O229" i="50"/>
  <c r="P229" i="50"/>
  <c r="Q229" i="50"/>
  <c r="R229" i="50"/>
  <c r="S229" i="50"/>
  <c r="T229" i="50"/>
  <c r="U229" i="50"/>
  <c r="V229" i="50"/>
  <c r="W229" i="50"/>
  <c r="X229" i="50"/>
  <c r="Y229" i="50"/>
  <c r="Z229" i="50"/>
  <c r="AA229" i="50"/>
  <c r="AB229" i="50"/>
  <c r="AC229" i="50"/>
  <c r="AD229" i="50"/>
  <c r="AD263" i="50" s="1"/>
  <c r="AE229" i="50"/>
  <c r="AF229" i="50"/>
  <c r="AG229" i="50"/>
  <c r="AH229" i="50"/>
  <c r="AI229" i="50"/>
  <c r="AJ229" i="50"/>
  <c r="AK229" i="50"/>
  <c r="AL229" i="50"/>
  <c r="AM229" i="50"/>
  <c r="AN229" i="50"/>
  <c r="AO229" i="50"/>
  <c r="AP229" i="50"/>
  <c r="AQ229" i="50"/>
  <c r="AR229" i="50"/>
  <c r="AS229" i="50"/>
  <c r="AT229" i="50"/>
  <c r="AU229" i="50"/>
  <c r="E230" i="50"/>
  <c r="F230" i="50"/>
  <c r="G230" i="50"/>
  <c r="H230" i="50"/>
  <c r="I230" i="50"/>
  <c r="J230" i="50"/>
  <c r="K230" i="50"/>
  <c r="K263" i="50" s="1"/>
  <c r="L230" i="50"/>
  <c r="M230" i="50"/>
  <c r="N230" i="50"/>
  <c r="O230" i="50"/>
  <c r="P230" i="50"/>
  <c r="Q230" i="50"/>
  <c r="R230" i="50"/>
  <c r="S230" i="50"/>
  <c r="T230" i="50"/>
  <c r="U230" i="50"/>
  <c r="V230" i="50"/>
  <c r="W230" i="50"/>
  <c r="X230" i="50"/>
  <c r="Y230" i="50"/>
  <c r="Z230" i="50"/>
  <c r="AA230" i="50"/>
  <c r="AB230" i="50"/>
  <c r="AC230" i="50"/>
  <c r="AD230" i="50"/>
  <c r="AE230" i="50"/>
  <c r="AF230" i="50"/>
  <c r="AG230" i="50"/>
  <c r="AH230" i="50"/>
  <c r="AI230" i="50"/>
  <c r="AI263" i="50" s="1"/>
  <c r="AJ230" i="50"/>
  <c r="AK230" i="50"/>
  <c r="AL230" i="50"/>
  <c r="AM230" i="50"/>
  <c r="AN230" i="50"/>
  <c r="AO230" i="50"/>
  <c r="AP230" i="50"/>
  <c r="AQ230" i="50"/>
  <c r="AR230" i="50"/>
  <c r="AS230" i="50"/>
  <c r="AT230" i="50"/>
  <c r="AU230" i="50"/>
  <c r="E231" i="50"/>
  <c r="F231" i="50"/>
  <c r="G231" i="50"/>
  <c r="H231" i="50"/>
  <c r="I231" i="50"/>
  <c r="J231" i="50"/>
  <c r="K231" i="50"/>
  <c r="L231" i="50"/>
  <c r="M231" i="50"/>
  <c r="N231" i="50"/>
  <c r="O231" i="50"/>
  <c r="P231" i="50"/>
  <c r="Q231" i="50"/>
  <c r="R231" i="50"/>
  <c r="S231" i="50"/>
  <c r="T231" i="50"/>
  <c r="U231" i="50"/>
  <c r="V231" i="50"/>
  <c r="W231" i="50"/>
  <c r="X231" i="50"/>
  <c r="Y231" i="50"/>
  <c r="Z231" i="50"/>
  <c r="AA231" i="50"/>
  <c r="AB231" i="50"/>
  <c r="AC231" i="50"/>
  <c r="AD231" i="50"/>
  <c r="AE231" i="50"/>
  <c r="AF231" i="50"/>
  <c r="AG231" i="50"/>
  <c r="AH231" i="50"/>
  <c r="AI231" i="50"/>
  <c r="AJ231" i="50"/>
  <c r="AK231" i="50"/>
  <c r="AL231" i="50"/>
  <c r="AM231" i="50"/>
  <c r="AN231" i="50"/>
  <c r="AO231" i="50"/>
  <c r="AP231" i="50"/>
  <c r="AQ231" i="50"/>
  <c r="AR231" i="50"/>
  <c r="AS231" i="50"/>
  <c r="AT231" i="50"/>
  <c r="AU231" i="50"/>
  <c r="E232" i="50"/>
  <c r="F232" i="50"/>
  <c r="G232" i="50"/>
  <c r="H232" i="50"/>
  <c r="I232" i="50"/>
  <c r="J232" i="50"/>
  <c r="K232" i="50"/>
  <c r="L232" i="50"/>
  <c r="M232" i="50"/>
  <c r="N232" i="50"/>
  <c r="O232" i="50"/>
  <c r="P232" i="50"/>
  <c r="Q232" i="50"/>
  <c r="R232" i="50"/>
  <c r="S232" i="50"/>
  <c r="T232" i="50"/>
  <c r="U232" i="50"/>
  <c r="U263" i="50" s="1"/>
  <c r="V232" i="50"/>
  <c r="W232" i="50"/>
  <c r="X232" i="50"/>
  <c r="Y232" i="50"/>
  <c r="Z232" i="50"/>
  <c r="AA232" i="50"/>
  <c r="AB232" i="50"/>
  <c r="AC232" i="50"/>
  <c r="AD232" i="50"/>
  <c r="AE232" i="50"/>
  <c r="AF232" i="50"/>
  <c r="AG232" i="50"/>
  <c r="AH232" i="50"/>
  <c r="AI232" i="50"/>
  <c r="AJ232" i="50"/>
  <c r="AK232" i="50"/>
  <c r="AL232" i="50"/>
  <c r="AM232" i="50"/>
  <c r="AN232" i="50"/>
  <c r="AO232" i="50"/>
  <c r="AP232" i="50"/>
  <c r="AQ232" i="50"/>
  <c r="AR232" i="50"/>
  <c r="AS232" i="50"/>
  <c r="AS263" i="50" s="1"/>
  <c r="AT232" i="50"/>
  <c r="AU232" i="50"/>
  <c r="E233" i="50"/>
  <c r="F233" i="50"/>
  <c r="G233" i="50"/>
  <c r="H233" i="50"/>
  <c r="I233" i="50"/>
  <c r="J233" i="50"/>
  <c r="K233" i="50"/>
  <c r="L233" i="50"/>
  <c r="M233" i="50"/>
  <c r="N233" i="50"/>
  <c r="O233" i="50"/>
  <c r="P233" i="50"/>
  <c r="Q233" i="50"/>
  <c r="R233" i="50"/>
  <c r="S233" i="50"/>
  <c r="T233" i="50"/>
  <c r="U233" i="50"/>
  <c r="V233" i="50"/>
  <c r="W233" i="50"/>
  <c r="X233" i="50"/>
  <c r="Y233" i="50"/>
  <c r="Z233" i="50"/>
  <c r="Z263" i="50" s="1"/>
  <c r="AA233" i="50"/>
  <c r="AB233" i="50"/>
  <c r="AC233" i="50"/>
  <c r="AD233" i="50"/>
  <c r="AE233" i="50"/>
  <c r="AF233" i="50"/>
  <c r="AG233" i="50"/>
  <c r="AH233" i="50"/>
  <c r="AI233" i="50"/>
  <c r="AJ233" i="50"/>
  <c r="AK233" i="50"/>
  <c r="AL233" i="50"/>
  <c r="AM233" i="50"/>
  <c r="AN233" i="50"/>
  <c r="AO233" i="50"/>
  <c r="AP233" i="50"/>
  <c r="AQ233" i="50"/>
  <c r="AR233" i="50"/>
  <c r="AS233" i="50"/>
  <c r="AT233" i="50"/>
  <c r="AU233" i="50"/>
  <c r="E234" i="50"/>
  <c r="F234" i="50"/>
  <c r="G234" i="50"/>
  <c r="G263" i="50" s="1"/>
  <c r="H234" i="50"/>
  <c r="I234" i="50"/>
  <c r="J234" i="50"/>
  <c r="K234" i="50"/>
  <c r="L234" i="50"/>
  <c r="M234" i="50"/>
  <c r="N234" i="50"/>
  <c r="O234" i="50"/>
  <c r="P234" i="50"/>
  <c r="Q234" i="50"/>
  <c r="R234" i="50"/>
  <c r="S234" i="50"/>
  <c r="T234" i="50"/>
  <c r="U234" i="50"/>
  <c r="V234" i="50"/>
  <c r="W234" i="50"/>
  <c r="X234" i="50"/>
  <c r="Y234" i="50"/>
  <c r="Z234" i="50"/>
  <c r="AA234" i="50"/>
  <c r="AB234" i="50"/>
  <c r="AC234" i="50"/>
  <c r="AD234" i="50"/>
  <c r="AE234" i="50"/>
  <c r="AE263" i="50" s="1"/>
  <c r="AF234" i="50"/>
  <c r="AG234" i="50"/>
  <c r="AH234" i="50"/>
  <c r="AI234" i="50"/>
  <c r="AJ234" i="50"/>
  <c r="AK234" i="50"/>
  <c r="AL234" i="50"/>
  <c r="AM234" i="50"/>
  <c r="AN234" i="50"/>
  <c r="AO234" i="50"/>
  <c r="AP234" i="50"/>
  <c r="AQ234" i="50"/>
  <c r="AR234" i="50"/>
  <c r="AS234" i="50"/>
  <c r="AT234" i="50"/>
  <c r="AU234" i="50"/>
  <c r="E235" i="50"/>
  <c r="F235" i="50"/>
  <c r="G235" i="50"/>
  <c r="H235" i="50"/>
  <c r="I235" i="50"/>
  <c r="J235" i="50"/>
  <c r="K235" i="50"/>
  <c r="L235" i="50"/>
  <c r="L263" i="50" s="1"/>
  <c r="M235" i="50"/>
  <c r="N235" i="50"/>
  <c r="O235" i="50"/>
  <c r="P235" i="50"/>
  <c r="Q235" i="50"/>
  <c r="R235" i="50"/>
  <c r="S235" i="50"/>
  <c r="T235" i="50"/>
  <c r="U235" i="50"/>
  <c r="V235" i="50"/>
  <c r="W235" i="50"/>
  <c r="X235" i="50"/>
  <c r="Y235" i="50"/>
  <c r="Z235" i="50"/>
  <c r="AA235" i="50"/>
  <c r="AB235" i="50"/>
  <c r="AC235" i="50"/>
  <c r="AD235" i="50"/>
  <c r="AE235" i="50"/>
  <c r="AF235" i="50"/>
  <c r="AG235" i="50"/>
  <c r="AH235" i="50"/>
  <c r="AI235" i="50"/>
  <c r="AJ235" i="50"/>
  <c r="AJ263" i="50" s="1"/>
  <c r="AK235" i="50"/>
  <c r="AL235" i="50"/>
  <c r="AM235" i="50"/>
  <c r="AN235" i="50"/>
  <c r="AO235" i="50"/>
  <c r="AP235" i="50"/>
  <c r="AQ235" i="50"/>
  <c r="AR235" i="50"/>
  <c r="AS235" i="50"/>
  <c r="AT235" i="50"/>
  <c r="AU235" i="50"/>
  <c r="E236" i="50"/>
  <c r="F236" i="50"/>
  <c r="G236" i="50"/>
  <c r="H236" i="50"/>
  <c r="I236" i="50"/>
  <c r="J236" i="50"/>
  <c r="K236" i="50"/>
  <c r="L236" i="50"/>
  <c r="M236" i="50"/>
  <c r="N236" i="50"/>
  <c r="O236" i="50"/>
  <c r="P236" i="50"/>
  <c r="Q236" i="50"/>
  <c r="Q263" i="50" s="1"/>
  <c r="R236" i="50"/>
  <c r="S236" i="50"/>
  <c r="T236" i="50"/>
  <c r="U236" i="50"/>
  <c r="V236" i="50"/>
  <c r="W236" i="50"/>
  <c r="X236" i="50"/>
  <c r="Y236" i="50"/>
  <c r="Z236" i="50"/>
  <c r="AA236" i="50"/>
  <c r="AB236" i="50"/>
  <c r="AC236" i="50"/>
  <c r="AD236" i="50"/>
  <c r="AE236" i="50"/>
  <c r="AF236" i="50"/>
  <c r="AG236" i="50"/>
  <c r="AH236" i="50"/>
  <c r="AI236" i="50"/>
  <c r="AJ236" i="50"/>
  <c r="AK236" i="50"/>
  <c r="AL236" i="50"/>
  <c r="AM236" i="50"/>
  <c r="AN236" i="50"/>
  <c r="AO236" i="50"/>
  <c r="AO263" i="50" s="1"/>
  <c r="AP236" i="50"/>
  <c r="AQ236" i="50"/>
  <c r="AR236" i="50"/>
  <c r="AS236" i="50"/>
  <c r="AT236" i="50"/>
  <c r="AU236" i="50"/>
  <c r="E237" i="50"/>
  <c r="F237" i="50"/>
  <c r="G237" i="50"/>
  <c r="H237" i="50"/>
  <c r="I237" i="50"/>
  <c r="J237" i="50"/>
  <c r="K237" i="50"/>
  <c r="L237" i="50"/>
  <c r="M237" i="50"/>
  <c r="N237" i="50"/>
  <c r="O237" i="50"/>
  <c r="P237" i="50"/>
  <c r="Q237" i="50"/>
  <c r="R237" i="50"/>
  <c r="S237" i="50"/>
  <c r="T237" i="50"/>
  <c r="U237" i="50"/>
  <c r="V237" i="50"/>
  <c r="V263" i="50" s="1"/>
  <c r="W237" i="50"/>
  <c r="X237" i="50"/>
  <c r="Y237" i="50"/>
  <c r="Z237" i="50"/>
  <c r="AA237" i="50"/>
  <c r="AB237" i="50"/>
  <c r="AC237" i="50"/>
  <c r="AD237" i="50"/>
  <c r="AE237" i="50"/>
  <c r="AF237" i="50"/>
  <c r="AG237" i="50"/>
  <c r="AH237" i="50"/>
  <c r="AI237" i="50"/>
  <c r="AJ237" i="50"/>
  <c r="AK237" i="50"/>
  <c r="AL237" i="50"/>
  <c r="AM237" i="50"/>
  <c r="AN237" i="50"/>
  <c r="AO237" i="50"/>
  <c r="AP237" i="50"/>
  <c r="AQ237" i="50"/>
  <c r="AR237" i="50"/>
  <c r="AS237" i="50"/>
  <c r="AT237" i="50"/>
  <c r="AT263" i="50" s="1"/>
  <c r="AU237" i="50"/>
  <c r="E238" i="50"/>
  <c r="F238" i="50"/>
  <c r="G238" i="50"/>
  <c r="H238" i="50"/>
  <c r="I238" i="50"/>
  <c r="J238" i="50"/>
  <c r="K238" i="50"/>
  <c r="L238" i="50"/>
  <c r="M238" i="50"/>
  <c r="N238" i="50"/>
  <c r="O238" i="50"/>
  <c r="P238" i="50"/>
  <c r="Q238" i="50"/>
  <c r="R238" i="50"/>
  <c r="S238" i="50"/>
  <c r="T238" i="50"/>
  <c r="U238" i="50"/>
  <c r="V238" i="50"/>
  <c r="W238" i="50"/>
  <c r="X238" i="50"/>
  <c r="Y238" i="50"/>
  <c r="Z238" i="50"/>
  <c r="AA238" i="50"/>
  <c r="AB238" i="50"/>
  <c r="AC238" i="50"/>
  <c r="AD238" i="50"/>
  <c r="AE238" i="50"/>
  <c r="AF238" i="50"/>
  <c r="AG238" i="50"/>
  <c r="AH238" i="50"/>
  <c r="AI238" i="50"/>
  <c r="AJ238" i="50"/>
  <c r="AK238" i="50"/>
  <c r="AL238" i="50"/>
  <c r="AM238" i="50"/>
  <c r="AN238" i="50"/>
  <c r="AO238" i="50"/>
  <c r="AP238" i="50"/>
  <c r="AQ238" i="50"/>
  <c r="AR238" i="50"/>
  <c r="AS238" i="50"/>
  <c r="AT238" i="50"/>
  <c r="AU238" i="50"/>
  <c r="E239" i="50"/>
  <c r="F239" i="50"/>
  <c r="G239" i="50"/>
  <c r="H239" i="50"/>
  <c r="I239" i="50"/>
  <c r="J239" i="50"/>
  <c r="K239" i="50"/>
  <c r="L239" i="50"/>
  <c r="M239" i="50"/>
  <c r="N239" i="50"/>
  <c r="O239" i="50"/>
  <c r="P239" i="50"/>
  <c r="Q239" i="50"/>
  <c r="R239" i="50"/>
  <c r="S239" i="50"/>
  <c r="T239" i="50"/>
  <c r="U239" i="50"/>
  <c r="V239" i="50"/>
  <c r="W239" i="50"/>
  <c r="X239" i="50"/>
  <c r="Y239" i="50"/>
  <c r="Z239" i="50"/>
  <c r="AA239" i="50"/>
  <c r="AB239" i="50"/>
  <c r="AC239" i="50"/>
  <c r="AD239" i="50"/>
  <c r="AE239" i="50"/>
  <c r="AF239" i="50"/>
  <c r="AG239" i="50"/>
  <c r="AH239" i="50"/>
  <c r="AI239" i="50"/>
  <c r="AJ239" i="50"/>
  <c r="AK239" i="50"/>
  <c r="AL239" i="50"/>
  <c r="AM239" i="50"/>
  <c r="AN239" i="50"/>
  <c r="AO239" i="50"/>
  <c r="AP239" i="50"/>
  <c r="AQ239" i="50"/>
  <c r="AR239" i="50"/>
  <c r="AS239" i="50"/>
  <c r="AT239" i="50"/>
  <c r="AU239" i="50"/>
  <c r="E240" i="50"/>
  <c r="F240" i="50"/>
  <c r="G240" i="50"/>
  <c r="H240" i="50"/>
  <c r="I240" i="50"/>
  <c r="J240" i="50"/>
  <c r="K240" i="50"/>
  <c r="L240" i="50"/>
  <c r="M240" i="50"/>
  <c r="N240" i="50"/>
  <c r="O240" i="50"/>
  <c r="P240" i="50"/>
  <c r="Q240" i="50"/>
  <c r="R240" i="50"/>
  <c r="S240" i="50"/>
  <c r="T240" i="50"/>
  <c r="U240" i="50"/>
  <c r="V240" i="50"/>
  <c r="W240" i="50"/>
  <c r="X240" i="50"/>
  <c r="Y240" i="50"/>
  <c r="Z240" i="50"/>
  <c r="AA240" i="50"/>
  <c r="AB240" i="50"/>
  <c r="AC240" i="50"/>
  <c r="AD240" i="50"/>
  <c r="AE240" i="50"/>
  <c r="AF240" i="50"/>
  <c r="AG240" i="50"/>
  <c r="AH240" i="50"/>
  <c r="AI240" i="50"/>
  <c r="AJ240" i="50"/>
  <c r="AK240" i="50"/>
  <c r="AL240" i="50"/>
  <c r="AM240" i="50"/>
  <c r="AN240" i="50"/>
  <c r="AO240" i="50"/>
  <c r="AP240" i="50"/>
  <c r="AQ240" i="50"/>
  <c r="AR240" i="50"/>
  <c r="AS240" i="50"/>
  <c r="AT240" i="50"/>
  <c r="AU240" i="50"/>
  <c r="E241" i="50"/>
  <c r="F241" i="50"/>
  <c r="G241" i="50"/>
  <c r="H241" i="50"/>
  <c r="I241" i="50"/>
  <c r="J241" i="50"/>
  <c r="K241" i="50"/>
  <c r="L241" i="50"/>
  <c r="M241" i="50"/>
  <c r="N241" i="50"/>
  <c r="O241" i="50"/>
  <c r="P241" i="50"/>
  <c r="Q241" i="50"/>
  <c r="R241" i="50"/>
  <c r="S241" i="50"/>
  <c r="T241" i="50"/>
  <c r="U241" i="50"/>
  <c r="V241" i="50"/>
  <c r="W241" i="50"/>
  <c r="X241" i="50"/>
  <c r="Y241" i="50"/>
  <c r="Z241" i="50"/>
  <c r="AA241" i="50"/>
  <c r="AB241" i="50"/>
  <c r="AC241" i="50"/>
  <c r="AD241" i="50"/>
  <c r="AE241" i="50"/>
  <c r="AF241" i="50"/>
  <c r="AG241" i="50"/>
  <c r="AH241" i="50"/>
  <c r="AI241" i="50"/>
  <c r="AJ241" i="50"/>
  <c r="AK241" i="50"/>
  <c r="AL241" i="50"/>
  <c r="AM241" i="50"/>
  <c r="AN241" i="50"/>
  <c r="AO241" i="50"/>
  <c r="AP241" i="50"/>
  <c r="AQ241" i="50"/>
  <c r="AR241" i="50"/>
  <c r="AS241" i="50"/>
  <c r="AT241" i="50"/>
  <c r="AU241" i="50"/>
  <c r="E242" i="50"/>
  <c r="F242" i="50"/>
  <c r="G242" i="50"/>
  <c r="H242" i="50"/>
  <c r="I242" i="50"/>
  <c r="J242" i="50"/>
  <c r="K242" i="50"/>
  <c r="L242" i="50"/>
  <c r="M242" i="50"/>
  <c r="N242" i="50"/>
  <c r="O242" i="50"/>
  <c r="P242" i="50"/>
  <c r="Q242" i="50"/>
  <c r="R242" i="50"/>
  <c r="S242" i="50"/>
  <c r="T242" i="50"/>
  <c r="U242" i="50"/>
  <c r="V242" i="50"/>
  <c r="W242" i="50"/>
  <c r="X242" i="50"/>
  <c r="Y242" i="50"/>
  <c r="Z242" i="50"/>
  <c r="AA242" i="50"/>
  <c r="AB242" i="50"/>
  <c r="AC242" i="50"/>
  <c r="AD242" i="50"/>
  <c r="AE242" i="50"/>
  <c r="AF242" i="50"/>
  <c r="AG242" i="50"/>
  <c r="AH242" i="50"/>
  <c r="AI242" i="50"/>
  <c r="AJ242" i="50"/>
  <c r="AK242" i="50"/>
  <c r="AL242" i="50"/>
  <c r="AM242" i="50"/>
  <c r="AN242" i="50"/>
  <c r="AO242" i="50"/>
  <c r="AP242" i="50"/>
  <c r="AQ242" i="50"/>
  <c r="AR242" i="50"/>
  <c r="AS242" i="50"/>
  <c r="AT242" i="50"/>
  <c r="AU242" i="50"/>
  <c r="E243" i="50"/>
  <c r="F243" i="50"/>
  <c r="G243" i="50"/>
  <c r="H243" i="50"/>
  <c r="I243" i="50"/>
  <c r="J243" i="50"/>
  <c r="K243" i="50"/>
  <c r="L243" i="50"/>
  <c r="M243" i="50"/>
  <c r="N243" i="50"/>
  <c r="O243" i="50"/>
  <c r="P243" i="50"/>
  <c r="Q243" i="50"/>
  <c r="R243" i="50"/>
  <c r="S243" i="50"/>
  <c r="T243" i="50"/>
  <c r="U243" i="50"/>
  <c r="V243" i="50"/>
  <c r="W243" i="50"/>
  <c r="X243" i="50"/>
  <c r="Y243" i="50"/>
  <c r="Z243" i="50"/>
  <c r="AA243" i="50"/>
  <c r="AB243" i="50"/>
  <c r="AC243" i="50"/>
  <c r="AD243" i="50"/>
  <c r="AE243" i="50"/>
  <c r="AF243" i="50"/>
  <c r="AG243" i="50"/>
  <c r="AH243" i="50"/>
  <c r="AI243" i="50"/>
  <c r="AJ243" i="50"/>
  <c r="AK243" i="50"/>
  <c r="AL243" i="50"/>
  <c r="AM243" i="50"/>
  <c r="AN243" i="50"/>
  <c r="AO243" i="50"/>
  <c r="AP243" i="50"/>
  <c r="AQ243" i="50"/>
  <c r="AR243" i="50"/>
  <c r="AS243" i="50"/>
  <c r="AT243" i="50"/>
  <c r="AU243" i="50"/>
  <c r="E244" i="50"/>
  <c r="F244" i="50"/>
  <c r="G244" i="50"/>
  <c r="H244" i="50"/>
  <c r="I244" i="50"/>
  <c r="J244" i="50"/>
  <c r="K244" i="50"/>
  <c r="L244" i="50"/>
  <c r="M244" i="50"/>
  <c r="N244" i="50"/>
  <c r="O244" i="50"/>
  <c r="P244" i="50"/>
  <c r="Q244" i="50"/>
  <c r="R244" i="50"/>
  <c r="S244" i="50"/>
  <c r="T244" i="50"/>
  <c r="U244" i="50"/>
  <c r="V244" i="50"/>
  <c r="W244" i="50"/>
  <c r="X244" i="50"/>
  <c r="Y244" i="50"/>
  <c r="Z244" i="50"/>
  <c r="AA244" i="50"/>
  <c r="AB244" i="50"/>
  <c r="AC244" i="50"/>
  <c r="AD244" i="50"/>
  <c r="AE244" i="50"/>
  <c r="AF244" i="50"/>
  <c r="AG244" i="50"/>
  <c r="AH244" i="50"/>
  <c r="AI244" i="50"/>
  <c r="AJ244" i="50"/>
  <c r="AK244" i="50"/>
  <c r="AL244" i="50"/>
  <c r="AM244" i="50"/>
  <c r="AN244" i="50"/>
  <c r="AO244" i="50"/>
  <c r="AP244" i="50"/>
  <c r="AQ244" i="50"/>
  <c r="AR244" i="50"/>
  <c r="AS244" i="50"/>
  <c r="AT244" i="50"/>
  <c r="AU244" i="50"/>
  <c r="E245" i="50"/>
  <c r="F245" i="50"/>
  <c r="G245" i="50"/>
  <c r="H245" i="50"/>
  <c r="I245" i="50"/>
  <c r="J245" i="50"/>
  <c r="K245" i="50"/>
  <c r="L245" i="50"/>
  <c r="M245" i="50"/>
  <c r="N245" i="50"/>
  <c r="O245" i="50"/>
  <c r="P245" i="50"/>
  <c r="Q245" i="50"/>
  <c r="R245" i="50"/>
  <c r="S245" i="50"/>
  <c r="T245" i="50"/>
  <c r="U245" i="50"/>
  <c r="V245" i="50"/>
  <c r="W245" i="50"/>
  <c r="X245" i="50"/>
  <c r="Y245" i="50"/>
  <c r="Z245" i="50"/>
  <c r="AA245" i="50"/>
  <c r="AB245" i="50"/>
  <c r="AC245" i="50"/>
  <c r="AD245" i="50"/>
  <c r="AE245" i="50"/>
  <c r="AF245" i="50"/>
  <c r="AG245" i="50"/>
  <c r="AH245" i="50"/>
  <c r="AI245" i="50"/>
  <c r="AJ245" i="50"/>
  <c r="AK245" i="50"/>
  <c r="AL245" i="50"/>
  <c r="AM245" i="50"/>
  <c r="AN245" i="50"/>
  <c r="AO245" i="50"/>
  <c r="AP245" i="50"/>
  <c r="AQ245" i="50"/>
  <c r="AR245" i="50"/>
  <c r="AS245" i="50"/>
  <c r="AT245" i="50"/>
  <c r="AU245" i="50"/>
  <c r="E246" i="50"/>
  <c r="F246" i="50"/>
  <c r="G246" i="50"/>
  <c r="H246" i="50"/>
  <c r="I246" i="50"/>
  <c r="J246" i="50"/>
  <c r="K246" i="50"/>
  <c r="L246" i="50"/>
  <c r="M246" i="50"/>
  <c r="N246" i="50"/>
  <c r="O246" i="50"/>
  <c r="P246" i="50"/>
  <c r="Q246" i="50"/>
  <c r="R246" i="50"/>
  <c r="S246" i="50"/>
  <c r="T246" i="50"/>
  <c r="U246" i="50"/>
  <c r="V246" i="50"/>
  <c r="W246" i="50"/>
  <c r="X246" i="50"/>
  <c r="Y246" i="50"/>
  <c r="Z246" i="50"/>
  <c r="AA246" i="50"/>
  <c r="AB246" i="50"/>
  <c r="AC246" i="50"/>
  <c r="AD246" i="50"/>
  <c r="AE246" i="50"/>
  <c r="AF246" i="50"/>
  <c r="AG246" i="50"/>
  <c r="AH246" i="50"/>
  <c r="AI246" i="50"/>
  <c r="AJ246" i="50"/>
  <c r="AK246" i="50"/>
  <c r="AL246" i="50"/>
  <c r="AM246" i="50"/>
  <c r="AN246" i="50"/>
  <c r="AO246" i="50"/>
  <c r="AP246" i="50"/>
  <c r="AQ246" i="50"/>
  <c r="AR246" i="50"/>
  <c r="AS246" i="50"/>
  <c r="AT246" i="50"/>
  <c r="AU246" i="50"/>
  <c r="E247" i="50"/>
  <c r="F247" i="50"/>
  <c r="G247" i="50"/>
  <c r="H247" i="50"/>
  <c r="I247" i="50"/>
  <c r="J247" i="50"/>
  <c r="K247" i="50"/>
  <c r="L247" i="50"/>
  <c r="M247" i="50"/>
  <c r="N247" i="50"/>
  <c r="O247" i="50"/>
  <c r="P247" i="50"/>
  <c r="Q247" i="50"/>
  <c r="R247" i="50"/>
  <c r="S247" i="50"/>
  <c r="T247" i="50"/>
  <c r="U247" i="50"/>
  <c r="V247" i="50"/>
  <c r="W247" i="50"/>
  <c r="X247" i="50"/>
  <c r="Y247" i="50"/>
  <c r="Z247" i="50"/>
  <c r="AA247" i="50"/>
  <c r="AB247" i="50"/>
  <c r="AC247" i="50"/>
  <c r="AD247" i="50"/>
  <c r="AE247" i="50"/>
  <c r="AF247" i="50"/>
  <c r="AG247" i="50"/>
  <c r="AH247" i="50"/>
  <c r="AI247" i="50"/>
  <c r="AJ247" i="50"/>
  <c r="AK247" i="50"/>
  <c r="AL247" i="50"/>
  <c r="AM247" i="50"/>
  <c r="AN247" i="50"/>
  <c r="AO247" i="50"/>
  <c r="AP247" i="50"/>
  <c r="AQ247" i="50"/>
  <c r="AR247" i="50"/>
  <c r="AS247" i="50"/>
  <c r="AT247" i="50"/>
  <c r="AU247" i="50"/>
  <c r="E248" i="50"/>
  <c r="F248" i="50"/>
  <c r="G248" i="50"/>
  <c r="H248" i="50"/>
  <c r="I248" i="50"/>
  <c r="J248" i="50"/>
  <c r="K248" i="50"/>
  <c r="L248" i="50"/>
  <c r="M248" i="50"/>
  <c r="N248" i="50"/>
  <c r="O248" i="50"/>
  <c r="P248" i="50"/>
  <c r="Q248" i="50"/>
  <c r="R248" i="50"/>
  <c r="S248" i="50"/>
  <c r="T248" i="50"/>
  <c r="U248" i="50"/>
  <c r="V248" i="50"/>
  <c r="W248" i="50"/>
  <c r="X248" i="50"/>
  <c r="Y248" i="50"/>
  <c r="Z248" i="50"/>
  <c r="AA248" i="50"/>
  <c r="AB248" i="50"/>
  <c r="AC248" i="50"/>
  <c r="AD248" i="50"/>
  <c r="AE248" i="50"/>
  <c r="AF248" i="50"/>
  <c r="AG248" i="50"/>
  <c r="AH248" i="50"/>
  <c r="AI248" i="50"/>
  <c r="AJ248" i="50"/>
  <c r="AK248" i="50"/>
  <c r="AL248" i="50"/>
  <c r="AM248" i="50"/>
  <c r="AN248" i="50"/>
  <c r="AO248" i="50"/>
  <c r="AP248" i="50"/>
  <c r="AQ248" i="50"/>
  <c r="AR248" i="50"/>
  <c r="AS248" i="50"/>
  <c r="AT248" i="50"/>
  <c r="AU248" i="50"/>
  <c r="E249" i="50"/>
  <c r="F249" i="50"/>
  <c r="G249" i="50"/>
  <c r="H249" i="50"/>
  <c r="I249" i="50"/>
  <c r="J249" i="50"/>
  <c r="K249" i="50"/>
  <c r="L249" i="50"/>
  <c r="M249" i="50"/>
  <c r="N249" i="50"/>
  <c r="O249" i="50"/>
  <c r="P249" i="50"/>
  <c r="Q249" i="50"/>
  <c r="R249" i="50"/>
  <c r="S249" i="50"/>
  <c r="T249" i="50"/>
  <c r="U249" i="50"/>
  <c r="V249" i="50"/>
  <c r="W249" i="50"/>
  <c r="X249" i="50"/>
  <c r="Y249" i="50"/>
  <c r="Z249" i="50"/>
  <c r="AA249" i="50"/>
  <c r="AB249" i="50"/>
  <c r="AC249" i="50"/>
  <c r="AD249" i="50"/>
  <c r="AE249" i="50"/>
  <c r="AF249" i="50"/>
  <c r="AG249" i="50"/>
  <c r="AH249" i="50"/>
  <c r="AI249" i="50"/>
  <c r="AJ249" i="50"/>
  <c r="AK249" i="50"/>
  <c r="AL249" i="50"/>
  <c r="AM249" i="50"/>
  <c r="AN249" i="50"/>
  <c r="AO249" i="50"/>
  <c r="AP249" i="50"/>
  <c r="AQ249" i="50"/>
  <c r="AR249" i="50"/>
  <c r="AS249" i="50"/>
  <c r="AT249" i="50"/>
  <c r="AU249" i="50"/>
  <c r="E250" i="50"/>
  <c r="F250" i="50"/>
  <c r="G250" i="50"/>
  <c r="H250" i="50"/>
  <c r="I250" i="50"/>
  <c r="J250" i="50"/>
  <c r="K250" i="50"/>
  <c r="L250" i="50"/>
  <c r="M250" i="50"/>
  <c r="N250" i="50"/>
  <c r="O250" i="50"/>
  <c r="P250" i="50"/>
  <c r="Q250" i="50"/>
  <c r="R250" i="50"/>
  <c r="S250" i="50"/>
  <c r="T250" i="50"/>
  <c r="U250" i="50"/>
  <c r="V250" i="50"/>
  <c r="W250" i="50"/>
  <c r="X250" i="50"/>
  <c r="Y250" i="50"/>
  <c r="Z250" i="50"/>
  <c r="AA250" i="50"/>
  <c r="AB250" i="50"/>
  <c r="AC250" i="50"/>
  <c r="AD250" i="50"/>
  <c r="AE250" i="50"/>
  <c r="AF250" i="50"/>
  <c r="AG250" i="50"/>
  <c r="AH250" i="50"/>
  <c r="AI250" i="50"/>
  <c r="AJ250" i="50"/>
  <c r="AK250" i="50"/>
  <c r="AL250" i="50"/>
  <c r="AM250" i="50"/>
  <c r="AN250" i="50"/>
  <c r="AO250" i="50"/>
  <c r="AP250" i="50"/>
  <c r="AQ250" i="50"/>
  <c r="AR250" i="50"/>
  <c r="AS250" i="50"/>
  <c r="AT250" i="50"/>
  <c r="AU250" i="50"/>
  <c r="E251" i="50"/>
  <c r="F251" i="50"/>
  <c r="G251" i="50"/>
  <c r="H251" i="50"/>
  <c r="I251" i="50"/>
  <c r="J251" i="50"/>
  <c r="K251" i="50"/>
  <c r="L251" i="50"/>
  <c r="M251" i="50"/>
  <c r="N251" i="50"/>
  <c r="O251" i="50"/>
  <c r="P251" i="50"/>
  <c r="Q251" i="50"/>
  <c r="R251" i="50"/>
  <c r="S251" i="50"/>
  <c r="T251" i="50"/>
  <c r="U251" i="50"/>
  <c r="V251" i="50"/>
  <c r="W251" i="50"/>
  <c r="X251" i="50"/>
  <c r="Y251" i="50"/>
  <c r="Z251" i="50"/>
  <c r="AA251" i="50"/>
  <c r="AB251" i="50"/>
  <c r="AC251" i="50"/>
  <c r="AD251" i="50"/>
  <c r="AE251" i="50"/>
  <c r="AF251" i="50"/>
  <c r="AG251" i="50"/>
  <c r="AH251" i="50"/>
  <c r="AI251" i="50"/>
  <c r="AJ251" i="50"/>
  <c r="AK251" i="50"/>
  <c r="AL251" i="50"/>
  <c r="AM251" i="50"/>
  <c r="AN251" i="50"/>
  <c r="AO251" i="50"/>
  <c r="AP251" i="50"/>
  <c r="AQ251" i="50"/>
  <c r="AR251" i="50"/>
  <c r="AS251" i="50"/>
  <c r="AT251" i="50"/>
  <c r="AU251" i="50"/>
  <c r="E252" i="50"/>
  <c r="F252" i="50"/>
  <c r="G252" i="50"/>
  <c r="H252" i="50"/>
  <c r="I252" i="50"/>
  <c r="J252" i="50"/>
  <c r="K252" i="50"/>
  <c r="L252" i="50"/>
  <c r="M252" i="50"/>
  <c r="N252" i="50"/>
  <c r="O252" i="50"/>
  <c r="P252" i="50"/>
  <c r="Q252" i="50"/>
  <c r="R252" i="50"/>
  <c r="S252" i="50"/>
  <c r="T252" i="50"/>
  <c r="U252" i="50"/>
  <c r="V252" i="50"/>
  <c r="W252" i="50"/>
  <c r="X252" i="50"/>
  <c r="Y252" i="50"/>
  <c r="Z252" i="50"/>
  <c r="AA252" i="50"/>
  <c r="AB252" i="50"/>
  <c r="AC252" i="50"/>
  <c r="AD252" i="50"/>
  <c r="AE252" i="50"/>
  <c r="AF252" i="50"/>
  <c r="AG252" i="50"/>
  <c r="AH252" i="50"/>
  <c r="AI252" i="50"/>
  <c r="AJ252" i="50"/>
  <c r="AK252" i="50"/>
  <c r="AL252" i="50"/>
  <c r="AM252" i="50"/>
  <c r="AN252" i="50"/>
  <c r="AO252" i="50"/>
  <c r="AP252" i="50"/>
  <c r="AQ252" i="50"/>
  <c r="AR252" i="50"/>
  <c r="AS252" i="50"/>
  <c r="AT252" i="50"/>
  <c r="AU252" i="50"/>
  <c r="E253" i="50"/>
  <c r="F253" i="50"/>
  <c r="G253" i="50"/>
  <c r="H253" i="50"/>
  <c r="I253" i="50"/>
  <c r="J253" i="50"/>
  <c r="K253" i="50"/>
  <c r="L253" i="50"/>
  <c r="M253" i="50"/>
  <c r="N253" i="50"/>
  <c r="O253" i="50"/>
  <c r="P253" i="50"/>
  <c r="Q253" i="50"/>
  <c r="R253" i="50"/>
  <c r="S253" i="50"/>
  <c r="T253" i="50"/>
  <c r="U253" i="50"/>
  <c r="V253" i="50"/>
  <c r="W253" i="50"/>
  <c r="X253" i="50"/>
  <c r="Y253" i="50"/>
  <c r="Z253" i="50"/>
  <c r="AA253" i="50"/>
  <c r="AB253" i="50"/>
  <c r="AC253" i="50"/>
  <c r="AD253" i="50"/>
  <c r="AE253" i="50"/>
  <c r="AF253" i="50"/>
  <c r="AG253" i="50"/>
  <c r="AH253" i="50"/>
  <c r="AI253" i="50"/>
  <c r="AJ253" i="50"/>
  <c r="AK253" i="50"/>
  <c r="AL253" i="50"/>
  <c r="AM253" i="50"/>
  <c r="AN253" i="50"/>
  <c r="AO253" i="50"/>
  <c r="AP253" i="50"/>
  <c r="AQ253" i="50"/>
  <c r="AR253" i="50"/>
  <c r="AS253" i="50"/>
  <c r="AT253" i="50"/>
  <c r="AU253" i="50"/>
  <c r="E254" i="50"/>
  <c r="F254" i="50"/>
  <c r="G254" i="50"/>
  <c r="H254" i="50"/>
  <c r="I254" i="50"/>
  <c r="J254" i="50"/>
  <c r="K254" i="50"/>
  <c r="L254" i="50"/>
  <c r="M254" i="50"/>
  <c r="N254" i="50"/>
  <c r="O254" i="50"/>
  <c r="P254" i="50"/>
  <c r="Q254" i="50"/>
  <c r="R254" i="50"/>
  <c r="S254" i="50"/>
  <c r="T254" i="50"/>
  <c r="U254" i="50"/>
  <c r="V254" i="50"/>
  <c r="W254" i="50"/>
  <c r="X254" i="50"/>
  <c r="Y254" i="50"/>
  <c r="Z254" i="50"/>
  <c r="AA254" i="50"/>
  <c r="AB254" i="50"/>
  <c r="AC254" i="50"/>
  <c r="AD254" i="50"/>
  <c r="AE254" i="50"/>
  <c r="AF254" i="50"/>
  <c r="AG254" i="50"/>
  <c r="AH254" i="50"/>
  <c r="AI254" i="50"/>
  <c r="AJ254" i="50"/>
  <c r="AK254" i="50"/>
  <c r="AL254" i="50"/>
  <c r="AM254" i="50"/>
  <c r="AN254" i="50"/>
  <c r="AO254" i="50"/>
  <c r="AP254" i="50"/>
  <c r="AQ254" i="50"/>
  <c r="AR254" i="50"/>
  <c r="AS254" i="50"/>
  <c r="AT254" i="50"/>
  <c r="AU254" i="50"/>
  <c r="E255" i="50"/>
  <c r="F255" i="50"/>
  <c r="G255" i="50"/>
  <c r="H255" i="50"/>
  <c r="I255" i="50"/>
  <c r="J255" i="50"/>
  <c r="K255" i="50"/>
  <c r="L255" i="50"/>
  <c r="M255" i="50"/>
  <c r="N255" i="50"/>
  <c r="O255" i="50"/>
  <c r="P255" i="50"/>
  <c r="Q255" i="50"/>
  <c r="R255" i="50"/>
  <c r="S255" i="50"/>
  <c r="T255" i="50"/>
  <c r="U255" i="50"/>
  <c r="V255" i="50"/>
  <c r="W255" i="50"/>
  <c r="X255" i="50"/>
  <c r="Y255" i="50"/>
  <c r="Z255" i="50"/>
  <c r="AA255" i="50"/>
  <c r="AB255" i="50"/>
  <c r="AC255" i="50"/>
  <c r="AD255" i="50"/>
  <c r="AE255" i="50"/>
  <c r="AF255" i="50"/>
  <c r="AG255" i="50"/>
  <c r="AH255" i="50"/>
  <c r="AI255" i="50"/>
  <c r="AJ255" i="50"/>
  <c r="AK255" i="50"/>
  <c r="AL255" i="50"/>
  <c r="AM255" i="50"/>
  <c r="AN255" i="50"/>
  <c r="AO255" i="50"/>
  <c r="AP255" i="50"/>
  <c r="AQ255" i="50"/>
  <c r="AR255" i="50"/>
  <c r="AS255" i="50"/>
  <c r="AT255" i="50"/>
  <c r="AU255" i="50"/>
  <c r="E256" i="50"/>
  <c r="F256" i="50"/>
  <c r="G256" i="50"/>
  <c r="H256" i="50"/>
  <c r="I256" i="50"/>
  <c r="J256" i="50"/>
  <c r="K256" i="50"/>
  <c r="L256" i="50"/>
  <c r="M256" i="50"/>
  <c r="N256" i="50"/>
  <c r="O256" i="50"/>
  <c r="P256" i="50"/>
  <c r="Q256" i="50"/>
  <c r="R256" i="50"/>
  <c r="S256" i="50"/>
  <c r="T256" i="50"/>
  <c r="U256" i="50"/>
  <c r="V256" i="50"/>
  <c r="W256" i="50"/>
  <c r="X256" i="50"/>
  <c r="Y256" i="50"/>
  <c r="Z256" i="50"/>
  <c r="AA256" i="50"/>
  <c r="AB256" i="50"/>
  <c r="AC256" i="50"/>
  <c r="AD256" i="50"/>
  <c r="AE256" i="50"/>
  <c r="AF256" i="50"/>
  <c r="AG256" i="50"/>
  <c r="AH256" i="50"/>
  <c r="AI256" i="50"/>
  <c r="AJ256" i="50"/>
  <c r="AK256" i="50"/>
  <c r="AL256" i="50"/>
  <c r="AM256" i="50"/>
  <c r="AN256" i="50"/>
  <c r="AO256" i="50"/>
  <c r="AP256" i="50"/>
  <c r="AQ256" i="50"/>
  <c r="AR256" i="50"/>
  <c r="AS256" i="50"/>
  <c r="AT256" i="50"/>
  <c r="AU256" i="50"/>
  <c r="E257" i="50"/>
  <c r="F257" i="50"/>
  <c r="G257" i="50"/>
  <c r="H257" i="50"/>
  <c r="I257" i="50"/>
  <c r="J257" i="50"/>
  <c r="K257" i="50"/>
  <c r="L257" i="50"/>
  <c r="M257" i="50"/>
  <c r="N257" i="50"/>
  <c r="O257" i="50"/>
  <c r="P257" i="50"/>
  <c r="Q257" i="50"/>
  <c r="R257" i="50"/>
  <c r="S257" i="50"/>
  <c r="T257" i="50"/>
  <c r="U257" i="50"/>
  <c r="V257" i="50"/>
  <c r="W257" i="50"/>
  <c r="X257" i="50"/>
  <c r="Y257" i="50"/>
  <c r="Z257" i="50"/>
  <c r="AA257" i="50"/>
  <c r="AB257" i="50"/>
  <c r="AC257" i="50"/>
  <c r="AD257" i="50"/>
  <c r="AE257" i="50"/>
  <c r="AF257" i="50"/>
  <c r="AG257" i="50"/>
  <c r="AH257" i="50"/>
  <c r="AI257" i="50"/>
  <c r="AJ257" i="50"/>
  <c r="AK257" i="50"/>
  <c r="AL257" i="50"/>
  <c r="AM257" i="50"/>
  <c r="AN257" i="50"/>
  <c r="AO257" i="50"/>
  <c r="AP257" i="50"/>
  <c r="AQ257" i="50"/>
  <c r="AR257" i="50"/>
  <c r="AS257" i="50"/>
  <c r="AT257" i="50"/>
  <c r="AU257" i="50"/>
  <c r="E258" i="50"/>
  <c r="F258" i="50"/>
  <c r="G258" i="50"/>
  <c r="H258" i="50"/>
  <c r="I258" i="50"/>
  <c r="J258" i="50"/>
  <c r="K258" i="50"/>
  <c r="L258" i="50"/>
  <c r="M258" i="50"/>
  <c r="N258" i="50"/>
  <c r="O258" i="50"/>
  <c r="P258" i="50"/>
  <c r="Q258" i="50"/>
  <c r="R258" i="50"/>
  <c r="S258" i="50"/>
  <c r="T258" i="50"/>
  <c r="U258" i="50"/>
  <c r="V258" i="50"/>
  <c r="W258" i="50"/>
  <c r="X258" i="50"/>
  <c r="Y258" i="50"/>
  <c r="Z258" i="50"/>
  <c r="AA258" i="50"/>
  <c r="AB258" i="50"/>
  <c r="AC258" i="50"/>
  <c r="AD258" i="50"/>
  <c r="AE258" i="50"/>
  <c r="AF258" i="50"/>
  <c r="AG258" i="50"/>
  <c r="AH258" i="50"/>
  <c r="AI258" i="50"/>
  <c r="AJ258" i="50"/>
  <c r="AK258" i="50"/>
  <c r="AL258" i="50"/>
  <c r="AM258" i="50"/>
  <c r="AN258" i="50"/>
  <c r="AO258" i="50"/>
  <c r="AP258" i="50"/>
  <c r="AQ258" i="50"/>
  <c r="AR258" i="50"/>
  <c r="AS258" i="50"/>
  <c r="AT258" i="50"/>
  <c r="AU258" i="50"/>
  <c r="E259" i="50"/>
  <c r="F259" i="50"/>
  <c r="G259" i="50"/>
  <c r="H259" i="50"/>
  <c r="I259" i="50"/>
  <c r="J259" i="50"/>
  <c r="K259" i="50"/>
  <c r="L259" i="50"/>
  <c r="M259" i="50"/>
  <c r="N259" i="50"/>
  <c r="O259" i="50"/>
  <c r="P259" i="50"/>
  <c r="Q259" i="50"/>
  <c r="R259" i="50"/>
  <c r="S259" i="50"/>
  <c r="T259" i="50"/>
  <c r="U259" i="50"/>
  <c r="V259" i="50"/>
  <c r="W259" i="50"/>
  <c r="X259" i="50"/>
  <c r="Y259" i="50"/>
  <c r="Z259" i="50"/>
  <c r="AA259" i="50"/>
  <c r="AB259" i="50"/>
  <c r="AC259" i="50"/>
  <c r="AD259" i="50"/>
  <c r="AE259" i="50"/>
  <c r="AF259" i="50"/>
  <c r="AG259" i="50"/>
  <c r="AH259" i="50"/>
  <c r="AI259" i="50"/>
  <c r="AJ259" i="50"/>
  <c r="AK259" i="50"/>
  <c r="AL259" i="50"/>
  <c r="AM259" i="50"/>
  <c r="AN259" i="50"/>
  <c r="AO259" i="50"/>
  <c r="AP259" i="50"/>
  <c r="AQ259" i="50"/>
  <c r="AR259" i="50"/>
  <c r="AS259" i="50"/>
  <c r="AT259" i="50"/>
  <c r="AU259" i="50"/>
  <c r="E260" i="50"/>
  <c r="F260" i="50"/>
  <c r="G260" i="50"/>
  <c r="H260" i="50"/>
  <c r="I260" i="50"/>
  <c r="J260" i="50"/>
  <c r="K260" i="50"/>
  <c r="L260" i="50"/>
  <c r="M260" i="50"/>
  <c r="N260" i="50"/>
  <c r="O260" i="50"/>
  <c r="P260" i="50"/>
  <c r="Q260" i="50"/>
  <c r="R260" i="50"/>
  <c r="S260" i="50"/>
  <c r="T260" i="50"/>
  <c r="U260" i="50"/>
  <c r="V260" i="50"/>
  <c r="W260" i="50"/>
  <c r="X260" i="50"/>
  <c r="Y260" i="50"/>
  <c r="Z260" i="50"/>
  <c r="AA260" i="50"/>
  <c r="AB260" i="50"/>
  <c r="AC260" i="50"/>
  <c r="AD260" i="50"/>
  <c r="AE260" i="50"/>
  <c r="AF260" i="50"/>
  <c r="AG260" i="50"/>
  <c r="AH260" i="50"/>
  <c r="AI260" i="50"/>
  <c r="AJ260" i="50"/>
  <c r="AK260" i="50"/>
  <c r="AL260" i="50"/>
  <c r="AM260" i="50"/>
  <c r="AN260" i="50"/>
  <c r="AO260" i="50"/>
  <c r="AP260" i="50"/>
  <c r="AQ260" i="50"/>
  <c r="AR260" i="50"/>
  <c r="AS260" i="50"/>
  <c r="AT260" i="50"/>
  <c r="AU260" i="50"/>
  <c r="E261" i="50"/>
  <c r="F261" i="50"/>
  <c r="G261" i="50"/>
  <c r="H261" i="50"/>
  <c r="I261" i="50"/>
  <c r="J261" i="50"/>
  <c r="K261" i="50"/>
  <c r="L261" i="50"/>
  <c r="M261" i="50"/>
  <c r="N261" i="50"/>
  <c r="O261" i="50"/>
  <c r="P261" i="50"/>
  <c r="Q261" i="50"/>
  <c r="R261" i="50"/>
  <c r="S261" i="50"/>
  <c r="T261" i="50"/>
  <c r="U261" i="50"/>
  <c r="V261" i="50"/>
  <c r="W261" i="50"/>
  <c r="X261" i="50"/>
  <c r="Y261" i="50"/>
  <c r="Z261" i="50"/>
  <c r="AA261" i="50"/>
  <c r="AB261" i="50"/>
  <c r="AC261" i="50"/>
  <c r="AD261" i="50"/>
  <c r="AE261" i="50"/>
  <c r="AF261" i="50"/>
  <c r="AG261" i="50"/>
  <c r="AH261" i="50"/>
  <c r="AI261" i="50"/>
  <c r="AJ261" i="50"/>
  <c r="AK261" i="50"/>
  <c r="AL261" i="50"/>
  <c r="AM261" i="50"/>
  <c r="AN261" i="50"/>
  <c r="AO261" i="50"/>
  <c r="AP261" i="50"/>
  <c r="AQ261" i="50"/>
  <c r="AR261" i="50"/>
  <c r="AS261" i="50"/>
  <c r="AT261" i="50"/>
  <c r="AU261" i="50"/>
  <c r="E262" i="50"/>
  <c r="F262" i="50"/>
  <c r="G262" i="50"/>
  <c r="H262" i="50"/>
  <c r="I262" i="50"/>
  <c r="J262" i="50"/>
  <c r="K262" i="50"/>
  <c r="L262" i="50"/>
  <c r="M262" i="50"/>
  <c r="N262" i="50"/>
  <c r="O262" i="50"/>
  <c r="P262" i="50"/>
  <c r="Q262" i="50"/>
  <c r="R262" i="50"/>
  <c r="S262" i="50"/>
  <c r="T262" i="50"/>
  <c r="U262" i="50"/>
  <c r="V262" i="50"/>
  <c r="W262" i="50"/>
  <c r="X262" i="50"/>
  <c r="Y262" i="50"/>
  <c r="Z262" i="50"/>
  <c r="AA262" i="50"/>
  <c r="AB262" i="50"/>
  <c r="AC262" i="50"/>
  <c r="AD262" i="50"/>
  <c r="AE262" i="50"/>
  <c r="AF262" i="50"/>
  <c r="AG262" i="50"/>
  <c r="AH262" i="50"/>
  <c r="AI262" i="50"/>
  <c r="AJ262" i="50"/>
  <c r="AK262" i="50"/>
  <c r="AL262" i="50"/>
  <c r="AM262" i="50"/>
  <c r="AN262" i="50"/>
  <c r="AO262" i="50"/>
  <c r="AP262" i="50"/>
  <c r="AQ262" i="50"/>
  <c r="AR262" i="50"/>
  <c r="AS262" i="50"/>
  <c r="AT262" i="50"/>
  <c r="AU262"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63" i="50" s="1"/>
  <c r="D243" i="50"/>
  <c r="D244" i="50"/>
  <c r="D245" i="50"/>
  <c r="D246" i="50"/>
  <c r="D247" i="50"/>
  <c r="D248" i="50"/>
  <c r="D249" i="50"/>
  <c r="D250" i="50"/>
  <c r="D251" i="50"/>
  <c r="D252" i="50"/>
  <c r="D253" i="50"/>
  <c r="D254" i="50"/>
  <c r="D255" i="50"/>
  <c r="D256" i="50"/>
  <c r="D257" i="50"/>
  <c r="D258" i="50"/>
  <c r="D259" i="50"/>
  <c r="D260" i="50"/>
  <c r="D261" i="50"/>
  <c r="D262" i="50"/>
  <c r="D219" i="50"/>
  <c r="AP357" i="50"/>
  <c r="P357" i="50"/>
  <c r="AN310" i="50"/>
  <c r="P310" i="50"/>
  <c r="AN263" i="50"/>
  <c r="P263" i="50"/>
  <c r="E117" i="50"/>
  <c r="F117" i="50"/>
  <c r="G117" i="50"/>
  <c r="H117" i="50"/>
  <c r="I117" i="50"/>
  <c r="J117" i="50"/>
  <c r="K117" i="50"/>
  <c r="L117" i="50"/>
  <c r="M117" i="50"/>
  <c r="N117" i="50"/>
  <c r="O117" i="50"/>
  <c r="P117" i="50"/>
  <c r="Q117" i="50"/>
  <c r="R117" i="50"/>
  <c r="S117" i="50"/>
  <c r="T117" i="50"/>
  <c r="U117" i="50"/>
  <c r="V117" i="50"/>
  <c r="W117" i="50"/>
  <c r="X117" i="50"/>
  <c r="Y117" i="50"/>
  <c r="Z117" i="50"/>
  <c r="AA117" i="50"/>
  <c r="AB117" i="50"/>
  <c r="AC117" i="50"/>
  <c r="AD117" i="50"/>
  <c r="AE117" i="50"/>
  <c r="AF117" i="50"/>
  <c r="AG117" i="50"/>
  <c r="AH117" i="50"/>
  <c r="AI117" i="50"/>
  <c r="AJ117" i="50"/>
  <c r="AK117" i="50"/>
  <c r="AL117" i="50"/>
  <c r="AM117" i="50"/>
  <c r="AN117" i="50"/>
  <c r="AO117" i="50"/>
  <c r="AP117" i="50"/>
  <c r="AQ117" i="50"/>
  <c r="AR117" i="50"/>
  <c r="AS117" i="50"/>
  <c r="AT117" i="50"/>
  <c r="AU117" i="50"/>
  <c r="D117" i="50"/>
  <c r="E66" i="26"/>
  <c r="F66" i="26"/>
  <c r="G66" i="26"/>
  <c r="H66" i="26"/>
  <c r="I66" i="26"/>
  <c r="J66" i="26"/>
  <c r="K66" i="26"/>
  <c r="L66" i="26"/>
  <c r="M66" i="26"/>
  <c r="N66" i="26"/>
  <c r="O66" i="26"/>
  <c r="P66" i="26"/>
  <c r="Q66" i="26"/>
  <c r="R66" i="26"/>
  <c r="S66" i="26"/>
  <c r="T66" i="26"/>
  <c r="U66" i="26"/>
  <c r="V66" i="26"/>
  <c r="W66" i="26"/>
  <c r="X66" i="26"/>
  <c r="Y66" i="26"/>
  <c r="Z66" i="26"/>
  <c r="AA66" i="26"/>
  <c r="AB66" i="26"/>
  <c r="AC66" i="26"/>
  <c r="AD66" i="26"/>
  <c r="AE66" i="26"/>
  <c r="AF66" i="26"/>
  <c r="AG66" i="26"/>
  <c r="AH66" i="26"/>
  <c r="AI66" i="26"/>
  <c r="AJ66" i="26"/>
  <c r="AK66" i="26"/>
  <c r="AL66" i="26"/>
  <c r="AM66" i="26"/>
  <c r="AN66" i="26"/>
  <c r="AO66" i="26"/>
  <c r="AP66" i="26"/>
  <c r="AQ66" i="26"/>
  <c r="AR66" i="26"/>
  <c r="AS66" i="26"/>
  <c r="AT66" i="26"/>
  <c r="AU66" i="26"/>
  <c r="D66" i="26"/>
  <c r="E74" i="26"/>
  <c r="F74" i="26"/>
  <c r="G74" i="26"/>
  <c r="H74" i="26"/>
  <c r="I74" i="26"/>
  <c r="J74" i="26"/>
  <c r="K74" i="26"/>
  <c r="L74" i="26"/>
  <c r="M74" i="26"/>
  <c r="N74" i="26"/>
  <c r="O74" i="26"/>
  <c r="P74" i="26"/>
  <c r="Q74" i="26"/>
  <c r="R74" i="26"/>
  <c r="S74" i="26"/>
  <c r="T74" i="26"/>
  <c r="U74" i="26"/>
  <c r="V74" i="26"/>
  <c r="W74" i="26"/>
  <c r="X74" i="26"/>
  <c r="Y74" i="26"/>
  <c r="Z74" i="26"/>
  <c r="AA74" i="26"/>
  <c r="AB74" i="26"/>
  <c r="AC74" i="26"/>
  <c r="AD74" i="26"/>
  <c r="AE74" i="26"/>
  <c r="AF74" i="26"/>
  <c r="AG74" i="26"/>
  <c r="AH74" i="26"/>
  <c r="AI74" i="26"/>
  <c r="AJ74" i="26"/>
  <c r="AK74" i="26"/>
  <c r="AL74" i="26"/>
  <c r="AM74" i="26"/>
  <c r="AN74" i="26"/>
  <c r="AO74" i="26"/>
  <c r="AP74" i="26"/>
  <c r="AQ74" i="26"/>
  <c r="AR74" i="26"/>
  <c r="AS74" i="26"/>
  <c r="AT74" i="26"/>
  <c r="AU74" i="26"/>
  <c r="E75" i="26"/>
  <c r="F75" i="26"/>
  <c r="G75" i="26"/>
  <c r="H75" i="26"/>
  <c r="I75" i="26"/>
  <c r="J75" i="26"/>
  <c r="K75" i="26"/>
  <c r="L75" i="26"/>
  <c r="M75" i="26"/>
  <c r="N75" i="26"/>
  <c r="O75" i="26"/>
  <c r="P75" i="26"/>
  <c r="Q75" i="26"/>
  <c r="R75" i="26"/>
  <c r="S75" i="26"/>
  <c r="T75" i="26"/>
  <c r="U75" i="26"/>
  <c r="V75" i="26"/>
  <c r="W75" i="26"/>
  <c r="X75" i="26"/>
  <c r="Y75" i="26"/>
  <c r="Z75" i="26"/>
  <c r="AA75" i="26"/>
  <c r="AB75" i="26"/>
  <c r="AC75" i="26"/>
  <c r="AD75" i="26"/>
  <c r="AE75" i="26"/>
  <c r="AF75" i="26"/>
  <c r="AG75" i="26"/>
  <c r="AH75" i="26"/>
  <c r="AI75" i="26"/>
  <c r="AJ75" i="26"/>
  <c r="AK75" i="26"/>
  <c r="AL75" i="26"/>
  <c r="AM75" i="26"/>
  <c r="AN75" i="26"/>
  <c r="AO75" i="26"/>
  <c r="AP75" i="26"/>
  <c r="AQ75" i="26"/>
  <c r="AR75" i="26"/>
  <c r="AS75" i="26"/>
  <c r="AT75" i="26"/>
  <c r="AU75" i="26"/>
  <c r="E76" i="26"/>
  <c r="F76" i="26"/>
  <c r="G76" i="26"/>
  <c r="H76" i="26"/>
  <c r="I76" i="26"/>
  <c r="J76" i="26"/>
  <c r="K76" i="26"/>
  <c r="L76" i="26"/>
  <c r="M76" i="26"/>
  <c r="N76" i="26"/>
  <c r="O76" i="26"/>
  <c r="P76" i="26"/>
  <c r="Q76" i="26"/>
  <c r="R76" i="26"/>
  <c r="S76" i="26"/>
  <c r="T76" i="26"/>
  <c r="U76" i="26"/>
  <c r="V76" i="26"/>
  <c r="W76" i="26"/>
  <c r="X76" i="26"/>
  <c r="Y76" i="26"/>
  <c r="Z76" i="26"/>
  <c r="AA76" i="26"/>
  <c r="AB76" i="26"/>
  <c r="AC76" i="26"/>
  <c r="AD76" i="26"/>
  <c r="AE76" i="26"/>
  <c r="AF76" i="26"/>
  <c r="AG76" i="26"/>
  <c r="AH76" i="26"/>
  <c r="AI76" i="26"/>
  <c r="AJ76" i="26"/>
  <c r="AK76" i="26"/>
  <c r="AL76" i="26"/>
  <c r="AM76" i="26"/>
  <c r="AN76" i="26"/>
  <c r="AO76" i="26"/>
  <c r="AP76" i="26"/>
  <c r="AQ76" i="26"/>
  <c r="AR76" i="26"/>
  <c r="AS76" i="26"/>
  <c r="AT76" i="26"/>
  <c r="AU76" i="26"/>
  <c r="E77" i="26"/>
  <c r="F77" i="26"/>
  <c r="G77" i="26"/>
  <c r="H77" i="26"/>
  <c r="I77" i="26"/>
  <c r="J77" i="26"/>
  <c r="K77" i="26"/>
  <c r="L77" i="26"/>
  <c r="M77" i="26"/>
  <c r="N77" i="26"/>
  <c r="O77" i="26"/>
  <c r="P77" i="26"/>
  <c r="Q77" i="26"/>
  <c r="R77" i="26"/>
  <c r="S77" i="26"/>
  <c r="T77" i="26"/>
  <c r="U77" i="26"/>
  <c r="V77" i="26"/>
  <c r="W77" i="26"/>
  <c r="X77" i="26"/>
  <c r="Y77" i="26"/>
  <c r="Z77" i="26"/>
  <c r="AA77" i="26"/>
  <c r="AB77" i="26"/>
  <c r="AC77" i="26"/>
  <c r="AD77" i="26"/>
  <c r="AE77" i="26"/>
  <c r="AF77" i="26"/>
  <c r="AG77" i="26"/>
  <c r="AH77" i="26"/>
  <c r="AI77" i="26"/>
  <c r="AJ77" i="26"/>
  <c r="AK77" i="26"/>
  <c r="AL77" i="26"/>
  <c r="AM77" i="26"/>
  <c r="AN77" i="26"/>
  <c r="AO77" i="26"/>
  <c r="AP77" i="26"/>
  <c r="AQ77" i="26"/>
  <c r="AR77" i="26"/>
  <c r="AS77" i="26"/>
  <c r="AT77" i="26"/>
  <c r="AU77" i="26"/>
  <c r="E78" i="26"/>
  <c r="F78" i="26"/>
  <c r="G78" i="26"/>
  <c r="H78" i="26"/>
  <c r="I78" i="26"/>
  <c r="J78" i="26"/>
  <c r="K78" i="26"/>
  <c r="L78" i="26"/>
  <c r="M78" i="26"/>
  <c r="N78" i="26"/>
  <c r="O78" i="26"/>
  <c r="P78" i="26"/>
  <c r="Q78" i="26"/>
  <c r="R78" i="26"/>
  <c r="S78" i="26"/>
  <c r="T78" i="26"/>
  <c r="U78" i="26"/>
  <c r="V78" i="26"/>
  <c r="W78" i="26"/>
  <c r="X78" i="26"/>
  <c r="Y78" i="26"/>
  <c r="Z78" i="26"/>
  <c r="AA78" i="26"/>
  <c r="AB78" i="26"/>
  <c r="AC78" i="26"/>
  <c r="AD78" i="26"/>
  <c r="AE78" i="26"/>
  <c r="AF78" i="26"/>
  <c r="AG78" i="26"/>
  <c r="AH78" i="26"/>
  <c r="AI78" i="26"/>
  <c r="AJ78" i="26"/>
  <c r="AK78" i="26"/>
  <c r="AL78" i="26"/>
  <c r="AM78" i="26"/>
  <c r="AN78" i="26"/>
  <c r="AO78" i="26"/>
  <c r="AP78" i="26"/>
  <c r="AQ78" i="26"/>
  <c r="AR78" i="26"/>
  <c r="AS78" i="26"/>
  <c r="AT78" i="26"/>
  <c r="AU78" i="26"/>
  <c r="E79" i="26"/>
  <c r="F79" i="26"/>
  <c r="G79" i="26"/>
  <c r="H79" i="26"/>
  <c r="I79" i="26"/>
  <c r="J79" i="26"/>
  <c r="K79" i="26"/>
  <c r="L79" i="26"/>
  <c r="M79" i="26"/>
  <c r="N79" i="26"/>
  <c r="O79" i="26"/>
  <c r="P79" i="26"/>
  <c r="Q79" i="26"/>
  <c r="R79" i="26"/>
  <c r="S79" i="26"/>
  <c r="T79" i="26"/>
  <c r="U79" i="26"/>
  <c r="V79" i="26"/>
  <c r="W79" i="26"/>
  <c r="X79" i="26"/>
  <c r="Y79" i="26"/>
  <c r="Z79" i="26"/>
  <c r="AA79" i="26"/>
  <c r="AB79" i="26"/>
  <c r="AC79" i="26"/>
  <c r="AD79" i="26"/>
  <c r="AE79" i="26"/>
  <c r="AF79" i="26"/>
  <c r="AG79" i="26"/>
  <c r="AH79" i="26"/>
  <c r="AI79" i="26"/>
  <c r="AJ79" i="26"/>
  <c r="AK79" i="26"/>
  <c r="AL79" i="26"/>
  <c r="AM79" i="26"/>
  <c r="AN79" i="26"/>
  <c r="AO79" i="26"/>
  <c r="AP79" i="26"/>
  <c r="AQ79" i="26"/>
  <c r="AR79" i="26"/>
  <c r="AS79" i="26"/>
  <c r="AT79" i="26"/>
  <c r="AU79" i="26"/>
  <c r="E80" i="26"/>
  <c r="F80" i="26"/>
  <c r="G80" i="26"/>
  <c r="H80" i="26"/>
  <c r="I80" i="26"/>
  <c r="J80" i="26"/>
  <c r="K80" i="26"/>
  <c r="L80" i="26"/>
  <c r="M80" i="26"/>
  <c r="N80" i="26"/>
  <c r="O80" i="26"/>
  <c r="P80" i="26"/>
  <c r="Q80" i="26"/>
  <c r="R80" i="26"/>
  <c r="S80" i="26"/>
  <c r="T80" i="26"/>
  <c r="U80" i="26"/>
  <c r="V80" i="26"/>
  <c r="W80" i="26"/>
  <c r="X80" i="26"/>
  <c r="Y80" i="26"/>
  <c r="Z80" i="26"/>
  <c r="AA80" i="26"/>
  <c r="AB80" i="26"/>
  <c r="AC80" i="26"/>
  <c r="AD80" i="26"/>
  <c r="AE80" i="26"/>
  <c r="AF80" i="26"/>
  <c r="AG80" i="26"/>
  <c r="AH80" i="26"/>
  <c r="AI80" i="26"/>
  <c r="AJ80" i="26"/>
  <c r="AK80" i="26"/>
  <c r="AL80" i="26"/>
  <c r="AM80" i="26"/>
  <c r="AN80" i="26"/>
  <c r="AO80" i="26"/>
  <c r="AP80" i="26"/>
  <c r="AQ80" i="26"/>
  <c r="AR80" i="26"/>
  <c r="AS80" i="26"/>
  <c r="AT80" i="26"/>
  <c r="AU80" i="26"/>
  <c r="E81" i="26"/>
  <c r="F81" i="26"/>
  <c r="G81" i="26"/>
  <c r="H81" i="26"/>
  <c r="I81" i="26"/>
  <c r="J81" i="26"/>
  <c r="K81" i="26"/>
  <c r="L81" i="26"/>
  <c r="M81" i="26"/>
  <c r="N81" i="26"/>
  <c r="O81" i="26"/>
  <c r="P81" i="26"/>
  <c r="Q81" i="26"/>
  <c r="R81" i="26"/>
  <c r="S81" i="26"/>
  <c r="T81" i="26"/>
  <c r="U81" i="26"/>
  <c r="V81" i="26"/>
  <c r="W81" i="26"/>
  <c r="X81" i="26"/>
  <c r="Y81" i="26"/>
  <c r="Z81" i="26"/>
  <c r="AA81" i="26"/>
  <c r="AB81" i="26"/>
  <c r="AC81" i="26"/>
  <c r="AD81" i="26"/>
  <c r="AE81" i="26"/>
  <c r="AF81" i="26"/>
  <c r="AG81" i="26"/>
  <c r="AH81" i="26"/>
  <c r="AI81" i="26"/>
  <c r="AJ81" i="26"/>
  <c r="AK81" i="26"/>
  <c r="AL81" i="26"/>
  <c r="AM81" i="26"/>
  <c r="AN81" i="26"/>
  <c r="AO81" i="26"/>
  <c r="AP81" i="26"/>
  <c r="AQ81" i="26"/>
  <c r="AR81" i="26"/>
  <c r="AS81" i="26"/>
  <c r="AT81" i="26"/>
  <c r="AU81" i="26"/>
  <c r="E82" i="26"/>
  <c r="F82" i="26"/>
  <c r="G82" i="26"/>
  <c r="H82" i="26"/>
  <c r="I82" i="26"/>
  <c r="J82" i="26"/>
  <c r="K82" i="26"/>
  <c r="L82" i="26"/>
  <c r="M82" i="26"/>
  <c r="N82" i="26"/>
  <c r="O82" i="26"/>
  <c r="P82" i="26"/>
  <c r="Q82" i="26"/>
  <c r="R82" i="26"/>
  <c r="S82" i="26"/>
  <c r="T82" i="26"/>
  <c r="U82" i="26"/>
  <c r="V82" i="26"/>
  <c r="W82" i="26"/>
  <c r="X82" i="26"/>
  <c r="Y82" i="26"/>
  <c r="Z82" i="26"/>
  <c r="AA82" i="26"/>
  <c r="AB82" i="26"/>
  <c r="AC82" i="26"/>
  <c r="AD82" i="26"/>
  <c r="AE82" i="26"/>
  <c r="AF82" i="26"/>
  <c r="AG82" i="26"/>
  <c r="AH82" i="26"/>
  <c r="AI82" i="26"/>
  <c r="AJ82" i="26"/>
  <c r="AK82" i="26"/>
  <c r="AL82" i="26"/>
  <c r="AM82" i="26"/>
  <c r="AN82" i="26"/>
  <c r="AO82" i="26"/>
  <c r="AP82" i="26"/>
  <c r="AQ82" i="26"/>
  <c r="AR82" i="26"/>
  <c r="AS82" i="26"/>
  <c r="AT82" i="26"/>
  <c r="AU82" i="26"/>
  <c r="E83" i="26"/>
  <c r="F83" i="26"/>
  <c r="G83" i="26"/>
  <c r="H83" i="26"/>
  <c r="I83" i="26"/>
  <c r="J83" i="26"/>
  <c r="K83" i="26"/>
  <c r="L83" i="26"/>
  <c r="M83" i="26"/>
  <c r="N83" i="26"/>
  <c r="O83" i="26"/>
  <c r="P83" i="26"/>
  <c r="Q83" i="26"/>
  <c r="R83" i="26"/>
  <c r="S83" i="26"/>
  <c r="T83" i="26"/>
  <c r="U83" i="26"/>
  <c r="V83" i="26"/>
  <c r="W83" i="26"/>
  <c r="X83" i="26"/>
  <c r="Y83" i="26"/>
  <c r="Z83" i="26"/>
  <c r="AA83" i="26"/>
  <c r="AB83" i="26"/>
  <c r="AC83" i="26"/>
  <c r="AD83" i="26"/>
  <c r="AE83" i="26"/>
  <c r="AF83" i="26"/>
  <c r="AG83" i="26"/>
  <c r="AH83" i="26"/>
  <c r="AI83" i="26"/>
  <c r="AJ83" i="26"/>
  <c r="AK83" i="26"/>
  <c r="AL83" i="26"/>
  <c r="AM83" i="26"/>
  <c r="AN83" i="26"/>
  <c r="AO83" i="26"/>
  <c r="AP83" i="26"/>
  <c r="AQ83" i="26"/>
  <c r="AR83" i="26"/>
  <c r="AS83" i="26"/>
  <c r="AT83" i="26"/>
  <c r="AU83" i="26"/>
  <c r="E84" i="26"/>
  <c r="F84" i="26"/>
  <c r="G84" i="26"/>
  <c r="H84" i="26"/>
  <c r="I84" i="26"/>
  <c r="J84" i="26"/>
  <c r="K84" i="26"/>
  <c r="L84" i="26"/>
  <c r="M84" i="26"/>
  <c r="N84" i="26"/>
  <c r="O84" i="26"/>
  <c r="P84" i="26"/>
  <c r="Q84" i="26"/>
  <c r="R84" i="26"/>
  <c r="S84" i="26"/>
  <c r="T84" i="26"/>
  <c r="U84" i="26"/>
  <c r="V84" i="26"/>
  <c r="W84" i="26"/>
  <c r="X84" i="26"/>
  <c r="Y84" i="26"/>
  <c r="Z84" i="26"/>
  <c r="AA84" i="26"/>
  <c r="AB84" i="26"/>
  <c r="AC84" i="26"/>
  <c r="AD84" i="26"/>
  <c r="AE84" i="26"/>
  <c r="AF84" i="26"/>
  <c r="AG84" i="26"/>
  <c r="AH84" i="26"/>
  <c r="AI84" i="26"/>
  <c r="AJ84" i="26"/>
  <c r="AK84" i="26"/>
  <c r="AL84" i="26"/>
  <c r="AM84" i="26"/>
  <c r="AN84" i="26"/>
  <c r="AO84" i="26"/>
  <c r="AP84" i="26"/>
  <c r="AQ84" i="26"/>
  <c r="AR84" i="26"/>
  <c r="AS84" i="26"/>
  <c r="AT84" i="26"/>
  <c r="AU84" i="26"/>
  <c r="E85" i="26"/>
  <c r="F85" i="26"/>
  <c r="G85" i="26"/>
  <c r="H85" i="26"/>
  <c r="I85" i="26"/>
  <c r="J85" i="26"/>
  <c r="K85" i="26"/>
  <c r="L85" i="26"/>
  <c r="M85" i="26"/>
  <c r="N85" i="26"/>
  <c r="O85" i="26"/>
  <c r="P85" i="26"/>
  <c r="Q85" i="26"/>
  <c r="R85" i="26"/>
  <c r="S85" i="26"/>
  <c r="T85" i="26"/>
  <c r="U85" i="26"/>
  <c r="V85" i="26"/>
  <c r="W85" i="26"/>
  <c r="X85" i="26"/>
  <c r="Y85" i="26"/>
  <c r="Z85" i="26"/>
  <c r="AA85" i="26"/>
  <c r="AB85" i="26"/>
  <c r="AC85" i="26"/>
  <c r="AD85" i="26"/>
  <c r="AE85" i="26"/>
  <c r="AF85" i="26"/>
  <c r="AG85" i="26"/>
  <c r="AH85" i="26"/>
  <c r="AI85" i="26"/>
  <c r="AJ85" i="26"/>
  <c r="AK85" i="26"/>
  <c r="AL85" i="26"/>
  <c r="AM85" i="26"/>
  <c r="AN85" i="26"/>
  <c r="AO85" i="26"/>
  <c r="AP85" i="26"/>
  <c r="AQ85" i="26"/>
  <c r="AR85" i="26"/>
  <c r="AS85" i="26"/>
  <c r="AT85" i="26"/>
  <c r="AU85" i="26"/>
  <c r="E86" i="26"/>
  <c r="F86" i="26"/>
  <c r="G86" i="26"/>
  <c r="H86" i="26"/>
  <c r="I86" i="26"/>
  <c r="J86" i="26"/>
  <c r="K86" i="26"/>
  <c r="L86" i="26"/>
  <c r="M86" i="26"/>
  <c r="N86" i="26"/>
  <c r="O86" i="26"/>
  <c r="P86" i="26"/>
  <c r="Q86" i="26"/>
  <c r="R86" i="26"/>
  <c r="S86" i="26"/>
  <c r="T86" i="26"/>
  <c r="U86" i="26"/>
  <c r="V86" i="26"/>
  <c r="W86" i="26"/>
  <c r="X86" i="26"/>
  <c r="Y86" i="26"/>
  <c r="Z86" i="26"/>
  <c r="AA86" i="26"/>
  <c r="AB86" i="26"/>
  <c r="AC86" i="26"/>
  <c r="AD86" i="26"/>
  <c r="AE86" i="26"/>
  <c r="AF86" i="26"/>
  <c r="AG86" i="26"/>
  <c r="AH86" i="26"/>
  <c r="AI86" i="26"/>
  <c r="AJ86" i="26"/>
  <c r="AK86" i="26"/>
  <c r="AL86" i="26"/>
  <c r="AM86" i="26"/>
  <c r="AN86" i="26"/>
  <c r="AO86" i="26"/>
  <c r="AP86" i="26"/>
  <c r="AQ86" i="26"/>
  <c r="AR86" i="26"/>
  <c r="AS86" i="26"/>
  <c r="AT86" i="26"/>
  <c r="AU86" i="26"/>
  <c r="E87" i="26"/>
  <c r="F87" i="26"/>
  <c r="G87" i="26"/>
  <c r="H87" i="26"/>
  <c r="I87" i="26"/>
  <c r="J87" i="26"/>
  <c r="K87" i="26"/>
  <c r="L87" i="26"/>
  <c r="M87" i="26"/>
  <c r="N87" i="26"/>
  <c r="O87" i="26"/>
  <c r="P87" i="26"/>
  <c r="Q87" i="26"/>
  <c r="R87" i="26"/>
  <c r="S87" i="26"/>
  <c r="T87" i="26"/>
  <c r="U87" i="26"/>
  <c r="V87" i="26"/>
  <c r="W87" i="26"/>
  <c r="X87" i="26"/>
  <c r="Y87" i="26"/>
  <c r="Z87" i="26"/>
  <c r="AA87" i="26"/>
  <c r="AB87" i="26"/>
  <c r="AC87" i="26"/>
  <c r="AD87" i="26"/>
  <c r="AE87" i="26"/>
  <c r="AF87" i="26"/>
  <c r="AG87" i="26"/>
  <c r="AH87" i="26"/>
  <c r="AI87" i="26"/>
  <c r="AJ87" i="26"/>
  <c r="AK87" i="26"/>
  <c r="AL87" i="26"/>
  <c r="AM87" i="26"/>
  <c r="AN87" i="26"/>
  <c r="AO87" i="26"/>
  <c r="AP87" i="26"/>
  <c r="AQ87" i="26"/>
  <c r="AR87" i="26"/>
  <c r="AS87" i="26"/>
  <c r="AT87" i="26"/>
  <c r="AU87" i="26"/>
  <c r="E88" i="26"/>
  <c r="F88" i="26"/>
  <c r="G88" i="26"/>
  <c r="H88" i="26"/>
  <c r="I88" i="26"/>
  <c r="J88" i="26"/>
  <c r="K88" i="26"/>
  <c r="L88" i="26"/>
  <c r="M88" i="26"/>
  <c r="N88" i="26"/>
  <c r="O88" i="26"/>
  <c r="P88" i="26"/>
  <c r="Q88" i="26"/>
  <c r="R88" i="26"/>
  <c r="S88" i="26"/>
  <c r="T88" i="26"/>
  <c r="U88" i="26"/>
  <c r="V88" i="26"/>
  <c r="W88" i="26"/>
  <c r="X88" i="26"/>
  <c r="Y88" i="26"/>
  <c r="Z88" i="26"/>
  <c r="AA88" i="26"/>
  <c r="AB88" i="26"/>
  <c r="AC88" i="26"/>
  <c r="AD88" i="26"/>
  <c r="AE88" i="26"/>
  <c r="AF88" i="26"/>
  <c r="AG88" i="26"/>
  <c r="AH88" i="26"/>
  <c r="AI88" i="26"/>
  <c r="AJ88" i="26"/>
  <c r="AK88" i="26"/>
  <c r="AL88" i="26"/>
  <c r="AM88" i="26"/>
  <c r="AN88" i="26"/>
  <c r="AO88" i="26"/>
  <c r="AP88" i="26"/>
  <c r="AQ88" i="26"/>
  <c r="AR88" i="26"/>
  <c r="AS88" i="26"/>
  <c r="AT88" i="26"/>
  <c r="AU88" i="26"/>
  <c r="E89" i="26"/>
  <c r="F89" i="26"/>
  <c r="G89" i="26"/>
  <c r="H89" i="26"/>
  <c r="I89" i="26"/>
  <c r="J89" i="26"/>
  <c r="K89" i="26"/>
  <c r="L89" i="26"/>
  <c r="M89" i="26"/>
  <c r="N89" i="26"/>
  <c r="O89" i="26"/>
  <c r="P89" i="26"/>
  <c r="Q89" i="26"/>
  <c r="R89" i="26"/>
  <c r="S89" i="26"/>
  <c r="T89" i="26"/>
  <c r="U89" i="26"/>
  <c r="V89" i="26"/>
  <c r="W89" i="26"/>
  <c r="X89" i="26"/>
  <c r="Y89" i="26"/>
  <c r="Z89" i="26"/>
  <c r="AA89" i="26"/>
  <c r="AB89" i="26"/>
  <c r="AC89" i="26"/>
  <c r="AD89" i="26"/>
  <c r="AE89" i="26"/>
  <c r="AF89" i="26"/>
  <c r="AG89" i="26"/>
  <c r="AH89" i="26"/>
  <c r="AI89" i="26"/>
  <c r="AJ89" i="26"/>
  <c r="AK89" i="26"/>
  <c r="AL89" i="26"/>
  <c r="AM89" i="26"/>
  <c r="AN89" i="26"/>
  <c r="AO89" i="26"/>
  <c r="AP89" i="26"/>
  <c r="AQ89" i="26"/>
  <c r="AR89" i="26"/>
  <c r="AS89" i="26"/>
  <c r="AT89" i="26"/>
  <c r="AU89" i="26"/>
  <c r="E90" i="26"/>
  <c r="F90" i="26"/>
  <c r="G90" i="26"/>
  <c r="H90" i="26"/>
  <c r="I90" i="26"/>
  <c r="J90" i="26"/>
  <c r="K90" i="26"/>
  <c r="L90" i="26"/>
  <c r="M90" i="26"/>
  <c r="N90" i="26"/>
  <c r="O90" i="26"/>
  <c r="P90" i="26"/>
  <c r="Q90" i="26"/>
  <c r="R90" i="26"/>
  <c r="S90" i="26"/>
  <c r="T90" i="26"/>
  <c r="U90" i="26"/>
  <c r="V90" i="26"/>
  <c r="W90" i="26"/>
  <c r="X90" i="26"/>
  <c r="Y90" i="26"/>
  <c r="Z90" i="26"/>
  <c r="AA90" i="26"/>
  <c r="AB90" i="26"/>
  <c r="AC90" i="26"/>
  <c r="AD90" i="26"/>
  <c r="AE90" i="26"/>
  <c r="AF90" i="26"/>
  <c r="AG90" i="26"/>
  <c r="AH90" i="26"/>
  <c r="AI90" i="26"/>
  <c r="AJ90" i="26"/>
  <c r="AK90" i="26"/>
  <c r="AL90" i="26"/>
  <c r="AM90" i="26"/>
  <c r="AN90" i="26"/>
  <c r="AO90" i="26"/>
  <c r="AP90" i="26"/>
  <c r="AQ90" i="26"/>
  <c r="AR90" i="26"/>
  <c r="AS90" i="26"/>
  <c r="AT90" i="26"/>
  <c r="AU90" i="26"/>
  <c r="E91" i="26"/>
  <c r="F91" i="26"/>
  <c r="G91" i="26"/>
  <c r="H91" i="26"/>
  <c r="I91" i="26"/>
  <c r="J91" i="26"/>
  <c r="K91" i="26"/>
  <c r="L91" i="26"/>
  <c r="M91" i="26"/>
  <c r="N91" i="26"/>
  <c r="O91" i="26"/>
  <c r="P91" i="26"/>
  <c r="Q91" i="26"/>
  <c r="R91" i="26"/>
  <c r="S91" i="26"/>
  <c r="T91" i="26"/>
  <c r="U91" i="26"/>
  <c r="V91" i="26"/>
  <c r="W91" i="26"/>
  <c r="X91" i="26"/>
  <c r="Y91" i="26"/>
  <c r="Z91" i="26"/>
  <c r="AA91" i="26"/>
  <c r="AB91" i="26"/>
  <c r="AC91" i="26"/>
  <c r="AD91" i="26"/>
  <c r="AE91" i="26"/>
  <c r="AF91" i="26"/>
  <c r="AG91" i="26"/>
  <c r="AH91" i="26"/>
  <c r="AI91" i="26"/>
  <c r="AJ91" i="26"/>
  <c r="AK91" i="26"/>
  <c r="AL91" i="26"/>
  <c r="AM91" i="26"/>
  <c r="AN91" i="26"/>
  <c r="AO91" i="26"/>
  <c r="AP91" i="26"/>
  <c r="AQ91" i="26"/>
  <c r="AR91" i="26"/>
  <c r="AS91" i="26"/>
  <c r="AT91" i="26"/>
  <c r="AU91" i="26"/>
  <c r="E92" i="26"/>
  <c r="F92" i="26"/>
  <c r="G92" i="26"/>
  <c r="H92" i="26"/>
  <c r="I92" i="26"/>
  <c r="J92" i="26"/>
  <c r="K92" i="26"/>
  <c r="L92" i="26"/>
  <c r="M92" i="26"/>
  <c r="N92" i="26"/>
  <c r="O92" i="26"/>
  <c r="P92" i="26"/>
  <c r="Q92" i="26"/>
  <c r="R92" i="26"/>
  <c r="S92" i="26"/>
  <c r="T92" i="26"/>
  <c r="U92" i="26"/>
  <c r="V92" i="26"/>
  <c r="W92" i="26"/>
  <c r="X92" i="26"/>
  <c r="Y92" i="26"/>
  <c r="Z92" i="26"/>
  <c r="AA92" i="26"/>
  <c r="AB92" i="26"/>
  <c r="AC92" i="26"/>
  <c r="AD92" i="26"/>
  <c r="AE92" i="26"/>
  <c r="AF92" i="26"/>
  <c r="AG92" i="26"/>
  <c r="AH92" i="26"/>
  <c r="AI92" i="26"/>
  <c r="AJ92" i="26"/>
  <c r="AK92" i="26"/>
  <c r="AL92" i="26"/>
  <c r="AM92" i="26"/>
  <c r="AN92" i="26"/>
  <c r="AO92" i="26"/>
  <c r="AP92" i="26"/>
  <c r="AQ92" i="26"/>
  <c r="AR92" i="26"/>
  <c r="AS92" i="26"/>
  <c r="AT92" i="26"/>
  <c r="AU92" i="26"/>
  <c r="E93" i="26"/>
  <c r="F93" i="26"/>
  <c r="G93" i="26"/>
  <c r="H93" i="26"/>
  <c r="I93" i="26"/>
  <c r="J93" i="26"/>
  <c r="K93" i="26"/>
  <c r="L93" i="26"/>
  <c r="M93" i="26"/>
  <c r="N93" i="26"/>
  <c r="O93" i="26"/>
  <c r="P93" i="26"/>
  <c r="Q93" i="26"/>
  <c r="R93" i="26"/>
  <c r="S93" i="26"/>
  <c r="T93" i="26"/>
  <c r="U93" i="26"/>
  <c r="V93" i="26"/>
  <c r="W93" i="26"/>
  <c r="X93" i="26"/>
  <c r="Y93" i="26"/>
  <c r="Z93" i="26"/>
  <c r="AA93" i="26"/>
  <c r="AB93" i="26"/>
  <c r="AC93" i="26"/>
  <c r="AD93" i="26"/>
  <c r="AE93" i="26"/>
  <c r="AF93" i="26"/>
  <c r="AG93" i="26"/>
  <c r="AH93" i="26"/>
  <c r="AI93" i="26"/>
  <c r="AJ93" i="26"/>
  <c r="AK93" i="26"/>
  <c r="AL93" i="26"/>
  <c r="AM93" i="26"/>
  <c r="AN93" i="26"/>
  <c r="AO93" i="26"/>
  <c r="AP93" i="26"/>
  <c r="AQ93" i="26"/>
  <c r="AR93" i="26"/>
  <c r="AS93" i="26"/>
  <c r="AT93" i="26"/>
  <c r="AU93" i="26"/>
  <c r="E94" i="26"/>
  <c r="F94" i="26"/>
  <c r="G94" i="26"/>
  <c r="H94" i="26"/>
  <c r="I94" i="26"/>
  <c r="J94" i="26"/>
  <c r="K94" i="26"/>
  <c r="L94" i="26"/>
  <c r="M94" i="26"/>
  <c r="N94" i="26"/>
  <c r="O94" i="26"/>
  <c r="P94" i="26"/>
  <c r="Q94" i="26"/>
  <c r="R94" i="26"/>
  <c r="S94" i="26"/>
  <c r="T94" i="26"/>
  <c r="U94" i="26"/>
  <c r="V94" i="26"/>
  <c r="W94" i="26"/>
  <c r="X94" i="26"/>
  <c r="Y94" i="26"/>
  <c r="Z94" i="26"/>
  <c r="AA94" i="26"/>
  <c r="AB94" i="26"/>
  <c r="AC94" i="26"/>
  <c r="AD94" i="26"/>
  <c r="AE94" i="26"/>
  <c r="AF94" i="26"/>
  <c r="AG94" i="26"/>
  <c r="AH94" i="26"/>
  <c r="AI94" i="26"/>
  <c r="AJ94" i="26"/>
  <c r="AK94" i="26"/>
  <c r="AL94" i="26"/>
  <c r="AM94" i="26"/>
  <c r="AN94" i="26"/>
  <c r="AO94" i="26"/>
  <c r="AP94" i="26"/>
  <c r="AQ94" i="26"/>
  <c r="AR94" i="26"/>
  <c r="AS94" i="26"/>
  <c r="AT94" i="26"/>
  <c r="AU94" i="26"/>
  <c r="E95" i="26"/>
  <c r="F95" i="26"/>
  <c r="G95" i="26"/>
  <c r="H95" i="26"/>
  <c r="I95" i="26"/>
  <c r="J95" i="26"/>
  <c r="K95" i="26"/>
  <c r="L95" i="26"/>
  <c r="M95" i="26"/>
  <c r="N95" i="26"/>
  <c r="O95" i="26"/>
  <c r="P95" i="26"/>
  <c r="Q95" i="26"/>
  <c r="R95" i="26"/>
  <c r="S95" i="26"/>
  <c r="T95" i="26"/>
  <c r="U95" i="26"/>
  <c r="V95" i="26"/>
  <c r="W95" i="26"/>
  <c r="X95" i="26"/>
  <c r="Y95" i="26"/>
  <c r="Z95" i="26"/>
  <c r="AA95" i="26"/>
  <c r="AB95" i="26"/>
  <c r="AC95" i="26"/>
  <c r="AD95" i="26"/>
  <c r="AE95" i="26"/>
  <c r="AF95" i="26"/>
  <c r="AG95" i="26"/>
  <c r="AH95" i="26"/>
  <c r="AI95" i="26"/>
  <c r="AJ95" i="26"/>
  <c r="AK95" i="26"/>
  <c r="AL95" i="26"/>
  <c r="AM95" i="26"/>
  <c r="AN95" i="26"/>
  <c r="AO95" i="26"/>
  <c r="AP95" i="26"/>
  <c r="AQ95" i="26"/>
  <c r="AR95" i="26"/>
  <c r="AS95" i="26"/>
  <c r="AT95" i="26"/>
  <c r="AU95" i="26"/>
  <c r="E96" i="26"/>
  <c r="F96" i="26"/>
  <c r="G96" i="26"/>
  <c r="H96" i="26"/>
  <c r="I96" i="26"/>
  <c r="J96" i="26"/>
  <c r="K96" i="26"/>
  <c r="L96" i="26"/>
  <c r="M96" i="26"/>
  <c r="N96" i="26"/>
  <c r="O96" i="26"/>
  <c r="P96" i="26"/>
  <c r="Q96" i="26"/>
  <c r="R96" i="26"/>
  <c r="S96" i="26"/>
  <c r="T96" i="26"/>
  <c r="U96" i="26"/>
  <c r="V96" i="26"/>
  <c r="W96" i="26"/>
  <c r="X96" i="26"/>
  <c r="Y96" i="26"/>
  <c r="Z96" i="26"/>
  <c r="AA96" i="26"/>
  <c r="AB96" i="26"/>
  <c r="AC96" i="26"/>
  <c r="AD96" i="26"/>
  <c r="AE96" i="26"/>
  <c r="AF96" i="26"/>
  <c r="AG96" i="26"/>
  <c r="AH96" i="26"/>
  <c r="AI96" i="26"/>
  <c r="AJ96" i="26"/>
  <c r="AK96" i="26"/>
  <c r="AL96" i="26"/>
  <c r="AM96" i="26"/>
  <c r="AN96" i="26"/>
  <c r="AO96" i="26"/>
  <c r="AP96" i="26"/>
  <c r="AQ96" i="26"/>
  <c r="AR96" i="26"/>
  <c r="AS96" i="26"/>
  <c r="AT96" i="26"/>
  <c r="AU96" i="26"/>
  <c r="E97" i="26"/>
  <c r="F97" i="26"/>
  <c r="G97" i="26"/>
  <c r="H97" i="26"/>
  <c r="I97" i="26"/>
  <c r="J97" i="26"/>
  <c r="K97" i="26"/>
  <c r="L97" i="26"/>
  <c r="M97" i="26"/>
  <c r="N97" i="26"/>
  <c r="O97" i="26"/>
  <c r="P97" i="26"/>
  <c r="Q97" i="26"/>
  <c r="R97" i="26"/>
  <c r="S97" i="26"/>
  <c r="T97" i="26"/>
  <c r="U97" i="26"/>
  <c r="V97" i="26"/>
  <c r="W97" i="26"/>
  <c r="X97" i="26"/>
  <c r="Y97" i="26"/>
  <c r="Z97" i="26"/>
  <c r="AA97" i="26"/>
  <c r="AB97" i="26"/>
  <c r="AC97" i="26"/>
  <c r="AD97" i="26"/>
  <c r="AE97" i="26"/>
  <c r="AF97" i="26"/>
  <c r="AG97" i="26"/>
  <c r="AH97" i="26"/>
  <c r="AI97" i="26"/>
  <c r="AJ97" i="26"/>
  <c r="AK97" i="26"/>
  <c r="AL97" i="26"/>
  <c r="AM97" i="26"/>
  <c r="AN97" i="26"/>
  <c r="AO97" i="26"/>
  <c r="AP97" i="26"/>
  <c r="AQ97" i="26"/>
  <c r="AR97" i="26"/>
  <c r="AS97" i="26"/>
  <c r="AT97" i="26"/>
  <c r="AU97" i="26"/>
  <c r="E98" i="26"/>
  <c r="F98" i="26"/>
  <c r="G98" i="26"/>
  <c r="H98" i="26"/>
  <c r="I98" i="26"/>
  <c r="J98" i="26"/>
  <c r="K98" i="26"/>
  <c r="L98" i="26"/>
  <c r="M98" i="26"/>
  <c r="N98" i="26"/>
  <c r="O98" i="26"/>
  <c r="P98" i="26"/>
  <c r="Q98" i="26"/>
  <c r="R98" i="26"/>
  <c r="S98" i="26"/>
  <c r="T98" i="26"/>
  <c r="U98" i="26"/>
  <c r="V98" i="26"/>
  <c r="W98" i="26"/>
  <c r="X98" i="26"/>
  <c r="Y98" i="26"/>
  <c r="Z98" i="26"/>
  <c r="AA98" i="26"/>
  <c r="AB98" i="26"/>
  <c r="AC98" i="26"/>
  <c r="AD98" i="26"/>
  <c r="AE98" i="26"/>
  <c r="AF98" i="26"/>
  <c r="AG98" i="26"/>
  <c r="AH98" i="26"/>
  <c r="AI98" i="26"/>
  <c r="AJ98" i="26"/>
  <c r="AK98" i="26"/>
  <c r="AL98" i="26"/>
  <c r="AM98" i="26"/>
  <c r="AN98" i="26"/>
  <c r="AO98" i="26"/>
  <c r="AP98" i="26"/>
  <c r="AQ98" i="26"/>
  <c r="AR98" i="26"/>
  <c r="AS98" i="26"/>
  <c r="AT98" i="26"/>
  <c r="AU98" i="26"/>
  <c r="E99" i="26"/>
  <c r="F99" i="26"/>
  <c r="G99" i="26"/>
  <c r="H99" i="26"/>
  <c r="I99" i="26"/>
  <c r="J99" i="26"/>
  <c r="K99" i="26"/>
  <c r="L99" i="26"/>
  <c r="M99" i="26"/>
  <c r="N99" i="26"/>
  <c r="O99" i="26"/>
  <c r="P99" i="26"/>
  <c r="Q99" i="26"/>
  <c r="R99" i="26"/>
  <c r="S99" i="26"/>
  <c r="T99" i="26"/>
  <c r="U99" i="26"/>
  <c r="V99" i="26"/>
  <c r="W99" i="26"/>
  <c r="X99" i="26"/>
  <c r="Y99" i="26"/>
  <c r="Z99" i="26"/>
  <c r="AA99" i="26"/>
  <c r="AB99" i="26"/>
  <c r="AC99" i="26"/>
  <c r="AD99" i="26"/>
  <c r="AE99" i="26"/>
  <c r="AF99" i="26"/>
  <c r="AG99" i="26"/>
  <c r="AH99" i="26"/>
  <c r="AI99" i="26"/>
  <c r="AJ99" i="26"/>
  <c r="AK99" i="26"/>
  <c r="AL99" i="26"/>
  <c r="AM99" i="26"/>
  <c r="AN99" i="26"/>
  <c r="AO99" i="26"/>
  <c r="AP99" i="26"/>
  <c r="AQ99" i="26"/>
  <c r="AR99" i="26"/>
  <c r="AS99" i="26"/>
  <c r="AT99" i="26"/>
  <c r="AU99" i="26"/>
  <c r="E100" i="26"/>
  <c r="F100" i="26"/>
  <c r="G100" i="26"/>
  <c r="H100" i="26"/>
  <c r="I100" i="26"/>
  <c r="J100" i="26"/>
  <c r="K100" i="26"/>
  <c r="L100" i="26"/>
  <c r="M100" i="26"/>
  <c r="N100" i="26"/>
  <c r="O100" i="26"/>
  <c r="P100" i="26"/>
  <c r="Q100" i="26"/>
  <c r="R100" i="26"/>
  <c r="S100" i="26"/>
  <c r="T100" i="26"/>
  <c r="U100" i="26"/>
  <c r="V100" i="26"/>
  <c r="W100" i="26"/>
  <c r="X100" i="26"/>
  <c r="Y100" i="26"/>
  <c r="Z100" i="26"/>
  <c r="AA100" i="26"/>
  <c r="AB100" i="26"/>
  <c r="AC100" i="26"/>
  <c r="AD100" i="26"/>
  <c r="AE100" i="26"/>
  <c r="AF100" i="26"/>
  <c r="AG100" i="26"/>
  <c r="AH100" i="26"/>
  <c r="AI100" i="26"/>
  <c r="AJ100" i="26"/>
  <c r="AK100" i="26"/>
  <c r="AL100" i="26"/>
  <c r="AM100" i="26"/>
  <c r="AN100" i="26"/>
  <c r="AO100" i="26"/>
  <c r="AP100" i="26"/>
  <c r="AQ100" i="26"/>
  <c r="AR100" i="26"/>
  <c r="AS100" i="26"/>
  <c r="AT100" i="26"/>
  <c r="AU100" i="26"/>
  <c r="E101" i="26"/>
  <c r="F101" i="26"/>
  <c r="G101" i="26"/>
  <c r="H101" i="26"/>
  <c r="I101" i="26"/>
  <c r="J101" i="26"/>
  <c r="K101" i="26"/>
  <c r="L101" i="26"/>
  <c r="M101" i="26"/>
  <c r="N101" i="26"/>
  <c r="O101" i="26"/>
  <c r="P101" i="26"/>
  <c r="Q101" i="26"/>
  <c r="R101" i="26"/>
  <c r="S101" i="26"/>
  <c r="T101" i="26"/>
  <c r="U101" i="26"/>
  <c r="V101" i="26"/>
  <c r="W101" i="26"/>
  <c r="X101" i="26"/>
  <c r="Y101" i="26"/>
  <c r="Z101" i="26"/>
  <c r="AA101" i="26"/>
  <c r="AB101" i="26"/>
  <c r="AC101" i="26"/>
  <c r="AD101" i="26"/>
  <c r="AE101" i="26"/>
  <c r="AF101" i="26"/>
  <c r="AG101" i="26"/>
  <c r="AH101" i="26"/>
  <c r="AI101" i="26"/>
  <c r="AJ101" i="26"/>
  <c r="AK101" i="26"/>
  <c r="AL101" i="26"/>
  <c r="AM101" i="26"/>
  <c r="AN101" i="26"/>
  <c r="AO101" i="26"/>
  <c r="AP101" i="26"/>
  <c r="AQ101" i="26"/>
  <c r="AR101" i="26"/>
  <c r="AS101" i="26"/>
  <c r="AT101" i="26"/>
  <c r="AU101" i="26"/>
  <c r="E102" i="26"/>
  <c r="F102" i="26"/>
  <c r="G102" i="26"/>
  <c r="H102" i="26"/>
  <c r="I102" i="26"/>
  <c r="J102" i="26"/>
  <c r="K102" i="26"/>
  <c r="L102" i="26"/>
  <c r="M102" i="26"/>
  <c r="N102" i="26"/>
  <c r="O102" i="26"/>
  <c r="P102" i="26"/>
  <c r="Q102" i="26"/>
  <c r="R102" i="26"/>
  <c r="S102" i="26"/>
  <c r="T102" i="26"/>
  <c r="U102" i="26"/>
  <c r="V102" i="26"/>
  <c r="W102" i="26"/>
  <c r="X102" i="26"/>
  <c r="Y102" i="26"/>
  <c r="Z102" i="26"/>
  <c r="AA102" i="26"/>
  <c r="AB102" i="26"/>
  <c r="AC102" i="26"/>
  <c r="AD102" i="26"/>
  <c r="AE102" i="26"/>
  <c r="AF102" i="26"/>
  <c r="AG102" i="26"/>
  <c r="AH102" i="26"/>
  <c r="AI102" i="26"/>
  <c r="AJ102" i="26"/>
  <c r="AK102" i="26"/>
  <c r="AL102" i="26"/>
  <c r="AM102" i="26"/>
  <c r="AN102" i="26"/>
  <c r="AO102" i="26"/>
  <c r="AP102" i="26"/>
  <c r="AQ102" i="26"/>
  <c r="AR102" i="26"/>
  <c r="AS102" i="26"/>
  <c r="AT102" i="26"/>
  <c r="AU102" i="26"/>
  <c r="E103" i="26"/>
  <c r="F103" i="26"/>
  <c r="G103" i="26"/>
  <c r="H103" i="26"/>
  <c r="I103" i="26"/>
  <c r="J103" i="26"/>
  <c r="K103" i="26"/>
  <c r="L103" i="26"/>
  <c r="M103" i="26"/>
  <c r="N103" i="26"/>
  <c r="O103" i="26"/>
  <c r="P103" i="26"/>
  <c r="Q103" i="26"/>
  <c r="R103" i="26"/>
  <c r="S103" i="26"/>
  <c r="T103" i="26"/>
  <c r="U103" i="26"/>
  <c r="V103" i="26"/>
  <c r="W103" i="26"/>
  <c r="X103" i="26"/>
  <c r="Y103" i="26"/>
  <c r="Z103" i="26"/>
  <c r="AA103" i="26"/>
  <c r="AB103" i="26"/>
  <c r="AC103" i="26"/>
  <c r="AD103" i="26"/>
  <c r="AE103" i="26"/>
  <c r="AF103" i="26"/>
  <c r="AG103" i="26"/>
  <c r="AH103" i="26"/>
  <c r="AI103" i="26"/>
  <c r="AJ103" i="26"/>
  <c r="AK103" i="26"/>
  <c r="AL103" i="26"/>
  <c r="AM103" i="26"/>
  <c r="AN103" i="26"/>
  <c r="AO103" i="26"/>
  <c r="AP103" i="26"/>
  <c r="AQ103" i="26"/>
  <c r="AR103" i="26"/>
  <c r="AS103" i="26"/>
  <c r="AT103" i="26"/>
  <c r="AU103" i="26"/>
  <c r="E104" i="26"/>
  <c r="F104" i="26"/>
  <c r="G104" i="26"/>
  <c r="H104" i="26"/>
  <c r="I104" i="26"/>
  <c r="J104" i="26"/>
  <c r="K104" i="26"/>
  <c r="L104" i="26"/>
  <c r="M104" i="26"/>
  <c r="N104" i="26"/>
  <c r="O104" i="26"/>
  <c r="P104" i="26"/>
  <c r="Q104" i="26"/>
  <c r="R104" i="26"/>
  <c r="S104" i="26"/>
  <c r="T104" i="26"/>
  <c r="U104" i="26"/>
  <c r="V104" i="26"/>
  <c r="W104" i="26"/>
  <c r="X104" i="26"/>
  <c r="Y104" i="26"/>
  <c r="Z104" i="26"/>
  <c r="AA104" i="26"/>
  <c r="AB104" i="26"/>
  <c r="AC104" i="26"/>
  <c r="AD104" i="26"/>
  <c r="AE104" i="26"/>
  <c r="AF104" i="26"/>
  <c r="AG104" i="26"/>
  <c r="AH104" i="26"/>
  <c r="AI104" i="26"/>
  <c r="AJ104" i="26"/>
  <c r="AK104" i="26"/>
  <c r="AL104" i="26"/>
  <c r="AM104" i="26"/>
  <c r="AN104" i="26"/>
  <c r="AO104" i="26"/>
  <c r="AP104" i="26"/>
  <c r="AQ104" i="26"/>
  <c r="AR104" i="26"/>
  <c r="AS104" i="26"/>
  <c r="AT104" i="26"/>
  <c r="AU104" i="26"/>
  <c r="E105" i="26"/>
  <c r="F105" i="26"/>
  <c r="G105" i="26"/>
  <c r="H105" i="26"/>
  <c r="I105" i="26"/>
  <c r="J105" i="26"/>
  <c r="K105" i="26"/>
  <c r="L105" i="26"/>
  <c r="M105" i="26"/>
  <c r="N105" i="26"/>
  <c r="O105" i="26"/>
  <c r="P105" i="26"/>
  <c r="Q105" i="26"/>
  <c r="R105" i="26"/>
  <c r="S105" i="26"/>
  <c r="T105" i="26"/>
  <c r="U105" i="26"/>
  <c r="V105" i="26"/>
  <c r="W105" i="26"/>
  <c r="X105" i="26"/>
  <c r="Y105" i="26"/>
  <c r="Z105" i="26"/>
  <c r="AA105" i="26"/>
  <c r="AB105" i="26"/>
  <c r="AC105" i="26"/>
  <c r="AD105" i="26"/>
  <c r="AE105" i="26"/>
  <c r="AF105" i="26"/>
  <c r="AG105" i="26"/>
  <c r="AH105" i="26"/>
  <c r="AI105" i="26"/>
  <c r="AJ105" i="26"/>
  <c r="AK105" i="26"/>
  <c r="AL105" i="26"/>
  <c r="AM105" i="26"/>
  <c r="AN105" i="26"/>
  <c r="AO105" i="26"/>
  <c r="AP105" i="26"/>
  <c r="AQ105" i="26"/>
  <c r="AR105" i="26"/>
  <c r="AS105" i="26"/>
  <c r="AT105" i="26"/>
  <c r="AU105" i="26"/>
  <c r="E106" i="26"/>
  <c r="F106" i="26"/>
  <c r="G106" i="26"/>
  <c r="H106" i="26"/>
  <c r="I106" i="26"/>
  <c r="J106" i="26"/>
  <c r="K106" i="26"/>
  <c r="L106" i="26"/>
  <c r="M106" i="26"/>
  <c r="N106" i="26"/>
  <c r="O106" i="26"/>
  <c r="P106" i="26"/>
  <c r="Q106" i="26"/>
  <c r="R106" i="26"/>
  <c r="S106" i="26"/>
  <c r="T106" i="26"/>
  <c r="U106" i="26"/>
  <c r="V106" i="26"/>
  <c r="W106" i="26"/>
  <c r="X106" i="26"/>
  <c r="Y106" i="26"/>
  <c r="Z106" i="26"/>
  <c r="AA106" i="26"/>
  <c r="AB106" i="26"/>
  <c r="AC106" i="26"/>
  <c r="AD106" i="26"/>
  <c r="AE106" i="26"/>
  <c r="AF106" i="26"/>
  <c r="AG106" i="26"/>
  <c r="AH106" i="26"/>
  <c r="AI106" i="26"/>
  <c r="AJ106" i="26"/>
  <c r="AK106" i="26"/>
  <c r="AL106" i="26"/>
  <c r="AM106" i="26"/>
  <c r="AN106" i="26"/>
  <c r="AO106" i="26"/>
  <c r="AP106" i="26"/>
  <c r="AQ106" i="26"/>
  <c r="AR106" i="26"/>
  <c r="AS106" i="26"/>
  <c r="AT106" i="26"/>
  <c r="AU106" i="26"/>
  <c r="E107" i="26"/>
  <c r="F107" i="26"/>
  <c r="G107" i="26"/>
  <c r="H107" i="26"/>
  <c r="I107" i="26"/>
  <c r="J107" i="26"/>
  <c r="K107" i="26"/>
  <c r="L107" i="26"/>
  <c r="M107" i="26"/>
  <c r="N107" i="26"/>
  <c r="O107" i="26"/>
  <c r="P107" i="26"/>
  <c r="Q107" i="26"/>
  <c r="R107" i="26"/>
  <c r="S107" i="26"/>
  <c r="T107" i="26"/>
  <c r="U107" i="26"/>
  <c r="V107" i="26"/>
  <c r="W107" i="26"/>
  <c r="X107" i="26"/>
  <c r="Y107" i="26"/>
  <c r="Z107" i="26"/>
  <c r="AA107" i="26"/>
  <c r="AB107" i="26"/>
  <c r="AC107" i="26"/>
  <c r="AD107" i="26"/>
  <c r="AE107" i="26"/>
  <c r="AF107" i="26"/>
  <c r="AG107" i="26"/>
  <c r="AH107" i="26"/>
  <c r="AI107" i="26"/>
  <c r="AJ107" i="26"/>
  <c r="AK107" i="26"/>
  <c r="AL107" i="26"/>
  <c r="AM107" i="26"/>
  <c r="AN107" i="26"/>
  <c r="AO107" i="26"/>
  <c r="AP107" i="26"/>
  <c r="AQ107" i="26"/>
  <c r="AR107" i="26"/>
  <c r="AS107" i="26"/>
  <c r="AT107" i="26"/>
  <c r="AU107" i="26"/>
  <c r="E108" i="26"/>
  <c r="F108" i="26"/>
  <c r="G108" i="26"/>
  <c r="H108" i="26"/>
  <c r="I108" i="26"/>
  <c r="J108" i="26"/>
  <c r="K108" i="26"/>
  <c r="L108" i="26"/>
  <c r="M108" i="26"/>
  <c r="N108" i="26"/>
  <c r="O108" i="26"/>
  <c r="P108" i="26"/>
  <c r="Q108" i="26"/>
  <c r="R108" i="26"/>
  <c r="S108" i="26"/>
  <c r="T108" i="26"/>
  <c r="U108" i="26"/>
  <c r="V108" i="26"/>
  <c r="W108" i="26"/>
  <c r="X108" i="26"/>
  <c r="Y108" i="26"/>
  <c r="Z108" i="26"/>
  <c r="AA108" i="26"/>
  <c r="AB108" i="26"/>
  <c r="AC108" i="26"/>
  <c r="AD108" i="26"/>
  <c r="AE108" i="26"/>
  <c r="AF108" i="26"/>
  <c r="AG108" i="26"/>
  <c r="AH108" i="26"/>
  <c r="AI108" i="26"/>
  <c r="AJ108" i="26"/>
  <c r="AK108" i="26"/>
  <c r="AL108" i="26"/>
  <c r="AM108" i="26"/>
  <c r="AN108" i="26"/>
  <c r="AO108" i="26"/>
  <c r="AP108" i="26"/>
  <c r="AQ108" i="26"/>
  <c r="AR108" i="26"/>
  <c r="AS108" i="26"/>
  <c r="AT108" i="26"/>
  <c r="AU108" i="26"/>
  <c r="E109" i="26"/>
  <c r="F109" i="26"/>
  <c r="G109" i="26"/>
  <c r="H109" i="26"/>
  <c r="I109" i="26"/>
  <c r="J109" i="26"/>
  <c r="K109" i="26"/>
  <c r="L109" i="26"/>
  <c r="M109" i="26"/>
  <c r="N109" i="26"/>
  <c r="O109" i="26"/>
  <c r="P109" i="26"/>
  <c r="Q109" i="26"/>
  <c r="R109" i="26"/>
  <c r="S109" i="26"/>
  <c r="T109" i="26"/>
  <c r="U109" i="26"/>
  <c r="V109" i="26"/>
  <c r="W109" i="26"/>
  <c r="X109" i="26"/>
  <c r="Y109" i="26"/>
  <c r="Z109" i="26"/>
  <c r="AA109" i="26"/>
  <c r="AB109" i="26"/>
  <c r="AC109" i="26"/>
  <c r="AD109" i="26"/>
  <c r="AE109" i="26"/>
  <c r="AF109" i="26"/>
  <c r="AG109" i="26"/>
  <c r="AH109" i="26"/>
  <c r="AI109" i="26"/>
  <c r="AJ109" i="26"/>
  <c r="AK109" i="26"/>
  <c r="AL109" i="26"/>
  <c r="AM109" i="26"/>
  <c r="AN109" i="26"/>
  <c r="AO109" i="26"/>
  <c r="AP109" i="26"/>
  <c r="AQ109" i="26"/>
  <c r="AR109" i="26"/>
  <c r="AS109" i="26"/>
  <c r="AT109" i="26"/>
  <c r="AU109" i="26"/>
  <c r="E110" i="26"/>
  <c r="F110" i="26"/>
  <c r="G110" i="26"/>
  <c r="H110" i="26"/>
  <c r="I110" i="26"/>
  <c r="J110" i="26"/>
  <c r="K110" i="26"/>
  <c r="L110" i="26"/>
  <c r="M110" i="26"/>
  <c r="N110" i="26"/>
  <c r="O110" i="26"/>
  <c r="P110" i="26"/>
  <c r="Q110" i="26"/>
  <c r="R110" i="26"/>
  <c r="S110" i="26"/>
  <c r="T110" i="26"/>
  <c r="U110" i="26"/>
  <c r="V110" i="26"/>
  <c r="W110" i="26"/>
  <c r="X110" i="26"/>
  <c r="Y110" i="26"/>
  <c r="Z110" i="26"/>
  <c r="AA110" i="26"/>
  <c r="AB110" i="26"/>
  <c r="AC110" i="26"/>
  <c r="AD110" i="26"/>
  <c r="AE110" i="26"/>
  <c r="AF110" i="26"/>
  <c r="AG110" i="26"/>
  <c r="AH110" i="26"/>
  <c r="AI110" i="26"/>
  <c r="AJ110" i="26"/>
  <c r="AK110" i="26"/>
  <c r="AL110" i="26"/>
  <c r="AM110" i="26"/>
  <c r="AN110" i="26"/>
  <c r="AO110" i="26"/>
  <c r="AP110" i="26"/>
  <c r="AQ110" i="26"/>
  <c r="AR110" i="26"/>
  <c r="AS110" i="26"/>
  <c r="AT110" i="26"/>
  <c r="AU110" i="26"/>
  <c r="E111" i="26"/>
  <c r="F111" i="26"/>
  <c r="G111" i="26"/>
  <c r="H111" i="26"/>
  <c r="I111" i="26"/>
  <c r="J111" i="26"/>
  <c r="K111" i="26"/>
  <c r="L111" i="26"/>
  <c r="M111" i="26"/>
  <c r="N111" i="26"/>
  <c r="O111" i="26"/>
  <c r="P111" i="26"/>
  <c r="Q111" i="26"/>
  <c r="R111" i="26"/>
  <c r="S111" i="26"/>
  <c r="T111" i="26"/>
  <c r="U111" i="26"/>
  <c r="V111" i="26"/>
  <c r="W111" i="26"/>
  <c r="X111" i="26"/>
  <c r="Y111" i="26"/>
  <c r="Z111" i="26"/>
  <c r="AA111" i="26"/>
  <c r="AB111" i="26"/>
  <c r="AC111" i="26"/>
  <c r="AD111" i="26"/>
  <c r="AE111" i="26"/>
  <c r="AF111" i="26"/>
  <c r="AG111" i="26"/>
  <c r="AH111" i="26"/>
  <c r="AI111" i="26"/>
  <c r="AJ111" i="26"/>
  <c r="AK111" i="26"/>
  <c r="AL111" i="26"/>
  <c r="AM111" i="26"/>
  <c r="AN111" i="26"/>
  <c r="AO111" i="26"/>
  <c r="AP111" i="26"/>
  <c r="AQ111" i="26"/>
  <c r="AR111" i="26"/>
  <c r="AS111" i="26"/>
  <c r="AT111" i="26"/>
  <c r="AU111" i="26"/>
  <c r="E112" i="26"/>
  <c r="F112" i="26"/>
  <c r="G112" i="26"/>
  <c r="H112" i="26"/>
  <c r="I112" i="26"/>
  <c r="J112" i="26"/>
  <c r="K112" i="26"/>
  <c r="L112" i="26"/>
  <c r="M112" i="26"/>
  <c r="N112" i="26"/>
  <c r="O112" i="26"/>
  <c r="P112" i="26"/>
  <c r="Q112" i="26"/>
  <c r="R112" i="26"/>
  <c r="S112" i="26"/>
  <c r="T112" i="26"/>
  <c r="U112" i="26"/>
  <c r="V112" i="26"/>
  <c r="W112" i="26"/>
  <c r="X112" i="26"/>
  <c r="Y112" i="26"/>
  <c r="Z112" i="26"/>
  <c r="AA112" i="26"/>
  <c r="AB112" i="26"/>
  <c r="AC112" i="26"/>
  <c r="AD112" i="26"/>
  <c r="AE112" i="26"/>
  <c r="AF112" i="26"/>
  <c r="AG112" i="26"/>
  <c r="AH112" i="26"/>
  <c r="AI112" i="26"/>
  <c r="AJ112" i="26"/>
  <c r="AK112" i="26"/>
  <c r="AL112" i="26"/>
  <c r="AM112" i="26"/>
  <c r="AN112" i="26"/>
  <c r="AO112" i="26"/>
  <c r="AP112" i="26"/>
  <c r="AQ112" i="26"/>
  <c r="AR112" i="26"/>
  <c r="AS112" i="26"/>
  <c r="AT112" i="26"/>
  <c r="AU112" i="26"/>
  <c r="E113" i="26"/>
  <c r="F113" i="26"/>
  <c r="G113" i="26"/>
  <c r="H113" i="26"/>
  <c r="I113" i="26"/>
  <c r="J113" i="26"/>
  <c r="K113" i="26"/>
  <c r="L113" i="26"/>
  <c r="M113" i="26"/>
  <c r="N113" i="26"/>
  <c r="O113" i="26"/>
  <c r="P113" i="26"/>
  <c r="Q113" i="26"/>
  <c r="R113" i="26"/>
  <c r="S113" i="26"/>
  <c r="T113" i="26"/>
  <c r="U113" i="26"/>
  <c r="V113" i="26"/>
  <c r="W113" i="26"/>
  <c r="X113" i="26"/>
  <c r="Y113" i="26"/>
  <c r="Z113" i="26"/>
  <c r="AA113" i="26"/>
  <c r="AB113" i="26"/>
  <c r="AC113" i="26"/>
  <c r="AD113" i="26"/>
  <c r="AE113" i="26"/>
  <c r="AF113" i="26"/>
  <c r="AG113" i="26"/>
  <c r="AH113" i="26"/>
  <c r="AI113" i="26"/>
  <c r="AJ113" i="26"/>
  <c r="AK113" i="26"/>
  <c r="AL113" i="26"/>
  <c r="AM113" i="26"/>
  <c r="AN113" i="26"/>
  <c r="AO113" i="26"/>
  <c r="AP113" i="26"/>
  <c r="AQ113" i="26"/>
  <c r="AR113" i="26"/>
  <c r="AS113" i="26"/>
  <c r="AT113" i="26"/>
  <c r="AU113" i="26"/>
  <c r="E114" i="26"/>
  <c r="F114" i="26"/>
  <c r="G114" i="26"/>
  <c r="H114" i="26"/>
  <c r="I114" i="26"/>
  <c r="J114" i="26"/>
  <c r="K114" i="26"/>
  <c r="L114" i="26"/>
  <c r="M114" i="26"/>
  <c r="N114" i="26"/>
  <c r="O114" i="26"/>
  <c r="P114" i="26"/>
  <c r="Q114" i="26"/>
  <c r="R114" i="26"/>
  <c r="S114" i="26"/>
  <c r="T114" i="26"/>
  <c r="U114" i="26"/>
  <c r="V114" i="26"/>
  <c r="W114" i="26"/>
  <c r="X114" i="26"/>
  <c r="Y114" i="26"/>
  <c r="Z114" i="26"/>
  <c r="AA114" i="26"/>
  <c r="AB114" i="26"/>
  <c r="AC114" i="26"/>
  <c r="AD114" i="26"/>
  <c r="AE114" i="26"/>
  <c r="AF114" i="26"/>
  <c r="AG114" i="26"/>
  <c r="AH114" i="26"/>
  <c r="AI114" i="26"/>
  <c r="AJ114" i="26"/>
  <c r="AK114" i="26"/>
  <c r="AL114" i="26"/>
  <c r="AM114" i="26"/>
  <c r="AN114" i="26"/>
  <c r="AO114" i="26"/>
  <c r="AP114" i="26"/>
  <c r="AQ114" i="26"/>
  <c r="AR114" i="26"/>
  <c r="AS114" i="26"/>
  <c r="AT114" i="26"/>
  <c r="AU114" i="26"/>
  <c r="E115" i="26"/>
  <c r="F115" i="26"/>
  <c r="G115" i="26"/>
  <c r="H115" i="26"/>
  <c r="I115" i="26"/>
  <c r="J115" i="26"/>
  <c r="K115" i="26"/>
  <c r="L115" i="26"/>
  <c r="M115" i="26"/>
  <c r="N115" i="26"/>
  <c r="O115" i="26"/>
  <c r="P115" i="26"/>
  <c r="Q115" i="26"/>
  <c r="R115" i="26"/>
  <c r="S115" i="26"/>
  <c r="T115" i="26"/>
  <c r="U115" i="26"/>
  <c r="V115" i="26"/>
  <c r="W115" i="26"/>
  <c r="X115" i="26"/>
  <c r="Y115" i="26"/>
  <c r="Z115" i="26"/>
  <c r="AA115" i="26"/>
  <c r="AB115" i="26"/>
  <c r="AC115" i="26"/>
  <c r="AD115" i="26"/>
  <c r="AE115" i="26"/>
  <c r="AF115" i="26"/>
  <c r="AG115" i="26"/>
  <c r="AH115" i="26"/>
  <c r="AI115" i="26"/>
  <c r="AJ115" i="26"/>
  <c r="AK115" i="26"/>
  <c r="AL115" i="26"/>
  <c r="AM115" i="26"/>
  <c r="AN115" i="26"/>
  <c r="AO115" i="26"/>
  <c r="AP115" i="26"/>
  <c r="AQ115" i="26"/>
  <c r="AR115" i="26"/>
  <c r="AS115" i="26"/>
  <c r="AT115" i="26"/>
  <c r="AU115" i="26"/>
  <c r="E116" i="26"/>
  <c r="F116" i="26"/>
  <c r="G116" i="26"/>
  <c r="H116" i="26"/>
  <c r="I116" i="26"/>
  <c r="J116" i="26"/>
  <c r="K116" i="26"/>
  <c r="L116" i="26"/>
  <c r="M116" i="26"/>
  <c r="N116" i="26"/>
  <c r="O116" i="26"/>
  <c r="P116" i="26"/>
  <c r="Q116" i="26"/>
  <c r="R116" i="26"/>
  <c r="S116" i="26"/>
  <c r="T116" i="26"/>
  <c r="U116" i="26"/>
  <c r="V116" i="26"/>
  <c r="W116" i="26"/>
  <c r="X116" i="26"/>
  <c r="Y116" i="26"/>
  <c r="Z116" i="26"/>
  <c r="AA116" i="26"/>
  <c r="AB116" i="26"/>
  <c r="AC116" i="26"/>
  <c r="AD116" i="26"/>
  <c r="AE116" i="26"/>
  <c r="AF116" i="26"/>
  <c r="AG116" i="26"/>
  <c r="AH116" i="26"/>
  <c r="AI116" i="26"/>
  <c r="AJ116" i="26"/>
  <c r="AK116" i="26"/>
  <c r="AL116" i="26"/>
  <c r="AM116" i="26"/>
  <c r="AN116" i="26"/>
  <c r="AO116" i="26"/>
  <c r="AP116" i="26"/>
  <c r="AQ116" i="26"/>
  <c r="AR116" i="26"/>
  <c r="AS116" i="26"/>
  <c r="AT116" i="26"/>
  <c r="AU116" i="26"/>
  <c r="E117" i="26"/>
  <c r="F117" i="26"/>
  <c r="G117" i="26"/>
  <c r="H117" i="26"/>
  <c r="I117" i="26"/>
  <c r="J117" i="26"/>
  <c r="K117" i="26"/>
  <c r="L117" i="26"/>
  <c r="M117" i="26"/>
  <c r="N117" i="26"/>
  <c r="O117" i="26"/>
  <c r="P117" i="26"/>
  <c r="Q117" i="26"/>
  <c r="R117" i="26"/>
  <c r="S117" i="26"/>
  <c r="T117" i="26"/>
  <c r="U117" i="26"/>
  <c r="V117" i="26"/>
  <c r="W117" i="26"/>
  <c r="X117" i="26"/>
  <c r="Y117" i="26"/>
  <c r="Z117" i="26"/>
  <c r="AA117" i="26"/>
  <c r="AB117" i="26"/>
  <c r="AC117" i="26"/>
  <c r="AD117" i="26"/>
  <c r="AE117" i="26"/>
  <c r="AF117" i="26"/>
  <c r="AG117" i="26"/>
  <c r="AH117" i="26"/>
  <c r="AI117" i="26"/>
  <c r="AJ117" i="26"/>
  <c r="AK117" i="26"/>
  <c r="AL117" i="26"/>
  <c r="AM117" i="26"/>
  <c r="AN117" i="26"/>
  <c r="AO117" i="26"/>
  <c r="AP117" i="26"/>
  <c r="AQ117" i="26"/>
  <c r="AR117" i="26"/>
  <c r="AS117" i="26"/>
  <c r="AT117" i="26"/>
  <c r="AU117" i="26"/>
  <c r="D75" i="26"/>
  <c r="D76" i="26"/>
  <c r="D77" i="26"/>
  <c r="D78" i="26"/>
  <c r="D79" i="26"/>
  <c r="D80" i="26"/>
  <c r="D81" i="26"/>
  <c r="D82" i="26"/>
  <c r="D83" i="26"/>
  <c r="D84" i="26"/>
  <c r="D85" i="26"/>
  <c r="D86" i="26"/>
  <c r="D87" i="26"/>
  <c r="D88" i="26"/>
  <c r="D89" i="26"/>
  <c r="D90" i="26"/>
  <c r="D91" i="26"/>
  <c r="D92" i="26"/>
  <c r="D93" i="26"/>
  <c r="D94" i="26"/>
  <c r="D95" i="26"/>
  <c r="D96" i="26"/>
  <c r="D97" i="26"/>
  <c r="D98" i="26"/>
  <c r="D99" i="26"/>
  <c r="D100" i="26"/>
  <c r="D101" i="26"/>
  <c r="D102" i="26"/>
  <c r="D103" i="26"/>
  <c r="D104" i="26"/>
  <c r="D105" i="26"/>
  <c r="D106" i="26"/>
  <c r="D107" i="26"/>
  <c r="D108" i="26"/>
  <c r="D109" i="26"/>
  <c r="D110" i="26"/>
  <c r="D111" i="26"/>
  <c r="D112" i="26"/>
  <c r="D113" i="26"/>
  <c r="D114" i="26"/>
  <c r="D115" i="26"/>
  <c r="D116" i="26"/>
  <c r="D117" i="26"/>
  <c r="D74" i="26"/>
  <c r="C74" i="26" a="1"/>
  <c r="C74" i="26" s="1"/>
  <c r="M60" i="51"/>
  <c r="AU26" i="13"/>
  <c r="AT26" i="13"/>
  <c r="AS26" i="13"/>
  <c r="AR26" i="13"/>
  <c r="AQ26" i="13"/>
  <c r="AP26" i="13"/>
  <c r="AO26" i="13"/>
  <c r="AN26" i="13"/>
  <c r="AM26" i="13"/>
  <c r="AL26"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J26" i="13"/>
  <c r="I26" i="13"/>
  <c r="H26" i="13"/>
  <c r="G26" i="13"/>
  <c r="F26" i="13"/>
  <c r="E26" i="13"/>
  <c r="D26" i="13"/>
  <c r="AE4" i="73" l="1"/>
  <c r="AD5" i="73"/>
  <c r="AG3" i="73"/>
  <c r="K67" i="30"/>
  <c r="E65" i="30"/>
  <c r="D64" i="30"/>
  <c r="AF4" i="73" l="1"/>
  <c r="AE5" i="73"/>
  <c r="F66" i="28"/>
  <c r="G66" i="28"/>
  <c r="H66" i="28"/>
  <c r="I66" i="28"/>
  <c r="J66" i="28"/>
  <c r="K66" i="28"/>
  <c r="L66" i="28"/>
  <c r="M66" i="28"/>
  <c r="N66" i="28"/>
  <c r="O66" i="28"/>
  <c r="P66" i="28"/>
  <c r="Q66" i="28"/>
  <c r="R66" i="28"/>
  <c r="S66" i="28"/>
  <c r="T66" i="28"/>
  <c r="U66" i="28"/>
  <c r="V66" i="28"/>
  <c r="W66" i="28"/>
  <c r="X66" i="28"/>
  <c r="Y66" i="28"/>
  <c r="Z66" i="28"/>
  <c r="AA66" i="28"/>
  <c r="AB66" i="28"/>
  <c r="AC66" i="28"/>
  <c r="AD66" i="28"/>
  <c r="AE66" i="28"/>
  <c r="AF66" i="28"/>
  <c r="AG66" i="28"/>
  <c r="AH66" i="28"/>
  <c r="AI66" i="28"/>
  <c r="AJ66" i="28"/>
  <c r="AK66" i="28"/>
  <c r="AL66" i="28"/>
  <c r="AM66" i="28"/>
  <c r="AN66" i="28"/>
  <c r="AO66" i="28"/>
  <c r="AP66" i="28"/>
  <c r="AQ66" i="28"/>
  <c r="AR66" i="28"/>
  <c r="AS66" i="28"/>
  <c r="AT66" i="28"/>
  <c r="AU66" i="28"/>
  <c r="U42" i="28"/>
  <c r="AG4" i="73" l="1"/>
  <c r="AG5" i="73" s="1"/>
  <c r="D6" i="73" s="1"/>
  <c r="AF5" i="73"/>
  <c r="AU60" i="32"/>
  <c r="AT60" i="32"/>
  <c r="AS60" i="32"/>
  <c r="AR60" i="32"/>
  <c r="AQ60" i="32"/>
  <c r="AP60" i="32"/>
  <c r="AO60" i="32"/>
  <c r="AN60" i="32"/>
  <c r="AM60" i="32"/>
  <c r="AL60" i="32"/>
  <c r="AK60" i="32"/>
  <c r="AJ60" i="32"/>
  <c r="AI60" i="32"/>
  <c r="AH60" i="32"/>
  <c r="AG60" i="32"/>
  <c r="AF60" i="32"/>
  <c r="AE60" i="32"/>
  <c r="AD60" i="32"/>
  <c r="AC60" i="32"/>
  <c r="AB60" i="32"/>
  <c r="AA60" i="32"/>
  <c r="Z60" i="32"/>
  <c r="Y60" i="32"/>
  <c r="X60" i="32"/>
  <c r="W60" i="32"/>
  <c r="V60" i="32"/>
  <c r="U60" i="32"/>
  <c r="T60" i="32"/>
  <c r="S60" i="32"/>
  <c r="R60" i="32"/>
  <c r="Q60" i="32"/>
  <c r="P60" i="32"/>
  <c r="O60" i="32"/>
  <c r="N60" i="32"/>
  <c r="M60" i="32"/>
  <c r="L60" i="32"/>
  <c r="K60" i="32"/>
  <c r="J60" i="32"/>
  <c r="I60" i="32"/>
  <c r="H60" i="32"/>
  <c r="G60" i="32"/>
  <c r="F60" i="32"/>
  <c r="E60" i="32"/>
  <c r="D60" i="32"/>
  <c r="D42" i="32"/>
  <c r="D77" i="50" l="1"/>
  <c r="F96" i="61" l="1"/>
  <c r="E63" i="58"/>
  <c r="E66" i="58" s="1"/>
  <c r="F63" i="58"/>
  <c r="F66" i="58" s="1"/>
  <c r="G63" i="58"/>
  <c r="G66" i="58" s="1"/>
  <c r="H63" i="58"/>
  <c r="H66" i="58" s="1"/>
  <c r="I63" i="58"/>
  <c r="I66" i="58" s="1"/>
  <c r="J63" i="58"/>
  <c r="J66" i="58" s="1"/>
  <c r="K63" i="58"/>
  <c r="K66" i="58" s="1"/>
  <c r="L63" i="58"/>
  <c r="L66" i="58" s="1"/>
  <c r="M63" i="58"/>
  <c r="M66" i="58" s="1"/>
  <c r="N63" i="58"/>
  <c r="N66" i="58" s="1"/>
  <c r="O63" i="58"/>
  <c r="O66" i="58" s="1"/>
  <c r="P63" i="58"/>
  <c r="P66" i="58" s="1"/>
  <c r="Q63" i="58"/>
  <c r="Q66" i="58" s="1"/>
  <c r="R63" i="58"/>
  <c r="R66" i="58" s="1"/>
  <c r="S63" i="58"/>
  <c r="S66" i="58" s="1"/>
  <c r="T63" i="58"/>
  <c r="T66" i="58" s="1"/>
  <c r="U63" i="58"/>
  <c r="U66" i="58" s="1"/>
  <c r="V63" i="58"/>
  <c r="V66" i="58" s="1"/>
  <c r="W63" i="58"/>
  <c r="W66" i="58" s="1"/>
  <c r="X63" i="58"/>
  <c r="X66" i="58" s="1"/>
  <c r="Y63" i="58"/>
  <c r="Y66" i="58" s="1"/>
  <c r="Z63" i="58"/>
  <c r="Z66" i="58" s="1"/>
  <c r="AA63" i="58"/>
  <c r="AA66" i="58" s="1"/>
  <c r="AB63" i="58"/>
  <c r="AB66" i="58" s="1"/>
  <c r="AC63" i="58"/>
  <c r="AC66" i="58" s="1"/>
  <c r="AD63" i="58"/>
  <c r="AD66" i="58" s="1"/>
  <c r="AE63" i="58"/>
  <c r="AE66" i="58" s="1"/>
  <c r="AF63" i="58"/>
  <c r="AF66" i="58" s="1"/>
  <c r="AG63" i="58"/>
  <c r="AG66" i="58" s="1"/>
  <c r="AH63" i="58"/>
  <c r="AH66" i="58" s="1"/>
  <c r="AI63" i="58"/>
  <c r="AI66" i="58" s="1"/>
  <c r="AJ63" i="58"/>
  <c r="AJ66" i="58" s="1"/>
  <c r="AK63" i="58"/>
  <c r="AK66" i="58" s="1"/>
  <c r="AL63" i="58"/>
  <c r="AL66" i="58" s="1"/>
  <c r="AM63" i="58"/>
  <c r="AM66" i="58" s="1"/>
  <c r="AN63" i="58"/>
  <c r="AN66" i="58" s="1"/>
  <c r="AO63" i="58"/>
  <c r="AO66" i="58" s="1"/>
  <c r="AP63" i="58"/>
  <c r="AP66" i="58" s="1"/>
  <c r="AQ63" i="58"/>
  <c r="AQ66" i="58" s="1"/>
  <c r="AR63" i="58"/>
  <c r="AR66" i="58" s="1"/>
  <c r="AS63" i="58"/>
  <c r="AS66" i="58" s="1"/>
  <c r="AT63" i="58"/>
  <c r="AT66" i="58" s="1"/>
  <c r="AU63" i="58"/>
  <c r="AU66" i="58" s="1"/>
  <c r="D63" i="58"/>
  <c r="D66" i="58" s="1"/>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AD46" i="58"/>
  <c r="AE46" i="58"/>
  <c r="AF46" i="58"/>
  <c r="AG46" i="58"/>
  <c r="AH46" i="58"/>
  <c r="AI46" i="58"/>
  <c r="AJ46" i="58"/>
  <c r="AK46" i="58"/>
  <c r="AL46" i="58"/>
  <c r="AM46" i="58"/>
  <c r="AN46" i="58"/>
  <c r="AO46" i="58"/>
  <c r="AP46" i="58"/>
  <c r="AQ46" i="58"/>
  <c r="AR46" i="58"/>
  <c r="AS46" i="58"/>
  <c r="AT46" i="58"/>
  <c r="AU46" i="58"/>
  <c r="D8" i="57" l="1"/>
  <c r="D9" i="57"/>
  <c r="D10" i="57"/>
  <c r="E104" i="61"/>
  <c r="F104" i="61"/>
  <c r="G104" i="61"/>
  <c r="H104" i="61"/>
  <c r="I104" i="61"/>
  <c r="J104" i="61"/>
  <c r="K104" i="61"/>
  <c r="L104" i="61"/>
  <c r="M104" i="61"/>
  <c r="N104" i="61"/>
  <c r="O104" i="61"/>
  <c r="P104" i="61"/>
  <c r="Q104" i="61"/>
  <c r="R104" i="61"/>
  <c r="S104" i="61"/>
  <c r="T104" i="61"/>
  <c r="U104" i="61"/>
  <c r="V104" i="61"/>
  <c r="W104" i="61"/>
  <c r="X104" i="61"/>
  <c r="Y104" i="61"/>
  <c r="Z104" i="61"/>
  <c r="AA104" i="61"/>
  <c r="AB104" i="61"/>
  <c r="AC104" i="61"/>
  <c r="AD104" i="61"/>
  <c r="AE104" i="61"/>
  <c r="AF104" i="61"/>
  <c r="AG104" i="61"/>
  <c r="AH104" i="61"/>
  <c r="AI104" i="61"/>
  <c r="AJ104" i="61"/>
  <c r="AK104" i="61"/>
  <c r="AL104" i="61"/>
  <c r="AM104" i="61"/>
  <c r="AN104" i="61"/>
  <c r="AO104" i="61"/>
  <c r="AP104" i="61"/>
  <c r="AQ104" i="61"/>
  <c r="AR104" i="61"/>
  <c r="AS104" i="61"/>
  <c r="AT104" i="61"/>
  <c r="AU104" i="61"/>
  <c r="E105" i="61"/>
  <c r="F105" i="61"/>
  <c r="G105" i="61"/>
  <c r="H105" i="61"/>
  <c r="I105" i="61"/>
  <c r="J105" i="61"/>
  <c r="K105" i="61"/>
  <c r="L105" i="61"/>
  <c r="M105" i="61"/>
  <c r="N105" i="61"/>
  <c r="O105" i="61"/>
  <c r="P105" i="61"/>
  <c r="Q105" i="61"/>
  <c r="R105" i="61"/>
  <c r="S105" i="61"/>
  <c r="T105" i="61"/>
  <c r="U105" i="61"/>
  <c r="V105" i="61"/>
  <c r="W105" i="61"/>
  <c r="X105" i="61"/>
  <c r="Y105" i="61"/>
  <c r="Z105" i="61"/>
  <c r="AA105" i="61"/>
  <c r="AB105" i="61"/>
  <c r="AC105" i="61"/>
  <c r="AD105" i="61"/>
  <c r="AE105" i="61"/>
  <c r="AF105" i="61"/>
  <c r="AG105" i="61"/>
  <c r="AH105" i="61"/>
  <c r="AI105" i="61"/>
  <c r="AJ105" i="61"/>
  <c r="AK105" i="61"/>
  <c r="AL105" i="61"/>
  <c r="AM105" i="61"/>
  <c r="AN105" i="61"/>
  <c r="AO105" i="61"/>
  <c r="AP105" i="61"/>
  <c r="AQ105" i="61"/>
  <c r="AR105" i="61"/>
  <c r="AS105" i="61"/>
  <c r="AT105" i="61"/>
  <c r="AU105" i="61"/>
  <c r="E106" i="61"/>
  <c r="F106" i="61"/>
  <c r="G106" i="61"/>
  <c r="H106" i="61"/>
  <c r="I106" i="61"/>
  <c r="J106" i="61"/>
  <c r="K106" i="61"/>
  <c r="L106" i="61"/>
  <c r="M106" i="61"/>
  <c r="N106" i="61"/>
  <c r="O106" i="61"/>
  <c r="P106" i="61"/>
  <c r="Q106" i="61"/>
  <c r="R106" i="61"/>
  <c r="S106" i="61"/>
  <c r="T106" i="61"/>
  <c r="U106" i="61"/>
  <c r="V106" i="61"/>
  <c r="W106" i="61"/>
  <c r="X106" i="61"/>
  <c r="Y106" i="61"/>
  <c r="Z106" i="61"/>
  <c r="AA106" i="61"/>
  <c r="AB106" i="61"/>
  <c r="AC106" i="61"/>
  <c r="AD106" i="61"/>
  <c r="AE106" i="61"/>
  <c r="AF106" i="61"/>
  <c r="AG106" i="61"/>
  <c r="AH106" i="61"/>
  <c r="AI106" i="61"/>
  <c r="AJ106" i="61"/>
  <c r="AK106" i="61"/>
  <c r="AL106" i="61"/>
  <c r="AM106" i="61"/>
  <c r="AN106" i="61"/>
  <c r="AO106" i="61"/>
  <c r="AP106" i="61"/>
  <c r="AQ106" i="61"/>
  <c r="AR106" i="61"/>
  <c r="AS106" i="61"/>
  <c r="AT106" i="61"/>
  <c r="AU106" i="61"/>
  <c r="E107" i="61"/>
  <c r="F107" i="61"/>
  <c r="G107" i="61"/>
  <c r="H107" i="61"/>
  <c r="I107" i="61"/>
  <c r="J107" i="61"/>
  <c r="K107" i="61"/>
  <c r="L107" i="61"/>
  <c r="M107" i="61"/>
  <c r="N107" i="61"/>
  <c r="O107" i="61"/>
  <c r="P107" i="61"/>
  <c r="Q107" i="61"/>
  <c r="R107" i="61"/>
  <c r="S107" i="61"/>
  <c r="T107" i="61"/>
  <c r="U107" i="61"/>
  <c r="V107" i="61"/>
  <c r="W107" i="61"/>
  <c r="X107" i="61"/>
  <c r="Y107" i="61"/>
  <c r="Z107" i="61"/>
  <c r="AA107" i="61"/>
  <c r="AB107" i="61"/>
  <c r="AC107" i="61"/>
  <c r="AD107" i="61"/>
  <c r="AE107" i="61"/>
  <c r="AF107" i="61"/>
  <c r="AG107" i="61"/>
  <c r="AH107" i="61"/>
  <c r="AI107" i="61"/>
  <c r="AJ107" i="61"/>
  <c r="AK107" i="61"/>
  <c r="AL107" i="61"/>
  <c r="AM107" i="61"/>
  <c r="AN107" i="61"/>
  <c r="AO107" i="61"/>
  <c r="AP107" i="61"/>
  <c r="AQ107" i="61"/>
  <c r="AR107" i="61"/>
  <c r="AS107" i="61"/>
  <c r="AT107" i="61"/>
  <c r="AU107" i="61"/>
  <c r="E108" i="61"/>
  <c r="F108" i="61"/>
  <c r="G108" i="61"/>
  <c r="H108" i="61"/>
  <c r="I108" i="61"/>
  <c r="J108" i="61"/>
  <c r="K108" i="61"/>
  <c r="L108" i="61"/>
  <c r="M108" i="61"/>
  <c r="N108" i="61"/>
  <c r="O108" i="61"/>
  <c r="P108" i="61"/>
  <c r="Q108" i="61"/>
  <c r="R108" i="61"/>
  <c r="S108" i="61"/>
  <c r="T108" i="61"/>
  <c r="U108" i="61"/>
  <c r="V108" i="61"/>
  <c r="W108" i="61"/>
  <c r="X108" i="61"/>
  <c r="Y108" i="61"/>
  <c r="Z108" i="61"/>
  <c r="AA108" i="61"/>
  <c r="AB108" i="61"/>
  <c r="AC108" i="61"/>
  <c r="AD108" i="61"/>
  <c r="AE108" i="61"/>
  <c r="AF108" i="61"/>
  <c r="AG108" i="61"/>
  <c r="AH108" i="61"/>
  <c r="AI108" i="61"/>
  <c r="AJ108" i="61"/>
  <c r="AK108" i="61"/>
  <c r="AL108" i="61"/>
  <c r="AM108" i="61"/>
  <c r="AN108" i="61"/>
  <c r="AO108" i="61"/>
  <c r="AP108" i="61"/>
  <c r="AQ108" i="61"/>
  <c r="AR108" i="61"/>
  <c r="AS108" i="61"/>
  <c r="AT108" i="61"/>
  <c r="AU108" i="61"/>
  <c r="E109" i="61"/>
  <c r="F109" i="61"/>
  <c r="G109" i="61"/>
  <c r="H109" i="61"/>
  <c r="I109" i="61"/>
  <c r="J109" i="61"/>
  <c r="K109" i="61"/>
  <c r="L109" i="61"/>
  <c r="M109" i="61"/>
  <c r="N109" i="61"/>
  <c r="O109" i="61"/>
  <c r="P109" i="61"/>
  <c r="Q109" i="61"/>
  <c r="R109" i="61"/>
  <c r="S109" i="61"/>
  <c r="T109" i="61"/>
  <c r="U109" i="61"/>
  <c r="V109" i="61"/>
  <c r="W109" i="61"/>
  <c r="X109" i="61"/>
  <c r="Y109" i="61"/>
  <c r="Z109" i="61"/>
  <c r="AA109" i="61"/>
  <c r="AB109" i="61"/>
  <c r="AC109" i="61"/>
  <c r="AD109" i="61"/>
  <c r="AE109" i="61"/>
  <c r="AF109" i="61"/>
  <c r="AG109" i="61"/>
  <c r="AH109" i="61"/>
  <c r="AI109" i="61"/>
  <c r="AJ109" i="61"/>
  <c r="AK109" i="61"/>
  <c r="AL109" i="61"/>
  <c r="AM109" i="61"/>
  <c r="AN109" i="61"/>
  <c r="AO109" i="61"/>
  <c r="AP109" i="61"/>
  <c r="AQ109" i="61"/>
  <c r="AR109" i="61"/>
  <c r="AS109" i="61"/>
  <c r="AT109" i="61"/>
  <c r="AU109" i="61"/>
  <c r="E110" i="61"/>
  <c r="F110" i="61"/>
  <c r="G110" i="61"/>
  <c r="H110" i="61"/>
  <c r="I110" i="61"/>
  <c r="J110" i="61"/>
  <c r="K110" i="61"/>
  <c r="L110" i="61"/>
  <c r="M110" i="61"/>
  <c r="N110" i="61"/>
  <c r="O110" i="61"/>
  <c r="P110" i="61"/>
  <c r="Q110" i="61"/>
  <c r="R110" i="61"/>
  <c r="S110" i="61"/>
  <c r="T110" i="61"/>
  <c r="U110" i="61"/>
  <c r="V110" i="61"/>
  <c r="W110" i="61"/>
  <c r="X110" i="61"/>
  <c r="Y110" i="61"/>
  <c r="Z110" i="61"/>
  <c r="AA110" i="61"/>
  <c r="AB110" i="61"/>
  <c r="AC110" i="61"/>
  <c r="AD110" i="61"/>
  <c r="AE110" i="61"/>
  <c r="AF110" i="61"/>
  <c r="AG110" i="61"/>
  <c r="AH110" i="61"/>
  <c r="AI110" i="61"/>
  <c r="AJ110" i="61"/>
  <c r="AK110" i="61"/>
  <c r="AL110" i="61"/>
  <c r="AM110" i="61"/>
  <c r="AN110" i="61"/>
  <c r="AO110" i="61"/>
  <c r="AP110" i="61"/>
  <c r="AQ110" i="61"/>
  <c r="AR110" i="61"/>
  <c r="AS110" i="61"/>
  <c r="AT110" i="61"/>
  <c r="AU110" i="61"/>
  <c r="E111" i="61"/>
  <c r="F111" i="61"/>
  <c r="G111" i="61"/>
  <c r="H111" i="61"/>
  <c r="I111" i="61"/>
  <c r="J111" i="61"/>
  <c r="K111" i="61"/>
  <c r="L111" i="61"/>
  <c r="M111" i="61"/>
  <c r="N111" i="61"/>
  <c r="O111" i="61"/>
  <c r="P111" i="61"/>
  <c r="Q111" i="61"/>
  <c r="R111" i="61"/>
  <c r="S111" i="61"/>
  <c r="T111" i="61"/>
  <c r="U111" i="61"/>
  <c r="V111" i="61"/>
  <c r="W111" i="61"/>
  <c r="X111" i="61"/>
  <c r="Y111" i="61"/>
  <c r="Z111" i="61"/>
  <c r="AA111" i="61"/>
  <c r="AB111" i="61"/>
  <c r="AC111" i="61"/>
  <c r="AD111" i="61"/>
  <c r="AE111" i="61"/>
  <c r="AF111" i="61"/>
  <c r="AG111" i="61"/>
  <c r="AH111" i="61"/>
  <c r="AI111" i="61"/>
  <c r="AJ111" i="61"/>
  <c r="AK111" i="61"/>
  <c r="AL111" i="61"/>
  <c r="AM111" i="61"/>
  <c r="AN111" i="61"/>
  <c r="AO111" i="61"/>
  <c r="AP111" i="61"/>
  <c r="AQ111" i="61"/>
  <c r="AR111" i="61"/>
  <c r="AS111" i="61"/>
  <c r="AT111" i="61"/>
  <c r="AU111" i="61"/>
  <c r="E112" i="61"/>
  <c r="F112" i="61"/>
  <c r="G112" i="61"/>
  <c r="H112" i="61"/>
  <c r="I112" i="61"/>
  <c r="J112" i="61"/>
  <c r="K112" i="61"/>
  <c r="L112" i="61"/>
  <c r="M112" i="61"/>
  <c r="N112" i="61"/>
  <c r="O112" i="61"/>
  <c r="P112" i="61"/>
  <c r="Q112" i="61"/>
  <c r="R112" i="61"/>
  <c r="S112" i="61"/>
  <c r="T112" i="61"/>
  <c r="U112" i="61"/>
  <c r="V112" i="61"/>
  <c r="W112" i="61"/>
  <c r="X112" i="61"/>
  <c r="Y112" i="61"/>
  <c r="Z112" i="61"/>
  <c r="AA112" i="61"/>
  <c r="AB112" i="61"/>
  <c r="AC112" i="61"/>
  <c r="AD112" i="61"/>
  <c r="AE112" i="61"/>
  <c r="AF112" i="61"/>
  <c r="AG112" i="61"/>
  <c r="AH112" i="61"/>
  <c r="AI112" i="61"/>
  <c r="AJ112" i="61"/>
  <c r="AK112" i="61"/>
  <c r="AL112" i="61"/>
  <c r="AM112" i="61"/>
  <c r="AN112" i="61"/>
  <c r="AO112" i="61"/>
  <c r="AP112" i="61"/>
  <c r="AQ112" i="61"/>
  <c r="AR112" i="61"/>
  <c r="AS112" i="61"/>
  <c r="AT112" i="61"/>
  <c r="AU112" i="61"/>
  <c r="E113" i="61"/>
  <c r="F113" i="61"/>
  <c r="G113" i="61"/>
  <c r="H113" i="61"/>
  <c r="I113" i="61"/>
  <c r="J113" i="61"/>
  <c r="K113" i="61"/>
  <c r="L113" i="61"/>
  <c r="M113" i="61"/>
  <c r="N113" i="61"/>
  <c r="O113" i="61"/>
  <c r="P113" i="61"/>
  <c r="Q113" i="61"/>
  <c r="R113" i="61"/>
  <c r="S113" i="61"/>
  <c r="T113" i="61"/>
  <c r="U113" i="61"/>
  <c r="V113" i="61"/>
  <c r="W113" i="61"/>
  <c r="X113" i="61"/>
  <c r="Y113" i="61"/>
  <c r="Z113" i="61"/>
  <c r="AA113" i="61"/>
  <c r="AB113" i="61"/>
  <c r="AC113" i="61"/>
  <c r="AD113" i="61"/>
  <c r="AE113" i="61"/>
  <c r="AF113" i="61"/>
  <c r="AG113" i="61"/>
  <c r="AH113" i="61"/>
  <c r="AI113" i="61"/>
  <c r="AJ113" i="61"/>
  <c r="AK113" i="61"/>
  <c r="AL113" i="61"/>
  <c r="AM113" i="61"/>
  <c r="AN113" i="61"/>
  <c r="AO113" i="61"/>
  <c r="AP113" i="61"/>
  <c r="AQ113" i="61"/>
  <c r="AR113" i="61"/>
  <c r="AS113" i="61"/>
  <c r="AT113" i="61"/>
  <c r="AU113" i="61"/>
  <c r="E114" i="61"/>
  <c r="F114" i="61"/>
  <c r="G114" i="61"/>
  <c r="H114" i="61"/>
  <c r="I114" i="61"/>
  <c r="J114" i="61"/>
  <c r="K114" i="61"/>
  <c r="L114" i="61"/>
  <c r="M114" i="61"/>
  <c r="N114" i="61"/>
  <c r="O114" i="61"/>
  <c r="P114" i="61"/>
  <c r="Q114" i="61"/>
  <c r="R114" i="61"/>
  <c r="S114" i="61"/>
  <c r="T114" i="61"/>
  <c r="U114" i="61"/>
  <c r="V114" i="61"/>
  <c r="W114" i="61"/>
  <c r="X114" i="61"/>
  <c r="Y114" i="61"/>
  <c r="Z114" i="61"/>
  <c r="AA114" i="61"/>
  <c r="AB114" i="61"/>
  <c r="AC114" i="61"/>
  <c r="AD114" i="61"/>
  <c r="AE114" i="61"/>
  <c r="AF114" i="61"/>
  <c r="AG114" i="61"/>
  <c r="AH114" i="61"/>
  <c r="AI114" i="61"/>
  <c r="AJ114" i="61"/>
  <c r="AK114" i="61"/>
  <c r="AL114" i="61"/>
  <c r="AM114" i="61"/>
  <c r="AN114" i="61"/>
  <c r="AO114" i="61"/>
  <c r="AP114" i="61"/>
  <c r="AQ114" i="61"/>
  <c r="AR114" i="61"/>
  <c r="AS114" i="61"/>
  <c r="AT114" i="61"/>
  <c r="AU114" i="61"/>
  <c r="E115" i="61"/>
  <c r="F115" i="61"/>
  <c r="G115" i="61"/>
  <c r="H115" i="61"/>
  <c r="I115" i="61"/>
  <c r="J115" i="61"/>
  <c r="K115" i="61"/>
  <c r="L115" i="61"/>
  <c r="M115" i="61"/>
  <c r="N115" i="61"/>
  <c r="O115" i="61"/>
  <c r="P115" i="61"/>
  <c r="Q115" i="61"/>
  <c r="R115" i="61"/>
  <c r="S115" i="61"/>
  <c r="T115" i="61"/>
  <c r="U115" i="61"/>
  <c r="V115" i="61"/>
  <c r="W115" i="61"/>
  <c r="X115" i="61"/>
  <c r="Y115" i="61"/>
  <c r="Z115" i="61"/>
  <c r="AA115" i="61"/>
  <c r="AB115" i="61"/>
  <c r="AC115" i="61"/>
  <c r="AD115" i="61"/>
  <c r="AE115" i="61"/>
  <c r="AF115" i="61"/>
  <c r="AG115" i="61"/>
  <c r="AH115" i="61"/>
  <c r="AI115" i="61"/>
  <c r="AJ115" i="61"/>
  <c r="AK115" i="61"/>
  <c r="AL115" i="61"/>
  <c r="AM115" i="61"/>
  <c r="AN115" i="61"/>
  <c r="AO115" i="61"/>
  <c r="AP115" i="61"/>
  <c r="AQ115" i="61"/>
  <c r="AR115" i="61"/>
  <c r="AS115" i="61"/>
  <c r="AT115" i="61"/>
  <c r="AU115" i="61"/>
  <c r="E116" i="61"/>
  <c r="F116" i="61"/>
  <c r="G116" i="61"/>
  <c r="H116" i="61"/>
  <c r="I116" i="61"/>
  <c r="J116" i="61"/>
  <c r="K116" i="61"/>
  <c r="L116" i="61"/>
  <c r="M116" i="61"/>
  <c r="N116" i="61"/>
  <c r="O116" i="61"/>
  <c r="P116" i="61"/>
  <c r="Q116" i="61"/>
  <c r="R116" i="61"/>
  <c r="S116" i="61"/>
  <c r="T116" i="61"/>
  <c r="U116" i="61"/>
  <c r="V116" i="61"/>
  <c r="W116" i="61"/>
  <c r="X116" i="61"/>
  <c r="Y116" i="61"/>
  <c r="Z116" i="61"/>
  <c r="AA116" i="61"/>
  <c r="AB116" i="61"/>
  <c r="AC116" i="61"/>
  <c r="AD116" i="61"/>
  <c r="AE116" i="61"/>
  <c r="AF116" i="61"/>
  <c r="AG116" i="61"/>
  <c r="AH116" i="61"/>
  <c r="AI116" i="61"/>
  <c r="AJ116" i="61"/>
  <c r="AK116" i="61"/>
  <c r="AL116" i="61"/>
  <c r="AM116" i="61"/>
  <c r="AN116" i="61"/>
  <c r="AO116" i="61"/>
  <c r="AP116" i="61"/>
  <c r="AQ116" i="61"/>
  <c r="AR116" i="61"/>
  <c r="AS116" i="61"/>
  <c r="AT116" i="61"/>
  <c r="AU116" i="61"/>
  <c r="E117" i="61"/>
  <c r="F117" i="61"/>
  <c r="G117" i="61"/>
  <c r="H117" i="61"/>
  <c r="I117" i="61"/>
  <c r="J117" i="61"/>
  <c r="K117" i="61"/>
  <c r="L117" i="61"/>
  <c r="M117" i="61"/>
  <c r="N117" i="61"/>
  <c r="O117" i="61"/>
  <c r="P117" i="61"/>
  <c r="Q117" i="61"/>
  <c r="R117" i="61"/>
  <c r="S117" i="61"/>
  <c r="T117" i="61"/>
  <c r="U117" i="61"/>
  <c r="V117" i="61"/>
  <c r="W117" i="61"/>
  <c r="X117" i="61"/>
  <c r="Y117" i="61"/>
  <c r="Z117" i="61"/>
  <c r="AA117" i="61"/>
  <c r="AB117" i="61"/>
  <c r="AC117" i="61"/>
  <c r="AD117" i="61"/>
  <c r="AE117" i="61"/>
  <c r="AF117" i="61"/>
  <c r="AG117" i="61"/>
  <c r="AH117" i="61"/>
  <c r="AI117" i="61"/>
  <c r="AJ117" i="61"/>
  <c r="AK117" i="61"/>
  <c r="AL117" i="61"/>
  <c r="AM117" i="61"/>
  <c r="AN117" i="61"/>
  <c r="AO117" i="61"/>
  <c r="AP117" i="61"/>
  <c r="AQ117" i="61"/>
  <c r="AR117" i="61"/>
  <c r="AS117" i="61"/>
  <c r="AT117" i="61"/>
  <c r="AU117" i="61"/>
  <c r="E118" i="61"/>
  <c r="F118" i="61"/>
  <c r="G118" i="61"/>
  <c r="H118" i="61"/>
  <c r="I118" i="61"/>
  <c r="J118" i="61"/>
  <c r="K118" i="61"/>
  <c r="L118" i="61"/>
  <c r="M118" i="61"/>
  <c r="N118" i="61"/>
  <c r="O118" i="61"/>
  <c r="P118" i="61"/>
  <c r="Q118" i="61"/>
  <c r="R118" i="61"/>
  <c r="S118" i="61"/>
  <c r="T118" i="61"/>
  <c r="U118" i="61"/>
  <c r="V118" i="61"/>
  <c r="W118" i="61"/>
  <c r="X118" i="61"/>
  <c r="Y118" i="61"/>
  <c r="Z118" i="61"/>
  <c r="AA118" i="61"/>
  <c r="AB118" i="61"/>
  <c r="AC118" i="61"/>
  <c r="AD118" i="61"/>
  <c r="AE118" i="61"/>
  <c r="AF118" i="61"/>
  <c r="AG118" i="61"/>
  <c r="AH118" i="61"/>
  <c r="AI118" i="61"/>
  <c r="AJ118" i="61"/>
  <c r="AK118" i="61"/>
  <c r="AL118" i="61"/>
  <c r="AM118" i="61"/>
  <c r="AN118" i="61"/>
  <c r="AO118" i="61"/>
  <c r="AP118" i="61"/>
  <c r="AQ118" i="61"/>
  <c r="AR118" i="61"/>
  <c r="AS118" i="61"/>
  <c r="AT118" i="61"/>
  <c r="AU118" i="61"/>
  <c r="E119" i="61"/>
  <c r="F119" i="61"/>
  <c r="G119" i="61"/>
  <c r="H119" i="61"/>
  <c r="I119" i="61"/>
  <c r="J119" i="61"/>
  <c r="K119" i="61"/>
  <c r="L119" i="61"/>
  <c r="M119" i="61"/>
  <c r="N119" i="61"/>
  <c r="O119" i="61"/>
  <c r="P119" i="61"/>
  <c r="Q119" i="61"/>
  <c r="R119" i="61"/>
  <c r="S119" i="61"/>
  <c r="T119" i="61"/>
  <c r="U119" i="61"/>
  <c r="V119" i="61"/>
  <c r="W119" i="61"/>
  <c r="X119" i="61"/>
  <c r="Y119" i="61"/>
  <c r="Z119" i="61"/>
  <c r="AA119" i="61"/>
  <c r="AB119" i="61"/>
  <c r="AC119" i="61"/>
  <c r="AD119" i="61"/>
  <c r="AE119" i="61"/>
  <c r="AF119" i="61"/>
  <c r="AG119" i="61"/>
  <c r="AH119" i="61"/>
  <c r="AI119" i="61"/>
  <c r="AJ119" i="61"/>
  <c r="AK119" i="61"/>
  <c r="AL119" i="61"/>
  <c r="AM119" i="61"/>
  <c r="AN119" i="61"/>
  <c r="AO119" i="61"/>
  <c r="AP119" i="61"/>
  <c r="AQ119" i="61"/>
  <c r="AR119" i="61"/>
  <c r="AS119" i="61"/>
  <c r="AT119" i="61"/>
  <c r="AU119" i="61"/>
  <c r="E120" i="61"/>
  <c r="F120" i="61"/>
  <c r="G120" i="61"/>
  <c r="H120" i="61"/>
  <c r="I120" i="61"/>
  <c r="J120" i="61"/>
  <c r="K120" i="61"/>
  <c r="L120" i="61"/>
  <c r="M120" i="61"/>
  <c r="N120" i="61"/>
  <c r="O120" i="61"/>
  <c r="P120" i="61"/>
  <c r="Q120" i="61"/>
  <c r="R120" i="61"/>
  <c r="S120" i="61"/>
  <c r="T120" i="61"/>
  <c r="U120" i="61"/>
  <c r="V120" i="61"/>
  <c r="W120" i="61"/>
  <c r="X120" i="61"/>
  <c r="Y120" i="61"/>
  <c r="Z120" i="61"/>
  <c r="AA120" i="61"/>
  <c r="AB120" i="61"/>
  <c r="AC120" i="61"/>
  <c r="AD120" i="61"/>
  <c r="AE120" i="61"/>
  <c r="AF120" i="61"/>
  <c r="AG120" i="61"/>
  <c r="AH120" i="61"/>
  <c r="AI120" i="61"/>
  <c r="AJ120" i="61"/>
  <c r="AK120" i="61"/>
  <c r="AL120" i="61"/>
  <c r="AM120" i="61"/>
  <c r="AN120" i="61"/>
  <c r="AO120" i="61"/>
  <c r="AP120" i="61"/>
  <c r="AQ120" i="61"/>
  <c r="AR120" i="61"/>
  <c r="AS120" i="61"/>
  <c r="AT120" i="61"/>
  <c r="AU120" i="61"/>
  <c r="E121" i="61"/>
  <c r="F121" i="61"/>
  <c r="G121" i="61"/>
  <c r="H121" i="61"/>
  <c r="I121" i="61"/>
  <c r="J121" i="61"/>
  <c r="K121" i="61"/>
  <c r="L121" i="61"/>
  <c r="M121" i="61"/>
  <c r="N121" i="61"/>
  <c r="O121" i="61"/>
  <c r="P121" i="61"/>
  <c r="Q121" i="61"/>
  <c r="R121" i="61"/>
  <c r="S121" i="61"/>
  <c r="T121" i="61"/>
  <c r="U121" i="61"/>
  <c r="V121" i="61"/>
  <c r="W121" i="61"/>
  <c r="X121" i="61"/>
  <c r="Y121" i="61"/>
  <c r="Z121" i="61"/>
  <c r="AA121" i="61"/>
  <c r="AB121" i="61"/>
  <c r="AC121" i="61"/>
  <c r="AD121" i="61"/>
  <c r="AE121" i="61"/>
  <c r="AF121" i="61"/>
  <c r="AG121" i="61"/>
  <c r="AH121" i="61"/>
  <c r="AI121" i="61"/>
  <c r="AJ121" i="61"/>
  <c r="AK121" i="61"/>
  <c r="AL121" i="61"/>
  <c r="AM121" i="61"/>
  <c r="AN121" i="61"/>
  <c r="AO121" i="61"/>
  <c r="AP121" i="61"/>
  <c r="AQ121" i="61"/>
  <c r="AR121" i="61"/>
  <c r="AS121" i="61"/>
  <c r="AT121" i="61"/>
  <c r="AU121" i="61"/>
  <c r="E122" i="61"/>
  <c r="F122" i="61"/>
  <c r="G122" i="61"/>
  <c r="H122" i="61"/>
  <c r="I122" i="61"/>
  <c r="J122" i="61"/>
  <c r="K122" i="61"/>
  <c r="L122" i="61"/>
  <c r="M122" i="61"/>
  <c r="N122" i="61"/>
  <c r="O122" i="61"/>
  <c r="P122" i="61"/>
  <c r="Q122" i="61"/>
  <c r="R122" i="61"/>
  <c r="S122" i="61"/>
  <c r="T122" i="61"/>
  <c r="U122" i="61"/>
  <c r="V122" i="61"/>
  <c r="W122" i="61"/>
  <c r="X122" i="61"/>
  <c r="Y122" i="61"/>
  <c r="Z122" i="61"/>
  <c r="AA122" i="61"/>
  <c r="AB122" i="61"/>
  <c r="AC122" i="61"/>
  <c r="AD122" i="61"/>
  <c r="AE122" i="61"/>
  <c r="AF122" i="61"/>
  <c r="AG122" i="61"/>
  <c r="AH122" i="61"/>
  <c r="AI122" i="61"/>
  <c r="AJ122" i="61"/>
  <c r="AK122" i="61"/>
  <c r="AL122" i="61"/>
  <c r="AM122" i="61"/>
  <c r="AN122" i="61"/>
  <c r="AO122" i="61"/>
  <c r="AP122" i="61"/>
  <c r="AQ122" i="61"/>
  <c r="AR122" i="61"/>
  <c r="AS122" i="61"/>
  <c r="AT122" i="61"/>
  <c r="AU122" i="61"/>
  <c r="E123" i="61"/>
  <c r="F123" i="61"/>
  <c r="G123" i="61"/>
  <c r="H123" i="61"/>
  <c r="I123" i="61"/>
  <c r="J123" i="61"/>
  <c r="K123" i="61"/>
  <c r="L123" i="61"/>
  <c r="M123" i="61"/>
  <c r="N123" i="61"/>
  <c r="O123" i="61"/>
  <c r="P123" i="61"/>
  <c r="Q123" i="61"/>
  <c r="R123" i="61"/>
  <c r="S123" i="61"/>
  <c r="T123" i="61"/>
  <c r="U123" i="61"/>
  <c r="V123" i="61"/>
  <c r="W123" i="61"/>
  <c r="X123" i="61"/>
  <c r="Y123" i="61"/>
  <c r="Z123" i="61"/>
  <c r="AA123" i="61"/>
  <c r="AB123" i="61"/>
  <c r="AC123" i="61"/>
  <c r="AD123" i="61"/>
  <c r="AE123" i="61"/>
  <c r="AF123" i="61"/>
  <c r="AG123" i="61"/>
  <c r="AH123" i="61"/>
  <c r="AI123" i="61"/>
  <c r="AJ123" i="61"/>
  <c r="AK123" i="61"/>
  <c r="AL123" i="61"/>
  <c r="AM123" i="61"/>
  <c r="AN123" i="61"/>
  <c r="AO123" i="61"/>
  <c r="AP123" i="61"/>
  <c r="AQ123" i="61"/>
  <c r="AR123" i="61"/>
  <c r="AS123" i="61"/>
  <c r="AT123" i="61"/>
  <c r="AU123" i="61"/>
  <c r="E124" i="61"/>
  <c r="F124" i="61"/>
  <c r="G124" i="61"/>
  <c r="H124" i="61"/>
  <c r="I124" i="61"/>
  <c r="J124" i="61"/>
  <c r="K124" i="61"/>
  <c r="L124" i="61"/>
  <c r="M124" i="61"/>
  <c r="N124" i="61"/>
  <c r="O124" i="61"/>
  <c r="P124" i="61"/>
  <c r="Q124" i="61"/>
  <c r="R124" i="61"/>
  <c r="S124" i="61"/>
  <c r="T124" i="61"/>
  <c r="U124" i="61"/>
  <c r="V124" i="61"/>
  <c r="W124" i="61"/>
  <c r="X124" i="61"/>
  <c r="Y124" i="61"/>
  <c r="Z124" i="61"/>
  <c r="AA124" i="61"/>
  <c r="AB124" i="61"/>
  <c r="AC124" i="61"/>
  <c r="AD124" i="61"/>
  <c r="AE124" i="61"/>
  <c r="AF124" i="61"/>
  <c r="AG124" i="61"/>
  <c r="AH124" i="61"/>
  <c r="AI124" i="61"/>
  <c r="AJ124" i="61"/>
  <c r="AK124" i="61"/>
  <c r="AL124" i="61"/>
  <c r="AM124" i="61"/>
  <c r="AN124" i="61"/>
  <c r="AO124" i="61"/>
  <c r="AP124" i="61"/>
  <c r="AQ124" i="61"/>
  <c r="AR124" i="61"/>
  <c r="AS124" i="61"/>
  <c r="AT124" i="61"/>
  <c r="AU124" i="61"/>
  <c r="E125" i="61"/>
  <c r="F125" i="61"/>
  <c r="G125" i="61"/>
  <c r="H125" i="61"/>
  <c r="I125" i="61"/>
  <c r="J125" i="61"/>
  <c r="K125" i="61"/>
  <c r="L125" i="61"/>
  <c r="M125" i="61"/>
  <c r="N125" i="61"/>
  <c r="O125" i="61"/>
  <c r="P125" i="61"/>
  <c r="Q125" i="61"/>
  <c r="R125" i="61"/>
  <c r="S125" i="61"/>
  <c r="T125" i="61"/>
  <c r="U125" i="61"/>
  <c r="V125" i="61"/>
  <c r="W125" i="61"/>
  <c r="X125" i="61"/>
  <c r="Y125" i="61"/>
  <c r="Z125" i="61"/>
  <c r="AA125" i="61"/>
  <c r="AB125" i="61"/>
  <c r="AC125" i="61"/>
  <c r="AD125" i="61"/>
  <c r="AE125" i="61"/>
  <c r="AF125" i="61"/>
  <c r="AG125" i="61"/>
  <c r="AH125" i="61"/>
  <c r="AI125" i="61"/>
  <c r="AJ125" i="61"/>
  <c r="AK125" i="61"/>
  <c r="AL125" i="61"/>
  <c r="AM125" i="61"/>
  <c r="AN125" i="61"/>
  <c r="AO125" i="61"/>
  <c r="AP125" i="61"/>
  <c r="AQ125" i="61"/>
  <c r="AR125" i="61"/>
  <c r="AS125" i="61"/>
  <c r="AT125" i="61"/>
  <c r="AU125" i="61"/>
  <c r="E126" i="61"/>
  <c r="F126" i="61"/>
  <c r="G126" i="61"/>
  <c r="H126" i="61"/>
  <c r="I126" i="61"/>
  <c r="J126" i="61"/>
  <c r="K126" i="61"/>
  <c r="L126" i="61"/>
  <c r="M126" i="61"/>
  <c r="N126" i="61"/>
  <c r="O126" i="61"/>
  <c r="P126" i="61"/>
  <c r="Q126" i="61"/>
  <c r="R126" i="61"/>
  <c r="S126" i="61"/>
  <c r="T126" i="61"/>
  <c r="U126" i="61"/>
  <c r="V126" i="61"/>
  <c r="W126" i="61"/>
  <c r="X126" i="61"/>
  <c r="Y126" i="61"/>
  <c r="Z126" i="61"/>
  <c r="AA126" i="61"/>
  <c r="AB126" i="61"/>
  <c r="AC126" i="61"/>
  <c r="AD126" i="61"/>
  <c r="AE126" i="61"/>
  <c r="AF126" i="61"/>
  <c r="AG126" i="61"/>
  <c r="AH126" i="61"/>
  <c r="AI126" i="61"/>
  <c r="AJ126" i="61"/>
  <c r="AK126" i="61"/>
  <c r="AL126" i="61"/>
  <c r="AM126" i="61"/>
  <c r="AN126" i="61"/>
  <c r="AO126" i="61"/>
  <c r="AP126" i="61"/>
  <c r="AQ126" i="61"/>
  <c r="AR126" i="61"/>
  <c r="AS126" i="61"/>
  <c r="AT126" i="61"/>
  <c r="AU126" i="61"/>
  <c r="E127" i="61"/>
  <c r="F127" i="61"/>
  <c r="G127" i="61"/>
  <c r="H127" i="61"/>
  <c r="I127" i="61"/>
  <c r="J127" i="61"/>
  <c r="K127" i="61"/>
  <c r="L127" i="61"/>
  <c r="M127" i="61"/>
  <c r="N127" i="61"/>
  <c r="O127" i="61"/>
  <c r="P127" i="61"/>
  <c r="Q127" i="61"/>
  <c r="R127" i="61"/>
  <c r="S127" i="61"/>
  <c r="T127" i="61"/>
  <c r="U127" i="61"/>
  <c r="V127" i="61"/>
  <c r="W127" i="61"/>
  <c r="X127" i="61"/>
  <c r="Y127" i="61"/>
  <c r="Z127" i="61"/>
  <c r="AA127" i="61"/>
  <c r="AB127" i="61"/>
  <c r="AC127" i="61"/>
  <c r="AD127" i="61"/>
  <c r="AE127" i="61"/>
  <c r="AF127" i="61"/>
  <c r="AG127" i="61"/>
  <c r="AH127" i="61"/>
  <c r="AI127" i="61"/>
  <c r="AJ127" i="61"/>
  <c r="AK127" i="61"/>
  <c r="AL127" i="61"/>
  <c r="AM127" i="61"/>
  <c r="AN127" i="61"/>
  <c r="AO127" i="61"/>
  <c r="AP127" i="61"/>
  <c r="AQ127" i="61"/>
  <c r="AR127" i="61"/>
  <c r="AS127" i="61"/>
  <c r="AT127" i="61"/>
  <c r="AU127" i="61"/>
  <c r="E128" i="61"/>
  <c r="F128" i="61"/>
  <c r="G128" i="61"/>
  <c r="H128" i="61"/>
  <c r="I128" i="61"/>
  <c r="J128" i="61"/>
  <c r="K128" i="61"/>
  <c r="L128" i="61"/>
  <c r="M128" i="61"/>
  <c r="N128" i="61"/>
  <c r="O128" i="61"/>
  <c r="P128" i="61"/>
  <c r="Q128" i="61"/>
  <c r="R128" i="61"/>
  <c r="S128" i="61"/>
  <c r="T128" i="61"/>
  <c r="U128" i="61"/>
  <c r="V128" i="61"/>
  <c r="W128" i="61"/>
  <c r="X128" i="61"/>
  <c r="Y128" i="61"/>
  <c r="Z128" i="61"/>
  <c r="AA128" i="61"/>
  <c r="AB128" i="61"/>
  <c r="AC128" i="61"/>
  <c r="AD128" i="61"/>
  <c r="AE128" i="61"/>
  <c r="AF128" i="61"/>
  <c r="AG128" i="61"/>
  <c r="AH128" i="61"/>
  <c r="AI128" i="61"/>
  <c r="AJ128" i="61"/>
  <c r="AK128" i="61"/>
  <c r="AL128" i="61"/>
  <c r="AM128" i="61"/>
  <c r="AN128" i="61"/>
  <c r="AO128" i="61"/>
  <c r="AP128" i="61"/>
  <c r="AQ128" i="61"/>
  <c r="AR128" i="61"/>
  <c r="AS128" i="61"/>
  <c r="AT128" i="61"/>
  <c r="AU128" i="61"/>
  <c r="E129" i="61"/>
  <c r="F129" i="61"/>
  <c r="G129" i="61"/>
  <c r="H129" i="61"/>
  <c r="I129" i="61"/>
  <c r="J129" i="61"/>
  <c r="K129" i="61"/>
  <c r="L129" i="61"/>
  <c r="M129" i="61"/>
  <c r="N129" i="61"/>
  <c r="O129" i="61"/>
  <c r="P129" i="61"/>
  <c r="Q129" i="61"/>
  <c r="R129" i="61"/>
  <c r="S129" i="61"/>
  <c r="T129" i="61"/>
  <c r="U129" i="61"/>
  <c r="V129" i="61"/>
  <c r="W129" i="61"/>
  <c r="X129" i="61"/>
  <c r="Y129" i="61"/>
  <c r="Z129" i="61"/>
  <c r="AA129" i="61"/>
  <c r="AB129" i="61"/>
  <c r="AC129" i="61"/>
  <c r="AD129" i="61"/>
  <c r="AE129" i="61"/>
  <c r="AF129" i="61"/>
  <c r="AG129" i="61"/>
  <c r="AH129" i="61"/>
  <c r="AI129" i="61"/>
  <c r="AJ129" i="61"/>
  <c r="AK129" i="61"/>
  <c r="AL129" i="61"/>
  <c r="AM129" i="61"/>
  <c r="AN129" i="61"/>
  <c r="AO129" i="61"/>
  <c r="AP129" i="61"/>
  <c r="AQ129" i="61"/>
  <c r="AR129" i="61"/>
  <c r="AS129" i="61"/>
  <c r="AT129" i="61"/>
  <c r="AU129" i="61"/>
  <c r="E130" i="61"/>
  <c r="F130" i="61"/>
  <c r="G130" i="61"/>
  <c r="H130" i="61"/>
  <c r="I130" i="61"/>
  <c r="J130" i="61"/>
  <c r="K130" i="61"/>
  <c r="L130" i="61"/>
  <c r="M130" i="61"/>
  <c r="N130" i="61"/>
  <c r="O130" i="61"/>
  <c r="P130" i="61"/>
  <c r="Q130" i="61"/>
  <c r="R130" i="61"/>
  <c r="S130" i="61"/>
  <c r="T130" i="61"/>
  <c r="U130" i="61"/>
  <c r="V130" i="61"/>
  <c r="W130" i="61"/>
  <c r="X130" i="61"/>
  <c r="Y130" i="61"/>
  <c r="Z130" i="61"/>
  <c r="AA130" i="61"/>
  <c r="AB130" i="61"/>
  <c r="AC130" i="61"/>
  <c r="AD130" i="61"/>
  <c r="AE130" i="61"/>
  <c r="AF130" i="61"/>
  <c r="AG130" i="61"/>
  <c r="AH130" i="61"/>
  <c r="AI130" i="61"/>
  <c r="AJ130" i="61"/>
  <c r="AK130" i="61"/>
  <c r="AL130" i="61"/>
  <c r="AM130" i="61"/>
  <c r="AN130" i="61"/>
  <c r="AO130" i="61"/>
  <c r="AP130" i="61"/>
  <c r="AQ130" i="61"/>
  <c r="AR130" i="61"/>
  <c r="AS130" i="61"/>
  <c r="AT130" i="61"/>
  <c r="AU130" i="61"/>
  <c r="E131" i="61"/>
  <c r="F131" i="61"/>
  <c r="G131" i="61"/>
  <c r="H131" i="61"/>
  <c r="I131" i="61"/>
  <c r="J131" i="61"/>
  <c r="K131" i="61"/>
  <c r="L131" i="61"/>
  <c r="M131" i="61"/>
  <c r="N131" i="61"/>
  <c r="O131" i="61"/>
  <c r="P131" i="61"/>
  <c r="Q131" i="61"/>
  <c r="R131" i="61"/>
  <c r="S131" i="61"/>
  <c r="T131" i="61"/>
  <c r="U131" i="61"/>
  <c r="V131" i="61"/>
  <c r="W131" i="61"/>
  <c r="X131" i="61"/>
  <c r="Y131" i="61"/>
  <c r="Z131" i="61"/>
  <c r="AA131" i="61"/>
  <c r="AB131" i="61"/>
  <c r="AC131" i="61"/>
  <c r="AD131" i="61"/>
  <c r="AE131" i="61"/>
  <c r="AF131" i="61"/>
  <c r="AG131" i="61"/>
  <c r="AH131" i="61"/>
  <c r="AI131" i="61"/>
  <c r="AJ131" i="61"/>
  <c r="AK131" i="61"/>
  <c r="AL131" i="61"/>
  <c r="AM131" i="61"/>
  <c r="AN131" i="61"/>
  <c r="AO131" i="61"/>
  <c r="AP131" i="61"/>
  <c r="AQ131" i="61"/>
  <c r="AR131" i="61"/>
  <c r="AS131" i="61"/>
  <c r="AT131" i="61"/>
  <c r="AU131" i="61"/>
  <c r="E132" i="61"/>
  <c r="F132" i="61"/>
  <c r="G132" i="61"/>
  <c r="H132" i="61"/>
  <c r="I132" i="61"/>
  <c r="J132" i="61"/>
  <c r="K132" i="61"/>
  <c r="L132" i="61"/>
  <c r="M132" i="61"/>
  <c r="N132" i="61"/>
  <c r="O132" i="61"/>
  <c r="P132" i="61"/>
  <c r="Q132" i="61"/>
  <c r="R132" i="61"/>
  <c r="S132" i="61"/>
  <c r="T132" i="61"/>
  <c r="U132" i="61"/>
  <c r="V132" i="61"/>
  <c r="W132" i="61"/>
  <c r="X132" i="61"/>
  <c r="Y132" i="61"/>
  <c r="Z132" i="61"/>
  <c r="AA132" i="61"/>
  <c r="AB132" i="61"/>
  <c r="AC132" i="61"/>
  <c r="AD132" i="61"/>
  <c r="AE132" i="61"/>
  <c r="AF132" i="61"/>
  <c r="AG132" i="61"/>
  <c r="AH132" i="61"/>
  <c r="AI132" i="61"/>
  <c r="AJ132" i="61"/>
  <c r="AK132" i="61"/>
  <c r="AL132" i="61"/>
  <c r="AM132" i="61"/>
  <c r="AN132" i="61"/>
  <c r="AO132" i="61"/>
  <c r="AP132" i="61"/>
  <c r="AQ132" i="61"/>
  <c r="AR132" i="61"/>
  <c r="AS132" i="61"/>
  <c r="AT132" i="61"/>
  <c r="AU132" i="61"/>
  <c r="E133" i="61"/>
  <c r="F133" i="61"/>
  <c r="G133" i="61"/>
  <c r="H133" i="61"/>
  <c r="I133" i="61"/>
  <c r="J133" i="61"/>
  <c r="K133" i="61"/>
  <c r="L133" i="61"/>
  <c r="M133" i="61"/>
  <c r="N133" i="61"/>
  <c r="O133" i="61"/>
  <c r="P133" i="61"/>
  <c r="Q133" i="61"/>
  <c r="R133" i="61"/>
  <c r="S133" i="61"/>
  <c r="T133" i="61"/>
  <c r="U133" i="61"/>
  <c r="V133" i="61"/>
  <c r="W133" i="61"/>
  <c r="X133" i="61"/>
  <c r="Y133" i="61"/>
  <c r="Z133" i="61"/>
  <c r="AA133" i="61"/>
  <c r="AB133" i="61"/>
  <c r="AC133" i="61"/>
  <c r="AD133" i="61"/>
  <c r="AE133" i="61"/>
  <c r="AF133" i="61"/>
  <c r="AG133" i="61"/>
  <c r="AH133" i="61"/>
  <c r="AI133" i="61"/>
  <c r="AJ133" i="61"/>
  <c r="AK133" i="61"/>
  <c r="AL133" i="61"/>
  <c r="AM133" i="61"/>
  <c r="AN133" i="61"/>
  <c r="AO133" i="61"/>
  <c r="AP133" i="61"/>
  <c r="AQ133" i="61"/>
  <c r="AR133" i="61"/>
  <c r="AS133" i="61"/>
  <c r="AT133" i="61"/>
  <c r="AU133" i="61"/>
  <c r="E134" i="61"/>
  <c r="F134" i="61"/>
  <c r="G134" i="61"/>
  <c r="H134" i="61"/>
  <c r="I134" i="61"/>
  <c r="J134" i="61"/>
  <c r="K134" i="61"/>
  <c r="L134" i="61"/>
  <c r="M134" i="61"/>
  <c r="N134" i="61"/>
  <c r="O134" i="61"/>
  <c r="P134" i="61"/>
  <c r="Q134" i="61"/>
  <c r="R134" i="61"/>
  <c r="S134" i="61"/>
  <c r="T134" i="61"/>
  <c r="U134" i="61"/>
  <c r="V134" i="61"/>
  <c r="W134" i="61"/>
  <c r="X134" i="61"/>
  <c r="Y134" i="61"/>
  <c r="Z134" i="61"/>
  <c r="AA134" i="61"/>
  <c r="AB134" i="61"/>
  <c r="AC134" i="61"/>
  <c r="AD134" i="61"/>
  <c r="AE134" i="61"/>
  <c r="AF134" i="61"/>
  <c r="AG134" i="61"/>
  <c r="AH134" i="61"/>
  <c r="AI134" i="61"/>
  <c r="AJ134" i="61"/>
  <c r="AK134" i="61"/>
  <c r="AL134" i="61"/>
  <c r="AM134" i="61"/>
  <c r="AN134" i="61"/>
  <c r="AO134" i="61"/>
  <c r="AP134" i="61"/>
  <c r="AQ134" i="61"/>
  <c r="AR134" i="61"/>
  <c r="AS134" i="61"/>
  <c r="AT134" i="61"/>
  <c r="AU134" i="61"/>
  <c r="E135" i="61"/>
  <c r="F135" i="61"/>
  <c r="G135" i="61"/>
  <c r="H135" i="61"/>
  <c r="I135" i="61"/>
  <c r="J135" i="61"/>
  <c r="K135" i="61"/>
  <c r="L135" i="61"/>
  <c r="M135" i="61"/>
  <c r="N135" i="61"/>
  <c r="O135" i="61"/>
  <c r="P135" i="61"/>
  <c r="Q135" i="61"/>
  <c r="R135" i="61"/>
  <c r="S135" i="61"/>
  <c r="T135" i="61"/>
  <c r="U135" i="61"/>
  <c r="V135" i="61"/>
  <c r="W135" i="61"/>
  <c r="X135" i="61"/>
  <c r="Y135" i="61"/>
  <c r="Z135" i="61"/>
  <c r="AA135" i="61"/>
  <c r="AB135" i="61"/>
  <c r="AC135" i="61"/>
  <c r="AD135" i="61"/>
  <c r="AE135" i="61"/>
  <c r="AF135" i="61"/>
  <c r="AG135" i="61"/>
  <c r="AH135" i="61"/>
  <c r="AI135" i="61"/>
  <c r="AJ135" i="61"/>
  <c r="AK135" i="61"/>
  <c r="AL135" i="61"/>
  <c r="AM135" i="61"/>
  <c r="AN135" i="61"/>
  <c r="AO135" i="61"/>
  <c r="AP135" i="61"/>
  <c r="AQ135" i="61"/>
  <c r="AR135" i="61"/>
  <c r="AS135" i="61"/>
  <c r="AT135" i="61"/>
  <c r="AU135" i="61"/>
  <c r="E136" i="61"/>
  <c r="F136" i="61"/>
  <c r="G136" i="61"/>
  <c r="H136" i="61"/>
  <c r="I136" i="61"/>
  <c r="J136" i="61"/>
  <c r="K136" i="61"/>
  <c r="L136" i="61"/>
  <c r="M136" i="61"/>
  <c r="N136" i="61"/>
  <c r="O136" i="61"/>
  <c r="P136" i="61"/>
  <c r="Q136" i="61"/>
  <c r="R136" i="61"/>
  <c r="S136" i="61"/>
  <c r="T136" i="61"/>
  <c r="U136" i="61"/>
  <c r="V136" i="61"/>
  <c r="W136" i="61"/>
  <c r="X136" i="61"/>
  <c r="Y136" i="61"/>
  <c r="Z136" i="61"/>
  <c r="AA136" i="61"/>
  <c r="AB136" i="61"/>
  <c r="AC136" i="61"/>
  <c r="AD136" i="61"/>
  <c r="AE136" i="61"/>
  <c r="AF136" i="61"/>
  <c r="AG136" i="61"/>
  <c r="AH136" i="61"/>
  <c r="AI136" i="61"/>
  <c r="AJ136" i="61"/>
  <c r="AK136" i="61"/>
  <c r="AL136" i="61"/>
  <c r="AM136" i="61"/>
  <c r="AN136" i="61"/>
  <c r="AO136" i="61"/>
  <c r="AP136" i="61"/>
  <c r="AQ136" i="61"/>
  <c r="AR136" i="61"/>
  <c r="AS136" i="61"/>
  <c r="AT136" i="61"/>
  <c r="AU136" i="61"/>
  <c r="E137" i="61"/>
  <c r="F137" i="61"/>
  <c r="G137" i="61"/>
  <c r="H137" i="61"/>
  <c r="I137" i="61"/>
  <c r="J137" i="61"/>
  <c r="K137" i="61"/>
  <c r="L137" i="61"/>
  <c r="M137" i="61"/>
  <c r="N137" i="61"/>
  <c r="O137" i="61"/>
  <c r="P137" i="61"/>
  <c r="Q137" i="61"/>
  <c r="R137" i="61"/>
  <c r="S137" i="61"/>
  <c r="T137" i="61"/>
  <c r="U137" i="61"/>
  <c r="V137" i="61"/>
  <c r="W137" i="61"/>
  <c r="X137" i="61"/>
  <c r="Y137" i="61"/>
  <c r="Z137" i="61"/>
  <c r="AA137" i="61"/>
  <c r="AB137" i="61"/>
  <c r="AC137" i="61"/>
  <c r="AD137" i="61"/>
  <c r="AE137" i="61"/>
  <c r="AF137" i="61"/>
  <c r="AG137" i="61"/>
  <c r="AH137" i="61"/>
  <c r="AI137" i="61"/>
  <c r="AJ137" i="61"/>
  <c r="AK137" i="61"/>
  <c r="AL137" i="61"/>
  <c r="AM137" i="61"/>
  <c r="AN137" i="61"/>
  <c r="AO137" i="61"/>
  <c r="AP137" i="61"/>
  <c r="AQ137" i="61"/>
  <c r="AR137" i="61"/>
  <c r="AS137" i="61"/>
  <c r="AT137" i="61"/>
  <c r="AU137" i="61"/>
  <c r="E138" i="61"/>
  <c r="F138" i="61"/>
  <c r="G138" i="61"/>
  <c r="H138" i="61"/>
  <c r="I138" i="61"/>
  <c r="J138" i="61"/>
  <c r="K138" i="61"/>
  <c r="L138" i="61"/>
  <c r="M138" i="61"/>
  <c r="N138" i="61"/>
  <c r="O138" i="61"/>
  <c r="P138" i="61"/>
  <c r="Q138" i="61"/>
  <c r="R138" i="61"/>
  <c r="S138" i="61"/>
  <c r="T138" i="61"/>
  <c r="U138" i="61"/>
  <c r="V138" i="61"/>
  <c r="W138" i="61"/>
  <c r="X138" i="61"/>
  <c r="Y138" i="61"/>
  <c r="Z138" i="61"/>
  <c r="AA138" i="61"/>
  <c r="AB138" i="61"/>
  <c r="AC138" i="61"/>
  <c r="AD138" i="61"/>
  <c r="AE138" i="61"/>
  <c r="AF138" i="61"/>
  <c r="AG138" i="61"/>
  <c r="AH138" i="61"/>
  <c r="AI138" i="61"/>
  <c r="AJ138" i="61"/>
  <c r="AK138" i="61"/>
  <c r="AL138" i="61"/>
  <c r="AM138" i="61"/>
  <c r="AN138" i="61"/>
  <c r="AO138" i="61"/>
  <c r="AP138" i="61"/>
  <c r="AQ138" i="61"/>
  <c r="AR138" i="61"/>
  <c r="AS138" i="61"/>
  <c r="AT138" i="61"/>
  <c r="AU138" i="61"/>
  <c r="E139" i="61"/>
  <c r="F139" i="61"/>
  <c r="G139" i="61"/>
  <c r="H139" i="61"/>
  <c r="I139" i="61"/>
  <c r="J139" i="61"/>
  <c r="K139" i="61"/>
  <c r="L139" i="61"/>
  <c r="M139" i="61"/>
  <c r="N139" i="61"/>
  <c r="O139" i="61"/>
  <c r="P139" i="61"/>
  <c r="Q139" i="61"/>
  <c r="R139" i="61"/>
  <c r="S139" i="61"/>
  <c r="T139" i="61"/>
  <c r="U139" i="61"/>
  <c r="V139" i="61"/>
  <c r="W139" i="61"/>
  <c r="X139" i="61"/>
  <c r="Y139" i="61"/>
  <c r="Z139" i="61"/>
  <c r="AA139" i="61"/>
  <c r="AB139" i="61"/>
  <c r="AC139" i="61"/>
  <c r="AD139" i="61"/>
  <c r="AE139" i="61"/>
  <c r="AF139" i="61"/>
  <c r="AG139" i="61"/>
  <c r="AH139" i="61"/>
  <c r="AI139" i="61"/>
  <c r="AJ139" i="61"/>
  <c r="AK139" i="61"/>
  <c r="AL139" i="61"/>
  <c r="AM139" i="61"/>
  <c r="AN139" i="61"/>
  <c r="AO139" i="61"/>
  <c r="AP139" i="61"/>
  <c r="AQ139" i="61"/>
  <c r="AR139" i="61"/>
  <c r="AS139" i="61"/>
  <c r="AT139" i="61"/>
  <c r="AU139" i="61"/>
  <c r="E140" i="61"/>
  <c r="F140" i="61"/>
  <c r="G140" i="61"/>
  <c r="H140" i="61"/>
  <c r="I140" i="61"/>
  <c r="J140" i="61"/>
  <c r="K140" i="61"/>
  <c r="L140" i="61"/>
  <c r="M140" i="61"/>
  <c r="N140" i="61"/>
  <c r="O140" i="61"/>
  <c r="P140" i="61"/>
  <c r="Q140" i="61"/>
  <c r="R140" i="61"/>
  <c r="S140" i="61"/>
  <c r="T140" i="61"/>
  <c r="U140" i="61"/>
  <c r="V140" i="61"/>
  <c r="W140" i="61"/>
  <c r="X140" i="61"/>
  <c r="Y140" i="61"/>
  <c r="Z140" i="61"/>
  <c r="AA140" i="61"/>
  <c r="AB140" i="61"/>
  <c r="AC140" i="61"/>
  <c r="AD140" i="61"/>
  <c r="AE140" i="61"/>
  <c r="AF140" i="61"/>
  <c r="AG140" i="61"/>
  <c r="AH140" i="61"/>
  <c r="AI140" i="61"/>
  <c r="AJ140" i="61"/>
  <c r="AK140" i="61"/>
  <c r="AL140" i="61"/>
  <c r="AM140" i="61"/>
  <c r="AN140" i="61"/>
  <c r="AO140" i="61"/>
  <c r="AP140" i="61"/>
  <c r="AQ140" i="61"/>
  <c r="AR140" i="61"/>
  <c r="AS140" i="61"/>
  <c r="AT140" i="61"/>
  <c r="AU140" i="61"/>
  <c r="E141" i="61"/>
  <c r="F141" i="61"/>
  <c r="G141" i="61"/>
  <c r="H141" i="61"/>
  <c r="I141" i="61"/>
  <c r="J141" i="61"/>
  <c r="K141" i="61"/>
  <c r="L141" i="61"/>
  <c r="M141" i="61"/>
  <c r="N141" i="61"/>
  <c r="O141" i="61"/>
  <c r="P141" i="61"/>
  <c r="Q141" i="61"/>
  <c r="R141" i="61"/>
  <c r="S141" i="61"/>
  <c r="T141" i="61"/>
  <c r="U141" i="61"/>
  <c r="V141" i="61"/>
  <c r="W141" i="61"/>
  <c r="X141" i="61"/>
  <c r="Y141" i="61"/>
  <c r="Z141" i="61"/>
  <c r="AA141" i="61"/>
  <c r="AB141" i="61"/>
  <c r="AC141" i="61"/>
  <c r="AD141" i="61"/>
  <c r="AE141" i="61"/>
  <c r="AF141" i="61"/>
  <c r="AG141" i="61"/>
  <c r="AH141" i="61"/>
  <c r="AI141" i="61"/>
  <c r="AJ141" i="61"/>
  <c r="AK141" i="61"/>
  <c r="AL141" i="61"/>
  <c r="AM141" i="61"/>
  <c r="AN141" i="61"/>
  <c r="AO141" i="61"/>
  <c r="AP141" i="61"/>
  <c r="AQ141" i="61"/>
  <c r="AR141" i="61"/>
  <c r="AS141" i="61"/>
  <c r="AT141" i="61"/>
  <c r="AU141" i="61"/>
  <c r="E142" i="61"/>
  <c r="F142" i="61"/>
  <c r="G142" i="61"/>
  <c r="H142" i="61"/>
  <c r="I142" i="61"/>
  <c r="J142" i="61"/>
  <c r="K142" i="61"/>
  <c r="L142" i="61"/>
  <c r="M142" i="61"/>
  <c r="N142" i="61"/>
  <c r="O142" i="61"/>
  <c r="P142" i="61"/>
  <c r="Q142" i="61"/>
  <c r="R142" i="61"/>
  <c r="S142" i="61"/>
  <c r="T142" i="61"/>
  <c r="U142" i="61"/>
  <c r="V142" i="61"/>
  <c r="W142" i="61"/>
  <c r="X142" i="61"/>
  <c r="Y142" i="61"/>
  <c r="Z142" i="61"/>
  <c r="AA142" i="61"/>
  <c r="AB142" i="61"/>
  <c r="AC142" i="61"/>
  <c r="AD142" i="61"/>
  <c r="AE142" i="61"/>
  <c r="AF142" i="61"/>
  <c r="AG142" i="61"/>
  <c r="AH142" i="61"/>
  <c r="AI142" i="61"/>
  <c r="AJ142" i="61"/>
  <c r="AK142" i="61"/>
  <c r="AL142" i="61"/>
  <c r="AM142" i="61"/>
  <c r="AN142" i="61"/>
  <c r="AO142" i="61"/>
  <c r="AP142" i="61"/>
  <c r="AQ142" i="61"/>
  <c r="AR142" i="61"/>
  <c r="AS142" i="61"/>
  <c r="AT142" i="61"/>
  <c r="AU142" i="61"/>
  <c r="E143" i="61"/>
  <c r="F143" i="61"/>
  <c r="G143" i="61"/>
  <c r="H143" i="61"/>
  <c r="I143" i="61"/>
  <c r="J143" i="61"/>
  <c r="K143" i="61"/>
  <c r="L143" i="61"/>
  <c r="M143" i="61"/>
  <c r="N143" i="61"/>
  <c r="O143" i="61"/>
  <c r="P143" i="61"/>
  <c r="Q143" i="61"/>
  <c r="R143" i="61"/>
  <c r="S143" i="61"/>
  <c r="T143" i="61"/>
  <c r="U143" i="61"/>
  <c r="V143" i="61"/>
  <c r="W143" i="61"/>
  <c r="X143" i="61"/>
  <c r="Y143" i="61"/>
  <c r="Z143" i="61"/>
  <c r="AA143" i="61"/>
  <c r="AB143" i="61"/>
  <c r="AC143" i="61"/>
  <c r="AD143" i="61"/>
  <c r="AE143" i="61"/>
  <c r="AF143" i="61"/>
  <c r="AG143" i="61"/>
  <c r="AH143" i="61"/>
  <c r="AI143" i="61"/>
  <c r="AJ143" i="61"/>
  <c r="AK143" i="61"/>
  <c r="AL143" i="61"/>
  <c r="AM143" i="61"/>
  <c r="AN143" i="61"/>
  <c r="AO143" i="61"/>
  <c r="AP143" i="61"/>
  <c r="AQ143" i="61"/>
  <c r="AR143" i="61"/>
  <c r="AS143" i="61"/>
  <c r="AT143" i="61"/>
  <c r="AU143" i="61"/>
  <c r="E144" i="61"/>
  <c r="F144" i="61"/>
  <c r="G144" i="61"/>
  <c r="H144" i="61"/>
  <c r="I144" i="61"/>
  <c r="J144" i="61"/>
  <c r="K144" i="61"/>
  <c r="L144" i="61"/>
  <c r="M144" i="61"/>
  <c r="N144" i="61"/>
  <c r="O144" i="61"/>
  <c r="P144" i="61"/>
  <c r="Q144" i="61"/>
  <c r="R144" i="61"/>
  <c r="S144" i="61"/>
  <c r="T144" i="61"/>
  <c r="U144" i="61"/>
  <c r="V144" i="61"/>
  <c r="W144" i="61"/>
  <c r="X144" i="61"/>
  <c r="Y144" i="61"/>
  <c r="Z144" i="61"/>
  <c r="AA144" i="61"/>
  <c r="AB144" i="61"/>
  <c r="AC144" i="61"/>
  <c r="AD144" i="61"/>
  <c r="AE144" i="61"/>
  <c r="AF144" i="61"/>
  <c r="AG144" i="61"/>
  <c r="AH144" i="61"/>
  <c r="AI144" i="61"/>
  <c r="AJ144" i="61"/>
  <c r="AK144" i="61"/>
  <c r="AL144" i="61"/>
  <c r="AM144" i="61"/>
  <c r="AN144" i="61"/>
  <c r="AO144" i="61"/>
  <c r="AP144" i="61"/>
  <c r="AQ144" i="61"/>
  <c r="AR144" i="61"/>
  <c r="AS144" i="61"/>
  <c r="AT144" i="61"/>
  <c r="AU144" i="61"/>
  <c r="E145" i="61"/>
  <c r="F145" i="61"/>
  <c r="G145" i="61"/>
  <c r="H145" i="61"/>
  <c r="I145" i="61"/>
  <c r="J145" i="61"/>
  <c r="K145" i="61"/>
  <c r="L145" i="61"/>
  <c r="M145" i="61"/>
  <c r="N145" i="61"/>
  <c r="O145" i="61"/>
  <c r="P145" i="61"/>
  <c r="Q145" i="61"/>
  <c r="R145" i="61"/>
  <c r="S145" i="61"/>
  <c r="T145" i="61"/>
  <c r="U145" i="61"/>
  <c r="V145" i="61"/>
  <c r="W145" i="61"/>
  <c r="X145" i="61"/>
  <c r="Y145" i="61"/>
  <c r="Z145" i="61"/>
  <c r="AA145" i="61"/>
  <c r="AB145" i="61"/>
  <c r="AC145" i="61"/>
  <c r="AD145" i="61"/>
  <c r="AE145" i="61"/>
  <c r="AF145" i="61"/>
  <c r="AG145" i="61"/>
  <c r="AH145" i="61"/>
  <c r="AI145" i="61"/>
  <c r="AJ145" i="61"/>
  <c r="AK145" i="61"/>
  <c r="AL145" i="61"/>
  <c r="AM145" i="61"/>
  <c r="AN145" i="61"/>
  <c r="AO145" i="61"/>
  <c r="AP145" i="61"/>
  <c r="AQ145" i="61"/>
  <c r="AR145" i="61"/>
  <c r="AS145" i="61"/>
  <c r="AT145" i="61"/>
  <c r="AU145" i="61"/>
  <c r="E146" i="61"/>
  <c r="F146" i="61"/>
  <c r="G146" i="61"/>
  <c r="H146" i="61"/>
  <c r="I146" i="61"/>
  <c r="J146" i="61"/>
  <c r="K146" i="61"/>
  <c r="L146" i="61"/>
  <c r="M146" i="61"/>
  <c r="N146" i="61"/>
  <c r="O146" i="61"/>
  <c r="P146" i="61"/>
  <c r="Q146" i="61"/>
  <c r="R146" i="61"/>
  <c r="S146" i="61"/>
  <c r="T146" i="61"/>
  <c r="U146" i="61"/>
  <c r="V146" i="61"/>
  <c r="W146" i="61"/>
  <c r="X146" i="61"/>
  <c r="Y146" i="61"/>
  <c r="Z146" i="61"/>
  <c r="AA146" i="61"/>
  <c r="AB146" i="61"/>
  <c r="AC146" i="61"/>
  <c r="AD146" i="61"/>
  <c r="AE146" i="61"/>
  <c r="AF146" i="61"/>
  <c r="AG146" i="61"/>
  <c r="AH146" i="61"/>
  <c r="AI146" i="61"/>
  <c r="AJ146" i="61"/>
  <c r="AK146" i="61"/>
  <c r="AL146" i="61"/>
  <c r="AM146" i="61"/>
  <c r="AN146" i="61"/>
  <c r="AO146" i="61"/>
  <c r="AP146" i="61"/>
  <c r="AQ146" i="61"/>
  <c r="AR146" i="61"/>
  <c r="AS146" i="61"/>
  <c r="AT146" i="61"/>
  <c r="AU146" i="61"/>
  <c r="E147" i="61"/>
  <c r="F147" i="61"/>
  <c r="G147" i="61"/>
  <c r="H147" i="61"/>
  <c r="I147" i="61"/>
  <c r="J147" i="61"/>
  <c r="K147" i="61"/>
  <c r="L147" i="61"/>
  <c r="M147" i="61"/>
  <c r="N147" i="61"/>
  <c r="O147" i="61"/>
  <c r="P147" i="61"/>
  <c r="Q147" i="61"/>
  <c r="R147" i="61"/>
  <c r="S147" i="61"/>
  <c r="T147" i="61"/>
  <c r="U147" i="61"/>
  <c r="V147" i="61"/>
  <c r="W147" i="61"/>
  <c r="X147" i="61"/>
  <c r="Y147" i="61"/>
  <c r="Z147" i="61"/>
  <c r="AA147" i="61"/>
  <c r="AB147" i="61"/>
  <c r="AC147" i="61"/>
  <c r="AD147" i="61"/>
  <c r="AE147" i="61"/>
  <c r="AF147" i="61"/>
  <c r="AG147" i="61"/>
  <c r="AH147" i="61"/>
  <c r="AI147" i="61"/>
  <c r="AJ147" i="61"/>
  <c r="AK147" i="61"/>
  <c r="AL147" i="61"/>
  <c r="AM147" i="61"/>
  <c r="AN147" i="61"/>
  <c r="AO147" i="61"/>
  <c r="AP147" i="61"/>
  <c r="AQ147" i="61"/>
  <c r="AR147" i="61"/>
  <c r="AS147" i="61"/>
  <c r="AT147" i="61"/>
  <c r="AU147"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04" i="61"/>
  <c r="AO51" i="22"/>
  <c r="AM51" i="22"/>
  <c r="AU48" i="22"/>
  <c r="AU51" i="22" s="1"/>
  <c r="AT48" i="22"/>
  <c r="AT51" i="22" s="1"/>
  <c r="AS48" i="22"/>
  <c r="AS51" i="22" s="1"/>
  <c r="AR48" i="22"/>
  <c r="AR51" i="22" s="1"/>
  <c r="AQ48" i="22"/>
  <c r="AQ51" i="22" s="1"/>
  <c r="AP48" i="22"/>
  <c r="AP51" i="22" s="1"/>
  <c r="AO48" i="22"/>
  <c r="AN48" i="22"/>
  <c r="AN51" i="22" s="1"/>
  <c r="AM48" i="22"/>
  <c r="AL48" i="22"/>
  <c r="AL51" i="22" s="1"/>
  <c r="AK48" i="22"/>
  <c r="AK51" i="22" s="1"/>
  <c r="AJ48" i="22"/>
  <c r="AJ51" i="22" s="1"/>
  <c r="AI48" i="22"/>
  <c r="AI51" i="22" s="1"/>
  <c r="AH48" i="22"/>
  <c r="AH51" i="22" s="1"/>
  <c r="AG48" i="22"/>
  <c r="AG51" i="22" s="1"/>
  <c r="AF48" i="22"/>
  <c r="AF51" i="22" s="1"/>
  <c r="AE48" i="22"/>
  <c r="AE51" i="22" s="1"/>
  <c r="AD48" i="22"/>
  <c r="AD51" i="22" s="1"/>
  <c r="AC48" i="22"/>
  <c r="AC51" i="22" s="1"/>
  <c r="AB48" i="22"/>
  <c r="AB51" i="22" s="1"/>
  <c r="AA48" i="22"/>
  <c r="AA51" i="22" s="1"/>
  <c r="Z48" i="22"/>
  <c r="Z51" i="22" s="1"/>
  <c r="Y48" i="22"/>
  <c r="Y51" i="22" s="1"/>
  <c r="X48" i="22"/>
  <c r="X51" i="22" s="1"/>
  <c r="W48" i="22"/>
  <c r="W51" i="22" s="1"/>
  <c r="V48" i="22"/>
  <c r="V51" i="22" s="1"/>
  <c r="U48" i="22"/>
  <c r="U51" i="22" s="1"/>
  <c r="T48" i="22"/>
  <c r="T51" i="22" s="1"/>
  <c r="S48" i="22"/>
  <c r="S51" i="22" s="1"/>
  <c r="R48" i="22"/>
  <c r="R51" i="22" s="1"/>
  <c r="Q48" i="22"/>
  <c r="Q51" i="22" s="1"/>
  <c r="P48" i="22"/>
  <c r="P51" i="22" s="1"/>
  <c r="O48" i="22"/>
  <c r="O51" i="22" s="1"/>
  <c r="N48" i="22"/>
  <c r="N51" i="22" s="1"/>
  <c r="M48" i="22"/>
  <c r="M51" i="22" s="1"/>
  <c r="L48" i="22"/>
  <c r="L51" i="22" s="1"/>
  <c r="K48" i="22"/>
  <c r="K51" i="22" s="1"/>
  <c r="J48" i="22"/>
  <c r="J51" i="22" s="1"/>
  <c r="I48" i="22"/>
  <c r="I51" i="22" s="1"/>
  <c r="H48" i="22"/>
  <c r="H51" i="22" s="1"/>
  <c r="G48" i="22"/>
  <c r="G51" i="22" s="1"/>
  <c r="F48" i="22"/>
  <c r="F51" i="22" s="1"/>
  <c r="E48" i="22"/>
  <c r="E51" i="22" s="1"/>
  <c r="D48" i="22"/>
  <c r="D51" i="22" s="1"/>
  <c r="D48" i="34"/>
  <c r="D51" i="34" s="1"/>
  <c r="J39" i="30"/>
  <c r="I39" i="30"/>
  <c r="H39" i="30"/>
  <c r="G39" i="30"/>
  <c r="F39" i="30"/>
  <c r="E39" i="30"/>
  <c r="D39" i="30"/>
  <c r="S77" i="46"/>
  <c r="T77" i="46"/>
  <c r="U77" i="46"/>
  <c r="V77" i="46"/>
  <c r="W77" i="46"/>
  <c r="X77" i="46"/>
  <c r="Y77" i="46"/>
  <c r="Z77" i="46"/>
  <c r="AA77" i="46"/>
  <c r="AB77" i="46"/>
  <c r="AC77" i="46"/>
  <c r="AD77" i="46"/>
  <c r="AE77" i="46"/>
  <c r="AF77" i="46"/>
  <c r="AG77" i="46"/>
  <c r="AH77" i="46"/>
  <c r="AI77" i="46"/>
  <c r="AJ77" i="46"/>
  <c r="AK77" i="46"/>
  <c r="AL77" i="46"/>
  <c r="AM77" i="46"/>
  <c r="AN77" i="46"/>
  <c r="AO77" i="46"/>
  <c r="AP77" i="46"/>
  <c r="AQ77" i="46"/>
  <c r="AR77" i="46"/>
  <c r="AS77" i="46"/>
  <c r="AT77" i="46"/>
  <c r="AU77" i="46"/>
  <c r="L77" i="46"/>
  <c r="M77" i="46"/>
  <c r="N77" i="46"/>
  <c r="O77" i="46"/>
  <c r="P77" i="46"/>
  <c r="Q77" i="46"/>
  <c r="R77" i="46"/>
  <c r="E77" i="46"/>
  <c r="F77" i="46"/>
  <c r="G77" i="46"/>
  <c r="H77" i="46"/>
  <c r="I77" i="46"/>
  <c r="J77" i="46"/>
  <c r="K77" i="46"/>
  <c r="D77" i="48"/>
  <c r="S53" i="50"/>
  <c r="S91" i="50" s="1"/>
  <c r="E119" i="40"/>
  <c r="F119" i="40"/>
  <c r="G119" i="40"/>
  <c r="H119" i="40"/>
  <c r="I119" i="40"/>
  <c r="J119" i="40"/>
  <c r="K119" i="40"/>
  <c r="L119" i="40"/>
  <c r="M119" i="40"/>
  <c r="N119" i="40"/>
  <c r="O119" i="40"/>
  <c r="P119" i="40"/>
  <c r="Q119" i="40"/>
  <c r="R119" i="40"/>
  <c r="S119" i="40"/>
  <c r="T119" i="40"/>
  <c r="U119" i="40"/>
  <c r="V119" i="40"/>
  <c r="W119" i="40"/>
  <c r="X119" i="40"/>
  <c r="Y119" i="40"/>
  <c r="Z119" i="40"/>
  <c r="AA119" i="40"/>
  <c r="AB119" i="40"/>
  <c r="AC119" i="40"/>
  <c r="AD119" i="40"/>
  <c r="AE119" i="40"/>
  <c r="AF119" i="40"/>
  <c r="AG119" i="40"/>
  <c r="AH119" i="40"/>
  <c r="AI119" i="40"/>
  <c r="AJ119" i="40"/>
  <c r="AK119" i="40"/>
  <c r="AL119" i="40"/>
  <c r="AM119" i="40"/>
  <c r="AN119" i="40"/>
  <c r="AO119" i="40"/>
  <c r="AP119" i="40"/>
  <c r="AQ119" i="40"/>
  <c r="AR119" i="40"/>
  <c r="AS119" i="40"/>
  <c r="AT119" i="40"/>
  <c r="AU119" i="40"/>
  <c r="D119" i="40"/>
  <c r="E171" i="40"/>
  <c r="F171" i="40"/>
  <c r="G171" i="40"/>
  <c r="H171" i="40"/>
  <c r="I171" i="40"/>
  <c r="J171" i="40"/>
  <c r="K171" i="40"/>
  <c r="L171" i="40"/>
  <c r="M171" i="40"/>
  <c r="N171" i="40"/>
  <c r="O171" i="40"/>
  <c r="P171" i="40"/>
  <c r="Q171" i="40"/>
  <c r="R171" i="40"/>
  <c r="S171" i="40"/>
  <c r="T171" i="40"/>
  <c r="U171" i="40"/>
  <c r="V171" i="40"/>
  <c r="W171" i="40"/>
  <c r="X171" i="40"/>
  <c r="Y171" i="40"/>
  <c r="Z171" i="40"/>
  <c r="AA171" i="40"/>
  <c r="AB171" i="40"/>
  <c r="AC171" i="40"/>
  <c r="AD171" i="40"/>
  <c r="AE171" i="40"/>
  <c r="AF171" i="40"/>
  <c r="AG171" i="40"/>
  <c r="AH171" i="40"/>
  <c r="AI171" i="40"/>
  <c r="AJ171" i="40"/>
  <c r="AK171" i="40"/>
  <c r="AL171" i="40"/>
  <c r="AM171" i="40"/>
  <c r="AN171" i="40"/>
  <c r="AO171" i="40"/>
  <c r="AP171" i="40"/>
  <c r="AQ171" i="40"/>
  <c r="AR171" i="40"/>
  <c r="AS171" i="40"/>
  <c r="AT171" i="40"/>
  <c r="AU171" i="40"/>
  <c r="D171" i="40"/>
  <c r="E127" i="40"/>
  <c r="F127" i="40"/>
  <c r="G127" i="40"/>
  <c r="H127" i="40"/>
  <c r="I127" i="40"/>
  <c r="J127" i="40"/>
  <c r="K127" i="40"/>
  <c r="L127" i="40"/>
  <c r="M127" i="40"/>
  <c r="N127" i="40"/>
  <c r="O127" i="40"/>
  <c r="P127" i="40"/>
  <c r="Q127" i="40"/>
  <c r="R127" i="40"/>
  <c r="S127" i="40"/>
  <c r="T127" i="40"/>
  <c r="U127" i="40"/>
  <c r="V127" i="40"/>
  <c r="W127" i="40"/>
  <c r="X127" i="40"/>
  <c r="Y127" i="40"/>
  <c r="Z127" i="40"/>
  <c r="AA127" i="40"/>
  <c r="AB127" i="40"/>
  <c r="AC127" i="40"/>
  <c r="AD127" i="40"/>
  <c r="AE127" i="40"/>
  <c r="AF127" i="40"/>
  <c r="AG127" i="40"/>
  <c r="AH127" i="40"/>
  <c r="AI127" i="40"/>
  <c r="AJ127" i="40"/>
  <c r="AK127" i="40"/>
  <c r="AL127" i="40"/>
  <c r="AM127" i="40"/>
  <c r="AN127" i="40"/>
  <c r="AO127" i="40"/>
  <c r="AP127" i="40"/>
  <c r="AQ127" i="40"/>
  <c r="AR127" i="40"/>
  <c r="AS127" i="40"/>
  <c r="AT127" i="40"/>
  <c r="AU127" i="40"/>
  <c r="E128" i="40"/>
  <c r="F128" i="40"/>
  <c r="G128" i="40"/>
  <c r="H128" i="40"/>
  <c r="I128" i="40"/>
  <c r="J128" i="40"/>
  <c r="K128" i="40"/>
  <c r="L128" i="40"/>
  <c r="M128" i="40"/>
  <c r="N128" i="40"/>
  <c r="O128" i="40"/>
  <c r="P128" i="40"/>
  <c r="Q128" i="40"/>
  <c r="R128" i="40"/>
  <c r="S128" i="40"/>
  <c r="T128" i="40"/>
  <c r="U128" i="40"/>
  <c r="V128" i="40"/>
  <c r="W128" i="40"/>
  <c r="X128" i="40"/>
  <c r="Y128" i="40"/>
  <c r="Z128" i="40"/>
  <c r="AA128" i="40"/>
  <c r="AB128" i="40"/>
  <c r="AC128" i="40"/>
  <c r="AD128" i="40"/>
  <c r="AE128" i="40"/>
  <c r="AF128" i="40"/>
  <c r="AG128" i="40"/>
  <c r="AH128" i="40"/>
  <c r="AI128" i="40"/>
  <c r="AJ128" i="40"/>
  <c r="AK128" i="40"/>
  <c r="AL128" i="40"/>
  <c r="AM128" i="40"/>
  <c r="AN128" i="40"/>
  <c r="AO128" i="40"/>
  <c r="AP128" i="40"/>
  <c r="AQ128" i="40"/>
  <c r="AR128" i="40"/>
  <c r="AS128" i="40"/>
  <c r="AT128" i="40"/>
  <c r="AU128" i="40"/>
  <c r="E129" i="40"/>
  <c r="F129" i="40"/>
  <c r="G129" i="40"/>
  <c r="H129" i="40"/>
  <c r="I129" i="40"/>
  <c r="J129" i="40"/>
  <c r="K129" i="40"/>
  <c r="L129" i="40"/>
  <c r="M129" i="40"/>
  <c r="N129" i="40"/>
  <c r="O129" i="40"/>
  <c r="P129" i="40"/>
  <c r="Q129" i="40"/>
  <c r="R129" i="40"/>
  <c r="S129" i="40"/>
  <c r="T129" i="40"/>
  <c r="U129" i="40"/>
  <c r="V129" i="40"/>
  <c r="W129" i="40"/>
  <c r="X129" i="40"/>
  <c r="Y129" i="40"/>
  <c r="Z129" i="40"/>
  <c r="AA129" i="40"/>
  <c r="AB129" i="40"/>
  <c r="AC129" i="40"/>
  <c r="AD129" i="40"/>
  <c r="AE129" i="40"/>
  <c r="AF129" i="40"/>
  <c r="AG129" i="40"/>
  <c r="AH129" i="40"/>
  <c r="AI129" i="40"/>
  <c r="AJ129" i="40"/>
  <c r="AK129" i="40"/>
  <c r="AL129" i="40"/>
  <c r="AM129" i="40"/>
  <c r="AN129" i="40"/>
  <c r="AO129" i="40"/>
  <c r="AP129" i="40"/>
  <c r="AQ129" i="40"/>
  <c r="AR129" i="40"/>
  <c r="AS129" i="40"/>
  <c r="AT129" i="40"/>
  <c r="AU129" i="40"/>
  <c r="E130" i="40"/>
  <c r="F130" i="40"/>
  <c r="G130" i="40"/>
  <c r="H130" i="40"/>
  <c r="I130" i="40"/>
  <c r="J130" i="40"/>
  <c r="K130" i="40"/>
  <c r="L130" i="40"/>
  <c r="M130" i="40"/>
  <c r="N130" i="40"/>
  <c r="O130" i="40"/>
  <c r="P130" i="40"/>
  <c r="Q130" i="40"/>
  <c r="R130" i="40"/>
  <c r="S130" i="40"/>
  <c r="T130" i="40"/>
  <c r="U130" i="40"/>
  <c r="V130" i="40"/>
  <c r="W130" i="40"/>
  <c r="X130" i="40"/>
  <c r="Y130" i="40"/>
  <c r="Z130" i="40"/>
  <c r="AA130" i="40"/>
  <c r="AB130" i="40"/>
  <c r="AC130" i="40"/>
  <c r="AD130" i="40"/>
  <c r="AE130" i="40"/>
  <c r="AF130" i="40"/>
  <c r="AG130" i="40"/>
  <c r="AH130" i="40"/>
  <c r="AI130" i="40"/>
  <c r="AJ130" i="40"/>
  <c r="AK130" i="40"/>
  <c r="AL130" i="40"/>
  <c r="AM130" i="40"/>
  <c r="AN130" i="40"/>
  <c r="AO130" i="40"/>
  <c r="AP130" i="40"/>
  <c r="AQ130" i="40"/>
  <c r="AR130" i="40"/>
  <c r="AS130" i="40"/>
  <c r="AT130" i="40"/>
  <c r="AU130" i="40"/>
  <c r="E131" i="40"/>
  <c r="F131" i="40"/>
  <c r="G131" i="40"/>
  <c r="H131" i="40"/>
  <c r="I131" i="40"/>
  <c r="J131" i="40"/>
  <c r="K131" i="40"/>
  <c r="L131" i="40"/>
  <c r="M131" i="40"/>
  <c r="N131" i="40"/>
  <c r="O131" i="40"/>
  <c r="P131" i="40"/>
  <c r="Q131" i="40"/>
  <c r="R131" i="40"/>
  <c r="S131" i="40"/>
  <c r="T131" i="40"/>
  <c r="U131" i="40"/>
  <c r="V131" i="40"/>
  <c r="W131" i="40"/>
  <c r="X131" i="40"/>
  <c r="Y131" i="40"/>
  <c r="Z131" i="40"/>
  <c r="AA131" i="40"/>
  <c r="AB131" i="40"/>
  <c r="AC131" i="40"/>
  <c r="AD131" i="40"/>
  <c r="AE131" i="40"/>
  <c r="AF131" i="40"/>
  <c r="AG131" i="40"/>
  <c r="AH131" i="40"/>
  <c r="AI131" i="40"/>
  <c r="AJ131" i="40"/>
  <c r="AK131" i="40"/>
  <c r="AL131" i="40"/>
  <c r="AM131" i="40"/>
  <c r="AN131" i="40"/>
  <c r="AO131" i="40"/>
  <c r="AP131" i="40"/>
  <c r="AQ131" i="40"/>
  <c r="AR131" i="40"/>
  <c r="AS131" i="40"/>
  <c r="AT131" i="40"/>
  <c r="AU131" i="40"/>
  <c r="E132" i="40"/>
  <c r="F132" i="40"/>
  <c r="G132" i="40"/>
  <c r="H132" i="40"/>
  <c r="I132" i="40"/>
  <c r="J132" i="40"/>
  <c r="K132" i="40"/>
  <c r="L132" i="40"/>
  <c r="M132" i="40"/>
  <c r="N132" i="40"/>
  <c r="O132" i="40"/>
  <c r="P132" i="40"/>
  <c r="Q132" i="40"/>
  <c r="R132" i="40"/>
  <c r="S132" i="40"/>
  <c r="T132" i="40"/>
  <c r="U132" i="40"/>
  <c r="V132" i="40"/>
  <c r="W132" i="40"/>
  <c r="X132" i="40"/>
  <c r="Y132" i="40"/>
  <c r="Z132" i="40"/>
  <c r="AA132" i="40"/>
  <c r="AB132" i="40"/>
  <c r="AC132" i="40"/>
  <c r="AD132" i="40"/>
  <c r="AE132" i="40"/>
  <c r="AF132" i="40"/>
  <c r="AG132" i="40"/>
  <c r="AH132" i="40"/>
  <c r="AI132" i="40"/>
  <c r="AJ132" i="40"/>
  <c r="AK132" i="40"/>
  <c r="AL132" i="40"/>
  <c r="AM132" i="40"/>
  <c r="AN132" i="40"/>
  <c r="AO132" i="40"/>
  <c r="AP132" i="40"/>
  <c r="AQ132" i="40"/>
  <c r="AR132" i="40"/>
  <c r="AS132" i="40"/>
  <c r="AT132" i="40"/>
  <c r="AU132" i="40"/>
  <c r="E133" i="40"/>
  <c r="F133" i="40"/>
  <c r="G133" i="40"/>
  <c r="H133" i="40"/>
  <c r="I133" i="40"/>
  <c r="J133" i="40"/>
  <c r="K133" i="40"/>
  <c r="L133" i="40"/>
  <c r="M133" i="40"/>
  <c r="N133" i="40"/>
  <c r="O133" i="40"/>
  <c r="P133" i="40"/>
  <c r="Q133" i="40"/>
  <c r="R133" i="40"/>
  <c r="S133" i="40"/>
  <c r="T133" i="40"/>
  <c r="U133" i="40"/>
  <c r="V133" i="40"/>
  <c r="W133" i="40"/>
  <c r="X133" i="40"/>
  <c r="Y133" i="40"/>
  <c r="Z133" i="40"/>
  <c r="AA133" i="40"/>
  <c r="AB133" i="40"/>
  <c r="AC133" i="40"/>
  <c r="AD133" i="40"/>
  <c r="AE133" i="40"/>
  <c r="AF133" i="40"/>
  <c r="AG133" i="40"/>
  <c r="AH133" i="40"/>
  <c r="AI133" i="40"/>
  <c r="AJ133" i="40"/>
  <c r="AK133" i="40"/>
  <c r="AL133" i="40"/>
  <c r="AM133" i="40"/>
  <c r="AN133" i="40"/>
  <c r="AO133" i="40"/>
  <c r="AP133" i="40"/>
  <c r="AQ133" i="40"/>
  <c r="AR133" i="40"/>
  <c r="AS133" i="40"/>
  <c r="AT133" i="40"/>
  <c r="AU133" i="40"/>
  <c r="E134" i="40"/>
  <c r="F134" i="40"/>
  <c r="G134" i="40"/>
  <c r="H134" i="40"/>
  <c r="I134" i="40"/>
  <c r="J134" i="40"/>
  <c r="K134" i="40"/>
  <c r="L134" i="40"/>
  <c r="M134" i="40"/>
  <c r="N134" i="40"/>
  <c r="O134" i="40"/>
  <c r="P134" i="40"/>
  <c r="Q134" i="40"/>
  <c r="R134" i="40"/>
  <c r="S134" i="40"/>
  <c r="T134" i="40"/>
  <c r="U134" i="40"/>
  <c r="V134" i="40"/>
  <c r="W134" i="40"/>
  <c r="X134" i="40"/>
  <c r="Y134" i="40"/>
  <c r="Z134" i="40"/>
  <c r="AA134" i="40"/>
  <c r="AB134" i="40"/>
  <c r="AC134" i="40"/>
  <c r="AD134" i="40"/>
  <c r="AE134" i="40"/>
  <c r="AF134" i="40"/>
  <c r="AG134" i="40"/>
  <c r="AH134" i="40"/>
  <c r="AI134" i="40"/>
  <c r="AJ134" i="40"/>
  <c r="AK134" i="40"/>
  <c r="AL134" i="40"/>
  <c r="AM134" i="40"/>
  <c r="AN134" i="40"/>
  <c r="AO134" i="40"/>
  <c r="AP134" i="40"/>
  <c r="AQ134" i="40"/>
  <c r="AR134" i="40"/>
  <c r="AS134" i="40"/>
  <c r="AT134" i="40"/>
  <c r="AU134" i="40"/>
  <c r="E135" i="40"/>
  <c r="F135" i="40"/>
  <c r="G135" i="40"/>
  <c r="H135" i="40"/>
  <c r="I135" i="40"/>
  <c r="J135" i="40"/>
  <c r="K135" i="40"/>
  <c r="L135" i="40"/>
  <c r="M135" i="40"/>
  <c r="N135" i="40"/>
  <c r="O135" i="40"/>
  <c r="P135" i="40"/>
  <c r="Q135" i="40"/>
  <c r="R135" i="40"/>
  <c r="S135" i="40"/>
  <c r="T135" i="40"/>
  <c r="U135" i="40"/>
  <c r="V135" i="40"/>
  <c r="W135" i="40"/>
  <c r="X135" i="40"/>
  <c r="Y135" i="40"/>
  <c r="Z135" i="40"/>
  <c r="AA135" i="40"/>
  <c r="AB135" i="40"/>
  <c r="AC135" i="40"/>
  <c r="AD135" i="40"/>
  <c r="AE135" i="40"/>
  <c r="AF135" i="40"/>
  <c r="AG135" i="40"/>
  <c r="AH135" i="40"/>
  <c r="AI135" i="40"/>
  <c r="AJ135" i="40"/>
  <c r="AK135" i="40"/>
  <c r="AL135" i="40"/>
  <c r="AM135" i="40"/>
  <c r="AN135" i="40"/>
  <c r="AO135" i="40"/>
  <c r="AP135" i="40"/>
  <c r="AQ135" i="40"/>
  <c r="AR135" i="40"/>
  <c r="AS135" i="40"/>
  <c r="AT135" i="40"/>
  <c r="AU135" i="40"/>
  <c r="E136" i="40"/>
  <c r="F136" i="40"/>
  <c r="G136" i="40"/>
  <c r="H136" i="40"/>
  <c r="I136" i="40"/>
  <c r="J136" i="40"/>
  <c r="K136" i="40"/>
  <c r="L136" i="40"/>
  <c r="M136" i="40"/>
  <c r="N136" i="40"/>
  <c r="O136" i="40"/>
  <c r="P136" i="40"/>
  <c r="Q136" i="40"/>
  <c r="R136" i="40"/>
  <c r="S136" i="40"/>
  <c r="T136" i="40"/>
  <c r="U136" i="40"/>
  <c r="V136" i="40"/>
  <c r="W136" i="40"/>
  <c r="X136" i="40"/>
  <c r="Y136" i="40"/>
  <c r="Z136" i="40"/>
  <c r="AA136" i="40"/>
  <c r="AB136" i="40"/>
  <c r="AC136" i="40"/>
  <c r="AD136" i="40"/>
  <c r="AE136" i="40"/>
  <c r="AF136" i="40"/>
  <c r="AG136" i="40"/>
  <c r="AH136" i="40"/>
  <c r="AI136" i="40"/>
  <c r="AJ136" i="40"/>
  <c r="AK136" i="40"/>
  <c r="AL136" i="40"/>
  <c r="AM136" i="40"/>
  <c r="AN136" i="40"/>
  <c r="AO136" i="40"/>
  <c r="AP136" i="40"/>
  <c r="AQ136" i="40"/>
  <c r="AR136" i="40"/>
  <c r="AS136" i="40"/>
  <c r="AT136" i="40"/>
  <c r="AU136" i="40"/>
  <c r="E137" i="40"/>
  <c r="F137" i="40"/>
  <c r="G137" i="40"/>
  <c r="H137" i="40"/>
  <c r="I137" i="40"/>
  <c r="J137" i="40"/>
  <c r="K137" i="40"/>
  <c r="L137" i="40"/>
  <c r="M137" i="40"/>
  <c r="N137" i="40"/>
  <c r="O137" i="40"/>
  <c r="P137" i="40"/>
  <c r="Q137" i="40"/>
  <c r="R137" i="40"/>
  <c r="S137" i="40"/>
  <c r="T137" i="40"/>
  <c r="U137" i="40"/>
  <c r="V137" i="40"/>
  <c r="W137" i="40"/>
  <c r="X137" i="40"/>
  <c r="Y137" i="40"/>
  <c r="Z137" i="40"/>
  <c r="AA137" i="40"/>
  <c r="AB137" i="40"/>
  <c r="AC137" i="40"/>
  <c r="AD137" i="40"/>
  <c r="AE137" i="40"/>
  <c r="AF137" i="40"/>
  <c r="AG137" i="40"/>
  <c r="AH137" i="40"/>
  <c r="AI137" i="40"/>
  <c r="AJ137" i="40"/>
  <c r="AK137" i="40"/>
  <c r="AL137" i="40"/>
  <c r="AM137" i="40"/>
  <c r="AN137" i="40"/>
  <c r="AO137" i="40"/>
  <c r="AP137" i="40"/>
  <c r="AQ137" i="40"/>
  <c r="AR137" i="40"/>
  <c r="AS137" i="40"/>
  <c r="AT137" i="40"/>
  <c r="AU137" i="40"/>
  <c r="E138" i="40"/>
  <c r="F138" i="40"/>
  <c r="G138" i="40"/>
  <c r="H138" i="40"/>
  <c r="I138" i="40"/>
  <c r="J138" i="40"/>
  <c r="K138" i="40"/>
  <c r="L138" i="40"/>
  <c r="M138" i="40"/>
  <c r="N138" i="40"/>
  <c r="O138" i="40"/>
  <c r="P138" i="40"/>
  <c r="Q138" i="40"/>
  <c r="R138" i="40"/>
  <c r="S138" i="40"/>
  <c r="T138" i="40"/>
  <c r="U138" i="40"/>
  <c r="V138" i="40"/>
  <c r="W138" i="40"/>
  <c r="X138" i="40"/>
  <c r="Y138" i="40"/>
  <c r="Z138" i="40"/>
  <c r="AA138" i="40"/>
  <c r="AB138" i="40"/>
  <c r="AC138" i="40"/>
  <c r="AD138" i="40"/>
  <c r="AE138" i="40"/>
  <c r="AF138" i="40"/>
  <c r="AG138" i="40"/>
  <c r="AH138" i="40"/>
  <c r="AI138" i="40"/>
  <c r="AJ138" i="40"/>
  <c r="AK138" i="40"/>
  <c r="AL138" i="40"/>
  <c r="AM138" i="40"/>
  <c r="AN138" i="40"/>
  <c r="AO138" i="40"/>
  <c r="AP138" i="40"/>
  <c r="AQ138" i="40"/>
  <c r="AR138" i="40"/>
  <c r="AS138" i="40"/>
  <c r="AT138" i="40"/>
  <c r="AU138" i="40"/>
  <c r="E139" i="40"/>
  <c r="F139" i="40"/>
  <c r="G139" i="40"/>
  <c r="H139" i="40"/>
  <c r="I139" i="40"/>
  <c r="J139" i="40"/>
  <c r="K139" i="40"/>
  <c r="L139" i="40"/>
  <c r="M139" i="40"/>
  <c r="N139" i="40"/>
  <c r="O139" i="40"/>
  <c r="P139" i="40"/>
  <c r="Q139" i="40"/>
  <c r="R139" i="40"/>
  <c r="S139" i="40"/>
  <c r="T139" i="40"/>
  <c r="U139" i="40"/>
  <c r="V139" i="40"/>
  <c r="W139" i="40"/>
  <c r="X139" i="40"/>
  <c r="Y139" i="40"/>
  <c r="Z139" i="40"/>
  <c r="AA139" i="40"/>
  <c r="AB139" i="40"/>
  <c r="AC139" i="40"/>
  <c r="AD139" i="40"/>
  <c r="AE139" i="40"/>
  <c r="AF139" i="40"/>
  <c r="AG139" i="40"/>
  <c r="AH139" i="40"/>
  <c r="AI139" i="40"/>
  <c r="AJ139" i="40"/>
  <c r="AK139" i="40"/>
  <c r="AL139" i="40"/>
  <c r="AM139" i="40"/>
  <c r="AN139" i="40"/>
  <c r="AO139" i="40"/>
  <c r="AP139" i="40"/>
  <c r="AQ139" i="40"/>
  <c r="AR139" i="40"/>
  <c r="AS139" i="40"/>
  <c r="AT139" i="40"/>
  <c r="AU139" i="40"/>
  <c r="E140" i="40"/>
  <c r="F140" i="40"/>
  <c r="G140" i="40"/>
  <c r="H140" i="40"/>
  <c r="I140" i="40"/>
  <c r="J140" i="40"/>
  <c r="K140" i="40"/>
  <c r="L140" i="40"/>
  <c r="M140" i="40"/>
  <c r="N140" i="40"/>
  <c r="O140" i="40"/>
  <c r="P140" i="40"/>
  <c r="Q140" i="40"/>
  <c r="R140" i="40"/>
  <c r="S140" i="40"/>
  <c r="T140" i="40"/>
  <c r="U140" i="40"/>
  <c r="V140" i="40"/>
  <c r="W140" i="40"/>
  <c r="X140" i="40"/>
  <c r="Y140" i="40"/>
  <c r="Z140" i="40"/>
  <c r="AA140" i="40"/>
  <c r="AB140" i="40"/>
  <c r="AC140" i="40"/>
  <c r="AD140" i="40"/>
  <c r="AE140" i="40"/>
  <c r="AF140" i="40"/>
  <c r="AG140" i="40"/>
  <c r="AH140" i="40"/>
  <c r="AI140" i="40"/>
  <c r="AJ140" i="40"/>
  <c r="AK140" i="40"/>
  <c r="AL140" i="40"/>
  <c r="AM140" i="40"/>
  <c r="AN140" i="40"/>
  <c r="AO140" i="40"/>
  <c r="AP140" i="40"/>
  <c r="AQ140" i="40"/>
  <c r="AR140" i="40"/>
  <c r="AS140" i="40"/>
  <c r="AT140" i="40"/>
  <c r="AU140" i="40"/>
  <c r="E141" i="40"/>
  <c r="F141" i="40"/>
  <c r="G141" i="40"/>
  <c r="H141" i="40"/>
  <c r="I141" i="40"/>
  <c r="J141" i="40"/>
  <c r="K141" i="40"/>
  <c r="L141" i="40"/>
  <c r="M141" i="40"/>
  <c r="N141" i="40"/>
  <c r="O141" i="40"/>
  <c r="P141" i="40"/>
  <c r="Q141" i="40"/>
  <c r="R141" i="40"/>
  <c r="S141" i="40"/>
  <c r="T141" i="40"/>
  <c r="U141" i="40"/>
  <c r="V141" i="40"/>
  <c r="W141" i="40"/>
  <c r="X141" i="40"/>
  <c r="Y141" i="40"/>
  <c r="Z141" i="40"/>
  <c r="AA141" i="40"/>
  <c r="AB141" i="40"/>
  <c r="AC141" i="40"/>
  <c r="AD141" i="40"/>
  <c r="AE141" i="40"/>
  <c r="AF141" i="40"/>
  <c r="AG141" i="40"/>
  <c r="AH141" i="40"/>
  <c r="AI141" i="40"/>
  <c r="AJ141" i="40"/>
  <c r="AK141" i="40"/>
  <c r="AL141" i="40"/>
  <c r="AM141" i="40"/>
  <c r="AN141" i="40"/>
  <c r="AO141" i="40"/>
  <c r="AP141" i="40"/>
  <c r="AQ141" i="40"/>
  <c r="AR141" i="40"/>
  <c r="AS141" i="40"/>
  <c r="AT141" i="40"/>
  <c r="AU141" i="40"/>
  <c r="E142" i="40"/>
  <c r="F142" i="40"/>
  <c r="G142" i="40"/>
  <c r="H142" i="40"/>
  <c r="I142" i="40"/>
  <c r="J142" i="40"/>
  <c r="K142" i="40"/>
  <c r="L142" i="40"/>
  <c r="M142" i="40"/>
  <c r="N142" i="40"/>
  <c r="O142" i="40"/>
  <c r="P142" i="40"/>
  <c r="Q142" i="40"/>
  <c r="R142" i="40"/>
  <c r="S142" i="40"/>
  <c r="T142" i="40"/>
  <c r="U142" i="40"/>
  <c r="V142" i="40"/>
  <c r="W142" i="40"/>
  <c r="X142" i="40"/>
  <c r="Y142" i="40"/>
  <c r="Z142" i="40"/>
  <c r="AA142" i="40"/>
  <c r="AB142" i="40"/>
  <c r="AC142" i="40"/>
  <c r="AD142" i="40"/>
  <c r="AE142" i="40"/>
  <c r="AF142" i="40"/>
  <c r="AG142" i="40"/>
  <c r="AH142" i="40"/>
  <c r="AI142" i="40"/>
  <c r="AJ142" i="40"/>
  <c r="AK142" i="40"/>
  <c r="AL142" i="40"/>
  <c r="AM142" i="40"/>
  <c r="AN142" i="40"/>
  <c r="AO142" i="40"/>
  <c r="AP142" i="40"/>
  <c r="AQ142" i="40"/>
  <c r="AR142" i="40"/>
  <c r="AS142" i="40"/>
  <c r="AT142" i="40"/>
  <c r="AU142" i="40"/>
  <c r="E143" i="40"/>
  <c r="F143" i="40"/>
  <c r="G143" i="40"/>
  <c r="H143" i="40"/>
  <c r="I143" i="40"/>
  <c r="J143" i="40"/>
  <c r="K143" i="40"/>
  <c r="L143" i="40"/>
  <c r="M143" i="40"/>
  <c r="N143" i="40"/>
  <c r="O143" i="40"/>
  <c r="P143" i="40"/>
  <c r="Q143" i="40"/>
  <c r="R143" i="40"/>
  <c r="S143" i="40"/>
  <c r="T143" i="40"/>
  <c r="U143" i="40"/>
  <c r="V143" i="40"/>
  <c r="W143" i="40"/>
  <c r="X143" i="40"/>
  <c r="Y143" i="40"/>
  <c r="Z143" i="40"/>
  <c r="AA143" i="40"/>
  <c r="AB143" i="40"/>
  <c r="AC143" i="40"/>
  <c r="AD143" i="40"/>
  <c r="AE143" i="40"/>
  <c r="AF143" i="40"/>
  <c r="AG143" i="40"/>
  <c r="AH143" i="40"/>
  <c r="AI143" i="40"/>
  <c r="AJ143" i="40"/>
  <c r="AK143" i="40"/>
  <c r="AL143" i="40"/>
  <c r="AM143" i="40"/>
  <c r="AN143" i="40"/>
  <c r="AO143" i="40"/>
  <c r="AP143" i="40"/>
  <c r="AQ143" i="40"/>
  <c r="AR143" i="40"/>
  <c r="AS143" i="40"/>
  <c r="AT143" i="40"/>
  <c r="AU143" i="40"/>
  <c r="E144" i="40"/>
  <c r="F144" i="40"/>
  <c r="G144" i="40"/>
  <c r="H144" i="40"/>
  <c r="I144" i="40"/>
  <c r="J144" i="40"/>
  <c r="K144" i="40"/>
  <c r="L144" i="40"/>
  <c r="M144" i="40"/>
  <c r="N144" i="40"/>
  <c r="O144" i="40"/>
  <c r="P144" i="40"/>
  <c r="Q144" i="40"/>
  <c r="R144" i="40"/>
  <c r="S144" i="40"/>
  <c r="T144" i="40"/>
  <c r="U144" i="40"/>
  <c r="V144" i="40"/>
  <c r="W144" i="40"/>
  <c r="X144" i="40"/>
  <c r="Y144" i="40"/>
  <c r="Z144" i="40"/>
  <c r="AA144" i="40"/>
  <c r="AB144" i="40"/>
  <c r="AC144" i="40"/>
  <c r="AD144" i="40"/>
  <c r="AE144" i="40"/>
  <c r="AF144" i="40"/>
  <c r="AG144" i="40"/>
  <c r="AH144" i="40"/>
  <c r="AI144" i="40"/>
  <c r="AJ144" i="40"/>
  <c r="AK144" i="40"/>
  <c r="AL144" i="40"/>
  <c r="AM144" i="40"/>
  <c r="AN144" i="40"/>
  <c r="AO144" i="40"/>
  <c r="AP144" i="40"/>
  <c r="AQ144" i="40"/>
  <c r="AR144" i="40"/>
  <c r="AS144" i="40"/>
  <c r="AT144" i="40"/>
  <c r="AU144" i="40"/>
  <c r="E145" i="40"/>
  <c r="F145" i="40"/>
  <c r="G145" i="40"/>
  <c r="H145" i="40"/>
  <c r="I145" i="40"/>
  <c r="J145" i="40"/>
  <c r="K145" i="40"/>
  <c r="L145" i="40"/>
  <c r="M145" i="40"/>
  <c r="N145" i="40"/>
  <c r="O145" i="40"/>
  <c r="P145" i="40"/>
  <c r="Q145" i="40"/>
  <c r="R145" i="40"/>
  <c r="S145" i="40"/>
  <c r="T145" i="40"/>
  <c r="U145" i="40"/>
  <c r="V145" i="40"/>
  <c r="W145" i="40"/>
  <c r="X145" i="40"/>
  <c r="Y145" i="40"/>
  <c r="Z145" i="40"/>
  <c r="AA145" i="40"/>
  <c r="AB145" i="40"/>
  <c r="AC145" i="40"/>
  <c r="AD145" i="40"/>
  <c r="AE145" i="40"/>
  <c r="AF145" i="40"/>
  <c r="AG145" i="40"/>
  <c r="AH145" i="40"/>
  <c r="AI145" i="40"/>
  <c r="AJ145" i="40"/>
  <c r="AK145" i="40"/>
  <c r="AL145" i="40"/>
  <c r="AM145" i="40"/>
  <c r="AN145" i="40"/>
  <c r="AO145" i="40"/>
  <c r="AP145" i="40"/>
  <c r="AQ145" i="40"/>
  <c r="AR145" i="40"/>
  <c r="AS145" i="40"/>
  <c r="AT145" i="40"/>
  <c r="AU145" i="40"/>
  <c r="E146" i="40"/>
  <c r="F146" i="40"/>
  <c r="G146" i="40"/>
  <c r="H146" i="40"/>
  <c r="I146" i="40"/>
  <c r="J146" i="40"/>
  <c r="K146" i="40"/>
  <c r="L146" i="40"/>
  <c r="M146" i="40"/>
  <c r="N146" i="40"/>
  <c r="O146" i="40"/>
  <c r="P146" i="40"/>
  <c r="Q146" i="40"/>
  <c r="R146" i="40"/>
  <c r="S146" i="40"/>
  <c r="T146" i="40"/>
  <c r="U146" i="40"/>
  <c r="V146" i="40"/>
  <c r="W146" i="40"/>
  <c r="X146" i="40"/>
  <c r="Y146" i="40"/>
  <c r="Z146" i="40"/>
  <c r="AA146" i="40"/>
  <c r="AB146" i="40"/>
  <c r="AC146" i="40"/>
  <c r="AD146" i="40"/>
  <c r="AE146" i="40"/>
  <c r="AF146" i="40"/>
  <c r="AG146" i="40"/>
  <c r="AH146" i="40"/>
  <c r="AI146" i="40"/>
  <c r="AJ146" i="40"/>
  <c r="AK146" i="40"/>
  <c r="AL146" i="40"/>
  <c r="AM146" i="40"/>
  <c r="AN146" i="40"/>
  <c r="AO146" i="40"/>
  <c r="AP146" i="40"/>
  <c r="AQ146" i="40"/>
  <c r="AR146" i="40"/>
  <c r="AS146" i="40"/>
  <c r="AT146" i="40"/>
  <c r="AU146" i="40"/>
  <c r="E147" i="40"/>
  <c r="F147" i="40"/>
  <c r="G147" i="40"/>
  <c r="H147" i="40"/>
  <c r="I147" i="40"/>
  <c r="J147" i="40"/>
  <c r="K147" i="40"/>
  <c r="L147" i="40"/>
  <c r="M147" i="40"/>
  <c r="N147" i="40"/>
  <c r="O147" i="40"/>
  <c r="P147" i="40"/>
  <c r="Q147" i="40"/>
  <c r="R147" i="40"/>
  <c r="S147" i="40"/>
  <c r="T147" i="40"/>
  <c r="U147" i="40"/>
  <c r="V147" i="40"/>
  <c r="W147" i="40"/>
  <c r="X147" i="40"/>
  <c r="Y147" i="40"/>
  <c r="Z147" i="40"/>
  <c r="AA147" i="40"/>
  <c r="AB147" i="40"/>
  <c r="AC147" i="40"/>
  <c r="AD147" i="40"/>
  <c r="AE147" i="40"/>
  <c r="AF147" i="40"/>
  <c r="AG147" i="40"/>
  <c r="AH147" i="40"/>
  <c r="AI147" i="40"/>
  <c r="AJ147" i="40"/>
  <c r="AK147" i="40"/>
  <c r="AL147" i="40"/>
  <c r="AM147" i="40"/>
  <c r="AN147" i="40"/>
  <c r="AO147" i="40"/>
  <c r="AP147" i="40"/>
  <c r="AQ147" i="40"/>
  <c r="AR147" i="40"/>
  <c r="AS147" i="40"/>
  <c r="AT147" i="40"/>
  <c r="AU147" i="40"/>
  <c r="E148" i="40"/>
  <c r="F148" i="40"/>
  <c r="G148" i="40"/>
  <c r="H148" i="40"/>
  <c r="I148" i="40"/>
  <c r="J148" i="40"/>
  <c r="K148" i="40"/>
  <c r="L148" i="40"/>
  <c r="M148" i="40"/>
  <c r="N148" i="40"/>
  <c r="O148" i="40"/>
  <c r="P148" i="40"/>
  <c r="Q148" i="40"/>
  <c r="R148" i="40"/>
  <c r="S148" i="40"/>
  <c r="T148" i="40"/>
  <c r="U148" i="40"/>
  <c r="V148" i="40"/>
  <c r="W148" i="40"/>
  <c r="X148" i="40"/>
  <c r="Y148" i="40"/>
  <c r="Z148" i="40"/>
  <c r="AA148" i="40"/>
  <c r="AB148" i="40"/>
  <c r="AC148" i="40"/>
  <c r="AD148" i="40"/>
  <c r="AE148" i="40"/>
  <c r="AF148" i="40"/>
  <c r="AG148" i="40"/>
  <c r="AH148" i="40"/>
  <c r="AI148" i="40"/>
  <c r="AJ148" i="40"/>
  <c r="AK148" i="40"/>
  <c r="AL148" i="40"/>
  <c r="AM148" i="40"/>
  <c r="AN148" i="40"/>
  <c r="AO148" i="40"/>
  <c r="AP148" i="40"/>
  <c r="AQ148" i="40"/>
  <c r="AR148" i="40"/>
  <c r="AS148" i="40"/>
  <c r="AT148" i="40"/>
  <c r="AU148" i="40"/>
  <c r="E149" i="40"/>
  <c r="F149" i="40"/>
  <c r="G149" i="40"/>
  <c r="H149" i="40"/>
  <c r="I149" i="40"/>
  <c r="J149" i="40"/>
  <c r="K149" i="40"/>
  <c r="L149" i="40"/>
  <c r="M149" i="40"/>
  <c r="N149" i="40"/>
  <c r="O149" i="40"/>
  <c r="P149" i="40"/>
  <c r="Q149" i="40"/>
  <c r="R149" i="40"/>
  <c r="S149" i="40"/>
  <c r="T149" i="40"/>
  <c r="U149" i="40"/>
  <c r="V149" i="40"/>
  <c r="W149" i="40"/>
  <c r="X149" i="40"/>
  <c r="Y149" i="40"/>
  <c r="Z149" i="40"/>
  <c r="AA149" i="40"/>
  <c r="AB149" i="40"/>
  <c r="AC149" i="40"/>
  <c r="AD149" i="40"/>
  <c r="AE149" i="40"/>
  <c r="AF149" i="40"/>
  <c r="AG149" i="40"/>
  <c r="AH149" i="40"/>
  <c r="AI149" i="40"/>
  <c r="AJ149" i="40"/>
  <c r="AK149" i="40"/>
  <c r="AL149" i="40"/>
  <c r="AM149" i="40"/>
  <c r="AN149" i="40"/>
  <c r="AO149" i="40"/>
  <c r="AP149" i="40"/>
  <c r="AQ149" i="40"/>
  <c r="AR149" i="40"/>
  <c r="AS149" i="40"/>
  <c r="AT149" i="40"/>
  <c r="AU149" i="40"/>
  <c r="E150" i="40"/>
  <c r="F150" i="40"/>
  <c r="G150" i="40"/>
  <c r="H150" i="40"/>
  <c r="I150" i="40"/>
  <c r="J150" i="40"/>
  <c r="K150" i="40"/>
  <c r="L150" i="40"/>
  <c r="M150" i="40"/>
  <c r="N150" i="40"/>
  <c r="O150" i="40"/>
  <c r="P150" i="40"/>
  <c r="Q150" i="40"/>
  <c r="R150" i="40"/>
  <c r="S150" i="40"/>
  <c r="T150" i="40"/>
  <c r="U150" i="40"/>
  <c r="V150" i="40"/>
  <c r="W150" i="40"/>
  <c r="X150" i="40"/>
  <c r="Y150" i="40"/>
  <c r="Z150" i="40"/>
  <c r="AA150" i="40"/>
  <c r="AB150" i="40"/>
  <c r="AC150" i="40"/>
  <c r="AD150" i="40"/>
  <c r="AE150" i="40"/>
  <c r="AF150" i="40"/>
  <c r="AG150" i="40"/>
  <c r="AH150" i="40"/>
  <c r="AI150" i="40"/>
  <c r="AJ150" i="40"/>
  <c r="AK150" i="40"/>
  <c r="AL150" i="40"/>
  <c r="AM150" i="40"/>
  <c r="AN150" i="40"/>
  <c r="AO150" i="40"/>
  <c r="AP150" i="40"/>
  <c r="AQ150" i="40"/>
  <c r="AR150" i="40"/>
  <c r="AS150" i="40"/>
  <c r="AT150" i="40"/>
  <c r="AU150" i="40"/>
  <c r="E151" i="40"/>
  <c r="F151" i="40"/>
  <c r="G151" i="40"/>
  <c r="H151" i="40"/>
  <c r="I151" i="40"/>
  <c r="J151" i="40"/>
  <c r="K151" i="40"/>
  <c r="L151" i="40"/>
  <c r="M151" i="40"/>
  <c r="N151" i="40"/>
  <c r="O151" i="40"/>
  <c r="P151" i="40"/>
  <c r="Q151" i="40"/>
  <c r="R151" i="40"/>
  <c r="S151" i="40"/>
  <c r="T151" i="40"/>
  <c r="U151" i="40"/>
  <c r="V151" i="40"/>
  <c r="W151" i="40"/>
  <c r="X151" i="40"/>
  <c r="Y151" i="40"/>
  <c r="Z151" i="40"/>
  <c r="AA151" i="40"/>
  <c r="AB151" i="40"/>
  <c r="AC151" i="40"/>
  <c r="AD151" i="40"/>
  <c r="AE151" i="40"/>
  <c r="AF151" i="40"/>
  <c r="AG151" i="40"/>
  <c r="AH151" i="40"/>
  <c r="AI151" i="40"/>
  <c r="AJ151" i="40"/>
  <c r="AK151" i="40"/>
  <c r="AL151" i="40"/>
  <c r="AM151" i="40"/>
  <c r="AN151" i="40"/>
  <c r="AO151" i="40"/>
  <c r="AP151" i="40"/>
  <c r="AQ151" i="40"/>
  <c r="AR151" i="40"/>
  <c r="AS151" i="40"/>
  <c r="AT151" i="40"/>
  <c r="AU151" i="40"/>
  <c r="E152" i="40"/>
  <c r="F152" i="40"/>
  <c r="G152" i="40"/>
  <c r="H152" i="40"/>
  <c r="I152" i="40"/>
  <c r="J152" i="40"/>
  <c r="K152" i="40"/>
  <c r="L152" i="40"/>
  <c r="M152" i="40"/>
  <c r="N152" i="40"/>
  <c r="O152" i="40"/>
  <c r="P152" i="40"/>
  <c r="Q152" i="40"/>
  <c r="R152" i="40"/>
  <c r="S152" i="40"/>
  <c r="T152" i="40"/>
  <c r="U152" i="40"/>
  <c r="V152" i="40"/>
  <c r="W152" i="40"/>
  <c r="X152" i="40"/>
  <c r="Y152" i="40"/>
  <c r="Z152" i="40"/>
  <c r="AA152" i="40"/>
  <c r="AB152" i="40"/>
  <c r="AC152" i="40"/>
  <c r="AD152" i="40"/>
  <c r="AE152" i="40"/>
  <c r="AF152" i="40"/>
  <c r="AG152" i="40"/>
  <c r="AH152" i="40"/>
  <c r="AI152" i="40"/>
  <c r="AJ152" i="40"/>
  <c r="AK152" i="40"/>
  <c r="AL152" i="40"/>
  <c r="AM152" i="40"/>
  <c r="AN152" i="40"/>
  <c r="AO152" i="40"/>
  <c r="AP152" i="40"/>
  <c r="AQ152" i="40"/>
  <c r="AR152" i="40"/>
  <c r="AS152" i="40"/>
  <c r="AT152" i="40"/>
  <c r="AU152" i="40"/>
  <c r="E153" i="40"/>
  <c r="F153" i="40"/>
  <c r="G153" i="40"/>
  <c r="H153" i="40"/>
  <c r="I153" i="40"/>
  <c r="J153" i="40"/>
  <c r="K153" i="40"/>
  <c r="L153" i="40"/>
  <c r="M153" i="40"/>
  <c r="N153" i="40"/>
  <c r="O153" i="40"/>
  <c r="P153" i="40"/>
  <c r="Q153" i="40"/>
  <c r="R153" i="40"/>
  <c r="S153" i="40"/>
  <c r="T153" i="40"/>
  <c r="U153" i="40"/>
  <c r="V153" i="40"/>
  <c r="W153" i="40"/>
  <c r="X153" i="40"/>
  <c r="Y153" i="40"/>
  <c r="Z153" i="40"/>
  <c r="AA153" i="40"/>
  <c r="AB153" i="40"/>
  <c r="AC153" i="40"/>
  <c r="AD153" i="40"/>
  <c r="AE153" i="40"/>
  <c r="AF153" i="40"/>
  <c r="AG153" i="40"/>
  <c r="AH153" i="40"/>
  <c r="AI153" i="40"/>
  <c r="AJ153" i="40"/>
  <c r="AK153" i="40"/>
  <c r="AL153" i="40"/>
  <c r="AM153" i="40"/>
  <c r="AN153" i="40"/>
  <c r="AO153" i="40"/>
  <c r="AP153" i="40"/>
  <c r="AQ153" i="40"/>
  <c r="AR153" i="40"/>
  <c r="AS153" i="40"/>
  <c r="AT153" i="40"/>
  <c r="AU153" i="40"/>
  <c r="E154" i="40"/>
  <c r="F154" i="40"/>
  <c r="G154" i="40"/>
  <c r="H154" i="40"/>
  <c r="I154" i="40"/>
  <c r="J154" i="40"/>
  <c r="K154" i="40"/>
  <c r="L154" i="40"/>
  <c r="M154" i="40"/>
  <c r="N154" i="40"/>
  <c r="O154" i="40"/>
  <c r="P154" i="40"/>
  <c r="Q154" i="40"/>
  <c r="R154" i="40"/>
  <c r="S154" i="40"/>
  <c r="T154" i="40"/>
  <c r="U154" i="40"/>
  <c r="V154" i="40"/>
  <c r="W154" i="40"/>
  <c r="X154" i="40"/>
  <c r="Y154" i="40"/>
  <c r="Z154" i="40"/>
  <c r="AA154" i="40"/>
  <c r="AB154" i="40"/>
  <c r="AC154" i="40"/>
  <c r="AD154" i="40"/>
  <c r="AE154" i="40"/>
  <c r="AF154" i="40"/>
  <c r="AG154" i="40"/>
  <c r="AH154" i="40"/>
  <c r="AI154" i="40"/>
  <c r="AJ154" i="40"/>
  <c r="AK154" i="40"/>
  <c r="AL154" i="40"/>
  <c r="AM154" i="40"/>
  <c r="AN154" i="40"/>
  <c r="AO154" i="40"/>
  <c r="AP154" i="40"/>
  <c r="AQ154" i="40"/>
  <c r="AR154" i="40"/>
  <c r="AS154" i="40"/>
  <c r="AT154" i="40"/>
  <c r="AU154" i="40"/>
  <c r="E155" i="40"/>
  <c r="F155" i="40"/>
  <c r="G155" i="40"/>
  <c r="H155" i="40"/>
  <c r="I155" i="40"/>
  <c r="J155" i="40"/>
  <c r="K155" i="40"/>
  <c r="L155" i="40"/>
  <c r="M155" i="40"/>
  <c r="N155" i="40"/>
  <c r="O155" i="40"/>
  <c r="P155" i="40"/>
  <c r="Q155" i="40"/>
  <c r="R155" i="40"/>
  <c r="S155" i="40"/>
  <c r="T155" i="40"/>
  <c r="U155" i="40"/>
  <c r="V155" i="40"/>
  <c r="W155" i="40"/>
  <c r="X155" i="40"/>
  <c r="Y155" i="40"/>
  <c r="Z155" i="40"/>
  <c r="AA155" i="40"/>
  <c r="AB155" i="40"/>
  <c r="AC155" i="40"/>
  <c r="AD155" i="40"/>
  <c r="AE155" i="40"/>
  <c r="AF155" i="40"/>
  <c r="AG155" i="40"/>
  <c r="AH155" i="40"/>
  <c r="AI155" i="40"/>
  <c r="AJ155" i="40"/>
  <c r="AK155" i="40"/>
  <c r="AL155" i="40"/>
  <c r="AM155" i="40"/>
  <c r="AN155" i="40"/>
  <c r="AO155" i="40"/>
  <c r="AP155" i="40"/>
  <c r="AQ155" i="40"/>
  <c r="AR155" i="40"/>
  <c r="AS155" i="40"/>
  <c r="AT155" i="40"/>
  <c r="AU155" i="40"/>
  <c r="E156" i="40"/>
  <c r="F156" i="40"/>
  <c r="G156" i="40"/>
  <c r="H156" i="40"/>
  <c r="I156" i="40"/>
  <c r="J156" i="40"/>
  <c r="K156" i="40"/>
  <c r="L156" i="40"/>
  <c r="M156" i="40"/>
  <c r="N156" i="40"/>
  <c r="O156" i="40"/>
  <c r="P156" i="40"/>
  <c r="Q156" i="40"/>
  <c r="R156" i="40"/>
  <c r="S156" i="40"/>
  <c r="T156" i="40"/>
  <c r="U156" i="40"/>
  <c r="V156" i="40"/>
  <c r="W156" i="40"/>
  <c r="X156" i="40"/>
  <c r="Y156" i="40"/>
  <c r="Z156" i="40"/>
  <c r="AA156" i="40"/>
  <c r="AB156" i="40"/>
  <c r="AC156" i="40"/>
  <c r="AD156" i="40"/>
  <c r="AE156" i="40"/>
  <c r="AF156" i="40"/>
  <c r="AG156" i="40"/>
  <c r="AH156" i="40"/>
  <c r="AI156" i="40"/>
  <c r="AJ156" i="40"/>
  <c r="AK156" i="40"/>
  <c r="AL156" i="40"/>
  <c r="AM156" i="40"/>
  <c r="AN156" i="40"/>
  <c r="AO156" i="40"/>
  <c r="AP156" i="40"/>
  <c r="AQ156" i="40"/>
  <c r="AR156" i="40"/>
  <c r="AS156" i="40"/>
  <c r="AT156" i="40"/>
  <c r="AU156" i="40"/>
  <c r="E157" i="40"/>
  <c r="F157" i="40"/>
  <c r="G157" i="40"/>
  <c r="H157" i="40"/>
  <c r="I157" i="40"/>
  <c r="J157" i="40"/>
  <c r="K157" i="40"/>
  <c r="L157" i="40"/>
  <c r="M157" i="40"/>
  <c r="N157" i="40"/>
  <c r="O157" i="40"/>
  <c r="P157" i="40"/>
  <c r="Q157" i="40"/>
  <c r="R157" i="40"/>
  <c r="S157" i="40"/>
  <c r="T157" i="40"/>
  <c r="U157" i="40"/>
  <c r="V157" i="40"/>
  <c r="W157" i="40"/>
  <c r="X157" i="40"/>
  <c r="Y157" i="40"/>
  <c r="Z157" i="40"/>
  <c r="AA157" i="40"/>
  <c r="AB157" i="40"/>
  <c r="AC157" i="40"/>
  <c r="AD157" i="40"/>
  <c r="AE157" i="40"/>
  <c r="AF157" i="40"/>
  <c r="AG157" i="40"/>
  <c r="AH157" i="40"/>
  <c r="AI157" i="40"/>
  <c r="AJ157" i="40"/>
  <c r="AK157" i="40"/>
  <c r="AL157" i="40"/>
  <c r="AM157" i="40"/>
  <c r="AN157" i="40"/>
  <c r="AO157" i="40"/>
  <c r="AP157" i="40"/>
  <c r="AQ157" i="40"/>
  <c r="AR157" i="40"/>
  <c r="AS157" i="40"/>
  <c r="AT157" i="40"/>
  <c r="AU157" i="40"/>
  <c r="E158" i="40"/>
  <c r="F158" i="40"/>
  <c r="G158" i="40"/>
  <c r="H158" i="40"/>
  <c r="I158" i="40"/>
  <c r="J158" i="40"/>
  <c r="K158" i="40"/>
  <c r="L158" i="40"/>
  <c r="M158" i="40"/>
  <c r="N158" i="40"/>
  <c r="O158" i="40"/>
  <c r="P158" i="40"/>
  <c r="Q158" i="40"/>
  <c r="R158" i="40"/>
  <c r="S158" i="40"/>
  <c r="T158" i="40"/>
  <c r="U158" i="40"/>
  <c r="V158" i="40"/>
  <c r="W158" i="40"/>
  <c r="X158" i="40"/>
  <c r="Y158" i="40"/>
  <c r="Z158" i="40"/>
  <c r="AA158" i="40"/>
  <c r="AB158" i="40"/>
  <c r="AC158" i="40"/>
  <c r="AD158" i="40"/>
  <c r="AE158" i="40"/>
  <c r="AF158" i="40"/>
  <c r="AG158" i="40"/>
  <c r="AH158" i="40"/>
  <c r="AI158" i="40"/>
  <c r="AJ158" i="40"/>
  <c r="AK158" i="40"/>
  <c r="AL158" i="40"/>
  <c r="AM158" i="40"/>
  <c r="AN158" i="40"/>
  <c r="AO158" i="40"/>
  <c r="AP158" i="40"/>
  <c r="AQ158" i="40"/>
  <c r="AR158" i="40"/>
  <c r="AS158" i="40"/>
  <c r="AT158" i="40"/>
  <c r="AU158" i="40"/>
  <c r="E159" i="40"/>
  <c r="F159" i="40"/>
  <c r="G159" i="40"/>
  <c r="H159" i="40"/>
  <c r="I159" i="40"/>
  <c r="J159" i="40"/>
  <c r="K159" i="40"/>
  <c r="L159" i="40"/>
  <c r="M159" i="40"/>
  <c r="N159" i="40"/>
  <c r="O159" i="40"/>
  <c r="P159" i="40"/>
  <c r="Q159" i="40"/>
  <c r="R159" i="40"/>
  <c r="S159" i="40"/>
  <c r="T159" i="40"/>
  <c r="U159" i="40"/>
  <c r="V159" i="40"/>
  <c r="W159" i="40"/>
  <c r="X159" i="40"/>
  <c r="Y159" i="40"/>
  <c r="Z159" i="40"/>
  <c r="AA159" i="40"/>
  <c r="AB159" i="40"/>
  <c r="AC159" i="40"/>
  <c r="AD159" i="40"/>
  <c r="AE159" i="40"/>
  <c r="AF159" i="40"/>
  <c r="AG159" i="40"/>
  <c r="AH159" i="40"/>
  <c r="AI159" i="40"/>
  <c r="AJ159" i="40"/>
  <c r="AK159" i="40"/>
  <c r="AL159" i="40"/>
  <c r="AM159" i="40"/>
  <c r="AN159" i="40"/>
  <c r="AO159" i="40"/>
  <c r="AP159" i="40"/>
  <c r="AQ159" i="40"/>
  <c r="AR159" i="40"/>
  <c r="AS159" i="40"/>
  <c r="AT159" i="40"/>
  <c r="AU159" i="40"/>
  <c r="E160" i="40"/>
  <c r="F160" i="40"/>
  <c r="G160" i="40"/>
  <c r="H160" i="40"/>
  <c r="I160" i="40"/>
  <c r="J160" i="40"/>
  <c r="K160" i="40"/>
  <c r="L160" i="40"/>
  <c r="M160" i="40"/>
  <c r="N160" i="40"/>
  <c r="O160" i="40"/>
  <c r="P160" i="40"/>
  <c r="Q160" i="40"/>
  <c r="R160" i="40"/>
  <c r="S160" i="40"/>
  <c r="T160" i="40"/>
  <c r="U160" i="40"/>
  <c r="V160" i="40"/>
  <c r="W160" i="40"/>
  <c r="X160" i="40"/>
  <c r="Y160" i="40"/>
  <c r="Z160" i="40"/>
  <c r="AA160" i="40"/>
  <c r="AB160" i="40"/>
  <c r="AC160" i="40"/>
  <c r="AD160" i="40"/>
  <c r="AE160" i="40"/>
  <c r="AF160" i="40"/>
  <c r="AG160" i="40"/>
  <c r="AH160" i="40"/>
  <c r="AI160" i="40"/>
  <c r="AJ160" i="40"/>
  <c r="AK160" i="40"/>
  <c r="AL160" i="40"/>
  <c r="AM160" i="40"/>
  <c r="AN160" i="40"/>
  <c r="AO160" i="40"/>
  <c r="AP160" i="40"/>
  <c r="AQ160" i="40"/>
  <c r="AR160" i="40"/>
  <c r="AS160" i="40"/>
  <c r="AT160" i="40"/>
  <c r="AU160" i="40"/>
  <c r="E161" i="40"/>
  <c r="F161" i="40"/>
  <c r="G161" i="40"/>
  <c r="H161" i="40"/>
  <c r="I161" i="40"/>
  <c r="J161" i="40"/>
  <c r="K161" i="40"/>
  <c r="L161" i="40"/>
  <c r="M161" i="40"/>
  <c r="N161" i="40"/>
  <c r="O161" i="40"/>
  <c r="P161" i="40"/>
  <c r="Q161" i="40"/>
  <c r="R161" i="40"/>
  <c r="S161" i="40"/>
  <c r="T161" i="40"/>
  <c r="U161" i="40"/>
  <c r="V161" i="40"/>
  <c r="W161" i="40"/>
  <c r="X161" i="40"/>
  <c r="Y161" i="40"/>
  <c r="Z161" i="40"/>
  <c r="AA161" i="40"/>
  <c r="AB161" i="40"/>
  <c r="AC161" i="40"/>
  <c r="AD161" i="40"/>
  <c r="AE161" i="40"/>
  <c r="AF161" i="40"/>
  <c r="AG161" i="40"/>
  <c r="AH161" i="40"/>
  <c r="AI161" i="40"/>
  <c r="AJ161" i="40"/>
  <c r="AK161" i="40"/>
  <c r="AL161" i="40"/>
  <c r="AM161" i="40"/>
  <c r="AN161" i="40"/>
  <c r="AO161" i="40"/>
  <c r="AP161" i="40"/>
  <c r="AQ161" i="40"/>
  <c r="AR161" i="40"/>
  <c r="AS161" i="40"/>
  <c r="AT161" i="40"/>
  <c r="AU161" i="40"/>
  <c r="E162" i="40"/>
  <c r="F162" i="40"/>
  <c r="G162" i="40"/>
  <c r="H162" i="40"/>
  <c r="I162" i="40"/>
  <c r="J162" i="40"/>
  <c r="K162" i="40"/>
  <c r="L162" i="40"/>
  <c r="M162" i="40"/>
  <c r="N162" i="40"/>
  <c r="O162" i="40"/>
  <c r="P162" i="40"/>
  <c r="Q162" i="40"/>
  <c r="R162" i="40"/>
  <c r="S162" i="40"/>
  <c r="T162" i="40"/>
  <c r="U162" i="40"/>
  <c r="V162" i="40"/>
  <c r="W162" i="40"/>
  <c r="X162" i="40"/>
  <c r="Y162" i="40"/>
  <c r="Z162" i="40"/>
  <c r="AA162" i="40"/>
  <c r="AB162" i="40"/>
  <c r="AC162" i="40"/>
  <c r="AD162" i="40"/>
  <c r="AE162" i="40"/>
  <c r="AF162" i="40"/>
  <c r="AG162" i="40"/>
  <c r="AH162" i="40"/>
  <c r="AI162" i="40"/>
  <c r="AJ162" i="40"/>
  <c r="AK162" i="40"/>
  <c r="AL162" i="40"/>
  <c r="AM162" i="40"/>
  <c r="AN162" i="40"/>
  <c r="AO162" i="40"/>
  <c r="AP162" i="40"/>
  <c r="AQ162" i="40"/>
  <c r="AR162" i="40"/>
  <c r="AS162" i="40"/>
  <c r="AT162" i="40"/>
  <c r="AU162" i="40"/>
  <c r="E163" i="40"/>
  <c r="F163" i="40"/>
  <c r="G163" i="40"/>
  <c r="H163" i="40"/>
  <c r="I163" i="40"/>
  <c r="J163" i="40"/>
  <c r="K163" i="40"/>
  <c r="L163" i="40"/>
  <c r="M163" i="40"/>
  <c r="N163" i="40"/>
  <c r="O163" i="40"/>
  <c r="P163" i="40"/>
  <c r="Q163" i="40"/>
  <c r="R163" i="40"/>
  <c r="S163" i="40"/>
  <c r="T163" i="40"/>
  <c r="U163" i="40"/>
  <c r="V163" i="40"/>
  <c r="W163" i="40"/>
  <c r="X163" i="40"/>
  <c r="Y163" i="40"/>
  <c r="Z163" i="40"/>
  <c r="AA163" i="40"/>
  <c r="AB163" i="40"/>
  <c r="AC163" i="40"/>
  <c r="AD163" i="40"/>
  <c r="AE163" i="40"/>
  <c r="AF163" i="40"/>
  <c r="AG163" i="40"/>
  <c r="AH163" i="40"/>
  <c r="AI163" i="40"/>
  <c r="AJ163" i="40"/>
  <c r="AK163" i="40"/>
  <c r="AL163" i="40"/>
  <c r="AM163" i="40"/>
  <c r="AN163" i="40"/>
  <c r="AO163" i="40"/>
  <c r="AP163" i="40"/>
  <c r="AQ163" i="40"/>
  <c r="AR163" i="40"/>
  <c r="AS163" i="40"/>
  <c r="AT163" i="40"/>
  <c r="AU163" i="40"/>
  <c r="E164" i="40"/>
  <c r="F164" i="40"/>
  <c r="G164" i="40"/>
  <c r="H164" i="40"/>
  <c r="I164" i="40"/>
  <c r="J164" i="40"/>
  <c r="K164" i="40"/>
  <c r="L164" i="40"/>
  <c r="M164" i="40"/>
  <c r="N164" i="40"/>
  <c r="O164" i="40"/>
  <c r="P164" i="40"/>
  <c r="Q164" i="40"/>
  <c r="R164" i="40"/>
  <c r="S164" i="40"/>
  <c r="T164" i="40"/>
  <c r="U164" i="40"/>
  <c r="V164" i="40"/>
  <c r="W164" i="40"/>
  <c r="X164" i="40"/>
  <c r="Y164" i="40"/>
  <c r="Z164" i="40"/>
  <c r="AA164" i="40"/>
  <c r="AB164" i="40"/>
  <c r="AC164" i="40"/>
  <c r="AD164" i="40"/>
  <c r="AE164" i="40"/>
  <c r="AF164" i="40"/>
  <c r="AG164" i="40"/>
  <c r="AH164" i="40"/>
  <c r="AI164" i="40"/>
  <c r="AJ164" i="40"/>
  <c r="AK164" i="40"/>
  <c r="AL164" i="40"/>
  <c r="AM164" i="40"/>
  <c r="AN164" i="40"/>
  <c r="AO164" i="40"/>
  <c r="AP164" i="40"/>
  <c r="AQ164" i="40"/>
  <c r="AR164" i="40"/>
  <c r="AS164" i="40"/>
  <c r="AT164" i="40"/>
  <c r="AU164" i="40"/>
  <c r="E165" i="40"/>
  <c r="F165" i="40"/>
  <c r="G165" i="40"/>
  <c r="H165" i="40"/>
  <c r="I165" i="40"/>
  <c r="J165" i="40"/>
  <c r="K165" i="40"/>
  <c r="L165" i="40"/>
  <c r="M165" i="40"/>
  <c r="N165" i="40"/>
  <c r="O165" i="40"/>
  <c r="P165" i="40"/>
  <c r="Q165" i="40"/>
  <c r="R165" i="40"/>
  <c r="S165" i="40"/>
  <c r="T165" i="40"/>
  <c r="U165" i="40"/>
  <c r="V165" i="40"/>
  <c r="W165" i="40"/>
  <c r="X165" i="40"/>
  <c r="Y165" i="40"/>
  <c r="Z165" i="40"/>
  <c r="AA165" i="40"/>
  <c r="AB165" i="40"/>
  <c r="AC165" i="40"/>
  <c r="AD165" i="40"/>
  <c r="AE165" i="40"/>
  <c r="AF165" i="40"/>
  <c r="AG165" i="40"/>
  <c r="AH165" i="40"/>
  <c r="AI165" i="40"/>
  <c r="AJ165" i="40"/>
  <c r="AK165" i="40"/>
  <c r="AL165" i="40"/>
  <c r="AM165" i="40"/>
  <c r="AN165" i="40"/>
  <c r="AO165" i="40"/>
  <c r="AP165" i="40"/>
  <c r="AQ165" i="40"/>
  <c r="AR165" i="40"/>
  <c r="AS165" i="40"/>
  <c r="AT165" i="40"/>
  <c r="AU165" i="40"/>
  <c r="E166" i="40"/>
  <c r="F166" i="40"/>
  <c r="G166" i="40"/>
  <c r="H166" i="40"/>
  <c r="I166" i="40"/>
  <c r="J166" i="40"/>
  <c r="K166" i="40"/>
  <c r="L166" i="40"/>
  <c r="M166" i="40"/>
  <c r="N166" i="40"/>
  <c r="O166" i="40"/>
  <c r="P166" i="40"/>
  <c r="Q166" i="40"/>
  <c r="R166" i="40"/>
  <c r="S166" i="40"/>
  <c r="T166" i="40"/>
  <c r="U166" i="40"/>
  <c r="V166" i="40"/>
  <c r="W166" i="40"/>
  <c r="X166" i="40"/>
  <c r="Y166" i="40"/>
  <c r="Z166" i="40"/>
  <c r="AA166" i="40"/>
  <c r="AB166" i="40"/>
  <c r="AC166" i="40"/>
  <c r="AD166" i="40"/>
  <c r="AE166" i="40"/>
  <c r="AF166" i="40"/>
  <c r="AG166" i="40"/>
  <c r="AH166" i="40"/>
  <c r="AI166" i="40"/>
  <c r="AJ166" i="40"/>
  <c r="AK166" i="40"/>
  <c r="AL166" i="40"/>
  <c r="AM166" i="40"/>
  <c r="AN166" i="40"/>
  <c r="AO166" i="40"/>
  <c r="AP166" i="40"/>
  <c r="AQ166" i="40"/>
  <c r="AR166" i="40"/>
  <c r="AS166" i="40"/>
  <c r="AT166" i="40"/>
  <c r="AU166" i="40"/>
  <c r="E167" i="40"/>
  <c r="F167" i="40"/>
  <c r="G167" i="40"/>
  <c r="H167" i="40"/>
  <c r="I167" i="40"/>
  <c r="J167" i="40"/>
  <c r="K167" i="40"/>
  <c r="L167" i="40"/>
  <c r="M167" i="40"/>
  <c r="N167" i="40"/>
  <c r="O167" i="40"/>
  <c r="P167" i="40"/>
  <c r="Q167" i="40"/>
  <c r="R167" i="40"/>
  <c r="S167" i="40"/>
  <c r="T167" i="40"/>
  <c r="U167" i="40"/>
  <c r="V167" i="40"/>
  <c r="W167" i="40"/>
  <c r="X167" i="40"/>
  <c r="Y167" i="40"/>
  <c r="Z167" i="40"/>
  <c r="AA167" i="40"/>
  <c r="AB167" i="40"/>
  <c r="AC167" i="40"/>
  <c r="AD167" i="40"/>
  <c r="AE167" i="40"/>
  <c r="AF167" i="40"/>
  <c r="AG167" i="40"/>
  <c r="AH167" i="40"/>
  <c r="AI167" i="40"/>
  <c r="AJ167" i="40"/>
  <c r="AK167" i="40"/>
  <c r="AL167" i="40"/>
  <c r="AM167" i="40"/>
  <c r="AN167" i="40"/>
  <c r="AO167" i="40"/>
  <c r="AP167" i="40"/>
  <c r="AQ167" i="40"/>
  <c r="AR167" i="40"/>
  <c r="AS167" i="40"/>
  <c r="AT167" i="40"/>
  <c r="AU167" i="40"/>
  <c r="E168" i="40"/>
  <c r="F168" i="40"/>
  <c r="G168" i="40"/>
  <c r="H168" i="40"/>
  <c r="I168" i="40"/>
  <c r="J168" i="40"/>
  <c r="K168" i="40"/>
  <c r="L168" i="40"/>
  <c r="M168" i="40"/>
  <c r="N168" i="40"/>
  <c r="O168" i="40"/>
  <c r="P168" i="40"/>
  <c r="Q168" i="40"/>
  <c r="R168" i="40"/>
  <c r="S168" i="40"/>
  <c r="T168" i="40"/>
  <c r="U168" i="40"/>
  <c r="V168" i="40"/>
  <c r="W168" i="40"/>
  <c r="X168" i="40"/>
  <c r="Y168" i="40"/>
  <c r="Z168" i="40"/>
  <c r="AA168" i="40"/>
  <c r="AB168" i="40"/>
  <c r="AC168" i="40"/>
  <c r="AD168" i="40"/>
  <c r="AE168" i="40"/>
  <c r="AF168" i="40"/>
  <c r="AG168" i="40"/>
  <c r="AH168" i="40"/>
  <c r="AI168" i="40"/>
  <c r="AJ168" i="40"/>
  <c r="AK168" i="40"/>
  <c r="AL168" i="40"/>
  <c r="AM168" i="40"/>
  <c r="AN168" i="40"/>
  <c r="AO168" i="40"/>
  <c r="AP168" i="40"/>
  <c r="AQ168" i="40"/>
  <c r="AR168" i="40"/>
  <c r="AS168" i="40"/>
  <c r="AT168" i="40"/>
  <c r="AU168" i="40"/>
  <c r="E169" i="40"/>
  <c r="F169" i="40"/>
  <c r="G169" i="40"/>
  <c r="H169" i="40"/>
  <c r="I169" i="40"/>
  <c r="J169" i="40"/>
  <c r="K169" i="40"/>
  <c r="L169" i="40"/>
  <c r="M169" i="40"/>
  <c r="N169" i="40"/>
  <c r="O169" i="40"/>
  <c r="P169" i="40"/>
  <c r="Q169" i="40"/>
  <c r="R169" i="40"/>
  <c r="S169" i="40"/>
  <c r="T169" i="40"/>
  <c r="U169" i="40"/>
  <c r="V169" i="40"/>
  <c r="W169" i="40"/>
  <c r="X169" i="40"/>
  <c r="Y169" i="40"/>
  <c r="Z169" i="40"/>
  <c r="AA169" i="40"/>
  <c r="AB169" i="40"/>
  <c r="AC169" i="40"/>
  <c r="AD169" i="40"/>
  <c r="AE169" i="40"/>
  <c r="AF169" i="40"/>
  <c r="AG169" i="40"/>
  <c r="AH169" i="40"/>
  <c r="AI169" i="40"/>
  <c r="AJ169" i="40"/>
  <c r="AK169" i="40"/>
  <c r="AL169" i="40"/>
  <c r="AM169" i="40"/>
  <c r="AN169" i="40"/>
  <c r="AO169" i="40"/>
  <c r="AP169" i="40"/>
  <c r="AQ169" i="40"/>
  <c r="AR169" i="40"/>
  <c r="AS169" i="40"/>
  <c r="AT169" i="40"/>
  <c r="AU169" i="40"/>
  <c r="E170" i="40"/>
  <c r="F170" i="40"/>
  <c r="G170" i="40"/>
  <c r="H170" i="40"/>
  <c r="I170" i="40"/>
  <c r="J170" i="40"/>
  <c r="K170" i="40"/>
  <c r="L170" i="40"/>
  <c r="M170" i="40"/>
  <c r="N170" i="40"/>
  <c r="O170" i="40"/>
  <c r="P170" i="40"/>
  <c r="Q170" i="40"/>
  <c r="R170" i="40"/>
  <c r="S170" i="40"/>
  <c r="T170" i="40"/>
  <c r="U170" i="40"/>
  <c r="V170" i="40"/>
  <c r="W170" i="40"/>
  <c r="X170" i="40"/>
  <c r="Y170" i="40"/>
  <c r="Z170" i="40"/>
  <c r="AA170" i="40"/>
  <c r="AB170" i="40"/>
  <c r="AC170" i="40"/>
  <c r="AD170" i="40"/>
  <c r="AE170" i="40"/>
  <c r="AF170" i="40"/>
  <c r="AG170" i="40"/>
  <c r="AH170" i="40"/>
  <c r="AI170" i="40"/>
  <c r="AJ170" i="40"/>
  <c r="AK170" i="40"/>
  <c r="AL170" i="40"/>
  <c r="AM170" i="40"/>
  <c r="AN170" i="40"/>
  <c r="AO170" i="40"/>
  <c r="AP170" i="40"/>
  <c r="AQ170" i="40"/>
  <c r="AR170" i="40"/>
  <c r="AS170" i="40"/>
  <c r="AT170" i="40"/>
  <c r="AU170" i="40"/>
  <c r="D128" i="40"/>
  <c r="D129" i="40"/>
  <c r="D130" i="40"/>
  <c r="D131" i="40"/>
  <c r="D132" i="40"/>
  <c r="D133" i="40"/>
  <c r="D134" i="40"/>
  <c r="D135" i="40"/>
  <c r="D136" i="40"/>
  <c r="D137" i="40"/>
  <c r="D138" i="40"/>
  <c r="D139" i="40"/>
  <c r="D140" i="40"/>
  <c r="D141" i="40"/>
  <c r="D142" i="40"/>
  <c r="D143" i="40"/>
  <c r="D144" i="40"/>
  <c r="D145" i="40"/>
  <c r="D146" i="40"/>
  <c r="D147" i="40"/>
  <c r="D148" i="40"/>
  <c r="D149" i="40"/>
  <c r="D150" i="40"/>
  <c r="D151" i="40"/>
  <c r="D152" i="40"/>
  <c r="D153" i="40"/>
  <c r="D154" i="40"/>
  <c r="D155" i="40"/>
  <c r="D156" i="40"/>
  <c r="D157" i="40"/>
  <c r="D158" i="40"/>
  <c r="D159" i="40"/>
  <c r="D160" i="40"/>
  <c r="D161" i="40"/>
  <c r="D162" i="40"/>
  <c r="D163" i="40"/>
  <c r="D164" i="40"/>
  <c r="D165" i="40"/>
  <c r="D166" i="40"/>
  <c r="D167" i="40"/>
  <c r="D168" i="40"/>
  <c r="D169" i="40"/>
  <c r="D170" i="40"/>
  <c r="D127" i="40"/>
  <c r="C127" i="40" a="1"/>
  <c r="C127" i="40" s="1"/>
  <c r="E115" i="43"/>
  <c r="F115" i="43"/>
  <c r="G115" i="43"/>
  <c r="H115" i="43"/>
  <c r="I115" i="43"/>
  <c r="J115" i="43"/>
  <c r="D115" i="43"/>
  <c r="AQ95" i="14"/>
  <c r="AR95" i="14"/>
  <c r="AS95" i="14"/>
  <c r="AT95" i="14"/>
  <c r="AU95" i="14"/>
  <c r="AQ96" i="14"/>
  <c r="AR96" i="14"/>
  <c r="AS96" i="14"/>
  <c r="AT96" i="14"/>
  <c r="AU96" i="14"/>
  <c r="AQ97" i="14"/>
  <c r="AR97" i="14"/>
  <c r="AS97" i="14"/>
  <c r="AT97" i="14"/>
  <c r="AU97" i="14"/>
  <c r="AQ98" i="14"/>
  <c r="AR98" i="14"/>
  <c r="AS98" i="14"/>
  <c r="AT98" i="14"/>
  <c r="AU98" i="14"/>
  <c r="AQ99" i="14"/>
  <c r="AR99" i="14"/>
  <c r="AS99" i="14"/>
  <c r="AT99" i="14"/>
  <c r="AU99" i="14"/>
  <c r="AQ100" i="14"/>
  <c r="AR100" i="14"/>
  <c r="AS100" i="14"/>
  <c r="AT100" i="14"/>
  <c r="AU100" i="14"/>
  <c r="AQ101" i="14"/>
  <c r="AR101" i="14"/>
  <c r="AS101" i="14"/>
  <c r="AT101" i="14"/>
  <c r="AU101" i="14"/>
  <c r="AQ102" i="14"/>
  <c r="AR102" i="14"/>
  <c r="AS102" i="14"/>
  <c r="AT102" i="14"/>
  <c r="AU102" i="14"/>
  <c r="AQ103" i="14"/>
  <c r="AR103" i="14"/>
  <c r="AS103" i="14"/>
  <c r="AT103" i="14"/>
  <c r="AU103" i="14"/>
  <c r="AQ104" i="14"/>
  <c r="AR104" i="14"/>
  <c r="AS104" i="14"/>
  <c r="AT104" i="14"/>
  <c r="AU104" i="14"/>
  <c r="AQ105" i="14"/>
  <c r="AR105" i="14"/>
  <c r="AS105" i="14"/>
  <c r="AT105" i="14"/>
  <c r="AU105" i="14"/>
  <c r="AQ106" i="14"/>
  <c r="AR106" i="14"/>
  <c r="AS106" i="14"/>
  <c r="AT106" i="14"/>
  <c r="AU106" i="14"/>
  <c r="AQ107" i="14"/>
  <c r="AR107" i="14"/>
  <c r="AS107" i="14"/>
  <c r="AT107" i="14"/>
  <c r="AU107" i="14"/>
  <c r="AQ108" i="14"/>
  <c r="AR108" i="14"/>
  <c r="AS108" i="14"/>
  <c r="AT108" i="14"/>
  <c r="AU108" i="14"/>
  <c r="AQ109" i="14"/>
  <c r="AR109" i="14"/>
  <c r="AS109" i="14"/>
  <c r="AT109" i="14"/>
  <c r="AU109" i="14"/>
  <c r="AQ110" i="14"/>
  <c r="AR110" i="14"/>
  <c r="AS110" i="14"/>
  <c r="AT110" i="14"/>
  <c r="AU110" i="14"/>
  <c r="AQ111" i="14"/>
  <c r="AR111" i="14"/>
  <c r="AS111" i="14"/>
  <c r="AT111" i="14"/>
  <c r="AU111" i="14"/>
  <c r="AQ112" i="14"/>
  <c r="AR112" i="14"/>
  <c r="AS112" i="14"/>
  <c r="AT112" i="14"/>
  <c r="AU112" i="14"/>
  <c r="AQ113" i="14"/>
  <c r="AR113" i="14"/>
  <c r="AS113" i="14"/>
  <c r="AT113" i="14"/>
  <c r="AU113" i="14"/>
  <c r="AQ114" i="14"/>
  <c r="AR114" i="14"/>
  <c r="AS114" i="14"/>
  <c r="AT114" i="14"/>
  <c r="AU114" i="14"/>
  <c r="AQ115" i="14"/>
  <c r="AR115" i="14"/>
  <c r="AS115" i="14"/>
  <c r="AT115" i="14"/>
  <c r="AU115" i="14"/>
  <c r="AQ116" i="14"/>
  <c r="AR116" i="14"/>
  <c r="AS116" i="14"/>
  <c r="AT116" i="14"/>
  <c r="AU116" i="14"/>
  <c r="AQ117" i="14"/>
  <c r="AR117" i="14"/>
  <c r="AS117" i="14"/>
  <c r="AT117" i="14"/>
  <c r="AU117" i="14"/>
  <c r="AQ118" i="14"/>
  <c r="AR118" i="14"/>
  <c r="AS118" i="14"/>
  <c r="AT118" i="14"/>
  <c r="AU118" i="14"/>
  <c r="AQ119" i="14"/>
  <c r="AR119" i="14"/>
  <c r="AS119" i="14"/>
  <c r="AT119" i="14"/>
  <c r="AU119" i="14"/>
  <c r="AQ120" i="14"/>
  <c r="AR120" i="14"/>
  <c r="AS120" i="14"/>
  <c r="AT120" i="14"/>
  <c r="AU120" i="14"/>
  <c r="AQ121" i="14"/>
  <c r="AR121" i="14"/>
  <c r="AS121" i="14"/>
  <c r="AT121" i="14"/>
  <c r="AU121" i="14"/>
  <c r="AQ122" i="14"/>
  <c r="AR122" i="14"/>
  <c r="AS122" i="14"/>
  <c r="AT122" i="14"/>
  <c r="AU122" i="14"/>
  <c r="AQ123" i="14"/>
  <c r="AR123" i="14"/>
  <c r="AS123" i="14"/>
  <c r="AT123" i="14"/>
  <c r="AU123" i="14"/>
  <c r="AQ124" i="14"/>
  <c r="AR124" i="14"/>
  <c r="AS124" i="14"/>
  <c r="AT124" i="14"/>
  <c r="AU124" i="14"/>
  <c r="AQ125" i="14"/>
  <c r="AR125" i="14"/>
  <c r="AS125" i="14"/>
  <c r="AT125" i="14"/>
  <c r="AU125" i="14"/>
  <c r="AQ126" i="14"/>
  <c r="AR126" i="14"/>
  <c r="AS126" i="14"/>
  <c r="AT126" i="14"/>
  <c r="AU126" i="14"/>
  <c r="AQ127" i="14"/>
  <c r="AR127" i="14"/>
  <c r="AS127" i="14"/>
  <c r="AT127" i="14"/>
  <c r="AU127" i="14"/>
  <c r="AQ128" i="14"/>
  <c r="AR128" i="14"/>
  <c r="AS128" i="14"/>
  <c r="AT128" i="14"/>
  <c r="AU128" i="14"/>
  <c r="AQ129" i="14"/>
  <c r="AR129" i="14"/>
  <c r="AS129" i="14"/>
  <c r="AT129" i="14"/>
  <c r="AU129" i="14"/>
  <c r="AQ130" i="14"/>
  <c r="AR130" i="14"/>
  <c r="AS130" i="14"/>
  <c r="AT130" i="14"/>
  <c r="AU130" i="14"/>
  <c r="AQ131" i="14"/>
  <c r="AR131" i="14"/>
  <c r="AS131" i="14"/>
  <c r="AT131" i="14"/>
  <c r="AU131" i="14"/>
  <c r="AQ132" i="14"/>
  <c r="AR132" i="14"/>
  <c r="AS132" i="14"/>
  <c r="AT132" i="14"/>
  <c r="AU132" i="14"/>
  <c r="AQ133" i="14"/>
  <c r="AR133" i="14"/>
  <c r="AS133" i="14"/>
  <c r="AT133" i="14"/>
  <c r="AU133" i="14"/>
  <c r="AQ134" i="14"/>
  <c r="AR134" i="14"/>
  <c r="AS134" i="14"/>
  <c r="AT134" i="14"/>
  <c r="AU134" i="14"/>
  <c r="AQ135" i="14"/>
  <c r="AR135" i="14"/>
  <c r="AS135" i="14"/>
  <c r="AT135" i="14"/>
  <c r="AU135" i="14"/>
  <c r="AQ136" i="14"/>
  <c r="AR136" i="14"/>
  <c r="AS136" i="14"/>
  <c r="AT136" i="14"/>
  <c r="AU136" i="14"/>
  <c r="AQ137" i="14"/>
  <c r="AR137" i="14"/>
  <c r="AS137" i="14"/>
  <c r="AT137" i="14"/>
  <c r="AU137" i="14"/>
  <c r="AQ138" i="14"/>
  <c r="AR138" i="14"/>
  <c r="AS138" i="14"/>
  <c r="AT138" i="14"/>
  <c r="AU138" i="14"/>
  <c r="AJ95" i="14"/>
  <c r="AK95" i="14"/>
  <c r="AL95" i="14"/>
  <c r="AM95" i="14"/>
  <c r="AN95" i="14"/>
  <c r="AO95" i="14"/>
  <c r="AP95" i="14"/>
  <c r="AJ96" i="14"/>
  <c r="AK96" i="14"/>
  <c r="AL96" i="14"/>
  <c r="AM96" i="14"/>
  <c r="AN96" i="14"/>
  <c r="AO96" i="14"/>
  <c r="AP96" i="14"/>
  <c r="AJ97" i="14"/>
  <c r="AK97" i="14"/>
  <c r="AL97" i="14"/>
  <c r="AM97" i="14"/>
  <c r="AN97" i="14"/>
  <c r="AO97" i="14"/>
  <c r="AP97" i="14"/>
  <c r="AJ98" i="14"/>
  <c r="AK98" i="14"/>
  <c r="AL98" i="14"/>
  <c r="AM98" i="14"/>
  <c r="AN98" i="14"/>
  <c r="AO98" i="14"/>
  <c r="AP98" i="14"/>
  <c r="AJ99" i="14"/>
  <c r="AK99" i="14"/>
  <c r="AL99" i="14"/>
  <c r="AM99" i="14"/>
  <c r="AN99" i="14"/>
  <c r="AO99" i="14"/>
  <c r="AP99" i="14"/>
  <c r="AJ100" i="14"/>
  <c r="AK100" i="14"/>
  <c r="AL100" i="14"/>
  <c r="AM100" i="14"/>
  <c r="AN100" i="14"/>
  <c r="AO100" i="14"/>
  <c r="AP100" i="14"/>
  <c r="AJ101" i="14"/>
  <c r="AK101" i="14"/>
  <c r="AL101" i="14"/>
  <c r="AM101" i="14"/>
  <c r="AN101" i="14"/>
  <c r="AO101" i="14"/>
  <c r="AP101" i="14"/>
  <c r="AJ102" i="14"/>
  <c r="AK102" i="14"/>
  <c r="AL102" i="14"/>
  <c r="AM102" i="14"/>
  <c r="AN102" i="14"/>
  <c r="AO102" i="14"/>
  <c r="AP102" i="14"/>
  <c r="AJ103" i="14"/>
  <c r="AK103" i="14"/>
  <c r="AL103" i="14"/>
  <c r="AM103" i="14"/>
  <c r="AN103" i="14"/>
  <c r="AO103" i="14"/>
  <c r="AP103" i="14"/>
  <c r="AJ104" i="14"/>
  <c r="AK104" i="14"/>
  <c r="AL104" i="14"/>
  <c r="AM104" i="14"/>
  <c r="AN104" i="14"/>
  <c r="AO104" i="14"/>
  <c r="AP104" i="14"/>
  <c r="AJ105" i="14"/>
  <c r="AK105" i="14"/>
  <c r="AL105" i="14"/>
  <c r="AM105" i="14"/>
  <c r="AN105" i="14"/>
  <c r="AO105" i="14"/>
  <c r="AP105" i="14"/>
  <c r="AJ106" i="14"/>
  <c r="AK106" i="14"/>
  <c r="AL106" i="14"/>
  <c r="AM106" i="14"/>
  <c r="AN106" i="14"/>
  <c r="AO106" i="14"/>
  <c r="AP106" i="14"/>
  <c r="AJ107" i="14"/>
  <c r="AK107" i="14"/>
  <c r="AL107" i="14"/>
  <c r="AM107" i="14"/>
  <c r="AN107" i="14"/>
  <c r="AO107" i="14"/>
  <c r="AP107" i="14"/>
  <c r="AJ108" i="14"/>
  <c r="AK108" i="14"/>
  <c r="AL108" i="14"/>
  <c r="AM108" i="14"/>
  <c r="AN108" i="14"/>
  <c r="AO108" i="14"/>
  <c r="AP108" i="14"/>
  <c r="AJ109" i="14"/>
  <c r="AK109" i="14"/>
  <c r="AL109" i="14"/>
  <c r="AM109" i="14"/>
  <c r="AN109" i="14"/>
  <c r="AO109" i="14"/>
  <c r="AP109" i="14"/>
  <c r="AJ110" i="14"/>
  <c r="AK110" i="14"/>
  <c r="AL110" i="14"/>
  <c r="AM110" i="14"/>
  <c r="AN110" i="14"/>
  <c r="AO110" i="14"/>
  <c r="AP110" i="14"/>
  <c r="AJ111" i="14"/>
  <c r="AK111" i="14"/>
  <c r="AL111" i="14"/>
  <c r="AM111" i="14"/>
  <c r="AN111" i="14"/>
  <c r="AO111" i="14"/>
  <c r="AP111" i="14"/>
  <c r="AJ112" i="14"/>
  <c r="AK112" i="14"/>
  <c r="AL112" i="14"/>
  <c r="AM112" i="14"/>
  <c r="AN112" i="14"/>
  <c r="AO112" i="14"/>
  <c r="AP112" i="14"/>
  <c r="AJ113" i="14"/>
  <c r="AK113" i="14"/>
  <c r="AL113" i="14"/>
  <c r="AM113" i="14"/>
  <c r="AN113" i="14"/>
  <c r="AO113" i="14"/>
  <c r="AP113" i="14"/>
  <c r="AJ114" i="14"/>
  <c r="AK114" i="14"/>
  <c r="AL114" i="14"/>
  <c r="AM114" i="14"/>
  <c r="AN114" i="14"/>
  <c r="AO114" i="14"/>
  <c r="AP114" i="14"/>
  <c r="AJ115" i="14"/>
  <c r="AK115" i="14"/>
  <c r="AL115" i="14"/>
  <c r="AM115" i="14"/>
  <c r="AN115" i="14"/>
  <c r="AO115" i="14"/>
  <c r="AP115" i="14"/>
  <c r="AJ116" i="14"/>
  <c r="AK116" i="14"/>
  <c r="AL116" i="14"/>
  <c r="AM116" i="14"/>
  <c r="AN116" i="14"/>
  <c r="AO116" i="14"/>
  <c r="AP116" i="14"/>
  <c r="AJ117" i="14"/>
  <c r="AK117" i="14"/>
  <c r="AL117" i="14"/>
  <c r="AM117" i="14"/>
  <c r="AN117" i="14"/>
  <c r="AO117" i="14"/>
  <c r="AP117" i="14"/>
  <c r="AJ118" i="14"/>
  <c r="AK118" i="14"/>
  <c r="AL118" i="14"/>
  <c r="AM118" i="14"/>
  <c r="AN118" i="14"/>
  <c r="AO118" i="14"/>
  <c r="AP118" i="14"/>
  <c r="AJ119" i="14"/>
  <c r="AK119" i="14"/>
  <c r="AL119" i="14"/>
  <c r="AM119" i="14"/>
  <c r="AN119" i="14"/>
  <c r="AO119" i="14"/>
  <c r="AP119" i="14"/>
  <c r="AJ120" i="14"/>
  <c r="AK120" i="14"/>
  <c r="AL120" i="14"/>
  <c r="AM120" i="14"/>
  <c r="AN120" i="14"/>
  <c r="AO120" i="14"/>
  <c r="AP120" i="14"/>
  <c r="AJ121" i="14"/>
  <c r="AK121" i="14"/>
  <c r="AL121" i="14"/>
  <c r="AM121" i="14"/>
  <c r="AN121" i="14"/>
  <c r="AO121" i="14"/>
  <c r="AP121" i="14"/>
  <c r="AJ122" i="14"/>
  <c r="AK122" i="14"/>
  <c r="AL122" i="14"/>
  <c r="AM122" i="14"/>
  <c r="AN122" i="14"/>
  <c r="AO122" i="14"/>
  <c r="AP122" i="14"/>
  <c r="AJ123" i="14"/>
  <c r="AK123" i="14"/>
  <c r="AL123" i="14"/>
  <c r="AM123" i="14"/>
  <c r="AN123" i="14"/>
  <c r="AO123" i="14"/>
  <c r="AP123" i="14"/>
  <c r="AJ124" i="14"/>
  <c r="AK124" i="14"/>
  <c r="AL124" i="14"/>
  <c r="AM124" i="14"/>
  <c r="AN124" i="14"/>
  <c r="AO124" i="14"/>
  <c r="AP124" i="14"/>
  <c r="AJ125" i="14"/>
  <c r="AK125" i="14"/>
  <c r="AL125" i="14"/>
  <c r="AM125" i="14"/>
  <c r="AN125" i="14"/>
  <c r="AO125" i="14"/>
  <c r="AP125" i="14"/>
  <c r="AJ126" i="14"/>
  <c r="AK126" i="14"/>
  <c r="AL126" i="14"/>
  <c r="AM126" i="14"/>
  <c r="AN126" i="14"/>
  <c r="AO126" i="14"/>
  <c r="AP126" i="14"/>
  <c r="AJ127" i="14"/>
  <c r="AK127" i="14"/>
  <c r="AL127" i="14"/>
  <c r="AM127" i="14"/>
  <c r="AN127" i="14"/>
  <c r="AO127" i="14"/>
  <c r="AP127" i="14"/>
  <c r="AJ128" i="14"/>
  <c r="AK128" i="14"/>
  <c r="AL128" i="14"/>
  <c r="AM128" i="14"/>
  <c r="AN128" i="14"/>
  <c r="AO128" i="14"/>
  <c r="AP128" i="14"/>
  <c r="AJ129" i="14"/>
  <c r="AK129" i="14"/>
  <c r="AL129" i="14"/>
  <c r="AM129" i="14"/>
  <c r="AN129" i="14"/>
  <c r="AO129" i="14"/>
  <c r="AP129" i="14"/>
  <c r="AJ130" i="14"/>
  <c r="AK130" i="14"/>
  <c r="AL130" i="14"/>
  <c r="AM130" i="14"/>
  <c r="AN130" i="14"/>
  <c r="AO130" i="14"/>
  <c r="AP130" i="14"/>
  <c r="AJ131" i="14"/>
  <c r="AK131" i="14"/>
  <c r="AL131" i="14"/>
  <c r="AM131" i="14"/>
  <c r="AN131" i="14"/>
  <c r="AO131" i="14"/>
  <c r="AP131" i="14"/>
  <c r="AJ132" i="14"/>
  <c r="AK132" i="14"/>
  <c r="AL132" i="14"/>
  <c r="AM132" i="14"/>
  <c r="AN132" i="14"/>
  <c r="AO132" i="14"/>
  <c r="AP132" i="14"/>
  <c r="AJ133" i="14"/>
  <c r="AK133" i="14"/>
  <c r="AL133" i="14"/>
  <c r="AM133" i="14"/>
  <c r="AN133" i="14"/>
  <c r="AO133" i="14"/>
  <c r="AP133" i="14"/>
  <c r="AJ134" i="14"/>
  <c r="AK134" i="14"/>
  <c r="AL134" i="14"/>
  <c r="AM134" i="14"/>
  <c r="AN134" i="14"/>
  <c r="AO134" i="14"/>
  <c r="AP134" i="14"/>
  <c r="AJ135" i="14"/>
  <c r="AK135" i="14"/>
  <c r="AL135" i="14"/>
  <c r="AM135" i="14"/>
  <c r="AN135" i="14"/>
  <c r="AO135" i="14"/>
  <c r="AP135" i="14"/>
  <c r="AJ136" i="14"/>
  <c r="AK136" i="14"/>
  <c r="AL136" i="14"/>
  <c r="AM136" i="14"/>
  <c r="AN136" i="14"/>
  <c r="AO136" i="14"/>
  <c r="AP136" i="14"/>
  <c r="AJ137" i="14"/>
  <c r="AK137" i="14"/>
  <c r="AL137" i="14"/>
  <c r="AM137" i="14"/>
  <c r="AN137" i="14"/>
  <c r="AO137" i="14"/>
  <c r="AP137" i="14"/>
  <c r="AJ138" i="14"/>
  <c r="AK138" i="14"/>
  <c r="AL138" i="14"/>
  <c r="AM138" i="14"/>
  <c r="AN138" i="14"/>
  <c r="AO138" i="14"/>
  <c r="AP138" i="14"/>
  <c r="U95" i="14"/>
  <c r="V95" i="14"/>
  <c r="W95" i="14"/>
  <c r="X95" i="14"/>
  <c r="Y95" i="14"/>
  <c r="Z95" i="14"/>
  <c r="AA95" i="14"/>
  <c r="AB95" i="14"/>
  <c r="AB139" i="14" s="1"/>
  <c r="AB88" i="14" s="1"/>
  <c r="AC95" i="14"/>
  <c r="AD95" i="14"/>
  <c r="AE95" i="14"/>
  <c r="AF95" i="14"/>
  <c r="AG95" i="14"/>
  <c r="AH95" i="14"/>
  <c r="AI95" i="14"/>
  <c r="U96" i="14"/>
  <c r="V96" i="14"/>
  <c r="W96" i="14"/>
  <c r="X96" i="14"/>
  <c r="Y96" i="14"/>
  <c r="Z96" i="14"/>
  <c r="AA96" i="14"/>
  <c r="AB96" i="14"/>
  <c r="AC96" i="14"/>
  <c r="AD96" i="14"/>
  <c r="AE96" i="14"/>
  <c r="AF96" i="14"/>
  <c r="AG96" i="14"/>
  <c r="AH96" i="14"/>
  <c r="AI96" i="14"/>
  <c r="U97" i="14"/>
  <c r="V97" i="14"/>
  <c r="W97" i="14"/>
  <c r="X97" i="14"/>
  <c r="Y97" i="14"/>
  <c r="Z97" i="14"/>
  <c r="AA97" i="14"/>
  <c r="AB97" i="14"/>
  <c r="AC97" i="14"/>
  <c r="AD97" i="14"/>
  <c r="AE97" i="14"/>
  <c r="AF97" i="14"/>
  <c r="AG97" i="14"/>
  <c r="AH97" i="14"/>
  <c r="AI97" i="14"/>
  <c r="U98" i="14"/>
  <c r="V98" i="14"/>
  <c r="W98" i="14"/>
  <c r="X98" i="14"/>
  <c r="Y98" i="14"/>
  <c r="Z98" i="14"/>
  <c r="AA98" i="14"/>
  <c r="AB98" i="14"/>
  <c r="AC98" i="14"/>
  <c r="AD98" i="14"/>
  <c r="AE98" i="14"/>
  <c r="AF98" i="14"/>
  <c r="AG98" i="14"/>
  <c r="AH98" i="14"/>
  <c r="AI98" i="14"/>
  <c r="U99" i="14"/>
  <c r="V99" i="14"/>
  <c r="W99" i="14"/>
  <c r="X99" i="14"/>
  <c r="Y99" i="14"/>
  <c r="Z99" i="14"/>
  <c r="AA99" i="14"/>
  <c r="AB99" i="14"/>
  <c r="AC99" i="14"/>
  <c r="AD99" i="14"/>
  <c r="AE99" i="14"/>
  <c r="AF99" i="14"/>
  <c r="AG99" i="14"/>
  <c r="AH99" i="14"/>
  <c r="AI99" i="14"/>
  <c r="U100" i="14"/>
  <c r="V100" i="14"/>
  <c r="W100" i="14"/>
  <c r="X100" i="14"/>
  <c r="Y100" i="14"/>
  <c r="Z100" i="14"/>
  <c r="AA100" i="14"/>
  <c r="AB100" i="14"/>
  <c r="AC100" i="14"/>
  <c r="AD100" i="14"/>
  <c r="AE100" i="14"/>
  <c r="AF100" i="14"/>
  <c r="AG100" i="14"/>
  <c r="AH100" i="14"/>
  <c r="AI100" i="14"/>
  <c r="U101" i="14"/>
  <c r="V101" i="14"/>
  <c r="W101" i="14"/>
  <c r="X101" i="14"/>
  <c r="Y101" i="14"/>
  <c r="Z101" i="14"/>
  <c r="AA101" i="14"/>
  <c r="AB101" i="14"/>
  <c r="AC101" i="14"/>
  <c r="AD101" i="14"/>
  <c r="AE101" i="14"/>
  <c r="AF101" i="14"/>
  <c r="AG101" i="14"/>
  <c r="AH101" i="14"/>
  <c r="AI101" i="14"/>
  <c r="U102" i="14"/>
  <c r="V102" i="14"/>
  <c r="W102" i="14"/>
  <c r="X102" i="14"/>
  <c r="Y102" i="14"/>
  <c r="Z102" i="14"/>
  <c r="AA102" i="14"/>
  <c r="AB102" i="14"/>
  <c r="AC102" i="14"/>
  <c r="AD102" i="14"/>
  <c r="AE102" i="14"/>
  <c r="AF102" i="14"/>
  <c r="AG102" i="14"/>
  <c r="AH102" i="14"/>
  <c r="AI102" i="14"/>
  <c r="U103" i="14"/>
  <c r="V103" i="14"/>
  <c r="W103" i="14"/>
  <c r="X103" i="14"/>
  <c r="Y103" i="14"/>
  <c r="Z103" i="14"/>
  <c r="AA103" i="14"/>
  <c r="AB103" i="14"/>
  <c r="AC103" i="14"/>
  <c r="AD103" i="14"/>
  <c r="AE103" i="14"/>
  <c r="AF103" i="14"/>
  <c r="AG103" i="14"/>
  <c r="AH103" i="14"/>
  <c r="AI103" i="14"/>
  <c r="U104" i="14"/>
  <c r="V104" i="14"/>
  <c r="W104" i="14"/>
  <c r="X104" i="14"/>
  <c r="Y104" i="14"/>
  <c r="Z104" i="14"/>
  <c r="AA104" i="14"/>
  <c r="AB104" i="14"/>
  <c r="AC104" i="14"/>
  <c r="AD104" i="14"/>
  <c r="AE104" i="14"/>
  <c r="AF104" i="14"/>
  <c r="AG104" i="14"/>
  <c r="AH104" i="14"/>
  <c r="AI104" i="14"/>
  <c r="U105" i="14"/>
  <c r="V105" i="14"/>
  <c r="W105" i="14"/>
  <c r="X105" i="14"/>
  <c r="Y105" i="14"/>
  <c r="Z105" i="14"/>
  <c r="AA105" i="14"/>
  <c r="AB105" i="14"/>
  <c r="AC105" i="14"/>
  <c r="AD105" i="14"/>
  <c r="AE105" i="14"/>
  <c r="AF105" i="14"/>
  <c r="AG105" i="14"/>
  <c r="AH105" i="14"/>
  <c r="AI105" i="14"/>
  <c r="U106" i="14"/>
  <c r="V106" i="14"/>
  <c r="W106" i="14"/>
  <c r="X106" i="14"/>
  <c r="Y106" i="14"/>
  <c r="Z106" i="14"/>
  <c r="AA106" i="14"/>
  <c r="AB106" i="14"/>
  <c r="AC106" i="14"/>
  <c r="AD106" i="14"/>
  <c r="AE106" i="14"/>
  <c r="AF106" i="14"/>
  <c r="AG106" i="14"/>
  <c r="AH106" i="14"/>
  <c r="AI106" i="14"/>
  <c r="U107" i="14"/>
  <c r="V107" i="14"/>
  <c r="W107" i="14"/>
  <c r="X107" i="14"/>
  <c r="Y107" i="14"/>
  <c r="Z107" i="14"/>
  <c r="AA107" i="14"/>
  <c r="AB107" i="14"/>
  <c r="AC107" i="14"/>
  <c r="AD107" i="14"/>
  <c r="AE107" i="14"/>
  <c r="AF107" i="14"/>
  <c r="AG107" i="14"/>
  <c r="AH107" i="14"/>
  <c r="AI107" i="14"/>
  <c r="U108" i="14"/>
  <c r="V108" i="14"/>
  <c r="W108" i="14"/>
  <c r="X108" i="14"/>
  <c r="Y108" i="14"/>
  <c r="Z108" i="14"/>
  <c r="AA108" i="14"/>
  <c r="AB108" i="14"/>
  <c r="AC108" i="14"/>
  <c r="AD108" i="14"/>
  <c r="AE108" i="14"/>
  <c r="AF108" i="14"/>
  <c r="AG108" i="14"/>
  <c r="AH108" i="14"/>
  <c r="AI108" i="14"/>
  <c r="U109" i="14"/>
  <c r="V109" i="14"/>
  <c r="W109" i="14"/>
  <c r="X109" i="14"/>
  <c r="Y109" i="14"/>
  <c r="Z109" i="14"/>
  <c r="AA109" i="14"/>
  <c r="AB109" i="14"/>
  <c r="AC109" i="14"/>
  <c r="AD109" i="14"/>
  <c r="AE109" i="14"/>
  <c r="AF109" i="14"/>
  <c r="AG109" i="14"/>
  <c r="AH109" i="14"/>
  <c r="AI109" i="14"/>
  <c r="U110" i="14"/>
  <c r="V110" i="14"/>
  <c r="W110" i="14"/>
  <c r="X110" i="14"/>
  <c r="Y110" i="14"/>
  <c r="Z110" i="14"/>
  <c r="AA110" i="14"/>
  <c r="AB110" i="14"/>
  <c r="AC110" i="14"/>
  <c r="AD110" i="14"/>
  <c r="AE110" i="14"/>
  <c r="AF110" i="14"/>
  <c r="AG110" i="14"/>
  <c r="AH110" i="14"/>
  <c r="AI110" i="14"/>
  <c r="U111" i="14"/>
  <c r="V111" i="14"/>
  <c r="W111" i="14"/>
  <c r="X111" i="14"/>
  <c r="Y111" i="14"/>
  <c r="Z111" i="14"/>
  <c r="AA111" i="14"/>
  <c r="AB111" i="14"/>
  <c r="AC111" i="14"/>
  <c r="AD111" i="14"/>
  <c r="AE111" i="14"/>
  <c r="AF111" i="14"/>
  <c r="AG111" i="14"/>
  <c r="AH111" i="14"/>
  <c r="AI111" i="14"/>
  <c r="U112" i="14"/>
  <c r="V112" i="14"/>
  <c r="W112" i="14"/>
  <c r="X112" i="14"/>
  <c r="Y112" i="14"/>
  <c r="Z112" i="14"/>
  <c r="AA112" i="14"/>
  <c r="AB112" i="14"/>
  <c r="AC112" i="14"/>
  <c r="AD112" i="14"/>
  <c r="AE112" i="14"/>
  <c r="AF112" i="14"/>
  <c r="AG112" i="14"/>
  <c r="AH112" i="14"/>
  <c r="AI112" i="14"/>
  <c r="U113" i="14"/>
  <c r="V113" i="14"/>
  <c r="W113" i="14"/>
  <c r="X113" i="14"/>
  <c r="Y113" i="14"/>
  <c r="Z113" i="14"/>
  <c r="AA113" i="14"/>
  <c r="AB113" i="14"/>
  <c r="AC113" i="14"/>
  <c r="AD113" i="14"/>
  <c r="AE113" i="14"/>
  <c r="AF113" i="14"/>
  <c r="AG113" i="14"/>
  <c r="AH113" i="14"/>
  <c r="AI113" i="14"/>
  <c r="U114" i="14"/>
  <c r="V114" i="14"/>
  <c r="W114" i="14"/>
  <c r="X114" i="14"/>
  <c r="Y114" i="14"/>
  <c r="Z114" i="14"/>
  <c r="AA114" i="14"/>
  <c r="AB114" i="14"/>
  <c r="AC114" i="14"/>
  <c r="AD114" i="14"/>
  <c r="AE114" i="14"/>
  <c r="AF114" i="14"/>
  <c r="AG114" i="14"/>
  <c r="AH114" i="14"/>
  <c r="AI114" i="14"/>
  <c r="U115" i="14"/>
  <c r="V115" i="14"/>
  <c r="W115" i="14"/>
  <c r="X115" i="14"/>
  <c r="Y115" i="14"/>
  <c r="Z115" i="14"/>
  <c r="AA115" i="14"/>
  <c r="AB115" i="14"/>
  <c r="AC115" i="14"/>
  <c r="AD115" i="14"/>
  <c r="AE115" i="14"/>
  <c r="AF115" i="14"/>
  <c r="AG115" i="14"/>
  <c r="AH115" i="14"/>
  <c r="AI115" i="14"/>
  <c r="U116" i="14"/>
  <c r="V116" i="14"/>
  <c r="W116" i="14"/>
  <c r="X116" i="14"/>
  <c r="Y116" i="14"/>
  <c r="Z116" i="14"/>
  <c r="AA116" i="14"/>
  <c r="AB116" i="14"/>
  <c r="AC116" i="14"/>
  <c r="AD116" i="14"/>
  <c r="AE116" i="14"/>
  <c r="AF116" i="14"/>
  <c r="AG116" i="14"/>
  <c r="AH116" i="14"/>
  <c r="AI116" i="14"/>
  <c r="U117" i="14"/>
  <c r="V117" i="14"/>
  <c r="W117" i="14"/>
  <c r="X117" i="14"/>
  <c r="Y117" i="14"/>
  <c r="Z117" i="14"/>
  <c r="AA117" i="14"/>
  <c r="AB117" i="14"/>
  <c r="AC117" i="14"/>
  <c r="AD117" i="14"/>
  <c r="AE117" i="14"/>
  <c r="AF117" i="14"/>
  <c r="AG117" i="14"/>
  <c r="AH117" i="14"/>
  <c r="AI117" i="14"/>
  <c r="U118" i="14"/>
  <c r="V118" i="14"/>
  <c r="W118" i="14"/>
  <c r="X118" i="14"/>
  <c r="Y118" i="14"/>
  <c r="Z118" i="14"/>
  <c r="AA118" i="14"/>
  <c r="AB118" i="14"/>
  <c r="AC118" i="14"/>
  <c r="AD118" i="14"/>
  <c r="AE118" i="14"/>
  <c r="AF118" i="14"/>
  <c r="AG118" i="14"/>
  <c r="AH118" i="14"/>
  <c r="AI118" i="14"/>
  <c r="U119" i="14"/>
  <c r="V119" i="14"/>
  <c r="W119" i="14"/>
  <c r="X119" i="14"/>
  <c r="Y119" i="14"/>
  <c r="Z119" i="14"/>
  <c r="AA119" i="14"/>
  <c r="AB119" i="14"/>
  <c r="AC119" i="14"/>
  <c r="AD119" i="14"/>
  <c r="AE119" i="14"/>
  <c r="AF119" i="14"/>
  <c r="AG119" i="14"/>
  <c r="AH119" i="14"/>
  <c r="AI119" i="14"/>
  <c r="U120" i="14"/>
  <c r="V120" i="14"/>
  <c r="W120" i="14"/>
  <c r="X120" i="14"/>
  <c r="Y120" i="14"/>
  <c r="Z120" i="14"/>
  <c r="AA120" i="14"/>
  <c r="AB120" i="14"/>
  <c r="AC120" i="14"/>
  <c r="AD120" i="14"/>
  <c r="AE120" i="14"/>
  <c r="AF120" i="14"/>
  <c r="AG120" i="14"/>
  <c r="AH120" i="14"/>
  <c r="AI120" i="14"/>
  <c r="U121" i="14"/>
  <c r="V121" i="14"/>
  <c r="W121" i="14"/>
  <c r="X121" i="14"/>
  <c r="Y121" i="14"/>
  <c r="Z121" i="14"/>
  <c r="AA121" i="14"/>
  <c r="AB121" i="14"/>
  <c r="AC121" i="14"/>
  <c r="AD121" i="14"/>
  <c r="AE121" i="14"/>
  <c r="AF121" i="14"/>
  <c r="AG121" i="14"/>
  <c r="AH121" i="14"/>
  <c r="AI121" i="14"/>
  <c r="U122" i="14"/>
  <c r="V122" i="14"/>
  <c r="W122" i="14"/>
  <c r="X122" i="14"/>
  <c r="Y122" i="14"/>
  <c r="Z122" i="14"/>
  <c r="AA122" i="14"/>
  <c r="AB122" i="14"/>
  <c r="AC122" i="14"/>
  <c r="AD122" i="14"/>
  <c r="AE122" i="14"/>
  <c r="AF122" i="14"/>
  <c r="AG122" i="14"/>
  <c r="AH122" i="14"/>
  <c r="AI122" i="14"/>
  <c r="U123" i="14"/>
  <c r="V123" i="14"/>
  <c r="W123" i="14"/>
  <c r="X123" i="14"/>
  <c r="Y123" i="14"/>
  <c r="Z123" i="14"/>
  <c r="AA123" i="14"/>
  <c r="AB123" i="14"/>
  <c r="AC123" i="14"/>
  <c r="AD123" i="14"/>
  <c r="AE123" i="14"/>
  <c r="AF123" i="14"/>
  <c r="AG123" i="14"/>
  <c r="AH123" i="14"/>
  <c r="AI123" i="14"/>
  <c r="U124" i="14"/>
  <c r="V124" i="14"/>
  <c r="W124" i="14"/>
  <c r="X124" i="14"/>
  <c r="Y124" i="14"/>
  <c r="Z124" i="14"/>
  <c r="AA124" i="14"/>
  <c r="AB124" i="14"/>
  <c r="AC124" i="14"/>
  <c r="AD124" i="14"/>
  <c r="AE124" i="14"/>
  <c r="AF124" i="14"/>
  <c r="AG124" i="14"/>
  <c r="AH124" i="14"/>
  <c r="AI124" i="14"/>
  <c r="U125" i="14"/>
  <c r="V125" i="14"/>
  <c r="W125" i="14"/>
  <c r="X125" i="14"/>
  <c r="Y125" i="14"/>
  <c r="Z125" i="14"/>
  <c r="AA125" i="14"/>
  <c r="AB125" i="14"/>
  <c r="AC125" i="14"/>
  <c r="AD125" i="14"/>
  <c r="AE125" i="14"/>
  <c r="AF125" i="14"/>
  <c r="AG125" i="14"/>
  <c r="AH125" i="14"/>
  <c r="AI125" i="14"/>
  <c r="U126" i="14"/>
  <c r="V126" i="14"/>
  <c r="W126" i="14"/>
  <c r="X126" i="14"/>
  <c r="Y126" i="14"/>
  <c r="Z126" i="14"/>
  <c r="AA126" i="14"/>
  <c r="AB126" i="14"/>
  <c r="AC126" i="14"/>
  <c r="AD126" i="14"/>
  <c r="AE126" i="14"/>
  <c r="AF126" i="14"/>
  <c r="AG126" i="14"/>
  <c r="AH126" i="14"/>
  <c r="AI126" i="14"/>
  <c r="U127" i="14"/>
  <c r="V127" i="14"/>
  <c r="W127" i="14"/>
  <c r="X127" i="14"/>
  <c r="Y127" i="14"/>
  <c r="Z127" i="14"/>
  <c r="AA127" i="14"/>
  <c r="AB127" i="14"/>
  <c r="AC127" i="14"/>
  <c r="AD127" i="14"/>
  <c r="AE127" i="14"/>
  <c r="AF127" i="14"/>
  <c r="AG127" i="14"/>
  <c r="AH127" i="14"/>
  <c r="AI127" i="14"/>
  <c r="U128" i="14"/>
  <c r="V128" i="14"/>
  <c r="W128" i="14"/>
  <c r="X128" i="14"/>
  <c r="Y128" i="14"/>
  <c r="Z128" i="14"/>
  <c r="AA128" i="14"/>
  <c r="AB128" i="14"/>
  <c r="AC128" i="14"/>
  <c r="AD128" i="14"/>
  <c r="AE128" i="14"/>
  <c r="AF128" i="14"/>
  <c r="AG128" i="14"/>
  <c r="AH128" i="14"/>
  <c r="AI128" i="14"/>
  <c r="U129" i="14"/>
  <c r="V129" i="14"/>
  <c r="W129" i="14"/>
  <c r="X129" i="14"/>
  <c r="Y129" i="14"/>
  <c r="Z129" i="14"/>
  <c r="AA129" i="14"/>
  <c r="AB129" i="14"/>
  <c r="AC129" i="14"/>
  <c r="AD129" i="14"/>
  <c r="AE129" i="14"/>
  <c r="AF129" i="14"/>
  <c r="AG129" i="14"/>
  <c r="AH129" i="14"/>
  <c r="AI129" i="14"/>
  <c r="U130" i="14"/>
  <c r="V130" i="14"/>
  <c r="W130" i="14"/>
  <c r="X130" i="14"/>
  <c r="Y130" i="14"/>
  <c r="Z130" i="14"/>
  <c r="AA130" i="14"/>
  <c r="AB130" i="14"/>
  <c r="AC130" i="14"/>
  <c r="AD130" i="14"/>
  <c r="AE130" i="14"/>
  <c r="AF130" i="14"/>
  <c r="AG130" i="14"/>
  <c r="AH130" i="14"/>
  <c r="AI130" i="14"/>
  <c r="U131" i="14"/>
  <c r="V131" i="14"/>
  <c r="W131" i="14"/>
  <c r="X131" i="14"/>
  <c r="Y131" i="14"/>
  <c r="Z131" i="14"/>
  <c r="AA131" i="14"/>
  <c r="AB131" i="14"/>
  <c r="AC131" i="14"/>
  <c r="AD131" i="14"/>
  <c r="AE131" i="14"/>
  <c r="AF131" i="14"/>
  <c r="AG131" i="14"/>
  <c r="AH131" i="14"/>
  <c r="AI131" i="14"/>
  <c r="U132" i="14"/>
  <c r="V132" i="14"/>
  <c r="W132" i="14"/>
  <c r="X132" i="14"/>
  <c r="Y132" i="14"/>
  <c r="Z132" i="14"/>
  <c r="AA132" i="14"/>
  <c r="AB132" i="14"/>
  <c r="AC132" i="14"/>
  <c r="AD132" i="14"/>
  <c r="AE132" i="14"/>
  <c r="AF132" i="14"/>
  <c r="AG132" i="14"/>
  <c r="AH132" i="14"/>
  <c r="AI132" i="14"/>
  <c r="U133" i="14"/>
  <c r="V133" i="14"/>
  <c r="W133" i="14"/>
  <c r="X133" i="14"/>
  <c r="Y133" i="14"/>
  <c r="Z133" i="14"/>
  <c r="AA133" i="14"/>
  <c r="AB133" i="14"/>
  <c r="AC133" i="14"/>
  <c r="AD133" i="14"/>
  <c r="AE133" i="14"/>
  <c r="AF133" i="14"/>
  <c r="AG133" i="14"/>
  <c r="AH133" i="14"/>
  <c r="AI133" i="14"/>
  <c r="U134" i="14"/>
  <c r="V134" i="14"/>
  <c r="W134" i="14"/>
  <c r="X134" i="14"/>
  <c r="Y134" i="14"/>
  <c r="Z134" i="14"/>
  <c r="AA134" i="14"/>
  <c r="AB134" i="14"/>
  <c r="AC134" i="14"/>
  <c r="AD134" i="14"/>
  <c r="AE134" i="14"/>
  <c r="AF134" i="14"/>
  <c r="AG134" i="14"/>
  <c r="AH134" i="14"/>
  <c r="AI134" i="14"/>
  <c r="U135" i="14"/>
  <c r="V135" i="14"/>
  <c r="W135" i="14"/>
  <c r="X135" i="14"/>
  <c r="Y135" i="14"/>
  <c r="Z135" i="14"/>
  <c r="AA135" i="14"/>
  <c r="AB135" i="14"/>
  <c r="AC135" i="14"/>
  <c r="AD135" i="14"/>
  <c r="AE135" i="14"/>
  <c r="AF135" i="14"/>
  <c r="AG135" i="14"/>
  <c r="AH135" i="14"/>
  <c r="AI135" i="14"/>
  <c r="U136" i="14"/>
  <c r="V136" i="14"/>
  <c r="W136" i="14"/>
  <c r="X136" i="14"/>
  <c r="Y136" i="14"/>
  <c r="Z136" i="14"/>
  <c r="AA136" i="14"/>
  <c r="AB136" i="14"/>
  <c r="AC136" i="14"/>
  <c r="AD136" i="14"/>
  <c r="AE136" i="14"/>
  <c r="AF136" i="14"/>
  <c r="AG136" i="14"/>
  <c r="AH136" i="14"/>
  <c r="AI136" i="14"/>
  <c r="U137" i="14"/>
  <c r="V137" i="14"/>
  <c r="W137" i="14"/>
  <c r="X137" i="14"/>
  <c r="Y137" i="14"/>
  <c r="Z137" i="14"/>
  <c r="AA137" i="14"/>
  <c r="AB137" i="14"/>
  <c r="AC137" i="14"/>
  <c r="AD137" i="14"/>
  <c r="AE137" i="14"/>
  <c r="AF137" i="14"/>
  <c r="AG137" i="14"/>
  <c r="AH137" i="14"/>
  <c r="AI137" i="14"/>
  <c r="U138" i="14"/>
  <c r="V138" i="14"/>
  <c r="W138" i="14"/>
  <c r="X138" i="14"/>
  <c r="Y138" i="14"/>
  <c r="Z138" i="14"/>
  <c r="AA138" i="14"/>
  <c r="AB138" i="14"/>
  <c r="AC138" i="14"/>
  <c r="AD138" i="14"/>
  <c r="AE138" i="14"/>
  <c r="AF138" i="14"/>
  <c r="AG138" i="14"/>
  <c r="AH138" i="14"/>
  <c r="AI138" i="14"/>
  <c r="P95" i="14"/>
  <c r="Q95" i="14"/>
  <c r="R95" i="14"/>
  <c r="S95" i="14"/>
  <c r="T95" i="14"/>
  <c r="P96" i="14"/>
  <c r="Q96" i="14"/>
  <c r="R96" i="14"/>
  <c r="S96" i="14"/>
  <c r="T96" i="14"/>
  <c r="P97" i="14"/>
  <c r="Q97" i="14"/>
  <c r="R97" i="14"/>
  <c r="S97" i="14"/>
  <c r="T97" i="14"/>
  <c r="P98" i="14"/>
  <c r="Q98" i="14"/>
  <c r="R98" i="14"/>
  <c r="S98" i="14"/>
  <c r="T98" i="14"/>
  <c r="P99" i="14"/>
  <c r="Q99" i="14"/>
  <c r="R99" i="14"/>
  <c r="S99" i="14"/>
  <c r="T99" i="14"/>
  <c r="P100" i="14"/>
  <c r="Q100" i="14"/>
  <c r="R100" i="14"/>
  <c r="S100" i="14"/>
  <c r="T100" i="14"/>
  <c r="P101" i="14"/>
  <c r="Q101" i="14"/>
  <c r="R101" i="14"/>
  <c r="S101" i="14"/>
  <c r="T101" i="14"/>
  <c r="P102" i="14"/>
  <c r="Q102" i="14"/>
  <c r="R102" i="14"/>
  <c r="S102" i="14"/>
  <c r="T102" i="14"/>
  <c r="P103" i="14"/>
  <c r="Q103" i="14"/>
  <c r="R103" i="14"/>
  <c r="S103" i="14"/>
  <c r="T103" i="14"/>
  <c r="P104" i="14"/>
  <c r="Q104" i="14"/>
  <c r="R104" i="14"/>
  <c r="S104" i="14"/>
  <c r="T104" i="14"/>
  <c r="P105" i="14"/>
  <c r="Q105" i="14"/>
  <c r="R105" i="14"/>
  <c r="S105" i="14"/>
  <c r="T105" i="14"/>
  <c r="P106" i="14"/>
  <c r="Q106" i="14"/>
  <c r="R106" i="14"/>
  <c r="S106" i="14"/>
  <c r="T106" i="14"/>
  <c r="P107" i="14"/>
  <c r="Q107" i="14"/>
  <c r="R107" i="14"/>
  <c r="S107" i="14"/>
  <c r="T107" i="14"/>
  <c r="P108" i="14"/>
  <c r="Q108" i="14"/>
  <c r="R108" i="14"/>
  <c r="S108" i="14"/>
  <c r="T108" i="14"/>
  <c r="P109" i="14"/>
  <c r="Q109" i="14"/>
  <c r="R109" i="14"/>
  <c r="S109" i="14"/>
  <c r="T109" i="14"/>
  <c r="P110" i="14"/>
  <c r="Q110" i="14"/>
  <c r="R110" i="14"/>
  <c r="S110" i="14"/>
  <c r="T110" i="14"/>
  <c r="P111" i="14"/>
  <c r="Q111" i="14"/>
  <c r="R111" i="14"/>
  <c r="S111" i="14"/>
  <c r="T111" i="14"/>
  <c r="P112" i="14"/>
  <c r="Q112" i="14"/>
  <c r="R112" i="14"/>
  <c r="S112" i="14"/>
  <c r="T112" i="14"/>
  <c r="P113" i="14"/>
  <c r="Q113" i="14"/>
  <c r="R113" i="14"/>
  <c r="S113" i="14"/>
  <c r="T113" i="14"/>
  <c r="P114" i="14"/>
  <c r="Q114" i="14"/>
  <c r="R114" i="14"/>
  <c r="S114" i="14"/>
  <c r="T114" i="14"/>
  <c r="P115" i="14"/>
  <c r="Q115" i="14"/>
  <c r="R115" i="14"/>
  <c r="S115" i="14"/>
  <c r="T115" i="14"/>
  <c r="P116" i="14"/>
  <c r="Q116" i="14"/>
  <c r="R116" i="14"/>
  <c r="S116" i="14"/>
  <c r="T116" i="14"/>
  <c r="P117" i="14"/>
  <c r="Q117" i="14"/>
  <c r="R117" i="14"/>
  <c r="S117" i="14"/>
  <c r="T117" i="14"/>
  <c r="P118" i="14"/>
  <c r="Q118" i="14"/>
  <c r="R118" i="14"/>
  <c r="S118" i="14"/>
  <c r="T118" i="14"/>
  <c r="P119" i="14"/>
  <c r="Q119" i="14"/>
  <c r="R119" i="14"/>
  <c r="S119" i="14"/>
  <c r="T119" i="14"/>
  <c r="P120" i="14"/>
  <c r="Q120" i="14"/>
  <c r="R120" i="14"/>
  <c r="S120" i="14"/>
  <c r="T120" i="14"/>
  <c r="P121" i="14"/>
  <c r="Q121" i="14"/>
  <c r="R121" i="14"/>
  <c r="S121" i="14"/>
  <c r="T121" i="14"/>
  <c r="P122" i="14"/>
  <c r="Q122" i="14"/>
  <c r="R122" i="14"/>
  <c r="S122" i="14"/>
  <c r="T122" i="14"/>
  <c r="P123" i="14"/>
  <c r="Q123" i="14"/>
  <c r="R123" i="14"/>
  <c r="S123" i="14"/>
  <c r="T123" i="14"/>
  <c r="P124" i="14"/>
  <c r="Q124" i="14"/>
  <c r="R124" i="14"/>
  <c r="S124" i="14"/>
  <c r="T124" i="14"/>
  <c r="P125" i="14"/>
  <c r="Q125" i="14"/>
  <c r="R125" i="14"/>
  <c r="S125" i="14"/>
  <c r="T125" i="14"/>
  <c r="P126" i="14"/>
  <c r="Q126" i="14"/>
  <c r="R126" i="14"/>
  <c r="S126" i="14"/>
  <c r="T126" i="14"/>
  <c r="P127" i="14"/>
  <c r="Q127" i="14"/>
  <c r="R127" i="14"/>
  <c r="S127" i="14"/>
  <c r="T127" i="14"/>
  <c r="P128" i="14"/>
  <c r="Q128" i="14"/>
  <c r="R128" i="14"/>
  <c r="S128" i="14"/>
  <c r="T128" i="14"/>
  <c r="P129" i="14"/>
  <c r="Q129" i="14"/>
  <c r="R129" i="14"/>
  <c r="S129" i="14"/>
  <c r="T129" i="14"/>
  <c r="P130" i="14"/>
  <c r="Q130" i="14"/>
  <c r="R130" i="14"/>
  <c r="S130" i="14"/>
  <c r="T130" i="14"/>
  <c r="P131" i="14"/>
  <c r="Q131" i="14"/>
  <c r="R131" i="14"/>
  <c r="S131" i="14"/>
  <c r="T131" i="14"/>
  <c r="P132" i="14"/>
  <c r="Q132" i="14"/>
  <c r="R132" i="14"/>
  <c r="S132" i="14"/>
  <c r="T132" i="14"/>
  <c r="P133" i="14"/>
  <c r="Q133" i="14"/>
  <c r="R133" i="14"/>
  <c r="S133" i="14"/>
  <c r="T133" i="14"/>
  <c r="P134" i="14"/>
  <c r="Q134" i="14"/>
  <c r="R134" i="14"/>
  <c r="S134" i="14"/>
  <c r="T134" i="14"/>
  <c r="P135" i="14"/>
  <c r="Q135" i="14"/>
  <c r="R135" i="14"/>
  <c r="S135" i="14"/>
  <c r="T135" i="14"/>
  <c r="P136" i="14"/>
  <c r="Q136" i="14"/>
  <c r="R136" i="14"/>
  <c r="S136" i="14"/>
  <c r="T136" i="14"/>
  <c r="P137" i="14"/>
  <c r="Q137" i="14"/>
  <c r="R137" i="14"/>
  <c r="S137" i="14"/>
  <c r="T137" i="14"/>
  <c r="P138" i="14"/>
  <c r="Q138" i="14"/>
  <c r="R138" i="14"/>
  <c r="S138" i="14"/>
  <c r="T138" i="14"/>
  <c r="E95" i="14"/>
  <c r="F95" i="14"/>
  <c r="G95" i="14"/>
  <c r="H95" i="14"/>
  <c r="I95" i="14"/>
  <c r="J95" i="14"/>
  <c r="K95" i="14"/>
  <c r="L95" i="14"/>
  <c r="M95" i="14"/>
  <c r="N95" i="14"/>
  <c r="O95" i="14"/>
  <c r="E96" i="14"/>
  <c r="F96" i="14"/>
  <c r="G96" i="14"/>
  <c r="H96" i="14"/>
  <c r="I96" i="14"/>
  <c r="J96" i="14"/>
  <c r="K96" i="14"/>
  <c r="L96" i="14"/>
  <c r="M96" i="14"/>
  <c r="N96" i="14"/>
  <c r="O96" i="14"/>
  <c r="E97" i="14"/>
  <c r="F97" i="14"/>
  <c r="G97" i="14"/>
  <c r="H97" i="14"/>
  <c r="I97" i="14"/>
  <c r="J97" i="14"/>
  <c r="K97" i="14"/>
  <c r="L97" i="14"/>
  <c r="M97" i="14"/>
  <c r="N97" i="14"/>
  <c r="O97" i="14"/>
  <c r="E98" i="14"/>
  <c r="F98" i="14"/>
  <c r="G98" i="14"/>
  <c r="H98" i="14"/>
  <c r="I98" i="14"/>
  <c r="J98" i="14"/>
  <c r="K98" i="14"/>
  <c r="L98" i="14"/>
  <c r="M98" i="14"/>
  <c r="N98" i="14"/>
  <c r="O98" i="14"/>
  <c r="E99" i="14"/>
  <c r="F99" i="14"/>
  <c r="G99" i="14"/>
  <c r="H99" i="14"/>
  <c r="I99" i="14"/>
  <c r="J99" i="14"/>
  <c r="K99" i="14"/>
  <c r="L99" i="14"/>
  <c r="M99" i="14"/>
  <c r="N99" i="14"/>
  <c r="O99" i="14"/>
  <c r="E100" i="14"/>
  <c r="F100" i="14"/>
  <c r="G100" i="14"/>
  <c r="H100" i="14"/>
  <c r="I100" i="14"/>
  <c r="J100" i="14"/>
  <c r="K100" i="14"/>
  <c r="L100" i="14"/>
  <c r="M100" i="14"/>
  <c r="N100" i="14"/>
  <c r="O100" i="14"/>
  <c r="E101" i="14"/>
  <c r="F101" i="14"/>
  <c r="G101" i="14"/>
  <c r="H101" i="14"/>
  <c r="I101" i="14"/>
  <c r="J101" i="14"/>
  <c r="K101" i="14"/>
  <c r="L101" i="14"/>
  <c r="M101" i="14"/>
  <c r="N101" i="14"/>
  <c r="O101" i="14"/>
  <c r="E102" i="14"/>
  <c r="F102" i="14"/>
  <c r="G102" i="14"/>
  <c r="H102" i="14"/>
  <c r="I102" i="14"/>
  <c r="J102" i="14"/>
  <c r="K102" i="14"/>
  <c r="L102" i="14"/>
  <c r="M102" i="14"/>
  <c r="N102" i="14"/>
  <c r="O102" i="14"/>
  <c r="E103" i="14"/>
  <c r="F103" i="14"/>
  <c r="G103" i="14"/>
  <c r="H103" i="14"/>
  <c r="I103" i="14"/>
  <c r="J103" i="14"/>
  <c r="K103" i="14"/>
  <c r="L103" i="14"/>
  <c r="M103" i="14"/>
  <c r="N103" i="14"/>
  <c r="O103" i="14"/>
  <c r="E104" i="14"/>
  <c r="F104" i="14"/>
  <c r="G104" i="14"/>
  <c r="H104" i="14"/>
  <c r="I104" i="14"/>
  <c r="J104" i="14"/>
  <c r="K104" i="14"/>
  <c r="L104" i="14"/>
  <c r="M104" i="14"/>
  <c r="N104" i="14"/>
  <c r="O104" i="14"/>
  <c r="E105" i="14"/>
  <c r="F105" i="14"/>
  <c r="G105" i="14"/>
  <c r="H105" i="14"/>
  <c r="I105" i="14"/>
  <c r="J105" i="14"/>
  <c r="K105" i="14"/>
  <c r="L105" i="14"/>
  <c r="M105" i="14"/>
  <c r="N105" i="14"/>
  <c r="O105" i="14"/>
  <c r="E106" i="14"/>
  <c r="F106" i="14"/>
  <c r="G106" i="14"/>
  <c r="H106" i="14"/>
  <c r="I106" i="14"/>
  <c r="J106" i="14"/>
  <c r="K106" i="14"/>
  <c r="L106" i="14"/>
  <c r="M106" i="14"/>
  <c r="N106" i="14"/>
  <c r="O106" i="14"/>
  <c r="E107" i="14"/>
  <c r="F107" i="14"/>
  <c r="G107" i="14"/>
  <c r="H107" i="14"/>
  <c r="I107" i="14"/>
  <c r="J107" i="14"/>
  <c r="K107" i="14"/>
  <c r="L107" i="14"/>
  <c r="M107" i="14"/>
  <c r="N107" i="14"/>
  <c r="O107" i="14"/>
  <c r="E108" i="14"/>
  <c r="F108" i="14"/>
  <c r="G108" i="14"/>
  <c r="H108" i="14"/>
  <c r="I108" i="14"/>
  <c r="J108" i="14"/>
  <c r="K108" i="14"/>
  <c r="L108" i="14"/>
  <c r="M108" i="14"/>
  <c r="N108" i="14"/>
  <c r="O108" i="14"/>
  <c r="E109" i="14"/>
  <c r="F109" i="14"/>
  <c r="G109" i="14"/>
  <c r="H109" i="14"/>
  <c r="I109" i="14"/>
  <c r="J109" i="14"/>
  <c r="K109" i="14"/>
  <c r="L109" i="14"/>
  <c r="M109" i="14"/>
  <c r="N109" i="14"/>
  <c r="O109" i="14"/>
  <c r="E110" i="14"/>
  <c r="F110" i="14"/>
  <c r="G110" i="14"/>
  <c r="H110" i="14"/>
  <c r="I110" i="14"/>
  <c r="J110" i="14"/>
  <c r="K110" i="14"/>
  <c r="L110" i="14"/>
  <c r="M110" i="14"/>
  <c r="N110" i="14"/>
  <c r="O110" i="14"/>
  <c r="E111" i="14"/>
  <c r="F111" i="14"/>
  <c r="G111" i="14"/>
  <c r="H111" i="14"/>
  <c r="I111" i="14"/>
  <c r="J111" i="14"/>
  <c r="K111" i="14"/>
  <c r="L111" i="14"/>
  <c r="M111" i="14"/>
  <c r="N111" i="14"/>
  <c r="O111" i="14"/>
  <c r="E112" i="14"/>
  <c r="F112" i="14"/>
  <c r="G112" i="14"/>
  <c r="H112" i="14"/>
  <c r="I112" i="14"/>
  <c r="J112" i="14"/>
  <c r="K112" i="14"/>
  <c r="L112" i="14"/>
  <c r="M112" i="14"/>
  <c r="N112" i="14"/>
  <c r="O112" i="14"/>
  <c r="E113" i="14"/>
  <c r="F113" i="14"/>
  <c r="G113" i="14"/>
  <c r="H113" i="14"/>
  <c r="I113" i="14"/>
  <c r="J113" i="14"/>
  <c r="K113" i="14"/>
  <c r="L113" i="14"/>
  <c r="M113" i="14"/>
  <c r="N113" i="14"/>
  <c r="O113" i="14"/>
  <c r="E114" i="14"/>
  <c r="F114" i="14"/>
  <c r="G114" i="14"/>
  <c r="H114" i="14"/>
  <c r="I114" i="14"/>
  <c r="J114" i="14"/>
  <c r="K114" i="14"/>
  <c r="L114" i="14"/>
  <c r="M114" i="14"/>
  <c r="N114" i="14"/>
  <c r="O114" i="14"/>
  <c r="E115" i="14"/>
  <c r="F115" i="14"/>
  <c r="G115" i="14"/>
  <c r="H115" i="14"/>
  <c r="I115" i="14"/>
  <c r="J115" i="14"/>
  <c r="K115" i="14"/>
  <c r="L115" i="14"/>
  <c r="M115" i="14"/>
  <c r="N115" i="14"/>
  <c r="O115" i="14"/>
  <c r="E116" i="14"/>
  <c r="F116" i="14"/>
  <c r="G116" i="14"/>
  <c r="H116" i="14"/>
  <c r="I116" i="14"/>
  <c r="J116" i="14"/>
  <c r="K116" i="14"/>
  <c r="L116" i="14"/>
  <c r="M116" i="14"/>
  <c r="N116" i="14"/>
  <c r="O116" i="14"/>
  <c r="E117" i="14"/>
  <c r="F117" i="14"/>
  <c r="G117" i="14"/>
  <c r="H117" i="14"/>
  <c r="I117" i="14"/>
  <c r="J117" i="14"/>
  <c r="K117" i="14"/>
  <c r="L117" i="14"/>
  <c r="M117" i="14"/>
  <c r="N117" i="14"/>
  <c r="O117" i="14"/>
  <c r="E118" i="14"/>
  <c r="F118" i="14"/>
  <c r="G118" i="14"/>
  <c r="H118" i="14"/>
  <c r="I118" i="14"/>
  <c r="J118" i="14"/>
  <c r="K118" i="14"/>
  <c r="L118" i="14"/>
  <c r="M118" i="14"/>
  <c r="N118" i="14"/>
  <c r="O118" i="14"/>
  <c r="E119" i="14"/>
  <c r="F119" i="14"/>
  <c r="G119" i="14"/>
  <c r="H119" i="14"/>
  <c r="I119" i="14"/>
  <c r="J119" i="14"/>
  <c r="K119" i="14"/>
  <c r="L119" i="14"/>
  <c r="M119" i="14"/>
  <c r="N119" i="14"/>
  <c r="O119" i="14"/>
  <c r="E120" i="14"/>
  <c r="F120" i="14"/>
  <c r="G120" i="14"/>
  <c r="H120" i="14"/>
  <c r="I120" i="14"/>
  <c r="J120" i="14"/>
  <c r="K120" i="14"/>
  <c r="L120" i="14"/>
  <c r="M120" i="14"/>
  <c r="N120" i="14"/>
  <c r="O120" i="14"/>
  <c r="E121" i="14"/>
  <c r="F121" i="14"/>
  <c r="G121" i="14"/>
  <c r="H121" i="14"/>
  <c r="I121" i="14"/>
  <c r="J121" i="14"/>
  <c r="K121" i="14"/>
  <c r="L121" i="14"/>
  <c r="M121" i="14"/>
  <c r="N121" i="14"/>
  <c r="O121" i="14"/>
  <c r="E122" i="14"/>
  <c r="F122" i="14"/>
  <c r="G122" i="14"/>
  <c r="H122" i="14"/>
  <c r="I122" i="14"/>
  <c r="J122" i="14"/>
  <c r="K122" i="14"/>
  <c r="L122" i="14"/>
  <c r="M122" i="14"/>
  <c r="N122" i="14"/>
  <c r="O122" i="14"/>
  <c r="E123" i="14"/>
  <c r="F123" i="14"/>
  <c r="G123" i="14"/>
  <c r="H123" i="14"/>
  <c r="I123" i="14"/>
  <c r="J123" i="14"/>
  <c r="K123" i="14"/>
  <c r="L123" i="14"/>
  <c r="M123" i="14"/>
  <c r="N123" i="14"/>
  <c r="O123" i="14"/>
  <c r="E124" i="14"/>
  <c r="F124" i="14"/>
  <c r="G124" i="14"/>
  <c r="H124" i="14"/>
  <c r="I124" i="14"/>
  <c r="J124" i="14"/>
  <c r="K124" i="14"/>
  <c r="L124" i="14"/>
  <c r="M124" i="14"/>
  <c r="N124" i="14"/>
  <c r="O124" i="14"/>
  <c r="E125" i="14"/>
  <c r="F125" i="14"/>
  <c r="G125" i="14"/>
  <c r="H125" i="14"/>
  <c r="I125" i="14"/>
  <c r="J125" i="14"/>
  <c r="K125" i="14"/>
  <c r="L125" i="14"/>
  <c r="M125" i="14"/>
  <c r="N125" i="14"/>
  <c r="O125" i="14"/>
  <c r="E126" i="14"/>
  <c r="F126" i="14"/>
  <c r="G126" i="14"/>
  <c r="H126" i="14"/>
  <c r="I126" i="14"/>
  <c r="J126" i="14"/>
  <c r="K126" i="14"/>
  <c r="L126" i="14"/>
  <c r="M126" i="14"/>
  <c r="N126" i="14"/>
  <c r="O126" i="14"/>
  <c r="E127" i="14"/>
  <c r="F127" i="14"/>
  <c r="G127" i="14"/>
  <c r="H127" i="14"/>
  <c r="I127" i="14"/>
  <c r="J127" i="14"/>
  <c r="K127" i="14"/>
  <c r="L127" i="14"/>
  <c r="M127" i="14"/>
  <c r="N127" i="14"/>
  <c r="O127" i="14"/>
  <c r="E128" i="14"/>
  <c r="F128" i="14"/>
  <c r="G128" i="14"/>
  <c r="H128" i="14"/>
  <c r="I128" i="14"/>
  <c r="J128" i="14"/>
  <c r="K128" i="14"/>
  <c r="L128" i="14"/>
  <c r="M128" i="14"/>
  <c r="N128" i="14"/>
  <c r="O128" i="14"/>
  <c r="E129" i="14"/>
  <c r="F129" i="14"/>
  <c r="G129" i="14"/>
  <c r="H129" i="14"/>
  <c r="I129" i="14"/>
  <c r="J129" i="14"/>
  <c r="K129" i="14"/>
  <c r="L129" i="14"/>
  <c r="M129" i="14"/>
  <c r="N129" i="14"/>
  <c r="O129" i="14"/>
  <c r="E130" i="14"/>
  <c r="F130" i="14"/>
  <c r="G130" i="14"/>
  <c r="H130" i="14"/>
  <c r="I130" i="14"/>
  <c r="J130" i="14"/>
  <c r="K130" i="14"/>
  <c r="L130" i="14"/>
  <c r="M130" i="14"/>
  <c r="N130" i="14"/>
  <c r="O130" i="14"/>
  <c r="E131" i="14"/>
  <c r="F131" i="14"/>
  <c r="G131" i="14"/>
  <c r="H131" i="14"/>
  <c r="I131" i="14"/>
  <c r="J131" i="14"/>
  <c r="K131" i="14"/>
  <c r="L131" i="14"/>
  <c r="M131" i="14"/>
  <c r="N131" i="14"/>
  <c r="O131" i="14"/>
  <c r="E132" i="14"/>
  <c r="F132" i="14"/>
  <c r="G132" i="14"/>
  <c r="H132" i="14"/>
  <c r="I132" i="14"/>
  <c r="J132" i="14"/>
  <c r="K132" i="14"/>
  <c r="L132" i="14"/>
  <c r="M132" i="14"/>
  <c r="N132" i="14"/>
  <c r="O132" i="14"/>
  <c r="E133" i="14"/>
  <c r="F133" i="14"/>
  <c r="G133" i="14"/>
  <c r="H133" i="14"/>
  <c r="I133" i="14"/>
  <c r="J133" i="14"/>
  <c r="K133" i="14"/>
  <c r="L133" i="14"/>
  <c r="M133" i="14"/>
  <c r="N133" i="14"/>
  <c r="O133" i="14"/>
  <c r="E134" i="14"/>
  <c r="F134" i="14"/>
  <c r="G134" i="14"/>
  <c r="H134" i="14"/>
  <c r="I134" i="14"/>
  <c r="J134" i="14"/>
  <c r="K134" i="14"/>
  <c r="L134" i="14"/>
  <c r="M134" i="14"/>
  <c r="N134" i="14"/>
  <c r="O134" i="14"/>
  <c r="E135" i="14"/>
  <c r="F135" i="14"/>
  <c r="G135" i="14"/>
  <c r="H135" i="14"/>
  <c r="I135" i="14"/>
  <c r="J135" i="14"/>
  <c r="K135" i="14"/>
  <c r="L135" i="14"/>
  <c r="M135" i="14"/>
  <c r="N135" i="14"/>
  <c r="O135" i="14"/>
  <c r="E136" i="14"/>
  <c r="F136" i="14"/>
  <c r="G136" i="14"/>
  <c r="H136" i="14"/>
  <c r="I136" i="14"/>
  <c r="J136" i="14"/>
  <c r="K136" i="14"/>
  <c r="L136" i="14"/>
  <c r="M136" i="14"/>
  <c r="N136" i="14"/>
  <c r="O136" i="14"/>
  <c r="E137" i="14"/>
  <c r="F137" i="14"/>
  <c r="G137" i="14"/>
  <c r="H137" i="14"/>
  <c r="I137" i="14"/>
  <c r="J137" i="14"/>
  <c r="K137" i="14"/>
  <c r="L137" i="14"/>
  <c r="M137" i="14"/>
  <c r="N137" i="14"/>
  <c r="O137" i="14"/>
  <c r="E138" i="14"/>
  <c r="F138" i="14"/>
  <c r="G138" i="14"/>
  <c r="H138" i="14"/>
  <c r="I138" i="14"/>
  <c r="J138" i="14"/>
  <c r="K138" i="14"/>
  <c r="L138" i="14"/>
  <c r="M138" i="14"/>
  <c r="N138" i="14"/>
  <c r="O138"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95" i="14"/>
  <c r="C95" i="14" a="1"/>
  <c r="C95" i="14" s="1"/>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Q124" i="18"/>
  <c r="R124" i="18"/>
  <c r="S124" i="18"/>
  <c r="T124" i="18"/>
  <c r="U124" i="18"/>
  <c r="V124" i="18"/>
  <c r="W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Q125" i="18"/>
  <c r="R125" i="18"/>
  <c r="S125" i="18"/>
  <c r="T125" i="18"/>
  <c r="U125" i="18"/>
  <c r="V125" i="18"/>
  <c r="W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Q126" i="18"/>
  <c r="R126" i="18"/>
  <c r="S126" i="18"/>
  <c r="T126" i="18"/>
  <c r="U126" i="18"/>
  <c r="V126" i="18"/>
  <c r="W126" i="18"/>
  <c r="X126" i="18"/>
  <c r="Y126" i="18"/>
  <c r="Z126" i="18"/>
  <c r="AA126" i="18"/>
  <c r="AB126" i="18"/>
  <c r="AC126" i="18"/>
  <c r="AD126" i="18"/>
  <c r="AE126" i="18"/>
  <c r="AF126" i="18"/>
  <c r="AG126" i="18"/>
  <c r="AH126" i="18"/>
  <c r="AI126" i="18"/>
  <c r="AJ126" i="18"/>
  <c r="AK126" i="18"/>
  <c r="AL126" i="18"/>
  <c r="AM126" i="18"/>
  <c r="AN126" i="18"/>
  <c r="AO126" i="18"/>
  <c r="AP126" i="18"/>
  <c r="AQ126" i="18"/>
  <c r="AR126" i="18"/>
  <c r="AS126" i="18"/>
  <c r="AT126" i="18"/>
  <c r="AU126" i="18"/>
  <c r="Q127" i="18"/>
  <c r="R127" i="18"/>
  <c r="S127" i="18"/>
  <c r="T127" i="18"/>
  <c r="U127" i="18"/>
  <c r="V127" i="18"/>
  <c r="W127" i="18"/>
  <c r="X127" i="18"/>
  <c r="Y127" i="18"/>
  <c r="Z127" i="18"/>
  <c r="AA127" i="18"/>
  <c r="AB127" i="18"/>
  <c r="AC127" i="18"/>
  <c r="AD127" i="18"/>
  <c r="AE127" i="18"/>
  <c r="AF127" i="18"/>
  <c r="AG127" i="18"/>
  <c r="AH127" i="18"/>
  <c r="AI127" i="18"/>
  <c r="AJ127" i="18"/>
  <c r="AK127" i="18"/>
  <c r="AL127" i="18"/>
  <c r="AM127" i="18"/>
  <c r="AN127" i="18"/>
  <c r="AO127" i="18"/>
  <c r="AP127" i="18"/>
  <c r="AQ127" i="18"/>
  <c r="AR127" i="18"/>
  <c r="AS127" i="18"/>
  <c r="AT127" i="18"/>
  <c r="AU127" i="18"/>
  <c r="Q128" i="18"/>
  <c r="R128" i="18"/>
  <c r="S128" i="18"/>
  <c r="T128" i="18"/>
  <c r="U128" i="18"/>
  <c r="V128" i="18"/>
  <c r="W128" i="18"/>
  <c r="X128" i="18"/>
  <c r="Y128" i="18"/>
  <c r="Z128" i="18"/>
  <c r="AA128" i="18"/>
  <c r="AB128" i="18"/>
  <c r="AC128" i="18"/>
  <c r="AD128" i="18"/>
  <c r="AE128" i="18"/>
  <c r="AF128" i="18"/>
  <c r="AG128" i="18"/>
  <c r="AH128" i="18"/>
  <c r="AI128" i="18"/>
  <c r="AJ128" i="18"/>
  <c r="AK128" i="18"/>
  <c r="AL128" i="18"/>
  <c r="AM128" i="18"/>
  <c r="AN128" i="18"/>
  <c r="AO128" i="18"/>
  <c r="AP128" i="18"/>
  <c r="AQ128" i="18"/>
  <c r="AR128" i="18"/>
  <c r="AS128" i="18"/>
  <c r="AT128" i="18"/>
  <c r="AU128" i="18"/>
  <c r="Q129" i="18"/>
  <c r="R129" i="18"/>
  <c r="S129" i="18"/>
  <c r="T129" i="18"/>
  <c r="U129" i="18"/>
  <c r="V129" i="18"/>
  <c r="W129" i="18"/>
  <c r="X129" i="18"/>
  <c r="Y129" i="18"/>
  <c r="Z129" i="18"/>
  <c r="AA129" i="18"/>
  <c r="AB129" i="18"/>
  <c r="AC129" i="18"/>
  <c r="AD129" i="18"/>
  <c r="AE129" i="18"/>
  <c r="AF129" i="18"/>
  <c r="AG129" i="18"/>
  <c r="AH129" i="18"/>
  <c r="AI129" i="18"/>
  <c r="AJ129" i="18"/>
  <c r="AK129" i="18"/>
  <c r="AL129" i="18"/>
  <c r="AM129" i="18"/>
  <c r="AN129" i="18"/>
  <c r="AO129" i="18"/>
  <c r="AP129" i="18"/>
  <c r="AQ129" i="18"/>
  <c r="AR129" i="18"/>
  <c r="AS129" i="18"/>
  <c r="AT129" i="18"/>
  <c r="AU129" i="18"/>
  <c r="Q130" i="18"/>
  <c r="R130" i="18"/>
  <c r="S130" i="18"/>
  <c r="T130" i="18"/>
  <c r="U130" i="18"/>
  <c r="V130" i="18"/>
  <c r="W130" i="18"/>
  <c r="X130" i="18"/>
  <c r="Y130" i="18"/>
  <c r="Z130" i="18"/>
  <c r="AA130" i="18"/>
  <c r="AB130" i="18"/>
  <c r="AC130" i="18"/>
  <c r="AD130" i="18"/>
  <c r="AE130" i="18"/>
  <c r="AF130" i="18"/>
  <c r="AG130" i="18"/>
  <c r="AH130" i="18"/>
  <c r="AI130" i="18"/>
  <c r="AJ130" i="18"/>
  <c r="AK130" i="18"/>
  <c r="AL130" i="18"/>
  <c r="AM130" i="18"/>
  <c r="AN130" i="18"/>
  <c r="AO130" i="18"/>
  <c r="AP130" i="18"/>
  <c r="AQ130" i="18"/>
  <c r="AR130" i="18"/>
  <c r="AS130" i="18"/>
  <c r="AT130" i="18"/>
  <c r="AU130" i="18"/>
  <c r="Q131" i="18"/>
  <c r="R131" i="18"/>
  <c r="S131" i="18"/>
  <c r="T131" i="18"/>
  <c r="U131" i="18"/>
  <c r="V131" i="18"/>
  <c r="W131" i="18"/>
  <c r="X131" i="18"/>
  <c r="Y131" i="18"/>
  <c r="Z131" i="18"/>
  <c r="AA131" i="18"/>
  <c r="AB131" i="18"/>
  <c r="AC131" i="18"/>
  <c r="AD131" i="18"/>
  <c r="AE131" i="18"/>
  <c r="AF131" i="18"/>
  <c r="AG131" i="18"/>
  <c r="AH131" i="18"/>
  <c r="AI131" i="18"/>
  <c r="AJ131" i="18"/>
  <c r="AK131" i="18"/>
  <c r="AL131" i="18"/>
  <c r="AM131" i="18"/>
  <c r="AN131" i="18"/>
  <c r="AO131" i="18"/>
  <c r="AP131" i="18"/>
  <c r="AQ131" i="18"/>
  <c r="AR131" i="18"/>
  <c r="AS131" i="18"/>
  <c r="AT131" i="18"/>
  <c r="AU131" i="18"/>
  <c r="Q132" i="18"/>
  <c r="R132" i="18"/>
  <c r="S132" i="18"/>
  <c r="T132" i="18"/>
  <c r="U132" i="18"/>
  <c r="V132" i="18"/>
  <c r="W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Q133" i="18"/>
  <c r="R133" i="18"/>
  <c r="S133" i="18"/>
  <c r="T133" i="18"/>
  <c r="U133" i="18"/>
  <c r="V133" i="18"/>
  <c r="W133" i="18"/>
  <c r="X133" i="18"/>
  <c r="Y133" i="18"/>
  <c r="Z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Q134" i="18"/>
  <c r="R134" i="18"/>
  <c r="S134" i="18"/>
  <c r="T134" i="18"/>
  <c r="U134" i="18"/>
  <c r="V134" i="18"/>
  <c r="W134" i="18"/>
  <c r="X134" i="18"/>
  <c r="Y134" i="18"/>
  <c r="Z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Q135" i="18"/>
  <c r="R135" i="18"/>
  <c r="S135" i="18"/>
  <c r="T135" i="18"/>
  <c r="U135" i="18"/>
  <c r="V135" i="18"/>
  <c r="W135" i="18"/>
  <c r="X135" i="18"/>
  <c r="Y135" i="18"/>
  <c r="Z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Q136" i="18"/>
  <c r="R136" i="18"/>
  <c r="S136" i="18"/>
  <c r="T136" i="18"/>
  <c r="U136" i="18"/>
  <c r="V136" i="18"/>
  <c r="W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Q137" i="18"/>
  <c r="R137" i="18"/>
  <c r="S137" i="18"/>
  <c r="T137" i="18"/>
  <c r="U137" i="18"/>
  <c r="V137" i="18"/>
  <c r="W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Q138" i="18"/>
  <c r="R138" i="18"/>
  <c r="S138" i="18"/>
  <c r="T138" i="18"/>
  <c r="U138" i="18"/>
  <c r="V138" i="18"/>
  <c r="W138" i="18"/>
  <c r="X138" i="18"/>
  <c r="Y138" i="18"/>
  <c r="Z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Q139" i="18"/>
  <c r="R139" i="18"/>
  <c r="S139" i="18"/>
  <c r="T139" i="18"/>
  <c r="U139" i="18"/>
  <c r="V139" i="18"/>
  <c r="W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Q140" i="18"/>
  <c r="R140" i="18"/>
  <c r="S140" i="18"/>
  <c r="T140" i="18"/>
  <c r="U140" i="18"/>
  <c r="V140" i="18"/>
  <c r="W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Q141" i="18"/>
  <c r="R141" i="18"/>
  <c r="S141" i="18"/>
  <c r="T141" i="18"/>
  <c r="U141" i="18"/>
  <c r="V141" i="18"/>
  <c r="W141" i="18"/>
  <c r="X141" i="18"/>
  <c r="Y141" i="18"/>
  <c r="Z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Q142" i="18"/>
  <c r="R142" i="18"/>
  <c r="S142" i="18"/>
  <c r="T142" i="18"/>
  <c r="U142" i="18"/>
  <c r="V142" i="18"/>
  <c r="W142" i="18"/>
  <c r="X142" i="18"/>
  <c r="Y142" i="18"/>
  <c r="Z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Q143" i="18"/>
  <c r="R143" i="18"/>
  <c r="S143" i="18"/>
  <c r="T143" i="18"/>
  <c r="U143" i="18"/>
  <c r="V143" i="18"/>
  <c r="W143" i="18"/>
  <c r="X143" i="18"/>
  <c r="Y143" i="18"/>
  <c r="Z143" i="18"/>
  <c r="AA143" i="18"/>
  <c r="AB143" i="18"/>
  <c r="AC143" i="18"/>
  <c r="AD143" i="18"/>
  <c r="AE143" i="18"/>
  <c r="AF143" i="18"/>
  <c r="AG143" i="18"/>
  <c r="AH143" i="18"/>
  <c r="AI143" i="18"/>
  <c r="AJ143" i="18"/>
  <c r="AK143" i="18"/>
  <c r="AL143" i="18"/>
  <c r="AM143" i="18"/>
  <c r="AN143" i="18"/>
  <c r="AO143" i="18"/>
  <c r="AP143" i="18"/>
  <c r="AQ143" i="18"/>
  <c r="AR143" i="18"/>
  <c r="AS143" i="18"/>
  <c r="AT143" i="18"/>
  <c r="AU143" i="18"/>
  <c r="Q144" i="18"/>
  <c r="R144" i="18"/>
  <c r="S144" i="18"/>
  <c r="T144" i="18"/>
  <c r="U144" i="18"/>
  <c r="V144" i="18"/>
  <c r="W144" i="18"/>
  <c r="X144" i="18"/>
  <c r="Y144" i="18"/>
  <c r="Z144" i="18"/>
  <c r="AA144" i="18"/>
  <c r="AB144" i="18"/>
  <c r="AC144" i="18"/>
  <c r="AD144" i="18"/>
  <c r="AE144" i="18"/>
  <c r="AF144" i="18"/>
  <c r="AG144" i="18"/>
  <c r="AH144" i="18"/>
  <c r="AI144" i="18"/>
  <c r="AJ144" i="18"/>
  <c r="AK144" i="18"/>
  <c r="AL144" i="18"/>
  <c r="AM144" i="18"/>
  <c r="AN144" i="18"/>
  <c r="AO144" i="18"/>
  <c r="AP144" i="18"/>
  <c r="AQ144" i="18"/>
  <c r="AR144" i="18"/>
  <c r="AS144" i="18"/>
  <c r="AT144" i="18"/>
  <c r="AU144" i="18"/>
  <c r="Q145" i="18"/>
  <c r="R145" i="18"/>
  <c r="S145" i="18"/>
  <c r="T145" i="18"/>
  <c r="U145" i="18"/>
  <c r="V145" i="18"/>
  <c r="W145" i="18"/>
  <c r="X145" i="18"/>
  <c r="Y145" i="18"/>
  <c r="Z145" i="18"/>
  <c r="AA145" i="18"/>
  <c r="AB145" i="18"/>
  <c r="AC145" i="18"/>
  <c r="AD145" i="18"/>
  <c r="AE145" i="18"/>
  <c r="AF145" i="18"/>
  <c r="AG145" i="18"/>
  <c r="AH145" i="18"/>
  <c r="AI145" i="18"/>
  <c r="AJ145" i="18"/>
  <c r="AK145" i="18"/>
  <c r="AL145" i="18"/>
  <c r="AM145" i="18"/>
  <c r="AN145" i="18"/>
  <c r="AO145" i="18"/>
  <c r="AP145" i="18"/>
  <c r="AQ145" i="18"/>
  <c r="AR145" i="18"/>
  <c r="AS145" i="18"/>
  <c r="AT145" i="18"/>
  <c r="AU145" i="18"/>
  <c r="Q146" i="18"/>
  <c r="R146" i="18"/>
  <c r="S146" i="18"/>
  <c r="T146" i="18"/>
  <c r="U146" i="18"/>
  <c r="V146" i="18"/>
  <c r="W146" i="18"/>
  <c r="X146" i="18"/>
  <c r="Y146" i="18"/>
  <c r="Z146" i="18"/>
  <c r="AA146" i="18"/>
  <c r="AB146" i="18"/>
  <c r="AC146" i="18"/>
  <c r="AD146" i="18"/>
  <c r="AE146" i="18"/>
  <c r="AF146" i="18"/>
  <c r="AG146" i="18"/>
  <c r="AH146" i="18"/>
  <c r="AI146" i="18"/>
  <c r="AJ146" i="18"/>
  <c r="AK146" i="18"/>
  <c r="AL146" i="18"/>
  <c r="AM146" i="18"/>
  <c r="AN146" i="18"/>
  <c r="AO146" i="18"/>
  <c r="AP146" i="18"/>
  <c r="AQ146" i="18"/>
  <c r="AR146" i="18"/>
  <c r="AS146" i="18"/>
  <c r="AT146" i="18"/>
  <c r="AU146" i="18"/>
  <c r="Q147" i="18"/>
  <c r="R147" i="18"/>
  <c r="S147" i="18"/>
  <c r="T147" i="18"/>
  <c r="U147" i="18"/>
  <c r="V147" i="18"/>
  <c r="W147" i="18"/>
  <c r="X147" i="18"/>
  <c r="Y147" i="18"/>
  <c r="Z147" i="18"/>
  <c r="AA147" i="18"/>
  <c r="AB147" i="18"/>
  <c r="AC147" i="18"/>
  <c r="AD147" i="18"/>
  <c r="AE147" i="18"/>
  <c r="AF147" i="18"/>
  <c r="AG147" i="18"/>
  <c r="AH147" i="18"/>
  <c r="AI147" i="18"/>
  <c r="AJ147" i="18"/>
  <c r="AK147" i="18"/>
  <c r="AL147" i="18"/>
  <c r="AM147" i="18"/>
  <c r="AN147" i="18"/>
  <c r="AO147" i="18"/>
  <c r="AP147" i="18"/>
  <c r="AQ147" i="18"/>
  <c r="AR147" i="18"/>
  <c r="AS147" i="18"/>
  <c r="AT147" i="18"/>
  <c r="AU147"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D105" i="18"/>
  <c r="E105" i="18"/>
  <c r="F105" i="18"/>
  <c r="G105" i="18"/>
  <c r="H105" i="18"/>
  <c r="I105" i="18"/>
  <c r="J105" i="18"/>
  <c r="K105" i="18"/>
  <c r="L105" i="18"/>
  <c r="M105" i="18"/>
  <c r="N105" i="18"/>
  <c r="O105" i="18"/>
  <c r="P105" i="18"/>
  <c r="D106" i="18"/>
  <c r="E106" i="18"/>
  <c r="F106" i="18"/>
  <c r="G106" i="18"/>
  <c r="H106" i="18"/>
  <c r="I106" i="18"/>
  <c r="J106" i="18"/>
  <c r="K106" i="18"/>
  <c r="L106" i="18"/>
  <c r="M106" i="18"/>
  <c r="N106" i="18"/>
  <c r="O106" i="18"/>
  <c r="P106" i="18"/>
  <c r="D107" i="18"/>
  <c r="E107" i="18"/>
  <c r="F107" i="18"/>
  <c r="G107" i="18"/>
  <c r="H107" i="18"/>
  <c r="I107" i="18"/>
  <c r="J107" i="18"/>
  <c r="K107" i="18"/>
  <c r="L107" i="18"/>
  <c r="M107" i="18"/>
  <c r="N107" i="18"/>
  <c r="O107" i="18"/>
  <c r="P107" i="18"/>
  <c r="D108" i="18"/>
  <c r="E108" i="18"/>
  <c r="F108" i="18"/>
  <c r="G108" i="18"/>
  <c r="H108" i="18"/>
  <c r="I108" i="18"/>
  <c r="J108" i="18"/>
  <c r="K108" i="18"/>
  <c r="L108" i="18"/>
  <c r="M108" i="18"/>
  <c r="N108" i="18"/>
  <c r="O108" i="18"/>
  <c r="P108" i="18"/>
  <c r="D109" i="18"/>
  <c r="E109" i="18"/>
  <c r="F109" i="18"/>
  <c r="G109" i="18"/>
  <c r="H109" i="18"/>
  <c r="I109" i="18"/>
  <c r="J109" i="18"/>
  <c r="K109" i="18"/>
  <c r="L109" i="18"/>
  <c r="M109" i="18"/>
  <c r="N109" i="18"/>
  <c r="O109" i="18"/>
  <c r="P109" i="18"/>
  <c r="D110" i="18"/>
  <c r="E110" i="18"/>
  <c r="F110" i="18"/>
  <c r="G110" i="18"/>
  <c r="H110" i="18"/>
  <c r="I110" i="18"/>
  <c r="J110" i="18"/>
  <c r="K110" i="18"/>
  <c r="L110" i="18"/>
  <c r="M110" i="18"/>
  <c r="N110" i="18"/>
  <c r="O110" i="18"/>
  <c r="P110" i="18"/>
  <c r="D111" i="18"/>
  <c r="E111" i="18"/>
  <c r="F111" i="18"/>
  <c r="G111" i="18"/>
  <c r="H111" i="18"/>
  <c r="I111" i="18"/>
  <c r="J111" i="18"/>
  <c r="K111" i="18"/>
  <c r="L111" i="18"/>
  <c r="M111" i="18"/>
  <c r="N111" i="18"/>
  <c r="O111" i="18"/>
  <c r="P111" i="18"/>
  <c r="D112" i="18"/>
  <c r="E112" i="18"/>
  <c r="F112" i="18"/>
  <c r="G112" i="18"/>
  <c r="H112" i="18"/>
  <c r="I112" i="18"/>
  <c r="J112" i="18"/>
  <c r="K112" i="18"/>
  <c r="L112" i="18"/>
  <c r="M112" i="18"/>
  <c r="N112" i="18"/>
  <c r="O112" i="18"/>
  <c r="P112" i="18"/>
  <c r="D113" i="18"/>
  <c r="E113" i="18"/>
  <c r="F113" i="18"/>
  <c r="G113" i="18"/>
  <c r="H113" i="18"/>
  <c r="I113" i="18"/>
  <c r="J113" i="18"/>
  <c r="K113" i="18"/>
  <c r="L113" i="18"/>
  <c r="M113" i="18"/>
  <c r="N113" i="18"/>
  <c r="O113" i="18"/>
  <c r="P113" i="18"/>
  <c r="D114" i="18"/>
  <c r="E114" i="18"/>
  <c r="F114" i="18"/>
  <c r="G114" i="18"/>
  <c r="H114" i="18"/>
  <c r="I114" i="18"/>
  <c r="J114" i="18"/>
  <c r="K114" i="18"/>
  <c r="L114" i="18"/>
  <c r="M114" i="18"/>
  <c r="N114" i="18"/>
  <c r="O114" i="18"/>
  <c r="P114" i="18"/>
  <c r="D115" i="18"/>
  <c r="E115" i="18"/>
  <c r="F115" i="18"/>
  <c r="G115" i="18"/>
  <c r="H115" i="18"/>
  <c r="I115" i="18"/>
  <c r="J115" i="18"/>
  <c r="K115" i="18"/>
  <c r="L115" i="18"/>
  <c r="M115" i="18"/>
  <c r="N115" i="18"/>
  <c r="O115" i="18"/>
  <c r="P115" i="18"/>
  <c r="D116" i="18"/>
  <c r="E116" i="18"/>
  <c r="F116" i="18"/>
  <c r="G116" i="18"/>
  <c r="H116" i="18"/>
  <c r="I116" i="18"/>
  <c r="J116" i="18"/>
  <c r="K116" i="18"/>
  <c r="L116" i="18"/>
  <c r="M116" i="18"/>
  <c r="N116" i="18"/>
  <c r="O116" i="18"/>
  <c r="P116" i="18"/>
  <c r="D117" i="18"/>
  <c r="E117" i="18"/>
  <c r="F117" i="18"/>
  <c r="G117" i="18"/>
  <c r="H117" i="18"/>
  <c r="I117" i="18"/>
  <c r="J117" i="18"/>
  <c r="K117" i="18"/>
  <c r="L117" i="18"/>
  <c r="M117" i="18"/>
  <c r="N117" i="18"/>
  <c r="O117" i="18"/>
  <c r="P117" i="18"/>
  <c r="D118" i="18"/>
  <c r="E118" i="18"/>
  <c r="F118" i="18"/>
  <c r="G118" i="18"/>
  <c r="H118" i="18"/>
  <c r="I118" i="18"/>
  <c r="J118" i="18"/>
  <c r="K118" i="18"/>
  <c r="L118" i="18"/>
  <c r="M118" i="18"/>
  <c r="N118" i="18"/>
  <c r="O118" i="18"/>
  <c r="P118" i="18"/>
  <c r="D119" i="18"/>
  <c r="E119" i="18"/>
  <c r="F119" i="18"/>
  <c r="G119" i="18"/>
  <c r="H119" i="18"/>
  <c r="I119" i="18"/>
  <c r="J119" i="18"/>
  <c r="K119" i="18"/>
  <c r="L119" i="18"/>
  <c r="M119" i="18"/>
  <c r="N119" i="18"/>
  <c r="O119" i="18"/>
  <c r="P119" i="18"/>
  <c r="D120" i="18"/>
  <c r="E120" i="18"/>
  <c r="F120" i="18"/>
  <c r="G120" i="18"/>
  <c r="H120" i="18"/>
  <c r="I120" i="18"/>
  <c r="J120" i="18"/>
  <c r="K120" i="18"/>
  <c r="L120" i="18"/>
  <c r="M120" i="18"/>
  <c r="N120" i="18"/>
  <c r="O120" i="18"/>
  <c r="P120" i="18"/>
  <c r="D121" i="18"/>
  <c r="E121" i="18"/>
  <c r="F121" i="18"/>
  <c r="G121" i="18"/>
  <c r="H121" i="18"/>
  <c r="I121" i="18"/>
  <c r="J121" i="18"/>
  <c r="K121" i="18"/>
  <c r="L121" i="18"/>
  <c r="M121" i="18"/>
  <c r="N121" i="18"/>
  <c r="O121" i="18"/>
  <c r="P121" i="18"/>
  <c r="D122" i="18"/>
  <c r="E122" i="18"/>
  <c r="F122" i="18"/>
  <c r="G122" i="18"/>
  <c r="H122" i="18"/>
  <c r="I122" i="18"/>
  <c r="J122" i="18"/>
  <c r="K122" i="18"/>
  <c r="L122" i="18"/>
  <c r="M122" i="18"/>
  <c r="N122" i="18"/>
  <c r="O122" i="18"/>
  <c r="P122" i="18"/>
  <c r="D123" i="18"/>
  <c r="E123" i="18"/>
  <c r="F123" i="18"/>
  <c r="G123" i="18"/>
  <c r="H123" i="18"/>
  <c r="I123" i="18"/>
  <c r="J123" i="18"/>
  <c r="K123" i="18"/>
  <c r="L123" i="18"/>
  <c r="M123" i="18"/>
  <c r="N123" i="18"/>
  <c r="O123" i="18"/>
  <c r="P123" i="18"/>
  <c r="D124" i="18"/>
  <c r="E124" i="18"/>
  <c r="F124" i="18"/>
  <c r="G124" i="18"/>
  <c r="H124" i="18"/>
  <c r="I124" i="18"/>
  <c r="J124" i="18"/>
  <c r="K124" i="18"/>
  <c r="L124" i="18"/>
  <c r="M124" i="18"/>
  <c r="N124" i="18"/>
  <c r="O124" i="18"/>
  <c r="P124" i="18"/>
  <c r="D125" i="18"/>
  <c r="E125" i="18"/>
  <c r="F125" i="18"/>
  <c r="G125" i="18"/>
  <c r="H125" i="18"/>
  <c r="I125" i="18"/>
  <c r="J125" i="18"/>
  <c r="K125" i="18"/>
  <c r="L125" i="18"/>
  <c r="M125" i="18"/>
  <c r="N125" i="18"/>
  <c r="O125" i="18"/>
  <c r="P125" i="18"/>
  <c r="D126" i="18"/>
  <c r="E126" i="18"/>
  <c r="F126" i="18"/>
  <c r="G126" i="18"/>
  <c r="H126" i="18"/>
  <c r="I126" i="18"/>
  <c r="J126" i="18"/>
  <c r="K126" i="18"/>
  <c r="L126" i="18"/>
  <c r="M126" i="18"/>
  <c r="N126" i="18"/>
  <c r="O126" i="18"/>
  <c r="P126" i="18"/>
  <c r="D127" i="18"/>
  <c r="E127" i="18"/>
  <c r="F127" i="18"/>
  <c r="G127" i="18"/>
  <c r="H127" i="18"/>
  <c r="I127" i="18"/>
  <c r="J127" i="18"/>
  <c r="K127" i="18"/>
  <c r="L127" i="18"/>
  <c r="M127" i="18"/>
  <c r="N127" i="18"/>
  <c r="O127" i="18"/>
  <c r="P127" i="18"/>
  <c r="D128" i="18"/>
  <c r="E128" i="18"/>
  <c r="F128" i="18"/>
  <c r="G128" i="18"/>
  <c r="H128" i="18"/>
  <c r="I128" i="18"/>
  <c r="J128" i="18"/>
  <c r="K128" i="18"/>
  <c r="L128" i="18"/>
  <c r="M128" i="18"/>
  <c r="N128" i="18"/>
  <c r="O128" i="18"/>
  <c r="P128" i="18"/>
  <c r="D129" i="18"/>
  <c r="E129" i="18"/>
  <c r="F129" i="18"/>
  <c r="G129" i="18"/>
  <c r="H129" i="18"/>
  <c r="I129" i="18"/>
  <c r="J129" i="18"/>
  <c r="K129" i="18"/>
  <c r="L129" i="18"/>
  <c r="M129" i="18"/>
  <c r="N129" i="18"/>
  <c r="O129" i="18"/>
  <c r="P129" i="18"/>
  <c r="D130" i="18"/>
  <c r="E130" i="18"/>
  <c r="F130" i="18"/>
  <c r="G130" i="18"/>
  <c r="H130" i="18"/>
  <c r="I130" i="18"/>
  <c r="J130" i="18"/>
  <c r="K130" i="18"/>
  <c r="L130" i="18"/>
  <c r="M130" i="18"/>
  <c r="N130" i="18"/>
  <c r="O130" i="18"/>
  <c r="P130" i="18"/>
  <c r="D131" i="18"/>
  <c r="E131" i="18"/>
  <c r="F131" i="18"/>
  <c r="G131" i="18"/>
  <c r="H131" i="18"/>
  <c r="I131" i="18"/>
  <c r="J131" i="18"/>
  <c r="K131" i="18"/>
  <c r="L131" i="18"/>
  <c r="M131" i="18"/>
  <c r="N131" i="18"/>
  <c r="O131" i="18"/>
  <c r="P131" i="18"/>
  <c r="D132" i="18"/>
  <c r="E132" i="18"/>
  <c r="F132" i="18"/>
  <c r="G132" i="18"/>
  <c r="H132" i="18"/>
  <c r="I132" i="18"/>
  <c r="J132" i="18"/>
  <c r="K132" i="18"/>
  <c r="L132" i="18"/>
  <c r="M132" i="18"/>
  <c r="N132" i="18"/>
  <c r="O132" i="18"/>
  <c r="P132" i="18"/>
  <c r="D133" i="18"/>
  <c r="E133" i="18"/>
  <c r="F133" i="18"/>
  <c r="G133" i="18"/>
  <c r="H133" i="18"/>
  <c r="I133" i="18"/>
  <c r="J133" i="18"/>
  <c r="K133" i="18"/>
  <c r="L133" i="18"/>
  <c r="M133" i="18"/>
  <c r="N133" i="18"/>
  <c r="O133" i="18"/>
  <c r="P133" i="18"/>
  <c r="D134" i="18"/>
  <c r="E134" i="18"/>
  <c r="F134" i="18"/>
  <c r="G134" i="18"/>
  <c r="H134" i="18"/>
  <c r="I134" i="18"/>
  <c r="J134" i="18"/>
  <c r="K134" i="18"/>
  <c r="L134" i="18"/>
  <c r="M134" i="18"/>
  <c r="N134" i="18"/>
  <c r="O134" i="18"/>
  <c r="P134" i="18"/>
  <c r="D135" i="18"/>
  <c r="E135" i="18"/>
  <c r="F135" i="18"/>
  <c r="G135" i="18"/>
  <c r="H135" i="18"/>
  <c r="I135" i="18"/>
  <c r="J135" i="18"/>
  <c r="K135" i="18"/>
  <c r="L135" i="18"/>
  <c r="M135" i="18"/>
  <c r="N135" i="18"/>
  <c r="O135" i="18"/>
  <c r="P135" i="18"/>
  <c r="D136" i="18"/>
  <c r="E136" i="18"/>
  <c r="F136" i="18"/>
  <c r="G136" i="18"/>
  <c r="H136" i="18"/>
  <c r="I136" i="18"/>
  <c r="J136" i="18"/>
  <c r="K136" i="18"/>
  <c r="L136" i="18"/>
  <c r="M136" i="18"/>
  <c r="N136" i="18"/>
  <c r="O136" i="18"/>
  <c r="P136" i="18"/>
  <c r="D137" i="18"/>
  <c r="E137" i="18"/>
  <c r="F137" i="18"/>
  <c r="G137" i="18"/>
  <c r="H137" i="18"/>
  <c r="I137" i="18"/>
  <c r="J137" i="18"/>
  <c r="K137" i="18"/>
  <c r="L137" i="18"/>
  <c r="M137" i="18"/>
  <c r="N137" i="18"/>
  <c r="O137" i="18"/>
  <c r="P137" i="18"/>
  <c r="D138" i="18"/>
  <c r="E138" i="18"/>
  <c r="F138" i="18"/>
  <c r="G138" i="18"/>
  <c r="H138" i="18"/>
  <c r="I138" i="18"/>
  <c r="J138" i="18"/>
  <c r="K138" i="18"/>
  <c r="L138" i="18"/>
  <c r="M138" i="18"/>
  <c r="N138" i="18"/>
  <c r="O138" i="18"/>
  <c r="P138" i="18"/>
  <c r="D139" i="18"/>
  <c r="E139" i="18"/>
  <c r="F139" i="18"/>
  <c r="G139" i="18"/>
  <c r="H139" i="18"/>
  <c r="I139" i="18"/>
  <c r="J139" i="18"/>
  <c r="K139" i="18"/>
  <c r="L139" i="18"/>
  <c r="M139" i="18"/>
  <c r="N139" i="18"/>
  <c r="O139" i="18"/>
  <c r="P139" i="18"/>
  <c r="D140" i="18"/>
  <c r="E140" i="18"/>
  <c r="F140" i="18"/>
  <c r="G140" i="18"/>
  <c r="H140" i="18"/>
  <c r="I140" i="18"/>
  <c r="J140" i="18"/>
  <c r="K140" i="18"/>
  <c r="L140" i="18"/>
  <c r="M140" i="18"/>
  <c r="N140" i="18"/>
  <c r="O140" i="18"/>
  <c r="P140" i="18"/>
  <c r="D141" i="18"/>
  <c r="E141" i="18"/>
  <c r="F141" i="18"/>
  <c r="G141" i="18"/>
  <c r="H141" i="18"/>
  <c r="I141" i="18"/>
  <c r="J141" i="18"/>
  <c r="K141" i="18"/>
  <c r="L141" i="18"/>
  <c r="M141" i="18"/>
  <c r="N141" i="18"/>
  <c r="O141" i="18"/>
  <c r="P141" i="18"/>
  <c r="D142" i="18"/>
  <c r="E142" i="18"/>
  <c r="F142" i="18"/>
  <c r="G142" i="18"/>
  <c r="H142" i="18"/>
  <c r="I142" i="18"/>
  <c r="J142" i="18"/>
  <c r="K142" i="18"/>
  <c r="L142" i="18"/>
  <c r="M142" i="18"/>
  <c r="N142" i="18"/>
  <c r="O142" i="18"/>
  <c r="P142" i="18"/>
  <c r="D143" i="18"/>
  <c r="E143" i="18"/>
  <c r="F143" i="18"/>
  <c r="G143" i="18"/>
  <c r="H143" i="18"/>
  <c r="I143" i="18"/>
  <c r="J143" i="18"/>
  <c r="K143" i="18"/>
  <c r="L143" i="18"/>
  <c r="M143" i="18"/>
  <c r="N143" i="18"/>
  <c r="O143" i="18"/>
  <c r="P143" i="18"/>
  <c r="D144" i="18"/>
  <c r="E144" i="18"/>
  <c r="F144" i="18"/>
  <c r="G144" i="18"/>
  <c r="H144" i="18"/>
  <c r="I144" i="18"/>
  <c r="J144" i="18"/>
  <c r="K144" i="18"/>
  <c r="L144" i="18"/>
  <c r="M144" i="18"/>
  <c r="N144" i="18"/>
  <c r="O144" i="18"/>
  <c r="P144" i="18"/>
  <c r="D145" i="18"/>
  <c r="E145" i="18"/>
  <c r="F145" i="18"/>
  <c r="G145" i="18"/>
  <c r="H145" i="18"/>
  <c r="I145" i="18"/>
  <c r="J145" i="18"/>
  <c r="K145" i="18"/>
  <c r="L145" i="18"/>
  <c r="M145" i="18"/>
  <c r="N145" i="18"/>
  <c r="O145" i="18"/>
  <c r="P145" i="18"/>
  <c r="D146" i="18"/>
  <c r="E146" i="18"/>
  <c r="F146" i="18"/>
  <c r="G146" i="18"/>
  <c r="H146" i="18"/>
  <c r="I146" i="18"/>
  <c r="J146" i="18"/>
  <c r="K146" i="18"/>
  <c r="L146" i="18"/>
  <c r="M146" i="18"/>
  <c r="N146" i="18"/>
  <c r="O146" i="18"/>
  <c r="P146" i="18"/>
  <c r="D147" i="18"/>
  <c r="E147" i="18"/>
  <c r="F147" i="18"/>
  <c r="G147" i="18"/>
  <c r="H147" i="18"/>
  <c r="I147" i="18"/>
  <c r="J147" i="18"/>
  <c r="K147" i="18"/>
  <c r="L147" i="18"/>
  <c r="M147" i="18"/>
  <c r="N147" i="18"/>
  <c r="O147" i="18"/>
  <c r="P147" i="18"/>
  <c r="E104" i="18"/>
  <c r="F104" i="18"/>
  <c r="G104" i="18"/>
  <c r="H104" i="18"/>
  <c r="I104" i="18"/>
  <c r="J104" i="18"/>
  <c r="K104" i="18"/>
  <c r="L104" i="18"/>
  <c r="M104" i="18"/>
  <c r="N104" i="18"/>
  <c r="O104" i="18"/>
  <c r="P104" i="18"/>
  <c r="Q104" i="18"/>
  <c r="D104" i="18"/>
  <c r="C104" i="18" a="1"/>
  <c r="C104" i="18" s="1"/>
  <c r="H107" i="17"/>
  <c r="I107" i="17"/>
  <c r="AC107" i="17"/>
  <c r="AE107" i="17"/>
  <c r="AF107" i="17"/>
  <c r="J108" i="17"/>
  <c r="L108" i="17"/>
  <c r="M108" i="17"/>
  <c r="N108" i="17"/>
  <c r="AH108" i="17"/>
  <c r="AJ108" i="17"/>
  <c r="AK108" i="17"/>
  <c r="AL108" i="17"/>
  <c r="O109" i="17"/>
  <c r="Q109" i="17"/>
  <c r="R109" i="17"/>
  <c r="S109" i="17"/>
  <c r="AM109" i="17"/>
  <c r="V110" i="17"/>
  <c r="W110" i="17"/>
  <c r="X110" i="17"/>
  <c r="AR110" i="17"/>
  <c r="AT110" i="17"/>
  <c r="AU110" i="17"/>
  <c r="Y111" i="17"/>
  <c r="AA111" i="17"/>
  <c r="AB111" i="17"/>
  <c r="AC111" i="17"/>
  <c r="F112" i="17"/>
  <c r="H112" i="17"/>
  <c r="I112" i="17"/>
  <c r="J112" i="17"/>
  <c r="AD112" i="17"/>
  <c r="AF112" i="17"/>
  <c r="AG112" i="17"/>
  <c r="AH112" i="17"/>
  <c r="K113" i="17"/>
  <c r="AK113" i="17"/>
  <c r="AL113" i="17"/>
  <c r="AM113" i="17"/>
  <c r="P114" i="17"/>
  <c r="R114" i="17"/>
  <c r="S114" i="17"/>
  <c r="AL114" i="17"/>
  <c r="AN114" i="17"/>
  <c r="AP114" i="17"/>
  <c r="AQ114" i="17"/>
  <c r="AR114" i="17"/>
  <c r="S115" i="17"/>
  <c r="U115" i="17"/>
  <c r="W115" i="17"/>
  <c r="X115" i="17"/>
  <c r="Y115" i="17"/>
  <c r="AQ115" i="17"/>
  <c r="AS115" i="17"/>
  <c r="AU115" i="17"/>
  <c r="Z116" i="17"/>
  <c r="AB116" i="17"/>
  <c r="AC116" i="17"/>
  <c r="AD116" i="17"/>
  <c r="E117" i="17"/>
  <c r="F117" i="17"/>
  <c r="H117" i="17"/>
  <c r="I117" i="17"/>
  <c r="J117" i="17"/>
  <c r="K117" i="17"/>
  <c r="AC117" i="17"/>
  <c r="AD117" i="17"/>
  <c r="AE117" i="17"/>
  <c r="AF117" i="17"/>
  <c r="AG117" i="17"/>
  <c r="AH117" i="17"/>
  <c r="AI117" i="17"/>
  <c r="J118" i="17"/>
  <c r="K118" i="17"/>
  <c r="P118" i="17"/>
  <c r="AH118" i="17"/>
  <c r="AI118" i="17"/>
  <c r="AJ118" i="17"/>
  <c r="AK118" i="17"/>
  <c r="AL118" i="17"/>
  <c r="AM118" i="17"/>
  <c r="AN118" i="17"/>
  <c r="N119" i="17"/>
  <c r="O119" i="17"/>
  <c r="P119" i="17"/>
  <c r="Q119" i="17"/>
  <c r="R119" i="17"/>
  <c r="S119" i="17"/>
  <c r="T119" i="17"/>
  <c r="U119" i="17"/>
  <c r="AL119" i="17"/>
  <c r="AM119" i="17"/>
  <c r="AN119" i="17"/>
  <c r="AO119" i="17"/>
  <c r="R120" i="17"/>
  <c r="S120" i="17"/>
  <c r="T120" i="17"/>
  <c r="U120" i="17"/>
  <c r="V120" i="17"/>
  <c r="W120" i="17"/>
  <c r="X120" i="17"/>
  <c r="Y120" i="17"/>
  <c r="Z120" i="17"/>
  <c r="AP120" i="17"/>
  <c r="AQ120" i="17"/>
  <c r="AR120" i="17"/>
  <c r="AS120" i="17"/>
  <c r="AT120" i="17"/>
  <c r="AU120" i="17"/>
  <c r="E121" i="17"/>
  <c r="F121" i="17"/>
  <c r="G121" i="17"/>
  <c r="W121" i="17"/>
  <c r="X121" i="17"/>
  <c r="AC121" i="17"/>
  <c r="AD121" i="17"/>
  <c r="AE121" i="17"/>
  <c r="AU121" i="17"/>
  <c r="E122" i="17"/>
  <c r="F122" i="17"/>
  <c r="G122" i="17"/>
  <c r="H122" i="17"/>
  <c r="I122" i="17"/>
  <c r="J122" i="17"/>
  <c r="K122" i="17"/>
  <c r="L122" i="17"/>
  <c r="AA122" i="17"/>
  <c r="AB122" i="17"/>
  <c r="AC122" i="17"/>
  <c r="AD122" i="17"/>
  <c r="AE122" i="17"/>
  <c r="AF122" i="17"/>
  <c r="AG122" i="17"/>
  <c r="AH122" i="17"/>
  <c r="I123" i="17"/>
  <c r="J123" i="17"/>
  <c r="K123" i="17"/>
  <c r="L123" i="17"/>
  <c r="M123" i="17"/>
  <c r="N123" i="17"/>
  <c r="O123" i="17"/>
  <c r="P123" i="17"/>
  <c r="Q123" i="17"/>
  <c r="X123" i="17"/>
  <c r="AF123" i="17"/>
  <c r="AG123" i="17"/>
  <c r="AH123" i="17"/>
  <c r="AI123" i="17"/>
  <c r="AJ123" i="17"/>
  <c r="AK123" i="17"/>
  <c r="AL123" i="17"/>
  <c r="AM123" i="17"/>
  <c r="AN123" i="17"/>
  <c r="AO123" i="17"/>
  <c r="P124" i="17"/>
  <c r="Q124" i="17"/>
  <c r="R124" i="17"/>
  <c r="S124" i="17"/>
  <c r="T124" i="17"/>
  <c r="U124" i="17"/>
  <c r="V124" i="17"/>
  <c r="AB124" i="17"/>
  <c r="AC124" i="17"/>
  <c r="AK124" i="17"/>
  <c r="AL124" i="17"/>
  <c r="AM124" i="17"/>
  <c r="AN124" i="17"/>
  <c r="AO124" i="17"/>
  <c r="AP124" i="17"/>
  <c r="AQ124" i="17"/>
  <c r="AR124" i="17"/>
  <c r="AS124" i="17"/>
  <c r="AT124" i="17"/>
  <c r="I125" i="17"/>
  <c r="U125" i="17"/>
  <c r="V125" i="17"/>
  <c r="W125" i="17"/>
  <c r="X125" i="17"/>
  <c r="Y125" i="17"/>
  <c r="Z125" i="17"/>
  <c r="AA125" i="17"/>
  <c r="AG125" i="17"/>
  <c r="AH125" i="17"/>
  <c r="AP125" i="17"/>
  <c r="AQ125" i="17"/>
  <c r="AR125" i="17"/>
  <c r="AS125" i="17"/>
  <c r="AT125" i="17"/>
  <c r="AU125" i="17"/>
  <c r="E126" i="17"/>
  <c r="F126" i="17"/>
  <c r="G126" i="17"/>
  <c r="H126" i="17"/>
  <c r="M126" i="17"/>
  <c r="Y126" i="17"/>
  <c r="Z126" i="17"/>
  <c r="AA126" i="17"/>
  <c r="AB126" i="17"/>
  <c r="AC126" i="17"/>
  <c r="AD126" i="17"/>
  <c r="AE126" i="17"/>
  <c r="AF126" i="17"/>
  <c r="AK126" i="17"/>
  <c r="AL126" i="17"/>
  <c r="AM126" i="17"/>
  <c r="AU126" i="17"/>
  <c r="E127" i="17"/>
  <c r="F127" i="17"/>
  <c r="G127" i="17"/>
  <c r="H127" i="17"/>
  <c r="I127" i="17"/>
  <c r="J127" i="17"/>
  <c r="K127" i="17"/>
  <c r="L127" i="17"/>
  <c r="AB127" i="17"/>
  <c r="AC127" i="17"/>
  <c r="AD127" i="17"/>
  <c r="AE127" i="17"/>
  <c r="AF127" i="17"/>
  <c r="AG127" i="17"/>
  <c r="AH127" i="17"/>
  <c r="AI127" i="17"/>
  <c r="AJ127" i="17"/>
  <c r="AK127" i="17"/>
  <c r="AP127" i="17"/>
  <c r="AQ127" i="17"/>
  <c r="AR127" i="17"/>
  <c r="I128" i="17"/>
  <c r="J128" i="17"/>
  <c r="K128" i="17"/>
  <c r="L128" i="17"/>
  <c r="M128" i="17"/>
  <c r="N128" i="17"/>
  <c r="O128" i="17"/>
  <c r="W128" i="17"/>
  <c r="X128" i="17"/>
  <c r="Y128" i="17"/>
  <c r="AG128" i="17"/>
  <c r="AH128" i="17"/>
  <c r="AI128" i="17"/>
  <c r="AJ128" i="17"/>
  <c r="AK128" i="17"/>
  <c r="AL128" i="17"/>
  <c r="AM128" i="17"/>
  <c r="AN128" i="17"/>
  <c r="AO128" i="17"/>
  <c r="AP128" i="17"/>
  <c r="AT128" i="17"/>
  <c r="AU128" i="17"/>
  <c r="E129" i="17"/>
  <c r="F129" i="17"/>
  <c r="N129" i="17"/>
  <c r="O129" i="17"/>
  <c r="P129" i="17"/>
  <c r="U129" i="17"/>
  <c r="V129" i="17"/>
  <c r="W129" i="17"/>
  <c r="AA129" i="17"/>
  <c r="AB129" i="17"/>
  <c r="AC129" i="17"/>
  <c r="AD129" i="17"/>
  <c r="AL129" i="17"/>
  <c r="AM129" i="17"/>
  <c r="AN129" i="17"/>
  <c r="AO129" i="17"/>
  <c r="AP129" i="17"/>
  <c r="AQ129" i="17"/>
  <c r="AR129" i="17"/>
  <c r="AS129" i="17"/>
  <c r="AT129" i="17"/>
  <c r="AU129" i="17"/>
  <c r="H130" i="17"/>
  <c r="I130" i="17"/>
  <c r="J130" i="17"/>
  <c r="V130" i="17"/>
  <c r="W130" i="17"/>
  <c r="X130" i="17"/>
  <c r="Y130" i="17"/>
  <c r="Z130" i="17"/>
  <c r="AA130" i="17"/>
  <c r="AB130" i="17"/>
  <c r="AF130" i="17"/>
  <c r="AG130" i="17"/>
  <c r="AH130" i="17"/>
  <c r="AI130" i="17"/>
  <c r="AQ130" i="17"/>
  <c r="AR130" i="17"/>
  <c r="AS130" i="17"/>
  <c r="AT130" i="17"/>
  <c r="AU130" i="17"/>
  <c r="E131" i="17"/>
  <c r="F131" i="17"/>
  <c r="G131" i="17"/>
  <c r="H131" i="17"/>
  <c r="P131" i="17"/>
  <c r="X131" i="17"/>
  <c r="Y131" i="17"/>
  <c r="Z131" i="17"/>
  <c r="AA131" i="17"/>
  <c r="AB131" i="17"/>
  <c r="AC131" i="17"/>
  <c r="AD131" i="17"/>
  <c r="AE131" i="17"/>
  <c r="AF131" i="17"/>
  <c r="AG131" i="17"/>
  <c r="AK131" i="17"/>
  <c r="AL131" i="17"/>
  <c r="AM131" i="17"/>
  <c r="AN131" i="17"/>
  <c r="E132" i="17"/>
  <c r="F132" i="17"/>
  <c r="G132" i="17"/>
  <c r="H132" i="17"/>
  <c r="I132" i="17"/>
  <c r="N132" i="17"/>
  <c r="R132" i="17"/>
  <c r="S132" i="17"/>
  <c r="T132" i="17"/>
  <c r="U132" i="17"/>
  <c r="AC132" i="17"/>
  <c r="AD132" i="17"/>
  <c r="AE132" i="17"/>
  <c r="AF132" i="17"/>
  <c r="AG132" i="17"/>
  <c r="AH132" i="17"/>
  <c r="AI132" i="17"/>
  <c r="AJ132" i="17"/>
  <c r="AK132" i="17"/>
  <c r="AL132" i="17"/>
  <c r="AP132" i="17"/>
  <c r="AQ132" i="17"/>
  <c r="AR132" i="17"/>
  <c r="AS132" i="17"/>
  <c r="J133" i="17"/>
  <c r="O133" i="17"/>
  <c r="P133" i="17"/>
  <c r="Q133" i="17"/>
  <c r="R133" i="17"/>
  <c r="S133" i="17"/>
  <c r="W133" i="17"/>
  <c r="X133" i="17"/>
  <c r="Y133" i="17"/>
  <c r="Z133" i="17"/>
  <c r="AH133" i="17"/>
  <c r="AI133" i="17"/>
  <c r="AJ133" i="17"/>
  <c r="AK133" i="17"/>
  <c r="AL133" i="17"/>
  <c r="AM133" i="17"/>
  <c r="AN133" i="17"/>
  <c r="AO133" i="17"/>
  <c r="AP133" i="17"/>
  <c r="AQ133" i="17"/>
  <c r="AU133" i="17"/>
  <c r="P134" i="17"/>
  <c r="Q134" i="17"/>
  <c r="R134" i="17"/>
  <c r="S134" i="17"/>
  <c r="T134" i="17"/>
  <c r="U134" i="17"/>
  <c r="V134" i="17"/>
  <c r="W134" i="17"/>
  <c r="X134" i="17"/>
  <c r="AB134" i="17"/>
  <c r="AC134" i="17"/>
  <c r="AD134" i="17"/>
  <c r="AE134" i="17"/>
  <c r="AM134" i="17"/>
  <c r="AN134" i="17"/>
  <c r="AO134" i="17"/>
  <c r="AP134" i="17"/>
  <c r="AQ134" i="17"/>
  <c r="AR134" i="17"/>
  <c r="AS134" i="17"/>
  <c r="J135" i="17"/>
  <c r="K135" i="17"/>
  <c r="L135" i="17"/>
  <c r="S135" i="17"/>
  <c r="T135" i="17"/>
  <c r="U135" i="17"/>
  <c r="V135" i="17"/>
  <c r="W135" i="17"/>
  <c r="X135" i="17"/>
  <c r="Y135" i="17"/>
  <c r="Z135" i="17"/>
  <c r="AA135" i="17"/>
  <c r="AB135" i="17"/>
  <c r="AC135" i="17"/>
  <c r="AG135" i="17"/>
  <c r="AH135" i="17"/>
  <c r="AI135" i="17"/>
  <c r="AJ135" i="17"/>
  <c r="AQ135" i="17"/>
  <c r="AR135" i="17"/>
  <c r="F136" i="17"/>
  <c r="G136" i="17"/>
  <c r="H136" i="17"/>
  <c r="I136" i="17"/>
  <c r="J136" i="17"/>
  <c r="N136" i="17"/>
  <c r="O136" i="17"/>
  <c r="P136" i="17"/>
  <c r="Q136" i="17"/>
  <c r="X136" i="17"/>
  <c r="Y136" i="17"/>
  <c r="Z136" i="17"/>
  <c r="AA136" i="17"/>
  <c r="AB136" i="17"/>
  <c r="AC136" i="17"/>
  <c r="AD136" i="17"/>
  <c r="AE136" i="17"/>
  <c r="AF136" i="17"/>
  <c r="AG136" i="17"/>
  <c r="AH136" i="17"/>
  <c r="AO136" i="17"/>
  <c r="E137" i="17"/>
  <c r="F137" i="17"/>
  <c r="G137" i="17"/>
  <c r="H137" i="17"/>
  <c r="I137" i="17"/>
  <c r="J137" i="17"/>
  <c r="K137" i="17"/>
  <c r="L137" i="17"/>
  <c r="M137" i="17"/>
  <c r="N137" i="17"/>
  <c r="O137" i="17"/>
  <c r="R137" i="17"/>
  <c r="S137" i="17"/>
  <c r="T137" i="17"/>
  <c r="U137" i="17"/>
  <c r="V137" i="17"/>
  <c r="AC137" i="17"/>
  <c r="AD137" i="17"/>
  <c r="AE137" i="17"/>
  <c r="AJ137" i="17"/>
  <c r="AK137" i="17"/>
  <c r="AL137" i="17"/>
  <c r="AM137" i="17"/>
  <c r="AP137" i="17"/>
  <c r="AQ137" i="17"/>
  <c r="AR137" i="17"/>
  <c r="AS137" i="17"/>
  <c r="AT137" i="17"/>
  <c r="J138" i="17"/>
  <c r="K138" i="17"/>
  <c r="L138" i="17"/>
  <c r="M138" i="17"/>
  <c r="N138" i="17"/>
  <c r="O138" i="17"/>
  <c r="P138" i="17"/>
  <c r="Q138" i="17"/>
  <c r="R138" i="17"/>
  <c r="S138" i="17"/>
  <c r="T138" i="17"/>
  <c r="AA138" i="17"/>
  <c r="AH138" i="17"/>
  <c r="AI138" i="17"/>
  <c r="AJ138" i="17"/>
  <c r="AK138" i="17"/>
  <c r="AL138" i="17"/>
  <c r="AM138" i="17"/>
  <c r="AN138" i="17"/>
  <c r="AO138" i="17"/>
  <c r="AP138" i="17"/>
  <c r="AQ138" i="17"/>
  <c r="AR138" i="17"/>
  <c r="AU138" i="17"/>
  <c r="E139" i="17"/>
  <c r="F139" i="17"/>
  <c r="G139" i="17"/>
  <c r="H139" i="17"/>
  <c r="O139" i="17"/>
  <c r="P139" i="17"/>
  <c r="Q139" i="17"/>
  <c r="V139" i="17"/>
  <c r="W139" i="17"/>
  <c r="X139" i="17"/>
  <c r="Y139" i="17"/>
  <c r="AB139" i="17"/>
  <c r="AC139" i="17"/>
  <c r="AD139" i="17"/>
  <c r="AE139" i="17"/>
  <c r="AF139" i="17"/>
  <c r="AM139" i="17"/>
  <c r="AN139" i="17"/>
  <c r="AO139" i="17"/>
  <c r="AP139" i="17"/>
  <c r="AQ139" i="17"/>
  <c r="AR139" i="17"/>
  <c r="AS139" i="17"/>
  <c r="AT139" i="17"/>
  <c r="AU139" i="17"/>
  <c r="E140" i="17"/>
  <c r="F140" i="17"/>
  <c r="M140" i="17"/>
  <c r="T140" i="17"/>
  <c r="U140" i="17"/>
  <c r="V140" i="17"/>
  <c r="W140" i="17"/>
  <c r="X140" i="17"/>
  <c r="Y140" i="17"/>
  <c r="Z140" i="17"/>
  <c r="AA140" i="17"/>
  <c r="AB140" i="17"/>
  <c r="AC140" i="17"/>
  <c r="AD140" i="17"/>
  <c r="AG140" i="17"/>
  <c r="AH140" i="17"/>
  <c r="AI140" i="17"/>
  <c r="AJ140" i="17"/>
  <c r="AK140" i="17"/>
  <c r="AR140" i="17"/>
  <c r="AS140" i="17"/>
  <c r="AT140" i="17"/>
  <c r="H141" i="17"/>
  <c r="I141" i="17"/>
  <c r="J141" i="17"/>
  <c r="K141" i="17"/>
  <c r="N141" i="17"/>
  <c r="O141" i="17"/>
  <c r="P141" i="17"/>
  <c r="Q141" i="17"/>
  <c r="R141" i="17"/>
  <c r="Y141" i="17"/>
  <c r="Z141" i="17"/>
  <c r="AA141" i="17"/>
  <c r="AB141" i="17"/>
  <c r="AC141" i="17"/>
  <c r="AD141" i="17"/>
  <c r="AE141" i="17"/>
  <c r="AF141" i="17"/>
  <c r="AG141" i="17"/>
  <c r="AH141" i="17"/>
  <c r="AI141" i="17"/>
  <c r="AP141" i="17"/>
  <c r="F142" i="17"/>
  <c r="G142" i="17"/>
  <c r="H142" i="17"/>
  <c r="I142" i="17"/>
  <c r="J142" i="17"/>
  <c r="K142" i="17"/>
  <c r="L142" i="17"/>
  <c r="M142" i="17"/>
  <c r="N142" i="17"/>
  <c r="O142" i="17"/>
  <c r="P142" i="17"/>
  <c r="S142" i="17"/>
  <c r="T142" i="17"/>
  <c r="U142" i="17"/>
  <c r="V142" i="17"/>
  <c r="W142" i="17"/>
  <c r="AD142" i="17"/>
  <c r="AE142" i="17"/>
  <c r="AF142" i="17"/>
  <c r="AK142" i="17"/>
  <c r="AL142" i="17"/>
  <c r="AM142" i="17"/>
  <c r="AN142" i="17"/>
  <c r="AQ142" i="17"/>
  <c r="AR142" i="17"/>
  <c r="AS142" i="17"/>
  <c r="AT142" i="17"/>
  <c r="AU142" i="17"/>
  <c r="K143" i="17"/>
  <c r="L143" i="17"/>
  <c r="M143" i="17"/>
  <c r="N143" i="17"/>
  <c r="O143" i="17"/>
  <c r="P143" i="17"/>
  <c r="Q143" i="17"/>
  <c r="R143" i="17"/>
  <c r="S143" i="17"/>
  <c r="T143" i="17"/>
  <c r="U143" i="17"/>
  <c r="AB143" i="17"/>
  <c r="AI143" i="17"/>
  <c r="AJ143" i="17"/>
  <c r="AK143" i="17"/>
  <c r="AL143" i="17"/>
  <c r="AM143" i="17"/>
  <c r="AN143" i="17"/>
  <c r="AO143" i="17"/>
  <c r="AP143" i="17"/>
  <c r="AQ143" i="17"/>
  <c r="AR143" i="17"/>
  <c r="AS143" i="17"/>
  <c r="E144" i="17"/>
  <c r="F144" i="17"/>
  <c r="G144" i="17"/>
  <c r="H144" i="17"/>
  <c r="I144" i="17"/>
  <c r="P144" i="17"/>
  <c r="Q144" i="17"/>
  <c r="R144" i="17"/>
  <c r="W144" i="17"/>
  <c r="X144" i="17"/>
  <c r="Y144" i="17"/>
  <c r="Z144" i="17"/>
  <c r="AC144" i="17"/>
  <c r="AD144" i="17"/>
  <c r="AE144" i="17"/>
  <c r="AF144" i="17"/>
  <c r="AG144" i="17"/>
  <c r="AN144" i="17"/>
  <c r="AO144" i="17"/>
  <c r="AP144" i="17"/>
  <c r="AQ144" i="17"/>
  <c r="AR144" i="17"/>
  <c r="AS144" i="17"/>
  <c r="AT144" i="17"/>
  <c r="AU144" i="17"/>
  <c r="E145" i="17"/>
  <c r="F145" i="17"/>
  <c r="G145" i="17"/>
  <c r="N145" i="17"/>
  <c r="U145" i="17"/>
  <c r="V145" i="17"/>
  <c r="W145" i="17"/>
  <c r="X145" i="17"/>
  <c r="Y145" i="17"/>
  <c r="Z145" i="17"/>
  <c r="AA145" i="17"/>
  <c r="AB145" i="17"/>
  <c r="AC145" i="17"/>
  <c r="AD145" i="17"/>
  <c r="AE145" i="17"/>
  <c r="AH145" i="17"/>
  <c r="AI145" i="17"/>
  <c r="AJ145" i="17"/>
  <c r="AK145" i="17"/>
  <c r="AL145" i="17"/>
  <c r="AS145" i="17"/>
  <c r="AT145" i="17"/>
  <c r="AU145" i="17"/>
  <c r="I146" i="17"/>
  <c r="J146" i="17"/>
  <c r="K146" i="17"/>
  <c r="L146" i="17"/>
  <c r="O146" i="17"/>
  <c r="P146" i="17"/>
  <c r="Q146" i="17"/>
  <c r="R146" i="17"/>
  <c r="S146" i="17"/>
  <c r="Z146" i="17"/>
  <c r="AA146" i="17"/>
  <c r="AB146" i="17"/>
  <c r="AC146" i="17"/>
  <c r="AD146" i="17"/>
  <c r="AE146" i="17"/>
  <c r="AF146" i="17"/>
  <c r="AG146" i="17"/>
  <c r="AH146" i="17"/>
  <c r="AI146" i="17"/>
  <c r="AJ146" i="17"/>
  <c r="AQ146" i="17"/>
  <c r="G147" i="17"/>
  <c r="H147" i="17"/>
  <c r="I147" i="17"/>
  <c r="J147" i="17"/>
  <c r="K147" i="17"/>
  <c r="L147" i="17"/>
  <c r="M147" i="17"/>
  <c r="N147" i="17"/>
  <c r="O147" i="17"/>
  <c r="P147" i="17"/>
  <c r="Q147" i="17"/>
  <c r="T147" i="17"/>
  <c r="U147" i="17"/>
  <c r="V147" i="17"/>
  <c r="W147" i="17"/>
  <c r="X147" i="17"/>
  <c r="AE147" i="17"/>
  <c r="AF147" i="17"/>
  <c r="AG147" i="17"/>
  <c r="AL147" i="17"/>
  <c r="AM147" i="17"/>
  <c r="AN147" i="17"/>
  <c r="AO147" i="17"/>
  <c r="AR147" i="17"/>
  <c r="AS147" i="17"/>
  <c r="AT147" i="17"/>
  <c r="AU147" i="17"/>
  <c r="E148" i="17"/>
  <c r="L148" i="17"/>
  <c r="M148" i="17"/>
  <c r="N148" i="17"/>
  <c r="O148" i="17"/>
  <c r="P148" i="17"/>
  <c r="Q148" i="17"/>
  <c r="R148" i="17"/>
  <c r="S148" i="17"/>
  <c r="T148" i="17"/>
  <c r="U148" i="17"/>
  <c r="V148" i="17"/>
  <c r="AC148" i="17"/>
  <c r="AJ148" i="17"/>
  <c r="AK148" i="17"/>
  <c r="AL148" i="17"/>
  <c r="AM148" i="17"/>
  <c r="AN148" i="17"/>
  <c r="AO148" i="17"/>
  <c r="AP148" i="17"/>
  <c r="AQ148" i="17"/>
  <c r="AR148" i="17"/>
  <c r="AS148" i="17"/>
  <c r="AT148" i="17"/>
  <c r="F149" i="17"/>
  <c r="G149" i="17"/>
  <c r="H149" i="17"/>
  <c r="I149" i="17"/>
  <c r="J149" i="17"/>
  <c r="Q149" i="17"/>
  <c r="R149" i="17"/>
  <c r="S149" i="17"/>
  <c r="X149" i="17"/>
  <c r="Y149" i="17"/>
  <c r="Z149" i="17"/>
  <c r="AA149" i="17"/>
  <c r="AD149" i="17"/>
  <c r="AE149" i="17"/>
  <c r="AF149" i="17"/>
  <c r="AG149" i="17"/>
  <c r="AH149" i="17"/>
  <c r="AO149" i="17"/>
  <c r="AP149" i="17"/>
  <c r="AQ149" i="17"/>
  <c r="AR149" i="17"/>
  <c r="AS149" i="17"/>
  <c r="AT149" i="17"/>
  <c r="AU149" i="17"/>
  <c r="D107" i="17"/>
  <c r="D108" i="17"/>
  <c r="D109" i="17"/>
  <c r="D110" i="17"/>
  <c r="D117" i="17"/>
  <c r="D124" i="17"/>
  <c r="D125" i="17"/>
  <c r="D126" i="17"/>
  <c r="D127" i="17"/>
  <c r="D128" i="17"/>
  <c r="D129" i="17"/>
  <c r="D130" i="17"/>
  <c r="D131" i="17"/>
  <c r="D132" i="17"/>
  <c r="D133" i="17"/>
  <c r="D134" i="17"/>
  <c r="D137" i="17"/>
  <c r="D138" i="17"/>
  <c r="D139" i="17"/>
  <c r="D140" i="17"/>
  <c r="D141" i="17"/>
  <c r="D147" i="17"/>
  <c r="D148" i="17"/>
  <c r="D149" i="17"/>
  <c r="C106" i="17" a="1"/>
  <c r="AQ109" i="17" s="1"/>
  <c r="J74" i="2"/>
  <c r="Q74" i="2"/>
  <c r="R74" i="2"/>
  <c r="S74" i="2"/>
  <c r="T74" i="2"/>
  <c r="U74" i="2"/>
  <c r="V74" i="2"/>
  <c r="W74" i="2"/>
  <c r="X74" i="2"/>
  <c r="Y74" i="2"/>
  <c r="Z74" i="2"/>
  <c r="AA74" i="2"/>
  <c r="AB74" i="2"/>
  <c r="AC74" i="2"/>
  <c r="AD74" i="2"/>
  <c r="AE74" i="2"/>
  <c r="AF74" i="2"/>
  <c r="AG74" i="2"/>
  <c r="AH74" i="2"/>
  <c r="AI74" i="2"/>
  <c r="AJ74" i="2"/>
  <c r="AK74" i="2"/>
  <c r="AL74" i="2"/>
  <c r="AM74" i="2"/>
  <c r="AN74" i="2"/>
  <c r="AO74" i="2"/>
  <c r="AP74" i="2"/>
  <c r="AQ74" i="2"/>
  <c r="AR74" i="2"/>
  <c r="AS74" i="2"/>
  <c r="AT74" i="2"/>
  <c r="AU74" i="2"/>
  <c r="K74" i="2"/>
  <c r="L74" i="2"/>
  <c r="M74" i="2"/>
  <c r="N74" i="2"/>
  <c r="O74" i="2"/>
  <c r="P74" i="2"/>
  <c r="M39" i="17"/>
  <c r="M63" i="17" s="1"/>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E60" i="17"/>
  <c r="F60" i="17"/>
  <c r="G60" i="17"/>
  <c r="H60" i="17"/>
  <c r="I60" i="17"/>
  <c r="J60" i="17"/>
  <c r="K60" i="17"/>
  <c r="L60" i="17"/>
  <c r="M60" i="17"/>
  <c r="N60" i="17"/>
  <c r="O60" i="17"/>
  <c r="D61" i="2"/>
  <c r="P55" i="2"/>
  <c r="Q55" i="2"/>
  <c r="R55" i="2"/>
  <c r="S55" i="2"/>
  <c r="T55" i="2"/>
  <c r="U55" i="2"/>
  <c r="V55" i="2"/>
  <c r="W55" i="2"/>
  <c r="X55" i="2"/>
  <c r="Y55" i="2"/>
  <c r="Z55" i="2"/>
  <c r="AA55" i="2"/>
  <c r="AB55" i="2"/>
  <c r="AC55" i="2"/>
  <c r="AD55" i="2"/>
  <c r="AE55" i="2"/>
  <c r="AF55" i="2"/>
  <c r="AG55" i="2"/>
  <c r="AH55" i="2"/>
  <c r="AI55" i="2"/>
  <c r="AI70" i="3" s="1"/>
  <c r="AJ55" i="2"/>
  <c r="AJ70" i="3" s="1"/>
  <c r="AK55" i="2"/>
  <c r="AK70" i="3" s="1"/>
  <c r="AL55" i="2"/>
  <c r="AL78" i="67" s="1"/>
  <c r="AM55" i="2"/>
  <c r="AM70" i="3" s="1"/>
  <c r="AN55" i="2"/>
  <c r="AO55" i="2"/>
  <c r="AP55" i="2"/>
  <c r="AQ55" i="2"/>
  <c r="AR55" i="2"/>
  <c r="AS55" i="2"/>
  <c r="AT55" i="2"/>
  <c r="AU55" i="2"/>
  <c r="L55" i="2"/>
  <c r="M55" i="2"/>
  <c r="N55" i="2"/>
  <c r="O55" i="2"/>
  <c r="O70" i="13" s="1"/>
  <c r="K55" i="2"/>
  <c r="N43" i="13"/>
  <c r="J32" i="65"/>
  <c r="J31" i="65"/>
  <c r="J30" i="65"/>
  <c r="J29" i="65"/>
  <c r="J28" i="65"/>
  <c r="J27" i="65"/>
  <c r="J26" i="65"/>
  <c r="J25" i="65"/>
  <c r="J24" i="65"/>
  <c r="J23" i="65"/>
  <c r="J22" i="65"/>
  <c r="J21" i="65"/>
  <c r="J20" i="65"/>
  <c r="J19" i="65"/>
  <c r="J18" i="65"/>
  <c r="J17" i="65"/>
  <c r="J16" i="65"/>
  <c r="J15" i="65"/>
  <c r="J14" i="65"/>
  <c r="J11" i="65"/>
  <c r="I11" i="65"/>
  <c r="G11" i="65"/>
  <c r="J10" i="65"/>
  <c r="J9" i="65"/>
  <c r="I9" i="65"/>
  <c r="G9" i="65"/>
  <c r="J8" i="65"/>
  <c r="J7" i="65"/>
  <c r="J5" i="65"/>
  <c r="J6" i="65"/>
  <c r="J4" i="65"/>
  <c r="G5" i="65"/>
  <c r="I5" i="65" s="1"/>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L70" i="3"/>
  <c r="M70" i="3"/>
  <c r="N70" i="3"/>
  <c r="O70" i="3"/>
  <c r="P70" i="3"/>
  <c r="Q70" i="3"/>
  <c r="R70" i="3"/>
  <c r="S70" i="3"/>
  <c r="T70" i="3"/>
  <c r="U70" i="3"/>
  <c r="V70" i="3"/>
  <c r="W70" i="3"/>
  <c r="X70" i="3"/>
  <c r="Y70" i="3"/>
  <c r="Z70" i="3"/>
  <c r="AA70" i="3"/>
  <c r="AB70" i="3"/>
  <c r="AC70" i="3"/>
  <c r="AD70" i="3"/>
  <c r="AE70" i="3"/>
  <c r="AF70" i="3"/>
  <c r="AG70" i="3"/>
  <c r="AH70" i="3"/>
  <c r="AN70" i="3"/>
  <c r="AO70" i="3"/>
  <c r="AP70" i="3"/>
  <c r="AQ70" i="3"/>
  <c r="AR70" i="3"/>
  <c r="AS70" i="3"/>
  <c r="AT70" i="3"/>
  <c r="AU70"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D63" i="3"/>
  <c r="E63" i="3"/>
  <c r="F63" i="3"/>
  <c r="G63" i="3"/>
  <c r="H63" i="3"/>
  <c r="I63" i="3"/>
  <c r="J63" i="3"/>
  <c r="D64" i="3"/>
  <c r="E64" i="3"/>
  <c r="F64" i="3"/>
  <c r="G64" i="3"/>
  <c r="H64" i="3"/>
  <c r="I64" i="3"/>
  <c r="J64" i="3"/>
  <c r="D65" i="3"/>
  <c r="E65" i="3"/>
  <c r="F65" i="3"/>
  <c r="G65" i="3"/>
  <c r="H65" i="3"/>
  <c r="I65" i="3"/>
  <c r="J65" i="3"/>
  <c r="D66" i="3"/>
  <c r="E66" i="3"/>
  <c r="F66" i="3"/>
  <c r="G66" i="3"/>
  <c r="H66" i="3"/>
  <c r="I66" i="3"/>
  <c r="J66" i="3"/>
  <c r="D67" i="3"/>
  <c r="E67" i="3"/>
  <c r="F67" i="3"/>
  <c r="G67" i="3"/>
  <c r="H67" i="3"/>
  <c r="I67" i="3"/>
  <c r="J67" i="3"/>
  <c r="D68" i="3"/>
  <c r="E68" i="3"/>
  <c r="F68" i="3"/>
  <c r="G68" i="3"/>
  <c r="H68" i="3"/>
  <c r="I68" i="3"/>
  <c r="J68" i="3"/>
  <c r="D69" i="3"/>
  <c r="D70" i="3"/>
  <c r="E70" i="3"/>
  <c r="F70" i="3"/>
  <c r="G70" i="3"/>
  <c r="H70" i="3"/>
  <c r="I70" i="3"/>
  <c r="J70" i="3"/>
  <c r="D72" i="3"/>
  <c r="E72" i="3"/>
  <c r="F72" i="3"/>
  <c r="G72" i="3"/>
  <c r="H72" i="3"/>
  <c r="I72" i="3"/>
  <c r="J72" i="3"/>
  <c r="D73" i="3"/>
  <c r="E73" i="3"/>
  <c r="F73" i="3"/>
  <c r="G73" i="3"/>
  <c r="H73" i="3"/>
  <c r="I73" i="3"/>
  <c r="J73" i="3"/>
  <c r="D74" i="3"/>
  <c r="E74" i="3"/>
  <c r="F74" i="3"/>
  <c r="G74" i="3"/>
  <c r="H74" i="3"/>
  <c r="I74" i="3"/>
  <c r="J74" i="3"/>
  <c r="K64" i="3"/>
  <c r="K65" i="3"/>
  <c r="K66" i="3"/>
  <c r="K67" i="3"/>
  <c r="K68" i="3"/>
  <c r="K70" i="3"/>
  <c r="K72" i="3"/>
  <c r="K73" i="3"/>
  <c r="K74" i="3"/>
  <c r="K63" i="3"/>
  <c r="L63" i="13"/>
  <c r="M63" i="13"/>
  <c r="N63" i="13"/>
  <c r="O63" i="13"/>
  <c r="P63" i="13"/>
  <c r="Q63" i="13"/>
  <c r="R63" i="13"/>
  <c r="S63" i="13"/>
  <c r="T63" i="13"/>
  <c r="U63" i="13"/>
  <c r="V63" i="13"/>
  <c r="W63" i="13"/>
  <c r="X63" i="13"/>
  <c r="Y63" i="13"/>
  <c r="Z63" i="13"/>
  <c r="AA63" i="13"/>
  <c r="AB63" i="13"/>
  <c r="AC63" i="13"/>
  <c r="AD63" i="13"/>
  <c r="AE63" i="13"/>
  <c r="AF63" i="13"/>
  <c r="AG63" i="13"/>
  <c r="AH63" i="13"/>
  <c r="AI63" i="13"/>
  <c r="AJ63" i="13"/>
  <c r="AK63" i="13"/>
  <c r="AL63" i="13"/>
  <c r="AM63" i="13"/>
  <c r="AN63" i="13"/>
  <c r="AO63" i="13"/>
  <c r="AP63" i="13"/>
  <c r="AQ63" i="13"/>
  <c r="AR63" i="13"/>
  <c r="AS63" i="13"/>
  <c r="AT63" i="13"/>
  <c r="AU63" i="13"/>
  <c r="L64" i="13"/>
  <c r="M64" i="13"/>
  <c r="N64" i="13"/>
  <c r="O64" i="13"/>
  <c r="P64" i="13"/>
  <c r="Q64" i="13"/>
  <c r="R64" i="13"/>
  <c r="S64" i="13"/>
  <c r="T64" i="13"/>
  <c r="U64" i="13"/>
  <c r="V64" i="13"/>
  <c r="W64" i="13"/>
  <c r="X64" i="13"/>
  <c r="Y64" i="13"/>
  <c r="Z64" i="13"/>
  <c r="AA64" i="13"/>
  <c r="AB64" i="13"/>
  <c r="AC64" i="13"/>
  <c r="AD64" i="13"/>
  <c r="AE64" i="13"/>
  <c r="AF64" i="13"/>
  <c r="AG64" i="13"/>
  <c r="AH64" i="13"/>
  <c r="AI64" i="13"/>
  <c r="AJ64" i="13"/>
  <c r="AK64" i="13"/>
  <c r="AL64" i="13"/>
  <c r="AM64" i="13"/>
  <c r="AN64" i="13"/>
  <c r="AO64" i="13"/>
  <c r="AP64" i="13"/>
  <c r="AQ64" i="13"/>
  <c r="AR64" i="13"/>
  <c r="AS64" i="13"/>
  <c r="AT64" i="13"/>
  <c r="AU64" i="13"/>
  <c r="L65" i="13"/>
  <c r="M65" i="13"/>
  <c r="N65" i="13"/>
  <c r="O65" i="13"/>
  <c r="P65" i="13"/>
  <c r="Q65" i="13"/>
  <c r="R65" i="13"/>
  <c r="S65" i="13"/>
  <c r="T65" i="13"/>
  <c r="U65" i="13"/>
  <c r="V65" i="13"/>
  <c r="W65" i="13"/>
  <c r="X65" i="13"/>
  <c r="Y65" i="13"/>
  <c r="Z65" i="13"/>
  <c r="AA65" i="13"/>
  <c r="AB65" i="13"/>
  <c r="AC65" i="13"/>
  <c r="AD65" i="13"/>
  <c r="AE65" i="13"/>
  <c r="AF65" i="13"/>
  <c r="AG65" i="13"/>
  <c r="AH65" i="13"/>
  <c r="AI65" i="13"/>
  <c r="AJ65" i="13"/>
  <c r="AK65" i="13"/>
  <c r="AL65" i="13"/>
  <c r="AM65" i="13"/>
  <c r="AN65" i="13"/>
  <c r="AO65" i="13"/>
  <c r="AP65" i="13"/>
  <c r="AQ65" i="13"/>
  <c r="AR65" i="13"/>
  <c r="AS65" i="13"/>
  <c r="AT65" i="13"/>
  <c r="AU65" i="13"/>
  <c r="L66" i="13"/>
  <c r="M66" i="13"/>
  <c r="N66" i="13"/>
  <c r="O66" i="13"/>
  <c r="P66" i="13"/>
  <c r="Q66" i="13"/>
  <c r="R66" i="13"/>
  <c r="S66" i="13"/>
  <c r="T66" i="13"/>
  <c r="U66" i="13"/>
  <c r="V66" i="13"/>
  <c r="W66" i="13"/>
  <c r="X66" i="13"/>
  <c r="Y66" i="13"/>
  <c r="Z66" i="13"/>
  <c r="AA66" i="13"/>
  <c r="AB66" i="13"/>
  <c r="AC66" i="13"/>
  <c r="AD66" i="13"/>
  <c r="AE66" i="13"/>
  <c r="AF66" i="13"/>
  <c r="AG66" i="13"/>
  <c r="AH66" i="13"/>
  <c r="AI66" i="13"/>
  <c r="AJ66" i="13"/>
  <c r="AK66" i="13"/>
  <c r="AL66" i="13"/>
  <c r="AM66" i="13"/>
  <c r="AN66" i="13"/>
  <c r="AO66" i="13"/>
  <c r="AP66" i="13"/>
  <c r="AQ66" i="13"/>
  <c r="AR66" i="13"/>
  <c r="AS66" i="13"/>
  <c r="AT66" i="13"/>
  <c r="AU66" i="13"/>
  <c r="L67" i="13"/>
  <c r="M67" i="13"/>
  <c r="N67" i="13"/>
  <c r="O67" i="13"/>
  <c r="P67" i="13"/>
  <c r="Q67" i="13"/>
  <c r="R67" i="13"/>
  <c r="S67" i="13"/>
  <c r="T67" i="13"/>
  <c r="U67" i="13"/>
  <c r="V67" i="13"/>
  <c r="W67" i="13"/>
  <c r="X67" i="13"/>
  <c r="Y67" i="13"/>
  <c r="Z67" i="13"/>
  <c r="AA67" i="13"/>
  <c r="AB67" i="13"/>
  <c r="AC67" i="13"/>
  <c r="AD67" i="13"/>
  <c r="AE67" i="13"/>
  <c r="AF67" i="13"/>
  <c r="AG67" i="13"/>
  <c r="AH67" i="13"/>
  <c r="AI67" i="13"/>
  <c r="AJ67" i="13"/>
  <c r="AK67" i="13"/>
  <c r="AL67" i="13"/>
  <c r="AM67" i="13"/>
  <c r="AN67" i="13"/>
  <c r="AO67" i="13"/>
  <c r="AP67" i="13"/>
  <c r="AQ67" i="13"/>
  <c r="AR67" i="13"/>
  <c r="AS67" i="13"/>
  <c r="AT67" i="13"/>
  <c r="AU67" i="13"/>
  <c r="L68" i="13"/>
  <c r="M68" i="13"/>
  <c r="N68" i="13"/>
  <c r="O68" i="13"/>
  <c r="P68" i="13"/>
  <c r="Q68" i="13"/>
  <c r="R68" i="13"/>
  <c r="S68" i="13"/>
  <c r="T68" i="13"/>
  <c r="U68" i="13"/>
  <c r="V68" i="13"/>
  <c r="W68" i="13"/>
  <c r="X68" i="13"/>
  <c r="Y68" i="13"/>
  <c r="Z68" i="13"/>
  <c r="AA68" i="13"/>
  <c r="AB68" i="13"/>
  <c r="AC68" i="13"/>
  <c r="AD68" i="13"/>
  <c r="AE68" i="13"/>
  <c r="AF68" i="13"/>
  <c r="AG68" i="13"/>
  <c r="AH68" i="13"/>
  <c r="AI68" i="13"/>
  <c r="AJ68" i="13"/>
  <c r="AK68" i="13"/>
  <c r="AL68" i="13"/>
  <c r="AM68" i="13"/>
  <c r="AN68" i="13"/>
  <c r="AO68" i="13"/>
  <c r="AP68" i="13"/>
  <c r="AQ68" i="13"/>
  <c r="AR68" i="13"/>
  <c r="AS68" i="13"/>
  <c r="AT68" i="13"/>
  <c r="AU68" i="13"/>
  <c r="L70" i="13"/>
  <c r="M70" i="13"/>
  <c r="N70" i="13"/>
  <c r="P70" i="13"/>
  <c r="Q70" i="13"/>
  <c r="R70" i="13"/>
  <c r="S70" i="13"/>
  <c r="T70" i="13"/>
  <c r="U70" i="13"/>
  <c r="V70" i="13"/>
  <c r="W70" i="13"/>
  <c r="X70" i="13"/>
  <c r="Y70" i="13"/>
  <c r="Z70" i="13"/>
  <c r="AA70" i="13"/>
  <c r="AB70" i="13"/>
  <c r="AC70" i="13"/>
  <c r="AD70" i="13"/>
  <c r="AE70" i="13"/>
  <c r="AF70" i="13"/>
  <c r="AG70" i="13"/>
  <c r="AH70" i="13"/>
  <c r="AI70" i="13"/>
  <c r="AK70" i="13"/>
  <c r="AN70" i="13"/>
  <c r="AO70" i="13"/>
  <c r="AP70" i="13"/>
  <c r="AQ70" i="13"/>
  <c r="AR70" i="13"/>
  <c r="AS70" i="13"/>
  <c r="AT70" i="13"/>
  <c r="AU70" i="13"/>
  <c r="L72" i="13"/>
  <c r="M72" i="13"/>
  <c r="N72" i="13"/>
  <c r="O72" i="13"/>
  <c r="P72" i="13"/>
  <c r="Q72" i="13"/>
  <c r="R72" i="13"/>
  <c r="S72" i="13"/>
  <c r="T72" i="13"/>
  <c r="U72" i="13"/>
  <c r="V72" i="13"/>
  <c r="W72" i="13"/>
  <c r="X72" i="13"/>
  <c r="Y72" i="13"/>
  <c r="Z72" i="13"/>
  <c r="AA72" i="13"/>
  <c r="AB72" i="13"/>
  <c r="AC72" i="13"/>
  <c r="AD72" i="13"/>
  <c r="AE72" i="13"/>
  <c r="AF72" i="13"/>
  <c r="AG72" i="13"/>
  <c r="AH72" i="13"/>
  <c r="AI72" i="13"/>
  <c r="AJ72" i="13"/>
  <c r="AK72" i="13"/>
  <c r="AL72" i="13"/>
  <c r="AM72" i="13"/>
  <c r="AN72" i="13"/>
  <c r="AO72" i="13"/>
  <c r="AP72" i="13"/>
  <c r="AQ72" i="13"/>
  <c r="AR72" i="13"/>
  <c r="AS72" i="13"/>
  <c r="AT72" i="13"/>
  <c r="AU72" i="13"/>
  <c r="L73" i="13"/>
  <c r="M73" i="13"/>
  <c r="N73" i="13"/>
  <c r="O73" i="13"/>
  <c r="P73" i="13"/>
  <c r="Q73" i="13"/>
  <c r="R73" i="13"/>
  <c r="S73" i="13"/>
  <c r="T73" i="13"/>
  <c r="U73" i="13"/>
  <c r="V73" i="13"/>
  <c r="W73" i="13"/>
  <c r="X73" i="13"/>
  <c r="Y73" i="13"/>
  <c r="Z73" i="13"/>
  <c r="AA73" i="13"/>
  <c r="AB73" i="13"/>
  <c r="AC73" i="13"/>
  <c r="AD73" i="13"/>
  <c r="AE73" i="13"/>
  <c r="AF73" i="13"/>
  <c r="AG73" i="13"/>
  <c r="AH73" i="13"/>
  <c r="AI73" i="13"/>
  <c r="AJ73" i="13"/>
  <c r="AK73" i="13"/>
  <c r="AL73" i="13"/>
  <c r="AM73" i="13"/>
  <c r="AN73" i="13"/>
  <c r="AO73" i="13"/>
  <c r="AP73" i="13"/>
  <c r="AQ73" i="13"/>
  <c r="AR73" i="13"/>
  <c r="AS73" i="13"/>
  <c r="AT73" i="13"/>
  <c r="AU73" i="13"/>
  <c r="L74" i="13"/>
  <c r="M74" i="13"/>
  <c r="N74" i="13"/>
  <c r="O74" i="13"/>
  <c r="P74" i="13"/>
  <c r="Q74" i="13"/>
  <c r="R74" i="13"/>
  <c r="S74" i="13"/>
  <c r="T74" i="13"/>
  <c r="U74" i="13"/>
  <c r="V74" i="13"/>
  <c r="W74" i="13"/>
  <c r="X74" i="13"/>
  <c r="Y74" i="13"/>
  <c r="Z74" i="13"/>
  <c r="AA74" i="13"/>
  <c r="AB74" i="13"/>
  <c r="AC74" i="13"/>
  <c r="AD74" i="13"/>
  <c r="AE74" i="13"/>
  <c r="AF74" i="13"/>
  <c r="AG74" i="13"/>
  <c r="AH74" i="13"/>
  <c r="AI74" i="13"/>
  <c r="AJ74" i="13"/>
  <c r="AK74" i="13"/>
  <c r="AL74" i="13"/>
  <c r="AM74" i="13"/>
  <c r="AN74" i="13"/>
  <c r="AO74" i="13"/>
  <c r="AP74" i="13"/>
  <c r="AQ74" i="13"/>
  <c r="AR74" i="13"/>
  <c r="AS74" i="13"/>
  <c r="AT74" i="13"/>
  <c r="AU74" i="13"/>
  <c r="D63" i="13"/>
  <c r="E63" i="13"/>
  <c r="F63" i="13"/>
  <c r="G63" i="13"/>
  <c r="H63" i="13"/>
  <c r="I63" i="13"/>
  <c r="J63" i="13"/>
  <c r="D64" i="13"/>
  <c r="E64" i="13"/>
  <c r="F64" i="13"/>
  <c r="G64" i="13"/>
  <c r="H64" i="13"/>
  <c r="I64" i="13"/>
  <c r="J64" i="13"/>
  <c r="D65" i="13"/>
  <c r="E65" i="13"/>
  <c r="F65" i="13"/>
  <c r="G65" i="13"/>
  <c r="H65" i="13"/>
  <c r="I65" i="13"/>
  <c r="J65" i="13"/>
  <c r="D66" i="13"/>
  <c r="E66" i="13"/>
  <c r="F66" i="13"/>
  <c r="G66" i="13"/>
  <c r="H66" i="13"/>
  <c r="I66" i="13"/>
  <c r="J66" i="13"/>
  <c r="D67" i="13"/>
  <c r="E67" i="13"/>
  <c r="F67" i="13"/>
  <c r="G67" i="13"/>
  <c r="H67" i="13"/>
  <c r="I67" i="13"/>
  <c r="J67" i="13"/>
  <c r="D68" i="13"/>
  <c r="E68" i="13"/>
  <c r="F68" i="13"/>
  <c r="G68" i="13"/>
  <c r="H68" i="13"/>
  <c r="I68" i="13"/>
  <c r="J68" i="13"/>
  <c r="D70" i="13"/>
  <c r="E70" i="13"/>
  <c r="F70" i="13"/>
  <c r="G70" i="13"/>
  <c r="H70" i="13"/>
  <c r="I70" i="13"/>
  <c r="J70" i="13"/>
  <c r="D72" i="13"/>
  <c r="E72" i="13"/>
  <c r="F72" i="13"/>
  <c r="G72" i="13"/>
  <c r="H72" i="13"/>
  <c r="I72" i="13"/>
  <c r="J72" i="13"/>
  <c r="D73" i="13"/>
  <c r="E73" i="13"/>
  <c r="F73" i="13"/>
  <c r="G73" i="13"/>
  <c r="H73" i="13"/>
  <c r="I73" i="13"/>
  <c r="J73" i="13"/>
  <c r="D74" i="13"/>
  <c r="E74" i="13"/>
  <c r="F74" i="13"/>
  <c r="G74" i="13"/>
  <c r="H74" i="13"/>
  <c r="I74" i="13"/>
  <c r="J74" i="13"/>
  <c r="K64" i="13"/>
  <c r="K65" i="13"/>
  <c r="K66" i="13"/>
  <c r="K67" i="13"/>
  <c r="K68" i="13"/>
  <c r="K70" i="13"/>
  <c r="K72" i="13"/>
  <c r="K73" i="13"/>
  <c r="K74" i="13"/>
  <c r="K63" i="13"/>
  <c r="L71" i="67"/>
  <c r="M71" i="67"/>
  <c r="N71" i="67"/>
  <c r="O71" i="67"/>
  <c r="P71" i="67"/>
  <c r="Q71" i="67"/>
  <c r="R71" i="67"/>
  <c r="S71" i="67"/>
  <c r="T71" i="67"/>
  <c r="U71" i="67"/>
  <c r="V71" i="67"/>
  <c r="W71" i="67"/>
  <c r="X71" i="67"/>
  <c r="Y71" i="67"/>
  <c r="Z71" i="67"/>
  <c r="AA71" i="67"/>
  <c r="AB71" i="67"/>
  <c r="AC71" i="67"/>
  <c r="AD71" i="67"/>
  <c r="AE71" i="67"/>
  <c r="AF71" i="67"/>
  <c r="AG71" i="67"/>
  <c r="AH71" i="67"/>
  <c r="AI71" i="67"/>
  <c r="AJ71" i="67"/>
  <c r="AK71" i="67"/>
  <c r="AL71" i="67"/>
  <c r="AM71" i="67"/>
  <c r="AN71" i="67"/>
  <c r="AO71" i="67"/>
  <c r="AP71" i="67"/>
  <c r="AQ71" i="67"/>
  <c r="AR71" i="67"/>
  <c r="AS71" i="67"/>
  <c r="AT71" i="67"/>
  <c r="AU71" i="67"/>
  <c r="L72" i="67"/>
  <c r="M72" i="67"/>
  <c r="N72" i="67"/>
  <c r="O72" i="67"/>
  <c r="P72" i="67"/>
  <c r="Q72" i="67"/>
  <c r="R72" i="67"/>
  <c r="S72" i="67"/>
  <c r="T72" i="67"/>
  <c r="U72" i="67"/>
  <c r="V72" i="67"/>
  <c r="W72" i="67"/>
  <c r="X72" i="67"/>
  <c r="Y72" i="67"/>
  <c r="Z72" i="67"/>
  <c r="AA72" i="67"/>
  <c r="AB72" i="67"/>
  <c r="AC72" i="67"/>
  <c r="AD72" i="67"/>
  <c r="AE72" i="67"/>
  <c r="AF72" i="67"/>
  <c r="AG72" i="67"/>
  <c r="AH72" i="67"/>
  <c r="AI72" i="67"/>
  <c r="AJ72" i="67"/>
  <c r="AK72" i="67"/>
  <c r="AL72" i="67"/>
  <c r="AM72" i="67"/>
  <c r="AN72" i="67"/>
  <c r="AO72" i="67"/>
  <c r="AP72" i="67"/>
  <c r="AQ72" i="67"/>
  <c r="AR72" i="67"/>
  <c r="AS72" i="67"/>
  <c r="AT72" i="67"/>
  <c r="AU72" i="67"/>
  <c r="L73" i="67"/>
  <c r="M73" i="67"/>
  <c r="N73" i="67"/>
  <c r="O73" i="67"/>
  <c r="P73" i="67"/>
  <c r="Q73" i="67"/>
  <c r="R73" i="67"/>
  <c r="S73" i="67"/>
  <c r="T73" i="67"/>
  <c r="U73" i="67"/>
  <c r="V73" i="67"/>
  <c r="W73" i="67"/>
  <c r="X73" i="67"/>
  <c r="Y73" i="67"/>
  <c r="Z73" i="67"/>
  <c r="AA73" i="67"/>
  <c r="AB73" i="67"/>
  <c r="AC73" i="67"/>
  <c r="AD73" i="67"/>
  <c r="AE73" i="67"/>
  <c r="AF73" i="67"/>
  <c r="AG73" i="67"/>
  <c r="AH73" i="67"/>
  <c r="AI73" i="67"/>
  <c r="AJ73" i="67"/>
  <c r="AK73" i="67"/>
  <c r="AL73" i="67"/>
  <c r="AM73" i="67"/>
  <c r="AN73" i="67"/>
  <c r="AO73" i="67"/>
  <c r="AP73" i="67"/>
  <c r="AQ73" i="67"/>
  <c r="AR73" i="67"/>
  <c r="AS73" i="67"/>
  <c r="AT73" i="67"/>
  <c r="AU73" i="67"/>
  <c r="L74" i="67"/>
  <c r="M74" i="67"/>
  <c r="N74" i="67"/>
  <c r="O74" i="67"/>
  <c r="P74" i="67"/>
  <c r="Q74" i="67"/>
  <c r="R74" i="67"/>
  <c r="S74" i="67"/>
  <c r="T74" i="67"/>
  <c r="U74" i="67"/>
  <c r="V74" i="67"/>
  <c r="W74" i="67"/>
  <c r="X74" i="67"/>
  <c r="Y74" i="67"/>
  <c r="Z74" i="67"/>
  <c r="AA74" i="67"/>
  <c r="AB74" i="67"/>
  <c r="AC74" i="67"/>
  <c r="AD74" i="67"/>
  <c r="AE74" i="67"/>
  <c r="AF74" i="67"/>
  <c r="AG74" i="67"/>
  <c r="AH74" i="67"/>
  <c r="AI74" i="67"/>
  <c r="AJ74" i="67"/>
  <c r="AK74" i="67"/>
  <c r="AL74" i="67"/>
  <c r="AM74" i="67"/>
  <c r="AN74" i="67"/>
  <c r="AO74" i="67"/>
  <c r="AP74" i="67"/>
  <c r="AQ74" i="67"/>
  <c r="AR74" i="67"/>
  <c r="AS74" i="67"/>
  <c r="AT74" i="67"/>
  <c r="AU74" i="67"/>
  <c r="L75" i="67"/>
  <c r="M75" i="67"/>
  <c r="N75" i="67"/>
  <c r="O75" i="67"/>
  <c r="P75" i="67"/>
  <c r="Q75" i="67"/>
  <c r="R75" i="67"/>
  <c r="S75" i="67"/>
  <c r="T75" i="67"/>
  <c r="U75" i="67"/>
  <c r="V75" i="67"/>
  <c r="W75" i="67"/>
  <c r="X75" i="67"/>
  <c r="Y75" i="67"/>
  <c r="Z75" i="67"/>
  <c r="AA75" i="67"/>
  <c r="AB75" i="67"/>
  <c r="AC75" i="67"/>
  <c r="AD75" i="67"/>
  <c r="AE75" i="67"/>
  <c r="AF75" i="67"/>
  <c r="AG75" i="67"/>
  <c r="AH75" i="67"/>
  <c r="AI75" i="67"/>
  <c r="AJ75" i="67"/>
  <c r="AK75" i="67"/>
  <c r="AL75" i="67"/>
  <c r="AM75" i="67"/>
  <c r="AN75" i="67"/>
  <c r="AO75" i="67"/>
  <c r="AP75" i="67"/>
  <c r="AQ75" i="67"/>
  <c r="AR75" i="67"/>
  <c r="AS75" i="67"/>
  <c r="AT75" i="67"/>
  <c r="AU75" i="67"/>
  <c r="L76" i="67"/>
  <c r="M76" i="67"/>
  <c r="N76" i="67"/>
  <c r="O76" i="67"/>
  <c r="P76" i="67"/>
  <c r="Q76" i="67"/>
  <c r="R76" i="67"/>
  <c r="S76" i="67"/>
  <c r="T76" i="67"/>
  <c r="U76" i="67"/>
  <c r="V76" i="67"/>
  <c r="W76" i="67"/>
  <c r="X76" i="67"/>
  <c r="Y76" i="67"/>
  <c r="Z76" i="67"/>
  <c r="AA76" i="67"/>
  <c r="AB76" i="67"/>
  <c r="AC76" i="67"/>
  <c r="AD76" i="67"/>
  <c r="AE76" i="67"/>
  <c r="AF76" i="67"/>
  <c r="AG76" i="67"/>
  <c r="AH76" i="67"/>
  <c r="AI76" i="67"/>
  <c r="AJ76" i="67"/>
  <c r="AK76" i="67"/>
  <c r="AL76" i="67"/>
  <c r="AM76" i="67"/>
  <c r="AN76" i="67"/>
  <c r="AO76" i="67"/>
  <c r="AP76" i="67"/>
  <c r="AQ76" i="67"/>
  <c r="AR76" i="67"/>
  <c r="AS76" i="67"/>
  <c r="AT76" i="67"/>
  <c r="AU76" i="67"/>
  <c r="L78" i="67"/>
  <c r="M78" i="67"/>
  <c r="O78" i="67"/>
  <c r="P78" i="67"/>
  <c r="Q78" i="67"/>
  <c r="R78" i="67"/>
  <c r="S78" i="67"/>
  <c r="T78" i="67"/>
  <c r="U78" i="67"/>
  <c r="V78" i="67"/>
  <c r="W78" i="67"/>
  <c r="X78" i="67"/>
  <c r="Y78" i="67"/>
  <c r="Z78" i="67"/>
  <c r="AA78" i="67"/>
  <c r="AB78" i="67"/>
  <c r="AC78" i="67"/>
  <c r="AD78" i="67"/>
  <c r="AE78" i="67"/>
  <c r="AF78" i="67"/>
  <c r="AG78" i="67"/>
  <c r="AH78" i="67"/>
  <c r="AI78" i="67"/>
  <c r="AK78" i="67"/>
  <c r="AN78" i="67"/>
  <c r="AO78" i="67"/>
  <c r="AP78" i="67"/>
  <c r="AQ78" i="67"/>
  <c r="AR78" i="67"/>
  <c r="AS78" i="67"/>
  <c r="AT78" i="67"/>
  <c r="AU78" i="67"/>
  <c r="L80" i="67"/>
  <c r="M80" i="67"/>
  <c r="N80" i="67"/>
  <c r="O80" i="67"/>
  <c r="P80" i="67"/>
  <c r="Q80" i="67"/>
  <c r="R80" i="67"/>
  <c r="S80" i="67"/>
  <c r="T80" i="67"/>
  <c r="U80" i="67"/>
  <c r="V80" i="67"/>
  <c r="W80" i="67"/>
  <c r="X80" i="67"/>
  <c r="Y80" i="67"/>
  <c r="Z80" i="67"/>
  <c r="AA80" i="67"/>
  <c r="AB80" i="67"/>
  <c r="AC80" i="67"/>
  <c r="AD80" i="67"/>
  <c r="AE80" i="67"/>
  <c r="AF80" i="67"/>
  <c r="AG80" i="67"/>
  <c r="AH80" i="67"/>
  <c r="AI80" i="67"/>
  <c r="AJ80" i="67"/>
  <c r="AK80" i="67"/>
  <c r="AL80" i="67"/>
  <c r="AM80" i="67"/>
  <c r="AN80" i="67"/>
  <c r="AO80" i="67"/>
  <c r="AP80" i="67"/>
  <c r="AQ80" i="67"/>
  <c r="AR80" i="67"/>
  <c r="AS80" i="67"/>
  <c r="AT80" i="67"/>
  <c r="AU80" i="67"/>
  <c r="L81" i="67"/>
  <c r="M81" i="67"/>
  <c r="N81" i="67"/>
  <c r="O81" i="67"/>
  <c r="P81" i="67"/>
  <c r="Q81" i="67"/>
  <c r="R81" i="67"/>
  <c r="S81" i="67"/>
  <c r="T81" i="67"/>
  <c r="U81" i="67"/>
  <c r="V81" i="67"/>
  <c r="W81" i="67"/>
  <c r="X81" i="67"/>
  <c r="Y81" i="67"/>
  <c r="Z81" i="67"/>
  <c r="AA81" i="67"/>
  <c r="AB81" i="67"/>
  <c r="AC81" i="67"/>
  <c r="AD81" i="67"/>
  <c r="AE81" i="67"/>
  <c r="AF81" i="67"/>
  <c r="AG81" i="67"/>
  <c r="AH81" i="67"/>
  <c r="AI81" i="67"/>
  <c r="AJ81" i="67"/>
  <c r="AK81" i="67"/>
  <c r="AL81" i="67"/>
  <c r="AM81" i="67"/>
  <c r="AN81" i="67"/>
  <c r="AO81" i="67"/>
  <c r="AP81" i="67"/>
  <c r="AQ81" i="67"/>
  <c r="AR81" i="67"/>
  <c r="AS81" i="67"/>
  <c r="AT81" i="67"/>
  <c r="AU81" i="67"/>
  <c r="L82" i="67"/>
  <c r="M82" i="67"/>
  <c r="N82" i="67"/>
  <c r="O82" i="67"/>
  <c r="P82" i="67"/>
  <c r="Q82" i="67"/>
  <c r="R82" i="67"/>
  <c r="S82" i="67"/>
  <c r="T82" i="67"/>
  <c r="U82" i="67"/>
  <c r="V82" i="67"/>
  <c r="W82" i="67"/>
  <c r="X82" i="67"/>
  <c r="Y82" i="67"/>
  <c r="Z82" i="67"/>
  <c r="AA82" i="67"/>
  <c r="AB82" i="67"/>
  <c r="AC82" i="67"/>
  <c r="AD82" i="67"/>
  <c r="AE82" i="67"/>
  <c r="AF82" i="67"/>
  <c r="AG82" i="67"/>
  <c r="AH82" i="67"/>
  <c r="AI82" i="67"/>
  <c r="AJ82" i="67"/>
  <c r="AK82" i="67"/>
  <c r="AL82" i="67"/>
  <c r="AM82" i="67"/>
  <c r="AN82" i="67"/>
  <c r="AO82" i="67"/>
  <c r="AP82" i="67"/>
  <c r="AQ82" i="67"/>
  <c r="AR82" i="67"/>
  <c r="AS82" i="67"/>
  <c r="AT82" i="67"/>
  <c r="AU82" i="67"/>
  <c r="D71" i="67"/>
  <c r="E71" i="67"/>
  <c r="F71" i="67"/>
  <c r="G71" i="67"/>
  <c r="H71" i="67"/>
  <c r="I71" i="67"/>
  <c r="J71" i="67"/>
  <c r="D72" i="67"/>
  <c r="E72" i="67"/>
  <c r="F72" i="67"/>
  <c r="G72" i="67"/>
  <c r="H72" i="67"/>
  <c r="I72" i="67"/>
  <c r="J72" i="67"/>
  <c r="D73" i="67"/>
  <c r="E73" i="67"/>
  <c r="F73" i="67"/>
  <c r="G73" i="67"/>
  <c r="H73" i="67"/>
  <c r="I73" i="67"/>
  <c r="J73" i="67"/>
  <c r="D74" i="67"/>
  <c r="E74" i="67"/>
  <c r="F74" i="67"/>
  <c r="G74" i="67"/>
  <c r="H74" i="67"/>
  <c r="I74" i="67"/>
  <c r="J74" i="67"/>
  <c r="D75" i="67"/>
  <c r="E75" i="67"/>
  <c r="F75" i="67"/>
  <c r="G75" i="67"/>
  <c r="H75" i="67"/>
  <c r="I75" i="67"/>
  <c r="J75" i="67"/>
  <c r="D76" i="67"/>
  <c r="E76" i="67"/>
  <c r="F76" i="67"/>
  <c r="G76" i="67"/>
  <c r="H76" i="67"/>
  <c r="I76" i="67"/>
  <c r="J76" i="67"/>
  <c r="D77" i="67"/>
  <c r="D78" i="67"/>
  <c r="E78" i="67"/>
  <c r="F78" i="67"/>
  <c r="G78" i="67"/>
  <c r="H78" i="67"/>
  <c r="I78" i="67"/>
  <c r="J78" i="67"/>
  <c r="D80" i="67"/>
  <c r="E80" i="67"/>
  <c r="F80" i="67"/>
  <c r="G80" i="67"/>
  <c r="H80" i="67"/>
  <c r="I80" i="67"/>
  <c r="J80" i="67"/>
  <c r="D81" i="67"/>
  <c r="E81" i="67"/>
  <c r="F81" i="67"/>
  <c r="G81" i="67"/>
  <c r="H81" i="67"/>
  <c r="I81" i="67"/>
  <c r="J81" i="67"/>
  <c r="D82" i="67"/>
  <c r="E82" i="67"/>
  <c r="F82" i="67"/>
  <c r="G82" i="67"/>
  <c r="H82" i="67"/>
  <c r="I82" i="67"/>
  <c r="J82" i="67"/>
  <c r="K72" i="67"/>
  <c r="K73" i="67"/>
  <c r="K74" i="67"/>
  <c r="K75" i="67"/>
  <c r="K76" i="67"/>
  <c r="K78" i="67"/>
  <c r="K80" i="67"/>
  <c r="K81" i="67"/>
  <c r="K82" i="67"/>
  <c r="K71" i="67"/>
  <c r="L63" i="15"/>
  <c r="M63" i="15"/>
  <c r="N63" i="15"/>
  <c r="O63" i="15"/>
  <c r="P63" i="15"/>
  <c r="Q63" i="15"/>
  <c r="R63" i="15"/>
  <c r="S63" i="15"/>
  <c r="T63" i="15"/>
  <c r="U63" i="15"/>
  <c r="V63" i="15"/>
  <c r="W63" i="15"/>
  <c r="X63" i="15"/>
  <c r="Y63" i="15"/>
  <c r="Z63" i="15"/>
  <c r="AA63" i="15"/>
  <c r="AB63" i="15"/>
  <c r="AC63" i="15"/>
  <c r="AD63" i="15"/>
  <c r="AE63" i="15"/>
  <c r="AF63" i="15"/>
  <c r="AG63" i="15"/>
  <c r="AH63" i="15"/>
  <c r="AI63" i="15"/>
  <c r="AJ63" i="15"/>
  <c r="AK63" i="15"/>
  <c r="AL63" i="15"/>
  <c r="AM63" i="15"/>
  <c r="AN63" i="15"/>
  <c r="AO63" i="15"/>
  <c r="AP63" i="15"/>
  <c r="AQ63" i="15"/>
  <c r="AR63" i="15"/>
  <c r="AS63" i="15"/>
  <c r="AT63" i="15"/>
  <c r="AU63" i="15"/>
  <c r="L64" i="15"/>
  <c r="M64" i="15"/>
  <c r="N64" i="15"/>
  <c r="O64" i="15"/>
  <c r="P64" i="15"/>
  <c r="Q64" i="15"/>
  <c r="R64" i="15"/>
  <c r="S64" i="15"/>
  <c r="T64" i="15"/>
  <c r="U64" i="15"/>
  <c r="V64" i="15"/>
  <c r="W64" i="15"/>
  <c r="X64" i="15"/>
  <c r="Y64" i="15"/>
  <c r="Z64" i="15"/>
  <c r="AA64" i="15"/>
  <c r="AB64" i="15"/>
  <c r="AC64" i="15"/>
  <c r="AD64" i="15"/>
  <c r="AE64" i="15"/>
  <c r="AF64" i="15"/>
  <c r="AG64" i="15"/>
  <c r="AH64" i="15"/>
  <c r="AI64" i="15"/>
  <c r="AJ64" i="15"/>
  <c r="AK64" i="15"/>
  <c r="AL64" i="15"/>
  <c r="AM64" i="15"/>
  <c r="AN64" i="15"/>
  <c r="AO64" i="15"/>
  <c r="AP64" i="15"/>
  <c r="AQ64" i="15"/>
  <c r="AR64" i="15"/>
  <c r="AS64" i="15"/>
  <c r="AT64" i="15"/>
  <c r="AU64" i="15"/>
  <c r="L65" i="15"/>
  <c r="M65" i="15"/>
  <c r="N65" i="15"/>
  <c r="O65" i="15"/>
  <c r="P65" i="15"/>
  <c r="Q65" i="15"/>
  <c r="R65" i="15"/>
  <c r="S65" i="15"/>
  <c r="T65" i="15"/>
  <c r="U65" i="15"/>
  <c r="V65" i="15"/>
  <c r="W65" i="15"/>
  <c r="X65" i="15"/>
  <c r="Y65" i="15"/>
  <c r="Z65" i="15"/>
  <c r="AA65" i="15"/>
  <c r="AB65" i="15"/>
  <c r="AC65" i="15"/>
  <c r="AD65" i="15"/>
  <c r="AE65" i="15"/>
  <c r="AF65" i="15"/>
  <c r="AG65" i="15"/>
  <c r="AH65" i="15"/>
  <c r="AI65" i="15"/>
  <c r="AJ65" i="15"/>
  <c r="AK65" i="15"/>
  <c r="AL65" i="15"/>
  <c r="AM65" i="15"/>
  <c r="AN65" i="15"/>
  <c r="AO65" i="15"/>
  <c r="AP65" i="15"/>
  <c r="AQ65" i="15"/>
  <c r="AR65" i="15"/>
  <c r="AS65" i="15"/>
  <c r="AT65" i="15"/>
  <c r="AU65" i="15"/>
  <c r="L66" i="15"/>
  <c r="M66" i="15"/>
  <c r="N66" i="15"/>
  <c r="O66" i="15"/>
  <c r="P66" i="15"/>
  <c r="Q66" i="15"/>
  <c r="R66" i="15"/>
  <c r="S66" i="15"/>
  <c r="T66" i="15"/>
  <c r="U66" i="15"/>
  <c r="V66" i="15"/>
  <c r="W66" i="15"/>
  <c r="X66" i="15"/>
  <c r="Y66" i="15"/>
  <c r="Z66" i="15"/>
  <c r="AA66" i="15"/>
  <c r="AB66" i="15"/>
  <c r="AC66" i="15"/>
  <c r="AD66" i="15"/>
  <c r="AE66" i="15"/>
  <c r="AF66" i="15"/>
  <c r="AG66" i="15"/>
  <c r="AH66" i="15"/>
  <c r="AI66" i="15"/>
  <c r="AJ66" i="15"/>
  <c r="AK66" i="15"/>
  <c r="AL66" i="15"/>
  <c r="AM66" i="15"/>
  <c r="AN66" i="15"/>
  <c r="AO66" i="15"/>
  <c r="AP66" i="15"/>
  <c r="AQ66" i="15"/>
  <c r="AR66" i="15"/>
  <c r="AS66" i="15"/>
  <c r="AT66" i="15"/>
  <c r="AU66" i="15"/>
  <c r="L67" i="15"/>
  <c r="M67" i="15"/>
  <c r="N67" i="15"/>
  <c r="O67" i="15"/>
  <c r="P67" i="15"/>
  <c r="Q67" i="15"/>
  <c r="R67" i="15"/>
  <c r="S67" i="15"/>
  <c r="T67" i="15"/>
  <c r="U67" i="15"/>
  <c r="V67" i="15"/>
  <c r="W67" i="15"/>
  <c r="X67" i="15"/>
  <c r="Y67" i="15"/>
  <c r="Z67" i="15"/>
  <c r="AA67" i="15"/>
  <c r="AB67" i="15"/>
  <c r="AC67" i="15"/>
  <c r="AD67" i="15"/>
  <c r="AE67" i="15"/>
  <c r="AF67" i="15"/>
  <c r="AG67" i="15"/>
  <c r="AH67" i="15"/>
  <c r="AI67" i="15"/>
  <c r="AJ67" i="15"/>
  <c r="AK67" i="15"/>
  <c r="AL67" i="15"/>
  <c r="AM67" i="15"/>
  <c r="AN67" i="15"/>
  <c r="AO67" i="15"/>
  <c r="AP67" i="15"/>
  <c r="AQ67" i="15"/>
  <c r="AR67" i="15"/>
  <c r="AS67" i="15"/>
  <c r="AT67" i="15"/>
  <c r="AU67" i="15"/>
  <c r="L68" i="15"/>
  <c r="M68" i="15"/>
  <c r="N68" i="15"/>
  <c r="O68" i="15"/>
  <c r="P68" i="15"/>
  <c r="Q68" i="15"/>
  <c r="R68" i="15"/>
  <c r="S68" i="15"/>
  <c r="T68" i="15"/>
  <c r="U68" i="15"/>
  <c r="V68" i="15"/>
  <c r="W68" i="15"/>
  <c r="X68" i="15"/>
  <c r="Y68" i="15"/>
  <c r="Z68" i="15"/>
  <c r="AA68" i="15"/>
  <c r="AB68" i="15"/>
  <c r="AC68" i="15"/>
  <c r="AD68" i="15"/>
  <c r="AE68" i="15"/>
  <c r="AF68" i="15"/>
  <c r="AG68" i="15"/>
  <c r="AH68" i="15"/>
  <c r="AI68" i="15"/>
  <c r="AJ68" i="15"/>
  <c r="AK68" i="15"/>
  <c r="AL68" i="15"/>
  <c r="AM68" i="15"/>
  <c r="AN68" i="15"/>
  <c r="AO68" i="15"/>
  <c r="AP68" i="15"/>
  <c r="AQ68" i="15"/>
  <c r="AR68" i="15"/>
  <c r="AS68" i="15"/>
  <c r="AT68" i="15"/>
  <c r="AU68" i="15"/>
  <c r="L70" i="15"/>
  <c r="M70" i="15"/>
  <c r="N70" i="15"/>
  <c r="O70" i="15"/>
  <c r="P70" i="15"/>
  <c r="Q70" i="15"/>
  <c r="R70" i="15"/>
  <c r="S70" i="15"/>
  <c r="T70" i="15"/>
  <c r="U70" i="15"/>
  <c r="V70" i="15"/>
  <c r="W70" i="15"/>
  <c r="X70" i="15"/>
  <c r="Y70" i="15"/>
  <c r="Z70" i="15"/>
  <c r="AA70" i="15"/>
  <c r="AB70" i="15"/>
  <c r="AC70" i="15"/>
  <c r="AD70" i="15"/>
  <c r="AE70" i="15"/>
  <c r="AF70" i="15"/>
  <c r="AG70" i="15"/>
  <c r="AH70" i="15"/>
  <c r="AI70" i="15"/>
  <c r="AK70" i="15"/>
  <c r="AN70" i="15"/>
  <c r="AO70" i="15"/>
  <c r="AP70" i="15"/>
  <c r="AQ70" i="15"/>
  <c r="AR70" i="15"/>
  <c r="AS70" i="15"/>
  <c r="AT70" i="15"/>
  <c r="AU70" i="15"/>
  <c r="L72" i="15"/>
  <c r="M72" i="15"/>
  <c r="N72" i="15"/>
  <c r="O72" i="15"/>
  <c r="P72" i="15"/>
  <c r="Q72" i="15"/>
  <c r="R72" i="15"/>
  <c r="S72" i="15"/>
  <c r="T72" i="15"/>
  <c r="U72" i="15"/>
  <c r="V72" i="15"/>
  <c r="W72" i="15"/>
  <c r="X72" i="15"/>
  <c r="Y72" i="15"/>
  <c r="Z72" i="15"/>
  <c r="AA72" i="15"/>
  <c r="AB72" i="15"/>
  <c r="AC72" i="15"/>
  <c r="AD72" i="15"/>
  <c r="AE72" i="15"/>
  <c r="AF72" i="15"/>
  <c r="AG72" i="15"/>
  <c r="AH72" i="15"/>
  <c r="AI72" i="15"/>
  <c r="AJ72" i="15"/>
  <c r="AK72" i="15"/>
  <c r="AL72" i="15"/>
  <c r="AM72" i="15"/>
  <c r="AN72" i="15"/>
  <c r="AO72" i="15"/>
  <c r="AP72" i="15"/>
  <c r="AQ72" i="15"/>
  <c r="AR72" i="15"/>
  <c r="AS72" i="15"/>
  <c r="AT72" i="15"/>
  <c r="AU72" i="15"/>
  <c r="L73" i="15"/>
  <c r="M73" i="15"/>
  <c r="N73" i="15"/>
  <c r="O73" i="15"/>
  <c r="P73" i="15"/>
  <c r="Q73" i="15"/>
  <c r="R73" i="15"/>
  <c r="S73" i="15"/>
  <c r="T73" i="15"/>
  <c r="U73" i="15"/>
  <c r="V73" i="15"/>
  <c r="W73" i="15"/>
  <c r="X73" i="15"/>
  <c r="Y73" i="15"/>
  <c r="Z73" i="15"/>
  <c r="AA73" i="15"/>
  <c r="AB73" i="15"/>
  <c r="AC73" i="15"/>
  <c r="AD73" i="15"/>
  <c r="AE73" i="15"/>
  <c r="AF73" i="15"/>
  <c r="AG73" i="15"/>
  <c r="AH73" i="15"/>
  <c r="AI73" i="15"/>
  <c r="AJ73" i="15"/>
  <c r="AK73" i="15"/>
  <c r="AL73" i="15"/>
  <c r="AM73" i="15"/>
  <c r="AN73" i="15"/>
  <c r="AO73" i="15"/>
  <c r="AP73" i="15"/>
  <c r="AQ73" i="15"/>
  <c r="AR73" i="15"/>
  <c r="AS73" i="15"/>
  <c r="AT73" i="15"/>
  <c r="AU73" i="15"/>
  <c r="L74" i="15"/>
  <c r="M74" i="15"/>
  <c r="N74" i="15"/>
  <c r="O74" i="15"/>
  <c r="P74" i="15"/>
  <c r="Q74" i="15"/>
  <c r="R74" i="15"/>
  <c r="S74" i="15"/>
  <c r="T74" i="15"/>
  <c r="U74" i="15"/>
  <c r="V74" i="15"/>
  <c r="W74" i="15"/>
  <c r="X74" i="15"/>
  <c r="Y74" i="15"/>
  <c r="Z74" i="15"/>
  <c r="AA74" i="15"/>
  <c r="AB74" i="15"/>
  <c r="AC74" i="15"/>
  <c r="AD74" i="15"/>
  <c r="AE74" i="15"/>
  <c r="AF74" i="15"/>
  <c r="AG74" i="15"/>
  <c r="AH74" i="15"/>
  <c r="AI74" i="15"/>
  <c r="AJ74" i="15"/>
  <c r="AK74" i="15"/>
  <c r="AL74" i="15"/>
  <c r="AM74" i="15"/>
  <c r="AN74" i="15"/>
  <c r="AO74" i="15"/>
  <c r="AP74" i="15"/>
  <c r="AQ74" i="15"/>
  <c r="AR74" i="15"/>
  <c r="AS74" i="15"/>
  <c r="AT74" i="15"/>
  <c r="AU74" i="15"/>
  <c r="D63" i="15"/>
  <c r="E63" i="15"/>
  <c r="F63" i="15"/>
  <c r="G63" i="15"/>
  <c r="H63" i="15"/>
  <c r="I63" i="15"/>
  <c r="J63" i="15"/>
  <c r="D64" i="15"/>
  <c r="E64" i="15"/>
  <c r="F64" i="15"/>
  <c r="G64" i="15"/>
  <c r="H64" i="15"/>
  <c r="I64" i="15"/>
  <c r="J64" i="15"/>
  <c r="D65" i="15"/>
  <c r="E65" i="15"/>
  <c r="F65" i="15"/>
  <c r="G65" i="15"/>
  <c r="H65" i="15"/>
  <c r="I65" i="15"/>
  <c r="J65" i="15"/>
  <c r="D66" i="15"/>
  <c r="E66" i="15"/>
  <c r="F66" i="15"/>
  <c r="G66" i="15"/>
  <c r="H66" i="15"/>
  <c r="I66" i="15"/>
  <c r="J66" i="15"/>
  <c r="D67" i="15"/>
  <c r="E67" i="15"/>
  <c r="F67" i="15"/>
  <c r="G67" i="15"/>
  <c r="H67" i="15"/>
  <c r="I67" i="15"/>
  <c r="J67" i="15"/>
  <c r="D68" i="15"/>
  <c r="E68" i="15"/>
  <c r="F68" i="15"/>
  <c r="G68" i="15"/>
  <c r="H68" i="15"/>
  <c r="I68" i="15"/>
  <c r="J68" i="15"/>
  <c r="D69" i="15"/>
  <c r="D70" i="15"/>
  <c r="E70" i="15"/>
  <c r="F70" i="15"/>
  <c r="G70" i="15"/>
  <c r="H70" i="15"/>
  <c r="I70" i="15"/>
  <c r="J70" i="15"/>
  <c r="D72" i="15"/>
  <c r="E72" i="15"/>
  <c r="F72" i="15"/>
  <c r="G72" i="15"/>
  <c r="H72" i="15"/>
  <c r="I72" i="15"/>
  <c r="J72" i="15"/>
  <c r="D73" i="15"/>
  <c r="E73" i="15"/>
  <c r="F73" i="15"/>
  <c r="G73" i="15"/>
  <c r="H73" i="15"/>
  <c r="I73" i="15"/>
  <c r="J73" i="15"/>
  <c r="D74" i="15"/>
  <c r="E74" i="15"/>
  <c r="F74" i="15"/>
  <c r="G74" i="15"/>
  <c r="H74" i="15"/>
  <c r="I74" i="15"/>
  <c r="J74" i="15"/>
  <c r="K64" i="15"/>
  <c r="K65" i="15"/>
  <c r="K66" i="15"/>
  <c r="K67" i="15"/>
  <c r="K68" i="15"/>
  <c r="K70" i="15"/>
  <c r="K72" i="15"/>
  <c r="K73" i="15"/>
  <c r="K74" i="15"/>
  <c r="K63" i="15"/>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K70" i="19"/>
  <c r="AM70" i="19"/>
  <c r="AN70" i="19"/>
  <c r="AO70" i="19"/>
  <c r="AP70" i="19"/>
  <c r="AQ70" i="19"/>
  <c r="AR70" i="19"/>
  <c r="AS70" i="19"/>
  <c r="AT70" i="19"/>
  <c r="AU70"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D63" i="19"/>
  <c r="E63" i="19"/>
  <c r="F63" i="19"/>
  <c r="G63" i="19"/>
  <c r="H63" i="19"/>
  <c r="I63" i="19"/>
  <c r="J63" i="19"/>
  <c r="D64" i="19"/>
  <c r="E64" i="19"/>
  <c r="F64" i="19"/>
  <c r="G64" i="19"/>
  <c r="H64" i="19"/>
  <c r="I64" i="19"/>
  <c r="J64" i="19"/>
  <c r="D65" i="19"/>
  <c r="E65" i="19"/>
  <c r="F65" i="19"/>
  <c r="G65" i="19"/>
  <c r="H65" i="19"/>
  <c r="I65" i="19"/>
  <c r="J65" i="19"/>
  <c r="D66" i="19"/>
  <c r="E66" i="19"/>
  <c r="F66" i="19"/>
  <c r="G66" i="19"/>
  <c r="H66" i="19"/>
  <c r="I66" i="19"/>
  <c r="J66" i="19"/>
  <c r="D67" i="19"/>
  <c r="E67" i="19"/>
  <c r="F67" i="19"/>
  <c r="G67" i="19"/>
  <c r="H67" i="19"/>
  <c r="I67" i="19"/>
  <c r="J67" i="19"/>
  <c r="D68" i="19"/>
  <c r="E68" i="19"/>
  <c r="F68" i="19"/>
  <c r="G68" i="19"/>
  <c r="H68" i="19"/>
  <c r="I68" i="19"/>
  <c r="J68" i="19"/>
  <c r="D69" i="19"/>
  <c r="D70" i="19"/>
  <c r="E70" i="19"/>
  <c r="F70" i="19"/>
  <c r="G70" i="19"/>
  <c r="H70" i="19"/>
  <c r="I70" i="19"/>
  <c r="J70" i="19"/>
  <c r="D72" i="19"/>
  <c r="E72" i="19"/>
  <c r="F72" i="19"/>
  <c r="G72" i="19"/>
  <c r="H72" i="19"/>
  <c r="I72" i="19"/>
  <c r="J72" i="19"/>
  <c r="D73" i="19"/>
  <c r="E73" i="19"/>
  <c r="F73" i="19"/>
  <c r="G73" i="19"/>
  <c r="H73" i="19"/>
  <c r="I73" i="19"/>
  <c r="J73" i="19"/>
  <c r="D74" i="19"/>
  <c r="E74" i="19"/>
  <c r="F74" i="19"/>
  <c r="G74" i="19"/>
  <c r="H74" i="19"/>
  <c r="I74" i="19"/>
  <c r="J74" i="19"/>
  <c r="K64" i="19"/>
  <c r="K65" i="19"/>
  <c r="K66" i="19"/>
  <c r="K67" i="19"/>
  <c r="K68" i="19"/>
  <c r="K70" i="19"/>
  <c r="K72" i="19"/>
  <c r="K73" i="19"/>
  <c r="K74" i="19"/>
  <c r="K63" i="19"/>
  <c r="I4" i="65"/>
  <c r="G4" i="65"/>
  <c r="F82" i="72"/>
  <c r="G82" i="72"/>
  <c r="H82" i="72"/>
  <c r="I82" i="72"/>
  <c r="J82" i="72"/>
  <c r="K82" i="72"/>
  <c r="L82" i="72"/>
  <c r="M82" i="72"/>
  <c r="N82" i="72"/>
  <c r="O82" i="72"/>
  <c r="P82" i="72"/>
  <c r="Q82" i="72"/>
  <c r="R82" i="72"/>
  <c r="S82" i="72"/>
  <c r="T82" i="72"/>
  <c r="U82" i="72"/>
  <c r="V82" i="72"/>
  <c r="W82" i="72"/>
  <c r="X82" i="72"/>
  <c r="Y82" i="72"/>
  <c r="Z82" i="72"/>
  <c r="AA82" i="72"/>
  <c r="AB82" i="72"/>
  <c r="AC82" i="72"/>
  <c r="AD82" i="72"/>
  <c r="AE82" i="72"/>
  <c r="AF82" i="72"/>
  <c r="AG82" i="72"/>
  <c r="AH82" i="72"/>
  <c r="AI82" i="72"/>
  <c r="AJ82" i="72"/>
  <c r="AK82" i="72"/>
  <c r="AL82" i="72"/>
  <c r="AM82" i="72"/>
  <c r="AN82" i="72"/>
  <c r="AO82" i="72"/>
  <c r="AP82" i="72"/>
  <c r="AQ82" i="72"/>
  <c r="AR82" i="72"/>
  <c r="AS82" i="72"/>
  <c r="AT82" i="72"/>
  <c r="AU82" i="72"/>
  <c r="Q71" i="72"/>
  <c r="L65" i="72"/>
  <c r="M65" i="72"/>
  <c r="N65" i="72"/>
  <c r="O65" i="72"/>
  <c r="P65" i="72"/>
  <c r="Q65" i="72"/>
  <c r="R65" i="72"/>
  <c r="S65" i="72"/>
  <c r="T65" i="72"/>
  <c r="U65" i="72"/>
  <c r="V65" i="72"/>
  <c r="W65" i="72"/>
  <c r="X65" i="72"/>
  <c r="Y65" i="72"/>
  <c r="Z65" i="72"/>
  <c r="AA65" i="72"/>
  <c r="AB65" i="72"/>
  <c r="AC65" i="72"/>
  <c r="AD65" i="72"/>
  <c r="AE65" i="72"/>
  <c r="AF65" i="72"/>
  <c r="AG65" i="72"/>
  <c r="AH65" i="72"/>
  <c r="AI65" i="72"/>
  <c r="AJ65" i="72"/>
  <c r="AK65" i="72"/>
  <c r="AL65" i="72"/>
  <c r="AM65" i="72"/>
  <c r="AN65" i="72"/>
  <c r="AO65" i="72"/>
  <c r="AP65" i="72"/>
  <c r="AQ65" i="72"/>
  <c r="AR65" i="72"/>
  <c r="AS65" i="72"/>
  <c r="AT65" i="72"/>
  <c r="AU65" i="72"/>
  <c r="L66" i="72"/>
  <c r="M66" i="72"/>
  <c r="N66" i="72"/>
  <c r="O66" i="72"/>
  <c r="P66" i="72"/>
  <c r="Q66" i="72"/>
  <c r="R66" i="72"/>
  <c r="S66" i="72"/>
  <c r="T66" i="72"/>
  <c r="U66" i="72"/>
  <c r="V66" i="72"/>
  <c r="W66" i="72"/>
  <c r="X66" i="72"/>
  <c r="Y66" i="72"/>
  <c r="Z66" i="72"/>
  <c r="AA66" i="72"/>
  <c r="AB66" i="72"/>
  <c r="AC66" i="72"/>
  <c r="AD66" i="72"/>
  <c r="AE66" i="72"/>
  <c r="AF66" i="72"/>
  <c r="AG66" i="72"/>
  <c r="AH66" i="72"/>
  <c r="AI66" i="72"/>
  <c r="AJ66" i="72"/>
  <c r="AK66" i="72"/>
  <c r="AL66" i="72"/>
  <c r="AM66" i="72"/>
  <c r="AN66" i="72"/>
  <c r="AO66" i="72"/>
  <c r="AP66" i="72"/>
  <c r="AQ66" i="72"/>
  <c r="AR66" i="72"/>
  <c r="AS66" i="72"/>
  <c r="AT66" i="72"/>
  <c r="AU66" i="72"/>
  <c r="L67" i="72"/>
  <c r="M67" i="72"/>
  <c r="N67" i="72"/>
  <c r="O67" i="72"/>
  <c r="P67" i="72"/>
  <c r="Q67" i="72"/>
  <c r="R67" i="72"/>
  <c r="S67" i="72"/>
  <c r="T67" i="72"/>
  <c r="U67" i="72"/>
  <c r="V67" i="72"/>
  <c r="W67" i="72"/>
  <c r="X67" i="72"/>
  <c r="Y67" i="72"/>
  <c r="Z67" i="72"/>
  <c r="AA67" i="72"/>
  <c r="AB67" i="72"/>
  <c r="AC67" i="72"/>
  <c r="AD67" i="72"/>
  <c r="AE67" i="72"/>
  <c r="AF67" i="72"/>
  <c r="AG67" i="72"/>
  <c r="AH67" i="72"/>
  <c r="AI67" i="72"/>
  <c r="AJ67" i="72"/>
  <c r="AK67" i="72"/>
  <c r="AL67" i="72"/>
  <c r="AM67" i="72"/>
  <c r="AN67" i="72"/>
  <c r="AO67" i="72"/>
  <c r="AP67" i="72"/>
  <c r="AQ67" i="72"/>
  <c r="AR67" i="72"/>
  <c r="AS67" i="72"/>
  <c r="AT67" i="72"/>
  <c r="AU67" i="72"/>
  <c r="L68" i="72"/>
  <c r="M68" i="72"/>
  <c r="N68" i="72"/>
  <c r="O68" i="72"/>
  <c r="P68" i="72"/>
  <c r="Q68" i="72"/>
  <c r="R68" i="72"/>
  <c r="S68" i="72"/>
  <c r="T68" i="72"/>
  <c r="U68" i="72"/>
  <c r="V68" i="72"/>
  <c r="W68" i="72"/>
  <c r="X68" i="72"/>
  <c r="Y68" i="72"/>
  <c r="Z68" i="72"/>
  <c r="AA68" i="72"/>
  <c r="AB68" i="72"/>
  <c r="AC68" i="72"/>
  <c r="AD68" i="72"/>
  <c r="AE68" i="72"/>
  <c r="AF68" i="72"/>
  <c r="AG68" i="72"/>
  <c r="AH68" i="72"/>
  <c r="AI68" i="72"/>
  <c r="AJ68" i="72"/>
  <c r="AK68" i="72"/>
  <c r="AL68" i="72"/>
  <c r="AM68" i="72"/>
  <c r="AN68" i="72"/>
  <c r="AO68" i="72"/>
  <c r="AP68" i="72"/>
  <c r="AQ68" i="72"/>
  <c r="AR68" i="72"/>
  <c r="AS68" i="72"/>
  <c r="AT68" i="72"/>
  <c r="AU68" i="72"/>
  <c r="L69" i="72"/>
  <c r="M69" i="72"/>
  <c r="N69" i="72"/>
  <c r="O69" i="72"/>
  <c r="P69" i="72"/>
  <c r="Q69" i="72"/>
  <c r="R69" i="72"/>
  <c r="S69" i="72"/>
  <c r="T69" i="72"/>
  <c r="U69" i="72"/>
  <c r="V69" i="72"/>
  <c r="W69" i="72"/>
  <c r="X69" i="72"/>
  <c r="Y69" i="72"/>
  <c r="Z69" i="72"/>
  <c r="AA69" i="72"/>
  <c r="AB69" i="72"/>
  <c r="AC69" i="72"/>
  <c r="AD69" i="72"/>
  <c r="AE69" i="72"/>
  <c r="AF69" i="72"/>
  <c r="AG69" i="72"/>
  <c r="AH69" i="72"/>
  <c r="AI69" i="72"/>
  <c r="AJ69" i="72"/>
  <c r="AK69" i="72"/>
  <c r="AL69" i="72"/>
  <c r="AM69" i="72"/>
  <c r="AN69" i="72"/>
  <c r="AO69" i="72"/>
  <c r="AP69" i="72"/>
  <c r="AQ69" i="72"/>
  <c r="AR69" i="72"/>
  <c r="AS69" i="72"/>
  <c r="AT69" i="72"/>
  <c r="AU69" i="72"/>
  <c r="L71" i="72"/>
  <c r="M71" i="72"/>
  <c r="N71" i="72"/>
  <c r="O71" i="72"/>
  <c r="P71" i="72"/>
  <c r="R71" i="72"/>
  <c r="S71" i="72"/>
  <c r="T71" i="72"/>
  <c r="U71" i="72"/>
  <c r="V71" i="72"/>
  <c r="W71" i="72"/>
  <c r="X71" i="72"/>
  <c r="Y71" i="72"/>
  <c r="Z71" i="72"/>
  <c r="AA71" i="72"/>
  <c r="AB71" i="72"/>
  <c r="AC71" i="72"/>
  <c r="AD71" i="72"/>
  <c r="AE71" i="72"/>
  <c r="AF71" i="72"/>
  <c r="AG71" i="72"/>
  <c r="AH71" i="72"/>
  <c r="AI71" i="72"/>
  <c r="AJ71" i="72"/>
  <c r="AK71" i="72"/>
  <c r="AL71" i="72"/>
  <c r="AM71" i="72"/>
  <c r="AN71" i="72"/>
  <c r="AO71" i="72"/>
  <c r="AP71" i="72"/>
  <c r="AQ71" i="72"/>
  <c r="AR71" i="72"/>
  <c r="AS71" i="72"/>
  <c r="AT71" i="72"/>
  <c r="AU71" i="72"/>
  <c r="D65" i="72"/>
  <c r="E65" i="72"/>
  <c r="F65" i="72"/>
  <c r="G65" i="72"/>
  <c r="H65" i="72"/>
  <c r="I65" i="72"/>
  <c r="J65" i="72"/>
  <c r="D66" i="72"/>
  <c r="E66" i="72"/>
  <c r="F66" i="72"/>
  <c r="G66" i="72"/>
  <c r="H66" i="72"/>
  <c r="I66" i="72"/>
  <c r="J66" i="72"/>
  <c r="D67" i="72"/>
  <c r="E67" i="72"/>
  <c r="F67" i="72"/>
  <c r="G67" i="72"/>
  <c r="H67" i="72"/>
  <c r="I67" i="72"/>
  <c r="J67" i="72"/>
  <c r="D68" i="72"/>
  <c r="E68" i="72"/>
  <c r="F68" i="72"/>
  <c r="G68" i="72"/>
  <c r="H68" i="72"/>
  <c r="I68" i="72"/>
  <c r="J68" i="72"/>
  <c r="D69" i="72"/>
  <c r="E69" i="72"/>
  <c r="F69" i="72"/>
  <c r="G69" i="72"/>
  <c r="H69" i="72"/>
  <c r="I69" i="72"/>
  <c r="J69" i="72"/>
  <c r="D71" i="72"/>
  <c r="E71" i="72"/>
  <c r="F71" i="72"/>
  <c r="G71" i="72"/>
  <c r="H71" i="72"/>
  <c r="I71" i="72"/>
  <c r="J71" i="72"/>
  <c r="K66" i="72"/>
  <c r="K67" i="72"/>
  <c r="K68" i="72"/>
  <c r="K69" i="72"/>
  <c r="K71" i="72"/>
  <c r="K65" i="72"/>
  <c r="J67" i="2"/>
  <c r="K67" i="2" s="1"/>
  <c r="L67" i="2" s="1"/>
  <c r="M67" i="2" s="1"/>
  <c r="R67" i="2"/>
  <c r="S67" i="2" s="1"/>
  <c r="AB67" i="2"/>
  <c r="AC67" i="2" s="1"/>
  <c r="AD67" i="2" s="1"/>
  <c r="AE67" i="2" s="1"/>
  <c r="AF67" i="2" s="1"/>
  <c r="AG67" i="2" s="1"/>
  <c r="AH67" i="2" s="1"/>
  <c r="D9" i="21" l="1"/>
  <c r="D8" i="21"/>
  <c r="D10" i="21"/>
  <c r="AP139" i="14"/>
  <c r="AP88" i="14" s="1"/>
  <c r="AF139" i="14"/>
  <c r="AF88" i="14" s="1"/>
  <c r="AJ139" i="14"/>
  <c r="AJ88" i="14" s="1"/>
  <c r="AC139" i="14"/>
  <c r="AC88" i="14" s="1"/>
  <c r="AN139" i="14"/>
  <c r="AN88" i="14" s="1"/>
  <c r="AE139" i="14"/>
  <c r="AE88" i="14" s="1"/>
  <c r="Y139" i="14"/>
  <c r="Y88" i="14" s="1"/>
  <c r="X139" i="14"/>
  <c r="X88" i="14" s="1"/>
  <c r="AT139" i="14"/>
  <c r="AT88" i="14" s="1"/>
  <c r="O139" i="14"/>
  <c r="O88" i="14" s="1"/>
  <c r="W139" i="14"/>
  <c r="W88" i="14" s="1"/>
  <c r="AS139" i="14"/>
  <c r="AS88" i="14" s="1"/>
  <c r="N139" i="14"/>
  <c r="N88" i="14" s="1"/>
  <c r="V139" i="14"/>
  <c r="V88" i="14" s="1"/>
  <c r="AR139" i="14"/>
  <c r="AR88" i="14" s="1"/>
  <c r="AD139" i="14"/>
  <c r="AD88" i="14" s="1"/>
  <c r="M139" i="14"/>
  <c r="M88" i="14" s="1"/>
  <c r="U139" i="14"/>
  <c r="U88" i="14" s="1"/>
  <c r="AU139" i="14"/>
  <c r="AU88" i="14" s="1"/>
  <c r="AQ139" i="14"/>
  <c r="AQ88" i="14" s="1"/>
  <c r="AO139" i="14"/>
  <c r="AO88" i="14" s="1"/>
  <c r="L139" i="14"/>
  <c r="L88" i="14" s="1"/>
  <c r="K139" i="14"/>
  <c r="K88" i="14" s="1"/>
  <c r="J139" i="14"/>
  <c r="J88" i="14" s="1"/>
  <c r="AA139" i="14"/>
  <c r="AA88" i="14" s="1"/>
  <c r="I139" i="14"/>
  <c r="I88" i="14" s="1"/>
  <c r="Z139" i="14"/>
  <c r="Z88" i="14" s="1"/>
  <c r="H139" i="14"/>
  <c r="H88" i="14" s="1"/>
  <c r="G139" i="14"/>
  <c r="G88" i="14" s="1"/>
  <c r="F139" i="14"/>
  <c r="F88" i="14" s="1"/>
  <c r="E139" i="14"/>
  <c r="E88" i="14" s="1"/>
  <c r="T139" i="14"/>
  <c r="T88" i="14" s="1"/>
  <c r="D139" i="14"/>
  <c r="D88" i="14" s="1"/>
  <c r="S139" i="14"/>
  <c r="S88" i="14" s="1"/>
  <c r="R139" i="14"/>
  <c r="R88" i="14" s="1"/>
  <c r="AI139" i="14"/>
  <c r="AI88" i="14" s="1"/>
  <c r="AM139" i="14"/>
  <c r="AM88" i="14" s="1"/>
  <c r="Q139" i="14"/>
  <c r="Q88" i="14" s="1"/>
  <c r="AH139" i="14"/>
  <c r="AH88" i="14" s="1"/>
  <c r="AL139" i="14"/>
  <c r="AL88" i="14" s="1"/>
  <c r="P139" i="14"/>
  <c r="P88" i="14" s="1"/>
  <c r="AG139" i="14"/>
  <c r="AG88" i="14" s="1"/>
  <c r="AK139" i="14"/>
  <c r="AK88" i="14" s="1"/>
  <c r="S80" i="50"/>
  <c r="M66" i="17"/>
  <c r="F148" i="18"/>
  <c r="F96" i="18" s="1"/>
  <c r="AD148" i="18"/>
  <c r="AD96" i="18" s="1"/>
  <c r="E148" i="18"/>
  <c r="E96" i="18" s="1"/>
  <c r="AE148" i="18"/>
  <c r="AE96" i="18" s="1"/>
  <c r="AC148" i="18"/>
  <c r="AC96" i="18" s="1"/>
  <c r="Y148" i="18"/>
  <c r="Y96" i="18" s="1"/>
  <c r="AB148" i="18"/>
  <c r="AB96" i="18" s="1"/>
  <c r="AA148" i="18"/>
  <c r="AA96" i="18" s="1"/>
  <c r="Z148" i="18"/>
  <c r="Z96" i="18" s="1"/>
  <c r="X148" i="18"/>
  <c r="X96" i="18" s="1"/>
  <c r="AU148" i="18"/>
  <c r="AU96" i="18" s="1"/>
  <c r="W148" i="18"/>
  <c r="W96" i="18" s="1"/>
  <c r="AT148" i="18"/>
  <c r="AT96" i="18" s="1"/>
  <c r="V148" i="18"/>
  <c r="V96" i="18" s="1"/>
  <c r="AS148" i="18"/>
  <c r="AS96" i="18" s="1"/>
  <c r="U148" i="18"/>
  <c r="U96" i="18" s="1"/>
  <c r="D148" i="18"/>
  <c r="D96" i="18" s="1"/>
  <c r="AR148" i="18"/>
  <c r="AR96" i="18" s="1"/>
  <c r="T148" i="18"/>
  <c r="T96" i="18" s="1"/>
  <c r="Q148" i="18"/>
  <c r="Q96" i="18" s="1"/>
  <c r="AQ148" i="18"/>
  <c r="AQ96" i="18" s="1"/>
  <c r="S148" i="18"/>
  <c r="S96" i="18" s="1"/>
  <c r="P148" i="18"/>
  <c r="P96" i="18" s="1"/>
  <c r="AP148" i="18"/>
  <c r="AP96" i="18" s="1"/>
  <c r="R148" i="18"/>
  <c r="R96" i="18" s="1"/>
  <c r="O148" i="18"/>
  <c r="O96" i="18" s="1"/>
  <c r="AO148" i="18"/>
  <c r="AO96" i="18" s="1"/>
  <c r="N148" i="18"/>
  <c r="N96" i="18" s="1"/>
  <c r="AN148" i="18"/>
  <c r="AN96" i="18" s="1"/>
  <c r="M148" i="18"/>
  <c r="M96" i="18" s="1"/>
  <c r="AM148" i="18"/>
  <c r="AM96" i="18" s="1"/>
  <c r="L148" i="18"/>
  <c r="L96" i="18" s="1"/>
  <c r="AL148" i="18"/>
  <c r="AL96" i="18" s="1"/>
  <c r="K148" i="18"/>
  <c r="K96" i="18" s="1"/>
  <c r="AK148" i="18"/>
  <c r="AK96" i="18" s="1"/>
  <c r="J148" i="18"/>
  <c r="J96" i="18" s="1"/>
  <c r="AJ148" i="18"/>
  <c r="AJ96" i="18" s="1"/>
  <c r="I148" i="18"/>
  <c r="I96" i="18" s="1"/>
  <c r="AI148" i="18"/>
  <c r="AI96" i="18" s="1"/>
  <c r="H148" i="18"/>
  <c r="H96" i="18" s="1"/>
  <c r="AH148" i="18"/>
  <c r="AH96" i="18" s="1"/>
  <c r="AF148" i="18"/>
  <c r="AF96" i="18" s="1"/>
  <c r="G148" i="18"/>
  <c r="G96" i="18" s="1"/>
  <c r="AG148" i="18"/>
  <c r="AG96" i="18" s="1"/>
  <c r="G117" i="17"/>
  <c r="T114" i="17"/>
  <c r="E111" i="17"/>
  <c r="AG107" i="17"/>
  <c r="G107" i="17"/>
  <c r="D116" i="17"/>
  <c r="W149" i="17"/>
  <c r="AB148" i="17"/>
  <c r="AK147" i="17"/>
  <c r="AP146" i="17"/>
  <c r="H146" i="17"/>
  <c r="M145" i="17"/>
  <c r="V144" i="17"/>
  <c r="AA143" i="17"/>
  <c r="AJ142" i="17"/>
  <c r="AO141" i="17"/>
  <c r="G141" i="17"/>
  <c r="L140" i="17"/>
  <c r="U139" i="17"/>
  <c r="Z138" i="17"/>
  <c r="AI137" i="17"/>
  <c r="AN136" i="17"/>
  <c r="E136" i="17"/>
  <c r="I135" i="17"/>
  <c r="O134" i="17"/>
  <c r="N133" i="17"/>
  <c r="M132" i="17"/>
  <c r="O131" i="17"/>
  <c r="U130" i="17"/>
  <c r="T129" i="17"/>
  <c r="V128" i="17"/>
  <c r="T127" i="17"/>
  <c r="X126" i="17"/>
  <c r="T125" i="17"/>
  <c r="O124" i="17"/>
  <c r="H123" i="17"/>
  <c r="AB121" i="17"/>
  <c r="AS119" i="17"/>
  <c r="O118" i="17"/>
  <c r="Y116" i="17"/>
  <c r="AI113" i="17"/>
  <c r="T110" i="17"/>
  <c r="E107" i="17"/>
  <c r="D115" i="17"/>
  <c r="V149" i="17"/>
  <c r="AA148" i="17"/>
  <c r="AJ147" i="17"/>
  <c r="AO146" i="17"/>
  <c r="G146" i="17"/>
  <c r="L145" i="17"/>
  <c r="U144" i="17"/>
  <c r="Z143" i="17"/>
  <c r="AI142" i="17"/>
  <c r="AN141" i="17"/>
  <c r="F141" i="17"/>
  <c r="K140" i="17"/>
  <c r="T139" i="17"/>
  <c r="Y138" i="17"/>
  <c r="AH137" i="17"/>
  <c r="AM136" i="17"/>
  <c r="AU135" i="17"/>
  <c r="E135" i="17"/>
  <c r="G134" i="17"/>
  <c r="M133" i="17"/>
  <c r="L132" i="17"/>
  <c r="N131" i="17"/>
  <c r="T130" i="17"/>
  <c r="S129" i="17"/>
  <c r="R128" i="17"/>
  <c r="S127" i="17"/>
  <c r="W126" i="17"/>
  <c r="S125" i="17"/>
  <c r="N124" i="17"/>
  <c r="AQ122" i="17"/>
  <c r="AA121" i="17"/>
  <c r="AR119" i="17"/>
  <c r="N118" i="17"/>
  <c r="X116" i="17"/>
  <c r="O113" i="17"/>
  <c r="C106" i="17"/>
  <c r="J107" i="17"/>
  <c r="AH107" i="17"/>
  <c r="O108" i="17"/>
  <c r="AM108" i="17"/>
  <c r="T109" i="17"/>
  <c r="AR109" i="17"/>
  <c r="Y110" i="17"/>
  <c r="F111" i="17"/>
  <c r="AD111" i="17"/>
  <c r="K112" i="17"/>
  <c r="AI112" i="17"/>
  <c r="P113" i="17"/>
  <c r="AN113" i="17"/>
  <c r="U114" i="17"/>
  <c r="AS114" i="17"/>
  <c r="Z115" i="17"/>
  <c r="G116" i="17"/>
  <c r="AE116" i="17"/>
  <c r="L117" i="17"/>
  <c r="AJ117" i="17"/>
  <c r="Q118" i="17"/>
  <c r="AO118" i="17"/>
  <c r="V119" i="17"/>
  <c r="AT119" i="17"/>
  <c r="AA120" i="17"/>
  <c r="H121" i="17"/>
  <c r="AF121" i="17"/>
  <c r="M122" i="17"/>
  <c r="AK122" i="17"/>
  <c r="R123" i="17"/>
  <c r="AP123" i="17"/>
  <c r="W124" i="17"/>
  <c r="AU124" i="17"/>
  <c r="AB125" i="17"/>
  <c r="I126" i="17"/>
  <c r="AG126" i="17"/>
  <c r="N127" i="17"/>
  <c r="AL127" i="17"/>
  <c r="S128" i="17"/>
  <c r="AQ128" i="17"/>
  <c r="X129" i="17"/>
  <c r="E130" i="17"/>
  <c r="AC130" i="17"/>
  <c r="J131" i="17"/>
  <c r="AH131" i="17"/>
  <c r="O132" i="17"/>
  <c r="AM132" i="17"/>
  <c r="T133" i="17"/>
  <c r="AR133" i="17"/>
  <c r="Y134" i="17"/>
  <c r="F135" i="17"/>
  <c r="AD135" i="17"/>
  <c r="K136" i="17"/>
  <c r="AI136" i="17"/>
  <c r="P137" i="17"/>
  <c r="AN137" i="17"/>
  <c r="U138" i="17"/>
  <c r="AS138" i="17"/>
  <c r="Z139" i="17"/>
  <c r="G140" i="17"/>
  <c r="AE140" i="17"/>
  <c r="L141" i="17"/>
  <c r="AJ141" i="17"/>
  <c r="Q142" i="17"/>
  <c r="AO142" i="17"/>
  <c r="V143" i="17"/>
  <c r="AT143" i="17"/>
  <c r="AA144" i="17"/>
  <c r="H145" i="17"/>
  <c r="AF145" i="17"/>
  <c r="M146" i="17"/>
  <c r="AK146" i="17"/>
  <c r="R147" i="17"/>
  <c r="AP147" i="17"/>
  <c r="W148" i="17"/>
  <c r="AU148" i="17"/>
  <c r="AB149" i="17"/>
  <c r="D111" i="17"/>
  <c r="D135" i="17"/>
  <c r="K107" i="17"/>
  <c r="AI107" i="17"/>
  <c r="P108" i="17"/>
  <c r="AN108" i="17"/>
  <c r="U109" i="17"/>
  <c r="AS109" i="17"/>
  <c r="Z110" i="17"/>
  <c r="G111" i="17"/>
  <c r="AE111" i="17"/>
  <c r="L112" i="17"/>
  <c r="AJ112" i="17"/>
  <c r="Q113" i="17"/>
  <c r="AO113" i="17"/>
  <c r="V114" i="17"/>
  <c r="AT114" i="17"/>
  <c r="AA115" i="17"/>
  <c r="H116" i="17"/>
  <c r="AF116" i="17"/>
  <c r="M117" i="17"/>
  <c r="AK117" i="17"/>
  <c r="R118" i="17"/>
  <c r="AP118" i="17"/>
  <c r="W119" i="17"/>
  <c r="AU119" i="17"/>
  <c r="AB120" i="17"/>
  <c r="I121" i="17"/>
  <c r="AG121" i="17"/>
  <c r="N122" i="17"/>
  <c r="AL122" i="17"/>
  <c r="S123" i="17"/>
  <c r="AQ123" i="17"/>
  <c r="X124" i="17"/>
  <c r="E125" i="17"/>
  <c r="AC125" i="17"/>
  <c r="J126" i="17"/>
  <c r="AH126" i="17"/>
  <c r="O127" i="17"/>
  <c r="AM127" i="17"/>
  <c r="T128" i="17"/>
  <c r="AR128" i="17"/>
  <c r="Y129" i="17"/>
  <c r="F130" i="17"/>
  <c r="AD130" i="17"/>
  <c r="K131" i="17"/>
  <c r="AI131" i="17"/>
  <c r="P132" i="17"/>
  <c r="AN132" i="17"/>
  <c r="U133" i="17"/>
  <c r="AS133" i="17"/>
  <c r="Z134" i="17"/>
  <c r="G135" i="17"/>
  <c r="AE135" i="17"/>
  <c r="L136" i="17"/>
  <c r="AJ136" i="17"/>
  <c r="Q137" i="17"/>
  <c r="AO137" i="17"/>
  <c r="V138" i="17"/>
  <c r="AT138" i="17"/>
  <c r="AA139" i="17"/>
  <c r="H140" i="17"/>
  <c r="AF140" i="17"/>
  <c r="M141" i="17"/>
  <c r="AK141" i="17"/>
  <c r="R142" i="17"/>
  <c r="AP142" i="17"/>
  <c r="W143" i="17"/>
  <c r="AU143" i="17"/>
  <c r="AB144" i="17"/>
  <c r="I145" i="17"/>
  <c r="AG145" i="17"/>
  <c r="N146" i="17"/>
  <c r="AL146" i="17"/>
  <c r="S147" i="17"/>
  <c r="AQ147" i="17"/>
  <c r="X148" i="17"/>
  <c r="E149" i="17"/>
  <c r="AC149" i="17"/>
  <c r="D112" i="17"/>
  <c r="D136" i="17"/>
  <c r="L107" i="17"/>
  <c r="AJ107" i="17"/>
  <c r="Q108" i="17"/>
  <c r="AO108" i="17"/>
  <c r="V109" i="17"/>
  <c r="AT109" i="17"/>
  <c r="AA110" i="17"/>
  <c r="H111" i="17"/>
  <c r="AF111" i="17"/>
  <c r="M112" i="17"/>
  <c r="AK112" i="17"/>
  <c r="R113" i="17"/>
  <c r="AP113" i="17"/>
  <c r="W114" i="17"/>
  <c r="AU114" i="17"/>
  <c r="AB115" i="17"/>
  <c r="I116" i="17"/>
  <c r="AG116" i="17"/>
  <c r="N117" i="17"/>
  <c r="AL117" i="17"/>
  <c r="S118" i="17"/>
  <c r="AQ118" i="17"/>
  <c r="X119" i="17"/>
  <c r="E120" i="17"/>
  <c r="AC120" i="17"/>
  <c r="J121" i="17"/>
  <c r="AH121" i="17"/>
  <c r="O122" i="17"/>
  <c r="AM122" i="17"/>
  <c r="T123" i="17"/>
  <c r="AR123" i="17"/>
  <c r="Y124" i="17"/>
  <c r="F125" i="17"/>
  <c r="AD125" i="17"/>
  <c r="K126" i="17"/>
  <c r="AI126" i="17"/>
  <c r="P127" i="17"/>
  <c r="AN127" i="17"/>
  <c r="U128" i="17"/>
  <c r="AS128" i="17"/>
  <c r="Z129" i="17"/>
  <c r="G130" i="17"/>
  <c r="AE130" i="17"/>
  <c r="L131" i="17"/>
  <c r="AJ131" i="17"/>
  <c r="Q132" i="17"/>
  <c r="AO132" i="17"/>
  <c r="V133" i="17"/>
  <c r="AT133" i="17"/>
  <c r="AA134" i="17"/>
  <c r="H135" i="17"/>
  <c r="AF135" i="17"/>
  <c r="M136" i="17"/>
  <c r="M107" i="17"/>
  <c r="AK107" i="17"/>
  <c r="R108" i="17"/>
  <c r="AP108" i="17"/>
  <c r="W109" i="17"/>
  <c r="AU109" i="17"/>
  <c r="AB110" i="17"/>
  <c r="I111" i="17"/>
  <c r="AG111" i="17"/>
  <c r="N112" i="17"/>
  <c r="AL112" i="17"/>
  <c r="S113" i="17"/>
  <c r="AQ113" i="17"/>
  <c r="X114" i="17"/>
  <c r="E115" i="17"/>
  <c r="AC115" i="17"/>
  <c r="J116" i="17"/>
  <c r="AH116" i="17"/>
  <c r="O117" i="17"/>
  <c r="AM117" i="17"/>
  <c r="T118" i="17"/>
  <c r="AR118" i="17"/>
  <c r="Y119" i="17"/>
  <c r="F120" i="17"/>
  <c r="AD120" i="17"/>
  <c r="K121" i="17"/>
  <c r="AI121" i="17"/>
  <c r="P122" i="17"/>
  <c r="AN122" i="17"/>
  <c r="U123" i="17"/>
  <c r="AS123" i="17"/>
  <c r="Z124" i="17"/>
  <c r="G125" i="17"/>
  <c r="AE125" i="17"/>
  <c r="L126" i="17"/>
  <c r="AJ126" i="17"/>
  <c r="Q127" i="17"/>
  <c r="AO127" i="17"/>
  <c r="N107" i="17"/>
  <c r="AL107" i="17"/>
  <c r="S108" i="17"/>
  <c r="AQ108" i="17"/>
  <c r="X109" i="17"/>
  <c r="E110" i="17"/>
  <c r="AC110" i="17"/>
  <c r="J111" i="17"/>
  <c r="AH111" i="17"/>
  <c r="O112" i="17"/>
  <c r="AM112" i="17"/>
  <c r="T113" i="17"/>
  <c r="AR113" i="17"/>
  <c r="Y114" i="17"/>
  <c r="F115" i="17"/>
  <c r="AD115" i="17"/>
  <c r="K116" i="17"/>
  <c r="AI116" i="17"/>
  <c r="P117" i="17"/>
  <c r="AN117" i="17"/>
  <c r="U118" i="17"/>
  <c r="AS118" i="17"/>
  <c r="Z119" i="17"/>
  <c r="G120" i="17"/>
  <c r="AE120" i="17"/>
  <c r="L121" i="17"/>
  <c r="AJ121" i="17"/>
  <c r="Q122" i="17"/>
  <c r="AO122" i="17"/>
  <c r="V123" i="17"/>
  <c r="AT123" i="17"/>
  <c r="AA124" i="17"/>
  <c r="H125" i="17"/>
  <c r="AF125" i="17"/>
  <c r="O107" i="17"/>
  <c r="AM107" i="17"/>
  <c r="T108" i="17"/>
  <c r="AR108" i="17"/>
  <c r="Y109" i="17"/>
  <c r="F110" i="17"/>
  <c r="AD110" i="17"/>
  <c r="K111" i="17"/>
  <c r="AI111" i="17"/>
  <c r="P112" i="17"/>
  <c r="AN112" i="17"/>
  <c r="U113" i="17"/>
  <c r="AS113" i="17"/>
  <c r="Z114" i="17"/>
  <c r="G115" i="17"/>
  <c r="AE115" i="17"/>
  <c r="L116" i="17"/>
  <c r="AJ116" i="17"/>
  <c r="Q117" i="17"/>
  <c r="AO117" i="17"/>
  <c r="V118" i="17"/>
  <c r="AT118" i="17"/>
  <c r="AA119" i="17"/>
  <c r="H120" i="17"/>
  <c r="AF120" i="17"/>
  <c r="M121" i="17"/>
  <c r="AK121" i="17"/>
  <c r="R122" i="17"/>
  <c r="AP122" i="17"/>
  <c r="W123" i="17"/>
  <c r="AU123" i="17"/>
  <c r="P107" i="17"/>
  <c r="AN107" i="17"/>
  <c r="U108" i="17"/>
  <c r="AS108" i="17"/>
  <c r="Z109" i="17"/>
  <c r="G110" i="17"/>
  <c r="AE110" i="17"/>
  <c r="L111" i="17"/>
  <c r="AJ111" i="17"/>
  <c r="Q112" i="17"/>
  <c r="AO112" i="17"/>
  <c r="V113" i="17"/>
  <c r="AT113" i="17"/>
  <c r="AA114" i="17"/>
  <c r="H115" i="17"/>
  <c r="AF115" i="17"/>
  <c r="M116" i="17"/>
  <c r="AK116" i="17"/>
  <c r="R117" i="17"/>
  <c r="AP117" i="17"/>
  <c r="W118" i="17"/>
  <c r="AU118" i="17"/>
  <c r="AB119" i="17"/>
  <c r="I120" i="17"/>
  <c r="AG120" i="17"/>
  <c r="N121" i="17"/>
  <c r="AL121" i="17"/>
  <c r="S122" i="17"/>
  <c r="Q107" i="17"/>
  <c r="AO107" i="17"/>
  <c r="V108" i="17"/>
  <c r="AT108" i="17"/>
  <c r="AA109" i="17"/>
  <c r="H110" i="17"/>
  <c r="AF110" i="17"/>
  <c r="M111" i="17"/>
  <c r="AK111" i="17"/>
  <c r="R112" i="17"/>
  <c r="AP112" i="17"/>
  <c r="W113" i="17"/>
  <c r="AU113" i="17"/>
  <c r="AB114" i="17"/>
  <c r="I115" i="17"/>
  <c r="AG115" i="17"/>
  <c r="N116" i="17"/>
  <c r="AL116" i="17"/>
  <c r="S117" i="17"/>
  <c r="AQ117" i="17"/>
  <c r="X118" i="17"/>
  <c r="E119" i="17"/>
  <c r="AC119" i="17"/>
  <c r="J120" i="17"/>
  <c r="AH120" i="17"/>
  <c r="O121" i="17"/>
  <c r="AM121" i="17"/>
  <c r="T122" i="17"/>
  <c r="AR122" i="17"/>
  <c r="Y123" i="17"/>
  <c r="F124" i="17"/>
  <c r="AD124" i="17"/>
  <c r="K125" i="17"/>
  <c r="AI125" i="17"/>
  <c r="P126" i="17"/>
  <c r="AN126" i="17"/>
  <c r="U127" i="17"/>
  <c r="AS127" i="17"/>
  <c r="Z128" i="17"/>
  <c r="G129" i="17"/>
  <c r="AE129" i="17"/>
  <c r="L130" i="17"/>
  <c r="AJ130" i="17"/>
  <c r="Q131" i="17"/>
  <c r="AO131" i="17"/>
  <c r="V132" i="17"/>
  <c r="AT132" i="17"/>
  <c r="AA133" i="17"/>
  <c r="H134" i="17"/>
  <c r="AF134" i="17"/>
  <c r="M135" i="17"/>
  <c r="AK135" i="17"/>
  <c r="R136" i="17"/>
  <c r="AP136" i="17"/>
  <c r="W137" i="17"/>
  <c r="AU137" i="17"/>
  <c r="AB138" i="17"/>
  <c r="I139" i="17"/>
  <c r="AG139" i="17"/>
  <c r="N140" i="17"/>
  <c r="AL140" i="17"/>
  <c r="S141" i="17"/>
  <c r="AQ141" i="17"/>
  <c r="X142" i="17"/>
  <c r="E143" i="17"/>
  <c r="AC143" i="17"/>
  <c r="J144" i="17"/>
  <c r="AH144" i="17"/>
  <c r="O145" i="17"/>
  <c r="AM145" i="17"/>
  <c r="T146" i="17"/>
  <c r="AR146" i="17"/>
  <c r="Y147" i="17"/>
  <c r="F148" i="17"/>
  <c r="AD148" i="17"/>
  <c r="K149" i="17"/>
  <c r="AI149" i="17"/>
  <c r="D118" i="17"/>
  <c r="D142" i="17"/>
  <c r="R107" i="17"/>
  <c r="AP107" i="17"/>
  <c r="W108" i="17"/>
  <c r="AU108" i="17"/>
  <c r="AB109" i="17"/>
  <c r="I110" i="17"/>
  <c r="AG110" i="17"/>
  <c r="N111" i="17"/>
  <c r="AL111" i="17"/>
  <c r="S112" i="17"/>
  <c r="AQ112" i="17"/>
  <c r="X113" i="17"/>
  <c r="E114" i="17"/>
  <c r="AC114" i="17"/>
  <c r="J115" i="17"/>
  <c r="AH115" i="17"/>
  <c r="O116" i="17"/>
  <c r="AM116" i="17"/>
  <c r="T117" i="17"/>
  <c r="AR117" i="17"/>
  <c r="Y118" i="17"/>
  <c r="F119" i="17"/>
  <c r="AD119" i="17"/>
  <c r="K120" i="17"/>
  <c r="AI120" i="17"/>
  <c r="P121" i="17"/>
  <c r="AN121" i="17"/>
  <c r="U122" i="17"/>
  <c r="AS122" i="17"/>
  <c r="Z123" i="17"/>
  <c r="G124" i="17"/>
  <c r="AE124" i="17"/>
  <c r="L125" i="17"/>
  <c r="AJ125" i="17"/>
  <c r="Q126" i="17"/>
  <c r="AO126" i="17"/>
  <c r="V127" i="17"/>
  <c r="AT127" i="17"/>
  <c r="AA128" i="17"/>
  <c r="H129" i="17"/>
  <c r="AF129" i="17"/>
  <c r="M130" i="17"/>
  <c r="AK130" i="17"/>
  <c r="R131" i="17"/>
  <c r="AP131" i="17"/>
  <c r="W132" i="17"/>
  <c r="AU132" i="17"/>
  <c r="AB133" i="17"/>
  <c r="I134" i="17"/>
  <c r="AG134" i="17"/>
  <c r="N135" i="17"/>
  <c r="AL135" i="17"/>
  <c r="S136" i="17"/>
  <c r="AQ136" i="17"/>
  <c r="X137" i="17"/>
  <c r="E138" i="17"/>
  <c r="AC138" i="17"/>
  <c r="J139" i="17"/>
  <c r="AH139" i="17"/>
  <c r="O140" i="17"/>
  <c r="AM140" i="17"/>
  <c r="T141" i="17"/>
  <c r="AR141" i="17"/>
  <c r="Y142" i="17"/>
  <c r="F143" i="17"/>
  <c r="AD143" i="17"/>
  <c r="K144" i="17"/>
  <c r="AI144" i="17"/>
  <c r="P145" i="17"/>
  <c r="AN145" i="17"/>
  <c r="U146" i="17"/>
  <c r="AS146" i="17"/>
  <c r="Z147" i="17"/>
  <c r="G148" i="17"/>
  <c r="AE148" i="17"/>
  <c r="L149" i="17"/>
  <c r="AJ149" i="17"/>
  <c r="D119" i="17"/>
  <c r="D143" i="17"/>
  <c r="S107" i="17"/>
  <c r="AQ107" i="17"/>
  <c r="X108" i="17"/>
  <c r="E109" i="17"/>
  <c r="AC109" i="17"/>
  <c r="J110" i="17"/>
  <c r="AH110" i="17"/>
  <c r="O111" i="17"/>
  <c r="AM111" i="17"/>
  <c r="T112" i="17"/>
  <c r="AR112" i="17"/>
  <c r="Y113" i="17"/>
  <c r="F114" i="17"/>
  <c r="AD114" i="17"/>
  <c r="K115" i="17"/>
  <c r="AI115" i="17"/>
  <c r="P116" i="17"/>
  <c r="AN116" i="17"/>
  <c r="U117" i="17"/>
  <c r="AS117" i="17"/>
  <c r="Z118" i="17"/>
  <c r="G119" i="17"/>
  <c r="AE119" i="17"/>
  <c r="L120" i="17"/>
  <c r="AJ120" i="17"/>
  <c r="Q121" i="17"/>
  <c r="AO121" i="17"/>
  <c r="V122" i="17"/>
  <c r="AT122" i="17"/>
  <c r="AA123" i="17"/>
  <c r="H124" i="17"/>
  <c r="AF124" i="17"/>
  <c r="M125" i="17"/>
  <c r="AK125" i="17"/>
  <c r="R126" i="17"/>
  <c r="AP126" i="17"/>
  <c r="W127" i="17"/>
  <c r="AU127" i="17"/>
  <c r="AB128" i="17"/>
  <c r="I129" i="17"/>
  <c r="AG129" i="17"/>
  <c r="N130" i="17"/>
  <c r="AL130" i="17"/>
  <c r="S131" i="17"/>
  <c r="AQ131" i="17"/>
  <c r="X132" i="17"/>
  <c r="E133" i="17"/>
  <c r="AC133" i="17"/>
  <c r="J134" i="17"/>
  <c r="AH134" i="17"/>
  <c r="O135" i="17"/>
  <c r="AM135" i="17"/>
  <c r="T136" i="17"/>
  <c r="AR136" i="17"/>
  <c r="Y137" i="17"/>
  <c r="F138" i="17"/>
  <c r="AD138" i="17"/>
  <c r="K139" i="17"/>
  <c r="AI139" i="17"/>
  <c r="P140" i="17"/>
  <c r="AN140" i="17"/>
  <c r="U141" i="17"/>
  <c r="AS141" i="17"/>
  <c r="Z142" i="17"/>
  <c r="G143" i="17"/>
  <c r="AE143" i="17"/>
  <c r="L144" i="17"/>
  <c r="AJ144" i="17"/>
  <c r="Q145" i="17"/>
  <c r="AO145" i="17"/>
  <c r="V146" i="17"/>
  <c r="AT146" i="17"/>
  <c r="AA147" i="17"/>
  <c r="H148" i="17"/>
  <c r="AF148" i="17"/>
  <c r="M149" i="17"/>
  <c r="AK149" i="17"/>
  <c r="D120" i="17"/>
  <c r="D144" i="17"/>
  <c r="T107" i="17"/>
  <c r="AR107" i="17"/>
  <c r="Y108" i="17"/>
  <c r="F109" i="17"/>
  <c r="AD109" i="17"/>
  <c r="K110" i="17"/>
  <c r="AI110" i="17"/>
  <c r="P111" i="17"/>
  <c r="AN111" i="17"/>
  <c r="U112" i="17"/>
  <c r="AS112" i="17"/>
  <c r="Z113" i="17"/>
  <c r="G114" i="17"/>
  <c r="AE114" i="17"/>
  <c r="L115" i="17"/>
  <c r="AJ115" i="17"/>
  <c r="Q116" i="17"/>
  <c r="AO116" i="17"/>
  <c r="V117" i="17"/>
  <c r="AT117" i="17"/>
  <c r="AA118" i="17"/>
  <c r="H119" i="17"/>
  <c r="AF119" i="17"/>
  <c r="M120" i="17"/>
  <c r="AK120" i="17"/>
  <c r="R121" i="17"/>
  <c r="AP121" i="17"/>
  <c r="W122" i="17"/>
  <c r="AU122" i="17"/>
  <c r="AB123" i="17"/>
  <c r="I124" i="17"/>
  <c r="AG124" i="17"/>
  <c r="N125" i="17"/>
  <c r="AL125" i="17"/>
  <c r="S126" i="17"/>
  <c r="AQ126" i="17"/>
  <c r="X127" i="17"/>
  <c r="E128" i="17"/>
  <c r="AC128" i="17"/>
  <c r="J129" i="17"/>
  <c r="AH129" i="17"/>
  <c r="O130" i="17"/>
  <c r="AM130" i="17"/>
  <c r="T131" i="17"/>
  <c r="AR131" i="17"/>
  <c r="Y132" i="17"/>
  <c r="F133" i="17"/>
  <c r="AD133" i="17"/>
  <c r="K134" i="17"/>
  <c r="AI134" i="17"/>
  <c r="P135" i="17"/>
  <c r="AN135" i="17"/>
  <c r="U136" i="17"/>
  <c r="AS136" i="17"/>
  <c r="Z137" i="17"/>
  <c r="G138" i="17"/>
  <c r="AE138" i="17"/>
  <c r="L139" i="17"/>
  <c r="AJ139" i="17"/>
  <c r="Q140" i="17"/>
  <c r="AO140" i="17"/>
  <c r="V141" i="17"/>
  <c r="AT141" i="17"/>
  <c r="AA142" i="17"/>
  <c r="H143" i="17"/>
  <c r="AF143" i="17"/>
  <c r="M144" i="17"/>
  <c r="AK144" i="17"/>
  <c r="R145" i="17"/>
  <c r="AP145" i="17"/>
  <c r="W146" i="17"/>
  <c r="AU146" i="17"/>
  <c r="AB147" i="17"/>
  <c r="I148" i="17"/>
  <c r="AG148" i="17"/>
  <c r="N149" i="17"/>
  <c r="AL149" i="17"/>
  <c r="D121" i="17"/>
  <c r="D145" i="17"/>
  <c r="U107" i="17"/>
  <c r="AS107" i="17"/>
  <c r="Z108" i="17"/>
  <c r="G109" i="17"/>
  <c r="AE109" i="17"/>
  <c r="L110" i="17"/>
  <c r="AJ110" i="17"/>
  <c r="Q111" i="17"/>
  <c r="AO111" i="17"/>
  <c r="V112" i="17"/>
  <c r="AT112" i="17"/>
  <c r="AA113" i="17"/>
  <c r="H114" i="17"/>
  <c r="AF114" i="17"/>
  <c r="M115" i="17"/>
  <c r="AK115" i="17"/>
  <c r="R116" i="17"/>
  <c r="AP116" i="17"/>
  <c r="W117" i="17"/>
  <c r="AU117" i="17"/>
  <c r="AB118" i="17"/>
  <c r="I119" i="17"/>
  <c r="AG119" i="17"/>
  <c r="N120" i="17"/>
  <c r="AL120" i="17"/>
  <c r="S121" i="17"/>
  <c r="AQ121" i="17"/>
  <c r="X122" i="17"/>
  <c r="E123" i="17"/>
  <c r="AC123" i="17"/>
  <c r="J124" i="17"/>
  <c r="AH124" i="17"/>
  <c r="O125" i="17"/>
  <c r="AM125" i="17"/>
  <c r="T126" i="17"/>
  <c r="AR126" i="17"/>
  <c r="Y127" i="17"/>
  <c r="F128" i="17"/>
  <c r="AD128" i="17"/>
  <c r="K129" i="17"/>
  <c r="AI129" i="17"/>
  <c r="P130" i="17"/>
  <c r="AN130" i="17"/>
  <c r="U131" i="17"/>
  <c r="AS131" i="17"/>
  <c r="Z132" i="17"/>
  <c r="G133" i="17"/>
  <c r="AE133" i="17"/>
  <c r="L134" i="17"/>
  <c r="AJ134" i="17"/>
  <c r="Q135" i="17"/>
  <c r="AO135" i="17"/>
  <c r="V136" i="17"/>
  <c r="AT136" i="17"/>
  <c r="AA137" i="17"/>
  <c r="H138" i="17"/>
  <c r="AF138" i="17"/>
  <c r="M139" i="17"/>
  <c r="AK139" i="17"/>
  <c r="R140" i="17"/>
  <c r="AP140" i="17"/>
  <c r="W141" i="17"/>
  <c r="AU141" i="17"/>
  <c r="AB142" i="17"/>
  <c r="I143" i="17"/>
  <c r="AG143" i="17"/>
  <c r="N144" i="17"/>
  <c r="AL144" i="17"/>
  <c r="S145" i="17"/>
  <c r="AQ145" i="17"/>
  <c r="X146" i="17"/>
  <c r="E147" i="17"/>
  <c r="AC147" i="17"/>
  <c r="J148" i="17"/>
  <c r="AH148" i="17"/>
  <c r="O149" i="17"/>
  <c r="AM149" i="17"/>
  <c r="D122" i="17"/>
  <c r="D146" i="17"/>
  <c r="V107" i="17"/>
  <c r="AT107" i="17"/>
  <c r="AA108" i="17"/>
  <c r="H109" i="17"/>
  <c r="AF109" i="17"/>
  <c r="M110" i="17"/>
  <c r="AK110" i="17"/>
  <c r="R111" i="17"/>
  <c r="AP111" i="17"/>
  <c r="W112" i="17"/>
  <c r="AU112" i="17"/>
  <c r="AB113" i="17"/>
  <c r="I114" i="17"/>
  <c r="AG114" i="17"/>
  <c r="N115" i="17"/>
  <c r="AL115" i="17"/>
  <c r="S116" i="17"/>
  <c r="AQ116" i="17"/>
  <c r="X117" i="17"/>
  <c r="E118" i="17"/>
  <c r="AC118" i="17"/>
  <c r="J119" i="17"/>
  <c r="AH119" i="17"/>
  <c r="O120" i="17"/>
  <c r="AM120" i="17"/>
  <c r="T121" i="17"/>
  <c r="AR121" i="17"/>
  <c r="Y122" i="17"/>
  <c r="F123" i="17"/>
  <c r="AD123" i="17"/>
  <c r="K124" i="17"/>
  <c r="AI124" i="17"/>
  <c r="P125" i="17"/>
  <c r="AN125" i="17"/>
  <c r="U126" i="17"/>
  <c r="AS126" i="17"/>
  <c r="Z127" i="17"/>
  <c r="G128" i="17"/>
  <c r="AE128" i="17"/>
  <c r="L129" i="17"/>
  <c r="AJ129" i="17"/>
  <c r="Q130" i="17"/>
  <c r="AO130" i="17"/>
  <c r="V131" i="17"/>
  <c r="AT131" i="17"/>
  <c r="AA132" i="17"/>
  <c r="H133" i="17"/>
  <c r="AF133" i="17"/>
  <c r="M134" i="17"/>
  <c r="AK134" i="17"/>
  <c r="R135" i="17"/>
  <c r="AP135" i="17"/>
  <c r="W136" i="17"/>
  <c r="AU136" i="17"/>
  <c r="AB137" i="17"/>
  <c r="I138" i="17"/>
  <c r="AG138" i="17"/>
  <c r="N139" i="17"/>
  <c r="AL139" i="17"/>
  <c r="S140" i="17"/>
  <c r="AQ140" i="17"/>
  <c r="X141" i="17"/>
  <c r="E142" i="17"/>
  <c r="AC142" i="17"/>
  <c r="J143" i="17"/>
  <c r="AH143" i="17"/>
  <c r="O144" i="17"/>
  <c r="AM144" i="17"/>
  <c r="T145" i="17"/>
  <c r="AR145" i="17"/>
  <c r="Y146" i="17"/>
  <c r="F147" i="17"/>
  <c r="AD147" i="17"/>
  <c r="K148" i="17"/>
  <c r="AI148" i="17"/>
  <c r="P149" i="17"/>
  <c r="AN149" i="17"/>
  <c r="D123" i="17"/>
  <c r="W107" i="17"/>
  <c r="AU107" i="17"/>
  <c r="AB108" i="17"/>
  <c r="I109" i="17"/>
  <c r="AG109" i="17"/>
  <c r="N110" i="17"/>
  <c r="AL110" i="17"/>
  <c r="S111" i="17"/>
  <c r="AQ111" i="17"/>
  <c r="X112" i="17"/>
  <c r="E113" i="17"/>
  <c r="AC113" i="17"/>
  <c r="J114" i="17"/>
  <c r="AH114" i="17"/>
  <c r="O115" i="17"/>
  <c r="AM115" i="17"/>
  <c r="T116" i="17"/>
  <c r="AR116" i="17"/>
  <c r="Y117" i="17"/>
  <c r="F118" i="17"/>
  <c r="AD118" i="17"/>
  <c r="K119" i="17"/>
  <c r="AI119" i="17"/>
  <c r="P120" i="17"/>
  <c r="AN120" i="17"/>
  <c r="U121" i="17"/>
  <c r="AS121" i="17"/>
  <c r="Z122" i="17"/>
  <c r="G123" i="17"/>
  <c r="AE123" i="17"/>
  <c r="L124" i="17"/>
  <c r="AJ124" i="17"/>
  <c r="Q125" i="17"/>
  <c r="AO125" i="17"/>
  <c r="V126" i="17"/>
  <c r="AT126" i="17"/>
  <c r="AA127" i="17"/>
  <c r="H128" i="17"/>
  <c r="AF128" i="17"/>
  <c r="M129" i="17"/>
  <c r="AK129" i="17"/>
  <c r="R130" i="17"/>
  <c r="AP130" i="17"/>
  <c r="W131" i="17"/>
  <c r="AU131" i="17"/>
  <c r="AB132" i="17"/>
  <c r="I133" i="17"/>
  <c r="AG133" i="17"/>
  <c r="N134" i="17"/>
  <c r="AL134" i="17"/>
  <c r="X107" i="17"/>
  <c r="E108" i="17"/>
  <c r="AC108" i="17"/>
  <c r="J109" i="17"/>
  <c r="AH109" i="17"/>
  <c r="O110" i="17"/>
  <c r="AM110" i="17"/>
  <c r="T111" i="17"/>
  <c r="AR111" i="17"/>
  <c r="Y112" i="17"/>
  <c r="F113" i="17"/>
  <c r="AD113" i="17"/>
  <c r="K114" i="17"/>
  <c r="AI114" i="17"/>
  <c r="P115" i="17"/>
  <c r="AN115" i="17"/>
  <c r="U116" i="17"/>
  <c r="AS116" i="17"/>
  <c r="Z117" i="17"/>
  <c r="G118" i="17"/>
  <c r="AE118" i="17"/>
  <c r="L119" i="17"/>
  <c r="AJ119" i="17"/>
  <c r="Q120" i="17"/>
  <c r="AO120" i="17"/>
  <c r="V121" i="17"/>
  <c r="AT121" i="17"/>
  <c r="Y107" i="17"/>
  <c r="F108" i="17"/>
  <c r="AD108" i="17"/>
  <c r="K109" i="17"/>
  <c r="AI109" i="17"/>
  <c r="P110" i="17"/>
  <c r="AN110" i="17"/>
  <c r="U111" i="17"/>
  <c r="AS111" i="17"/>
  <c r="Z112" i="17"/>
  <c r="G113" i="17"/>
  <c r="AE113" i="17"/>
  <c r="L114" i="17"/>
  <c r="AJ114" i="17"/>
  <c r="Q115" i="17"/>
  <c r="AO115" i="17"/>
  <c r="V116" i="17"/>
  <c r="AT116" i="17"/>
  <c r="AA117" i="17"/>
  <c r="H118" i="17"/>
  <c r="AF118" i="17"/>
  <c r="M119" i="17"/>
  <c r="AK119" i="17"/>
  <c r="Z107" i="17"/>
  <c r="G108" i="17"/>
  <c r="AE108" i="17"/>
  <c r="L109" i="17"/>
  <c r="AJ109" i="17"/>
  <c r="Q110" i="17"/>
  <c r="AO110" i="17"/>
  <c r="V111" i="17"/>
  <c r="AT111" i="17"/>
  <c r="AA112" i="17"/>
  <c r="H113" i="17"/>
  <c r="AF113" i="17"/>
  <c r="M114" i="17"/>
  <c r="AK114" i="17"/>
  <c r="R115" i="17"/>
  <c r="AP115" i="17"/>
  <c r="W116" i="17"/>
  <c r="AU116" i="17"/>
  <c r="AB117" i="17"/>
  <c r="I118" i="17"/>
  <c r="AG118" i="17"/>
  <c r="AA107" i="17"/>
  <c r="H108" i="17"/>
  <c r="AF108" i="17"/>
  <c r="M109" i="17"/>
  <c r="AK109" i="17"/>
  <c r="R110" i="17"/>
  <c r="AP110" i="17"/>
  <c r="W111" i="17"/>
  <c r="AU111" i="17"/>
  <c r="AB112" i="17"/>
  <c r="I113" i="17"/>
  <c r="AG113" i="17"/>
  <c r="N114" i="17"/>
  <c r="AB107" i="17"/>
  <c r="I108" i="17"/>
  <c r="AG108" i="17"/>
  <c r="N109" i="17"/>
  <c r="AL109" i="17"/>
  <c r="S110" i="17"/>
  <c r="AQ110" i="17"/>
  <c r="X111" i="17"/>
  <c r="E112" i="17"/>
  <c r="AC112" i="17"/>
  <c r="J113" i="17"/>
  <c r="AH113" i="17"/>
  <c r="O114" i="17"/>
  <c r="AM114" i="17"/>
  <c r="T115" i="17"/>
  <c r="AR115" i="17"/>
  <c r="F107" i="17"/>
  <c r="AD107" i="17"/>
  <c r="K108" i="17"/>
  <c r="AI108" i="17"/>
  <c r="P109" i="17"/>
  <c r="AN109" i="17"/>
  <c r="U110" i="17"/>
  <c r="AS110" i="17"/>
  <c r="Z111" i="17"/>
  <c r="G112" i="17"/>
  <c r="AE112" i="17"/>
  <c r="L113" i="17"/>
  <c r="AJ113" i="17"/>
  <c r="Q114" i="17"/>
  <c r="AO114" i="17"/>
  <c r="V115" i="17"/>
  <c r="AT115" i="17"/>
  <c r="AA116" i="17"/>
  <c r="D114" i="17"/>
  <c r="U149" i="17"/>
  <c r="Z148" i="17"/>
  <c r="AI147" i="17"/>
  <c r="AN146" i="17"/>
  <c r="F146" i="17"/>
  <c r="K145" i="17"/>
  <c r="T144" i="17"/>
  <c r="Y143" i="17"/>
  <c r="AH142" i="17"/>
  <c r="AM141" i="17"/>
  <c r="E141" i="17"/>
  <c r="J140" i="17"/>
  <c r="S139" i="17"/>
  <c r="X138" i="17"/>
  <c r="AG137" i="17"/>
  <c r="AL136" i="17"/>
  <c r="AT135" i="17"/>
  <c r="AU134" i="17"/>
  <c r="F134" i="17"/>
  <c r="L133" i="17"/>
  <c r="K132" i="17"/>
  <c r="M131" i="17"/>
  <c r="S130" i="17"/>
  <c r="R129" i="17"/>
  <c r="Q128" i="17"/>
  <c r="R127" i="17"/>
  <c r="O126" i="17"/>
  <c r="R125" i="17"/>
  <c r="M124" i="17"/>
  <c r="AJ122" i="17"/>
  <c r="Z121" i="17"/>
  <c r="AQ119" i="17"/>
  <c r="M118" i="17"/>
  <c r="F116" i="17"/>
  <c r="N113" i="17"/>
  <c r="AP109" i="17"/>
  <c r="D113" i="17"/>
  <c r="T149" i="17"/>
  <c r="Y148" i="17"/>
  <c r="AH147" i="17"/>
  <c r="AM146" i="17"/>
  <c r="E146" i="17"/>
  <c r="J145" i="17"/>
  <c r="S144" i="17"/>
  <c r="X143" i="17"/>
  <c r="AG142" i="17"/>
  <c r="AL141" i="17"/>
  <c r="AU140" i="17"/>
  <c r="I140" i="17"/>
  <c r="R139" i="17"/>
  <c r="W138" i="17"/>
  <c r="AF137" i="17"/>
  <c r="AK136" i="17"/>
  <c r="AS135" i="17"/>
  <c r="AT134" i="17"/>
  <c r="E134" i="17"/>
  <c r="K133" i="17"/>
  <c r="J132" i="17"/>
  <c r="I131" i="17"/>
  <c r="K130" i="17"/>
  <c r="Q129" i="17"/>
  <c r="P128" i="17"/>
  <c r="M127" i="17"/>
  <c r="N126" i="17"/>
  <c r="J125" i="17"/>
  <c r="E124" i="17"/>
  <c r="AI122" i="17"/>
  <c r="Y121" i="17"/>
  <c r="AP119" i="17"/>
  <c r="L118" i="17"/>
  <c r="E116" i="17"/>
  <c r="M113" i="17"/>
  <c r="AO109" i="17"/>
  <c r="AJ70" i="15"/>
  <c r="AJ78" i="67"/>
  <c r="AJ70" i="19"/>
  <c r="AJ70" i="13"/>
  <c r="AL70" i="19"/>
  <c r="AL70" i="13"/>
  <c r="AL70" i="15"/>
  <c r="AL70" i="3"/>
  <c r="AI67" i="2"/>
  <c r="N67" i="2"/>
  <c r="T67" i="2"/>
  <c r="AM78" i="67"/>
  <c r="AM70" i="13"/>
  <c r="AM70" i="15"/>
  <c r="N78" i="67"/>
  <c r="E61" i="2"/>
  <c r="F61" i="2"/>
  <c r="G61" i="2"/>
  <c r="H61"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E62" i="2"/>
  <c r="F62" i="2"/>
  <c r="G62"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E63" i="2"/>
  <c r="F63"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D63" i="2"/>
  <c r="D62" i="2"/>
  <c r="E106" i="17" l="1"/>
  <c r="E150" i="17" s="1"/>
  <c r="E97" i="17" s="1"/>
  <c r="AC106" i="17"/>
  <c r="AC150" i="17" s="1"/>
  <c r="AC97" i="17" s="1"/>
  <c r="F106" i="17"/>
  <c r="F150" i="17" s="1"/>
  <c r="F97" i="17" s="1"/>
  <c r="AD106" i="17"/>
  <c r="AD150" i="17" s="1"/>
  <c r="AD97" i="17" s="1"/>
  <c r="G106" i="17"/>
  <c r="G150" i="17" s="1"/>
  <c r="G97" i="17" s="1"/>
  <c r="AE106" i="17"/>
  <c r="AE150" i="17" s="1"/>
  <c r="AE97" i="17" s="1"/>
  <c r="H106" i="17"/>
  <c r="H150" i="17" s="1"/>
  <c r="H97" i="17" s="1"/>
  <c r="AF106" i="17"/>
  <c r="AF150" i="17" s="1"/>
  <c r="AF97" i="17" s="1"/>
  <c r="I106" i="17"/>
  <c r="I150" i="17" s="1"/>
  <c r="I97" i="17" s="1"/>
  <c r="AG106" i="17"/>
  <c r="AG150" i="17" s="1"/>
  <c r="AG97" i="17" s="1"/>
  <c r="J106" i="17"/>
  <c r="J150" i="17" s="1"/>
  <c r="J97" i="17" s="1"/>
  <c r="AH106" i="17"/>
  <c r="AH150" i="17" s="1"/>
  <c r="AH97" i="17" s="1"/>
  <c r="K106" i="17"/>
  <c r="K150" i="17" s="1"/>
  <c r="K97" i="17" s="1"/>
  <c r="AI106" i="17"/>
  <c r="AI150" i="17" s="1"/>
  <c r="AI97" i="17" s="1"/>
  <c r="L106" i="17"/>
  <c r="L150" i="17" s="1"/>
  <c r="L97" i="17" s="1"/>
  <c r="AJ106" i="17"/>
  <c r="AJ150" i="17" s="1"/>
  <c r="AJ97" i="17" s="1"/>
  <c r="M106" i="17"/>
  <c r="M150" i="17" s="1"/>
  <c r="M97" i="17" s="1"/>
  <c r="AK106" i="17"/>
  <c r="AK150" i="17" s="1"/>
  <c r="AK97" i="17" s="1"/>
  <c r="N106" i="17"/>
  <c r="N150" i="17" s="1"/>
  <c r="N97" i="17" s="1"/>
  <c r="AL106" i="17"/>
  <c r="AL150" i="17" s="1"/>
  <c r="AL97" i="17" s="1"/>
  <c r="O106" i="17"/>
  <c r="O150" i="17" s="1"/>
  <c r="O97" i="17" s="1"/>
  <c r="AM106" i="17"/>
  <c r="AM150" i="17" s="1"/>
  <c r="AM97" i="17" s="1"/>
  <c r="P106" i="17"/>
  <c r="P150" i="17" s="1"/>
  <c r="P97" i="17" s="1"/>
  <c r="AN106" i="17"/>
  <c r="AN150" i="17" s="1"/>
  <c r="AN97" i="17" s="1"/>
  <c r="Q106" i="17"/>
  <c r="Q150" i="17" s="1"/>
  <c r="Q97" i="17" s="1"/>
  <c r="AO106" i="17"/>
  <c r="AO150" i="17" s="1"/>
  <c r="AO97" i="17" s="1"/>
  <c r="R106" i="17"/>
  <c r="R150" i="17" s="1"/>
  <c r="R97" i="17" s="1"/>
  <c r="AP106" i="17"/>
  <c r="AP150" i="17" s="1"/>
  <c r="AP97" i="17" s="1"/>
  <c r="S106" i="17"/>
  <c r="S150" i="17" s="1"/>
  <c r="S97" i="17" s="1"/>
  <c r="AQ106" i="17"/>
  <c r="AQ150" i="17" s="1"/>
  <c r="AQ97" i="17" s="1"/>
  <c r="T106" i="17"/>
  <c r="T150" i="17" s="1"/>
  <c r="T97" i="17" s="1"/>
  <c r="AR106" i="17"/>
  <c r="AR150" i="17" s="1"/>
  <c r="AR97" i="17" s="1"/>
  <c r="U106" i="17"/>
  <c r="U150" i="17" s="1"/>
  <c r="U97" i="17" s="1"/>
  <c r="AS106" i="17"/>
  <c r="AS150" i="17" s="1"/>
  <c r="AS97" i="17" s="1"/>
  <c r="V106" i="17"/>
  <c r="V150" i="17" s="1"/>
  <c r="V97" i="17" s="1"/>
  <c r="AT106" i="17"/>
  <c r="AT150" i="17" s="1"/>
  <c r="AT97" i="17" s="1"/>
  <c r="W106" i="17"/>
  <c r="W150" i="17" s="1"/>
  <c r="W97" i="17" s="1"/>
  <c r="AU106" i="17"/>
  <c r="AU150" i="17" s="1"/>
  <c r="AU97" i="17" s="1"/>
  <c r="X106" i="17"/>
  <c r="X150" i="17" s="1"/>
  <c r="X97" i="17" s="1"/>
  <c r="Y106" i="17"/>
  <c r="Y150" i="17" s="1"/>
  <c r="Y97" i="17" s="1"/>
  <c r="Z106" i="17"/>
  <c r="Z150" i="17" s="1"/>
  <c r="Z97" i="17" s="1"/>
  <c r="D106" i="17"/>
  <c r="D150" i="17" s="1"/>
  <c r="D97" i="17" s="1"/>
  <c r="AA106" i="17"/>
  <c r="AA150" i="17" s="1"/>
  <c r="AA97" i="17" s="1"/>
  <c r="AB106" i="17"/>
  <c r="AB150" i="17" s="1"/>
  <c r="AB97" i="17" s="1"/>
  <c r="AL76" i="15"/>
  <c r="AL76" i="13"/>
  <c r="AL84" i="67"/>
  <c r="AL76" i="3"/>
  <c r="AL76" i="19"/>
  <c r="N76" i="15"/>
  <c r="N76" i="13"/>
  <c r="N84" i="67"/>
  <c r="N76" i="3"/>
  <c r="N76" i="19"/>
  <c r="AG75" i="19"/>
  <c r="AG75" i="15"/>
  <c r="AG75" i="13"/>
  <c r="AG83" i="67"/>
  <c r="AG75" i="3"/>
  <c r="I75" i="15"/>
  <c r="I75" i="13"/>
  <c r="I83" i="67"/>
  <c r="I75" i="3"/>
  <c r="I75" i="19"/>
  <c r="AB69" i="15"/>
  <c r="AB77" i="67"/>
  <c r="AB69" i="3"/>
  <c r="AB69" i="19"/>
  <c r="AF75" i="19"/>
  <c r="AF75" i="15"/>
  <c r="AF75" i="13"/>
  <c r="AF75" i="3"/>
  <c r="AF83" i="67"/>
  <c r="H75" i="15"/>
  <c r="H75" i="13"/>
  <c r="H83" i="67"/>
  <c r="H75" i="3"/>
  <c r="H75" i="19"/>
  <c r="AA69" i="15"/>
  <c r="AA77" i="67"/>
  <c r="AA69" i="3"/>
  <c r="AA69" i="19"/>
  <c r="K76" i="15"/>
  <c r="K76" i="13"/>
  <c r="K84" i="67"/>
  <c r="K76" i="3"/>
  <c r="K76" i="19"/>
  <c r="J76" i="3"/>
  <c r="J76" i="19"/>
  <c r="J76" i="15"/>
  <c r="J84" i="67"/>
  <c r="J76" i="13"/>
  <c r="AK76" i="15"/>
  <c r="AK76" i="13"/>
  <c r="AK84" i="67"/>
  <c r="AK76" i="3"/>
  <c r="AK76" i="19"/>
  <c r="M76" i="15"/>
  <c r="M76" i="13"/>
  <c r="M84" i="67"/>
  <c r="M76" i="3"/>
  <c r="M76" i="19"/>
  <c r="AJ76" i="15"/>
  <c r="AJ76" i="13"/>
  <c r="AJ84" i="67"/>
  <c r="AJ76" i="3"/>
  <c r="AJ76" i="19"/>
  <c r="L76" i="15"/>
  <c r="L76" i="13"/>
  <c r="L84" i="67"/>
  <c r="L76" i="3"/>
  <c r="L76" i="19"/>
  <c r="AE75" i="15"/>
  <c r="AE75" i="13"/>
  <c r="AE83" i="67"/>
  <c r="AE75" i="3"/>
  <c r="AE75" i="19"/>
  <c r="G75" i="15"/>
  <c r="G75" i="13"/>
  <c r="G83" i="67"/>
  <c r="G75" i="19"/>
  <c r="G75" i="3"/>
  <c r="Z69" i="15"/>
  <c r="Z77" i="67"/>
  <c r="Z69" i="19"/>
  <c r="Z69" i="3"/>
  <c r="AD75" i="15"/>
  <c r="AD75" i="13"/>
  <c r="AD83" i="67"/>
  <c r="AD75" i="3"/>
  <c r="AD75" i="19"/>
  <c r="AH76" i="13"/>
  <c r="AH84" i="67"/>
  <c r="AH76" i="3"/>
  <c r="AH76" i="19"/>
  <c r="AH76" i="15"/>
  <c r="Y69" i="15"/>
  <c r="Y77" i="67"/>
  <c r="Y69" i="3"/>
  <c r="Y69" i="19"/>
  <c r="U67" i="2"/>
  <c r="Y75" i="15"/>
  <c r="Y75" i="13"/>
  <c r="Y83" i="67"/>
  <c r="Y75" i="3"/>
  <c r="Y75" i="19"/>
  <c r="W69" i="15"/>
  <c r="W77" i="67"/>
  <c r="W69" i="3"/>
  <c r="W69" i="19"/>
  <c r="AR77" i="67"/>
  <c r="AR69" i="3"/>
  <c r="AR69" i="19"/>
  <c r="AR69" i="15"/>
  <c r="AG76" i="13"/>
  <c r="AG84" i="67"/>
  <c r="AG76" i="3"/>
  <c r="AG76" i="19"/>
  <c r="AG76" i="15"/>
  <c r="T77" i="67"/>
  <c r="T69" i="3"/>
  <c r="T69" i="19"/>
  <c r="T69" i="15"/>
  <c r="E76" i="19"/>
  <c r="E76" i="15"/>
  <c r="E76" i="13"/>
  <c r="E76" i="3"/>
  <c r="E84" i="67"/>
  <c r="AQ77" i="67"/>
  <c r="AQ69" i="3"/>
  <c r="AQ69" i="19"/>
  <c r="AQ69" i="15"/>
  <c r="R77" i="67"/>
  <c r="R69" i="3"/>
  <c r="R69" i="19"/>
  <c r="R69" i="15"/>
  <c r="AC84" i="67"/>
  <c r="AC76" i="3"/>
  <c r="AC76" i="19"/>
  <c r="AC76" i="13"/>
  <c r="AC76" i="15"/>
  <c r="X75" i="15"/>
  <c r="X75" i="13"/>
  <c r="X83" i="67"/>
  <c r="X75" i="3"/>
  <c r="X75" i="19"/>
  <c r="S77" i="67"/>
  <c r="S69" i="3"/>
  <c r="S69" i="19"/>
  <c r="S69" i="15"/>
  <c r="AB84" i="67"/>
  <c r="AB76" i="3"/>
  <c r="AB76" i="19"/>
  <c r="AB76" i="15"/>
  <c r="AB76" i="13"/>
  <c r="AU75" i="13"/>
  <c r="AU83" i="67"/>
  <c r="AU75" i="3"/>
  <c r="AU75" i="19"/>
  <c r="AU75" i="15"/>
  <c r="W75" i="13"/>
  <c r="W83" i="67"/>
  <c r="W75" i="3"/>
  <c r="W75" i="19"/>
  <c r="W75" i="15"/>
  <c r="AP77" i="67"/>
  <c r="AP69" i="3"/>
  <c r="AP69" i="19"/>
  <c r="AP69" i="15"/>
  <c r="AA84" i="67"/>
  <c r="AA76" i="3"/>
  <c r="AA76" i="19"/>
  <c r="AA76" i="15"/>
  <c r="AA76" i="13"/>
  <c r="AT75" i="13"/>
  <c r="AT83" i="67"/>
  <c r="AT75" i="3"/>
  <c r="AT75" i="19"/>
  <c r="AT75" i="15"/>
  <c r="V75" i="13"/>
  <c r="V83" i="67"/>
  <c r="V75" i="3"/>
  <c r="V75" i="19"/>
  <c r="V75" i="15"/>
  <c r="AO77" i="67"/>
  <c r="AO69" i="3"/>
  <c r="AO69" i="19"/>
  <c r="AO69" i="15"/>
  <c r="Q77" i="67"/>
  <c r="Q69" i="3"/>
  <c r="Q69" i="19"/>
  <c r="Q69" i="15"/>
  <c r="Z76" i="3"/>
  <c r="Z76" i="19"/>
  <c r="Z76" i="15"/>
  <c r="Z76" i="13"/>
  <c r="Z84" i="67"/>
  <c r="AS75" i="13"/>
  <c r="AS83" i="67"/>
  <c r="AS75" i="3"/>
  <c r="AS75" i="19"/>
  <c r="AS75" i="15"/>
  <c r="U75" i="13"/>
  <c r="U83" i="67"/>
  <c r="U75" i="3"/>
  <c r="U75" i="19"/>
  <c r="U75" i="15"/>
  <c r="AN77" i="67"/>
  <c r="AN69" i="3"/>
  <c r="AN69" i="19"/>
  <c r="AN69" i="15"/>
  <c r="P77" i="67"/>
  <c r="P69" i="3"/>
  <c r="P69" i="19"/>
  <c r="P69" i="15"/>
  <c r="AA75" i="15"/>
  <c r="AA75" i="13"/>
  <c r="AA83" i="67"/>
  <c r="AA75" i="19"/>
  <c r="AA75" i="3"/>
  <c r="AM77" i="67"/>
  <c r="AM69" i="3"/>
  <c r="AM69" i="19"/>
  <c r="AM69" i="15"/>
  <c r="AS77" i="67"/>
  <c r="AS69" i="3"/>
  <c r="AS69" i="19"/>
  <c r="AS69" i="15"/>
  <c r="AQ83" i="67"/>
  <c r="AQ75" i="3"/>
  <c r="AQ75" i="19"/>
  <c r="AQ75" i="15"/>
  <c r="AQ75" i="13"/>
  <c r="N77" i="67"/>
  <c r="N69" i="3"/>
  <c r="N69" i="19"/>
  <c r="N69" i="15"/>
  <c r="N69" i="13"/>
  <c r="X69" i="15"/>
  <c r="X77" i="67"/>
  <c r="X69" i="3"/>
  <c r="X69" i="19"/>
  <c r="T75" i="13"/>
  <c r="T83" i="67"/>
  <c r="T75" i="3"/>
  <c r="T75" i="19"/>
  <c r="T75" i="15"/>
  <c r="D76" i="15"/>
  <c r="D76" i="13"/>
  <c r="D84" i="67"/>
  <c r="D76" i="3"/>
  <c r="D76" i="19"/>
  <c r="S83" i="67"/>
  <c r="S75" i="3"/>
  <c r="S75" i="19"/>
  <c r="S75" i="15"/>
  <c r="S75" i="13"/>
  <c r="AL77" i="67"/>
  <c r="AL69" i="3"/>
  <c r="AL69" i="19"/>
  <c r="AL69" i="15"/>
  <c r="AU76" i="3"/>
  <c r="AU76" i="19"/>
  <c r="AU76" i="15"/>
  <c r="AU76" i="13"/>
  <c r="AU84" i="67"/>
  <c r="M77" i="67"/>
  <c r="M69" i="3"/>
  <c r="M69" i="19"/>
  <c r="M69" i="15"/>
  <c r="AC75" i="15"/>
  <c r="AC75" i="13"/>
  <c r="AC83" i="67"/>
  <c r="AC75" i="3"/>
  <c r="AC75" i="19"/>
  <c r="D75" i="15"/>
  <c r="D75" i="13"/>
  <c r="D83" i="67"/>
  <c r="D75" i="3"/>
  <c r="D75" i="19"/>
  <c r="Y76" i="3"/>
  <c r="Y76" i="19"/>
  <c r="Y76" i="15"/>
  <c r="Y84" i="67"/>
  <c r="Y76" i="13"/>
  <c r="AR75" i="13"/>
  <c r="AR83" i="67"/>
  <c r="AR75" i="3"/>
  <c r="AR75" i="19"/>
  <c r="AR75" i="15"/>
  <c r="O77" i="67"/>
  <c r="O69" i="3"/>
  <c r="O69" i="19"/>
  <c r="O69" i="15"/>
  <c r="X76" i="3"/>
  <c r="X76" i="19"/>
  <c r="X76" i="15"/>
  <c r="X76" i="13"/>
  <c r="X84" i="67"/>
  <c r="W76" i="3"/>
  <c r="W76" i="19"/>
  <c r="W76" i="15"/>
  <c r="W76" i="13"/>
  <c r="W84" i="67"/>
  <c r="AP83" i="67"/>
  <c r="AP75" i="3"/>
  <c r="AP75" i="19"/>
  <c r="AP75" i="15"/>
  <c r="AP75" i="13"/>
  <c r="R83" i="67"/>
  <c r="R75" i="3"/>
  <c r="R75" i="19"/>
  <c r="R75" i="15"/>
  <c r="R75" i="13"/>
  <c r="AK77" i="67"/>
  <c r="AK69" i="3"/>
  <c r="AK69" i="19"/>
  <c r="AK69" i="15"/>
  <c r="AT76" i="3"/>
  <c r="AT76" i="19"/>
  <c r="AT76" i="15"/>
  <c r="AT76" i="13"/>
  <c r="AT84" i="67"/>
  <c r="V76" i="3"/>
  <c r="V76" i="19"/>
  <c r="V76" i="15"/>
  <c r="V76" i="13"/>
  <c r="V84" i="67"/>
  <c r="AO83" i="67"/>
  <c r="AO75" i="3"/>
  <c r="AO75" i="19"/>
  <c r="AO75" i="13"/>
  <c r="AO75" i="15"/>
  <c r="Q83" i="67"/>
  <c r="Q75" i="3"/>
  <c r="Q75" i="19"/>
  <c r="Q75" i="13"/>
  <c r="Q75" i="15"/>
  <c r="AJ69" i="3"/>
  <c r="AJ69" i="19"/>
  <c r="AJ69" i="15"/>
  <c r="AJ77" i="67"/>
  <c r="L69" i="3"/>
  <c r="L69" i="19"/>
  <c r="L69" i="15"/>
  <c r="L77" i="67"/>
  <c r="V77" i="67"/>
  <c r="V69" i="3"/>
  <c r="V69" i="19"/>
  <c r="V69" i="15"/>
  <c r="AS76" i="19"/>
  <c r="AS76" i="15"/>
  <c r="AS76" i="13"/>
  <c r="AS84" i="67"/>
  <c r="AS76" i="3"/>
  <c r="AI69" i="3"/>
  <c r="AI69" i="19"/>
  <c r="AI69" i="15"/>
  <c r="AI77" i="67"/>
  <c r="K77" i="67"/>
  <c r="K69" i="3"/>
  <c r="K69" i="19"/>
  <c r="K69" i="15"/>
  <c r="F75" i="15"/>
  <c r="F75" i="13"/>
  <c r="F83" i="67"/>
  <c r="F75" i="3"/>
  <c r="F75" i="19"/>
  <c r="AB75" i="15"/>
  <c r="AB75" i="13"/>
  <c r="AB83" i="67"/>
  <c r="AB75" i="3"/>
  <c r="AB75" i="19"/>
  <c r="G76" i="3"/>
  <c r="G76" i="19"/>
  <c r="G76" i="15"/>
  <c r="G76" i="13"/>
  <c r="G84" i="67"/>
  <c r="F76" i="19"/>
  <c r="F76" i="15"/>
  <c r="F76" i="13"/>
  <c r="F84" i="67"/>
  <c r="F76" i="3"/>
  <c r="J69" i="3"/>
  <c r="J69" i="19"/>
  <c r="J69" i="15"/>
  <c r="J77" i="67"/>
  <c r="O67" i="2"/>
  <c r="I76" i="3"/>
  <c r="I76" i="19"/>
  <c r="I76" i="15"/>
  <c r="I76" i="13"/>
  <c r="I84" i="67"/>
  <c r="AF76" i="13"/>
  <c r="AF84" i="67"/>
  <c r="AF76" i="3"/>
  <c r="AF76" i="19"/>
  <c r="AF76" i="15"/>
  <c r="Z75" i="15"/>
  <c r="Z75" i="13"/>
  <c r="Z83" i="67"/>
  <c r="Z75" i="3"/>
  <c r="Z75" i="19"/>
  <c r="U76" i="19"/>
  <c r="U76" i="15"/>
  <c r="U76" i="13"/>
  <c r="U84" i="67"/>
  <c r="U76" i="3"/>
  <c r="AR76" i="19"/>
  <c r="AR76" i="15"/>
  <c r="AR76" i="13"/>
  <c r="AR76" i="3"/>
  <c r="AR84" i="67"/>
  <c r="I69" i="3"/>
  <c r="I69" i="19"/>
  <c r="I69" i="15"/>
  <c r="I77" i="67"/>
  <c r="E75" i="15"/>
  <c r="E75" i="13"/>
  <c r="E83" i="67"/>
  <c r="E75" i="3"/>
  <c r="E75" i="19"/>
  <c r="H76" i="3"/>
  <c r="H76" i="19"/>
  <c r="H76" i="15"/>
  <c r="H76" i="13"/>
  <c r="H84" i="67"/>
  <c r="AN83" i="67"/>
  <c r="AN75" i="3"/>
  <c r="AN75" i="19"/>
  <c r="AN75" i="15"/>
  <c r="AN75" i="13"/>
  <c r="O83" i="67"/>
  <c r="O75" i="3"/>
  <c r="O75" i="19"/>
  <c r="O75" i="15"/>
  <c r="O75" i="13"/>
  <c r="AG69" i="3"/>
  <c r="AG69" i="19"/>
  <c r="AG69" i="15"/>
  <c r="AG77" i="67"/>
  <c r="AP76" i="15"/>
  <c r="AP76" i="13"/>
  <c r="AP84" i="67"/>
  <c r="AP76" i="3"/>
  <c r="AP76" i="19"/>
  <c r="R76" i="15"/>
  <c r="R76" i="13"/>
  <c r="R84" i="67"/>
  <c r="R76" i="3"/>
  <c r="R76" i="19"/>
  <c r="AK75" i="3"/>
  <c r="AK75" i="19"/>
  <c r="AK75" i="15"/>
  <c r="AK83" i="67"/>
  <c r="AK75" i="13"/>
  <c r="M75" i="3"/>
  <c r="M75" i="19"/>
  <c r="M75" i="15"/>
  <c r="M83" i="67"/>
  <c r="M75" i="13"/>
  <c r="AF69" i="19"/>
  <c r="AF69" i="15"/>
  <c r="AF77" i="67"/>
  <c r="AF69" i="3"/>
  <c r="H69" i="3"/>
  <c r="H69" i="19"/>
  <c r="H69" i="15"/>
  <c r="H77" i="67"/>
  <c r="AJ67" i="2"/>
  <c r="AU69" i="15"/>
  <c r="AU77" i="67"/>
  <c r="AU69" i="3"/>
  <c r="AU69" i="19"/>
  <c r="AE84" i="67"/>
  <c r="AE76" i="3"/>
  <c r="AE76" i="19"/>
  <c r="AE76" i="15"/>
  <c r="AE76" i="13"/>
  <c r="AD84" i="67"/>
  <c r="AD76" i="3"/>
  <c r="AD76" i="19"/>
  <c r="AD76" i="15"/>
  <c r="AD76" i="13"/>
  <c r="T76" i="19"/>
  <c r="T76" i="15"/>
  <c r="T76" i="13"/>
  <c r="T76" i="3"/>
  <c r="T84" i="67"/>
  <c r="AL75" i="3"/>
  <c r="AL75" i="19"/>
  <c r="AL75" i="15"/>
  <c r="AL75" i="13"/>
  <c r="AL83" i="67"/>
  <c r="AO76" i="15"/>
  <c r="AO76" i="13"/>
  <c r="AO84" i="67"/>
  <c r="AO76" i="3"/>
  <c r="AO76" i="19"/>
  <c r="L75" i="3"/>
  <c r="L75" i="19"/>
  <c r="L75" i="15"/>
  <c r="L75" i="13"/>
  <c r="L83" i="67"/>
  <c r="AE69" i="15"/>
  <c r="AE77" i="67"/>
  <c r="AE69" i="3"/>
  <c r="AE69" i="19"/>
  <c r="G69" i="19"/>
  <c r="G69" i="15"/>
  <c r="G77" i="67"/>
  <c r="G69" i="3"/>
  <c r="AT77" i="67"/>
  <c r="AT69" i="3"/>
  <c r="AT69" i="19"/>
  <c r="AT69" i="15"/>
  <c r="P83" i="67"/>
  <c r="P75" i="3"/>
  <c r="P75" i="19"/>
  <c r="P75" i="15"/>
  <c r="P75" i="13"/>
  <c r="AM83" i="67"/>
  <c r="AM75" i="3"/>
  <c r="AM75" i="19"/>
  <c r="AM75" i="15"/>
  <c r="AM75" i="13"/>
  <c r="AQ76" i="15"/>
  <c r="AQ76" i="13"/>
  <c r="AQ84" i="67"/>
  <c r="AQ76" i="3"/>
  <c r="AQ76" i="19"/>
  <c r="N75" i="3"/>
  <c r="N75" i="19"/>
  <c r="N75" i="15"/>
  <c r="N75" i="13"/>
  <c r="N83" i="67"/>
  <c r="F69" i="19"/>
  <c r="F69" i="15"/>
  <c r="F69" i="3"/>
  <c r="F77" i="67"/>
  <c r="AI76" i="13"/>
  <c r="AI84" i="67"/>
  <c r="AI76" i="3"/>
  <c r="AI76" i="19"/>
  <c r="AI76" i="15"/>
  <c r="U77" i="67"/>
  <c r="U69" i="3"/>
  <c r="U69" i="19"/>
  <c r="U69" i="15"/>
  <c r="AH69" i="3"/>
  <c r="AH69" i="19"/>
  <c r="AH69" i="15"/>
  <c r="AH77" i="67"/>
  <c r="S76" i="15"/>
  <c r="S76" i="13"/>
  <c r="S84" i="67"/>
  <c r="S76" i="3"/>
  <c r="S76" i="19"/>
  <c r="Q76" i="15"/>
  <c r="Q76" i="13"/>
  <c r="Q84" i="67"/>
  <c r="Q76" i="3"/>
  <c r="Q76" i="19"/>
  <c r="AJ75" i="3"/>
  <c r="AJ75" i="19"/>
  <c r="AJ75" i="15"/>
  <c r="AJ75" i="13"/>
  <c r="AJ83" i="67"/>
  <c r="AN76" i="15"/>
  <c r="AN76" i="13"/>
  <c r="AN84" i="67"/>
  <c r="AN76" i="3"/>
  <c r="AN76" i="19"/>
  <c r="P76" i="15"/>
  <c r="P76" i="13"/>
  <c r="P84" i="67"/>
  <c r="P76" i="3"/>
  <c r="P76" i="19"/>
  <c r="AI75" i="3"/>
  <c r="AI75" i="19"/>
  <c r="AI75" i="15"/>
  <c r="AI75" i="13"/>
  <c r="AI83" i="67"/>
  <c r="K75" i="15"/>
  <c r="K75" i="13"/>
  <c r="K83" i="67"/>
  <c r="K75" i="3"/>
  <c r="K75" i="19"/>
  <c r="AD69" i="15"/>
  <c r="AD69" i="3"/>
  <c r="AD69" i="19"/>
  <c r="AD77" i="67"/>
  <c r="AM76" i="15"/>
  <c r="AM76" i="13"/>
  <c r="AM84" i="67"/>
  <c r="AM76" i="19"/>
  <c r="AM76" i="3"/>
  <c r="O76" i="15"/>
  <c r="O76" i="13"/>
  <c r="O84" i="67"/>
  <c r="O76" i="19"/>
  <c r="O76" i="3"/>
  <c r="AH75" i="3"/>
  <c r="AH75" i="19"/>
  <c r="AH75" i="15"/>
  <c r="AH75" i="13"/>
  <c r="AH83" i="67"/>
  <c r="J75" i="15"/>
  <c r="J75" i="13"/>
  <c r="J83" i="67"/>
  <c r="J75" i="3"/>
  <c r="J75" i="19"/>
  <c r="AC69" i="15"/>
  <c r="AC77" i="67"/>
  <c r="AC69" i="3"/>
  <c r="AC69" i="19"/>
  <c r="E69" i="15"/>
  <c r="E77" i="67"/>
  <c r="E69" i="3"/>
  <c r="E69" i="19"/>
  <c r="V67" i="2" l="1"/>
  <c r="P67" i="2"/>
  <c r="E60" i="2"/>
  <c r="F60" i="2"/>
  <c r="G60" i="2"/>
  <c r="H60" i="2"/>
  <c r="I60" i="2"/>
  <c r="J60" i="2"/>
  <c r="K60" i="2"/>
  <c r="L60" i="2"/>
  <c r="M60" i="2"/>
  <c r="N60" i="2"/>
  <c r="O60" i="2"/>
  <c r="P60"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D60" i="2"/>
  <c r="E87" i="34"/>
  <c r="F87" i="34"/>
  <c r="G87" i="34"/>
  <c r="H87" i="34"/>
  <c r="I87" i="34"/>
  <c r="J87" i="34"/>
  <c r="K87" i="34"/>
  <c r="L87" i="34"/>
  <c r="M87" i="34"/>
  <c r="N87" i="34"/>
  <c r="O87" i="34"/>
  <c r="P87" i="34"/>
  <c r="Q87" i="34"/>
  <c r="R87" i="34"/>
  <c r="S87" i="34"/>
  <c r="T87" i="34"/>
  <c r="U87" i="34"/>
  <c r="V87" i="34"/>
  <c r="W87" i="34"/>
  <c r="X87" i="34"/>
  <c r="Y87" i="34"/>
  <c r="Z87" i="34"/>
  <c r="AA87" i="34"/>
  <c r="AB87" i="34"/>
  <c r="AC87" i="34"/>
  <c r="AD87" i="34"/>
  <c r="AE87" i="34"/>
  <c r="AF87" i="34"/>
  <c r="AG87" i="34"/>
  <c r="AH87" i="34"/>
  <c r="AI87" i="34"/>
  <c r="AJ87" i="34"/>
  <c r="AK87" i="34"/>
  <c r="AL87" i="34"/>
  <c r="AM87" i="34"/>
  <c r="AN87" i="34"/>
  <c r="AO87" i="34"/>
  <c r="AP87" i="34"/>
  <c r="AQ87" i="34"/>
  <c r="AR87" i="34"/>
  <c r="AS87" i="34"/>
  <c r="AT87" i="34"/>
  <c r="AU87" i="34"/>
  <c r="D87" i="34"/>
  <c r="D89" i="34" l="1"/>
  <c r="W67" i="2"/>
  <c r="D21" i="33"/>
  <c r="X67" i="2" l="1"/>
  <c r="X126" i="50"/>
  <c r="X133" i="50" s="1"/>
  <c r="Y126" i="50"/>
  <c r="Y133" i="50" s="1"/>
  <c r="E119" i="50"/>
  <c r="E124" i="50" s="1"/>
  <c r="E131" i="50" s="1"/>
  <c r="F119" i="50"/>
  <c r="F123" i="50" s="1"/>
  <c r="F130" i="50" s="1"/>
  <c r="G119" i="50"/>
  <c r="G124" i="50" s="1"/>
  <c r="G131" i="50" s="1"/>
  <c r="H119" i="50"/>
  <c r="H124" i="50" s="1"/>
  <c r="H131" i="50" s="1"/>
  <c r="I119" i="50"/>
  <c r="I124" i="50" s="1"/>
  <c r="I131" i="50" s="1"/>
  <c r="J119" i="50"/>
  <c r="J124" i="50" s="1"/>
  <c r="J131" i="50" s="1"/>
  <c r="K119" i="50"/>
  <c r="K124" i="50" s="1"/>
  <c r="K131" i="50" s="1"/>
  <c r="L119" i="50"/>
  <c r="L124" i="50" s="1"/>
  <c r="L131" i="50" s="1"/>
  <c r="L149" i="50" s="1"/>
  <c r="M119" i="50"/>
  <c r="M126" i="50" s="1"/>
  <c r="M133" i="50" s="1"/>
  <c r="N119" i="50"/>
  <c r="N126" i="50" s="1"/>
  <c r="N133" i="50" s="1"/>
  <c r="O119" i="50"/>
  <c r="O126" i="50" s="1"/>
  <c r="O133" i="50" s="1"/>
  <c r="P119" i="50"/>
  <c r="P123" i="50" s="1"/>
  <c r="P130" i="50" s="1"/>
  <c r="Q119" i="50"/>
  <c r="Q123" i="50" s="1"/>
  <c r="Q130" i="50" s="1"/>
  <c r="R119" i="50"/>
  <c r="R126" i="50" s="1"/>
  <c r="R133" i="50" s="1"/>
  <c r="S119" i="50"/>
  <c r="S126" i="50" s="1"/>
  <c r="S133" i="50" s="1"/>
  <c r="T119" i="50"/>
  <c r="T124" i="50" s="1"/>
  <c r="T131" i="50" s="1"/>
  <c r="U119" i="50"/>
  <c r="U126" i="50" s="1"/>
  <c r="U133" i="50" s="1"/>
  <c r="V119" i="50"/>
  <c r="V125" i="50" s="1"/>
  <c r="V132" i="50" s="1"/>
  <c r="W119" i="50"/>
  <c r="W125" i="50" s="1"/>
  <c r="W132" i="50" s="1"/>
  <c r="X119" i="50"/>
  <c r="X125" i="50" s="1"/>
  <c r="X132" i="50" s="1"/>
  <c r="Y119" i="50"/>
  <c r="Y125" i="50" s="1"/>
  <c r="Y132" i="50" s="1"/>
  <c r="Z119" i="50"/>
  <c r="Z125" i="50" s="1"/>
  <c r="Z132" i="50" s="1"/>
  <c r="AA119" i="50"/>
  <c r="AA126" i="50" s="1"/>
  <c r="AA133" i="50" s="1"/>
  <c r="AB119" i="50"/>
  <c r="AB126" i="50" s="1"/>
  <c r="AB133" i="50" s="1"/>
  <c r="AC119" i="50"/>
  <c r="AC126" i="50" s="1"/>
  <c r="AC133" i="50" s="1"/>
  <c r="AD119" i="50"/>
  <c r="AD126" i="50" s="1"/>
  <c r="AD133" i="50" s="1"/>
  <c r="AD151" i="50" s="1"/>
  <c r="AE119" i="50"/>
  <c r="AE124" i="50" s="1"/>
  <c r="AE131" i="50" s="1"/>
  <c r="AF119" i="50"/>
  <c r="AF124" i="50" s="1"/>
  <c r="AF131" i="50" s="1"/>
  <c r="AG119" i="50"/>
  <c r="AG124" i="50" s="1"/>
  <c r="AG131" i="50" s="1"/>
  <c r="AH119" i="50"/>
  <c r="AH124" i="50" s="1"/>
  <c r="AH131" i="50" s="1"/>
  <c r="AI119" i="50"/>
  <c r="AI124" i="50" s="1"/>
  <c r="AI131" i="50" s="1"/>
  <c r="AJ119" i="50"/>
  <c r="AJ124" i="50" s="1"/>
  <c r="AJ131" i="50" s="1"/>
  <c r="AK119" i="50"/>
  <c r="AK126" i="50" s="1"/>
  <c r="AK133" i="50" s="1"/>
  <c r="AL119" i="50"/>
  <c r="AL126" i="50" s="1"/>
  <c r="AL133" i="50" s="1"/>
  <c r="AM119" i="50"/>
  <c r="AM126" i="50" s="1"/>
  <c r="AM133" i="50" s="1"/>
  <c r="AN119" i="50"/>
  <c r="AN126" i="50" s="1"/>
  <c r="AN133" i="50" s="1"/>
  <c r="AO119" i="50"/>
  <c r="AO123" i="50" s="1"/>
  <c r="AO130" i="50" s="1"/>
  <c r="AP119" i="50"/>
  <c r="AP123" i="50" s="1"/>
  <c r="AP130" i="50" s="1"/>
  <c r="AQ119" i="50"/>
  <c r="AQ123" i="50" s="1"/>
  <c r="AQ130" i="50" s="1"/>
  <c r="AR119" i="50"/>
  <c r="AR123" i="50" s="1"/>
  <c r="AR130" i="50" s="1"/>
  <c r="AS119" i="50"/>
  <c r="AS125" i="50" s="1"/>
  <c r="AS132" i="50" s="1"/>
  <c r="AT119" i="50"/>
  <c r="AT125" i="50" s="1"/>
  <c r="AT132" i="50" s="1"/>
  <c r="AU119" i="50"/>
  <c r="AU125" i="50" s="1"/>
  <c r="AU132" i="50" s="1"/>
  <c r="D119" i="50"/>
  <c r="D123" i="50" s="1"/>
  <c r="D130" i="50" s="1"/>
  <c r="G114" i="50"/>
  <c r="G113" i="50"/>
  <c r="G112" i="50"/>
  <c r="G111" i="50"/>
  <c r="R125" i="50" l="1"/>
  <c r="R132" i="50" s="1"/>
  <c r="T125" i="50"/>
  <c r="T132" i="50" s="1"/>
  <c r="S125" i="50"/>
  <c r="S132" i="50" s="1"/>
  <c r="D124" i="50"/>
  <c r="D131" i="50" s="1"/>
  <c r="D148" i="50"/>
  <c r="AK123" i="50"/>
  <c r="AK130" i="50" s="1"/>
  <c r="AB140" i="50"/>
  <c r="X140" i="50"/>
  <c r="AE123" i="50"/>
  <c r="AE130" i="50" s="1"/>
  <c r="AR125" i="50"/>
  <c r="AR132" i="50" s="1"/>
  <c r="AA140" i="50"/>
  <c r="AI123" i="50"/>
  <c r="AI130" i="50" s="1"/>
  <c r="AD123" i="50"/>
  <c r="AD130" i="50" s="1"/>
  <c r="AD137" i="50" s="1"/>
  <c r="AC140" i="50"/>
  <c r="Y140" i="50"/>
  <c r="E126" i="50"/>
  <c r="E133" i="50" s="1"/>
  <c r="E151" i="50" s="1"/>
  <c r="AQ125" i="50"/>
  <c r="AQ132" i="50" s="1"/>
  <c r="AQ139" i="50" s="1"/>
  <c r="AF123" i="50"/>
  <c r="AF130" i="50" s="1"/>
  <c r="AF148" i="50" s="1"/>
  <c r="AJ123" i="50"/>
  <c r="AJ130" i="50" s="1"/>
  <c r="AJ148" i="50" s="1"/>
  <c r="AJ155" i="50" s="1"/>
  <c r="AG123" i="50"/>
  <c r="AG130" i="50" s="1"/>
  <c r="AG137" i="50" s="1"/>
  <c r="AB123" i="50"/>
  <c r="AB130" i="50" s="1"/>
  <c r="AB137" i="50" s="1"/>
  <c r="AH123" i="50"/>
  <c r="AH130" i="50" s="1"/>
  <c r="AH148" i="50" s="1"/>
  <c r="Y123" i="50"/>
  <c r="Y130" i="50" s="1"/>
  <c r="Y137" i="50" s="1"/>
  <c r="L126" i="50"/>
  <c r="L133" i="50" s="1"/>
  <c r="L151" i="50" s="1"/>
  <c r="H126" i="50"/>
  <c r="H133" i="50" s="1"/>
  <c r="H140" i="50" s="1"/>
  <c r="AP125" i="50"/>
  <c r="AP132" i="50" s="1"/>
  <c r="AP139" i="50" s="1"/>
  <c r="AC123" i="50"/>
  <c r="AC130" i="50" s="1"/>
  <c r="AC137" i="50" s="1"/>
  <c r="Z126" i="50"/>
  <c r="Z133" i="50" s="1"/>
  <c r="Z140" i="50" s="1"/>
  <c r="Z123" i="50"/>
  <c r="Z130" i="50" s="1"/>
  <c r="Z148" i="50" s="1"/>
  <c r="X123" i="50"/>
  <c r="X130" i="50" s="1"/>
  <c r="X137" i="50" s="1"/>
  <c r="K126" i="50"/>
  <c r="K133" i="50" s="1"/>
  <c r="J126" i="50"/>
  <c r="J133" i="50" s="1"/>
  <c r="J140" i="50" s="1"/>
  <c r="G126" i="50"/>
  <c r="G133" i="50" s="1"/>
  <c r="G151" i="50" s="1"/>
  <c r="AA123" i="50"/>
  <c r="AA130" i="50" s="1"/>
  <c r="AA137" i="50" s="1"/>
  <c r="E123" i="50"/>
  <c r="E130" i="50" s="1"/>
  <c r="E148" i="50" s="1"/>
  <c r="E155" i="50" s="1"/>
  <c r="I126" i="50"/>
  <c r="I133" i="50" s="1"/>
  <c r="I140" i="50" s="1"/>
  <c r="F126" i="50"/>
  <c r="F133" i="50" s="1"/>
  <c r="F151" i="50" s="1"/>
  <c r="K125" i="50"/>
  <c r="K132" i="50" s="1"/>
  <c r="K139" i="50" s="1"/>
  <c r="M125" i="50"/>
  <c r="M132" i="50" s="1"/>
  <c r="M139" i="50" s="1"/>
  <c r="L125" i="50"/>
  <c r="L132" i="50" s="1"/>
  <c r="F125" i="50"/>
  <c r="F132" i="50" s="1"/>
  <c r="F139" i="50" s="1"/>
  <c r="AI126" i="50"/>
  <c r="AI133" i="50" s="1"/>
  <c r="AI140" i="50" s="1"/>
  <c r="AG125" i="50"/>
  <c r="AG132" i="50" s="1"/>
  <c r="AG139" i="50" s="1"/>
  <c r="AD124" i="50"/>
  <c r="AD131" i="50" s="1"/>
  <c r="AD138" i="50" s="1"/>
  <c r="N123" i="50"/>
  <c r="N130" i="50" s="1"/>
  <c r="N148" i="50" s="1"/>
  <c r="AJ125" i="50"/>
  <c r="AJ132" i="50" s="1"/>
  <c r="AJ150" i="50" s="1"/>
  <c r="P125" i="50"/>
  <c r="P132" i="50" s="1"/>
  <c r="P139" i="50" s="1"/>
  <c r="AN125" i="50"/>
  <c r="AN132" i="50" s="1"/>
  <c r="AN139" i="50" s="1"/>
  <c r="J125" i="50"/>
  <c r="J132" i="50" s="1"/>
  <c r="J139" i="50" s="1"/>
  <c r="H125" i="50"/>
  <c r="H132" i="50" s="1"/>
  <c r="H139" i="50" s="1"/>
  <c r="AI125" i="50"/>
  <c r="AI132" i="50" s="1"/>
  <c r="AI150" i="50" s="1"/>
  <c r="AN123" i="50"/>
  <c r="AN130" i="50" s="1"/>
  <c r="AN148" i="50" s="1"/>
  <c r="E125" i="50"/>
  <c r="E132" i="50" s="1"/>
  <c r="E139" i="50" s="1"/>
  <c r="AF126" i="50"/>
  <c r="AF133" i="50" s="1"/>
  <c r="AF140" i="50" s="1"/>
  <c r="AD125" i="50"/>
  <c r="AD132" i="50" s="1"/>
  <c r="AD150" i="50" s="1"/>
  <c r="AA124" i="50"/>
  <c r="AA131" i="50" s="1"/>
  <c r="AA149" i="50" s="1"/>
  <c r="K123" i="50"/>
  <c r="K130" i="50" s="1"/>
  <c r="K148" i="50" s="1"/>
  <c r="AO125" i="50"/>
  <c r="AO132" i="50" s="1"/>
  <c r="AO139" i="50" s="1"/>
  <c r="AM125" i="50"/>
  <c r="AM132" i="50" s="1"/>
  <c r="AM139" i="50" s="1"/>
  <c r="AE126" i="50"/>
  <c r="AE133" i="50" s="1"/>
  <c r="AE151" i="50" s="1"/>
  <c r="AE158" i="50" s="1"/>
  <c r="AC125" i="50"/>
  <c r="AC132" i="50" s="1"/>
  <c r="AC150" i="50" s="1"/>
  <c r="Z124" i="50"/>
  <c r="Z131" i="50" s="1"/>
  <c r="Z149" i="50" s="1"/>
  <c r="J123" i="50"/>
  <c r="J130" i="50" s="1"/>
  <c r="J137" i="50" s="1"/>
  <c r="O125" i="50"/>
  <c r="O132" i="50" s="1"/>
  <c r="O150" i="50" s="1"/>
  <c r="AK125" i="50"/>
  <c r="AK132" i="50" s="1"/>
  <c r="AK139" i="50" s="1"/>
  <c r="AJ126" i="50"/>
  <c r="AJ133" i="50" s="1"/>
  <c r="AJ140" i="50" s="1"/>
  <c r="AH126" i="50"/>
  <c r="AH133" i="50" s="1"/>
  <c r="AH151" i="50" s="1"/>
  <c r="M123" i="50"/>
  <c r="M130" i="50" s="1"/>
  <c r="M148" i="50" s="1"/>
  <c r="AG126" i="50"/>
  <c r="AG133" i="50" s="1"/>
  <c r="AG151" i="50" s="1"/>
  <c r="AB124" i="50"/>
  <c r="AB131" i="50" s="1"/>
  <c r="AB138" i="50" s="1"/>
  <c r="AL123" i="50"/>
  <c r="AL130" i="50" s="1"/>
  <c r="AL148" i="50" s="1"/>
  <c r="AH125" i="50"/>
  <c r="AH132" i="50" s="1"/>
  <c r="AH139" i="50" s="1"/>
  <c r="AF125" i="50"/>
  <c r="AF132" i="50" s="1"/>
  <c r="AF150" i="50" s="1"/>
  <c r="AC124" i="50"/>
  <c r="AC131" i="50" s="1"/>
  <c r="AC138" i="50" s="1"/>
  <c r="L123" i="50"/>
  <c r="L130" i="50" s="1"/>
  <c r="L148" i="50" s="1"/>
  <c r="N125" i="50"/>
  <c r="N132" i="50" s="1"/>
  <c r="N139" i="50" s="1"/>
  <c r="I125" i="50"/>
  <c r="I132" i="50" s="1"/>
  <c r="I150" i="50" s="1"/>
  <c r="AE125" i="50"/>
  <c r="AE132" i="50" s="1"/>
  <c r="AE139" i="50" s="1"/>
  <c r="Q125" i="50"/>
  <c r="Q132" i="50" s="1"/>
  <c r="Q139" i="50" s="1"/>
  <c r="AL125" i="50"/>
  <c r="AL132" i="50" s="1"/>
  <c r="AL150" i="50" s="1"/>
  <c r="AM123" i="50"/>
  <c r="AM130" i="50" s="1"/>
  <c r="AM148" i="50" s="1"/>
  <c r="O123" i="50"/>
  <c r="O130" i="50" s="1"/>
  <c r="O148" i="50" s="1"/>
  <c r="AB125" i="50"/>
  <c r="AB132" i="50" s="1"/>
  <c r="AB139" i="50" s="1"/>
  <c r="Y124" i="50"/>
  <c r="Y131" i="50" s="1"/>
  <c r="Y149" i="50" s="1"/>
  <c r="I123" i="50"/>
  <c r="I130" i="50" s="1"/>
  <c r="I137" i="50" s="1"/>
  <c r="AA125" i="50"/>
  <c r="AA132" i="50" s="1"/>
  <c r="AA139" i="50" s="1"/>
  <c r="X124" i="50"/>
  <c r="X131" i="50" s="1"/>
  <c r="X149" i="50" s="1"/>
  <c r="H123" i="50"/>
  <c r="H130" i="50" s="1"/>
  <c r="H148" i="50" s="1"/>
  <c r="F124" i="50"/>
  <c r="F131" i="50" s="1"/>
  <c r="F138" i="50" s="1"/>
  <c r="G123" i="50"/>
  <c r="G130" i="50" s="1"/>
  <c r="G137" i="50" s="1"/>
  <c r="U125" i="50"/>
  <c r="U132" i="50" s="1"/>
  <c r="U139" i="50" s="1"/>
  <c r="Q148" i="50"/>
  <c r="Q137" i="50"/>
  <c r="R139" i="50"/>
  <c r="R150" i="50"/>
  <c r="T139" i="50"/>
  <c r="T150" i="50"/>
  <c r="S139" i="50"/>
  <c r="S150" i="50"/>
  <c r="AO148" i="50"/>
  <c r="AO137" i="50"/>
  <c r="AN140" i="50"/>
  <c r="AN151" i="50"/>
  <c r="AK151" i="50"/>
  <c r="AK140" i="50"/>
  <c r="P148" i="50"/>
  <c r="P137" i="50"/>
  <c r="AI148" i="50"/>
  <c r="AI137" i="50"/>
  <c r="M151" i="50"/>
  <c r="M140" i="50"/>
  <c r="AK148" i="50"/>
  <c r="AK137" i="50"/>
  <c r="N151" i="50"/>
  <c r="N140" i="50"/>
  <c r="K151" i="50"/>
  <c r="K140" i="50"/>
  <c r="AJ149" i="50"/>
  <c r="AJ138" i="50"/>
  <c r="K138" i="50"/>
  <c r="K149" i="50"/>
  <c r="I138" i="50"/>
  <c r="I149" i="50"/>
  <c r="AF149" i="50"/>
  <c r="AF138" i="50"/>
  <c r="AE149" i="50"/>
  <c r="AE138" i="50"/>
  <c r="O140" i="50"/>
  <c r="O151" i="50"/>
  <c r="L138" i="50"/>
  <c r="J138" i="50"/>
  <c r="J149" i="50"/>
  <c r="AR139" i="50"/>
  <c r="AR150" i="50"/>
  <c r="AL151" i="50"/>
  <c r="AL140" i="50"/>
  <c r="AH149" i="50"/>
  <c r="AH138" i="50"/>
  <c r="AD148" i="50"/>
  <c r="G138" i="50"/>
  <c r="G149" i="50"/>
  <c r="Y139" i="50"/>
  <c r="Y150" i="50"/>
  <c r="D138" i="50"/>
  <c r="D149" i="50"/>
  <c r="W150" i="50"/>
  <c r="W139" i="50"/>
  <c r="V150" i="50"/>
  <c r="V139" i="50"/>
  <c r="U151" i="50"/>
  <c r="U140" i="50"/>
  <c r="T149" i="50"/>
  <c r="T138" i="50"/>
  <c r="AM140" i="50"/>
  <c r="AM151" i="50"/>
  <c r="AI149" i="50"/>
  <c r="AI138" i="50"/>
  <c r="AE148" i="50"/>
  <c r="AE137" i="50"/>
  <c r="AG138" i="50"/>
  <c r="AG149" i="50"/>
  <c r="H138" i="50"/>
  <c r="H149" i="50"/>
  <c r="X139" i="50"/>
  <c r="X150" i="50"/>
  <c r="AU150" i="50"/>
  <c r="AU139" i="50"/>
  <c r="AT139" i="50"/>
  <c r="AT150" i="50"/>
  <c r="AS139" i="50"/>
  <c r="AS150" i="50"/>
  <c r="AR137" i="50"/>
  <c r="AR148" i="50"/>
  <c r="AQ148" i="50"/>
  <c r="AQ137" i="50"/>
  <c r="S140" i="50"/>
  <c r="S151" i="50"/>
  <c r="Z139" i="50"/>
  <c r="Z150" i="50"/>
  <c r="AP148" i="50"/>
  <c r="AP137" i="50"/>
  <c r="R140" i="50"/>
  <c r="R151" i="50"/>
  <c r="E138" i="50"/>
  <c r="E149" i="50"/>
  <c r="F137" i="50"/>
  <c r="F148" i="50"/>
  <c r="AC151" i="50"/>
  <c r="AB151" i="50"/>
  <c r="AA151" i="50"/>
  <c r="Y151" i="50"/>
  <c r="X151" i="50"/>
  <c r="AD140" i="50"/>
  <c r="V124" i="50"/>
  <c r="V131" i="50" s="1"/>
  <c r="AR124" i="50"/>
  <c r="AR131" i="50" s="1"/>
  <c r="AU124" i="50"/>
  <c r="AU131" i="50" s="1"/>
  <c r="AT124" i="50"/>
  <c r="AT131" i="50" s="1"/>
  <c r="U124" i="50"/>
  <c r="U131" i="50" s="1"/>
  <c r="S124" i="50"/>
  <c r="S131" i="50" s="1"/>
  <c r="AU126" i="50"/>
  <c r="AU133" i="50" s="1"/>
  <c r="AQ124" i="50"/>
  <c r="AQ131" i="50" s="1"/>
  <c r="D137" i="50"/>
  <c r="AT126" i="50"/>
  <c r="AT133" i="50" s="1"/>
  <c r="AP124" i="50"/>
  <c r="AP131" i="50" s="1"/>
  <c r="Q124" i="50"/>
  <c r="Q131" i="50" s="1"/>
  <c r="AS126" i="50"/>
  <c r="AS133" i="50" s="1"/>
  <c r="AO124" i="50"/>
  <c r="AO131" i="50" s="1"/>
  <c r="G125" i="50"/>
  <c r="G132" i="50" s="1"/>
  <c r="P124" i="50"/>
  <c r="P131" i="50" s="1"/>
  <c r="AR126" i="50"/>
  <c r="AR133" i="50" s="1"/>
  <c r="AN124" i="50"/>
  <c r="AN131" i="50" s="1"/>
  <c r="R124" i="50"/>
  <c r="R131" i="50" s="1"/>
  <c r="O124" i="50"/>
  <c r="O131" i="50" s="1"/>
  <c r="AQ126" i="50"/>
  <c r="AQ133" i="50" s="1"/>
  <c r="AM124" i="50"/>
  <c r="AM131" i="50" s="1"/>
  <c r="N124" i="50"/>
  <c r="N131" i="50" s="1"/>
  <c r="W123" i="50"/>
  <c r="W130" i="50" s="1"/>
  <c r="AP126" i="50"/>
  <c r="AP133" i="50" s="1"/>
  <c r="AL124" i="50"/>
  <c r="AL131" i="50" s="1"/>
  <c r="M124" i="50"/>
  <c r="M131" i="50" s="1"/>
  <c r="V123" i="50"/>
  <c r="V130" i="50" s="1"/>
  <c r="AO126" i="50"/>
  <c r="AO133" i="50" s="1"/>
  <c r="AU123" i="50"/>
  <c r="AU130" i="50" s="1"/>
  <c r="U123" i="50"/>
  <c r="U130" i="50" s="1"/>
  <c r="W126" i="50"/>
  <c r="W133" i="50" s="1"/>
  <c r="V126" i="50"/>
  <c r="V133" i="50" s="1"/>
  <c r="AS123" i="50"/>
  <c r="AS130" i="50" s="1"/>
  <c r="D126" i="50"/>
  <c r="D133" i="50" s="1"/>
  <c r="P126" i="50"/>
  <c r="P133" i="50" s="1"/>
  <c r="S123" i="50"/>
  <c r="S130" i="50" s="1"/>
  <c r="AS124" i="50"/>
  <c r="AS131" i="50" s="1"/>
  <c r="T126" i="50"/>
  <c r="T133" i="50" s="1"/>
  <c r="AT123" i="50"/>
  <c r="AT130" i="50" s="1"/>
  <c r="T123" i="50"/>
  <c r="T130" i="50" s="1"/>
  <c r="D125" i="50"/>
  <c r="D132" i="50" s="1"/>
  <c r="R123" i="50"/>
  <c r="R130" i="50" s="1"/>
  <c r="W124" i="50"/>
  <c r="W131" i="50" s="1"/>
  <c r="AK124" i="50"/>
  <c r="AK131" i="50" s="1"/>
  <c r="Q126" i="50"/>
  <c r="Q133" i="50" s="1"/>
  <c r="Y67" i="2"/>
  <c r="Z151" i="50" l="1"/>
  <c r="L139" i="50"/>
  <c r="L150" i="50"/>
  <c r="L155" i="50"/>
  <c r="F158" i="50"/>
  <c r="AG148" i="50"/>
  <c r="AK155" i="50"/>
  <c r="I139" i="50"/>
  <c r="L137" i="50"/>
  <c r="E140" i="50"/>
  <c r="AG140" i="50"/>
  <c r="AF139" i="50"/>
  <c r="W157" i="50"/>
  <c r="F150" i="50"/>
  <c r="AQ150" i="50"/>
  <c r="AR157" i="50" s="1"/>
  <c r="AF137" i="50"/>
  <c r="AJ137" i="50"/>
  <c r="AD149" i="50"/>
  <c r="AE156" i="50" s="1"/>
  <c r="G148" i="50"/>
  <c r="H155" i="50" s="1"/>
  <c r="L140" i="50"/>
  <c r="AC148" i="50"/>
  <c r="AD155" i="50" s="1"/>
  <c r="AH140" i="50"/>
  <c r="AH137" i="50"/>
  <c r="AK150" i="50"/>
  <c r="AK157" i="50" s="1"/>
  <c r="N137" i="50"/>
  <c r="AN158" i="50"/>
  <c r="AB149" i="50"/>
  <c r="AB156" i="50" s="1"/>
  <c r="AJ151" i="50"/>
  <c r="AK158" i="50" s="1"/>
  <c r="X157" i="50"/>
  <c r="J150" i="50"/>
  <c r="J157" i="50" s="1"/>
  <c r="O155" i="50"/>
  <c r="AG150" i="50"/>
  <c r="AG157" i="50" s="1"/>
  <c r="F149" i="50"/>
  <c r="F156" i="50" s="1"/>
  <c r="AI151" i="50"/>
  <c r="AI158" i="50" s="1"/>
  <c r="AJ156" i="50"/>
  <c r="G158" i="50"/>
  <c r="AJ139" i="50"/>
  <c r="AN150" i="50"/>
  <c r="M137" i="50"/>
  <c r="AB148" i="50"/>
  <c r="H151" i="50"/>
  <c r="H158" i="50" s="1"/>
  <c r="I148" i="50"/>
  <c r="I155" i="50" s="1"/>
  <c r="AP150" i="50"/>
  <c r="AQ157" i="50" s="1"/>
  <c r="I151" i="50"/>
  <c r="I158" i="50" s="1"/>
  <c r="N158" i="50"/>
  <c r="S157" i="50"/>
  <c r="H137" i="50"/>
  <c r="J148" i="50"/>
  <c r="AA138" i="50"/>
  <c r="G140" i="50"/>
  <c r="Y156" i="50"/>
  <c r="F140" i="50"/>
  <c r="O139" i="50"/>
  <c r="E137" i="50"/>
  <c r="X148" i="50"/>
  <c r="Z138" i="50"/>
  <c r="AC139" i="50"/>
  <c r="AL155" i="50"/>
  <c r="AA150" i="50"/>
  <c r="AA157" i="50" s="1"/>
  <c r="M150" i="50"/>
  <c r="AJ157" i="50"/>
  <c r="AO155" i="50"/>
  <c r="Z137" i="50"/>
  <c r="AF151" i="50"/>
  <c r="AG158" i="50" s="1"/>
  <c r="AP155" i="50"/>
  <c r="X138" i="50"/>
  <c r="AI139" i="50"/>
  <c r="AN137" i="50"/>
  <c r="J151" i="50"/>
  <c r="K158" i="50" s="1"/>
  <c r="AA148" i="50"/>
  <c r="AA155" i="50" s="1"/>
  <c r="G155" i="50"/>
  <c r="Y148" i="50"/>
  <c r="K150" i="50"/>
  <c r="J156" i="50"/>
  <c r="AD139" i="50"/>
  <c r="K137" i="50"/>
  <c r="AN155" i="50"/>
  <c r="AL139" i="50"/>
  <c r="AE150" i="50"/>
  <c r="AF157" i="50" s="1"/>
  <c r="H150" i="50"/>
  <c r="I157" i="50" s="1"/>
  <c r="AC149" i="50"/>
  <c r="AO150" i="50"/>
  <c r="AM137" i="50"/>
  <c r="E150" i="50"/>
  <c r="Y157" i="50"/>
  <c r="P150" i="50"/>
  <c r="P157" i="50" s="1"/>
  <c r="AB150" i="50"/>
  <c r="AS157" i="50"/>
  <c r="H156" i="50"/>
  <c r="N155" i="50"/>
  <c r="Y138" i="50"/>
  <c r="Q150" i="50"/>
  <c r="R157" i="50" s="1"/>
  <c r="AM150" i="50"/>
  <c r="AM157" i="50" s="1"/>
  <c r="AG156" i="50"/>
  <c r="AH156" i="50"/>
  <c r="AF155" i="50"/>
  <c r="AL137" i="50"/>
  <c r="Z156" i="50"/>
  <c r="O137" i="50"/>
  <c r="N150" i="50"/>
  <c r="AH150" i="50"/>
  <c r="AI157" i="50" s="1"/>
  <c r="O158" i="50"/>
  <c r="K156" i="50"/>
  <c r="E156" i="50"/>
  <c r="U150" i="50"/>
  <c r="U157" i="50" s="1"/>
  <c r="AE140" i="50"/>
  <c r="D140" i="50"/>
  <c r="D151" i="50"/>
  <c r="E158" i="50" s="1"/>
  <c r="AU148" i="50"/>
  <c r="AU137" i="50"/>
  <c r="AU140" i="50"/>
  <c r="AU151" i="50"/>
  <c r="M138" i="50"/>
  <c r="M149" i="50"/>
  <c r="M156" i="50" s="1"/>
  <c r="AA156" i="50"/>
  <c r="L158" i="50"/>
  <c r="AS137" i="50"/>
  <c r="AS148" i="50"/>
  <c r="AS155" i="50" s="1"/>
  <c r="AT140" i="50"/>
  <c r="AT151" i="50"/>
  <c r="W140" i="50"/>
  <c r="W151" i="50"/>
  <c r="AQ149" i="50"/>
  <c r="AQ138" i="50"/>
  <c r="AT157" i="50"/>
  <c r="AL149" i="50"/>
  <c r="AL138" i="50"/>
  <c r="AI156" i="50"/>
  <c r="V149" i="50"/>
  <c r="V138" i="50"/>
  <c r="AP149" i="50"/>
  <c r="AP138" i="50"/>
  <c r="AE155" i="50"/>
  <c r="AP140" i="50"/>
  <c r="AP151" i="50"/>
  <c r="S158" i="50"/>
  <c r="AO140" i="50"/>
  <c r="AO151" i="50"/>
  <c r="AO158" i="50" s="1"/>
  <c r="V148" i="50"/>
  <c r="V137" i="50"/>
  <c r="U138" i="50"/>
  <c r="U149" i="50"/>
  <c r="U156" i="50" s="1"/>
  <c r="AN149" i="50"/>
  <c r="AN138" i="50"/>
  <c r="V140" i="50"/>
  <c r="V151" i="50"/>
  <c r="V158" i="50" s="1"/>
  <c r="U148" i="50"/>
  <c r="U137" i="50"/>
  <c r="T157" i="50"/>
  <c r="AR149" i="50"/>
  <c r="AR138" i="50"/>
  <c r="M158" i="50"/>
  <c r="W137" i="50"/>
  <c r="W148" i="50"/>
  <c r="AU157" i="50"/>
  <c r="N138" i="50"/>
  <c r="N149" i="50"/>
  <c r="AM149" i="50"/>
  <c r="AM138" i="50"/>
  <c r="AL158" i="50"/>
  <c r="AQ155" i="50"/>
  <c r="AR140" i="50"/>
  <c r="AR151" i="50"/>
  <c r="AR158" i="50" s="1"/>
  <c r="P149" i="50"/>
  <c r="P138" i="50"/>
  <c r="S149" i="50"/>
  <c r="S138" i="50"/>
  <c r="AT138" i="50"/>
  <c r="AT149" i="50"/>
  <c r="Q140" i="50"/>
  <c r="Q151" i="50"/>
  <c r="R158" i="50" s="1"/>
  <c r="AQ140" i="50"/>
  <c r="AQ151" i="50"/>
  <c r="AM158" i="50"/>
  <c r="R148" i="50"/>
  <c r="R155" i="50" s="1"/>
  <c r="R137" i="50"/>
  <c r="AM155" i="50"/>
  <c r="Z158" i="50"/>
  <c r="AT148" i="50"/>
  <c r="AT137" i="50"/>
  <c r="G139" i="50"/>
  <c r="G150" i="50"/>
  <c r="G157" i="50" s="1"/>
  <c r="AF156" i="50"/>
  <c r="AI155" i="50"/>
  <c r="AU138" i="50"/>
  <c r="AU149" i="50"/>
  <c r="Z157" i="50"/>
  <c r="AK149" i="50"/>
  <c r="AK156" i="50" s="1"/>
  <c r="AK138" i="50"/>
  <c r="W149" i="50"/>
  <c r="W138" i="50"/>
  <c r="AD157" i="50"/>
  <c r="D139" i="50"/>
  <c r="D150" i="50"/>
  <c r="AA158" i="50"/>
  <c r="T140" i="50"/>
  <c r="T151" i="50"/>
  <c r="T158" i="50" s="1"/>
  <c r="AO149" i="50"/>
  <c r="AO138" i="50"/>
  <c r="AC158" i="50"/>
  <c r="S148" i="50"/>
  <c r="S137" i="50"/>
  <c r="F155" i="50"/>
  <c r="AD158" i="50"/>
  <c r="L156" i="50"/>
  <c r="I156" i="50"/>
  <c r="AG155" i="50"/>
  <c r="AH155" i="50"/>
  <c r="O138" i="50"/>
  <c r="O149" i="50"/>
  <c r="R149" i="50"/>
  <c r="R138" i="50"/>
  <c r="Y158" i="50"/>
  <c r="T137" i="50"/>
  <c r="T148" i="50"/>
  <c r="AR155" i="50"/>
  <c r="AB158" i="50"/>
  <c r="AS138" i="50"/>
  <c r="AS149" i="50"/>
  <c r="AS140" i="50"/>
  <c r="AS151" i="50"/>
  <c r="P140" i="50"/>
  <c r="P151" i="50"/>
  <c r="P158" i="50" s="1"/>
  <c r="Q149" i="50"/>
  <c r="Q138" i="50"/>
  <c r="AH158" i="50"/>
  <c r="P155" i="50"/>
  <c r="Q155" i="50"/>
  <c r="Z67" i="2"/>
  <c r="D21" i="64"/>
  <c r="J155" i="50" l="1"/>
  <c r="AN157" i="50"/>
  <c r="AB155" i="50"/>
  <c r="AO157" i="50"/>
  <c r="AL157" i="50"/>
  <c r="X155" i="50"/>
  <c r="AN156" i="50"/>
  <c r="AT158" i="50"/>
  <c r="L157" i="50"/>
  <c r="E157" i="50"/>
  <c r="AC155" i="50"/>
  <c r="G156" i="50"/>
  <c r="AD156" i="50"/>
  <c r="M157" i="50"/>
  <c r="K157" i="50"/>
  <c r="K155" i="50"/>
  <c r="W156" i="50"/>
  <c r="N157" i="50"/>
  <c r="R156" i="50"/>
  <c r="J158" i="50"/>
  <c r="AJ158" i="50"/>
  <c r="AB157" i="50"/>
  <c r="AE157" i="50"/>
  <c r="AQ156" i="50"/>
  <c r="AF158" i="50"/>
  <c r="O156" i="50"/>
  <c r="AU156" i="50"/>
  <c r="O157" i="50"/>
  <c r="AP157" i="50"/>
  <c r="Y155" i="50"/>
  <c r="AC156" i="50"/>
  <c r="Z155" i="50"/>
  <c r="AC157" i="50"/>
  <c r="AP158" i="50"/>
  <c r="W155" i="50"/>
  <c r="S155" i="50"/>
  <c r="AH157" i="50"/>
  <c r="Q157" i="50"/>
  <c r="X156" i="50"/>
  <c r="F157" i="50"/>
  <c r="AO156" i="50"/>
  <c r="V157" i="50"/>
  <c r="V156" i="50"/>
  <c r="T156" i="50"/>
  <c r="S156" i="50"/>
  <c r="T155" i="50"/>
  <c r="W158" i="50"/>
  <c r="X158" i="50"/>
  <c r="AR156" i="50"/>
  <c r="U155" i="50"/>
  <c r="Q156" i="50"/>
  <c r="AL156" i="50"/>
  <c r="AU155" i="50"/>
  <c r="Q158" i="50"/>
  <c r="P156" i="50"/>
  <c r="AS158" i="50"/>
  <c r="AT155" i="50"/>
  <c r="AP156" i="50"/>
  <c r="AU158" i="50"/>
  <c r="AQ158" i="50"/>
  <c r="AM156" i="50"/>
  <c r="V155" i="50"/>
  <c r="U158" i="50"/>
  <c r="H157" i="50"/>
  <c r="N156" i="50"/>
  <c r="AS156" i="50"/>
  <c r="AT156" i="50"/>
  <c r="M39" i="58" l="1"/>
  <c r="G11" i="9"/>
  <c r="G11" i="8"/>
  <c r="G11" i="6"/>
  <c r="G11" i="7"/>
  <c r="G11" i="5"/>
  <c r="G11" i="12"/>
  <c r="G11" i="68"/>
  <c r="G11" i="10"/>
  <c r="G11" i="57"/>
  <c r="G11" i="56"/>
  <c r="G11" i="53"/>
  <c r="G11" i="64"/>
  <c r="G11" i="59"/>
  <c r="G11" i="60"/>
  <c r="M71" i="58" l="1"/>
  <c r="W83" i="40"/>
  <c r="D83" i="40"/>
  <c r="AV67" i="40"/>
  <c r="E48" i="40"/>
  <c r="E86" i="40" s="1"/>
  <c r="F48" i="40"/>
  <c r="F86" i="40" s="1"/>
  <c r="G48" i="40"/>
  <c r="G86" i="40" s="1"/>
  <c r="H48" i="40"/>
  <c r="H86" i="40" s="1"/>
  <c r="I48" i="40"/>
  <c r="I86" i="40" s="1"/>
  <c r="J48" i="40"/>
  <c r="J86" i="40" s="1"/>
  <c r="K48" i="40"/>
  <c r="K86" i="40" s="1"/>
  <c r="L48" i="40"/>
  <c r="L86" i="40" s="1"/>
  <c r="M48" i="40"/>
  <c r="M86" i="40" s="1"/>
  <c r="N48" i="40"/>
  <c r="N86" i="40" s="1"/>
  <c r="O48" i="40"/>
  <c r="O86" i="40" s="1"/>
  <c r="P48" i="40"/>
  <c r="P86" i="40" s="1"/>
  <c r="Q48" i="40"/>
  <c r="Q86" i="40" s="1"/>
  <c r="R48" i="40"/>
  <c r="R86" i="40" s="1"/>
  <c r="S48" i="40"/>
  <c r="S86" i="40" s="1"/>
  <c r="T48" i="40"/>
  <c r="T86" i="40" s="1"/>
  <c r="U48" i="40"/>
  <c r="U86" i="40" s="1"/>
  <c r="V48" i="40"/>
  <c r="V86" i="40" s="1"/>
  <c r="W48" i="40"/>
  <c r="W86" i="40" s="1"/>
  <c r="X48" i="40"/>
  <c r="X86" i="40" s="1"/>
  <c r="Y48" i="40"/>
  <c r="Y86" i="40" s="1"/>
  <c r="Z48" i="40"/>
  <c r="Z86" i="40" s="1"/>
  <c r="AA48" i="40"/>
  <c r="AA86" i="40" s="1"/>
  <c r="AB48" i="40"/>
  <c r="AB86" i="40" s="1"/>
  <c r="AC48" i="40"/>
  <c r="AC86" i="40" s="1"/>
  <c r="AD48" i="40"/>
  <c r="AD86" i="40" s="1"/>
  <c r="AE48" i="40"/>
  <c r="AE86" i="40" s="1"/>
  <c r="AF48" i="40"/>
  <c r="AF86" i="40" s="1"/>
  <c r="AG48" i="40"/>
  <c r="AG86" i="40" s="1"/>
  <c r="AH48" i="40"/>
  <c r="AH86" i="40" s="1"/>
  <c r="AI48" i="40"/>
  <c r="AI86" i="40" s="1"/>
  <c r="AJ48" i="40"/>
  <c r="AJ86" i="40" s="1"/>
  <c r="AK48" i="40"/>
  <c r="AK86" i="40" s="1"/>
  <c r="AL48" i="40"/>
  <c r="AL86" i="40" s="1"/>
  <c r="AM48" i="40"/>
  <c r="AM86" i="40" s="1"/>
  <c r="AN48" i="40"/>
  <c r="AN86" i="40" s="1"/>
  <c r="AO48" i="40"/>
  <c r="AO86" i="40" s="1"/>
  <c r="AP48" i="40"/>
  <c r="AP86" i="40" s="1"/>
  <c r="AQ48" i="40"/>
  <c r="AQ86" i="40" s="1"/>
  <c r="AR48" i="40"/>
  <c r="AR86" i="40" s="1"/>
  <c r="AS48" i="40"/>
  <c r="AS86" i="40" s="1"/>
  <c r="AT48" i="40"/>
  <c r="AT86" i="40" s="1"/>
  <c r="AU48" i="40"/>
  <c r="AU86" i="40" s="1"/>
  <c r="E49" i="40"/>
  <c r="E87" i="40" s="1"/>
  <c r="F49" i="40"/>
  <c r="F87" i="40" s="1"/>
  <c r="G49" i="40"/>
  <c r="G87" i="40" s="1"/>
  <c r="H49" i="40"/>
  <c r="H87" i="40" s="1"/>
  <c r="I49" i="40"/>
  <c r="I87" i="40" s="1"/>
  <c r="J49" i="40"/>
  <c r="J87" i="40" s="1"/>
  <c r="K49" i="40"/>
  <c r="K87" i="40" s="1"/>
  <c r="L49" i="40"/>
  <c r="L87" i="40" s="1"/>
  <c r="M49" i="40"/>
  <c r="M87" i="40" s="1"/>
  <c r="N49" i="40"/>
  <c r="N87" i="40" s="1"/>
  <c r="O49" i="40"/>
  <c r="O87" i="40" s="1"/>
  <c r="P49" i="40"/>
  <c r="P87" i="40" s="1"/>
  <c r="Q49" i="40"/>
  <c r="Q87" i="40" s="1"/>
  <c r="R49" i="40"/>
  <c r="R87" i="40" s="1"/>
  <c r="S49" i="40"/>
  <c r="S87" i="40" s="1"/>
  <c r="T49" i="40"/>
  <c r="T87" i="40" s="1"/>
  <c r="U49" i="40"/>
  <c r="U87" i="40" s="1"/>
  <c r="V49" i="40"/>
  <c r="V87" i="40" s="1"/>
  <c r="W49" i="40"/>
  <c r="W87" i="40" s="1"/>
  <c r="X49" i="40"/>
  <c r="X87" i="40" s="1"/>
  <c r="Y49" i="40"/>
  <c r="Y87" i="40" s="1"/>
  <c r="Z49" i="40"/>
  <c r="Z87" i="40" s="1"/>
  <c r="AA49" i="40"/>
  <c r="AA87" i="40" s="1"/>
  <c r="AB49" i="40"/>
  <c r="AB87" i="40" s="1"/>
  <c r="AC49" i="40"/>
  <c r="AC87" i="40" s="1"/>
  <c r="AD49" i="40"/>
  <c r="AD87" i="40" s="1"/>
  <c r="AE49" i="40"/>
  <c r="AE87" i="40" s="1"/>
  <c r="AF49" i="40"/>
  <c r="AF87" i="40" s="1"/>
  <c r="AG49" i="40"/>
  <c r="AG87" i="40" s="1"/>
  <c r="AH49" i="40"/>
  <c r="AH87" i="40" s="1"/>
  <c r="AI49" i="40"/>
  <c r="AI87" i="40" s="1"/>
  <c r="AJ49" i="40"/>
  <c r="AJ87" i="40" s="1"/>
  <c r="AK49" i="40"/>
  <c r="AK87" i="40" s="1"/>
  <c r="AL49" i="40"/>
  <c r="AL87" i="40" s="1"/>
  <c r="AM49" i="40"/>
  <c r="AM87" i="40" s="1"/>
  <c r="AN49" i="40"/>
  <c r="AN87" i="40" s="1"/>
  <c r="AO49" i="40"/>
  <c r="AO87" i="40" s="1"/>
  <c r="AP49" i="40"/>
  <c r="AP87" i="40" s="1"/>
  <c r="AQ49" i="40"/>
  <c r="AQ87" i="40" s="1"/>
  <c r="AR49" i="40"/>
  <c r="AR87" i="40" s="1"/>
  <c r="AS49" i="40"/>
  <c r="AS87" i="40" s="1"/>
  <c r="AT49" i="40"/>
  <c r="AT87" i="40" s="1"/>
  <c r="AU49" i="40"/>
  <c r="AU87" i="40" s="1"/>
  <c r="E50" i="40"/>
  <c r="E88" i="40" s="1"/>
  <c r="F50" i="40"/>
  <c r="F88" i="40" s="1"/>
  <c r="G50" i="40"/>
  <c r="G88" i="40" s="1"/>
  <c r="H50" i="40"/>
  <c r="H88" i="40" s="1"/>
  <c r="I50" i="40"/>
  <c r="I88" i="40" s="1"/>
  <c r="J50" i="40"/>
  <c r="J88" i="40" s="1"/>
  <c r="K50" i="40"/>
  <c r="K88" i="40" s="1"/>
  <c r="L50" i="40"/>
  <c r="L88" i="40" s="1"/>
  <c r="M50" i="40"/>
  <c r="M88" i="40" s="1"/>
  <c r="N50" i="40"/>
  <c r="N88" i="40" s="1"/>
  <c r="O50" i="40"/>
  <c r="O88" i="40" s="1"/>
  <c r="P50" i="40"/>
  <c r="P88" i="40" s="1"/>
  <c r="Q50" i="40"/>
  <c r="Q88" i="40" s="1"/>
  <c r="R50" i="40"/>
  <c r="R88" i="40" s="1"/>
  <c r="S50" i="40"/>
  <c r="S88" i="40" s="1"/>
  <c r="T50" i="40"/>
  <c r="T88" i="40" s="1"/>
  <c r="U50" i="40"/>
  <c r="U88" i="40" s="1"/>
  <c r="V50" i="40"/>
  <c r="V88" i="40" s="1"/>
  <c r="W50" i="40"/>
  <c r="W88" i="40" s="1"/>
  <c r="X50" i="40"/>
  <c r="X88" i="40" s="1"/>
  <c r="Y50" i="40"/>
  <c r="Y88" i="40" s="1"/>
  <c r="Z50" i="40"/>
  <c r="Z88" i="40" s="1"/>
  <c r="AA50" i="40"/>
  <c r="AA88" i="40" s="1"/>
  <c r="AB50" i="40"/>
  <c r="AB88" i="40" s="1"/>
  <c r="AC50" i="40"/>
  <c r="AC88" i="40" s="1"/>
  <c r="AD50" i="40"/>
  <c r="AD88" i="40" s="1"/>
  <c r="AE50" i="40"/>
  <c r="AE88" i="40" s="1"/>
  <c r="AF50" i="40"/>
  <c r="AF88" i="40" s="1"/>
  <c r="AG50" i="40"/>
  <c r="AG88" i="40" s="1"/>
  <c r="AH50" i="40"/>
  <c r="AH88" i="40" s="1"/>
  <c r="AI50" i="40"/>
  <c r="AI88" i="40" s="1"/>
  <c r="AJ50" i="40"/>
  <c r="AJ88" i="40" s="1"/>
  <c r="AK50" i="40"/>
  <c r="AK88" i="40" s="1"/>
  <c r="AL50" i="40"/>
  <c r="AL88" i="40" s="1"/>
  <c r="AM50" i="40"/>
  <c r="AM88" i="40" s="1"/>
  <c r="AN50" i="40"/>
  <c r="AN88" i="40" s="1"/>
  <c r="AO50" i="40"/>
  <c r="AO88" i="40" s="1"/>
  <c r="AP50" i="40"/>
  <c r="AP88" i="40" s="1"/>
  <c r="AQ50" i="40"/>
  <c r="AQ88" i="40" s="1"/>
  <c r="AR50" i="40"/>
  <c r="AR88" i="40" s="1"/>
  <c r="AS50" i="40"/>
  <c r="AS88" i="40" s="1"/>
  <c r="AT50" i="40"/>
  <c r="AT88" i="40" s="1"/>
  <c r="AU50" i="40"/>
  <c r="AU88" i="40" s="1"/>
  <c r="E51" i="40"/>
  <c r="E89" i="40" s="1"/>
  <c r="F51" i="40"/>
  <c r="F89" i="40" s="1"/>
  <c r="G51" i="40"/>
  <c r="G89" i="40" s="1"/>
  <c r="H51" i="40"/>
  <c r="H89" i="40" s="1"/>
  <c r="I51" i="40"/>
  <c r="I89" i="40" s="1"/>
  <c r="J51" i="40"/>
  <c r="J89" i="40" s="1"/>
  <c r="K51" i="40"/>
  <c r="K89" i="40" s="1"/>
  <c r="L51" i="40"/>
  <c r="L89" i="40" s="1"/>
  <c r="M51" i="40"/>
  <c r="M89" i="40" s="1"/>
  <c r="N51" i="40"/>
  <c r="N89" i="40" s="1"/>
  <c r="O51" i="40"/>
  <c r="O89" i="40" s="1"/>
  <c r="P51" i="40"/>
  <c r="P89" i="40" s="1"/>
  <c r="Q51" i="40"/>
  <c r="Q89" i="40" s="1"/>
  <c r="R51" i="40"/>
  <c r="R89" i="40" s="1"/>
  <c r="S51" i="40"/>
  <c r="S89" i="40" s="1"/>
  <c r="T51" i="40"/>
  <c r="T89" i="40" s="1"/>
  <c r="U51" i="40"/>
  <c r="U89" i="40" s="1"/>
  <c r="V51" i="40"/>
  <c r="V89" i="40" s="1"/>
  <c r="W51" i="40"/>
  <c r="W89" i="40" s="1"/>
  <c r="X51" i="40"/>
  <c r="X89" i="40" s="1"/>
  <c r="Y51" i="40"/>
  <c r="Y89" i="40" s="1"/>
  <c r="Z51" i="40"/>
  <c r="Z89" i="40" s="1"/>
  <c r="AA51" i="40"/>
  <c r="AA89" i="40" s="1"/>
  <c r="AB51" i="40"/>
  <c r="AB89" i="40" s="1"/>
  <c r="AC51" i="40"/>
  <c r="AC89" i="40" s="1"/>
  <c r="AD51" i="40"/>
  <c r="AD89" i="40" s="1"/>
  <c r="AE51" i="40"/>
  <c r="AE89" i="40" s="1"/>
  <c r="AF51" i="40"/>
  <c r="AF89" i="40" s="1"/>
  <c r="AG51" i="40"/>
  <c r="AG89" i="40" s="1"/>
  <c r="AH51" i="40"/>
  <c r="AH89" i="40" s="1"/>
  <c r="AI51" i="40"/>
  <c r="AI89" i="40" s="1"/>
  <c r="AJ51" i="40"/>
  <c r="AJ89" i="40" s="1"/>
  <c r="AK51" i="40"/>
  <c r="AK89" i="40" s="1"/>
  <c r="AL51" i="40"/>
  <c r="AL89" i="40" s="1"/>
  <c r="AM51" i="40"/>
  <c r="AM89" i="40" s="1"/>
  <c r="AN51" i="40"/>
  <c r="AN89" i="40" s="1"/>
  <c r="AO51" i="40"/>
  <c r="AO89" i="40" s="1"/>
  <c r="AP51" i="40"/>
  <c r="AP89" i="40" s="1"/>
  <c r="AQ51" i="40"/>
  <c r="AQ89" i="40" s="1"/>
  <c r="AR51" i="40"/>
  <c r="AR89" i="40" s="1"/>
  <c r="AS51" i="40"/>
  <c r="AS89" i="40" s="1"/>
  <c r="AT51" i="40"/>
  <c r="AT89" i="40" s="1"/>
  <c r="AU51" i="40"/>
  <c r="AU89" i="40" s="1"/>
  <c r="E52" i="40"/>
  <c r="E90" i="40" s="1"/>
  <c r="F52" i="40"/>
  <c r="F90" i="40" s="1"/>
  <c r="G52" i="40"/>
  <c r="G90" i="40" s="1"/>
  <c r="H52" i="40"/>
  <c r="H90" i="40" s="1"/>
  <c r="I52" i="40"/>
  <c r="I90" i="40" s="1"/>
  <c r="J52" i="40"/>
  <c r="J90" i="40" s="1"/>
  <c r="K52" i="40"/>
  <c r="K90" i="40" s="1"/>
  <c r="L52" i="40"/>
  <c r="L90" i="40" s="1"/>
  <c r="M52" i="40"/>
  <c r="M90" i="40" s="1"/>
  <c r="N52" i="40"/>
  <c r="N90" i="40" s="1"/>
  <c r="O52" i="40"/>
  <c r="O90" i="40" s="1"/>
  <c r="P52" i="40"/>
  <c r="P90" i="40" s="1"/>
  <c r="Q52" i="40"/>
  <c r="Q90" i="40" s="1"/>
  <c r="R52" i="40"/>
  <c r="R90" i="40" s="1"/>
  <c r="S52" i="40"/>
  <c r="S90" i="40" s="1"/>
  <c r="T52" i="40"/>
  <c r="T90" i="40" s="1"/>
  <c r="U52" i="40"/>
  <c r="U90" i="40" s="1"/>
  <c r="V52" i="40"/>
  <c r="V90" i="40" s="1"/>
  <c r="W52" i="40"/>
  <c r="W90" i="40" s="1"/>
  <c r="X52" i="40"/>
  <c r="X90" i="40" s="1"/>
  <c r="Y52" i="40"/>
  <c r="Y90" i="40" s="1"/>
  <c r="Z52" i="40"/>
  <c r="Z90" i="40" s="1"/>
  <c r="AA52" i="40"/>
  <c r="AA90" i="40" s="1"/>
  <c r="AB52" i="40"/>
  <c r="AB90" i="40" s="1"/>
  <c r="AC52" i="40"/>
  <c r="AC90" i="40" s="1"/>
  <c r="AD52" i="40"/>
  <c r="AD90" i="40" s="1"/>
  <c r="AE52" i="40"/>
  <c r="AE90" i="40" s="1"/>
  <c r="AF52" i="40"/>
  <c r="AF90" i="40" s="1"/>
  <c r="AG52" i="40"/>
  <c r="AG90" i="40" s="1"/>
  <c r="AH52" i="40"/>
  <c r="AH90" i="40" s="1"/>
  <c r="AI52" i="40"/>
  <c r="AI90" i="40" s="1"/>
  <c r="AJ52" i="40"/>
  <c r="AJ90" i="40" s="1"/>
  <c r="AK52" i="40"/>
  <c r="AK90" i="40" s="1"/>
  <c r="AL52" i="40"/>
  <c r="AL90" i="40" s="1"/>
  <c r="AM52" i="40"/>
  <c r="AM90" i="40" s="1"/>
  <c r="AN52" i="40"/>
  <c r="AN90" i="40" s="1"/>
  <c r="AO52" i="40"/>
  <c r="AO90" i="40" s="1"/>
  <c r="AP52" i="40"/>
  <c r="AP90" i="40" s="1"/>
  <c r="AQ52" i="40"/>
  <c r="AQ90" i="40" s="1"/>
  <c r="AR52" i="40"/>
  <c r="AR90" i="40" s="1"/>
  <c r="AS52" i="40"/>
  <c r="AS90" i="40" s="1"/>
  <c r="AT52" i="40"/>
  <c r="AT90" i="40" s="1"/>
  <c r="AU52" i="40"/>
  <c r="AU90" i="40" s="1"/>
  <c r="E53" i="40"/>
  <c r="E91" i="40" s="1"/>
  <c r="F53" i="40"/>
  <c r="F91" i="40" s="1"/>
  <c r="G53" i="40"/>
  <c r="G91" i="40" s="1"/>
  <c r="H53" i="40"/>
  <c r="H91" i="40" s="1"/>
  <c r="I53" i="40"/>
  <c r="I91" i="40" s="1"/>
  <c r="J53" i="40"/>
  <c r="J91" i="40" s="1"/>
  <c r="K53" i="40"/>
  <c r="K91" i="40" s="1"/>
  <c r="L53" i="40"/>
  <c r="L91" i="40" s="1"/>
  <c r="M53" i="40"/>
  <c r="M91" i="40" s="1"/>
  <c r="N53" i="40"/>
  <c r="N91" i="40" s="1"/>
  <c r="O53" i="40"/>
  <c r="O91" i="40" s="1"/>
  <c r="P53" i="40"/>
  <c r="P91" i="40" s="1"/>
  <c r="Q53" i="40"/>
  <c r="Q91" i="40" s="1"/>
  <c r="R53" i="40"/>
  <c r="R91" i="40" s="1"/>
  <c r="S53" i="40"/>
  <c r="S91" i="40" s="1"/>
  <c r="T53" i="40"/>
  <c r="T91" i="40" s="1"/>
  <c r="U53" i="40"/>
  <c r="U91" i="40" s="1"/>
  <c r="V53" i="40"/>
  <c r="V91" i="40" s="1"/>
  <c r="W53" i="40"/>
  <c r="W91" i="40" s="1"/>
  <c r="X53" i="40"/>
  <c r="X91" i="40" s="1"/>
  <c r="Y53" i="40"/>
  <c r="Y91" i="40" s="1"/>
  <c r="Z53" i="40"/>
  <c r="Z91" i="40" s="1"/>
  <c r="AA53" i="40"/>
  <c r="AA91" i="40" s="1"/>
  <c r="AB53" i="40"/>
  <c r="AB91" i="40" s="1"/>
  <c r="AC53" i="40"/>
  <c r="AC91" i="40" s="1"/>
  <c r="AD53" i="40"/>
  <c r="AD91" i="40" s="1"/>
  <c r="AE53" i="40"/>
  <c r="AE91" i="40" s="1"/>
  <c r="AF53" i="40"/>
  <c r="AF91" i="40" s="1"/>
  <c r="AG53" i="40"/>
  <c r="AG91" i="40" s="1"/>
  <c r="AH53" i="40"/>
  <c r="AH91" i="40" s="1"/>
  <c r="AI53" i="40"/>
  <c r="AI91" i="40" s="1"/>
  <c r="AJ53" i="40"/>
  <c r="AJ91" i="40" s="1"/>
  <c r="AK53" i="40"/>
  <c r="AK91" i="40" s="1"/>
  <c r="AL53" i="40"/>
  <c r="AL91" i="40" s="1"/>
  <c r="AM53" i="40"/>
  <c r="AM91" i="40" s="1"/>
  <c r="AN53" i="40"/>
  <c r="AN91" i="40" s="1"/>
  <c r="AO53" i="40"/>
  <c r="AO91" i="40" s="1"/>
  <c r="AP53" i="40"/>
  <c r="AP91" i="40" s="1"/>
  <c r="AQ53" i="40"/>
  <c r="AQ91" i="40" s="1"/>
  <c r="AR53" i="40"/>
  <c r="AR91" i="40" s="1"/>
  <c r="AS53" i="40"/>
  <c r="AS91" i="40" s="1"/>
  <c r="AT53" i="40"/>
  <c r="AT91" i="40" s="1"/>
  <c r="AU53" i="40"/>
  <c r="AU91" i="40" s="1"/>
  <c r="E54" i="40"/>
  <c r="E92" i="40" s="1"/>
  <c r="F54" i="40"/>
  <c r="F92" i="40" s="1"/>
  <c r="G54" i="40"/>
  <c r="G92" i="40" s="1"/>
  <c r="H54" i="40"/>
  <c r="H92" i="40" s="1"/>
  <c r="I54" i="40"/>
  <c r="I92" i="40" s="1"/>
  <c r="J54" i="40"/>
  <c r="J92" i="40" s="1"/>
  <c r="K54" i="40"/>
  <c r="K92" i="40" s="1"/>
  <c r="L54" i="40"/>
  <c r="L92" i="40" s="1"/>
  <c r="M54" i="40"/>
  <c r="M92" i="40" s="1"/>
  <c r="N54" i="40"/>
  <c r="N92" i="40" s="1"/>
  <c r="O54" i="40"/>
  <c r="O92" i="40" s="1"/>
  <c r="P54" i="40"/>
  <c r="P92" i="40" s="1"/>
  <c r="Q54" i="40"/>
  <c r="Q92" i="40" s="1"/>
  <c r="R54" i="40"/>
  <c r="R92" i="40" s="1"/>
  <c r="S54" i="40"/>
  <c r="S92" i="40" s="1"/>
  <c r="T54" i="40"/>
  <c r="T92" i="40" s="1"/>
  <c r="U54" i="40"/>
  <c r="U92" i="40" s="1"/>
  <c r="V54" i="40"/>
  <c r="V92" i="40" s="1"/>
  <c r="W54" i="40"/>
  <c r="W92" i="40" s="1"/>
  <c r="X54" i="40"/>
  <c r="X92" i="40" s="1"/>
  <c r="Y54" i="40"/>
  <c r="Y92" i="40" s="1"/>
  <c r="Z54" i="40"/>
  <c r="Z92" i="40" s="1"/>
  <c r="AA54" i="40"/>
  <c r="AA92" i="40" s="1"/>
  <c r="AB54" i="40"/>
  <c r="AB92" i="40" s="1"/>
  <c r="AC54" i="40"/>
  <c r="AC92" i="40" s="1"/>
  <c r="AD54" i="40"/>
  <c r="AD92" i="40" s="1"/>
  <c r="AE54" i="40"/>
  <c r="AE92" i="40" s="1"/>
  <c r="AF54" i="40"/>
  <c r="AF92" i="40" s="1"/>
  <c r="AG54" i="40"/>
  <c r="AG92" i="40" s="1"/>
  <c r="AH54" i="40"/>
  <c r="AH92" i="40" s="1"/>
  <c r="AI54" i="40"/>
  <c r="AI92" i="40" s="1"/>
  <c r="AJ54" i="40"/>
  <c r="AJ92" i="40" s="1"/>
  <c r="AK54" i="40"/>
  <c r="AK92" i="40" s="1"/>
  <c r="AL54" i="40"/>
  <c r="AL92" i="40" s="1"/>
  <c r="AM54" i="40"/>
  <c r="AM92" i="40" s="1"/>
  <c r="AN54" i="40"/>
  <c r="AN92" i="40" s="1"/>
  <c r="AO54" i="40"/>
  <c r="AO92" i="40" s="1"/>
  <c r="AP54" i="40"/>
  <c r="AP92" i="40" s="1"/>
  <c r="AQ54" i="40"/>
  <c r="AQ92" i="40" s="1"/>
  <c r="AR54" i="40"/>
  <c r="AR92" i="40" s="1"/>
  <c r="AS54" i="40"/>
  <c r="AS92" i="40" s="1"/>
  <c r="AT54" i="40"/>
  <c r="AT92" i="40" s="1"/>
  <c r="AU54" i="40"/>
  <c r="AU92" i="40" s="1"/>
  <c r="E55" i="40"/>
  <c r="E93" i="40" s="1"/>
  <c r="F55" i="40"/>
  <c r="F93" i="40" s="1"/>
  <c r="G55" i="40"/>
  <c r="G93" i="40" s="1"/>
  <c r="H55" i="40"/>
  <c r="H93" i="40" s="1"/>
  <c r="I55" i="40"/>
  <c r="I93" i="40" s="1"/>
  <c r="J55" i="40"/>
  <c r="J93" i="40" s="1"/>
  <c r="K55" i="40"/>
  <c r="K93" i="40" s="1"/>
  <c r="L55" i="40"/>
  <c r="L93" i="40" s="1"/>
  <c r="M55" i="40"/>
  <c r="M93" i="40" s="1"/>
  <c r="N55" i="40"/>
  <c r="N93" i="40" s="1"/>
  <c r="O55" i="40"/>
  <c r="O93" i="40" s="1"/>
  <c r="P55" i="40"/>
  <c r="P93" i="40" s="1"/>
  <c r="Q55" i="40"/>
  <c r="Q93" i="40" s="1"/>
  <c r="R55" i="40"/>
  <c r="R93" i="40" s="1"/>
  <c r="S55" i="40"/>
  <c r="S93" i="40" s="1"/>
  <c r="T55" i="40"/>
  <c r="T93" i="40" s="1"/>
  <c r="U55" i="40"/>
  <c r="U93" i="40" s="1"/>
  <c r="V55" i="40"/>
  <c r="V93" i="40" s="1"/>
  <c r="W55" i="40"/>
  <c r="W93" i="40" s="1"/>
  <c r="X55" i="40"/>
  <c r="X93" i="40" s="1"/>
  <c r="Y55" i="40"/>
  <c r="Y93" i="40" s="1"/>
  <c r="Z55" i="40"/>
  <c r="Z93" i="40" s="1"/>
  <c r="AA55" i="40"/>
  <c r="AA93" i="40" s="1"/>
  <c r="AB55" i="40"/>
  <c r="AB93" i="40" s="1"/>
  <c r="AC55" i="40"/>
  <c r="AC93" i="40" s="1"/>
  <c r="AD55" i="40"/>
  <c r="AD93" i="40" s="1"/>
  <c r="AE55" i="40"/>
  <c r="AE93" i="40" s="1"/>
  <c r="AF55" i="40"/>
  <c r="AF93" i="40" s="1"/>
  <c r="AG55" i="40"/>
  <c r="AG93" i="40" s="1"/>
  <c r="AH55" i="40"/>
  <c r="AH93" i="40" s="1"/>
  <c r="AI55" i="40"/>
  <c r="AI93" i="40" s="1"/>
  <c r="AJ55" i="40"/>
  <c r="AJ93" i="40" s="1"/>
  <c r="AK55" i="40"/>
  <c r="AK93" i="40" s="1"/>
  <c r="AL55" i="40"/>
  <c r="AL93" i="40" s="1"/>
  <c r="AM55" i="40"/>
  <c r="AM93" i="40" s="1"/>
  <c r="AN55" i="40"/>
  <c r="AN93" i="40" s="1"/>
  <c r="AO55" i="40"/>
  <c r="AO93" i="40" s="1"/>
  <c r="AP55" i="40"/>
  <c r="AP93" i="40" s="1"/>
  <c r="AQ55" i="40"/>
  <c r="AQ93" i="40" s="1"/>
  <c r="AR55" i="40"/>
  <c r="AR93" i="40" s="1"/>
  <c r="AS55" i="40"/>
  <c r="AS93" i="40" s="1"/>
  <c r="AT55" i="40"/>
  <c r="AT93" i="40" s="1"/>
  <c r="AU55" i="40"/>
  <c r="AU93" i="40" s="1"/>
  <c r="E56" i="40"/>
  <c r="E94" i="40" s="1"/>
  <c r="F56" i="40"/>
  <c r="F94" i="40" s="1"/>
  <c r="G56" i="40"/>
  <c r="G94" i="40" s="1"/>
  <c r="H56" i="40"/>
  <c r="H94" i="40" s="1"/>
  <c r="I56" i="40"/>
  <c r="I94" i="40" s="1"/>
  <c r="J56" i="40"/>
  <c r="J94" i="40" s="1"/>
  <c r="K56" i="40"/>
  <c r="K94" i="40" s="1"/>
  <c r="L56" i="40"/>
  <c r="L94" i="40" s="1"/>
  <c r="M56" i="40"/>
  <c r="M94" i="40" s="1"/>
  <c r="N56" i="40"/>
  <c r="N94" i="40" s="1"/>
  <c r="O56" i="40"/>
  <c r="O94" i="40" s="1"/>
  <c r="P56" i="40"/>
  <c r="P94" i="40" s="1"/>
  <c r="Q56" i="40"/>
  <c r="Q94" i="40" s="1"/>
  <c r="R56" i="40"/>
  <c r="R94" i="40" s="1"/>
  <c r="S56" i="40"/>
  <c r="S94" i="40" s="1"/>
  <c r="T56" i="40"/>
  <c r="T94" i="40" s="1"/>
  <c r="U56" i="40"/>
  <c r="U94" i="40" s="1"/>
  <c r="V56" i="40"/>
  <c r="V94" i="40" s="1"/>
  <c r="W56" i="40"/>
  <c r="W94" i="40" s="1"/>
  <c r="X56" i="40"/>
  <c r="X94" i="40" s="1"/>
  <c r="Y56" i="40"/>
  <c r="Y94" i="40" s="1"/>
  <c r="Z56" i="40"/>
  <c r="Z94" i="40" s="1"/>
  <c r="AA56" i="40"/>
  <c r="AA94" i="40" s="1"/>
  <c r="AB56" i="40"/>
  <c r="AB94" i="40" s="1"/>
  <c r="AC56" i="40"/>
  <c r="AC94" i="40" s="1"/>
  <c r="AD56" i="40"/>
  <c r="AD94" i="40" s="1"/>
  <c r="AE56" i="40"/>
  <c r="AE94" i="40" s="1"/>
  <c r="AF56" i="40"/>
  <c r="AF94" i="40" s="1"/>
  <c r="AG56" i="40"/>
  <c r="AG94" i="40" s="1"/>
  <c r="AH56" i="40"/>
  <c r="AH94" i="40" s="1"/>
  <c r="AI56" i="40"/>
  <c r="AI94" i="40" s="1"/>
  <c r="AJ56" i="40"/>
  <c r="AJ94" i="40" s="1"/>
  <c r="AK56" i="40"/>
  <c r="AK94" i="40" s="1"/>
  <c r="AL56" i="40"/>
  <c r="AL94" i="40" s="1"/>
  <c r="AM56" i="40"/>
  <c r="AM94" i="40" s="1"/>
  <c r="AN56" i="40"/>
  <c r="AN94" i="40" s="1"/>
  <c r="AO56" i="40"/>
  <c r="AO94" i="40" s="1"/>
  <c r="AP56" i="40"/>
  <c r="AP94" i="40" s="1"/>
  <c r="AQ56" i="40"/>
  <c r="AQ94" i="40" s="1"/>
  <c r="AR56" i="40"/>
  <c r="AR94" i="40" s="1"/>
  <c r="AS56" i="40"/>
  <c r="AS94" i="40" s="1"/>
  <c r="AT56" i="40"/>
  <c r="AT94" i="40" s="1"/>
  <c r="AU56" i="40"/>
  <c r="AU94" i="40" s="1"/>
  <c r="E57" i="40"/>
  <c r="E95" i="40" s="1"/>
  <c r="F57" i="40"/>
  <c r="F95" i="40" s="1"/>
  <c r="G57" i="40"/>
  <c r="G95" i="40" s="1"/>
  <c r="H57" i="40"/>
  <c r="H95" i="40" s="1"/>
  <c r="I57" i="40"/>
  <c r="I95" i="40" s="1"/>
  <c r="J57" i="40"/>
  <c r="J95" i="40" s="1"/>
  <c r="K57" i="40"/>
  <c r="K95" i="40" s="1"/>
  <c r="L57" i="40"/>
  <c r="L95" i="40" s="1"/>
  <c r="M57" i="40"/>
  <c r="M95" i="40" s="1"/>
  <c r="N57" i="40"/>
  <c r="N95" i="40" s="1"/>
  <c r="O57" i="40"/>
  <c r="O95" i="40" s="1"/>
  <c r="P57" i="40"/>
  <c r="P95" i="40" s="1"/>
  <c r="Q57" i="40"/>
  <c r="Q95" i="40" s="1"/>
  <c r="R57" i="40"/>
  <c r="R95" i="40" s="1"/>
  <c r="S57" i="40"/>
  <c r="S95" i="40" s="1"/>
  <c r="T57" i="40"/>
  <c r="T95" i="40" s="1"/>
  <c r="U57" i="40"/>
  <c r="U95" i="40" s="1"/>
  <c r="V57" i="40"/>
  <c r="V95" i="40" s="1"/>
  <c r="W57" i="40"/>
  <c r="W95" i="40" s="1"/>
  <c r="X57" i="40"/>
  <c r="X95" i="40" s="1"/>
  <c r="Y57" i="40"/>
  <c r="Y95" i="40" s="1"/>
  <c r="Z57" i="40"/>
  <c r="Z95" i="40" s="1"/>
  <c r="AA57" i="40"/>
  <c r="AA95" i="40" s="1"/>
  <c r="AB57" i="40"/>
  <c r="AB95" i="40" s="1"/>
  <c r="AC57" i="40"/>
  <c r="AC95" i="40" s="1"/>
  <c r="AD57" i="40"/>
  <c r="AD95" i="40" s="1"/>
  <c r="AE57" i="40"/>
  <c r="AE95" i="40" s="1"/>
  <c r="AF57" i="40"/>
  <c r="AF95" i="40" s="1"/>
  <c r="AG57" i="40"/>
  <c r="AG95" i="40" s="1"/>
  <c r="AH57" i="40"/>
  <c r="AH95" i="40" s="1"/>
  <c r="AI57" i="40"/>
  <c r="AI95" i="40" s="1"/>
  <c r="AJ57" i="40"/>
  <c r="AJ95" i="40" s="1"/>
  <c r="AK57" i="40"/>
  <c r="AK95" i="40" s="1"/>
  <c r="AL57" i="40"/>
  <c r="AL95" i="40" s="1"/>
  <c r="AM57" i="40"/>
  <c r="AM95" i="40" s="1"/>
  <c r="AN57" i="40"/>
  <c r="AN95" i="40" s="1"/>
  <c r="AO57" i="40"/>
  <c r="AO95" i="40" s="1"/>
  <c r="AP57" i="40"/>
  <c r="AP95" i="40" s="1"/>
  <c r="AQ57" i="40"/>
  <c r="AQ95" i="40" s="1"/>
  <c r="AR57" i="40"/>
  <c r="AR95" i="40" s="1"/>
  <c r="AS57" i="40"/>
  <c r="AS95" i="40" s="1"/>
  <c r="AT57" i="40"/>
  <c r="AT95" i="40" s="1"/>
  <c r="AU57" i="40"/>
  <c r="AU95" i="40" s="1"/>
  <c r="E58" i="40"/>
  <c r="E96" i="40" s="1"/>
  <c r="F58" i="40"/>
  <c r="F96" i="40" s="1"/>
  <c r="G58" i="40"/>
  <c r="G96" i="40" s="1"/>
  <c r="H58" i="40"/>
  <c r="H96" i="40" s="1"/>
  <c r="I58" i="40"/>
  <c r="I96" i="40" s="1"/>
  <c r="J58" i="40"/>
  <c r="J96" i="40" s="1"/>
  <c r="K58" i="40"/>
  <c r="K96" i="40" s="1"/>
  <c r="L58" i="40"/>
  <c r="L96" i="40" s="1"/>
  <c r="M58" i="40"/>
  <c r="M96" i="40" s="1"/>
  <c r="N58" i="40"/>
  <c r="N96" i="40" s="1"/>
  <c r="O58" i="40"/>
  <c r="O96" i="40" s="1"/>
  <c r="P58" i="40"/>
  <c r="P96" i="40" s="1"/>
  <c r="Q58" i="40"/>
  <c r="Q96" i="40" s="1"/>
  <c r="R58" i="40"/>
  <c r="R96" i="40" s="1"/>
  <c r="S58" i="40"/>
  <c r="S96" i="40" s="1"/>
  <c r="T58" i="40"/>
  <c r="T96" i="40" s="1"/>
  <c r="U58" i="40"/>
  <c r="U96" i="40" s="1"/>
  <c r="V58" i="40"/>
  <c r="V96" i="40" s="1"/>
  <c r="W58" i="40"/>
  <c r="W96" i="40" s="1"/>
  <c r="X58" i="40"/>
  <c r="X96" i="40" s="1"/>
  <c r="Y58" i="40"/>
  <c r="Y96" i="40" s="1"/>
  <c r="Z58" i="40"/>
  <c r="Z96" i="40" s="1"/>
  <c r="AA58" i="40"/>
  <c r="AA96" i="40" s="1"/>
  <c r="AB58" i="40"/>
  <c r="AB96" i="40" s="1"/>
  <c r="AC58" i="40"/>
  <c r="AC96" i="40" s="1"/>
  <c r="AD58" i="40"/>
  <c r="AD96" i="40" s="1"/>
  <c r="AE58" i="40"/>
  <c r="AE96" i="40" s="1"/>
  <c r="AF58" i="40"/>
  <c r="AF96" i="40" s="1"/>
  <c r="AG58" i="40"/>
  <c r="AG96" i="40" s="1"/>
  <c r="AH58" i="40"/>
  <c r="AH96" i="40" s="1"/>
  <c r="AI58" i="40"/>
  <c r="AI96" i="40" s="1"/>
  <c r="AJ58" i="40"/>
  <c r="AJ96" i="40" s="1"/>
  <c r="AK58" i="40"/>
  <c r="AK96" i="40" s="1"/>
  <c r="AL58" i="40"/>
  <c r="AL96" i="40" s="1"/>
  <c r="AM58" i="40"/>
  <c r="AM96" i="40" s="1"/>
  <c r="AN58" i="40"/>
  <c r="AN96" i="40" s="1"/>
  <c r="AO58" i="40"/>
  <c r="AO96" i="40" s="1"/>
  <c r="AP58" i="40"/>
  <c r="AP96" i="40" s="1"/>
  <c r="AQ58" i="40"/>
  <c r="AQ96" i="40" s="1"/>
  <c r="AR58" i="40"/>
  <c r="AR96" i="40" s="1"/>
  <c r="AS58" i="40"/>
  <c r="AS96" i="40" s="1"/>
  <c r="AT58" i="40"/>
  <c r="AT96" i="40" s="1"/>
  <c r="AU58" i="40"/>
  <c r="AU96" i="40" s="1"/>
  <c r="E59" i="40"/>
  <c r="E97" i="40" s="1"/>
  <c r="F59" i="40"/>
  <c r="F97" i="40" s="1"/>
  <c r="G59" i="40"/>
  <c r="G97" i="40" s="1"/>
  <c r="H59" i="40"/>
  <c r="H97" i="40" s="1"/>
  <c r="I59" i="40"/>
  <c r="I97" i="40" s="1"/>
  <c r="J59" i="40"/>
  <c r="J97" i="40" s="1"/>
  <c r="K59" i="40"/>
  <c r="K97" i="40" s="1"/>
  <c r="L59" i="40"/>
  <c r="L97" i="40" s="1"/>
  <c r="M59" i="40"/>
  <c r="M97" i="40" s="1"/>
  <c r="N59" i="40"/>
  <c r="N97" i="40" s="1"/>
  <c r="O59" i="40"/>
  <c r="O97" i="40" s="1"/>
  <c r="P59" i="40"/>
  <c r="P97" i="40" s="1"/>
  <c r="Q59" i="40"/>
  <c r="Q97" i="40" s="1"/>
  <c r="R59" i="40"/>
  <c r="R97" i="40" s="1"/>
  <c r="S59" i="40"/>
  <c r="S97" i="40" s="1"/>
  <c r="T59" i="40"/>
  <c r="T97" i="40" s="1"/>
  <c r="U59" i="40"/>
  <c r="U97" i="40" s="1"/>
  <c r="V59" i="40"/>
  <c r="V97" i="40" s="1"/>
  <c r="W59" i="40"/>
  <c r="W97" i="40" s="1"/>
  <c r="X59" i="40"/>
  <c r="X97" i="40" s="1"/>
  <c r="Y59" i="40"/>
  <c r="Y97" i="40" s="1"/>
  <c r="Z59" i="40"/>
  <c r="Z97" i="40" s="1"/>
  <c r="AA59" i="40"/>
  <c r="AA97" i="40" s="1"/>
  <c r="AB59" i="40"/>
  <c r="AB97" i="40" s="1"/>
  <c r="AC59" i="40"/>
  <c r="AC97" i="40" s="1"/>
  <c r="AD59" i="40"/>
  <c r="AD97" i="40" s="1"/>
  <c r="AE59" i="40"/>
  <c r="AE97" i="40" s="1"/>
  <c r="AF59" i="40"/>
  <c r="AF97" i="40" s="1"/>
  <c r="AG59" i="40"/>
  <c r="AG97" i="40" s="1"/>
  <c r="AH59" i="40"/>
  <c r="AH97" i="40" s="1"/>
  <c r="AI59" i="40"/>
  <c r="AI97" i="40" s="1"/>
  <c r="AJ59" i="40"/>
  <c r="AJ97" i="40" s="1"/>
  <c r="AK59" i="40"/>
  <c r="AK97" i="40" s="1"/>
  <c r="AL59" i="40"/>
  <c r="AL97" i="40" s="1"/>
  <c r="AM59" i="40"/>
  <c r="AM97" i="40" s="1"/>
  <c r="AN59" i="40"/>
  <c r="AN97" i="40" s="1"/>
  <c r="AO59" i="40"/>
  <c r="AO97" i="40" s="1"/>
  <c r="AP59" i="40"/>
  <c r="AP97" i="40" s="1"/>
  <c r="AQ59" i="40"/>
  <c r="AQ97" i="40" s="1"/>
  <c r="AR59" i="40"/>
  <c r="AR97" i="40" s="1"/>
  <c r="AS59" i="40"/>
  <c r="AS97" i="40" s="1"/>
  <c r="AT59" i="40"/>
  <c r="AT97" i="40" s="1"/>
  <c r="AU59" i="40"/>
  <c r="AU97" i="40" s="1"/>
  <c r="E60" i="40"/>
  <c r="F60" i="40"/>
  <c r="F111" i="40" s="1"/>
  <c r="F114" i="40" s="1"/>
  <c r="G60" i="40"/>
  <c r="G111" i="40" s="1"/>
  <c r="G114" i="40" s="1"/>
  <c r="H60" i="40"/>
  <c r="H111" i="40" s="1"/>
  <c r="H114" i="40" s="1"/>
  <c r="I60" i="40"/>
  <c r="J60" i="40"/>
  <c r="J111" i="40" s="1"/>
  <c r="J114" i="40" s="1"/>
  <c r="K60" i="40"/>
  <c r="K111" i="40" s="1"/>
  <c r="K114" i="40" s="1"/>
  <c r="L60" i="40"/>
  <c r="L111" i="40" s="1"/>
  <c r="L114" i="40" s="1"/>
  <c r="M60" i="40"/>
  <c r="M111" i="40" s="1"/>
  <c r="M114" i="40" s="1"/>
  <c r="N60" i="40"/>
  <c r="O60" i="40"/>
  <c r="O111" i="40" s="1"/>
  <c r="O114" i="40" s="1"/>
  <c r="P60" i="40"/>
  <c r="P111" i="40" s="1"/>
  <c r="P114" i="40" s="1"/>
  <c r="Q60" i="40"/>
  <c r="Q111" i="40" s="1"/>
  <c r="Q114" i="40" s="1"/>
  <c r="R60" i="40"/>
  <c r="R111" i="40" s="1"/>
  <c r="R114" i="40" s="1"/>
  <c r="S60" i="40"/>
  <c r="S111" i="40" s="1"/>
  <c r="S114" i="40" s="1"/>
  <c r="T60" i="40"/>
  <c r="T111" i="40" s="1"/>
  <c r="T114" i="40" s="1"/>
  <c r="U60" i="40"/>
  <c r="U111" i="40" s="1"/>
  <c r="U114" i="40" s="1"/>
  <c r="V60" i="40"/>
  <c r="V111" i="40" s="1"/>
  <c r="V114" i="40" s="1"/>
  <c r="W60" i="40"/>
  <c r="X60" i="40"/>
  <c r="Y60" i="40"/>
  <c r="Z60" i="40"/>
  <c r="Z111" i="40" s="1"/>
  <c r="Z114" i="40" s="1"/>
  <c r="AA60" i="40"/>
  <c r="AA111" i="40" s="1"/>
  <c r="AA114" i="40" s="1"/>
  <c r="AB60" i="40"/>
  <c r="AB111" i="40" s="1"/>
  <c r="AB114" i="40" s="1"/>
  <c r="AC60" i="40"/>
  <c r="AD60" i="40"/>
  <c r="AD111" i="40" s="1"/>
  <c r="AD114" i="40" s="1"/>
  <c r="AE60" i="40"/>
  <c r="AE111" i="40" s="1"/>
  <c r="AE114" i="40" s="1"/>
  <c r="AF60" i="40"/>
  <c r="AF111" i="40" s="1"/>
  <c r="AF114" i="40" s="1"/>
  <c r="AG60" i="40"/>
  <c r="AH60" i="40"/>
  <c r="AH111" i="40" s="1"/>
  <c r="AH114" i="40" s="1"/>
  <c r="AI60" i="40"/>
  <c r="AI111" i="40" s="1"/>
  <c r="AI114" i="40" s="1"/>
  <c r="AJ60" i="40"/>
  <c r="AJ111" i="40" s="1"/>
  <c r="AJ114" i="40" s="1"/>
  <c r="AK60" i="40"/>
  <c r="AK111" i="40" s="1"/>
  <c r="AK114" i="40" s="1"/>
  <c r="AL60" i="40"/>
  <c r="AM60" i="40"/>
  <c r="AM111" i="40" s="1"/>
  <c r="AM114" i="40" s="1"/>
  <c r="AN60" i="40"/>
  <c r="AN111" i="40" s="1"/>
  <c r="AN114" i="40" s="1"/>
  <c r="AO60" i="40"/>
  <c r="AO111" i="40" s="1"/>
  <c r="AO114" i="40" s="1"/>
  <c r="AP60" i="40"/>
  <c r="AP111" i="40" s="1"/>
  <c r="AP114" i="40" s="1"/>
  <c r="AQ60" i="40"/>
  <c r="AQ111" i="40" s="1"/>
  <c r="AQ114" i="40" s="1"/>
  <c r="AR60" i="40"/>
  <c r="AR111" i="40" s="1"/>
  <c r="AR114" i="40" s="1"/>
  <c r="AS60" i="40"/>
  <c r="AS111" i="40" s="1"/>
  <c r="AS114" i="40" s="1"/>
  <c r="AT60" i="40"/>
  <c r="AT111" i="40" s="1"/>
  <c r="AT114" i="40" s="1"/>
  <c r="AU60" i="40"/>
  <c r="E61" i="40"/>
  <c r="E99" i="40" s="1"/>
  <c r="F61" i="40"/>
  <c r="F99" i="40" s="1"/>
  <c r="G61" i="40"/>
  <c r="G99" i="40" s="1"/>
  <c r="H61" i="40"/>
  <c r="H99" i="40" s="1"/>
  <c r="I61" i="40"/>
  <c r="I99" i="40" s="1"/>
  <c r="J61" i="40"/>
  <c r="J99" i="40" s="1"/>
  <c r="K61" i="40"/>
  <c r="K99" i="40" s="1"/>
  <c r="L61" i="40"/>
  <c r="L99" i="40" s="1"/>
  <c r="M61" i="40"/>
  <c r="M99" i="40" s="1"/>
  <c r="N61" i="40"/>
  <c r="N99" i="40" s="1"/>
  <c r="O61" i="40"/>
  <c r="O99" i="40" s="1"/>
  <c r="P61" i="40"/>
  <c r="P99" i="40" s="1"/>
  <c r="Q61" i="40"/>
  <c r="Q99" i="40" s="1"/>
  <c r="R61" i="40"/>
  <c r="R99" i="40" s="1"/>
  <c r="S61" i="40"/>
  <c r="S99" i="40" s="1"/>
  <c r="T61" i="40"/>
  <c r="T99" i="40" s="1"/>
  <c r="U61" i="40"/>
  <c r="U99" i="40" s="1"/>
  <c r="V61" i="40"/>
  <c r="V99" i="40" s="1"/>
  <c r="W61" i="40"/>
  <c r="W99" i="40" s="1"/>
  <c r="X61" i="40"/>
  <c r="X99" i="40" s="1"/>
  <c r="Y61" i="40"/>
  <c r="Y99" i="40" s="1"/>
  <c r="Z61" i="40"/>
  <c r="Z99" i="40" s="1"/>
  <c r="AA61" i="40"/>
  <c r="AA99" i="40" s="1"/>
  <c r="AB61" i="40"/>
  <c r="AB99" i="40" s="1"/>
  <c r="AC61" i="40"/>
  <c r="AC99" i="40" s="1"/>
  <c r="AD61" i="40"/>
  <c r="AD99" i="40" s="1"/>
  <c r="AE61" i="40"/>
  <c r="AE99" i="40" s="1"/>
  <c r="AF61" i="40"/>
  <c r="AF99" i="40" s="1"/>
  <c r="AG61" i="40"/>
  <c r="AG99" i="40" s="1"/>
  <c r="AH61" i="40"/>
  <c r="AH99" i="40" s="1"/>
  <c r="AI61" i="40"/>
  <c r="AI99" i="40" s="1"/>
  <c r="AJ61" i="40"/>
  <c r="AJ99" i="40" s="1"/>
  <c r="AK61" i="40"/>
  <c r="AK99" i="40" s="1"/>
  <c r="AL61" i="40"/>
  <c r="AL99" i="40" s="1"/>
  <c r="AM61" i="40"/>
  <c r="AM99" i="40" s="1"/>
  <c r="AN61" i="40"/>
  <c r="AN99" i="40" s="1"/>
  <c r="AO61" i="40"/>
  <c r="AO99" i="40" s="1"/>
  <c r="AP61" i="40"/>
  <c r="AP99" i="40" s="1"/>
  <c r="AQ61" i="40"/>
  <c r="AQ99" i="40" s="1"/>
  <c r="AR61" i="40"/>
  <c r="AR99" i="40" s="1"/>
  <c r="AS61" i="40"/>
  <c r="AS99" i="40" s="1"/>
  <c r="AT61" i="40"/>
  <c r="AT99" i="40" s="1"/>
  <c r="AU61" i="40"/>
  <c r="AU99" i="40" s="1"/>
  <c r="E62" i="40"/>
  <c r="E100" i="40" s="1"/>
  <c r="F62" i="40"/>
  <c r="F100" i="40" s="1"/>
  <c r="G62" i="40"/>
  <c r="G100" i="40" s="1"/>
  <c r="H62" i="40"/>
  <c r="H100" i="40" s="1"/>
  <c r="I62" i="40"/>
  <c r="I100" i="40" s="1"/>
  <c r="J62" i="40"/>
  <c r="J100" i="40" s="1"/>
  <c r="K62" i="40"/>
  <c r="K100" i="40" s="1"/>
  <c r="L62" i="40"/>
  <c r="L100" i="40" s="1"/>
  <c r="M62" i="40"/>
  <c r="M100" i="40" s="1"/>
  <c r="N62" i="40"/>
  <c r="N100" i="40" s="1"/>
  <c r="O62" i="40"/>
  <c r="O100" i="40" s="1"/>
  <c r="P62" i="40"/>
  <c r="P100" i="40" s="1"/>
  <c r="Q62" i="40"/>
  <c r="Q100" i="40" s="1"/>
  <c r="R62" i="40"/>
  <c r="R100" i="40" s="1"/>
  <c r="S62" i="40"/>
  <c r="S100" i="40" s="1"/>
  <c r="T62" i="40"/>
  <c r="T100" i="40" s="1"/>
  <c r="U62" i="40"/>
  <c r="U100" i="40" s="1"/>
  <c r="V62" i="40"/>
  <c r="V100" i="40" s="1"/>
  <c r="W62" i="40"/>
  <c r="W100" i="40" s="1"/>
  <c r="X62" i="40"/>
  <c r="X100" i="40" s="1"/>
  <c r="Y62" i="40"/>
  <c r="Y100" i="40" s="1"/>
  <c r="Z62" i="40"/>
  <c r="Z100" i="40" s="1"/>
  <c r="AA62" i="40"/>
  <c r="AA100" i="40" s="1"/>
  <c r="AB62" i="40"/>
  <c r="AB100" i="40" s="1"/>
  <c r="AC62" i="40"/>
  <c r="AC100" i="40" s="1"/>
  <c r="AD62" i="40"/>
  <c r="AD100" i="40" s="1"/>
  <c r="AE62" i="40"/>
  <c r="AE100" i="40" s="1"/>
  <c r="AF62" i="40"/>
  <c r="AF100" i="40" s="1"/>
  <c r="AG62" i="40"/>
  <c r="AG100" i="40" s="1"/>
  <c r="AH62" i="40"/>
  <c r="AH100" i="40" s="1"/>
  <c r="AI62" i="40"/>
  <c r="AI100" i="40" s="1"/>
  <c r="AJ62" i="40"/>
  <c r="AJ100" i="40" s="1"/>
  <c r="AK62" i="40"/>
  <c r="AK100" i="40" s="1"/>
  <c r="AL62" i="40"/>
  <c r="AL100" i="40" s="1"/>
  <c r="AM62" i="40"/>
  <c r="AM100" i="40" s="1"/>
  <c r="AN62" i="40"/>
  <c r="AN100" i="40" s="1"/>
  <c r="AO62" i="40"/>
  <c r="AO100" i="40" s="1"/>
  <c r="AP62" i="40"/>
  <c r="AP100" i="40" s="1"/>
  <c r="AQ62" i="40"/>
  <c r="AQ100" i="40" s="1"/>
  <c r="AR62" i="40"/>
  <c r="AR100" i="40" s="1"/>
  <c r="AS62" i="40"/>
  <c r="AS100" i="40" s="1"/>
  <c r="AT62" i="40"/>
  <c r="AT100" i="40" s="1"/>
  <c r="AU62" i="40"/>
  <c r="AU100" i="40" s="1"/>
  <c r="E63" i="40"/>
  <c r="E101" i="40" s="1"/>
  <c r="F63" i="40"/>
  <c r="F101" i="40" s="1"/>
  <c r="G63" i="40"/>
  <c r="G101" i="40" s="1"/>
  <c r="H63" i="40"/>
  <c r="H101" i="40" s="1"/>
  <c r="I63" i="40"/>
  <c r="I101" i="40" s="1"/>
  <c r="J63" i="40"/>
  <c r="J101" i="40" s="1"/>
  <c r="K63" i="40"/>
  <c r="K101" i="40" s="1"/>
  <c r="L63" i="40"/>
  <c r="L101" i="40" s="1"/>
  <c r="M63" i="40"/>
  <c r="M101" i="40" s="1"/>
  <c r="N63" i="40"/>
  <c r="N101" i="40" s="1"/>
  <c r="O63" i="40"/>
  <c r="O101" i="40" s="1"/>
  <c r="P63" i="40"/>
  <c r="P101" i="40" s="1"/>
  <c r="Q63" i="40"/>
  <c r="Q101" i="40" s="1"/>
  <c r="R63" i="40"/>
  <c r="R101" i="40" s="1"/>
  <c r="S63" i="40"/>
  <c r="S101" i="40" s="1"/>
  <c r="T63" i="40"/>
  <c r="T101" i="40" s="1"/>
  <c r="U63" i="40"/>
  <c r="U101" i="40" s="1"/>
  <c r="V63" i="40"/>
  <c r="V101" i="40" s="1"/>
  <c r="W63" i="40"/>
  <c r="W101" i="40" s="1"/>
  <c r="X63" i="40"/>
  <c r="X101" i="40" s="1"/>
  <c r="Y63" i="40"/>
  <c r="Y101" i="40" s="1"/>
  <c r="Z63" i="40"/>
  <c r="Z101" i="40" s="1"/>
  <c r="AA63" i="40"/>
  <c r="AA101" i="40" s="1"/>
  <c r="AB63" i="40"/>
  <c r="AB101" i="40" s="1"/>
  <c r="AC63" i="40"/>
  <c r="AC101" i="40" s="1"/>
  <c r="AD63" i="40"/>
  <c r="AD101" i="40" s="1"/>
  <c r="AE63" i="40"/>
  <c r="AE101" i="40" s="1"/>
  <c r="AF63" i="40"/>
  <c r="AF101" i="40" s="1"/>
  <c r="AG63" i="40"/>
  <c r="AG101" i="40" s="1"/>
  <c r="AH63" i="40"/>
  <c r="AH101" i="40" s="1"/>
  <c r="AI63" i="40"/>
  <c r="AI101" i="40" s="1"/>
  <c r="AJ63" i="40"/>
  <c r="AJ101" i="40" s="1"/>
  <c r="AK63" i="40"/>
  <c r="AK101" i="40" s="1"/>
  <c r="AL63" i="40"/>
  <c r="AL101" i="40" s="1"/>
  <c r="AM63" i="40"/>
  <c r="AM101" i="40" s="1"/>
  <c r="AN63" i="40"/>
  <c r="AN101" i="40" s="1"/>
  <c r="AO63" i="40"/>
  <c r="AO101" i="40" s="1"/>
  <c r="AP63" i="40"/>
  <c r="AP101" i="40" s="1"/>
  <c r="AQ63" i="40"/>
  <c r="AQ101" i="40" s="1"/>
  <c r="AR63" i="40"/>
  <c r="AR101" i="40" s="1"/>
  <c r="AS63" i="40"/>
  <c r="AS101" i="40" s="1"/>
  <c r="AT63" i="40"/>
  <c r="AT101" i="40" s="1"/>
  <c r="AU63" i="40"/>
  <c r="AU101" i="40" s="1"/>
  <c r="E64" i="40"/>
  <c r="E102" i="40" s="1"/>
  <c r="F64" i="40"/>
  <c r="F102" i="40" s="1"/>
  <c r="G64" i="40"/>
  <c r="G102" i="40" s="1"/>
  <c r="H64" i="40"/>
  <c r="H102" i="40" s="1"/>
  <c r="I64" i="40"/>
  <c r="I102" i="40" s="1"/>
  <c r="J64" i="40"/>
  <c r="J102" i="40" s="1"/>
  <c r="K64" i="40"/>
  <c r="K102" i="40" s="1"/>
  <c r="L64" i="40"/>
  <c r="L102" i="40" s="1"/>
  <c r="M64" i="40"/>
  <c r="M102" i="40" s="1"/>
  <c r="N64" i="40"/>
  <c r="N102" i="40" s="1"/>
  <c r="O64" i="40"/>
  <c r="O102" i="40" s="1"/>
  <c r="P64" i="40"/>
  <c r="P102" i="40" s="1"/>
  <c r="Q64" i="40"/>
  <c r="Q102" i="40" s="1"/>
  <c r="R64" i="40"/>
  <c r="R102" i="40" s="1"/>
  <c r="S64" i="40"/>
  <c r="S102" i="40" s="1"/>
  <c r="T64" i="40"/>
  <c r="T102" i="40" s="1"/>
  <c r="U64" i="40"/>
  <c r="U102" i="40" s="1"/>
  <c r="V64" i="40"/>
  <c r="V102" i="40" s="1"/>
  <c r="W64" i="40"/>
  <c r="W102" i="40" s="1"/>
  <c r="X64" i="40"/>
  <c r="X102" i="40" s="1"/>
  <c r="Y64" i="40"/>
  <c r="Y102" i="40" s="1"/>
  <c r="Z64" i="40"/>
  <c r="Z102" i="40" s="1"/>
  <c r="AA64" i="40"/>
  <c r="AA102" i="40" s="1"/>
  <c r="AB64" i="40"/>
  <c r="AB102" i="40" s="1"/>
  <c r="AC64" i="40"/>
  <c r="AC102" i="40" s="1"/>
  <c r="AD64" i="40"/>
  <c r="AD102" i="40" s="1"/>
  <c r="AE64" i="40"/>
  <c r="AE102" i="40" s="1"/>
  <c r="AF64" i="40"/>
  <c r="AF102" i="40" s="1"/>
  <c r="AG64" i="40"/>
  <c r="AG102" i="40" s="1"/>
  <c r="AH64" i="40"/>
  <c r="AH102" i="40" s="1"/>
  <c r="AI64" i="40"/>
  <c r="AI102" i="40" s="1"/>
  <c r="AJ64" i="40"/>
  <c r="AJ102" i="40" s="1"/>
  <c r="AK64" i="40"/>
  <c r="AK102" i="40" s="1"/>
  <c r="AL64" i="40"/>
  <c r="AL102" i="40" s="1"/>
  <c r="AM64" i="40"/>
  <c r="AM102" i="40" s="1"/>
  <c r="AN64" i="40"/>
  <c r="AN102" i="40" s="1"/>
  <c r="AO64" i="40"/>
  <c r="AO102" i="40" s="1"/>
  <c r="AP64" i="40"/>
  <c r="AP102" i="40" s="1"/>
  <c r="AQ64" i="40"/>
  <c r="AQ102" i="40" s="1"/>
  <c r="AR64" i="40"/>
  <c r="AR102" i="40" s="1"/>
  <c r="AS64" i="40"/>
  <c r="AS102" i="40" s="1"/>
  <c r="AT64" i="40"/>
  <c r="AT102" i="40" s="1"/>
  <c r="AU64" i="40"/>
  <c r="AU102" i="40" s="1"/>
  <c r="E65" i="40"/>
  <c r="E103" i="40" s="1"/>
  <c r="F65" i="40"/>
  <c r="F103" i="40" s="1"/>
  <c r="G65" i="40"/>
  <c r="G103" i="40" s="1"/>
  <c r="H65" i="40"/>
  <c r="H103" i="40" s="1"/>
  <c r="I65" i="40"/>
  <c r="I103" i="40" s="1"/>
  <c r="J65" i="40"/>
  <c r="J103" i="40" s="1"/>
  <c r="K65" i="40"/>
  <c r="K103" i="40" s="1"/>
  <c r="L65" i="40"/>
  <c r="L103" i="40" s="1"/>
  <c r="M65" i="40"/>
  <c r="M103" i="40" s="1"/>
  <c r="N65" i="40"/>
  <c r="N103" i="40" s="1"/>
  <c r="O65" i="40"/>
  <c r="O103" i="40" s="1"/>
  <c r="P65" i="40"/>
  <c r="P103" i="40" s="1"/>
  <c r="Q65" i="40"/>
  <c r="Q103" i="40" s="1"/>
  <c r="R65" i="40"/>
  <c r="R103" i="40" s="1"/>
  <c r="S65" i="40"/>
  <c r="S103" i="40" s="1"/>
  <c r="T65" i="40"/>
  <c r="T103" i="40" s="1"/>
  <c r="U65" i="40"/>
  <c r="U103" i="40" s="1"/>
  <c r="V65" i="40"/>
  <c r="V103" i="40" s="1"/>
  <c r="W65" i="40"/>
  <c r="W103" i="40" s="1"/>
  <c r="X65" i="40"/>
  <c r="X103" i="40" s="1"/>
  <c r="Y65" i="40"/>
  <c r="Y103" i="40" s="1"/>
  <c r="Z65" i="40"/>
  <c r="Z103" i="40" s="1"/>
  <c r="AA65" i="40"/>
  <c r="AA103" i="40" s="1"/>
  <c r="AB65" i="40"/>
  <c r="AB103" i="40" s="1"/>
  <c r="AC65" i="40"/>
  <c r="AC103" i="40" s="1"/>
  <c r="AD65" i="40"/>
  <c r="AD103" i="40" s="1"/>
  <c r="AE65" i="40"/>
  <c r="AE103" i="40" s="1"/>
  <c r="AF65" i="40"/>
  <c r="AF103" i="40" s="1"/>
  <c r="AG65" i="40"/>
  <c r="AG103" i="40" s="1"/>
  <c r="AH65" i="40"/>
  <c r="AH103" i="40" s="1"/>
  <c r="AI65" i="40"/>
  <c r="AI103" i="40" s="1"/>
  <c r="AJ65" i="40"/>
  <c r="AJ103" i="40" s="1"/>
  <c r="AK65" i="40"/>
  <c r="AK103" i="40" s="1"/>
  <c r="AL65" i="40"/>
  <c r="AL103" i="40" s="1"/>
  <c r="AM65" i="40"/>
  <c r="AM103" i="40" s="1"/>
  <c r="AN65" i="40"/>
  <c r="AN103" i="40" s="1"/>
  <c r="AO65" i="40"/>
  <c r="AO103" i="40" s="1"/>
  <c r="AP65" i="40"/>
  <c r="AP103" i="40" s="1"/>
  <c r="AQ65" i="40"/>
  <c r="AQ103" i="40" s="1"/>
  <c r="AR65" i="40"/>
  <c r="AR103" i="40" s="1"/>
  <c r="AS65" i="40"/>
  <c r="AS103" i="40" s="1"/>
  <c r="AT65" i="40"/>
  <c r="AT103" i="40" s="1"/>
  <c r="AU65" i="40"/>
  <c r="AU103" i="40" s="1"/>
  <c r="E66" i="40"/>
  <c r="E104" i="40" s="1"/>
  <c r="F66" i="40"/>
  <c r="F104" i="40" s="1"/>
  <c r="G66" i="40"/>
  <c r="G104" i="40" s="1"/>
  <c r="H66" i="40"/>
  <c r="H104" i="40" s="1"/>
  <c r="I66" i="40"/>
  <c r="I104" i="40" s="1"/>
  <c r="J66" i="40"/>
  <c r="J104" i="40" s="1"/>
  <c r="K66" i="40"/>
  <c r="K104" i="40" s="1"/>
  <c r="L66" i="40"/>
  <c r="L104" i="40" s="1"/>
  <c r="M66" i="40"/>
  <c r="M104" i="40" s="1"/>
  <c r="N66" i="40"/>
  <c r="N104" i="40" s="1"/>
  <c r="O66" i="40"/>
  <c r="O104" i="40" s="1"/>
  <c r="P66" i="40"/>
  <c r="P104" i="40" s="1"/>
  <c r="Q66" i="40"/>
  <c r="Q104" i="40" s="1"/>
  <c r="R66" i="40"/>
  <c r="R104" i="40" s="1"/>
  <c r="S66" i="40"/>
  <c r="S104" i="40" s="1"/>
  <c r="T66" i="40"/>
  <c r="T104" i="40" s="1"/>
  <c r="U66" i="40"/>
  <c r="U104" i="40" s="1"/>
  <c r="V66" i="40"/>
  <c r="V104" i="40" s="1"/>
  <c r="W66" i="40"/>
  <c r="W104" i="40" s="1"/>
  <c r="X66" i="40"/>
  <c r="X104" i="40" s="1"/>
  <c r="Y66" i="40"/>
  <c r="Y104" i="40" s="1"/>
  <c r="Z66" i="40"/>
  <c r="Z104" i="40" s="1"/>
  <c r="AA66" i="40"/>
  <c r="AA104" i="40" s="1"/>
  <c r="AB66" i="40"/>
  <c r="AB104" i="40" s="1"/>
  <c r="AC66" i="40"/>
  <c r="AC104" i="40" s="1"/>
  <c r="AD66" i="40"/>
  <c r="AD104" i="40" s="1"/>
  <c r="AE66" i="40"/>
  <c r="AE104" i="40" s="1"/>
  <c r="AF66" i="40"/>
  <c r="AF104" i="40" s="1"/>
  <c r="AG66" i="40"/>
  <c r="AG104" i="40" s="1"/>
  <c r="AH66" i="40"/>
  <c r="AH104" i="40" s="1"/>
  <c r="AI66" i="40"/>
  <c r="AI104" i="40" s="1"/>
  <c r="AJ66" i="40"/>
  <c r="AJ104" i="40" s="1"/>
  <c r="AK66" i="40"/>
  <c r="AK104" i="40" s="1"/>
  <c r="AL66" i="40"/>
  <c r="AL104" i="40" s="1"/>
  <c r="AM66" i="40"/>
  <c r="AM104" i="40" s="1"/>
  <c r="AN66" i="40"/>
  <c r="AN104" i="40" s="1"/>
  <c r="AO66" i="40"/>
  <c r="AO104" i="40" s="1"/>
  <c r="AP66" i="40"/>
  <c r="AP104" i="40" s="1"/>
  <c r="AQ66" i="40"/>
  <c r="AQ104" i="40" s="1"/>
  <c r="AR66" i="40"/>
  <c r="AR104" i="40" s="1"/>
  <c r="AS66" i="40"/>
  <c r="AS104" i="40" s="1"/>
  <c r="AT66" i="40"/>
  <c r="AT104" i="40" s="1"/>
  <c r="AU66" i="40"/>
  <c r="AU104" i="40" s="1"/>
  <c r="E67" i="40"/>
  <c r="E105" i="40" s="1"/>
  <c r="F67" i="40"/>
  <c r="F105" i="40" s="1"/>
  <c r="G67" i="40"/>
  <c r="G105" i="40" s="1"/>
  <c r="H67" i="40"/>
  <c r="H105" i="40" s="1"/>
  <c r="I67" i="40"/>
  <c r="I105" i="40" s="1"/>
  <c r="J67" i="40"/>
  <c r="J105" i="40" s="1"/>
  <c r="K67" i="40"/>
  <c r="K105" i="40" s="1"/>
  <c r="L67" i="40"/>
  <c r="L105" i="40" s="1"/>
  <c r="M67" i="40"/>
  <c r="M105" i="40" s="1"/>
  <c r="N67" i="40"/>
  <c r="N105" i="40" s="1"/>
  <c r="O67" i="40"/>
  <c r="O105" i="40" s="1"/>
  <c r="P67" i="40"/>
  <c r="P105" i="40" s="1"/>
  <c r="Q67" i="40"/>
  <c r="Q105" i="40" s="1"/>
  <c r="R67" i="40"/>
  <c r="R105" i="40" s="1"/>
  <c r="S67" i="40"/>
  <c r="S105" i="40" s="1"/>
  <c r="T67" i="40"/>
  <c r="T105" i="40" s="1"/>
  <c r="U67" i="40"/>
  <c r="U105" i="40" s="1"/>
  <c r="V67" i="40"/>
  <c r="V105" i="40" s="1"/>
  <c r="W67" i="40"/>
  <c r="W105" i="40" s="1"/>
  <c r="X67" i="40"/>
  <c r="X105" i="40" s="1"/>
  <c r="Y67" i="40"/>
  <c r="Y105" i="40" s="1"/>
  <c r="Z67" i="40"/>
  <c r="Z105" i="40" s="1"/>
  <c r="AA67" i="40"/>
  <c r="AA105" i="40" s="1"/>
  <c r="AB67" i="40"/>
  <c r="AB105" i="40" s="1"/>
  <c r="AC67" i="40"/>
  <c r="AC105" i="40" s="1"/>
  <c r="AD67" i="40"/>
  <c r="AD105" i="40" s="1"/>
  <c r="AE67" i="40"/>
  <c r="AE105" i="40" s="1"/>
  <c r="AF67" i="40"/>
  <c r="AF105" i="40" s="1"/>
  <c r="AG67" i="40"/>
  <c r="AG105" i="40" s="1"/>
  <c r="AH67" i="40"/>
  <c r="AH105" i="40" s="1"/>
  <c r="AI67" i="40"/>
  <c r="AI105" i="40" s="1"/>
  <c r="AJ67" i="40"/>
  <c r="AJ105" i="40" s="1"/>
  <c r="AK67" i="40"/>
  <c r="AK105" i="40" s="1"/>
  <c r="AL67" i="40"/>
  <c r="AL105" i="40" s="1"/>
  <c r="AM67" i="40"/>
  <c r="AM105" i="40" s="1"/>
  <c r="AN67" i="40"/>
  <c r="AN105" i="40" s="1"/>
  <c r="AO67" i="40"/>
  <c r="AO105" i="40" s="1"/>
  <c r="AP67" i="40"/>
  <c r="AP105" i="40" s="1"/>
  <c r="AQ67" i="40"/>
  <c r="AQ105" i="40" s="1"/>
  <c r="AR67" i="40"/>
  <c r="AR105" i="40" s="1"/>
  <c r="AS67" i="40"/>
  <c r="AS105" i="40" s="1"/>
  <c r="AT67" i="40"/>
  <c r="AT105" i="40" s="1"/>
  <c r="AU67" i="40"/>
  <c r="AU105" i="40" s="1"/>
  <c r="D49" i="40"/>
  <c r="D87" i="40" s="1"/>
  <c r="D50" i="40"/>
  <c r="D88" i="40" s="1"/>
  <c r="D51" i="40"/>
  <c r="D89" i="40" s="1"/>
  <c r="D52" i="40"/>
  <c r="D90" i="40" s="1"/>
  <c r="D53" i="40"/>
  <c r="D91" i="40" s="1"/>
  <c r="D54" i="40"/>
  <c r="D92" i="40" s="1"/>
  <c r="D55" i="40"/>
  <c r="D93" i="40" s="1"/>
  <c r="D56" i="40"/>
  <c r="D94" i="40" s="1"/>
  <c r="D57" i="40"/>
  <c r="D95" i="40" s="1"/>
  <c r="D58" i="40"/>
  <c r="D96" i="40" s="1"/>
  <c r="D59" i="40"/>
  <c r="D97" i="40" s="1"/>
  <c r="D60" i="40"/>
  <c r="D61" i="40"/>
  <c r="D99" i="40" s="1"/>
  <c r="D62" i="40"/>
  <c r="D100" i="40" s="1"/>
  <c r="D63" i="40"/>
  <c r="D101" i="40" s="1"/>
  <c r="D64" i="40"/>
  <c r="D102" i="40" s="1"/>
  <c r="D65" i="40"/>
  <c r="D103" i="40" s="1"/>
  <c r="D66" i="40"/>
  <c r="D104" i="40" s="1"/>
  <c r="D67" i="40"/>
  <c r="D105" i="40" s="1"/>
  <c r="D48" i="40"/>
  <c r="D86" i="40" s="1"/>
  <c r="G11" i="49"/>
  <c r="G11" i="47"/>
  <c r="G11" i="39"/>
  <c r="G11" i="41"/>
  <c r="G11" i="44"/>
  <c r="G11" i="45"/>
  <c r="AG111" i="40" l="1"/>
  <c r="AG114" i="40" s="1"/>
  <c r="I111" i="40"/>
  <c r="I114" i="40" s="1"/>
  <c r="AC111" i="40"/>
  <c r="AC114" i="40" s="1"/>
  <c r="E111" i="40"/>
  <c r="E114" i="40" s="1"/>
  <c r="Y111" i="40"/>
  <c r="Y114" i="40" s="1"/>
  <c r="X111" i="40"/>
  <c r="X114" i="40" s="1"/>
  <c r="AU111" i="40"/>
  <c r="AU114" i="40" s="1"/>
  <c r="W111" i="40"/>
  <c r="W114" i="40" s="1"/>
  <c r="AL111" i="40"/>
  <c r="AL114" i="40" s="1"/>
  <c r="N111" i="40"/>
  <c r="N114" i="40" s="1"/>
  <c r="D21" i="39" s="1"/>
  <c r="E36" i="62"/>
  <c r="E62" i="62" s="1"/>
  <c r="F36" i="62"/>
  <c r="F62" i="62" s="1"/>
  <c r="G36" i="62"/>
  <c r="G62" i="62" s="1"/>
  <c r="H36" i="62"/>
  <c r="H62" i="62" s="1"/>
  <c r="I36" i="62"/>
  <c r="I62" i="62" s="1"/>
  <c r="J36" i="62"/>
  <c r="J62" i="62" s="1"/>
  <c r="K36" i="62"/>
  <c r="K62" i="62" s="1"/>
  <c r="L36" i="62"/>
  <c r="L62" i="62" s="1"/>
  <c r="M36" i="62"/>
  <c r="M62" i="62" s="1"/>
  <c r="N36" i="62"/>
  <c r="N62" i="62" s="1"/>
  <c r="O36" i="62"/>
  <c r="O62" i="62" s="1"/>
  <c r="P36" i="62"/>
  <c r="P62" i="62" s="1"/>
  <c r="Q36" i="62"/>
  <c r="Q62" i="62" s="1"/>
  <c r="R36" i="62"/>
  <c r="R62" i="62" s="1"/>
  <c r="S36" i="62"/>
  <c r="S62" i="62" s="1"/>
  <c r="T36" i="62"/>
  <c r="T62" i="62" s="1"/>
  <c r="U36" i="62"/>
  <c r="U62" i="62" s="1"/>
  <c r="V36" i="62"/>
  <c r="V62" i="62" s="1"/>
  <c r="W36" i="62"/>
  <c r="W62" i="62" s="1"/>
  <c r="X36" i="62"/>
  <c r="X62" i="62" s="1"/>
  <c r="Y36" i="62"/>
  <c r="Y62" i="62" s="1"/>
  <c r="Z36" i="62"/>
  <c r="Z62" i="62" s="1"/>
  <c r="AA36" i="62"/>
  <c r="AA62" i="62" s="1"/>
  <c r="AB36" i="62"/>
  <c r="AB62" i="62" s="1"/>
  <c r="AC36" i="62"/>
  <c r="AC62" i="62" s="1"/>
  <c r="AD36" i="62"/>
  <c r="AD62" i="62" s="1"/>
  <c r="AE36" i="62"/>
  <c r="AE62" i="62" s="1"/>
  <c r="AF36" i="62"/>
  <c r="AF62" i="62" s="1"/>
  <c r="AG36" i="62"/>
  <c r="AG62" i="62" s="1"/>
  <c r="AH36" i="62"/>
  <c r="AH62" i="62" s="1"/>
  <c r="AI36" i="62"/>
  <c r="AI62" i="62" s="1"/>
  <c r="AJ36" i="62"/>
  <c r="AJ62" i="62" s="1"/>
  <c r="AK36" i="62"/>
  <c r="AK62" i="62" s="1"/>
  <c r="AL36" i="62"/>
  <c r="AL62" i="62" s="1"/>
  <c r="AM36" i="62"/>
  <c r="AM62" i="62" s="1"/>
  <c r="AN36" i="62"/>
  <c r="AN62" i="62" s="1"/>
  <c r="AO36" i="62"/>
  <c r="AO62" i="62" s="1"/>
  <c r="AP36" i="62"/>
  <c r="AP62" i="62" s="1"/>
  <c r="AQ36" i="62"/>
  <c r="AQ62" i="62" s="1"/>
  <c r="AR36" i="62"/>
  <c r="AR62" i="62" s="1"/>
  <c r="AS36" i="62"/>
  <c r="AS62" i="62" s="1"/>
  <c r="AT36" i="62"/>
  <c r="AT62" i="62" s="1"/>
  <c r="AU36" i="62"/>
  <c r="AU62" i="62" s="1"/>
  <c r="E37" i="62"/>
  <c r="E63" i="62" s="1"/>
  <c r="F37" i="62"/>
  <c r="F63" i="62" s="1"/>
  <c r="G37" i="62"/>
  <c r="G63" i="62" s="1"/>
  <c r="H37" i="62"/>
  <c r="H63" i="62" s="1"/>
  <c r="I37" i="62"/>
  <c r="I63" i="62" s="1"/>
  <c r="J37" i="62"/>
  <c r="J63" i="62" s="1"/>
  <c r="K37" i="62"/>
  <c r="K63" i="62" s="1"/>
  <c r="L37" i="62"/>
  <c r="L63" i="62" s="1"/>
  <c r="M37" i="62"/>
  <c r="M63" i="62" s="1"/>
  <c r="N37" i="62"/>
  <c r="N63" i="62" s="1"/>
  <c r="O37" i="62"/>
  <c r="O63" i="62" s="1"/>
  <c r="P37" i="62"/>
  <c r="P63" i="62" s="1"/>
  <c r="Q37" i="62"/>
  <c r="Q63" i="62" s="1"/>
  <c r="R37" i="62"/>
  <c r="R63" i="62" s="1"/>
  <c r="S37" i="62"/>
  <c r="S63" i="62" s="1"/>
  <c r="T37" i="62"/>
  <c r="T63" i="62" s="1"/>
  <c r="U37" i="62"/>
  <c r="U63" i="62" s="1"/>
  <c r="V37" i="62"/>
  <c r="V63" i="62" s="1"/>
  <c r="W37" i="62"/>
  <c r="W63" i="62" s="1"/>
  <c r="X37" i="62"/>
  <c r="X63" i="62" s="1"/>
  <c r="Y37" i="62"/>
  <c r="Y63" i="62" s="1"/>
  <c r="Z37" i="62"/>
  <c r="Z63" i="62" s="1"/>
  <c r="AA37" i="62"/>
  <c r="AA63" i="62" s="1"/>
  <c r="AB37" i="62"/>
  <c r="AB63" i="62" s="1"/>
  <c r="AC37" i="62"/>
  <c r="AC63" i="62" s="1"/>
  <c r="AD37" i="62"/>
  <c r="AD63" i="62" s="1"/>
  <c r="AE37" i="62"/>
  <c r="AE63" i="62" s="1"/>
  <c r="AF37" i="62"/>
  <c r="AF63" i="62" s="1"/>
  <c r="AG37" i="62"/>
  <c r="AG63" i="62" s="1"/>
  <c r="AH37" i="62"/>
  <c r="AH63" i="62" s="1"/>
  <c r="AI37" i="62"/>
  <c r="AI63" i="62" s="1"/>
  <c r="AJ37" i="62"/>
  <c r="AJ63" i="62" s="1"/>
  <c r="AK37" i="62"/>
  <c r="AK63" i="62" s="1"/>
  <c r="AL37" i="62"/>
  <c r="AL63" i="62" s="1"/>
  <c r="AM37" i="62"/>
  <c r="AM63" i="62" s="1"/>
  <c r="AN37" i="62"/>
  <c r="AN63" i="62" s="1"/>
  <c r="AO37" i="62"/>
  <c r="AO63" i="62" s="1"/>
  <c r="AP37" i="62"/>
  <c r="AP63" i="62" s="1"/>
  <c r="AQ37" i="62"/>
  <c r="AQ63" i="62" s="1"/>
  <c r="AR37" i="62"/>
  <c r="AR63" i="62" s="1"/>
  <c r="AS37" i="62"/>
  <c r="AS63" i="62" s="1"/>
  <c r="AT37" i="62"/>
  <c r="AT63" i="62" s="1"/>
  <c r="AU37" i="62"/>
  <c r="AU63" i="62" s="1"/>
  <c r="E38" i="62"/>
  <c r="E64" i="62" s="1"/>
  <c r="F38" i="62"/>
  <c r="F64" i="62" s="1"/>
  <c r="G38" i="62"/>
  <c r="G64" i="62" s="1"/>
  <c r="H38" i="62"/>
  <c r="H64" i="62" s="1"/>
  <c r="I38" i="62"/>
  <c r="I64" i="62" s="1"/>
  <c r="J38" i="62"/>
  <c r="J64" i="62" s="1"/>
  <c r="K38" i="62"/>
  <c r="K64" i="62" s="1"/>
  <c r="L38" i="62"/>
  <c r="L64" i="62" s="1"/>
  <c r="M38" i="62"/>
  <c r="M64" i="62" s="1"/>
  <c r="N38" i="62"/>
  <c r="N64" i="62" s="1"/>
  <c r="O38" i="62"/>
  <c r="O64" i="62" s="1"/>
  <c r="P38" i="62"/>
  <c r="P64" i="62" s="1"/>
  <c r="Q38" i="62"/>
  <c r="Q64" i="62" s="1"/>
  <c r="R38" i="62"/>
  <c r="R64" i="62" s="1"/>
  <c r="S38" i="62"/>
  <c r="S64" i="62" s="1"/>
  <c r="T38" i="62"/>
  <c r="T64" i="62" s="1"/>
  <c r="U38" i="62"/>
  <c r="U64" i="62" s="1"/>
  <c r="V38" i="62"/>
  <c r="V64" i="62" s="1"/>
  <c r="W38" i="62"/>
  <c r="W64" i="62" s="1"/>
  <c r="X38" i="62"/>
  <c r="X64" i="62" s="1"/>
  <c r="Y38" i="62"/>
  <c r="Y64" i="62" s="1"/>
  <c r="Z38" i="62"/>
  <c r="Z64" i="62" s="1"/>
  <c r="AA38" i="62"/>
  <c r="AA64" i="62" s="1"/>
  <c r="AB38" i="62"/>
  <c r="AB64" i="62" s="1"/>
  <c r="AC38" i="62"/>
  <c r="AC64" i="62" s="1"/>
  <c r="AD38" i="62"/>
  <c r="AD64" i="62" s="1"/>
  <c r="AE38" i="62"/>
  <c r="AE64" i="62" s="1"/>
  <c r="AF38" i="62"/>
  <c r="AF64" i="62" s="1"/>
  <c r="AG38" i="62"/>
  <c r="AG64" i="62" s="1"/>
  <c r="AH38" i="62"/>
  <c r="AH64" i="62" s="1"/>
  <c r="AI38" i="62"/>
  <c r="AI64" i="62" s="1"/>
  <c r="AJ38" i="62"/>
  <c r="AJ64" i="62" s="1"/>
  <c r="AK38" i="62"/>
  <c r="AK64" i="62" s="1"/>
  <c r="AL38" i="62"/>
  <c r="AL64" i="62" s="1"/>
  <c r="AM38" i="62"/>
  <c r="AM64" i="62" s="1"/>
  <c r="AN38" i="62"/>
  <c r="AN64" i="62" s="1"/>
  <c r="AO38" i="62"/>
  <c r="AO64" i="62" s="1"/>
  <c r="AP38" i="62"/>
  <c r="AP64" i="62" s="1"/>
  <c r="AQ38" i="62"/>
  <c r="AQ64" i="62" s="1"/>
  <c r="AR38" i="62"/>
  <c r="AR64" i="62" s="1"/>
  <c r="AS38" i="62"/>
  <c r="AS64" i="62" s="1"/>
  <c r="AT38" i="62"/>
  <c r="AT64" i="62" s="1"/>
  <c r="AU38" i="62"/>
  <c r="AU64" i="62" s="1"/>
  <c r="E39" i="62"/>
  <c r="E65" i="62" s="1"/>
  <c r="F39" i="62"/>
  <c r="F65" i="62" s="1"/>
  <c r="G39" i="62"/>
  <c r="G65" i="62" s="1"/>
  <c r="H39" i="62"/>
  <c r="H65" i="62" s="1"/>
  <c r="I39" i="62"/>
  <c r="I65" i="62" s="1"/>
  <c r="J39" i="62"/>
  <c r="J65" i="62" s="1"/>
  <c r="K39" i="62"/>
  <c r="K65" i="62" s="1"/>
  <c r="L39" i="62"/>
  <c r="L65" i="62" s="1"/>
  <c r="M39" i="62"/>
  <c r="M65" i="62" s="1"/>
  <c r="N39" i="62"/>
  <c r="N65" i="62" s="1"/>
  <c r="O39" i="62"/>
  <c r="O65" i="62" s="1"/>
  <c r="P39" i="62"/>
  <c r="P65" i="62" s="1"/>
  <c r="Q39" i="62"/>
  <c r="Q65" i="62" s="1"/>
  <c r="R39" i="62"/>
  <c r="R65" i="62" s="1"/>
  <c r="S39" i="62"/>
  <c r="S65" i="62" s="1"/>
  <c r="T39" i="62"/>
  <c r="T65" i="62" s="1"/>
  <c r="U39" i="62"/>
  <c r="U65" i="62" s="1"/>
  <c r="V39" i="62"/>
  <c r="V65" i="62" s="1"/>
  <c r="W39" i="62"/>
  <c r="W65" i="62" s="1"/>
  <c r="X39" i="62"/>
  <c r="X65" i="62" s="1"/>
  <c r="Y39" i="62"/>
  <c r="Y65" i="62" s="1"/>
  <c r="Z39" i="62"/>
  <c r="Z65" i="62" s="1"/>
  <c r="AA39" i="62"/>
  <c r="AA65" i="62" s="1"/>
  <c r="AB39" i="62"/>
  <c r="AB65" i="62" s="1"/>
  <c r="AC39" i="62"/>
  <c r="AC65" i="62" s="1"/>
  <c r="AD39" i="62"/>
  <c r="AD65" i="62" s="1"/>
  <c r="AE39" i="62"/>
  <c r="AE65" i="62" s="1"/>
  <c r="AF39" i="62"/>
  <c r="AF65" i="62" s="1"/>
  <c r="AG39" i="62"/>
  <c r="AG65" i="62" s="1"/>
  <c r="AH39" i="62"/>
  <c r="AH65" i="62" s="1"/>
  <c r="AI39" i="62"/>
  <c r="AI65" i="62" s="1"/>
  <c r="AJ39" i="62"/>
  <c r="AJ65" i="62" s="1"/>
  <c r="AK39" i="62"/>
  <c r="AK65" i="62" s="1"/>
  <c r="AL39" i="62"/>
  <c r="AL65" i="62" s="1"/>
  <c r="AM39" i="62"/>
  <c r="AM65" i="62" s="1"/>
  <c r="AN39" i="62"/>
  <c r="AN65" i="62" s="1"/>
  <c r="AO39" i="62"/>
  <c r="AO65" i="62" s="1"/>
  <c r="AP39" i="62"/>
  <c r="AP65" i="62" s="1"/>
  <c r="AQ39" i="62"/>
  <c r="AQ65" i="62" s="1"/>
  <c r="AR39" i="62"/>
  <c r="AR65" i="62" s="1"/>
  <c r="AS39" i="62"/>
  <c r="AS65" i="62" s="1"/>
  <c r="AT39" i="62"/>
  <c r="AT65" i="62" s="1"/>
  <c r="AU39" i="62"/>
  <c r="AU65" i="62" s="1"/>
  <c r="E40" i="62"/>
  <c r="E66" i="62" s="1"/>
  <c r="F40" i="62"/>
  <c r="F66" i="62" s="1"/>
  <c r="G40" i="62"/>
  <c r="G66" i="62" s="1"/>
  <c r="H40" i="62"/>
  <c r="H66" i="62" s="1"/>
  <c r="I40" i="62"/>
  <c r="I66" i="62" s="1"/>
  <c r="J40" i="62"/>
  <c r="J66" i="62" s="1"/>
  <c r="K40" i="62"/>
  <c r="K66" i="62" s="1"/>
  <c r="L40" i="62"/>
  <c r="L66" i="62" s="1"/>
  <c r="M40" i="62"/>
  <c r="M66" i="62" s="1"/>
  <c r="N40" i="62"/>
  <c r="N66" i="62" s="1"/>
  <c r="O40" i="62"/>
  <c r="O66" i="62" s="1"/>
  <c r="P40" i="62"/>
  <c r="P66" i="62" s="1"/>
  <c r="Q40" i="62"/>
  <c r="Q66" i="62" s="1"/>
  <c r="R40" i="62"/>
  <c r="R66" i="62" s="1"/>
  <c r="S40" i="62"/>
  <c r="S66" i="62" s="1"/>
  <c r="T40" i="62"/>
  <c r="T66" i="62" s="1"/>
  <c r="U40" i="62"/>
  <c r="U66" i="62" s="1"/>
  <c r="V40" i="62"/>
  <c r="V66" i="62" s="1"/>
  <c r="W40" i="62"/>
  <c r="W66" i="62" s="1"/>
  <c r="X40" i="62"/>
  <c r="X66" i="62" s="1"/>
  <c r="Y40" i="62"/>
  <c r="Y66" i="62" s="1"/>
  <c r="Z40" i="62"/>
  <c r="Z66" i="62" s="1"/>
  <c r="AA40" i="62"/>
  <c r="AA66" i="62" s="1"/>
  <c r="AB40" i="62"/>
  <c r="AB66" i="62" s="1"/>
  <c r="AC40" i="62"/>
  <c r="AC66" i="62" s="1"/>
  <c r="AD40" i="62"/>
  <c r="AD66" i="62" s="1"/>
  <c r="AE40" i="62"/>
  <c r="AE66" i="62" s="1"/>
  <c r="AF40" i="62"/>
  <c r="AF66" i="62" s="1"/>
  <c r="AG40" i="62"/>
  <c r="AG66" i="62" s="1"/>
  <c r="AH40" i="62"/>
  <c r="AH66" i="62" s="1"/>
  <c r="AI40" i="62"/>
  <c r="AI66" i="62" s="1"/>
  <c r="AJ40" i="62"/>
  <c r="AJ66" i="62" s="1"/>
  <c r="AK40" i="62"/>
  <c r="AK66" i="62" s="1"/>
  <c r="AL40" i="62"/>
  <c r="AL66" i="62" s="1"/>
  <c r="AM40" i="62"/>
  <c r="AM66" i="62" s="1"/>
  <c r="AN40" i="62"/>
  <c r="AN66" i="62" s="1"/>
  <c r="AO40" i="62"/>
  <c r="AO66" i="62" s="1"/>
  <c r="AP40" i="62"/>
  <c r="AP66" i="62" s="1"/>
  <c r="AQ40" i="62"/>
  <c r="AQ66" i="62" s="1"/>
  <c r="AR40" i="62"/>
  <c r="AR66" i="62" s="1"/>
  <c r="AS40" i="62"/>
  <c r="AS66" i="62" s="1"/>
  <c r="AT40" i="62"/>
  <c r="AT66" i="62" s="1"/>
  <c r="AU40" i="62"/>
  <c r="AU66" i="62" s="1"/>
  <c r="E41" i="62"/>
  <c r="F41" i="62"/>
  <c r="G41" i="62"/>
  <c r="H41" i="62"/>
  <c r="I41" i="62"/>
  <c r="J41" i="62"/>
  <c r="J81" i="62" s="1"/>
  <c r="J85" i="62" s="1"/>
  <c r="K41" i="62"/>
  <c r="L41" i="62"/>
  <c r="M41" i="62"/>
  <c r="N41" i="62"/>
  <c r="O41" i="62"/>
  <c r="P41" i="62"/>
  <c r="Q41" i="62"/>
  <c r="R41" i="62"/>
  <c r="S41" i="62"/>
  <c r="T41" i="62"/>
  <c r="U41" i="62"/>
  <c r="V41" i="62"/>
  <c r="W41" i="62"/>
  <c r="X41" i="62"/>
  <c r="Y41" i="62"/>
  <c r="Z41" i="62"/>
  <c r="AA41" i="62"/>
  <c r="AB41" i="62"/>
  <c r="AC41" i="62"/>
  <c r="AD41" i="62"/>
  <c r="AE41" i="62"/>
  <c r="AF41" i="62"/>
  <c r="AG41" i="62"/>
  <c r="AH41" i="62"/>
  <c r="AI41" i="62"/>
  <c r="AJ41" i="62"/>
  <c r="AK41" i="62"/>
  <c r="AL41" i="62"/>
  <c r="AM41" i="62"/>
  <c r="AN41" i="62"/>
  <c r="AO41" i="62"/>
  <c r="AP41" i="62"/>
  <c r="AQ41" i="62"/>
  <c r="AR41" i="62"/>
  <c r="AS41" i="62"/>
  <c r="AT41" i="62"/>
  <c r="AU41" i="62"/>
  <c r="E42" i="62"/>
  <c r="E68" i="62" s="1"/>
  <c r="F42" i="62"/>
  <c r="F68" i="62" s="1"/>
  <c r="G42" i="62"/>
  <c r="G68" i="62" s="1"/>
  <c r="H42" i="62"/>
  <c r="H68" i="62" s="1"/>
  <c r="I42" i="62"/>
  <c r="I68" i="62" s="1"/>
  <c r="J42" i="62"/>
  <c r="J68" i="62" s="1"/>
  <c r="K42" i="62"/>
  <c r="K68" i="62" s="1"/>
  <c r="L42" i="62"/>
  <c r="L68" i="62" s="1"/>
  <c r="M42" i="62"/>
  <c r="M68" i="62" s="1"/>
  <c r="N42" i="62"/>
  <c r="N68" i="62" s="1"/>
  <c r="O42" i="62"/>
  <c r="O68" i="62" s="1"/>
  <c r="P42" i="62"/>
  <c r="P68" i="62" s="1"/>
  <c r="Q42" i="62"/>
  <c r="Q68" i="62" s="1"/>
  <c r="R42" i="62"/>
  <c r="R68" i="62" s="1"/>
  <c r="S42" i="62"/>
  <c r="S68" i="62" s="1"/>
  <c r="T42" i="62"/>
  <c r="T68" i="62" s="1"/>
  <c r="U42" i="62"/>
  <c r="U68" i="62" s="1"/>
  <c r="V42" i="62"/>
  <c r="V68" i="62" s="1"/>
  <c r="W42" i="62"/>
  <c r="W68" i="62" s="1"/>
  <c r="X42" i="62"/>
  <c r="X68" i="62" s="1"/>
  <c r="Y42" i="62"/>
  <c r="Y68" i="62" s="1"/>
  <c r="Z42" i="62"/>
  <c r="Z68" i="62" s="1"/>
  <c r="AA42" i="62"/>
  <c r="AA68" i="62" s="1"/>
  <c r="AB42" i="62"/>
  <c r="AB68" i="62" s="1"/>
  <c r="AC42" i="62"/>
  <c r="AC68" i="62" s="1"/>
  <c r="AD42" i="62"/>
  <c r="AD68" i="62" s="1"/>
  <c r="AE42" i="62"/>
  <c r="AE68" i="62" s="1"/>
  <c r="AF42" i="62"/>
  <c r="AF68" i="62" s="1"/>
  <c r="AG42" i="62"/>
  <c r="AG68" i="62" s="1"/>
  <c r="AH42" i="62"/>
  <c r="AH68" i="62" s="1"/>
  <c r="AI42" i="62"/>
  <c r="AI68" i="62" s="1"/>
  <c r="AJ42" i="62"/>
  <c r="AJ68" i="62" s="1"/>
  <c r="AK42" i="62"/>
  <c r="AK68" i="62" s="1"/>
  <c r="AL42" i="62"/>
  <c r="AL68" i="62" s="1"/>
  <c r="AM42" i="62"/>
  <c r="AM68" i="62" s="1"/>
  <c r="AN42" i="62"/>
  <c r="AN68" i="62" s="1"/>
  <c r="AO42" i="62"/>
  <c r="AO68" i="62" s="1"/>
  <c r="AP42" i="62"/>
  <c r="AP68" i="62" s="1"/>
  <c r="AQ42" i="62"/>
  <c r="AQ68" i="62" s="1"/>
  <c r="AR42" i="62"/>
  <c r="AR68" i="62" s="1"/>
  <c r="AS42" i="62"/>
  <c r="AS68" i="62" s="1"/>
  <c r="AT42" i="62"/>
  <c r="AT68" i="62" s="1"/>
  <c r="AU42" i="62"/>
  <c r="AU68" i="62" s="1"/>
  <c r="E43" i="62"/>
  <c r="E69" i="62" s="1"/>
  <c r="F43" i="62"/>
  <c r="F69" i="62" s="1"/>
  <c r="G43" i="62"/>
  <c r="G69" i="62" s="1"/>
  <c r="H43" i="62"/>
  <c r="H69" i="62" s="1"/>
  <c r="I43" i="62"/>
  <c r="I69" i="62" s="1"/>
  <c r="J43" i="62"/>
  <c r="J69" i="62" s="1"/>
  <c r="K43" i="62"/>
  <c r="K69" i="62" s="1"/>
  <c r="L43" i="62"/>
  <c r="L69" i="62" s="1"/>
  <c r="M43" i="62"/>
  <c r="M69" i="62" s="1"/>
  <c r="N43" i="62"/>
  <c r="N69" i="62" s="1"/>
  <c r="O43" i="62"/>
  <c r="O69" i="62" s="1"/>
  <c r="P43" i="62"/>
  <c r="P69" i="62" s="1"/>
  <c r="Q43" i="62"/>
  <c r="Q69" i="62" s="1"/>
  <c r="R43" i="62"/>
  <c r="R69" i="62" s="1"/>
  <c r="S43" i="62"/>
  <c r="S69" i="62" s="1"/>
  <c r="T43" i="62"/>
  <c r="T69" i="62" s="1"/>
  <c r="U43" i="62"/>
  <c r="U69" i="62" s="1"/>
  <c r="V43" i="62"/>
  <c r="V69" i="62" s="1"/>
  <c r="W43" i="62"/>
  <c r="W69" i="62" s="1"/>
  <c r="X43" i="62"/>
  <c r="X69" i="62" s="1"/>
  <c r="Y43" i="62"/>
  <c r="Y69" i="62" s="1"/>
  <c r="Z43" i="62"/>
  <c r="Z69" i="62" s="1"/>
  <c r="AA43" i="62"/>
  <c r="AA69" i="62" s="1"/>
  <c r="AB43" i="62"/>
  <c r="AB69" i="62" s="1"/>
  <c r="AC43" i="62"/>
  <c r="AC69" i="62" s="1"/>
  <c r="AD43" i="62"/>
  <c r="AD69" i="62" s="1"/>
  <c r="AE43" i="62"/>
  <c r="AE69" i="62" s="1"/>
  <c r="AF43" i="62"/>
  <c r="AF69" i="62" s="1"/>
  <c r="AG43" i="62"/>
  <c r="AG69" i="62" s="1"/>
  <c r="AH43" i="62"/>
  <c r="AH69" i="62" s="1"/>
  <c r="AI43" i="62"/>
  <c r="AI69" i="62" s="1"/>
  <c r="AJ43" i="62"/>
  <c r="AJ69" i="62" s="1"/>
  <c r="AK43" i="62"/>
  <c r="AK69" i="62" s="1"/>
  <c r="AL43" i="62"/>
  <c r="AL69" i="62" s="1"/>
  <c r="AM43" i="62"/>
  <c r="AM69" i="62" s="1"/>
  <c r="AN43" i="62"/>
  <c r="AN69" i="62" s="1"/>
  <c r="AO43" i="62"/>
  <c r="AO69" i="62" s="1"/>
  <c r="AP43" i="62"/>
  <c r="AP69" i="62" s="1"/>
  <c r="AQ43" i="62"/>
  <c r="AQ69" i="62" s="1"/>
  <c r="AR43" i="62"/>
  <c r="AR69" i="62" s="1"/>
  <c r="AS43" i="62"/>
  <c r="AS69" i="62" s="1"/>
  <c r="AT43" i="62"/>
  <c r="AT69" i="62" s="1"/>
  <c r="AU43" i="62"/>
  <c r="AU69" i="62" s="1"/>
  <c r="E44" i="62"/>
  <c r="E70" i="62" s="1"/>
  <c r="F44" i="62"/>
  <c r="F70" i="62" s="1"/>
  <c r="G44" i="62"/>
  <c r="G70" i="62" s="1"/>
  <c r="H44" i="62"/>
  <c r="H70" i="62" s="1"/>
  <c r="I44" i="62"/>
  <c r="I70" i="62" s="1"/>
  <c r="J44" i="62"/>
  <c r="J70" i="62" s="1"/>
  <c r="K44" i="62"/>
  <c r="K70" i="62" s="1"/>
  <c r="L44" i="62"/>
  <c r="L70" i="62" s="1"/>
  <c r="M44" i="62"/>
  <c r="M70" i="62" s="1"/>
  <c r="N44" i="62"/>
  <c r="N70" i="62" s="1"/>
  <c r="O44" i="62"/>
  <c r="O70" i="62" s="1"/>
  <c r="P44" i="62"/>
  <c r="P70" i="62" s="1"/>
  <c r="Q44" i="62"/>
  <c r="Q70" i="62" s="1"/>
  <c r="R44" i="62"/>
  <c r="R70" i="62" s="1"/>
  <c r="S44" i="62"/>
  <c r="S70" i="62" s="1"/>
  <c r="T44" i="62"/>
  <c r="T70" i="62" s="1"/>
  <c r="U44" i="62"/>
  <c r="U70" i="62" s="1"/>
  <c r="V44" i="62"/>
  <c r="V70" i="62" s="1"/>
  <c r="W44" i="62"/>
  <c r="W70" i="62" s="1"/>
  <c r="X44" i="62"/>
  <c r="X70" i="62" s="1"/>
  <c r="Y44" i="62"/>
  <c r="Y70" i="62" s="1"/>
  <c r="Z44" i="62"/>
  <c r="Z70" i="62" s="1"/>
  <c r="AA44" i="62"/>
  <c r="AA70" i="62" s="1"/>
  <c r="AB44" i="62"/>
  <c r="AB70" i="62" s="1"/>
  <c r="AC44" i="62"/>
  <c r="AC70" i="62" s="1"/>
  <c r="AD44" i="62"/>
  <c r="AD70" i="62" s="1"/>
  <c r="AE44" i="62"/>
  <c r="AE70" i="62" s="1"/>
  <c r="AF44" i="62"/>
  <c r="AF70" i="62" s="1"/>
  <c r="AG44" i="62"/>
  <c r="AG70" i="62" s="1"/>
  <c r="AH44" i="62"/>
  <c r="AH70" i="62" s="1"/>
  <c r="AI44" i="62"/>
  <c r="AI70" i="62" s="1"/>
  <c r="AJ44" i="62"/>
  <c r="AJ70" i="62" s="1"/>
  <c r="AK44" i="62"/>
  <c r="AK70" i="62" s="1"/>
  <c r="AL44" i="62"/>
  <c r="AL70" i="62" s="1"/>
  <c r="AM44" i="62"/>
  <c r="AM70" i="62" s="1"/>
  <c r="AN44" i="62"/>
  <c r="AN70" i="62" s="1"/>
  <c r="AO44" i="62"/>
  <c r="AO70" i="62" s="1"/>
  <c r="AP44" i="62"/>
  <c r="AP70" i="62" s="1"/>
  <c r="AQ44" i="62"/>
  <c r="AQ70" i="62" s="1"/>
  <c r="AR44" i="62"/>
  <c r="AR70" i="62" s="1"/>
  <c r="AS44" i="62"/>
  <c r="AS70" i="62" s="1"/>
  <c r="AT44" i="62"/>
  <c r="AT70" i="62" s="1"/>
  <c r="AU44" i="62"/>
  <c r="AU70" i="62" s="1"/>
  <c r="E45" i="62"/>
  <c r="E71" i="62" s="1"/>
  <c r="F45" i="62"/>
  <c r="F71" i="62" s="1"/>
  <c r="G45" i="62"/>
  <c r="G71" i="62" s="1"/>
  <c r="H45" i="62"/>
  <c r="H71" i="62" s="1"/>
  <c r="I45" i="62"/>
  <c r="I71" i="62" s="1"/>
  <c r="J45" i="62"/>
  <c r="J71" i="62" s="1"/>
  <c r="K45" i="62"/>
  <c r="K71" i="62" s="1"/>
  <c r="L45" i="62"/>
  <c r="L71" i="62" s="1"/>
  <c r="M45" i="62"/>
  <c r="M71" i="62" s="1"/>
  <c r="N45" i="62"/>
  <c r="N71" i="62" s="1"/>
  <c r="O45" i="62"/>
  <c r="O71" i="62" s="1"/>
  <c r="P45" i="62"/>
  <c r="P71" i="62" s="1"/>
  <c r="Q45" i="62"/>
  <c r="Q71" i="62" s="1"/>
  <c r="R45" i="62"/>
  <c r="R71" i="62" s="1"/>
  <c r="S45" i="62"/>
  <c r="S71" i="62" s="1"/>
  <c r="T45" i="62"/>
  <c r="T71" i="62" s="1"/>
  <c r="U45" i="62"/>
  <c r="U71" i="62" s="1"/>
  <c r="V45" i="62"/>
  <c r="V71" i="62" s="1"/>
  <c r="W45" i="62"/>
  <c r="W71" i="62" s="1"/>
  <c r="X45" i="62"/>
  <c r="X71" i="62" s="1"/>
  <c r="Y45" i="62"/>
  <c r="Y71" i="62" s="1"/>
  <c r="Z45" i="62"/>
  <c r="Z71" i="62" s="1"/>
  <c r="AA45" i="62"/>
  <c r="AA71" i="62" s="1"/>
  <c r="AB45" i="62"/>
  <c r="AB71" i="62" s="1"/>
  <c r="AC45" i="62"/>
  <c r="AC71" i="62" s="1"/>
  <c r="AD45" i="62"/>
  <c r="AD71" i="62" s="1"/>
  <c r="AE45" i="62"/>
  <c r="AE71" i="62" s="1"/>
  <c r="AF45" i="62"/>
  <c r="AF71" i="62" s="1"/>
  <c r="AG45" i="62"/>
  <c r="AG71" i="62" s="1"/>
  <c r="AH45" i="62"/>
  <c r="AH71" i="62" s="1"/>
  <c r="AI45" i="62"/>
  <c r="AI71" i="62" s="1"/>
  <c r="AJ45" i="62"/>
  <c r="AJ71" i="62" s="1"/>
  <c r="AK45" i="62"/>
  <c r="AK71" i="62" s="1"/>
  <c r="AL45" i="62"/>
  <c r="AL71" i="62" s="1"/>
  <c r="AM45" i="62"/>
  <c r="AM71" i="62" s="1"/>
  <c r="AN45" i="62"/>
  <c r="AN71" i="62" s="1"/>
  <c r="AO45" i="62"/>
  <c r="AO71" i="62" s="1"/>
  <c r="AP45" i="62"/>
  <c r="AP71" i="62" s="1"/>
  <c r="AQ45" i="62"/>
  <c r="AQ71" i="62" s="1"/>
  <c r="AR45" i="62"/>
  <c r="AR71" i="62" s="1"/>
  <c r="AS45" i="62"/>
  <c r="AS71" i="62" s="1"/>
  <c r="AT45" i="62"/>
  <c r="AT71" i="62" s="1"/>
  <c r="AU45" i="62"/>
  <c r="AU71" i="62" s="1"/>
  <c r="E46" i="62"/>
  <c r="E72" i="62" s="1"/>
  <c r="F46" i="62"/>
  <c r="F72" i="62" s="1"/>
  <c r="G46" i="62"/>
  <c r="G72" i="62" s="1"/>
  <c r="H46" i="62"/>
  <c r="H72" i="62" s="1"/>
  <c r="I46" i="62"/>
  <c r="I72" i="62" s="1"/>
  <c r="J46" i="62"/>
  <c r="J72" i="62" s="1"/>
  <c r="K46" i="62"/>
  <c r="K72" i="62" s="1"/>
  <c r="L46" i="62"/>
  <c r="L72" i="62" s="1"/>
  <c r="M46" i="62"/>
  <c r="M72" i="62" s="1"/>
  <c r="N46" i="62"/>
  <c r="N72" i="62" s="1"/>
  <c r="O46" i="62"/>
  <c r="O72" i="62" s="1"/>
  <c r="P46" i="62"/>
  <c r="P72" i="62" s="1"/>
  <c r="Q46" i="62"/>
  <c r="Q72" i="62" s="1"/>
  <c r="R46" i="62"/>
  <c r="R72" i="62" s="1"/>
  <c r="S46" i="62"/>
  <c r="S72" i="62" s="1"/>
  <c r="T46" i="62"/>
  <c r="T72" i="62" s="1"/>
  <c r="U46" i="62"/>
  <c r="U72" i="62" s="1"/>
  <c r="V46" i="62"/>
  <c r="V72" i="62" s="1"/>
  <c r="W46" i="62"/>
  <c r="W72" i="62" s="1"/>
  <c r="X46" i="62"/>
  <c r="X72" i="62" s="1"/>
  <c r="Y46" i="62"/>
  <c r="Y72" i="62" s="1"/>
  <c r="Z46" i="62"/>
  <c r="Z72" i="62" s="1"/>
  <c r="AA46" i="62"/>
  <c r="AA72" i="62" s="1"/>
  <c r="AB46" i="62"/>
  <c r="AB72" i="62" s="1"/>
  <c r="AC46" i="62"/>
  <c r="AC72" i="62" s="1"/>
  <c r="AD46" i="62"/>
  <c r="AD72" i="62" s="1"/>
  <c r="AE46" i="62"/>
  <c r="AE72" i="62" s="1"/>
  <c r="AF46" i="62"/>
  <c r="AF72" i="62" s="1"/>
  <c r="AG46" i="62"/>
  <c r="AG72" i="62" s="1"/>
  <c r="AH46" i="62"/>
  <c r="AH72" i="62" s="1"/>
  <c r="AI46" i="62"/>
  <c r="AI72" i="62" s="1"/>
  <c r="AJ46" i="62"/>
  <c r="AJ72" i="62" s="1"/>
  <c r="AK46" i="62"/>
  <c r="AK72" i="62" s="1"/>
  <c r="AL46" i="62"/>
  <c r="AL72" i="62" s="1"/>
  <c r="AM46" i="62"/>
  <c r="AM72" i="62" s="1"/>
  <c r="AN46" i="62"/>
  <c r="AN72" i="62" s="1"/>
  <c r="AO46" i="62"/>
  <c r="AO72" i="62" s="1"/>
  <c r="AP46" i="62"/>
  <c r="AP72" i="62" s="1"/>
  <c r="AQ46" i="62"/>
  <c r="AQ72" i="62" s="1"/>
  <c r="AR46" i="62"/>
  <c r="AR72" i="62" s="1"/>
  <c r="AS46" i="62"/>
  <c r="AS72" i="62" s="1"/>
  <c r="AT46" i="62"/>
  <c r="AT72" i="62" s="1"/>
  <c r="AU46" i="62"/>
  <c r="AU72" i="62" s="1"/>
  <c r="E47" i="62"/>
  <c r="E73" i="62" s="1"/>
  <c r="F47" i="62"/>
  <c r="F73" i="62" s="1"/>
  <c r="G47" i="62"/>
  <c r="G73" i="62" s="1"/>
  <c r="H47" i="62"/>
  <c r="H73" i="62" s="1"/>
  <c r="I47" i="62"/>
  <c r="I73" i="62" s="1"/>
  <c r="J47" i="62"/>
  <c r="J73" i="62" s="1"/>
  <c r="K47" i="62"/>
  <c r="K73" i="62" s="1"/>
  <c r="L47" i="62"/>
  <c r="L73" i="62" s="1"/>
  <c r="M47" i="62"/>
  <c r="M73" i="62" s="1"/>
  <c r="N47" i="62"/>
  <c r="N73" i="62" s="1"/>
  <c r="O47" i="62"/>
  <c r="O73" i="62" s="1"/>
  <c r="P47" i="62"/>
  <c r="P73" i="62" s="1"/>
  <c r="Q47" i="62"/>
  <c r="Q73" i="62" s="1"/>
  <c r="R47" i="62"/>
  <c r="R73" i="62" s="1"/>
  <c r="S47" i="62"/>
  <c r="S73" i="62" s="1"/>
  <c r="T47" i="62"/>
  <c r="T73" i="62" s="1"/>
  <c r="U47" i="62"/>
  <c r="U73" i="62" s="1"/>
  <c r="V47" i="62"/>
  <c r="V73" i="62" s="1"/>
  <c r="W47" i="62"/>
  <c r="W73" i="62" s="1"/>
  <c r="X47" i="62"/>
  <c r="X73" i="62" s="1"/>
  <c r="Y47" i="62"/>
  <c r="Y73" i="62" s="1"/>
  <c r="Z47" i="62"/>
  <c r="Z73" i="62" s="1"/>
  <c r="AA47" i="62"/>
  <c r="AA73" i="62" s="1"/>
  <c r="AB47" i="62"/>
  <c r="AB73" i="62" s="1"/>
  <c r="AC47" i="62"/>
  <c r="AC73" i="62" s="1"/>
  <c r="AD47" i="62"/>
  <c r="AD73" i="62" s="1"/>
  <c r="AE47" i="62"/>
  <c r="AE73" i="62" s="1"/>
  <c r="AF47" i="62"/>
  <c r="AF73" i="62" s="1"/>
  <c r="AG47" i="62"/>
  <c r="AG73" i="62" s="1"/>
  <c r="AH47" i="62"/>
  <c r="AH73" i="62" s="1"/>
  <c r="AI47" i="62"/>
  <c r="AI73" i="62" s="1"/>
  <c r="AJ47" i="62"/>
  <c r="AJ73" i="62" s="1"/>
  <c r="AK47" i="62"/>
  <c r="AK73" i="62" s="1"/>
  <c r="AL47" i="62"/>
  <c r="AL73" i="62" s="1"/>
  <c r="AM47" i="62"/>
  <c r="AM73" i="62" s="1"/>
  <c r="AN47" i="62"/>
  <c r="AN73" i="62" s="1"/>
  <c r="AO47" i="62"/>
  <c r="AO73" i="62" s="1"/>
  <c r="AP47" i="62"/>
  <c r="AP73" i="62" s="1"/>
  <c r="AQ47" i="62"/>
  <c r="AQ73" i="62" s="1"/>
  <c r="AR47" i="62"/>
  <c r="AR73" i="62" s="1"/>
  <c r="AS47" i="62"/>
  <c r="AS73" i="62" s="1"/>
  <c r="AT47" i="62"/>
  <c r="AT73" i="62" s="1"/>
  <c r="AU47" i="62"/>
  <c r="AU73" i="62" s="1"/>
  <c r="E48" i="62"/>
  <c r="E74" i="62" s="1"/>
  <c r="F48" i="62"/>
  <c r="F74" i="62" s="1"/>
  <c r="G48" i="62"/>
  <c r="G74" i="62" s="1"/>
  <c r="H48" i="62"/>
  <c r="H74" i="62" s="1"/>
  <c r="I48" i="62"/>
  <c r="I74" i="62" s="1"/>
  <c r="J48" i="62"/>
  <c r="J74" i="62" s="1"/>
  <c r="K48" i="62"/>
  <c r="K74" i="62" s="1"/>
  <c r="L48" i="62"/>
  <c r="L74" i="62" s="1"/>
  <c r="M48" i="62"/>
  <c r="M74" i="62" s="1"/>
  <c r="N48" i="62"/>
  <c r="N74" i="62" s="1"/>
  <c r="O48" i="62"/>
  <c r="O74" i="62" s="1"/>
  <c r="P48" i="62"/>
  <c r="P74" i="62" s="1"/>
  <c r="Q48" i="62"/>
  <c r="Q74" i="62" s="1"/>
  <c r="R48" i="62"/>
  <c r="R74" i="62" s="1"/>
  <c r="S48" i="62"/>
  <c r="S74" i="62" s="1"/>
  <c r="T48" i="62"/>
  <c r="T74" i="62" s="1"/>
  <c r="U48" i="62"/>
  <c r="U74" i="62" s="1"/>
  <c r="V48" i="62"/>
  <c r="V74" i="62" s="1"/>
  <c r="W48" i="62"/>
  <c r="W74" i="62" s="1"/>
  <c r="X48" i="62"/>
  <c r="X74" i="62" s="1"/>
  <c r="Y48" i="62"/>
  <c r="Y74" i="62" s="1"/>
  <c r="Z48" i="62"/>
  <c r="Z74" i="62" s="1"/>
  <c r="AA48" i="62"/>
  <c r="AA74" i="62" s="1"/>
  <c r="AB48" i="62"/>
  <c r="AB74" i="62" s="1"/>
  <c r="AC48" i="62"/>
  <c r="AC74" i="62" s="1"/>
  <c r="AD48" i="62"/>
  <c r="AD74" i="62" s="1"/>
  <c r="AE48" i="62"/>
  <c r="AE74" i="62" s="1"/>
  <c r="AF48" i="62"/>
  <c r="AF74" i="62" s="1"/>
  <c r="AG48" i="62"/>
  <c r="AG74" i="62" s="1"/>
  <c r="AH48" i="62"/>
  <c r="AH74" i="62" s="1"/>
  <c r="AI48" i="62"/>
  <c r="AI74" i="62" s="1"/>
  <c r="AJ48" i="62"/>
  <c r="AJ74" i="62" s="1"/>
  <c r="AK48" i="62"/>
  <c r="AK74" i="62" s="1"/>
  <c r="AL48" i="62"/>
  <c r="AL74" i="62" s="1"/>
  <c r="AM48" i="62"/>
  <c r="AM74" i="62" s="1"/>
  <c r="AN48" i="62"/>
  <c r="AN74" i="62" s="1"/>
  <c r="AO48" i="62"/>
  <c r="AO74" i="62" s="1"/>
  <c r="AP48" i="62"/>
  <c r="AP74" i="62" s="1"/>
  <c r="AQ48" i="62"/>
  <c r="AQ74" i="62" s="1"/>
  <c r="AR48" i="62"/>
  <c r="AR74" i="62" s="1"/>
  <c r="AS48" i="62"/>
  <c r="AS74" i="62" s="1"/>
  <c r="AT48" i="62"/>
  <c r="AT74" i="62" s="1"/>
  <c r="AU48" i="62"/>
  <c r="AU74" i="62" s="1"/>
  <c r="E49" i="62"/>
  <c r="E75" i="62" s="1"/>
  <c r="F49" i="62"/>
  <c r="F75" i="62" s="1"/>
  <c r="G49" i="62"/>
  <c r="G75" i="62" s="1"/>
  <c r="H49" i="62"/>
  <c r="H75" i="62" s="1"/>
  <c r="I49" i="62"/>
  <c r="I75" i="62" s="1"/>
  <c r="J49" i="62"/>
  <c r="J75" i="62" s="1"/>
  <c r="K49" i="62"/>
  <c r="K75" i="62" s="1"/>
  <c r="L49" i="62"/>
  <c r="L75" i="62" s="1"/>
  <c r="M49" i="62"/>
  <c r="M75" i="62" s="1"/>
  <c r="N49" i="62"/>
  <c r="N75" i="62" s="1"/>
  <c r="O49" i="62"/>
  <c r="O75" i="62" s="1"/>
  <c r="P49" i="62"/>
  <c r="P75" i="62" s="1"/>
  <c r="Q49" i="62"/>
  <c r="Q75" i="62" s="1"/>
  <c r="R49" i="62"/>
  <c r="R75" i="62" s="1"/>
  <c r="S49" i="62"/>
  <c r="S75" i="62" s="1"/>
  <c r="T49" i="62"/>
  <c r="T75" i="62" s="1"/>
  <c r="U49" i="62"/>
  <c r="U75" i="62" s="1"/>
  <c r="V49" i="62"/>
  <c r="V75" i="62" s="1"/>
  <c r="W49" i="62"/>
  <c r="W75" i="62" s="1"/>
  <c r="X49" i="62"/>
  <c r="X75" i="62" s="1"/>
  <c r="Y49" i="62"/>
  <c r="Y75" i="62" s="1"/>
  <c r="Z49" i="62"/>
  <c r="Z75" i="62" s="1"/>
  <c r="AA49" i="62"/>
  <c r="AA75" i="62" s="1"/>
  <c r="AB49" i="62"/>
  <c r="AB75" i="62" s="1"/>
  <c r="AC49" i="62"/>
  <c r="AC75" i="62" s="1"/>
  <c r="AD49" i="62"/>
  <c r="AD75" i="62" s="1"/>
  <c r="AE49" i="62"/>
  <c r="AE75" i="62" s="1"/>
  <c r="AF49" i="62"/>
  <c r="AF75" i="62" s="1"/>
  <c r="AG49" i="62"/>
  <c r="AG75" i="62" s="1"/>
  <c r="AH49" i="62"/>
  <c r="AH75" i="62" s="1"/>
  <c r="AI49" i="62"/>
  <c r="AI75" i="62" s="1"/>
  <c r="AJ49" i="62"/>
  <c r="AJ75" i="62" s="1"/>
  <c r="AK49" i="62"/>
  <c r="AK75" i="62" s="1"/>
  <c r="AL49" i="62"/>
  <c r="AL75" i="62" s="1"/>
  <c r="AM49" i="62"/>
  <c r="AM75" i="62" s="1"/>
  <c r="AN49" i="62"/>
  <c r="AN75" i="62" s="1"/>
  <c r="AO49" i="62"/>
  <c r="AO75" i="62" s="1"/>
  <c r="AP49" i="62"/>
  <c r="AP75" i="62" s="1"/>
  <c r="AQ49" i="62"/>
  <c r="AQ75" i="62" s="1"/>
  <c r="AR49" i="62"/>
  <c r="AR75" i="62" s="1"/>
  <c r="AS49" i="62"/>
  <c r="AS75" i="62" s="1"/>
  <c r="AT49" i="62"/>
  <c r="AT75" i="62" s="1"/>
  <c r="AU49" i="62"/>
  <c r="AU75" i="62" s="1"/>
  <c r="D37" i="62"/>
  <c r="D63" i="62" s="1"/>
  <c r="D38" i="62"/>
  <c r="D64" i="62" s="1"/>
  <c r="D39" i="62"/>
  <c r="D65" i="62" s="1"/>
  <c r="D40" i="62"/>
  <c r="D66" i="62" s="1"/>
  <c r="D41" i="62"/>
  <c r="D42" i="62"/>
  <c r="D68" i="62" s="1"/>
  <c r="D43" i="62"/>
  <c r="D69" i="62" s="1"/>
  <c r="D44" i="62"/>
  <c r="D70" i="62" s="1"/>
  <c r="D45" i="62"/>
  <c r="D71" i="62" s="1"/>
  <c r="D46" i="62"/>
  <c r="D72" i="62" s="1"/>
  <c r="D47" i="62"/>
  <c r="D73" i="62" s="1"/>
  <c r="D48" i="62"/>
  <c r="D74" i="62" s="1"/>
  <c r="D49" i="62"/>
  <c r="D75" i="62" s="1"/>
  <c r="D36" i="62"/>
  <c r="D62" i="62" s="1"/>
  <c r="H81" i="62" l="1"/>
  <c r="H85" i="62" s="1"/>
  <c r="F81" i="62"/>
  <c r="F85" i="62" s="1"/>
  <c r="I81" i="62"/>
  <c r="I85" i="62" s="1"/>
  <c r="G81" i="62"/>
  <c r="G85" i="62" s="1"/>
  <c r="E81" i="62"/>
  <c r="X81" i="62"/>
  <c r="X85" i="62" s="1"/>
  <c r="Y81" i="62"/>
  <c r="Y85" i="62" s="1"/>
  <c r="Z81" i="62"/>
  <c r="Z85" i="62" s="1"/>
  <c r="AA81" i="62"/>
  <c r="AA85" i="62" s="1"/>
  <c r="AB81" i="62"/>
  <c r="AB85" i="62" s="1"/>
  <c r="AC81" i="62"/>
  <c r="AC85" i="62" s="1"/>
  <c r="AD81" i="62"/>
  <c r="AD85" i="62" s="1"/>
  <c r="AE81" i="62"/>
  <c r="AE85" i="62" s="1"/>
  <c r="AF81" i="62"/>
  <c r="AF85" i="62" s="1"/>
  <c r="AG81" i="62"/>
  <c r="AG85" i="62" s="1"/>
  <c r="AH81" i="62"/>
  <c r="AH85" i="62" s="1"/>
  <c r="K81" i="62"/>
  <c r="K85" i="62" s="1"/>
  <c r="AI81" i="62"/>
  <c r="AI85" i="62" s="1"/>
  <c r="L81" i="62"/>
  <c r="L85" i="62" s="1"/>
  <c r="AJ81" i="62"/>
  <c r="AJ85" i="62" s="1"/>
  <c r="M81" i="62"/>
  <c r="M85" i="62" s="1"/>
  <c r="AK81" i="62"/>
  <c r="AK85" i="62" s="1"/>
  <c r="N81" i="62"/>
  <c r="N85" i="62" s="1"/>
  <c r="AL81" i="62"/>
  <c r="AL85" i="62" s="1"/>
  <c r="O81" i="62"/>
  <c r="O85" i="62" s="1"/>
  <c r="AM81" i="62"/>
  <c r="AM85" i="62" s="1"/>
  <c r="P81" i="62"/>
  <c r="P85" i="62" s="1"/>
  <c r="AN81" i="62"/>
  <c r="AN85" i="62" s="1"/>
  <c r="Q81" i="62"/>
  <c r="Q85" i="62" s="1"/>
  <c r="AO81" i="62"/>
  <c r="AO85" i="62" s="1"/>
  <c r="R81" i="62"/>
  <c r="R85" i="62" s="1"/>
  <c r="AP81" i="62"/>
  <c r="AP85" i="62" s="1"/>
  <c r="S81" i="62"/>
  <c r="S85" i="62" s="1"/>
  <c r="AQ81" i="62"/>
  <c r="AQ85" i="62" s="1"/>
  <c r="T81" i="62"/>
  <c r="T85" i="62" s="1"/>
  <c r="AR81" i="62"/>
  <c r="AR85" i="62" s="1"/>
  <c r="U81" i="62"/>
  <c r="U85" i="62" s="1"/>
  <c r="AS81" i="62"/>
  <c r="AS85" i="62" s="1"/>
  <c r="V81" i="62"/>
  <c r="V85" i="62" s="1"/>
  <c r="AT81" i="62"/>
  <c r="AT85" i="62" s="1"/>
  <c r="W81" i="62"/>
  <c r="W85" i="62" s="1"/>
  <c r="AU81" i="62"/>
  <c r="AU85" i="62" s="1"/>
  <c r="AU16" i="62" l="1"/>
  <c r="AT16" i="62"/>
  <c r="AS16" i="62"/>
  <c r="AR16" i="62"/>
  <c r="AQ16" i="62"/>
  <c r="AP16" i="62"/>
  <c r="AO16" i="62"/>
  <c r="AN16" i="62"/>
  <c r="AM16" i="62"/>
  <c r="AL16" i="62"/>
  <c r="AK16" i="62"/>
  <c r="AJ16" i="62"/>
  <c r="AI16" i="62"/>
  <c r="AH16" i="62"/>
  <c r="AG16" i="62"/>
  <c r="AF16" i="62"/>
  <c r="AE16" i="62"/>
  <c r="AD16" i="62"/>
  <c r="AC16" i="62"/>
  <c r="AB16" i="62"/>
  <c r="AA16" i="62"/>
  <c r="Z16" i="62"/>
  <c r="Y16" i="62"/>
  <c r="X16" i="62"/>
  <c r="W16" i="62"/>
  <c r="V16" i="62"/>
  <c r="U16" i="62"/>
  <c r="T16" i="62"/>
  <c r="S16" i="62"/>
  <c r="R16" i="62"/>
  <c r="Q16" i="62"/>
  <c r="P16" i="62"/>
  <c r="O16" i="62"/>
  <c r="N16" i="62"/>
  <c r="M16" i="62"/>
  <c r="L16" i="62"/>
  <c r="K16" i="62"/>
  <c r="J16" i="62"/>
  <c r="I16" i="62"/>
  <c r="H16" i="62"/>
  <c r="G16" i="62"/>
  <c r="F16" i="62"/>
  <c r="E16" i="62"/>
  <c r="D16" i="62"/>
  <c r="AU16" i="61"/>
  <c r="AT16" i="61"/>
  <c r="AS16" i="61"/>
  <c r="AR16" i="61"/>
  <c r="AQ16" i="61"/>
  <c r="AP16" i="61"/>
  <c r="AO16" i="61"/>
  <c r="AN16" i="61"/>
  <c r="AM16" i="61"/>
  <c r="AL16" i="61"/>
  <c r="AK16" i="61"/>
  <c r="AJ16" i="61"/>
  <c r="AI16" i="61"/>
  <c r="AH16" i="61"/>
  <c r="AG16" i="61"/>
  <c r="AF16" i="61"/>
  <c r="AE16" i="61"/>
  <c r="AD16" i="61"/>
  <c r="AC16" i="61"/>
  <c r="AB16" i="61"/>
  <c r="AA16" i="61"/>
  <c r="Z16" i="61"/>
  <c r="Y16" i="61"/>
  <c r="X16" i="61"/>
  <c r="W16" i="61"/>
  <c r="V16" i="61"/>
  <c r="U16" i="61"/>
  <c r="T16" i="61"/>
  <c r="S16" i="61"/>
  <c r="R16" i="61"/>
  <c r="Q16" i="61"/>
  <c r="P16" i="61"/>
  <c r="O16" i="61"/>
  <c r="N16" i="61"/>
  <c r="M16" i="61"/>
  <c r="L16" i="61"/>
  <c r="K16" i="61"/>
  <c r="J16" i="61"/>
  <c r="I16" i="61"/>
  <c r="H16" i="61"/>
  <c r="G16" i="61"/>
  <c r="F16" i="61"/>
  <c r="E16" i="61"/>
  <c r="D16" i="61"/>
  <c r="AU16" i="55"/>
  <c r="AT16" i="55"/>
  <c r="AS16" i="55"/>
  <c r="AR16" i="55"/>
  <c r="AQ16" i="55"/>
  <c r="AP16" i="55"/>
  <c r="AO16" i="55"/>
  <c r="AN16" i="55"/>
  <c r="AM16" i="55"/>
  <c r="AL16" i="55"/>
  <c r="AK16" i="55"/>
  <c r="AJ16" i="55"/>
  <c r="AI16" i="55"/>
  <c r="AH16" i="55"/>
  <c r="AG16" i="55"/>
  <c r="AF16" i="55"/>
  <c r="AE16" i="55"/>
  <c r="AD16" i="55"/>
  <c r="AC16" i="55"/>
  <c r="AB16" i="55"/>
  <c r="AA16" i="55"/>
  <c r="Z16" i="55"/>
  <c r="Y16" i="55"/>
  <c r="X16" i="55"/>
  <c r="W16" i="55"/>
  <c r="V16" i="55"/>
  <c r="U16" i="55"/>
  <c r="T16" i="55"/>
  <c r="S16" i="55"/>
  <c r="R16" i="55"/>
  <c r="Q16" i="55"/>
  <c r="P16" i="55"/>
  <c r="O16" i="55"/>
  <c r="N16" i="55"/>
  <c r="M16" i="55"/>
  <c r="L16" i="55"/>
  <c r="K16" i="55"/>
  <c r="J16" i="55"/>
  <c r="I16" i="55"/>
  <c r="H16" i="55"/>
  <c r="G16" i="55"/>
  <c r="F16" i="55"/>
  <c r="E16" i="55"/>
  <c r="D16" i="55"/>
  <c r="AU16" i="58"/>
  <c r="AT16" i="58"/>
  <c r="AS16" i="58"/>
  <c r="AR16" i="58"/>
  <c r="AQ16" i="58"/>
  <c r="AP16" i="58"/>
  <c r="AO16" i="58"/>
  <c r="AN16" i="58"/>
  <c r="AM16" i="58"/>
  <c r="AL16" i="58"/>
  <c r="AK16" i="58"/>
  <c r="AJ16" i="58"/>
  <c r="AI16" i="58"/>
  <c r="AH16" i="58"/>
  <c r="AG16" i="58"/>
  <c r="AF16" i="58"/>
  <c r="AE16" i="58"/>
  <c r="AD16" i="58"/>
  <c r="AC16" i="58"/>
  <c r="AB16" i="58"/>
  <c r="AA16" i="58"/>
  <c r="Z16" i="58"/>
  <c r="Y16" i="58"/>
  <c r="X16" i="58"/>
  <c r="W16" i="58"/>
  <c r="V16" i="58"/>
  <c r="U16" i="58"/>
  <c r="T16" i="58"/>
  <c r="S16" i="58"/>
  <c r="R16" i="58"/>
  <c r="Q16" i="58"/>
  <c r="P16" i="58"/>
  <c r="O16" i="58"/>
  <c r="N16" i="58"/>
  <c r="M16" i="58"/>
  <c r="L16" i="58"/>
  <c r="K16" i="58"/>
  <c r="J16" i="58"/>
  <c r="I16" i="58"/>
  <c r="H16" i="58"/>
  <c r="G16" i="58"/>
  <c r="F16" i="58"/>
  <c r="E16" i="58"/>
  <c r="D16" i="58"/>
  <c r="G10" i="70"/>
  <c r="G9" i="70"/>
  <c r="G8" i="70"/>
  <c r="E104" i="72"/>
  <c r="F104" i="72"/>
  <c r="G104" i="72"/>
  <c r="H104" i="72"/>
  <c r="I104" i="72"/>
  <c r="J104" i="72"/>
  <c r="K104" i="72"/>
  <c r="L104" i="72"/>
  <c r="M104" i="72"/>
  <c r="N104" i="72"/>
  <c r="O104" i="72"/>
  <c r="P104" i="72"/>
  <c r="Q104" i="72"/>
  <c r="R104" i="72"/>
  <c r="S104" i="72"/>
  <c r="T104" i="72"/>
  <c r="U104" i="72"/>
  <c r="V104" i="72"/>
  <c r="W104" i="72"/>
  <c r="X104" i="72"/>
  <c r="Y104" i="72"/>
  <c r="Z104" i="72"/>
  <c r="AA104" i="72"/>
  <c r="AB104" i="72"/>
  <c r="AC104" i="72"/>
  <c r="AD104" i="72"/>
  <c r="AE104" i="72"/>
  <c r="AF104" i="72"/>
  <c r="AG104" i="72"/>
  <c r="AH104" i="72"/>
  <c r="AI104" i="72"/>
  <c r="AJ104" i="72"/>
  <c r="AK104" i="72"/>
  <c r="AL104" i="72"/>
  <c r="AM104" i="72"/>
  <c r="AN104" i="72"/>
  <c r="AO104" i="72"/>
  <c r="AP104" i="72"/>
  <c r="AQ104" i="72"/>
  <c r="AR104" i="72"/>
  <c r="AS104" i="72"/>
  <c r="AT104" i="72"/>
  <c r="AU104" i="72"/>
  <c r="D104" i="72"/>
  <c r="E103" i="72"/>
  <c r="F103" i="72"/>
  <c r="G103" i="72"/>
  <c r="H103" i="72"/>
  <c r="I103" i="72"/>
  <c r="J103" i="72"/>
  <c r="K103" i="72"/>
  <c r="L103" i="72"/>
  <c r="M103" i="72"/>
  <c r="N103" i="72"/>
  <c r="O103" i="72"/>
  <c r="P103" i="72"/>
  <c r="Q103" i="72"/>
  <c r="R103" i="72"/>
  <c r="S103" i="72"/>
  <c r="T103" i="72"/>
  <c r="U103" i="72"/>
  <c r="V103" i="72"/>
  <c r="W103" i="72"/>
  <c r="X103" i="72"/>
  <c r="Y103" i="72"/>
  <c r="Z103" i="72"/>
  <c r="AA103" i="72"/>
  <c r="AB103" i="72"/>
  <c r="AC103" i="72"/>
  <c r="AD103" i="72"/>
  <c r="AE103" i="72"/>
  <c r="AF103" i="72"/>
  <c r="AG103" i="72"/>
  <c r="AH103" i="72"/>
  <c r="AI103" i="72"/>
  <c r="AJ103" i="72"/>
  <c r="AK103" i="72"/>
  <c r="AL103" i="72"/>
  <c r="AM103" i="72"/>
  <c r="AN103" i="72"/>
  <c r="AO103" i="72"/>
  <c r="AP103" i="72"/>
  <c r="AQ103" i="72"/>
  <c r="AR103" i="72"/>
  <c r="AS103" i="72"/>
  <c r="AT103" i="72"/>
  <c r="AU103" i="72"/>
  <c r="D103" i="72"/>
  <c r="E102" i="72"/>
  <c r="F102" i="72"/>
  <c r="G102" i="72"/>
  <c r="H102" i="72"/>
  <c r="I102" i="72"/>
  <c r="J102" i="72"/>
  <c r="K102" i="72"/>
  <c r="L102" i="72"/>
  <c r="M102" i="72"/>
  <c r="N102" i="72"/>
  <c r="O102" i="72"/>
  <c r="P102" i="72"/>
  <c r="Q102" i="72"/>
  <c r="R102" i="72"/>
  <c r="S102" i="72"/>
  <c r="T102" i="72"/>
  <c r="U102" i="72"/>
  <c r="V102" i="72"/>
  <c r="W102" i="72"/>
  <c r="X102" i="72"/>
  <c r="Y102" i="72"/>
  <c r="Z102" i="72"/>
  <c r="AA102" i="72"/>
  <c r="AB102" i="72"/>
  <c r="AC102" i="72"/>
  <c r="AD102" i="72"/>
  <c r="AE102" i="72"/>
  <c r="AF102" i="72"/>
  <c r="AG102" i="72"/>
  <c r="AH102" i="72"/>
  <c r="AI102" i="72"/>
  <c r="AJ102" i="72"/>
  <c r="AK102" i="72"/>
  <c r="AL102" i="72"/>
  <c r="AM102" i="72"/>
  <c r="AN102" i="72"/>
  <c r="AO102" i="72"/>
  <c r="AP102" i="72"/>
  <c r="AQ102" i="72"/>
  <c r="AR102" i="72"/>
  <c r="AS102" i="72"/>
  <c r="AT102" i="72"/>
  <c r="AU102" i="72"/>
  <c r="J98" i="72"/>
  <c r="J95" i="72"/>
  <c r="G11" i="71" l="1"/>
  <c r="G11" i="70"/>
  <c r="G11" i="21" l="1"/>
  <c r="G11" i="25"/>
  <c r="G11" i="29"/>
  <c r="G11" i="31"/>
  <c r="G11" i="33"/>
  <c r="G11" i="27"/>
  <c r="E36" i="61"/>
  <c r="E68" i="61" s="1"/>
  <c r="F36" i="61"/>
  <c r="F68" i="61" s="1"/>
  <c r="G36" i="61"/>
  <c r="G68" i="61" s="1"/>
  <c r="H36" i="61"/>
  <c r="H68" i="61" s="1"/>
  <c r="I36" i="61"/>
  <c r="I68" i="61" s="1"/>
  <c r="J36" i="61"/>
  <c r="J68" i="61" s="1"/>
  <c r="K36" i="61"/>
  <c r="K68" i="61" s="1"/>
  <c r="L36" i="61"/>
  <c r="L68" i="61" s="1"/>
  <c r="M36" i="61"/>
  <c r="M68" i="61" s="1"/>
  <c r="N36" i="61"/>
  <c r="N68" i="61" s="1"/>
  <c r="O36" i="61"/>
  <c r="O68" i="61" s="1"/>
  <c r="P36" i="61"/>
  <c r="P68" i="61" s="1"/>
  <c r="Q36" i="61"/>
  <c r="Q68" i="61" s="1"/>
  <c r="R36" i="61"/>
  <c r="R68" i="61" s="1"/>
  <c r="S36" i="61"/>
  <c r="S68" i="61" s="1"/>
  <c r="T36" i="61"/>
  <c r="T68" i="61" s="1"/>
  <c r="U36" i="61"/>
  <c r="U68" i="61" s="1"/>
  <c r="V36" i="61"/>
  <c r="V68" i="61" s="1"/>
  <c r="W36" i="61"/>
  <c r="W68" i="61" s="1"/>
  <c r="X36" i="61"/>
  <c r="X68" i="61" s="1"/>
  <c r="Y36" i="61"/>
  <c r="Y68" i="61" s="1"/>
  <c r="Z36" i="61"/>
  <c r="Z68" i="61" s="1"/>
  <c r="AA36" i="61"/>
  <c r="AA68" i="61" s="1"/>
  <c r="AB36" i="61"/>
  <c r="AB68" i="61" s="1"/>
  <c r="AC36" i="61"/>
  <c r="AC68" i="61" s="1"/>
  <c r="AD36" i="61"/>
  <c r="AD68" i="61" s="1"/>
  <c r="AE36" i="61"/>
  <c r="AE68" i="61" s="1"/>
  <c r="AF36" i="61"/>
  <c r="AF68" i="61" s="1"/>
  <c r="AG36" i="61"/>
  <c r="AG68" i="61" s="1"/>
  <c r="AH36" i="61"/>
  <c r="AH68" i="61" s="1"/>
  <c r="AI36" i="61"/>
  <c r="AI68" i="61" s="1"/>
  <c r="AJ36" i="61"/>
  <c r="AJ68" i="61" s="1"/>
  <c r="AK36" i="61"/>
  <c r="AK68" i="61" s="1"/>
  <c r="AL36" i="61"/>
  <c r="AL68" i="61" s="1"/>
  <c r="AM36" i="61"/>
  <c r="AM68" i="61" s="1"/>
  <c r="AN36" i="61"/>
  <c r="AN68" i="61" s="1"/>
  <c r="AO36" i="61"/>
  <c r="AO68" i="61" s="1"/>
  <c r="AP36" i="61"/>
  <c r="AP68" i="61" s="1"/>
  <c r="AQ36" i="61"/>
  <c r="AQ68" i="61" s="1"/>
  <c r="AR36" i="61"/>
  <c r="AR68" i="61" s="1"/>
  <c r="AS36" i="61"/>
  <c r="AS68" i="61" s="1"/>
  <c r="AT36" i="61"/>
  <c r="AT68" i="61" s="1"/>
  <c r="AU36" i="61"/>
  <c r="AU68" i="61" s="1"/>
  <c r="E37" i="61"/>
  <c r="E69" i="61" s="1"/>
  <c r="F37" i="61"/>
  <c r="F69" i="61" s="1"/>
  <c r="G37" i="61"/>
  <c r="G69" i="61" s="1"/>
  <c r="H37" i="61"/>
  <c r="H69" i="61" s="1"/>
  <c r="I37" i="61"/>
  <c r="I69" i="61" s="1"/>
  <c r="J37" i="61"/>
  <c r="J69" i="61" s="1"/>
  <c r="K37" i="61"/>
  <c r="K69" i="61" s="1"/>
  <c r="L37" i="61"/>
  <c r="L69" i="61" s="1"/>
  <c r="M37" i="61"/>
  <c r="M69" i="61" s="1"/>
  <c r="N37" i="61"/>
  <c r="N69" i="61" s="1"/>
  <c r="O37" i="61"/>
  <c r="O69" i="61" s="1"/>
  <c r="P37" i="61"/>
  <c r="P69" i="61" s="1"/>
  <c r="Q37" i="61"/>
  <c r="Q69" i="61" s="1"/>
  <c r="R37" i="61"/>
  <c r="R69" i="61" s="1"/>
  <c r="S37" i="61"/>
  <c r="S69" i="61" s="1"/>
  <c r="T37" i="61"/>
  <c r="T69" i="61" s="1"/>
  <c r="U37" i="61"/>
  <c r="U69" i="61" s="1"/>
  <c r="V37" i="61"/>
  <c r="V69" i="61" s="1"/>
  <c r="W37" i="61"/>
  <c r="W69" i="61" s="1"/>
  <c r="X37" i="61"/>
  <c r="X69" i="61" s="1"/>
  <c r="Y37" i="61"/>
  <c r="Y69" i="61" s="1"/>
  <c r="Z37" i="61"/>
  <c r="Z69" i="61" s="1"/>
  <c r="AA37" i="61"/>
  <c r="AA69" i="61" s="1"/>
  <c r="AB37" i="61"/>
  <c r="AB69" i="61" s="1"/>
  <c r="AC37" i="61"/>
  <c r="AC69" i="61" s="1"/>
  <c r="AD37" i="61"/>
  <c r="AD69" i="61" s="1"/>
  <c r="AE37" i="61"/>
  <c r="AE69" i="61" s="1"/>
  <c r="AF37" i="61"/>
  <c r="AF69" i="61" s="1"/>
  <c r="AG37" i="61"/>
  <c r="AG69" i="61" s="1"/>
  <c r="AH37" i="61"/>
  <c r="AH69" i="61" s="1"/>
  <c r="AI37" i="61"/>
  <c r="AI69" i="61" s="1"/>
  <c r="AJ37" i="61"/>
  <c r="AJ69" i="61" s="1"/>
  <c r="AK37" i="61"/>
  <c r="AK69" i="61" s="1"/>
  <c r="AL37" i="61"/>
  <c r="AL69" i="61" s="1"/>
  <c r="AM37" i="61"/>
  <c r="AM69" i="61" s="1"/>
  <c r="AN37" i="61"/>
  <c r="AN69" i="61" s="1"/>
  <c r="AO37" i="61"/>
  <c r="AO69" i="61" s="1"/>
  <c r="AP37" i="61"/>
  <c r="AP69" i="61" s="1"/>
  <c r="AQ37" i="61"/>
  <c r="AQ69" i="61" s="1"/>
  <c r="AR37" i="61"/>
  <c r="AR69" i="61" s="1"/>
  <c r="AS37" i="61"/>
  <c r="AS69" i="61" s="1"/>
  <c r="AT37" i="61"/>
  <c r="AT69" i="61" s="1"/>
  <c r="AU37" i="61"/>
  <c r="AU69" i="61" s="1"/>
  <c r="E38" i="61"/>
  <c r="F38" i="61"/>
  <c r="F62" i="61" s="1"/>
  <c r="G38" i="61"/>
  <c r="G62" i="61" s="1"/>
  <c r="H38" i="61"/>
  <c r="H62" i="61" s="1"/>
  <c r="I38" i="61"/>
  <c r="I62" i="61" s="1"/>
  <c r="J38" i="61"/>
  <c r="J62" i="61" s="1"/>
  <c r="K38" i="61"/>
  <c r="L38" i="61"/>
  <c r="L62" i="61" s="1"/>
  <c r="M38" i="61"/>
  <c r="M62" i="61" s="1"/>
  <c r="N38" i="61"/>
  <c r="N62" i="61" s="1"/>
  <c r="O38" i="61"/>
  <c r="O62" i="61" s="1"/>
  <c r="P38" i="61"/>
  <c r="P62" i="61" s="1"/>
  <c r="Q38" i="61"/>
  <c r="Q62" i="61" s="1"/>
  <c r="R38" i="61"/>
  <c r="R62" i="61" s="1"/>
  <c r="S38" i="61"/>
  <c r="S62" i="61" s="1"/>
  <c r="T38" i="61"/>
  <c r="T62" i="61" s="1"/>
  <c r="U38" i="61"/>
  <c r="U62" i="61" s="1"/>
  <c r="V38" i="61"/>
  <c r="V62" i="61" s="1"/>
  <c r="W38" i="61"/>
  <c r="W62" i="61" s="1"/>
  <c r="X38" i="61"/>
  <c r="X62" i="61" s="1"/>
  <c r="Y38" i="61"/>
  <c r="Y62" i="61" s="1"/>
  <c r="Z38" i="61"/>
  <c r="Z62" i="61" s="1"/>
  <c r="AA38" i="61"/>
  <c r="AA62" i="61" s="1"/>
  <c r="AB38" i="61"/>
  <c r="AB62" i="61" s="1"/>
  <c r="AC38" i="61"/>
  <c r="AC62" i="61" s="1"/>
  <c r="AD38" i="61"/>
  <c r="AD62" i="61" s="1"/>
  <c r="AE38" i="61"/>
  <c r="AE62" i="61" s="1"/>
  <c r="AF38" i="61"/>
  <c r="AF62" i="61" s="1"/>
  <c r="AG38" i="61"/>
  <c r="AG62" i="61" s="1"/>
  <c r="AH38" i="61"/>
  <c r="AH62" i="61" s="1"/>
  <c r="AI38" i="61"/>
  <c r="AI62" i="61" s="1"/>
  <c r="AJ38" i="61"/>
  <c r="AJ62" i="61" s="1"/>
  <c r="AK38" i="61"/>
  <c r="AK62" i="61" s="1"/>
  <c r="AL38" i="61"/>
  <c r="AL62" i="61" s="1"/>
  <c r="AM38" i="61"/>
  <c r="AM62" i="61" s="1"/>
  <c r="AN38" i="61"/>
  <c r="AN62" i="61" s="1"/>
  <c r="AO38" i="61"/>
  <c r="AO62" i="61" s="1"/>
  <c r="AP38" i="61"/>
  <c r="AP62" i="61" s="1"/>
  <c r="AQ38" i="61"/>
  <c r="AQ62" i="61" s="1"/>
  <c r="AR38" i="61"/>
  <c r="AR62" i="61" s="1"/>
  <c r="AS38" i="61"/>
  <c r="AS62" i="61" s="1"/>
  <c r="AT38" i="61"/>
  <c r="AT62" i="61" s="1"/>
  <c r="AU38" i="61"/>
  <c r="AU62" i="61" s="1"/>
  <c r="E39" i="61"/>
  <c r="E71" i="61" s="1"/>
  <c r="F39" i="61"/>
  <c r="F71" i="61" s="1"/>
  <c r="G39" i="61"/>
  <c r="G71" i="61" s="1"/>
  <c r="H39" i="61"/>
  <c r="H71" i="61" s="1"/>
  <c r="I39" i="61"/>
  <c r="I71" i="61" s="1"/>
  <c r="J39" i="61"/>
  <c r="J71" i="61" s="1"/>
  <c r="K39" i="61"/>
  <c r="K71" i="61" s="1"/>
  <c r="L39" i="61"/>
  <c r="L71" i="61" s="1"/>
  <c r="M39" i="61"/>
  <c r="M71" i="61" s="1"/>
  <c r="N39" i="61"/>
  <c r="N71" i="61" s="1"/>
  <c r="O39" i="61"/>
  <c r="O71" i="61" s="1"/>
  <c r="P39" i="61"/>
  <c r="P71" i="61" s="1"/>
  <c r="Q39" i="61"/>
  <c r="Q71" i="61" s="1"/>
  <c r="R39" i="61"/>
  <c r="R71" i="61" s="1"/>
  <c r="S39" i="61"/>
  <c r="S71" i="61" s="1"/>
  <c r="T39" i="61"/>
  <c r="T71" i="61" s="1"/>
  <c r="U39" i="61"/>
  <c r="U71" i="61" s="1"/>
  <c r="V39" i="61"/>
  <c r="V71" i="61" s="1"/>
  <c r="W39" i="61"/>
  <c r="W71" i="61" s="1"/>
  <c r="X39" i="61"/>
  <c r="X71" i="61" s="1"/>
  <c r="Y39" i="61"/>
  <c r="Y71" i="61" s="1"/>
  <c r="Z39" i="61"/>
  <c r="Z71" i="61" s="1"/>
  <c r="AA39" i="61"/>
  <c r="AA71" i="61" s="1"/>
  <c r="AB39" i="61"/>
  <c r="AB71" i="61" s="1"/>
  <c r="AC39" i="61"/>
  <c r="AC71" i="61" s="1"/>
  <c r="AD39" i="61"/>
  <c r="AD71" i="61" s="1"/>
  <c r="AE39" i="61"/>
  <c r="AE71" i="61" s="1"/>
  <c r="AF39" i="61"/>
  <c r="AF71" i="61" s="1"/>
  <c r="AG39" i="61"/>
  <c r="AG71" i="61" s="1"/>
  <c r="AH39" i="61"/>
  <c r="AH71" i="61" s="1"/>
  <c r="AI39" i="61"/>
  <c r="AI71" i="61" s="1"/>
  <c r="AJ39" i="61"/>
  <c r="AJ71" i="61" s="1"/>
  <c r="AK39" i="61"/>
  <c r="AK71" i="61" s="1"/>
  <c r="AL39" i="61"/>
  <c r="AL71" i="61" s="1"/>
  <c r="AM39" i="61"/>
  <c r="AM71" i="61" s="1"/>
  <c r="AN39" i="61"/>
  <c r="AN71" i="61" s="1"/>
  <c r="AO39" i="61"/>
  <c r="AO71" i="61" s="1"/>
  <c r="AP39" i="61"/>
  <c r="AP71" i="61" s="1"/>
  <c r="AQ39" i="61"/>
  <c r="AQ71" i="61" s="1"/>
  <c r="AR39" i="61"/>
  <c r="AR71" i="61" s="1"/>
  <c r="AS39" i="61"/>
  <c r="AS71" i="61" s="1"/>
  <c r="AT39" i="61"/>
  <c r="AT71" i="61" s="1"/>
  <c r="AU39" i="61"/>
  <c r="AU71" i="61" s="1"/>
  <c r="E40" i="61"/>
  <c r="E72" i="61" s="1"/>
  <c r="F40" i="61"/>
  <c r="F72" i="61" s="1"/>
  <c r="G40" i="61"/>
  <c r="G72" i="61" s="1"/>
  <c r="H40" i="61"/>
  <c r="H72" i="61" s="1"/>
  <c r="I40" i="61"/>
  <c r="I72" i="61" s="1"/>
  <c r="J40" i="61"/>
  <c r="J72" i="61" s="1"/>
  <c r="K40" i="61"/>
  <c r="K72" i="61" s="1"/>
  <c r="L40" i="61"/>
  <c r="L72" i="61" s="1"/>
  <c r="M40" i="61"/>
  <c r="M72" i="61" s="1"/>
  <c r="N40" i="61"/>
  <c r="N72" i="61" s="1"/>
  <c r="O40" i="61"/>
  <c r="O72" i="61" s="1"/>
  <c r="P40" i="61"/>
  <c r="P72" i="61" s="1"/>
  <c r="Q40" i="61"/>
  <c r="Q72" i="61" s="1"/>
  <c r="R40" i="61"/>
  <c r="R72" i="61" s="1"/>
  <c r="S40" i="61"/>
  <c r="S72" i="61" s="1"/>
  <c r="T40" i="61"/>
  <c r="T72" i="61" s="1"/>
  <c r="U40" i="61"/>
  <c r="U72" i="61" s="1"/>
  <c r="V40" i="61"/>
  <c r="V72" i="61" s="1"/>
  <c r="W40" i="61"/>
  <c r="W72" i="61" s="1"/>
  <c r="X40" i="61"/>
  <c r="X72" i="61" s="1"/>
  <c r="Y40" i="61"/>
  <c r="Y72" i="61" s="1"/>
  <c r="Z40" i="61"/>
  <c r="Z72" i="61" s="1"/>
  <c r="AA40" i="61"/>
  <c r="AA72" i="61" s="1"/>
  <c r="AB40" i="61"/>
  <c r="AB72" i="61" s="1"/>
  <c r="AC40" i="61"/>
  <c r="AC72" i="61" s="1"/>
  <c r="AD40" i="61"/>
  <c r="AD72" i="61" s="1"/>
  <c r="AE40" i="61"/>
  <c r="AE72" i="61" s="1"/>
  <c r="AF40" i="61"/>
  <c r="AF72" i="61" s="1"/>
  <c r="AG40" i="61"/>
  <c r="AG72" i="61" s="1"/>
  <c r="AH40" i="61"/>
  <c r="AH72" i="61" s="1"/>
  <c r="AI40" i="61"/>
  <c r="AI72" i="61" s="1"/>
  <c r="AJ40" i="61"/>
  <c r="AJ72" i="61" s="1"/>
  <c r="AK40" i="61"/>
  <c r="AK72" i="61" s="1"/>
  <c r="AL40" i="61"/>
  <c r="AL72" i="61" s="1"/>
  <c r="AM40" i="61"/>
  <c r="AM72" i="61" s="1"/>
  <c r="AN40" i="61"/>
  <c r="AN72" i="61" s="1"/>
  <c r="AO40" i="61"/>
  <c r="AO72" i="61" s="1"/>
  <c r="AP40" i="61"/>
  <c r="AP72" i="61" s="1"/>
  <c r="AQ40" i="61"/>
  <c r="AQ72" i="61" s="1"/>
  <c r="AR40" i="61"/>
  <c r="AR72" i="61" s="1"/>
  <c r="AS40" i="61"/>
  <c r="AS72" i="61" s="1"/>
  <c r="AT40" i="61"/>
  <c r="AT72" i="61" s="1"/>
  <c r="AU40" i="61"/>
  <c r="AU72" i="61" s="1"/>
  <c r="E41" i="61"/>
  <c r="F41" i="61"/>
  <c r="G41" i="61"/>
  <c r="H41" i="61"/>
  <c r="I41" i="61"/>
  <c r="J41" i="61"/>
  <c r="K41" i="61"/>
  <c r="L41" i="61"/>
  <c r="M41" i="61"/>
  <c r="N41" i="61"/>
  <c r="O41" i="61"/>
  <c r="P41" i="61"/>
  <c r="Q41" i="61"/>
  <c r="R41" i="61"/>
  <c r="S41" i="61"/>
  <c r="T41" i="61"/>
  <c r="U41" i="61"/>
  <c r="V41" i="61"/>
  <c r="W41" i="61"/>
  <c r="X41" i="61"/>
  <c r="Y41" i="61"/>
  <c r="Z41" i="61"/>
  <c r="AA41" i="61"/>
  <c r="AB41" i="61"/>
  <c r="AC41" i="61"/>
  <c r="AD41" i="61"/>
  <c r="AE41" i="61"/>
  <c r="AF41" i="61"/>
  <c r="AG41" i="61"/>
  <c r="AH41" i="61"/>
  <c r="AI41" i="61"/>
  <c r="AJ41" i="61"/>
  <c r="AK41" i="61"/>
  <c r="AL41" i="61"/>
  <c r="AM41" i="61"/>
  <c r="AN41" i="61"/>
  <c r="AO41" i="61"/>
  <c r="AP41" i="61"/>
  <c r="AQ41" i="61"/>
  <c r="AR41" i="61"/>
  <c r="AS41" i="61"/>
  <c r="AT41" i="61"/>
  <c r="AU41" i="61"/>
  <c r="E42" i="61"/>
  <c r="E74" i="61" s="1"/>
  <c r="F42" i="61"/>
  <c r="F74" i="61" s="1"/>
  <c r="G42" i="61"/>
  <c r="G74" i="61" s="1"/>
  <c r="H42" i="61"/>
  <c r="H74" i="61" s="1"/>
  <c r="I42" i="61"/>
  <c r="I74" i="61" s="1"/>
  <c r="J42" i="61"/>
  <c r="J74" i="61" s="1"/>
  <c r="K42" i="61"/>
  <c r="K74" i="61" s="1"/>
  <c r="L42" i="61"/>
  <c r="L74" i="61" s="1"/>
  <c r="M42" i="61"/>
  <c r="M74" i="61" s="1"/>
  <c r="N42" i="61"/>
  <c r="N74" i="61" s="1"/>
  <c r="O42" i="61"/>
  <c r="O74" i="61" s="1"/>
  <c r="P42" i="61"/>
  <c r="P74" i="61" s="1"/>
  <c r="Q42" i="61"/>
  <c r="Q74" i="61" s="1"/>
  <c r="R42" i="61"/>
  <c r="R74" i="61" s="1"/>
  <c r="S42" i="61"/>
  <c r="S74" i="61" s="1"/>
  <c r="T42" i="61"/>
  <c r="T74" i="61" s="1"/>
  <c r="U42" i="61"/>
  <c r="U74" i="61" s="1"/>
  <c r="V42" i="61"/>
  <c r="V74" i="61" s="1"/>
  <c r="W42" i="61"/>
  <c r="W74" i="61" s="1"/>
  <c r="X42" i="61"/>
  <c r="X74" i="61" s="1"/>
  <c r="Y42" i="61"/>
  <c r="Y74" i="61" s="1"/>
  <c r="Z42" i="61"/>
  <c r="Z74" i="61" s="1"/>
  <c r="AA42" i="61"/>
  <c r="AA74" i="61" s="1"/>
  <c r="AB42" i="61"/>
  <c r="AB74" i="61" s="1"/>
  <c r="AC42" i="61"/>
  <c r="AC74" i="61" s="1"/>
  <c r="AD42" i="61"/>
  <c r="AD74" i="61" s="1"/>
  <c r="AE42" i="61"/>
  <c r="AE74" i="61" s="1"/>
  <c r="AF42" i="61"/>
  <c r="AF74" i="61" s="1"/>
  <c r="AG42" i="61"/>
  <c r="AG74" i="61" s="1"/>
  <c r="AH42" i="61"/>
  <c r="AH74" i="61" s="1"/>
  <c r="AI42" i="61"/>
  <c r="AI74" i="61" s="1"/>
  <c r="AJ42" i="61"/>
  <c r="AJ74" i="61" s="1"/>
  <c r="AK42" i="61"/>
  <c r="AK74" i="61" s="1"/>
  <c r="AL42" i="61"/>
  <c r="AL74" i="61" s="1"/>
  <c r="AM42" i="61"/>
  <c r="AM74" i="61" s="1"/>
  <c r="AN42" i="61"/>
  <c r="AN74" i="61" s="1"/>
  <c r="AO42" i="61"/>
  <c r="AO74" i="61" s="1"/>
  <c r="AP42" i="61"/>
  <c r="AP74" i="61" s="1"/>
  <c r="AQ42" i="61"/>
  <c r="AQ74" i="61" s="1"/>
  <c r="AR42" i="61"/>
  <c r="AR74" i="61" s="1"/>
  <c r="AS42" i="61"/>
  <c r="AS74" i="61" s="1"/>
  <c r="AT42" i="61"/>
  <c r="AT74" i="61" s="1"/>
  <c r="AU42" i="61"/>
  <c r="AU74" i="61" s="1"/>
  <c r="E43" i="61"/>
  <c r="E75" i="61" s="1"/>
  <c r="F43" i="61"/>
  <c r="F75" i="61" s="1"/>
  <c r="G43" i="61"/>
  <c r="G75" i="61" s="1"/>
  <c r="H43" i="61"/>
  <c r="H75" i="61" s="1"/>
  <c r="I43" i="61"/>
  <c r="I75" i="61" s="1"/>
  <c r="J43" i="61"/>
  <c r="J75" i="61" s="1"/>
  <c r="K43" i="61"/>
  <c r="K75" i="61" s="1"/>
  <c r="L43" i="61"/>
  <c r="L75" i="61" s="1"/>
  <c r="M43" i="61"/>
  <c r="M75" i="61" s="1"/>
  <c r="N43" i="61"/>
  <c r="N75" i="61" s="1"/>
  <c r="O43" i="61"/>
  <c r="O75" i="61" s="1"/>
  <c r="P43" i="61"/>
  <c r="P75" i="61" s="1"/>
  <c r="Q43" i="61"/>
  <c r="Q75" i="61" s="1"/>
  <c r="R43" i="61"/>
  <c r="R75" i="61" s="1"/>
  <c r="S43" i="61"/>
  <c r="S75" i="61" s="1"/>
  <c r="T43" i="61"/>
  <c r="T75" i="61" s="1"/>
  <c r="U43" i="61"/>
  <c r="U75" i="61" s="1"/>
  <c r="V43" i="61"/>
  <c r="V75" i="61" s="1"/>
  <c r="W43" i="61"/>
  <c r="W75" i="61" s="1"/>
  <c r="X43" i="61"/>
  <c r="X75" i="61" s="1"/>
  <c r="Y43" i="61"/>
  <c r="Y75" i="61" s="1"/>
  <c r="Z43" i="61"/>
  <c r="Z75" i="61" s="1"/>
  <c r="AA43" i="61"/>
  <c r="AA75" i="61" s="1"/>
  <c r="AB43" i="61"/>
  <c r="AB75" i="61" s="1"/>
  <c r="AC43" i="61"/>
  <c r="AC75" i="61" s="1"/>
  <c r="AD43" i="61"/>
  <c r="AD75" i="61" s="1"/>
  <c r="AE43" i="61"/>
  <c r="AE75" i="61" s="1"/>
  <c r="AF43" i="61"/>
  <c r="AF75" i="61" s="1"/>
  <c r="AG43" i="61"/>
  <c r="AG75" i="61" s="1"/>
  <c r="AH43" i="61"/>
  <c r="AH75" i="61" s="1"/>
  <c r="AI43" i="61"/>
  <c r="AI75" i="61" s="1"/>
  <c r="AJ43" i="61"/>
  <c r="AJ75" i="61" s="1"/>
  <c r="AK43" i="61"/>
  <c r="AK75" i="61" s="1"/>
  <c r="AL43" i="61"/>
  <c r="AL75" i="61" s="1"/>
  <c r="AM43" i="61"/>
  <c r="AM75" i="61" s="1"/>
  <c r="AN43" i="61"/>
  <c r="AN75" i="61" s="1"/>
  <c r="AO43" i="61"/>
  <c r="AO75" i="61" s="1"/>
  <c r="AP43" i="61"/>
  <c r="AP75" i="61" s="1"/>
  <c r="AQ43" i="61"/>
  <c r="AQ75" i="61" s="1"/>
  <c r="AR43" i="61"/>
  <c r="AR75" i="61" s="1"/>
  <c r="AS43" i="61"/>
  <c r="AS75" i="61" s="1"/>
  <c r="AT43" i="61"/>
  <c r="AT75" i="61" s="1"/>
  <c r="AU43" i="61"/>
  <c r="AU75" i="61" s="1"/>
  <c r="E44" i="61"/>
  <c r="E76" i="61" s="1"/>
  <c r="F44" i="61"/>
  <c r="F76" i="61" s="1"/>
  <c r="G44" i="61"/>
  <c r="G76" i="61" s="1"/>
  <c r="H44" i="61"/>
  <c r="H76" i="61" s="1"/>
  <c r="I44" i="61"/>
  <c r="I76" i="61" s="1"/>
  <c r="J44" i="61"/>
  <c r="J76" i="61" s="1"/>
  <c r="K44" i="61"/>
  <c r="K76" i="61" s="1"/>
  <c r="L44" i="61"/>
  <c r="L76" i="61" s="1"/>
  <c r="M44" i="61"/>
  <c r="M76" i="61" s="1"/>
  <c r="N44" i="61"/>
  <c r="N76" i="61" s="1"/>
  <c r="O44" i="61"/>
  <c r="O76" i="61" s="1"/>
  <c r="P44" i="61"/>
  <c r="P76" i="61" s="1"/>
  <c r="Q44" i="61"/>
  <c r="Q76" i="61" s="1"/>
  <c r="R44" i="61"/>
  <c r="R76" i="61" s="1"/>
  <c r="S44" i="61"/>
  <c r="S76" i="61" s="1"/>
  <c r="T44" i="61"/>
  <c r="T76" i="61" s="1"/>
  <c r="U44" i="61"/>
  <c r="U76" i="61" s="1"/>
  <c r="V44" i="61"/>
  <c r="V76" i="61" s="1"/>
  <c r="W44" i="61"/>
  <c r="W76" i="61" s="1"/>
  <c r="X44" i="61"/>
  <c r="X76" i="61" s="1"/>
  <c r="Y44" i="61"/>
  <c r="Y76" i="61" s="1"/>
  <c r="Z44" i="61"/>
  <c r="Z76" i="61" s="1"/>
  <c r="AA44" i="61"/>
  <c r="AA76" i="61" s="1"/>
  <c r="AB44" i="61"/>
  <c r="AB76" i="61" s="1"/>
  <c r="AC44" i="61"/>
  <c r="AC76" i="61" s="1"/>
  <c r="AD44" i="61"/>
  <c r="AD76" i="61" s="1"/>
  <c r="AE44" i="61"/>
  <c r="AE76" i="61" s="1"/>
  <c r="AF44" i="61"/>
  <c r="AF76" i="61" s="1"/>
  <c r="AG44" i="61"/>
  <c r="AG76" i="61" s="1"/>
  <c r="AH44" i="61"/>
  <c r="AH76" i="61" s="1"/>
  <c r="AI44" i="61"/>
  <c r="AI76" i="61" s="1"/>
  <c r="AJ44" i="61"/>
  <c r="AJ76" i="61" s="1"/>
  <c r="AK44" i="61"/>
  <c r="AK76" i="61" s="1"/>
  <c r="AL44" i="61"/>
  <c r="AL76" i="61" s="1"/>
  <c r="AM44" i="61"/>
  <c r="AM76" i="61" s="1"/>
  <c r="AN44" i="61"/>
  <c r="AN76" i="61" s="1"/>
  <c r="AO44" i="61"/>
  <c r="AO76" i="61" s="1"/>
  <c r="AP44" i="61"/>
  <c r="AP76" i="61" s="1"/>
  <c r="AQ44" i="61"/>
  <c r="AQ76" i="61" s="1"/>
  <c r="AR44" i="61"/>
  <c r="AR76" i="61" s="1"/>
  <c r="AS44" i="61"/>
  <c r="AS76" i="61" s="1"/>
  <c r="AT44" i="61"/>
  <c r="AT76" i="61" s="1"/>
  <c r="AU44" i="61"/>
  <c r="AU76" i="61" s="1"/>
  <c r="E45" i="61"/>
  <c r="E77" i="61" s="1"/>
  <c r="F45" i="61"/>
  <c r="F77" i="61" s="1"/>
  <c r="G45" i="61"/>
  <c r="G77" i="61" s="1"/>
  <c r="H45" i="61"/>
  <c r="H77" i="61" s="1"/>
  <c r="I45" i="61"/>
  <c r="I77" i="61" s="1"/>
  <c r="J45" i="61"/>
  <c r="J77" i="61" s="1"/>
  <c r="K45" i="61"/>
  <c r="K77" i="61" s="1"/>
  <c r="L45" i="61"/>
  <c r="L77" i="61" s="1"/>
  <c r="M45" i="61"/>
  <c r="M77" i="61" s="1"/>
  <c r="N45" i="61"/>
  <c r="N77" i="61" s="1"/>
  <c r="O45" i="61"/>
  <c r="O77" i="61" s="1"/>
  <c r="P45" i="61"/>
  <c r="P77" i="61" s="1"/>
  <c r="Q45" i="61"/>
  <c r="Q77" i="61" s="1"/>
  <c r="R45" i="61"/>
  <c r="R77" i="61" s="1"/>
  <c r="S45" i="61"/>
  <c r="S77" i="61" s="1"/>
  <c r="T45" i="61"/>
  <c r="T77" i="61" s="1"/>
  <c r="U45" i="61"/>
  <c r="U77" i="61" s="1"/>
  <c r="V45" i="61"/>
  <c r="V77" i="61" s="1"/>
  <c r="W45" i="61"/>
  <c r="W77" i="61" s="1"/>
  <c r="X45" i="61"/>
  <c r="X77" i="61" s="1"/>
  <c r="Y45" i="61"/>
  <c r="Y77" i="61" s="1"/>
  <c r="Z45" i="61"/>
  <c r="Z77" i="61" s="1"/>
  <c r="AA45" i="61"/>
  <c r="AA77" i="61" s="1"/>
  <c r="AB45" i="61"/>
  <c r="AB77" i="61" s="1"/>
  <c r="AC45" i="61"/>
  <c r="AC77" i="61" s="1"/>
  <c r="AD45" i="61"/>
  <c r="AD77" i="61" s="1"/>
  <c r="AE45" i="61"/>
  <c r="AE77" i="61" s="1"/>
  <c r="AF45" i="61"/>
  <c r="AF77" i="61" s="1"/>
  <c r="AG45" i="61"/>
  <c r="AG77" i="61" s="1"/>
  <c r="AH45" i="61"/>
  <c r="AH77" i="61" s="1"/>
  <c r="AI45" i="61"/>
  <c r="AI77" i="61" s="1"/>
  <c r="AJ45" i="61"/>
  <c r="AJ77" i="61" s="1"/>
  <c r="AK45" i="61"/>
  <c r="AK77" i="61" s="1"/>
  <c r="AL45" i="61"/>
  <c r="AL77" i="61" s="1"/>
  <c r="AM45" i="61"/>
  <c r="AM77" i="61" s="1"/>
  <c r="AN45" i="61"/>
  <c r="AN77" i="61" s="1"/>
  <c r="AO45" i="61"/>
  <c r="AO77" i="61" s="1"/>
  <c r="AP45" i="61"/>
  <c r="AP77" i="61" s="1"/>
  <c r="AQ45" i="61"/>
  <c r="AQ77" i="61" s="1"/>
  <c r="AR45" i="61"/>
  <c r="AR77" i="61" s="1"/>
  <c r="AS45" i="61"/>
  <c r="AS77" i="61" s="1"/>
  <c r="AT45" i="61"/>
  <c r="AT77" i="61" s="1"/>
  <c r="AU45" i="61"/>
  <c r="AU77" i="61" s="1"/>
  <c r="E46" i="61"/>
  <c r="E78" i="61" s="1"/>
  <c r="F46" i="61"/>
  <c r="F78" i="61" s="1"/>
  <c r="G46" i="61"/>
  <c r="G78" i="61" s="1"/>
  <c r="H46" i="61"/>
  <c r="H78" i="61" s="1"/>
  <c r="I46" i="61"/>
  <c r="I78" i="61" s="1"/>
  <c r="J46" i="61"/>
  <c r="J78" i="61" s="1"/>
  <c r="K46" i="61"/>
  <c r="K78" i="61" s="1"/>
  <c r="L46" i="61"/>
  <c r="L78" i="61" s="1"/>
  <c r="M46" i="61"/>
  <c r="M78" i="61" s="1"/>
  <c r="N46" i="61"/>
  <c r="N78" i="61" s="1"/>
  <c r="O46" i="61"/>
  <c r="O78" i="61" s="1"/>
  <c r="P46" i="61"/>
  <c r="P78" i="61" s="1"/>
  <c r="Q46" i="61"/>
  <c r="Q78" i="61" s="1"/>
  <c r="R46" i="61"/>
  <c r="R78" i="61" s="1"/>
  <c r="S46" i="61"/>
  <c r="S78" i="61" s="1"/>
  <c r="T46" i="61"/>
  <c r="T78" i="61" s="1"/>
  <c r="U46" i="61"/>
  <c r="U78" i="61" s="1"/>
  <c r="V46" i="61"/>
  <c r="V78" i="61" s="1"/>
  <c r="W46" i="61"/>
  <c r="W78" i="61" s="1"/>
  <c r="X46" i="61"/>
  <c r="X78" i="61" s="1"/>
  <c r="Y46" i="61"/>
  <c r="Y78" i="61" s="1"/>
  <c r="Z46" i="61"/>
  <c r="Z78" i="61" s="1"/>
  <c r="AA46" i="61"/>
  <c r="AA78" i="61" s="1"/>
  <c r="AB46" i="61"/>
  <c r="AB78" i="61" s="1"/>
  <c r="AC46" i="61"/>
  <c r="AC78" i="61" s="1"/>
  <c r="AD46" i="61"/>
  <c r="AD78" i="61" s="1"/>
  <c r="AE46" i="61"/>
  <c r="AE78" i="61" s="1"/>
  <c r="AF46" i="61"/>
  <c r="AF78" i="61" s="1"/>
  <c r="AG46" i="61"/>
  <c r="AG78" i="61" s="1"/>
  <c r="AH46" i="61"/>
  <c r="AH78" i="61" s="1"/>
  <c r="AI46" i="61"/>
  <c r="AI78" i="61" s="1"/>
  <c r="AJ46" i="61"/>
  <c r="AJ78" i="61" s="1"/>
  <c r="AK46" i="61"/>
  <c r="AK78" i="61" s="1"/>
  <c r="AL46" i="61"/>
  <c r="AL78" i="61" s="1"/>
  <c r="AM46" i="61"/>
  <c r="AM78" i="61" s="1"/>
  <c r="AN46" i="61"/>
  <c r="AN78" i="61" s="1"/>
  <c r="AO46" i="61"/>
  <c r="AO78" i="61" s="1"/>
  <c r="AP46" i="61"/>
  <c r="AP78" i="61" s="1"/>
  <c r="AQ46" i="61"/>
  <c r="AQ78" i="61" s="1"/>
  <c r="AR46" i="61"/>
  <c r="AR78" i="61" s="1"/>
  <c r="AS46" i="61"/>
  <c r="AS78" i="61" s="1"/>
  <c r="AT46" i="61"/>
  <c r="AT78" i="61" s="1"/>
  <c r="AU46" i="61"/>
  <c r="AU78" i="61" s="1"/>
  <c r="E47" i="61"/>
  <c r="E79" i="61" s="1"/>
  <c r="F47" i="61"/>
  <c r="F79" i="61" s="1"/>
  <c r="G47" i="61"/>
  <c r="G79" i="61" s="1"/>
  <c r="H47" i="61"/>
  <c r="H79" i="61" s="1"/>
  <c r="I47" i="61"/>
  <c r="I79" i="61" s="1"/>
  <c r="J47" i="61"/>
  <c r="J79" i="61" s="1"/>
  <c r="K47" i="61"/>
  <c r="K79" i="61" s="1"/>
  <c r="L47" i="61"/>
  <c r="L79" i="61" s="1"/>
  <c r="M47" i="61"/>
  <c r="M79" i="61" s="1"/>
  <c r="N47" i="61"/>
  <c r="N79" i="61" s="1"/>
  <c r="O47" i="61"/>
  <c r="O79" i="61" s="1"/>
  <c r="P47" i="61"/>
  <c r="P79" i="61" s="1"/>
  <c r="Q47" i="61"/>
  <c r="Q79" i="61" s="1"/>
  <c r="R47" i="61"/>
  <c r="R79" i="61" s="1"/>
  <c r="S47" i="61"/>
  <c r="S79" i="61" s="1"/>
  <c r="T47" i="61"/>
  <c r="T79" i="61" s="1"/>
  <c r="U47" i="61"/>
  <c r="U79" i="61" s="1"/>
  <c r="V47" i="61"/>
  <c r="V79" i="61" s="1"/>
  <c r="W47" i="61"/>
  <c r="W79" i="61" s="1"/>
  <c r="X47" i="61"/>
  <c r="X79" i="61" s="1"/>
  <c r="Y47" i="61"/>
  <c r="Y79" i="61" s="1"/>
  <c r="Z47" i="61"/>
  <c r="Z79" i="61" s="1"/>
  <c r="AA47" i="61"/>
  <c r="AA79" i="61" s="1"/>
  <c r="AB47" i="61"/>
  <c r="AB79" i="61" s="1"/>
  <c r="AC47" i="61"/>
  <c r="AC79" i="61" s="1"/>
  <c r="AD47" i="61"/>
  <c r="AD79" i="61" s="1"/>
  <c r="AE47" i="61"/>
  <c r="AE79" i="61" s="1"/>
  <c r="AF47" i="61"/>
  <c r="AF79" i="61" s="1"/>
  <c r="AG47" i="61"/>
  <c r="AG79" i="61" s="1"/>
  <c r="AH47" i="61"/>
  <c r="AH79" i="61" s="1"/>
  <c r="AI47" i="61"/>
  <c r="AI79" i="61" s="1"/>
  <c r="AJ47" i="61"/>
  <c r="AJ79" i="61" s="1"/>
  <c r="AK47" i="61"/>
  <c r="AK79" i="61" s="1"/>
  <c r="AL47" i="61"/>
  <c r="AL79" i="61" s="1"/>
  <c r="AM47" i="61"/>
  <c r="AM79" i="61" s="1"/>
  <c r="AN47" i="61"/>
  <c r="AN79" i="61" s="1"/>
  <c r="AO47" i="61"/>
  <c r="AO79" i="61" s="1"/>
  <c r="AP47" i="61"/>
  <c r="AP79" i="61" s="1"/>
  <c r="AQ47" i="61"/>
  <c r="AQ79" i="61" s="1"/>
  <c r="AR47" i="61"/>
  <c r="AR79" i="61" s="1"/>
  <c r="AS47" i="61"/>
  <c r="AS79" i="61" s="1"/>
  <c r="AT47" i="61"/>
  <c r="AT79" i="61" s="1"/>
  <c r="AU47" i="61"/>
  <c r="AU79" i="61" s="1"/>
  <c r="E48" i="61"/>
  <c r="E80" i="61" s="1"/>
  <c r="F48" i="61"/>
  <c r="F80" i="61" s="1"/>
  <c r="G48" i="61"/>
  <c r="G80" i="61" s="1"/>
  <c r="H48" i="61"/>
  <c r="H80" i="61" s="1"/>
  <c r="I48" i="61"/>
  <c r="I80" i="61" s="1"/>
  <c r="J48" i="61"/>
  <c r="J80" i="61" s="1"/>
  <c r="K48" i="61"/>
  <c r="K80" i="61" s="1"/>
  <c r="L48" i="61"/>
  <c r="L80" i="61" s="1"/>
  <c r="M48" i="61"/>
  <c r="M80" i="61" s="1"/>
  <c r="N48" i="61"/>
  <c r="N80" i="61" s="1"/>
  <c r="O48" i="61"/>
  <c r="O80" i="61" s="1"/>
  <c r="P48" i="61"/>
  <c r="P80" i="61" s="1"/>
  <c r="Q48" i="61"/>
  <c r="Q80" i="61" s="1"/>
  <c r="R48" i="61"/>
  <c r="R80" i="61" s="1"/>
  <c r="S48" i="61"/>
  <c r="S80" i="61" s="1"/>
  <c r="T48" i="61"/>
  <c r="T80" i="61" s="1"/>
  <c r="U48" i="61"/>
  <c r="U80" i="61" s="1"/>
  <c r="V48" i="61"/>
  <c r="V80" i="61" s="1"/>
  <c r="W48" i="61"/>
  <c r="W80" i="61" s="1"/>
  <c r="X48" i="61"/>
  <c r="X80" i="61" s="1"/>
  <c r="Y48" i="61"/>
  <c r="Y80" i="61" s="1"/>
  <c r="Z48" i="61"/>
  <c r="Z80" i="61" s="1"/>
  <c r="AA48" i="61"/>
  <c r="AA80" i="61" s="1"/>
  <c r="AB48" i="61"/>
  <c r="AB80" i="61" s="1"/>
  <c r="AC48" i="61"/>
  <c r="AC80" i="61" s="1"/>
  <c r="AD48" i="61"/>
  <c r="AD80" i="61" s="1"/>
  <c r="AE48" i="61"/>
  <c r="AE80" i="61" s="1"/>
  <c r="AF48" i="61"/>
  <c r="AF80" i="61" s="1"/>
  <c r="AG48" i="61"/>
  <c r="AG80" i="61" s="1"/>
  <c r="AH48" i="61"/>
  <c r="AH80" i="61" s="1"/>
  <c r="AI48" i="61"/>
  <c r="AI80" i="61" s="1"/>
  <c r="AJ48" i="61"/>
  <c r="AJ80" i="61" s="1"/>
  <c r="AK48" i="61"/>
  <c r="AK80" i="61" s="1"/>
  <c r="AL48" i="61"/>
  <c r="AL80" i="61" s="1"/>
  <c r="AM48" i="61"/>
  <c r="AM80" i="61" s="1"/>
  <c r="AN48" i="61"/>
  <c r="AN80" i="61" s="1"/>
  <c r="AO48" i="61"/>
  <c r="AO80" i="61" s="1"/>
  <c r="AP48" i="61"/>
  <c r="AP80" i="61" s="1"/>
  <c r="AQ48" i="61"/>
  <c r="AQ80" i="61" s="1"/>
  <c r="AR48" i="61"/>
  <c r="AR80" i="61" s="1"/>
  <c r="AS48" i="61"/>
  <c r="AS80" i="61" s="1"/>
  <c r="AT48" i="61"/>
  <c r="AT80" i="61" s="1"/>
  <c r="AU48" i="61"/>
  <c r="AU80" i="61" s="1"/>
  <c r="E49" i="61"/>
  <c r="E81" i="61" s="1"/>
  <c r="F49" i="61"/>
  <c r="F81" i="61" s="1"/>
  <c r="G49" i="61"/>
  <c r="G81" i="61" s="1"/>
  <c r="H49" i="61"/>
  <c r="H81" i="61" s="1"/>
  <c r="I49" i="61"/>
  <c r="I81" i="61" s="1"/>
  <c r="J49" i="61"/>
  <c r="J81" i="61" s="1"/>
  <c r="K49" i="61"/>
  <c r="K81" i="61" s="1"/>
  <c r="L49" i="61"/>
  <c r="L81" i="61" s="1"/>
  <c r="M49" i="61"/>
  <c r="M81" i="61" s="1"/>
  <c r="N49" i="61"/>
  <c r="N81" i="61" s="1"/>
  <c r="O49" i="61"/>
  <c r="O81" i="61" s="1"/>
  <c r="P49" i="61"/>
  <c r="P81" i="61" s="1"/>
  <c r="Q49" i="61"/>
  <c r="Q81" i="61" s="1"/>
  <c r="R49" i="61"/>
  <c r="R81" i="61" s="1"/>
  <c r="S49" i="61"/>
  <c r="S81" i="61" s="1"/>
  <c r="T49" i="61"/>
  <c r="T81" i="61" s="1"/>
  <c r="U49" i="61"/>
  <c r="U81" i="61" s="1"/>
  <c r="V49" i="61"/>
  <c r="V81" i="61" s="1"/>
  <c r="W49" i="61"/>
  <c r="W81" i="61" s="1"/>
  <c r="X49" i="61"/>
  <c r="X81" i="61" s="1"/>
  <c r="Y49" i="61"/>
  <c r="Y81" i="61" s="1"/>
  <c r="Z49" i="61"/>
  <c r="Z81" i="61" s="1"/>
  <c r="AA49" i="61"/>
  <c r="AA81" i="61" s="1"/>
  <c r="AB49" i="61"/>
  <c r="AB81" i="61" s="1"/>
  <c r="AC49" i="61"/>
  <c r="AC81" i="61" s="1"/>
  <c r="AD49" i="61"/>
  <c r="AD81" i="61" s="1"/>
  <c r="AE49" i="61"/>
  <c r="AE81" i="61" s="1"/>
  <c r="AF49" i="61"/>
  <c r="AF81" i="61" s="1"/>
  <c r="AG49" i="61"/>
  <c r="AG81" i="61" s="1"/>
  <c r="AH49" i="61"/>
  <c r="AH81" i="61" s="1"/>
  <c r="AI49" i="61"/>
  <c r="AI81" i="61" s="1"/>
  <c r="AJ49" i="61"/>
  <c r="AJ81" i="61" s="1"/>
  <c r="AK49" i="61"/>
  <c r="AK81" i="61" s="1"/>
  <c r="AL49" i="61"/>
  <c r="AL81" i="61" s="1"/>
  <c r="AM49" i="61"/>
  <c r="AM81" i="61" s="1"/>
  <c r="AN49" i="61"/>
  <c r="AN81" i="61" s="1"/>
  <c r="AO49" i="61"/>
  <c r="AO81" i="61" s="1"/>
  <c r="AP49" i="61"/>
  <c r="AP81" i="61" s="1"/>
  <c r="AQ49" i="61"/>
  <c r="AQ81" i="61" s="1"/>
  <c r="AR49" i="61"/>
  <c r="AR81" i="61" s="1"/>
  <c r="AS49" i="61"/>
  <c r="AS81" i="61" s="1"/>
  <c r="AT49" i="61"/>
  <c r="AT81" i="61" s="1"/>
  <c r="AU49" i="61"/>
  <c r="AU81" i="61" s="1"/>
  <c r="D37" i="61"/>
  <c r="D69" i="61" s="1"/>
  <c r="D38" i="61"/>
  <c r="D39" i="61"/>
  <c r="D71" i="61" s="1"/>
  <c r="D40" i="61"/>
  <c r="D72" i="61" s="1"/>
  <c r="D41" i="61"/>
  <c r="D42" i="61"/>
  <c r="D74" i="61" s="1"/>
  <c r="D43" i="61"/>
  <c r="D75" i="61" s="1"/>
  <c r="D44" i="61"/>
  <c r="D76" i="61" s="1"/>
  <c r="D45" i="61"/>
  <c r="D77" i="61" s="1"/>
  <c r="D46" i="61"/>
  <c r="D78" i="61" s="1"/>
  <c r="D47" i="61"/>
  <c r="D79" i="61" s="1"/>
  <c r="D48" i="61"/>
  <c r="D80" i="61" s="1"/>
  <c r="D49" i="61"/>
  <c r="D81" i="61" s="1"/>
  <c r="E33" i="61"/>
  <c r="F33" i="61"/>
  <c r="G33" i="61"/>
  <c r="H33" i="61"/>
  <c r="I33" i="61"/>
  <c r="J33" i="61"/>
  <c r="K33" i="61"/>
  <c r="L33" i="61"/>
  <c r="M33" i="61"/>
  <c r="N33" i="61"/>
  <c r="O33" i="61"/>
  <c r="P33" i="61"/>
  <c r="Q33" i="61"/>
  <c r="R33" i="61"/>
  <c r="S33" i="61"/>
  <c r="T33" i="61"/>
  <c r="U33" i="61"/>
  <c r="V33" i="61"/>
  <c r="W33" i="61"/>
  <c r="X33" i="61"/>
  <c r="Y33" i="61"/>
  <c r="Z33" i="61"/>
  <c r="AA33" i="61"/>
  <c r="AB33" i="61"/>
  <c r="AC33" i="61"/>
  <c r="AD33" i="61"/>
  <c r="AE33" i="61"/>
  <c r="AF33" i="61"/>
  <c r="AG33" i="61"/>
  <c r="AH33" i="61"/>
  <c r="AI33" i="61"/>
  <c r="AJ33" i="61"/>
  <c r="AK33" i="61"/>
  <c r="AL33" i="61"/>
  <c r="AM33" i="61"/>
  <c r="AN33" i="61"/>
  <c r="AO33" i="61"/>
  <c r="AP33" i="61"/>
  <c r="AQ33" i="61"/>
  <c r="AR33" i="61"/>
  <c r="AS33" i="61"/>
  <c r="AT33" i="61"/>
  <c r="AU33" i="61"/>
  <c r="D33" i="61"/>
  <c r="E23" i="51"/>
  <c r="F23" i="51"/>
  <c r="G23" i="51"/>
  <c r="H23" i="51"/>
  <c r="I23" i="51"/>
  <c r="J23" i="51"/>
  <c r="K23" i="51"/>
  <c r="L23" i="51"/>
  <c r="M23" i="51"/>
  <c r="N23" i="51"/>
  <c r="O23" i="51"/>
  <c r="P23" i="51"/>
  <c r="Q23" i="51"/>
  <c r="R23" i="51"/>
  <c r="S23" i="51"/>
  <c r="T23" i="51"/>
  <c r="U23" i="51"/>
  <c r="V23" i="51"/>
  <c r="W23" i="51"/>
  <c r="X23" i="51"/>
  <c r="Y23" i="51"/>
  <c r="Z23" i="51"/>
  <c r="AA23" i="51"/>
  <c r="AB23" i="51"/>
  <c r="AC23" i="51"/>
  <c r="AD23" i="51"/>
  <c r="AE23" i="51"/>
  <c r="AF23" i="51"/>
  <c r="AG23" i="51"/>
  <c r="AH23" i="51"/>
  <c r="AI23" i="51"/>
  <c r="AJ23" i="51"/>
  <c r="AK23" i="51"/>
  <c r="AL23" i="51"/>
  <c r="AM23" i="51"/>
  <c r="AN23" i="51"/>
  <c r="AO23" i="51"/>
  <c r="AP23" i="51"/>
  <c r="AQ23" i="51"/>
  <c r="AR23" i="51"/>
  <c r="AS23" i="51"/>
  <c r="AT23" i="51"/>
  <c r="AU23" i="51"/>
  <c r="E24" i="51"/>
  <c r="F24" i="51"/>
  <c r="G24" i="51"/>
  <c r="H24" i="51"/>
  <c r="I24" i="51"/>
  <c r="J24" i="51"/>
  <c r="K24" i="51"/>
  <c r="L24" i="51"/>
  <c r="M24" i="51"/>
  <c r="N24" i="51"/>
  <c r="O24" i="51"/>
  <c r="P24" i="51"/>
  <c r="Q24" i="51"/>
  <c r="R24" i="51"/>
  <c r="S24" i="51"/>
  <c r="T24" i="51"/>
  <c r="U24" i="51"/>
  <c r="V24" i="51"/>
  <c r="W24" i="51"/>
  <c r="X24" i="51"/>
  <c r="Y24" i="51"/>
  <c r="Z24" i="51"/>
  <c r="AA24" i="51"/>
  <c r="AB24" i="51"/>
  <c r="AC24" i="51"/>
  <c r="AD24" i="51"/>
  <c r="AE24" i="51"/>
  <c r="AF24" i="51"/>
  <c r="AG24" i="51"/>
  <c r="AH24" i="51"/>
  <c r="AI24" i="51"/>
  <c r="AJ24" i="51"/>
  <c r="AK24" i="51"/>
  <c r="AL24" i="51"/>
  <c r="AM24" i="51"/>
  <c r="AN24" i="51"/>
  <c r="AO24" i="51"/>
  <c r="AP24" i="51"/>
  <c r="AQ24" i="51"/>
  <c r="AR24" i="51"/>
  <c r="AS24" i="51"/>
  <c r="AT24" i="51"/>
  <c r="AU24" i="51"/>
  <c r="E25" i="51"/>
  <c r="F25" i="51"/>
  <c r="G25" i="51"/>
  <c r="H25" i="51"/>
  <c r="I25" i="51"/>
  <c r="J25" i="51"/>
  <c r="K25" i="51"/>
  <c r="L25" i="51"/>
  <c r="M25" i="51"/>
  <c r="N25" i="51"/>
  <c r="O25" i="51"/>
  <c r="P25" i="51"/>
  <c r="Q25" i="51"/>
  <c r="R25" i="51"/>
  <c r="S25" i="51"/>
  <c r="T25" i="51"/>
  <c r="U25" i="51"/>
  <c r="V25" i="51"/>
  <c r="W25" i="51"/>
  <c r="X25" i="51"/>
  <c r="Y25" i="51"/>
  <c r="Z25" i="51"/>
  <c r="AA25" i="51"/>
  <c r="AB25" i="51"/>
  <c r="AC25" i="51"/>
  <c r="AD25" i="51"/>
  <c r="AE25" i="51"/>
  <c r="AF25" i="51"/>
  <c r="AG25" i="51"/>
  <c r="AH25" i="51"/>
  <c r="AI25" i="51"/>
  <c r="AJ25" i="51"/>
  <c r="AK25" i="51"/>
  <c r="AL25" i="51"/>
  <c r="AM25" i="51"/>
  <c r="AN25" i="51"/>
  <c r="AO25" i="51"/>
  <c r="AP25" i="51"/>
  <c r="AQ25" i="51"/>
  <c r="AR25" i="51"/>
  <c r="AS25" i="51"/>
  <c r="AT25" i="51"/>
  <c r="AU25" i="51"/>
  <c r="E26" i="51"/>
  <c r="F26" i="51"/>
  <c r="G26" i="51"/>
  <c r="H26" i="51"/>
  <c r="I26" i="51"/>
  <c r="J26" i="51"/>
  <c r="K26" i="51"/>
  <c r="L26" i="51"/>
  <c r="M26" i="51"/>
  <c r="N26" i="51"/>
  <c r="O26" i="51"/>
  <c r="P26" i="51"/>
  <c r="Q26" i="51"/>
  <c r="R26" i="51"/>
  <c r="S26" i="51"/>
  <c r="T26" i="51"/>
  <c r="U26" i="51"/>
  <c r="V26" i="51"/>
  <c r="W26" i="51"/>
  <c r="X26" i="51"/>
  <c r="Y26" i="51"/>
  <c r="Z26" i="51"/>
  <c r="AA26" i="51"/>
  <c r="AB26" i="51"/>
  <c r="AC26" i="51"/>
  <c r="AD26" i="51"/>
  <c r="AE26" i="51"/>
  <c r="AF26" i="51"/>
  <c r="AG26" i="51"/>
  <c r="AH26" i="51"/>
  <c r="AI26" i="51"/>
  <c r="AJ26" i="51"/>
  <c r="AK26" i="51"/>
  <c r="AL26" i="51"/>
  <c r="AM26" i="51"/>
  <c r="AN26" i="51"/>
  <c r="AO26" i="51"/>
  <c r="AP26" i="51"/>
  <c r="AQ26" i="51"/>
  <c r="AR26" i="51"/>
  <c r="AS26" i="51"/>
  <c r="AT26" i="51"/>
  <c r="AU26" i="51"/>
  <c r="E27" i="51"/>
  <c r="F27" i="51"/>
  <c r="G27" i="51"/>
  <c r="H27" i="51"/>
  <c r="I27" i="51"/>
  <c r="J27" i="51"/>
  <c r="K27" i="51"/>
  <c r="L27" i="51"/>
  <c r="M27" i="51"/>
  <c r="N27" i="51"/>
  <c r="O27" i="51"/>
  <c r="P27" i="51"/>
  <c r="Q27" i="51"/>
  <c r="R27" i="51"/>
  <c r="S27" i="51"/>
  <c r="T27" i="51"/>
  <c r="U27" i="51"/>
  <c r="V27" i="51"/>
  <c r="W27" i="51"/>
  <c r="X27" i="51"/>
  <c r="Y27" i="51"/>
  <c r="Z27" i="51"/>
  <c r="AA27" i="51"/>
  <c r="AB27" i="51"/>
  <c r="AC27" i="51"/>
  <c r="AD27" i="51"/>
  <c r="AE27" i="51"/>
  <c r="AF27" i="51"/>
  <c r="AG27" i="51"/>
  <c r="AH27" i="51"/>
  <c r="AI27" i="51"/>
  <c r="AJ27" i="51"/>
  <c r="AK27" i="51"/>
  <c r="AL27" i="51"/>
  <c r="AM27" i="51"/>
  <c r="AN27" i="51"/>
  <c r="AO27" i="51"/>
  <c r="AP27" i="51"/>
  <c r="AQ27" i="51"/>
  <c r="AR27" i="51"/>
  <c r="AS27" i="51"/>
  <c r="AT27" i="51"/>
  <c r="AU27" i="51"/>
  <c r="E28" i="51"/>
  <c r="F28" i="51"/>
  <c r="G28" i="51"/>
  <c r="H28" i="51"/>
  <c r="I28" i="51"/>
  <c r="J28" i="51"/>
  <c r="K28" i="51"/>
  <c r="L28" i="51"/>
  <c r="M28" i="51"/>
  <c r="N28" i="51"/>
  <c r="O28" i="51"/>
  <c r="P28" i="51"/>
  <c r="Q28" i="51"/>
  <c r="R28" i="51"/>
  <c r="S28" i="51"/>
  <c r="T28" i="51"/>
  <c r="U28" i="51"/>
  <c r="V28" i="51"/>
  <c r="W28" i="51"/>
  <c r="X28" i="51"/>
  <c r="Y28" i="51"/>
  <c r="Z28" i="51"/>
  <c r="AA28" i="51"/>
  <c r="AB28" i="51"/>
  <c r="AC28" i="51"/>
  <c r="AD28" i="51"/>
  <c r="AE28" i="51"/>
  <c r="AF28" i="51"/>
  <c r="AG28" i="51"/>
  <c r="AH28" i="51"/>
  <c r="AI28" i="51"/>
  <c r="AJ28" i="51"/>
  <c r="AK28" i="51"/>
  <c r="AL28" i="51"/>
  <c r="AM28" i="51"/>
  <c r="AN28" i="51"/>
  <c r="AO28" i="51"/>
  <c r="AP28" i="51"/>
  <c r="AQ28" i="51"/>
  <c r="AR28" i="51"/>
  <c r="AS28" i="51"/>
  <c r="AT28" i="51"/>
  <c r="AU28" i="51"/>
  <c r="E29" i="51"/>
  <c r="F29" i="51"/>
  <c r="G29" i="51"/>
  <c r="H29" i="51"/>
  <c r="I29" i="51"/>
  <c r="J29" i="51"/>
  <c r="K29" i="51"/>
  <c r="L29" i="51"/>
  <c r="M29" i="51"/>
  <c r="N29" i="51"/>
  <c r="O29" i="51"/>
  <c r="P29" i="51"/>
  <c r="Q29" i="51"/>
  <c r="R29" i="51"/>
  <c r="S29" i="51"/>
  <c r="T29" i="51"/>
  <c r="U29" i="51"/>
  <c r="V29" i="51"/>
  <c r="W29" i="51"/>
  <c r="X29" i="51"/>
  <c r="Y29" i="51"/>
  <c r="Z29" i="51"/>
  <c r="AA29" i="51"/>
  <c r="AB29" i="51"/>
  <c r="AC29" i="51"/>
  <c r="AD29" i="51"/>
  <c r="AE29" i="51"/>
  <c r="AF29" i="51"/>
  <c r="AG29" i="51"/>
  <c r="AH29" i="51"/>
  <c r="AI29" i="51"/>
  <c r="AJ29" i="51"/>
  <c r="AK29" i="51"/>
  <c r="AL29" i="51"/>
  <c r="AM29" i="51"/>
  <c r="AN29" i="51"/>
  <c r="AO29" i="51"/>
  <c r="AP29" i="51"/>
  <c r="AQ29" i="51"/>
  <c r="AR29" i="51"/>
  <c r="AS29" i="51"/>
  <c r="AT29" i="51"/>
  <c r="AU29" i="51"/>
  <c r="E30" i="51"/>
  <c r="F30" i="51"/>
  <c r="G30" i="51"/>
  <c r="H30" i="51"/>
  <c r="I30" i="51"/>
  <c r="J30" i="51"/>
  <c r="K30" i="51"/>
  <c r="L30" i="51"/>
  <c r="M30" i="51"/>
  <c r="N30" i="51"/>
  <c r="O30" i="51"/>
  <c r="P30" i="51"/>
  <c r="Q30" i="51"/>
  <c r="R30" i="51"/>
  <c r="S30" i="51"/>
  <c r="T30" i="51"/>
  <c r="U30" i="51"/>
  <c r="V30" i="51"/>
  <c r="W30" i="51"/>
  <c r="X30" i="51"/>
  <c r="Y30" i="51"/>
  <c r="Z30" i="51"/>
  <c r="AA30" i="51"/>
  <c r="AB30" i="51"/>
  <c r="AC30" i="51"/>
  <c r="AD30" i="51"/>
  <c r="AE30" i="51"/>
  <c r="AF30" i="51"/>
  <c r="AG30" i="51"/>
  <c r="AH30" i="51"/>
  <c r="AI30" i="51"/>
  <c r="AJ30" i="51"/>
  <c r="AK30" i="51"/>
  <c r="AL30" i="51"/>
  <c r="AM30" i="51"/>
  <c r="AN30" i="51"/>
  <c r="AO30" i="51"/>
  <c r="AP30" i="51"/>
  <c r="AQ30" i="51"/>
  <c r="AR30" i="51"/>
  <c r="AS30" i="51"/>
  <c r="AT30" i="51"/>
  <c r="AU30" i="51"/>
  <c r="E31" i="51"/>
  <c r="F31" i="51"/>
  <c r="G31" i="51"/>
  <c r="H31" i="51"/>
  <c r="I31" i="51"/>
  <c r="J31" i="51"/>
  <c r="K31" i="51"/>
  <c r="L31" i="51"/>
  <c r="M31" i="51"/>
  <c r="N31" i="51"/>
  <c r="O31" i="51"/>
  <c r="P31" i="51"/>
  <c r="Q31" i="51"/>
  <c r="R31" i="51"/>
  <c r="S31" i="51"/>
  <c r="T31" i="51"/>
  <c r="U31" i="51"/>
  <c r="V31" i="51"/>
  <c r="W31" i="51"/>
  <c r="X31" i="51"/>
  <c r="Y31" i="51"/>
  <c r="Z31" i="51"/>
  <c r="AA31" i="51"/>
  <c r="AB31" i="51"/>
  <c r="AC31" i="51"/>
  <c r="AD31" i="51"/>
  <c r="AE31" i="51"/>
  <c r="AF31" i="51"/>
  <c r="AG31" i="51"/>
  <c r="AH31" i="51"/>
  <c r="AI31" i="51"/>
  <c r="AJ31" i="51"/>
  <c r="AK31" i="51"/>
  <c r="AL31" i="51"/>
  <c r="AM31" i="51"/>
  <c r="AN31" i="51"/>
  <c r="AO31" i="51"/>
  <c r="AP31" i="51"/>
  <c r="AQ31" i="51"/>
  <c r="AR31" i="51"/>
  <c r="AS31" i="51"/>
  <c r="AT31" i="51"/>
  <c r="AU31" i="51"/>
  <c r="E32" i="51"/>
  <c r="F32" i="51"/>
  <c r="G32" i="51"/>
  <c r="H32" i="51"/>
  <c r="I32" i="51"/>
  <c r="J32" i="51"/>
  <c r="K32" i="51"/>
  <c r="L32" i="51"/>
  <c r="M32" i="51"/>
  <c r="N32" i="51"/>
  <c r="O32" i="51"/>
  <c r="P32" i="51"/>
  <c r="Q32" i="51"/>
  <c r="R32" i="51"/>
  <c r="S32" i="51"/>
  <c r="T32" i="51"/>
  <c r="U32" i="51"/>
  <c r="V32" i="51"/>
  <c r="W32" i="51"/>
  <c r="X32" i="51"/>
  <c r="Y32" i="51"/>
  <c r="Z32" i="51"/>
  <c r="AA32" i="51"/>
  <c r="AB32" i="51"/>
  <c r="AC32" i="51"/>
  <c r="AD32" i="51"/>
  <c r="AE32" i="51"/>
  <c r="AF32" i="51"/>
  <c r="AG32" i="51"/>
  <c r="AH32" i="51"/>
  <c r="AI32" i="51"/>
  <c r="AJ32" i="51"/>
  <c r="AK32" i="51"/>
  <c r="AL32" i="51"/>
  <c r="AM32" i="51"/>
  <c r="AN32" i="51"/>
  <c r="AO32" i="51"/>
  <c r="AP32" i="51"/>
  <c r="AQ32" i="51"/>
  <c r="AR32" i="51"/>
  <c r="AS32" i="51"/>
  <c r="AT32" i="51"/>
  <c r="AU32" i="51"/>
  <c r="E33" i="51"/>
  <c r="F33" i="51"/>
  <c r="G33" i="51"/>
  <c r="H33" i="51"/>
  <c r="I33" i="51"/>
  <c r="J33" i="51"/>
  <c r="K33" i="51"/>
  <c r="L33" i="51"/>
  <c r="M33" i="51"/>
  <c r="N33" i="51"/>
  <c r="O33" i="51"/>
  <c r="P33" i="51"/>
  <c r="Q33" i="51"/>
  <c r="R33" i="51"/>
  <c r="S33" i="51"/>
  <c r="T33" i="51"/>
  <c r="U33" i="51"/>
  <c r="V33" i="51"/>
  <c r="W33" i="51"/>
  <c r="X33" i="51"/>
  <c r="Y33" i="51"/>
  <c r="Z33" i="51"/>
  <c r="AA33" i="51"/>
  <c r="AB33" i="51"/>
  <c r="AC33" i="51"/>
  <c r="AD33" i="51"/>
  <c r="AE33" i="51"/>
  <c r="AF33" i="51"/>
  <c r="AG33" i="51"/>
  <c r="AH33" i="51"/>
  <c r="AI33" i="51"/>
  <c r="AJ33" i="51"/>
  <c r="AK33" i="51"/>
  <c r="AL33" i="51"/>
  <c r="AM33" i="51"/>
  <c r="AN33" i="51"/>
  <c r="AO33" i="51"/>
  <c r="AP33" i="51"/>
  <c r="AQ33" i="51"/>
  <c r="AR33" i="51"/>
  <c r="AS33" i="51"/>
  <c r="AT33" i="51"/>
  <c r="AU33" i="51"/>
  <c r="E34" i="51"/>
  <c r="F34" i="51"/>
  <c r="G34" i="51"/>
  <c r="H34" i="51"/>
  <c r="I34" i="51"/>
  <c r="J34" i="51"/>
  <c r="K34" i="51"/>
  <c r="L34" i="51"/>
  <c r="M34" i="51"/>
  <c r="N34" i="51"/>
  <c r="O34" i="51"/>
  <c r="P34" i="51"/>
  <c r="Q34" i="51"/>
  <c r="R34" i="51"/>
  <c r="S34" i="51"/>
  <c r="T34" i="51"/>
  <c r="U34" i="51"/>
  <c r="V34" i="51"/>
  <c r="W34" i="51"/>
  <c r="X34" i="51"/>
  <c r="Y34" i="51"/>
  <c r="Z34" i="51"/>
  <c r="AA34" i="51"/>
  <c r="AB34" i="51"/>
  <c r="AC34" i="51"/>
  <c r="AD34" i="51"/>
  <c r="AE34" i="51"/>
  <c r="AF34" i="51"/>
  <c r="AG34" i="51"/>
  <c r="AH34" i="51"/>
  <c r="AI34" i="51"/>
  <c r="AJ34" i="51"/>
  <c r="AK34" i="51"/>
  <c r="AL34" i="51"/>
  <c r="AM34" i="51"/>
  <c r="AN34" i="51"/>
  <c r="AO34" i="51"/>
  <c r="AP34" i="51"/>
  <c r="AQ34" i="51"/>
  <c r="AR34" i="51"/>
  <c r="AS34" i="51"/>
  <c r="AT34" i="51"/>
  <c r="AU34" i="51"/>
  <c r="E35" i="51"/>
  <c r="F35" i="51"/>
  <c r="G35" i="51"/>
  <c r="H35" i="51"/>
  <c r="I35" i="51"/>
  <c r="J35" i="51"/>
  <c r="K35" i="51"/>
  <c r="L35" i="51"/>
  <c r="M35" i="51"/>
  <c r="N35" i="51"/>
  <c r="O35" i="51"/>
  <c r="P35" i="51"/>
  <c r="Q35" i="51"/>
  <c r="R35" i="51"/>
  <c r="S35" i="51"/>
  <c r="T35" i="51"/>
  <c r="U35" i="51"/>
  <c r="V35" i="51"/>
  <c r="W35" i="51"/>
  <c r="X35" i="51"/>
  <c r="Y35" i="51"/>
  <c r="Z35" i="51"/>
  <c r="AA35" i="51"/>
  <c r="AB35" i="51"/>
  <c r="AC35" i="51"/>
  <c r="AD35" i="51"/>
  <c r="AE35" i="51"/>
  <c r="AF35" i="51"/>
  <c r="AG35" i="51"/>
  <c r="AH35" i="51"/>
  <c r="AI35" i="51"/>
  <c r="AJ35" i="51"/>
  <c r="AK35" i="51"/>
  <c r="AL35" i="51"/>
  <c r="AM35" i="51"/>
  <c r="AN35" i="51"/>
  <c r="AO35" i="51"/>
  <c r="AP35" i="51"/>
  <c r="AQ35" i="51"/>
  <c r="AR35" i="51"/>
  <c r="AS35" i="51"/>
  <c r="AT35" i="51"/>
  <c r="AU35" i="51"/>
  <c r="E36" i="51"/>
  <c r="F36" i="51"/>
  <c r="G36" i="51"/>
  <c r="H36" i="51"/>
  <c r="I36" i="51"/>
  <c r="J36" i="51"/>
  <c r="K36" i="51"/>
  <c r="L36" i="51"/>
  <c r="M36" i="51"/>
  <c r="N36" i="51"/>
  <c r="O36" i="51"/>
  <c r="P36" i="51"/>
  <c r="Q36" i="51"/>
  <c r="R36" i="51"/>
  <c r="S36" i="51"/>
  <c r="T36" i="51"/>
  <c r="U36" i="51"/>
  <c r="V36" i="51"/>
  <c r="W36" i="51"/>
  <c r="X36" i="51"/>
  <c r="Y36" i="51"/>
  <c r="Z36" i="51"/>
  <c r="AA36" i="51"/>
  <c r="AB36" i="51"/>
  <c r="AC36" i="51"/>
  <c r="AD36" i="51"/>
  <c r="AE36" i="51"/>
  <c r="AF36" i="51"/>
  <c r="AG36" i="51"/>
  <c r="AH36" i="51"/>
  <c r="AI36" i="51"/>
  <c r="AJ36" i="51"/>
  <c r="AK36" i="51"/>
  <c r="AL36" i="51"/>
  <c r="AM36" i="51"/>
  <c r="AN36" i="51"/>
  <c r="AO36" i="51"/>
  <c r="AP36" i="51"/>
  <c r="AQ36" i="51"/>
  <c r="AR36" i="51"/>
  <c r="AS36" i="51"/>
  <c r="AT36" i="51"/>
  <c r="AU36" i="51"/>
  <c r="D36" i="51"/>
  <c r="D27" i="51"/>
  <c r="D28" i="51"/>
  <c r="D29" i="51"/>
  <c r="D30" i="51"/>
  <c r="D31" i="51"/>
  <c r="D32" i="51"/>
  <c r="D33" i="51"/>
  <c r="D34" i="51"/>
  <c r="D35" i="51"/>
  <c r="D26" i="51"/>
  <c r="D25" i="51"/>
  <c r="D24" i="51"/>
  <c r="D23" i="51"/>
  <c r="E70" i="61" l="1"/>
  <c r="E62" i="61"/>
  <c r="D70" i="61"/>
  <c r="D62" i="61"/>
  <c r="K70" i="61"/>
  <c r="K62" i="61"/>
  <c r="F88" i="61"/>
  <c r="F91" i="61" s="1"/>
  <c r="F70" i="61"/>
  <c r="H88" i="61"/>
  <c r="H91" i="61" s="1"/>
  <c r="H70" i="61"/>
  <c r="G88" i="61"/>
  <c r="G91" i="61" s="1"/>
  <c r="G70" i="61"/>
  <c r="J88" i="61"/>
  <c r="J91" i="61" s="1"/>
  <c r="J70" i="61"/>
  <c r="I88" i="61"/>
  <c r="I91" i="61" s="1"/>
  <c r="I70" i="61"/>
  <c r="AA88" i="61"/>
  <c r="AA91" i="61" s="1"/>
  <c r="AA70" i="61"/>
  <c r="Z88" i="61"/>
  <c r="Z91" i="61" s="1"/>
  <c r="Z70" i="61"/>
  <c r="Y88" i="61"/>
  <c r="Y91" i="61" s="1"/>
  <c r="Y70" i="61"/>
  <c r="X88" i="61"/>
  <c r="X91" i="61" s="1"/>
  <c r="X70" i="61"/>
  <c r="AU88" i="61"/>
  <c r="AU91" i="61" s="1"/>
  <c r="AU70" i="61"/>
  <c r="W88" i="61"/>
  <c r="W91" i="61" s="1"/>
  <c r="W70" i="61"/>
  <c r="AT88" i="61"/>
  <c r="AT91" i="61" s="1"/>
  <c r="AT70" i="61"/>
  <c r="V88" i="61"/>
  <c r="V91" i="61" s="1"/>
  <c r="V70" i="61"/>
  <c r="AS88" i="61"/>
  <c r="AS91" i="61" s="1"/>
  <c r="AS70" i="61"/>
  <c r="U88" i="61"/>
  <c r="U91" i="61" s="1"/>
  <c r="U70" i="61"/>
  <c r="AR88" i="61"/>
  <c r="AR91" i="61" s="1"/>
  <c r="AR70" i="61"/>
  <c r="T88" i="61"/>
  <c r="T91" i="61" s="1"/>
  <c r="T70" i="61"/>
  <c r="AQ88" i="61"/>
  <c r="AQ91" i="61" s="1"/>
  <c r="AQ70" i="61"/>
  <c r="S88" i="61"/>
  <c r="S91" i="61" s="1"/>
  <c r="S70" i="61"/>
  <c r="AP88" i="61"/>
  <c r="AP91" i="61" s="1"/>
  <c r="AP70" i="61"/>
  <c r="R88" i="61"/>
  <c r="R91" i="61" s="1"/>
  <c r="R70" i="61"/>
  <c r="AO88" i="61"/>
  <c r="AO91" i="61" s="1"/>
  <c r="AO70" i="61"/>
  <c r="Q88" i="61"/>
  <c r="Q91" i="61" s="1"/>
  <c r="Q70" i="61"/>
  <c r="AN88" i="61"/>
  <c r="AN91" i="61" s="1"/>
  <c r="AN70" i="61"/>
  <c r="P88" i="61"/>
  <c r="P91" i="61" s="1"/>
  <c r="P70" i="61"/>
  <c r="AM88" i="61"/>
  <c r="AM91" i="61" s="1"/>
  <c r="AM70" i="61"/>
  <c r="O88" i="61"/>
  <c r="O91" i="61" s="1"/>
  <c r="O70" i="61"/>
  <c r="AL88" i="61"/>
  <c r="AL91" i="61" s="1"/>
  <c r="AL70" i="61"/>
  <c r="N88" i="61"/>
  <c r="N91" i="61" s="1"/>
  <c r="N70" i="61"/>
  <c r="AK88" i="61"/>
  <c r="AK91" i="61" s="1"/>
  <c r="AK70" i="61"/>
  <c r="M88" i="61"/>
  <c r="M91" i="61" s="1"/>
  <c r="M70" i="61"/>
  <c r="AJ88" i="61"/>
  <c r="AJ91" i="61" s="1"/>
  <c r="AJ70" i="61"/>
  <c r="L88" i="61"/>
  <c r="L91" i="61" s="1"/>
  <c r="L70" i="61"/>
  <c r="AI88" i="61"/>
  <c r="AI91" i="61" s="1"/>
  <c r="AI70" i="61"/>
  <c r="K88" i="61"/>
  <c r="K91" i="61" s="1"/>
  <c r="AH88" i="61"/>
  <c r="AH91" i="61" s="1"/>
  <c r="AH70" i="61"/>
  <c r="AG88" i="61"/>
  <c r="AG91" i="61" s="1"/>
  <c r="AG70" i="61"/>
  <c r="AF88" i="61"/>
  <c r="AF91" i="61" s="1"/>
  <c r="AF70" i="61"/>
  <c r="AE88" i="61"/>
  <c r="AE91" i="61" s="1"/>
  <c r="AE70" i="61"/>
  <c r="AD88" i="61"/>
  <c r="AD91" i="61" s="1"/>
  <c r="AD70" i="61"/>
  <c r="AC88" i="61"/>
  <c r="AC91" i="61" s="1"/>
  <c r="AC70" i="61"/>
  <c r="E88" i="61"/>
  <c r="E91" i="61" s="1"/>
  <c r="AB88" i="61"/>
  <c r="AB91" i="61" s="1"/>
  <c r="AB70" i="61"/>
  <c r="D10" i="70"/>
  <c r="D9" i="70"/>
  <c r="D8" i="70"/>
  <c r="D81" i="72"/>
  <c r="D20" i="72"/>
  <c r="D80" i="72"/>
  <c r="E77" i="72"/>
  <c r="F77" i="72"/>
  <c r="G77" i="72"/>
  <c r="H77" i="72"/>
  <c r="I77" i="72"/>
  <c r="J77" i="72"/>
  <c r="D45" i="72"/>
  <c r="D56" i="72" s="1"/>
  <c r="D46" i="72"/>
  <c r="D57" i="72" s="1"/>
  <c r="D47" i="72"/>
  <c r="D58" i="72" s="1"/>
  <c r="D48" i="72"/>
  <c r="D59" i="72" s="1"/>
  <c r="D49" i="72"/>
  <c r="D60" i="72" s="1"/>
  <c r="D44" i="72"/>
  <c r="D55" i="72" s="1"/>
  <c r="E41" i="72"/>
  <c r="F41" i="72"/>
  <c r="G41" i="72"/>
  <c r="H41" i="72"/>
  <c r="I41" i="72"/>
  <c r="J41" i="72"/>
  <c r="K41" i="72"/>
  <c r="L41" i="72"/>
  <c r="M41" i="72"/>
  <c r="N41" i="72"/>
  <c r="O41" i="72"/>
  <c r="P41" i="72"/>
  <c r="Q41" i="72"/>
  <c r="R41" i="72"/>
  <c r="S41" i="72"/>
  <c r="T41" i="72"/>
  <c r="U41" i="72"/>
  <c r="V41" i="72"/>
  <c r="W41" i="72"/>
  <c r="X41" i="72"/>
  <c r="Y41" i="72"/>
  <c r="Z41" i="72"/>
  <c r="AA41" i="72"/>
  <c r="AB41" i="72"/>
  <c r="AC41" i="72"/>
  <c r="AD41" i="72"/>
  <c r="AE41" i="72"/>
  <c r="AF41" i="72"/>
  <c r="AG41" i="72"/>
  <c r="AH41" i="72"/>
  <c r="AI41" i="72"/>
  <c r="AJ41" i="72"/>
  <c r="AK41" i="72"/>
  <c r="AL41" i="72"/>
  <c r="AM41" i="72"/>
  <c r="AN41" i="72"/>
  <c r="AO41" i="72"/>
  <c r="AP41" i="72"/>
  <c r="AQ41" i="72"/>
  <c r="AR41" i="72"/>
  <c r="AS41" i="72"/>
  <c r="AT41" i="72"/>
  <c r="AU41" i="72"/>
  <c r="D41" i="72"/>
  <c r="M22" i="72"/>
  <c r="M29" i="72" s="1"/>
  <c r="M51" i="72" s="1"/>
  <c r="M77" i="72" s="1"/>
  <c r="Q18" i="72"/>
  <c r="R18" i="72" s="1"/>
  <c r="S18" i="72" s="1"/>
  <c r="T18" i="72" s="1"/>
  <c r="U18" i="72" s="1"/>
  <c r="V18" i="72" s="1"/>
  <c r="W18" i="72" s="1"/>
  <c r="X18" i="72" s="1"/>
  <c r="Y18" i="72" s="1"/>
  <c r="Z18" i="72" s="1"/>
  <c r="AA18" i="72" s="1"/>
  <c r="AB18" i="72" s="1"/>
  <c r="AC18" i="72" s="1"/>
  <c r="AD18" i="72" s="1"/>
  <c r="AE18" i="72" s="1"/>
  <c r="AF18" i="72" s="1"/>
  <c r="AG18" i="72" s="1"/>
  <c r="AH18" i="72" s="1"/>
  <c r="AI18" i="72" s="1"/>
  <c r="AJ18" i="72" s="1"/>
  <c r="AK18" i="72" s="1"/>
  <c r="AL18" i="72" s="1"/>
  <c r="AM18" i="72" s="1"/>
  <c r="AN18" i="72" s="1"/>
  <c r="AO18" i="72" s="1"/>
  <c r="AP18" i="72" s="1"/>
  <c r="AQ18" i="72" s="1"/>
  <c r="AR18" i="72" s="1"/>
  <c r="AS18" i="72" s="1"/>
  <c r="AT18" i="72" s="1"/>
  <c r="AU18" i="72" s="1"/>
  <c r="AU15" i="72"/>
  <c r="AT15" i="72"/>
  <c r="AS15" i="72"/>
  <c r="AR15" i="72"/>
  <c r="AQ15" i="72"/>
  <c r="AP15" i="72"/>
  <c r="AO15" i="72"/>
  <c r="AN15" i="72"/>
  <c r="AM15" i="72"/>
  <c r="AL15" i="72"/>
  <c r="AK15" i="72"/>
  <c r="AJ15" i="72"/>
  <c r="AI15" i="72"/>
  <c r="AH15" i="72"/>
  <c r="AG15" i="72"/>
  <c r="AF15" i="72"/>
  <c r="AE15" i="72"/>
  <c r="AD15" i="72"/>
  <c r="AC15" i="72"/>
  <c r="AB15" i="72"/>
  <c r="AA15" i="72"/>
  <c r="Z15" i="72"/>
  <c r="Y15" i="72"/>
  <c r="X15" i="72"/>
  <c r="W15" i="72"/>
  <c r="V15" i="72"/>
  <c r="U15" i="72"/>
  <c r="T15" i="72"/>
  <c r="S15" i="72"/>
  <c r="R15" i="72"/>
  <c r="Q15" i="72"/>
  <c r="P15" i="72"/>
  <c r="O15" i="72"/>
  <c r="N15" i="72"/>
  <c r="M15" i="72"/>
  <c r="L15" i="72"/>
  <c r="K15" i="72"/>
  <c r="J15" i="72"/>
  <c r="I15" i="72"/>
  <c r="H15" i="72"/>
  <c r="G15" i="72"/>
  <c r="F15" i="72"/>
  <c r="E15" i="72"/>
  <c r="AU60" i="72"/>
  <c r="AT60" i="72"/>
  <c r="AS60" i="72"/>
  <c r="AR60" i="72"/>
  <c r="AQ60" i="72"/>
  <c r="AP60" i="72"/>
  <c r="AO60" i="72"/>
  <c r="AN60" i="72"/>
  <c r="AM60" i="72"/>
  <c r="AL60" i="72"/>
  <c r="AK60" i="72"/>
  <c r="AJ60" i="72"/>
  <c r="AI60" i="72"/>
  <c r="AH60" i="72"/>
  <c r="AG60" i="72"/>
  <c r="AF60" i="72"/>
  <c r="AE60" i="72"/>
  <c r="AD60" i="72"/>
  <c r="AC60" i="72"/>
  <c r="AB60" i="72"/>
  <c r="AA60" i="72"/>
  <c r="Z60" i="72"/>
  <c r="Y60" i="72"/>
  <c r="X60" i="72"/>
  <c r="W60" i="72"/>
  <c r="V60" i="72"/>
  <c r="U60" i="72"/>
  <c r="T60" i="72"/>
  <c r="S60" i="72"/>
  <c r="R60" i="72"/>
  <c r="Q60" i="72"/>
  <c r="P60" i="72"/>
  <c r="O60" i="72"/>
  <c r="N60" i="72"/>
  <c r="M60" i="72"/>
  <c r="L60" i="72"/>
  <c r="K60" i="72"/>
  <c r="J60" i="72"/>
  <c r="I60" i="72"/>
  <c r="H60" i="72"/>
  <c r="G60" i="72"/>
  <c r="F60" i="72"/>
  <c r="E60" i="72"/>
  <c r="AU59" i="72"/>
  <c r="AT59" i="72"/>
  <c r="AS59" i="72"/>
  <c r="AR59" i="72"/>
  <c r="AQ59" i="72"/>
  <c r="AP59" i="72"/>
  <c r="AO59" i="72"/>
  <c r="AN59" i="72"/>
  <c r="AM59" i="72"/>
  <c r="AL59" i="72"/>
  <c r="AK59" i="72"/>
  <c r="AJ59" i="72"/>
  <c r="AI59" i="72"/>
  <c r="AH59" i="72"/>
  <c r="AG59" i="72"/>
  <c r="AF59" i="72"/>
  <c r="AE59" i="72"/>
  <c r="AD59" i="72"/>
  <c r="AC59" i="72"/>
  <c r="AB59" i="72"/>
  <c r="AA59" i="72"/>
  <c r="Z59" i="72"/>
  <c r="Y59" i="72"/>
  <c r="X59" i="72"/>
  <c r="W59" i="72"/>
  <c r="V59" i="72"/>
  <c r="U59" i="72"/>
  <c r="T59" i="72"/>
  <c r="S59" i="72"/>
  <c r="R59" i="72"/>
  <c r="Q59" i="72"/>
  <c r="P59" i="72"/>
  <c r="O59" i="72"/>
  <c r="N59" i="72"/>
  <c r="M59" i="72"/>
  <c r="L59" i="72"/>
  <c r="K59" i="72"/>
  <c r="J59" i="72"/>
  <c r="I59" i="72"/>
  <c r="H59" i="72"/>
  <c r="G59" i="72"/>
  <c r="F59" i="72"/>
  <c r="E59" i="72"/>
  <c r="AU58" i="72"/>
  <c r="AT58" i="72"/>
  <c r="AS58" i="72"/>
  <c r="AR58" i="72"/>
  <c r="AQ58" i="72"/>
  <c r="AP58" i="72"/>
  <c r="AO58" i="72"/>
  <c r="AN58" i="72"/>
  <c r="AM58" i="72"/>
  <c r="AL58" i="72"/>
  <c r="AK58" i="72"/>
  <c r="AJ58" i="72"/>
  <c r="AI58" i="72"/>
  <c r="AH58" i="72"/>
  <c r="AG58" i="72"/>
  <c r="AF58" i="72"/>
  <c r="AE58" i="72"/>
  <c r="AD58" i="72"/>
  <c r="AC58" i="72"/>
  <c r="AB58" i="72"/>
  <c r="AA58" i="72"/>
  <c r="Z58" i="72"/>
  <c r="Y58" i="72"/>
  <c r="X58" i="72"/>
  <c r="W58" i="72"/>
  <c r="V58" i="72"/>
  <c r="U58" i="72"/>
  <c r="T58" i="72"/>
  <c r="S58" i="72"/>
  <c r="R58" i="72"/>
  <c r="Q58" i="72"/>
  <c r="P58" i="72"/>
  <c r="O58" i="72"/>
  <c r="N58" i="72"/>
  <c r="M58" i="72"/>
  <c r="L58" i="72"/>
  <c r="K58" i="72"/>
  <c r="J58" i="72"/>
  <c r="I58" i="72"/>
  <c r="H58" i="72"/>
  <c r="G58" i="72"/>
  <c r="F58" i="72"/>
  <c r="E58" i="72"/>
  <c r="AU57" i="72"/>
  <c r="AT57" i="72"/>
  <c r="AS57" i="72"/>
  <c r="AR57" i="72"/>
  <c r="AQ57" i="72"/>
  <c r="AP57" i="72"/>
  <c r="AO57" i="72"/>
  <c r="AN57" i="72"/>
  <c r="AM57" i="72"/>
  <c r="AL57" i="72"/>
  <c r="AK57" i="72"/>
  <c r="AJ57" i="72"/>
  <c r="AI57" i="72"/>
  <c r="AH57" i="72"/>
  <c r="AG57" i="72"/>
  <c r="AF57" i="72"/>
  <c r="AE57" i="72"/>
  <c r="AD57" i="72"/>
  <c r="AC57" i="72"/>
  <c r="AB57" i="72"/>
  <c r="AA57" i="72"/>
  <c r="Z57" i="72"/>
  <c r="Y57" i="72"/>
  <c r="X57" i="72"/>
  <c r="W57" i="72"/>
  <c r="V57" i="72"/>
  <c r="U57" i="72"/>
  <c r="T57" i="72"/>
  <c r="S57" i="72"/>
  <c r="R57" i="72"/>
  <c r="Q57" i="72"/>
  <c r="P57" i="72"/>
  <c r="O57" i="72"/>
  <c r="N57" i="72"/>
  <c r="M57" i="72"/>
  <c r="L57" i="72"/>
  <c r="K57" i="72"/>
  <c r="J57" i="72"/>
  <c r="I57" i="72"/>
  <c r="H57" i="72"/>
  <c r="G57" i="72"/>
  <c r="F57" i="72"/>
  <c r="E57" i="72"/>
  <c r="AU56" i="72"/>
  <c r="AT56" i="72"/>
  <c r="AS56" i="72"/>
  <c r="AR56" i="72"/>
  <c r="AQ56" i="72"/>
  <c r="AP56" i="72"/>
  <c r="AO56" i="72"/>
  <c r="AN56" i="72"/>
  <c r="AM56" i="72"/>
  <c r="AL56" i="72"/>
  <c r="AK56" i="72"/>
  <c r="AJ56" i="72"/>
  <c r="AI56" i="72"/>
  <c r="AH56" i="72"/>
  <c r="AG56" i="72"/>
  <c r="AF56" i="72"/>
  <c r="AE56" i="72"/>
  <c r="AD56" i="72"/>
  <c r="AC56" i="72"/>
  <c r="AB56" i="72"/>
  <c r="AA56" i="72"/>
  <c r="Z56" i="72"/>
  <c r="Y56" i="72"/>
  <c r="X56" i="72"/>
  <c r="W56" i="72"/>
  <c r="V56" i="72"/>
  <c r="U56" i="72"/>
  <c r="T56" i="72"/>
  <c r="S56" i="72"/>
  <c r="R56" i="72"/>
  <c r="Q56" i="72"/>
  <c r="P56" i="72"/>
  <c r="O56" i="72"/>
  <c r="N56" i="72"/>
  <c r="M56" i="72"/>
  <c r="L56" i="72"/>
  <c r="K56" i="72"/>
  <c r="J56" i="72"/>
  <c r="I56" i="72"/>
  <c r="H56" i="72"/>
  <c r="G56" i="72"/>
  <c r="F56" i="72"/>
  <c r="E56" i="72"/>
  <c r="AU55" i="72"/>
  <c r="AT55" i="72"/>
  <c r="AS55" i="72"/>
  <c r="AR55" i="72"/>
  <c r="AQ55" i="72"/>
  <c r="AP55" i="72"/>
  <c r="AO55" i="72"/>
  <c r="AN55" i="72"/>
  <c r="AM55" i="72"/>
  <c r="AL55" i="72"/>
  <c r="AK55" i="72"/>
  <c r="AJ55" i="72"/>
  <c r="AI55" i="72"/>
  <c r="AH55" i="72"/>
  <c r="AG55" i="72"/>
  <c r="AF55" i="72"/>
  <c r="AE55" i="72"/>
  <c r="AD55" i="72"/>
  <c r="AC55" i="72"/>
  <c r="AB55" i="72"/>
  <c r="AA55" i="72"/>
  <c r="Z55" i="72"/>
  <c r="Y55" i="72"/>
  <c r="X55" i="72"/>
  <c r="W55" i="72"/>
  <c r="V55" i="72"/>
  <c r="U55" i="72"/>
  <c r="T55" i="72"/>
  <c r="S55" i="72"/>
  <c r="R55" i="72"/>
  <c r="Q55" i="72"/>
  <c r="P55" i="72"/>
  <c r="O55" i="72"/>
  <c r="N55" i="72"/>
  <c r="M55" i="72"/>
  <c r="L55" i="72"/>
  <c r="K55" i="72"/>
  <c r="J55" i="72"/>
  <c r="I55" i="72"/>
  <c r="H55" i="72"/>
  <c r="G55" i="72"/>
  <c r="F55" i="72"/>
  <c r="E55" i="72"/>
  <c r="AU10" i="72"/>
  <c r="AT10" i="72"/>
  <c r="AS10" i="72"/>
  <c r="AR10" i="72"/>
  <c r="AQ10" i="72"/>
  <c r="AP10" i="72"/>
  <c r="AO10" i="72"/>
  <c r="AN10" i="72"/>
  <c r="AM10" i="72"/>
  <c r="AL10" i="72"/>
  <c r="AK10" i="72"/>
  <c r="AJ10" i="72"/>
  <c r="AI10" i="72"/>
  <c r="AH10" i="72"/>
  <c r="AG10" i="72"/>
  <c r="AF10" i="72"/>
  <c r="AE10" i="72"/>
  <c r="AD10" i="72"/>
  <c r="AC10" i="72"/>
  <c r="AB10" i="72"/>
  <c r="AA10" i="72"/>
  <c r="Z10" i="72"/>
  <c r="Y10" i="72"/>
  <c r="X10" i="72"/>
  <c r="W10" i="72"/>
  <c r="V10" i="72"/>
  <c r="U10" i="72"/>
  <c r="T10" i="72"/>
  <c r="S10" i="72"/>
  <c r="R10" i="72"/>
  <c r="Q10" i="72"/>
  <c r="P10" i="72"/>
  <c r="O10" i="72"/>
  <c r="N10" i="72"/>
  <c r="M10" i="72"/>
  <c r="L10" i="72"/>
  <c r="K10" i="72"/>
  <c r="J10" i="72"/>
  <c r="I10" i="72"/>
  <c r="H10" i="72"/>
  <c r="G10" i="72"/>
  <c r="F10" i="72"/>
  <c r="E10" i="72"/>
  <c r="D10" i="72"/>
  <c r="D22" i="46"/>
  <c r="A120" i="69"/>
  <c r="D62" i="28"/>
  <c r="D24" i="28"/>
  <c r="D49" i="28" s="1"/>
  <c r="D25" i="28"/>
  <c r="D26" i="28"/>
  <c r="D51" i="28" s="1"/>
  <c r="D27" i="28"/>
  <c r="D52" i="28" s="1"/>
  <c r="D28" i="28"/>
  <c r="D29" i="28"/>
  <c r="D54" i="28" s="1"/>
  <c r="E60" i="28"/>
  <c r="F60" i="28"/>
  <c r="G60" i="28"/>
  <c r="H60" i="28"/>
  <c r="I60" i="28"/>
  <c r="J60" i="28"/>
  <c r="J61" i="28" s="1"/>
  <c r="K60" i="28"/>
  <c r="L60" i="28"/>
  <c r="M60" i="28"/>
  <c r="N60" i="28"/>
  <c r="N61" i="28" s="1"/>
  <c r="O60" i="28"/>
  <c r="P60" i="28"/>
  <c r="Q60" i="28"/>
  <c r="R60" i="28"/>
  <c r="S60" i="28"/>
  <c r="T60" i="28"/>
  <c r="E61" i="30"/>
  <c r="F61" i="30"/>
  <c r="G61" i="30"/>
  <c r="H61" i="30"/>
  <c r="I61" i="30"/>
  <c r="J61" i="30"/>
  <c r="D61" i="30"/>
  <c r="E62" i="30" s="1"/>
  <c r="D62" i="32"/>
  <c r="D10" i="68"/>
  <c r="D9" i="68"/>
  <c r="D8" i="68"/>
  <c r="D10" i="5"/>
  <c r="D9" i="5"/>
  <c r="D8" i="5"/>
  <c r="D10" i="7"/>
  <c r="D9" i="7"/>
  <c r="D8" i="7"/>
  <c r="D10" i="6"/>
  <c r="D9" i="6"/>
  <c r="D8" i="6"/>
  <c r="D11" i="6" s="1"/>
  <c r="I32" i="65" l="1"/>
  <c r="G32" i="65"/>
  <c r="E67" i="30"/>
  <c r="P61" i="28"/>
  <c r="F61" i="28"/>
  <c r="G61" i="28"/>
  <c r="O61" i="28"/>
  <c r="S61" i="28"/>
  <c r="R61" i="28"/>
  <c r="Q61" i="28"/>
  <c r="D50" i="28"/>
  <c r="D42" i="28"/>
  <c r="T61" i="28"/>
  <c r="M61" i="28"/>
  <c r="C104" i="61" a="1"/>
  <c r="C104" i="61" s="1"/>
  <c r="S64" i="28"/>
  <c r="T64" i="28"/>
  <c r="L61" i="28"/>
  <c r="L64" i="28" s="1"/>
  <c r="R64" i="28"/>
  <c r="I61" i="28"/>
  <c r="F64" i="28"/>
  <c r="Q64" i="28"/>
  <c r="P64" i="28"/>
  <c r="N64" i="28"/>
  <c r="M64" i="28"/>
  <c r="J64" i="28"/>
  <c r="I64" i="28"/>
  <c r="H61" i="28"/>
  <c r="H64" i="28" s="1"/>
  <c r="G64" i="28"/>
  <c r="O64" i="28"/>
  <c r="E64" i="28"/>
  <c r="E66" i="28" s="1"/>
  <c r="C77" i="28" s="1" a="1"/>
  <c r="K61" i="28"/>
  <c r="K64" i="28" s="1"/>
  <c r="G62" i="30"/>
  <c r="G65" i="30" s="1"/>
  <c r="J62" i="30"/>
  <c r="J65" i="30" s="1"/>
  <c r="H62" i="30"/>
  <c r="H65" i="30" s="1"/>
  <c r="F62" i="30"/>
  <c r="F65" i="30" s="1"/>
  <c r="M23" i="72"/>
  <c r="AU22" i="72"/>
  <c r="M50" i="72"/>
  <c r="M61" i="72" s="1"/>
  <c r="L22" i="72"/>
  <c r="I22" i="72"/>
  <c r="E22" i="72"/>
  <c r="G22" i="72"/>
  <c r="F22" i="72"/>
  <c r="K22" i="72"/>
  <c r="J22" i="72"/>
  <c r="H22" i="72"/>
  <c r="AT22" i="72"/>
  <c r="AA22" i="72"/>
  <c r="Z22" i="72"/>
  <c r="Y22" i="72"/>
  <c r="X22" i="72"/>
  <c r="D29" i="72"/>
  <c r="D51" i="72" s="1"/>
  <c r="P22" i="72"/>
  <c r="O22" i="72"/>
  <c r="N22" i="72"/>
  <c r="AR22" i="72"/>
  <c r="AQ22" i="72"/>
  <c r="W22" i="72"/>
  <c r="AP22" i="72"/>
  <c r="V22" i="72"/>
  <c r="AO22" i="72"/>
  <c r="U22" i="72"/>
  <c r="AN22" i="72"/>
  <c r="AS22" i="72"/>
  <c r="T22" i="72"/>
  <c r="AM22" i="72"/>
  <c r="S22" i="72"/>
  <c r="AL22" i="72"/>
  <c r="R22" i="72"/>
  <c r="AK22" i="72"/>
  <c r="Q22" i="72"/>
  <c r="AJ22" i="72"/>
  <c r="AI22" i="72"/>
  <c r="AE22" i="72"/>
  <c r="AH22" i="72"/>
  <c r="AF22" i="72"/>
  <c r="AD22" i="72"/>
  <c r="AC22" i="72"/>
  <c r="AG22" i="72"/>
  <c r="AB22" i="72"/>
  <c r="E78" i="72"/>
  <c r="G78" i="72"/>
  <c r="F78" i="72"/>
  <c r="H78" i="72"/>
  <c r="I78" i="72"/>
  <c r="J78" i="72"/>
  <c r="I62" i="30"/>
  <c r="I65" i="30" s="1"/>
  <c r="L61" i="32"/>
  <c r="L64" i="32" s="1"/>
  <c r="L66" i="32" s="1"/>
  <c r="T61" i="32"/>
  <c r="T64" i="32" s="1"/>
  <c r="T66" i="32" s="1"/>
  <c r="J61" i="32"/>
  <c r="J64" i="32" s="1"/>
  <c r="J66" i="32" s="1"/>
  <c r="Q61" i="32"/>
  <c r="Q64" i="32" s="1"/>
  <c r="Q66" i="32" s="1"/>
  <c r="R61" i="32"/>
  <c r="R64" i="32" s="1"/>
  <c r="R66" i="32" s="1"/>
  <c r="N61" i="32"/>
  <c r="N64" i="32" s="1"/>
  <c r="N66" i="32" s="1"/>
  <c r="O61" i="32"/>
  <c r="O64" i="32" s="1"/>
  <c r="O66" i="32" s="1"/>
  <c r="H61" i="32"/>
  <c r="H64" i="32" s="1"/>
  <c r="H66" i="32" s="1"/>
  <c r="I61" i="32"/>
  <c r="I64" i="32" s="1"/>
  <c r="I66" i="32" s="1"/>
  <c r="F61" i="32"/>
  <c r="F64" i="32" s="1"/>
  <c r="F66" i="32" s="1"/>
  <c r="K61" i="32"/>
  <c r="K64" i="32" s="1"/>
  <c r="K66" i="32" s="1"/>
  <c r="E61" i="32"/>
  <c r="E64" i="32" s="1"/>
  <c r="E66" i="32" s="1"/>
  <c r="G61" i="32"/>
  <c r="G64" i="32" s="1"/>
  <c r="G66" i="32" s="1"/>
  <c r="S61" i="32"/>
  <c r="S64" i="32" s="1"/>
  <c r="S66" i="32" s="1"/>
  <c r="P61" i="32"/>
  <c r="P64" i="32" s="1"/>
  <c r="P66" i="32" s="1"/>
  <c r="M61" i="32"/>
  <c r="M64" i="32" s="1"/>
  <c r="M66" i="32" s="1"/>
  <c r="D11" i="68"/>
  <c r="D11" i="5"/>
  <c r="D11" i="7"/>
  <c r="J99" i="28" l="1"/>
  <c r="F99" i="28"/>
  <c r="AN96" i="28"/>
  <c r="Q108" i="28"/>
  <c r="O96" i="28"/>
  <c r="AM120" i="28"/>
  <c r="AK98" i="28"/>
  <c r="AG117" i="28"/>
  <c r="T106" i="28"/>
  <c r="AP91" i="28"/>
  <c r="S106" i="28"/>
  <c r="AH116" i="28"/>
  <c r="I115" i="28"/>
  <c r="AI93" i="28"/>
  <c r="AL90" i="28"/>
  <c r="AK90" i="28"/>
  <c r="AL114" i="28"/>
  <c r="AO101" i="28"/>
  <c r="AG103" i="28"/>
  <c r="AO115" i="28"/>
  <c r="AQ99" i="28"/>
  <c r="AK103" i="28"/>
  <c r="AI92" i="28"/>
  <c r="M86" i="28"/>
  <c r="AO114" i="28"/>
  <c r="AG92" i="28"/>
  <c r="AA89" i="28"/>
  <c r="H106" i="28"/>
  <c r="N81" i="28"/>
  <c r="AJ84" i="28"/>
  <c r="Q103" i="28"/>
  <c r="AS115" i="28"/>
  <c r="AB95" i="28"/>
  <c r="Q111" i="28"/>
  <c r="M88" i="28"/>
  <c r="AM106" i="28"/>
  <c r="I82" i="28"/>
  <c r="U98" i="28"/>
  <c r="K103" i="28"/>
  <c r="AH119" i="28"/>
  <c r="AF106" i="28"/>
  <c r="W108" i="28"/>
  <c r="U84" i="28"/>
  <c r="N101" i="28"/>
  <c r="AT91" i="28"/>
  <c r="R86" i="28"/>
  <c r="X101" i="28"/>
  <c r="AD116" i="28"/>
  <c r="J82" i="28"/>
  <c r="P97" i="28"/>
  <c r="V112" i="28"/>
  <c r="AU97" i="28"/>
  <c r="S90" i="28"/>
  <c r="Y105" i="28"/>
  <c r="AE120" i="28"/>
  <c r="V83" i="28"/>
  <c r="AB98" i="28"/>
  <c r="AH113" i="28"/>
  <c r="AT112" i="28"/>
  <c r="Q92" i="28"/>
  <c r="W107" i="28"/>
  <c r="AD98" i="28"/>
  <c r="T85" i="28"/>
  <c r="H103" i="28"/>
  <c r="M81" i="28"/>
  <c r="S96" i="28"/>
  <c r="Z92" i="28"/>
  <c r="E113" i="28"/>
  <c r="S86" i="28"/>
  <c r="AQ111" i="28"/>
  <c r="Z87" i="28"/>
  <c r="N90" i="28"/>
  <c r="AU113" i="28"/>
  <c r="R82" i="28"/>
  <c r="M116" i="28"/>
  <c r="P94" i="28"/>
  <c r="AC119" i="28"/>
  <c r="O98" i="28"/>
  <c r="L117" i="28"/>
  <c r="AR86" i="28"/>
  <c r="AP111" i="28"/>
  <c r="AP117" i="28"/>
  <c r="Q82" i="28"/>
  <c r="K83" i="28"/>
  <c r="AU81" i="28"/>
  <c r="K97" i="28"/>
  <c r="K79" i="28"/>
  <c r="Y113" i="28"/>
  <c r="AO100" i="28"/>
  <c r="E94" i="28"/>
  <c r="AF117" i="28"/>
  <c r="N96" i="28"/>
  <c r="I110" i="28"/>
  <c r="Y104" i="28"/>
  <c r="AE118" i="28"/>
  <c r="X104" i="28"/>
  <c r="E107" i="28"/>
  <c r="R113" i="28"/>
  <c r="AO90" i="28"/>
  <c r="AC80" i="28"/>
  <c r="Q118" i="28"/>
  <c r="AM107" i="28"/>
  <c r="AK95" i="28"/>
  <c r="AL101" i="28"/>
  <c r="AD112" i="28"/>
  <c r="AB120" i="28"/>
  <c r="F100" i="28"/>
  <c r="E90" i="28"/>
  <c r="I85" i="28"/>
  <c r="I114" i="28"/>
  <c r="AI91" i="28"/>
  <c r="S88" i="28"/>
  <c r="M105" i="28"/>
  <c r="G80" i="28"/>
  <c r="AB83" i="28"/>
  <c r="Q102" i="28"/>
  <c r="AU104" i="28"/>
  <c r="AA94" i="28"/>
  <c r="S110" i="28"/>
  <c r="F87" i="28"/>
  <c r="AO105" i="28"/>
  <c r="H81" i="28"/>
  <c r="Y97" i="28"/>
  <c r="T99" i="28"/>
  <c r="H118" i="28"/>
  <c r="AL105" i="28"/>
  <c r="AC107" i="28"/>
  <c r="P83" i="28"/>
  <c r="M100" i="28"/>
  <c r="C77" i="28"/>
  <c r="AP86" i="28"/>
  <c r="J102" i="28"/>
  <c r="P117" i="28"/>
  <c r="AH82" i="28"/>
  <c r="AN97" i="28"/>
  <c r="H113" i="28"/>
  <c r="AT102" i="28"/>
  <c r="E91" i="28"/>
  <c r="K106" i="28"/>
  <c r="D90" i="28"/>
  <c r="H84" i="28"/>
  <c r="N99" i="28"/>
  <c r="T114" i="28"/>
  <c r="AS117" i="28"/>
  <c r="AO92" i="28"/>
  <c r="I108" i="28"/>
  <c r="AP104" i="28"/>
  <c r="F86" i="28"/>
  <c r="AF103" i="28"/>
  <c r="AK81" i="28"/>
  <c r="E97" i="28"/>
  <c r="U93" i="28"/>
  <c r="AN113" i="28"/>
  <c r="J88" i="28"/>
  <c r="AR118" i="28"/>
  <c r="T88" i="28"/>
  <c r="L91" i="28"/>
  <c r="AS120" i="28"/>
  <c r="M83" i="28"/>
  <c r="U115" i="28"/>
  <c r="N93" i="28"/>
  <c r="AF118" i="28"/>
  <c r="N97" i="28"/>
  <c r="F97" i="28"/>
  <c r="AR78" i="28"/>
  <c r="F89" i="28"/>
  <c r="L93" i="28"/>
  <c r="V93" i="28"/>
  <c r="AP87" i="28"/>
  <c r="AH87" i="28"/>
  <c r="AP94" i="28"/>
  <c r="AQ89" i="28"/>
  <c r="G94" i="28"/>
  <c r="H94" i="28"/>
  <c r="AK91" i="28"/>
  <c r="H110" i="28"/>
  <c r="AP93" i="28"/>
  <c r="AO98" i="28"/>
  <c r="AE102" i="28"/>
  <c r="AF104" i="28"/>
  <c r="AD102" i="28"/>
  <c r="AE89" i="28"/>
  <c r="Z111" i="28"/>
  <c r="AE88" i="28"/>
  <c r="AS109" i="28"/>
  <c r="AD105" i="28"/>
  <c r="T104" i="28"/>
  <c r="AB80" i="28"/>
  <c r="AI99" i="28"/>
  <c r="D85" i="28"/>
  <c r="AH109" i="28"/>
  <c r="G98" i="28"/>
  <c r="W87" i="28"/>
  <c r="AK83" i="28"/>
  <c r="P113" i="28"/>
  <c r="AD90" i="28"/>
  <c r="R87" i="28"/>
  <c r="S104" i="28"/>
  <c r="AL78" i="28"/>
  <c r="V82" i="28"/>
  <c r="V101" i="28"/>
  <c r="AQ95" i="28"/>
  <c r="AC93" i="28"/>
  <c r="Y109" i="28"/>
  <c r="AL85" i="28"/>
  <c r="H105" i="28"/>
  <c r="AL79" i="28"/>
  <c r="W96" i="28"/>
  <c r="X97" i="28"/>
  <c r="O117" i="28"/>
  <c r="E105" i="28"/>
  <c r="AE106" i="28"/>
  <c r="F82" i="28"/>
  <c r="R99" i="28"/>
  <c r="AT81" i="28"/>
  <c r="AB87" i="28"/>
  <c r="AH102" i="28"/>
  <c r="AN117" i="28"/>
  <c r="T83" i="28"/>
  <c r="Z98" i="28"/>
  <c r="AF113" i="28"/>
  <c r="AS107" i="28"/>
  <c r="AC91" i="28"/>
  <c r="AI106" i="28"/>
  <c r="D114" i="28"/>
  <c r="AF84" i="28"/>
  <c r="AL99" i="28"/>
  <c r="F115" i="28"/>
  <c r="U78" i="28"/>
  <c r="AA93" i="28"/>
  <c r="AG108" i="28"/>
  <c r="F110" i="28"/>
  <c r="AD86" i="28"/>
  <c r="R104" i="28"/>
  <c r="W82" i="28"/>
  <c r="AQ83" i="28"/>
  <c r="S94" i="28"/>
  <c r="AF114" i="28"/>
  <c r="E89" i="28"/>
  <c r="Q78" i="28"/>
  <c r="R89" i="28"/>
  <c r="G92" i="28"/>
  <c r="AF78" i="28"/>
  <c r="K84" i="28"/>
  <c r="AA114" i="28"/>
  <c r="L92" i="28"/>
  <c r="AM117" i="28"/>
  <c r="P96" i="28"/>
  <c r="AQ104" i="28"/>
  <c r="AE94" i="28"/>
  <c r="S115" i="28"/>
  <c r="AS79" i="28"/>
  <c r="Z114" i="28"/>
  <c r="AH92" i="28"/>
  <c r="J92" i="28"/>
  <c r="AP100" i="28"/>
  <c r="W113" i="28"/>
  <c r="D109" i="28"/>
  <c r="AK88" i="28"/>
  <c r="AN100" i="28"/>
  <c r="AJ91" i="28"/>
  <c r="AN91" i="28"/>
  <c r="AI100" i="28"/>
  <c r="AM82" i="28"/>
  <c r="AG100" i="28"/>
  <c r="D111" i="28"/>
  <c r="AI109" i="28"/>
  <c r="M85" i="28"/>
  <c r="Q113" i="28"/>
  <c r="O84" i="28"/>
  <c r="J98" i="28"/>
  <c r="O119" i="28"/>
  <c r="AI97" i="28"/>
  <c r="M120" i="28"/>
  <c r="X120" i="28"/>
  <c r="H93" i="28"/>
  <c r="AN83" i="28"/>
  <c r="AC82" i="28"/>
  <c r="R112" i="28"/>
  <c r="AB89" i="28"/>
  <c r="J86" i="28"/>
  <c r="S103" i="28"/>
  <c r="AU115" i="28"/>
  <c r="L81" i="28"/>
  <c r="AB100" i="28"/>
  <c r="AU84" i="28"/>
  <c r="X92" i="28"/>
  <c r="AA108" i="28"/>
  <c r="AB84" i="28"/>
  <c r="H104" i="28"/>
  <c r="AA78" i="28"/>
  <c r="Y95" i="28"/>
  <c r="U96" i="28"/>
  <c r="W116" i="28"/>
  <c r="E104" i="28"/>
  <c r="AK105" i="28"/>
  <c r="AJ80" i="28"/>
  <c r="Q98" i="28"/>
  <c r="AS86" i="28"/>
  <c r="N88" i="28"/>
  <c r="T103" i="28"/>
  <c r="Z118" i="28"/>
  <c r="F84" i="28"/>
  <c r="L99" i="28"/>
  <c r="R114" i="28"/>
  <c r="AR112" i="28"/>
  <c r="O92" i="28"/>
  <c r="U107" i="28"/>
  <c r="AN99" i="28"/>
  <c r="R85" i="28"/>
  <c r="X100" i="28"/>
  <c r="AD115" i="28"/>
  <c r="G79" i="28"/>
  <c r="M94" i="28"/>
  <c r="S109" i="28"/>
  <c r="L113" i="28"/>
  <c r="P87" i="28"/>
  <c r="AB105" i="28"/>
  <c r="I83" i="28"/>
  <c r="AR90" i="28"/>
  <c r="N95" i="28"/>
  <c r="Y115" i="28"/>
  <c r="AO89" i="28"/>
  <c r="O79" i="28"/>
  <c r="M90" i="28"/>
  <c r="E93" i="28"/>
  <c r="Z79" i="28"/>
  <c r="AP84" i="28"/>
  <c r="AC113" i="28"/>
  <c r="N91" i="28"/>
  <c r="I117" i="28"/>
  <c r="M95" i="28"/>
  <c r="S84" i="28"/>
  <c r="AI86" i="28"/>
  <c r="AK97" i="28"/>
  <c r="F111" i="28"/>
  <c r="X96" i="28"/>
  <c r="AP89" i="28"/>
  <c r="AM89" i="28"/>
  <c r="AN82" i="28"/>
  <c r="AM98" i="28"/>
  <c r="AE116" i="28"/>
  <c r="N86" i="28"/>
  <c r="AN88" i="28"/>
  <c r="AJ88" i="28"/>
  <c r="O115" i="28"/>
  <c r="AG98" i="28"/>
  <c r="AL119" i="28"/>
  <c r="M98" i="28"/>
  <c r="Q115" i="28"/>
  <c r="E108" i="28"/>
  <c r="AD81" i="28"/>
  <c r="K109" i="28"/>
  <c r="N119" i="28"/>
  <c r="D99" i="28"/>
  <c r="K117" i="28"/>
  <c r="H95" i="28"/>
  <c r="K119" i="28"/>
  <c r="I116" i="28"/>
  <c r="P84" i="28"/>
  <c r="U79" i="28"/>
  <c r="W81" i="28"/>
  <c r="X111" i="28"/>
  <c r="AA88" i="28"/>
  <c r="AL84" i="28"/>
  <c r="Y102" i="28"/>
  <c r="AS105" i="28"/>
  <c r="E80" i="28"/>
  <c r="Y99" i="28"/>
  <c r="AP113" i="28"/>
  <c r="W91" i="28"/>
  <c r="AG107" i="28"/>
  <c r="Y83" i="28"/>
  <c r="M103" i="28"/>
  <c r="AS114" i="28"/>
  <c r="V94" i="28"/>
  <c r="S95" i="28"/>
  <c r="AE114" i="28"/>
  <c r="L102" i="28"/>
  <c r="AK104" i="28"/>
  <c r="AI79" i="28"/>
  <c r="U97" i="28"/>
  <c r="AR91" i="28"/>
  <c r="AL88" i="28"/>
  <c r="F104" i="28"/>
  <c r="L119" i="28"/>
  <c r="AD84" i="28"/>
  <c r="AJ99" i="28"/>
  <c r="AP114" i="28"/>
  <c r="AQ117" i="28"/>
  <c r="AM92" i="28"/>
  <c r="G108" i="28"/>
  <c r="N106" i="28"/>
  <c r="AP85" i="28"/>
  <c r="J101" i="28"/>
  <c r="P116" i="28"/>
  <c r="AE79" i="28"/>
  <c r="AK94" i="28"/>
  <c r="E110" i="28"/>
  <c r="AR79" i="28"/>
  <c r="AN87" i="28"/>
  <c r="X107" i="28"/>
  <c r="AG83" i="28"/>
  <c r="AU96" i="28"/>
  <c r="L96" i="28"/>
  <c r="U116" i="28"/>
  <c r="AJ90" i="28"/>
  <c r="AQ78" i="28"/>
  <c r="AU79" i="28"/>
  <c r="AJ93" i="28"/>
  <c r="X80" i="28"/>
  <c r="AK85" i="28"/>
  <c r="AI112" i="28"/>
  <c r="K90" i="28"/>
  <c r="L116" i="28"/>
  <c r="O94" i="28"/>
  <c r="J108" i="28"/>
  <c r="S81" i="28"/>
  <c r="AT92" i="28"/>
  <c r="AD87" i="28"/>
  <c r="K92" i="28"/>
  <c r="V87" i="28"/>
  <c r="U87" i="28"/>
  <c r="L78" i="28"/>
  <c r="F94" i="28"/>
  <c r="AE104" i="28"/>
  <c r="AI81" i="28"/>
  <c r="AC116" i="28"/>
  <c r="V85" i="28"/>
  <c r="AJ102" i="28"/>
  <c r="K96" i="28"/>
  <c r="AG111" i="28"/>
  <c r="E96" i="28"/>
  <c r="AL102" i="28"/>
  <c r="Q106" i="28"/>
  <c r="AQ119" i="28"/>
  <c r="AR109" i="28"/>
  <c r="Q114" i="28"/>
  <c r="R119" i="28"/>
  <c r="AE112" i="28"/>
  <c r="AK92" i="28"/>
  <c r="N118" i="28"/>
  <c r="O113" i="28"/>
  <c r="P120" i="28"/>
  <c r="AU98" i="28"/>
  <c r="M80" i="28"/>
  <c r="AE110" i="28"/>
  <c r="S87" i="28"/>
  <c r="AF83" i="28"/>
  <c r="Y101" i="28"/>
  <c r="AT95" i="28"/>
  <c r="AK78" i="28"/>
  <c r="Y98" i="28"/>
  <c r="F113" i="28"/>
  <c r="Y90" i="28"/>
  <c r="AN106" i="28"/>
  <c r="S82" i="28"/>
  <c r="N102" i="28"/>
  <c r="AT103" i="28"/>
  <c r="S93" i="28"/>
  <c r="R93" i="28"/>
  <c r="AL113" i="28"/>
  <c r="Q101" i="28"/>
  <c r="AP103" i="28"/>
  <c r="X78" i="28"/>
  <c r="R96" i="28"/>
  <c r="AQ96" i="28"/>
  <c r="X89" i="28"/>
  <c r="AD104" i="28"/>
  <c r="AJ119" i="28"/>
  <c r="P85" i="28"/>
  <c r="V100" i="28"/>
  <c r="AB115" i="28"/>
  <c r="S78" i="28"/>
  <c r="Y93" i="28"/>
  <c r="AE108" i="28"/>
  <c r="T109" i="28"/>
  <c r="AB86" i="28"/>
  <c r="AH101" i="28"/>
  <c r="AN116" i="28"/>
  <c r="Q80" i="28"/>
  <c r="W95" i="28"/>
  <c r="AC110" i="28"/>
  <c r="AQ84" i="28"/>
  <c r="Z88" i="28"/>
  <c r="AM83" i="28"/>
  <c r="F83" i="28"/>
  <c r="AP108" i="28"/>
  <c r="E118" i="28"/>
  <c r="AE82" i="28"/>
  <c r="F78" i="28"/>
  <c r="AM100" i="28"/>
  <c r="AH81" i="28"/>
  <c r="I78" i="28"/>
  <c r="AO93" i="28"/>
  <c r="X106" i="28"/>
  <c r="AM93" i="28"/>
  <c r="I94" i="28"/>
  <c r="W104" i="28"/>
  <c r="S119" i="28"/>
  <c r="U117" i="28"/>
  <c r="I109" i="28"/>
  <c r="S117" i="28"/>
  <c r="J109" i="28"/>
  <c r="H90" i="28"/>
  <c r="F117" i="28"/>
  <c r="I106" i="28"/>
  <c r="W114" i="28"/>
  <c r="AR110" i="28"/>
  <c r="I79" i="28"/>
  <c r="AG109" i="28"/>
  <c r="K86" i="28"/>
  <c r="Y82" i="28"/>
  <c r="AD100" i="28"/>
  <c r="AR85" i="28"/>
  <c r="AT115" i="28"/>
  <c r="AC97" i="28"/>
  <c r="K112" i="28"/>
  <c r="T89" i="28"/>
  <c r="AP105" i="28"/>
  <c r="I81" i="28"/>
  <c r="S101" i="28"/>
  <c r="AS94" i="28"/>
  <c r="U92" i="28"/>
  <c r="T92" i="28"/>
  <c r="H112" i="28"/>
  <c r="P100" i="28"/>
  <c r="J103" i="28"/>
  <c r="AU111" i="28"/>
  <c r="Q95" i="28"/>
  <c r="AU100" i="28"/>
  <c r="J90" i="28"/>
  <c r="P105" i="28"/>
  <c r="V120" i="28"/>
  <c r="AN85" i="28"/>
  <c r="H101" i="28"/>
  <c r="N116" i="28"/>
  <c r="E79" i="28"/>
  <c r="K94" i="28"/>
  <c r="Q109" i="28"/>
  <c r="AN111" i="28"/>
  <c r="N87" i="28"/>
  <c r="T102" i="28"/>
  <c r="Z117" i="28"/>
  <c r="AO80" i="28"/>
  <c r="I96" i="28"/>
  <c r="O111" i="28"/>
  <c r="AU88" i="28"/>
  <c r="L89" i="28"/>
  <c r="AD110" i="28"/>
  <c r="E85" i="28"/>
  <c r="AT110" i="28"/>
  <c r="S79" i="28"/>
  <c r="R79" i="28"/>
  <c r="AH111" i="28"/>
  <c r="AH110" i="28"/>
  <c r="AC118" i="28"/>
  <c r="AJ116" i="28"/>
  <c r="AJ81" i="28"/>
  <c r="E78" i="28"/>
  <c r="AK119" i="28"/>
  <c r="K91" i="28"/>
  <c r="AN98" i="28"/>
  <c r="J91" i="28"/>
  <c r="P115" i="28"/>
  <c r="AC102" i="28"/>
  <c r="AE109" i="28"/>
  <c r="Z80" i="28"/>
  <c r="Q107" i="28"/>
  <c r="AJ114" i="28"/>
  <c r="AI103" i="28"/>
  <c r="AE87" i="28"/>
  <c r="AM115" i="28"/>
  <c r="AN95" i="28"/>
  <c r="D83" i="28"/>
  <c r="AR101" i="28"/>
  <c r="AT116" i="28"/>
  <c r="AM108" i="28"/>
  <c r="F85" i="28"/>
  <c r="O81" i="28"/>
  <c r="AD99" i="28"/>
  <c r="W102" i="28"/>
  <c r="AR105" i="28"/>
  <c r="AB96" i="28"/>
  <c r="R111" i="28"/>
  <c r="O88" i="28"/>
  <c r="I105" i="28"/>
  <c r="AM79" i="28"/>
  <c r="R100" i="28"/>
  <c r="AT82" i="28"/>
  <c r="S91" i="28"/>
  <c r="R91" i="28"/>
  <c r="W109" i="28"/>
  <c r="T98" i="28"/>
  <c r="K102" i="28"/>
  <c r="AQ102" i="28"/>
  <c r="Q94" i="28"/>
  <c r="AT105" i="28"/>
  <c r="AH90" i="28"/>
  <c r="AN105" i="28"/>
  <c r="D81" i="28"/>
  <c r="Z86" i="28"/>
  <c r="AF101" i="28"/>
  <c r="AL116" i="28"/>
  <c r="AC79" i="28"/>
  <c r="AI94" i="28"/>
  <c r="AO109" i="28"/>
  <c r="AU78" i="28"/>
  <c r="AL87" i="28"/>
  <c r="F103" i="28"/>
  <c r="L118" i="28"/>
  <c r="AA81" i="28"/>
  <c r="AG96" i="28"/>
  <c r="AM111" i="28"/>
  <c r="AT93" i="28"/>
  <c r="AJ89" i="28"/>
  <c r="Z112" i="28"/>
  <c r="AC85" i="28"/>
  <c r="AU117" i="28"/>
  <c r="AH98" i="28"/>
  <c r="AG118" i="28"/>
  <c r="AU89" i="28"/>
  <c r="AT89" i="28"/>
  <c r="K78" i="28"/>
  <c r="E95" i="28"/>
  <c r="G110" i="28"/>
  <c r="AF110" i="28"/>
  <c r="AD117" i="28"/>
  <c r="AP116" i="28"/>
  <c r="N115" i="28"/>
  <c r="AH88" i="28"/>
  <c r="T86" i="28"/>
  <c r="AG88" i="28"/>
  <c r="AK102" i="28"/>
  <c r="AE100" i="28"/>
  <c r="Z102" i="28"/>
  <c r="X119" i="28"/>
  <c r="AC105" i="28"/>
  <c r="U111" i="28"/>
  <c r="E100" i="28"/>
  <c r="M84" i="28"/>
  <c r="O114" i="28"/>
  <c r="T118" i="28"/>
  <c r="L120" i="28"/>
  <c r="AQ90" i="28"/>
  <c r="AS108" i="28"/>
  <c r="AN107" i="28"/>
  <c r="AH83" i="28"/>
  <c r="J80" i="28"/>
  <c r="AF98" i="28"/>
  <c r="W101" i="28"/>
  <c r="AR95" i="28"/>
  <c r="AD95" i="28"/>
  <c r="T110" i="28"/>
  <c r="G87" i="28"/>
  <c r="J104" i="28"/>
  <c r="AB78" i="28"/>
  <c r="V99" i="28"/>
  <c r="AP118" i="28"/>
  <c r="Q90" i="28"/>
  <c r="P90" i="28"/>
  <c r="D95" i="28"/>
  <c r="U94" i="28"/>
  <c r="O101" i="28"/>
  <c r="AU91" i="28"/>
  <c r="O93" i="28"/>
  <c r="AS110" i="28"/>
  <c r="T91" i="28"/>
  <c r="Z106" i="28"/>
  <c r="D105" i="28"/>
  <c r="L87" i="28"/>
  <c r="R102" i="28"/>
  <c r="X117" i="28"/>
  <c r="O80" i="28"/>
  <c r="U95" i="28"/>
  <c r="AA110" i="28"/>
  <c r="AT83" i="28"/>
  <c r="X88" i="28"/>
  <c r="AD103" i="28"/>
  <c r="AJ118" i="28"/>
  <c r="M82" i="28"/>
  <c r="S97" i="28"/>
  <c r="Y112" i="28"/>
  <c r="AS98" i="28"/>
  <c r="V90" i="28"/>
  <c r="AJ113" i="28"/>
  <c r="O86" i="28"/>
  <c r="O78" i="28"/>
  <c r="Z99" i="28"/>
  <c r="AB119" i="28"/>
  <c r="D120" i="28"/>
  <c r="Q105" i="28"/>
  <c r="M107" i="28"/>
  <c r="E120" i="28"/>
  <c r="AI102" i="28"/>
  <c r="Z101" i="28"/>
  <c r="D106" i="28"/>
  <c r="U112" i="28"/>
  <c r="W106" i="28"/>
  <c r="U85" i="28"/>
  <c r="AL120" i="28"/>
  <c r="O85" i="28"/>
  <c r="AC89" i="28"/>
  <c r="L98" i="28"/>
  <c r="K93" i="28"/>
  <c r="Y111" i="28"/>
  <c r="AH103" i="28"/>
  <c r="M104" i="28"/>
  <c r="AG90" i="28"/>
  <c r="T80" i="28"/>
  <c r="AB112" i="28"/>
  <c r="M113" i="28"/>
  <c r="J119" i="28"/>
  <c r="AU118" i="28"/>
  <c r="AT96" i="28"/>
  <c r="H107" i="28"/>
  <c r="AA82" i="28"/>
  <c r="AM78" i="28"/>
  <c r="AE97" i="28"/>
  <c r="AC100" i="28"/>
  <c r="AQ85" i="28"/>
  <c r="AB94" i="28"/>
  <c r="Z109" i="28"/>
  <c r="AM85" i="28"/>
  <c r="N103" i="28"/>
  <c r="AU114" i="28"/>
  <c r="V98" i="28"/>
  <c r="Z115" i="28"/>
  <c r="O89" i="28"/>
  <c r="N89" i="28"/>
  <c r="Z120" i="28"/>
  <c r="D94" i="28"/>
  <c r="O100" i="28"/>
  <c r="AQ82" i="28"/>
  <c r="M92" i="28"/>
  <c r="AR115" i="28"/>
  <c r="F92" i="28"/>
  <c r="L107" i="28"/>
  <c r="AS78" i="28"/>
  <c r="AJ87" i="28"/>
  <c r="AP102" i="28"/>
  <c r="J118" i="28"/>
  <c r="AM80" i="28"/>
  <c r="G96" i="28"/>
  <c r="M111" i="28"/>
  <c r="AS88" i="28"/>
  <c r="J89" i="28"/>
  <c r="P104" i="28"/>
  <c r="V119" i="28"/>
  <c r="AK82" i="28"/>
  <c r="E98" i="28"/>
  <c r="K113" i="28"/>
  <c r="AR103" i="28"/>
  <c r="H91" i="28"/>
  <c r="R116" i="28"/>
  <c r="AM86" i="28"/>
  <c r="M79" i="28"/>
  <c r="S100" i="28"/>
  <c r="S120" i="28"/>
  <c r="D80" i="28"/>
  <c r="AO94" i="28"/>
  <c r="AM96" i="28"/>
  <c r="K114" i="28"/>
  <c r="AL96" i="28"/>
  <c r="D78" i="28"/>
  <c r="AJ120" i="28"/>
  <c r="AE99" i="28"/>
  <c r="P86" i="28"/>
  <c r="AG81" i="28"/>
  <c r="AE117" i="28"/>
  <c r="AF81" i="28"/>
  <c r="AD118" i="28"/>
  <c r="AP95" i="28"/>
  <c r="AN90" i="28"/>
  <c r="U118" i="28"/>
  <c r="AM101" i="28"/>
  <c r="H100" i="28"/>
  <c r="P118" i="28"/>
  <c r="AR99" i="28"/>
  <c r="AJ110" i="28"/>
  <c r="AK107" i="28"/>
  <c r="I118" i="28"/>
  <c r="AQ109" i="28"/>
  <c r="AS87" i="28"/>
  <c r="O106" i="28"/>
  <c r="U81" i="28"/>
  <c r="AQ116" i="28"/>
  <c r="AI96" i="28"/>
  <c r="AC99" i="28"/>
  <c r="AH115" i="28"/>
  <c r="AD93" i="28"/>
  <c r="AB108" i="28"/>
  <c r="AC84" i="28"/>
  <c r="O102" i="28"/>
  <c r="AU103" i="28"/>
  <c r="Z97" i="28"/>
  <c r="AN112" i="28"/>
  <c r="H88" i="28"/>
  <c r="G88" i="28"/>
  <c r="AG119" i="28"/>
  <c r="Y120" i="28"/>
  <c r="S99" i="28"/>
  <c r="V115" i="28"/>
  <c r="O91" i="28"/>
  <c r="AQ120" i="28"/>
  <c r="AD92" i="28"/>
  <c r="AJ107" i="28"/>
  <c r="AR83" i="28"/>
  <c r="V88" i="28"/>
  <c r="AB103" i="28"/>
  <c r="AH118" i="28"/>
  <c r="Y81" i="28"/>
  <c r="AE96" i="28"/>
  <c r="AK111" i="28"/>
  <c r="AR93" i="28"/>
  <c r="AH89" i="28"/>
  <c r="AN104" i="28"/>
  <c r="H120" i="28"/>
  <c r="W83" i="28"/>
  <c r="AC98" i="28"/>
  <c r="AI113" i="28"/>
  <c r="AQ108" i="28"/>
  <c r="AF91" i="28"/>
  <c r="AQ81" i="28"/>
  <c r="Y87" i="28"/>
  <c r="H80" i="28"/>
  <c r="P101" i="28"/>
  <c r="D84" i="28"/>
  <c r="J120" i="28"/>
  <c r="I92" i="28"/>
  <c r="D82" i="28"/>
  <c r="I99" i="28"/>
  <c r="AL91" i="28"/>
  <c r="H114" i="28"/>
  <c r="AE119" i="28"/>
  <c r="AG115" i="28"/>
  <c r="AK120" i="28"/>
  <c r="AU120" i="28"/>
  <c r="AF111" i="28"/>
  <c r="AT119" i="28"/>
  <c r="P108" i="28"/>
  <c r="AL93" i="28"/>
  <c r="AD88" i="28"/>
  <c r="W111" i="28"/>
  <c r="AO99" i="28"/>
  <c r="J93" i="28"/>
  <c r="AL110" i="28"/>
  <c r="D96" i="28"/>
  <c r="F109" i="28"/>
  <c r="E102" i="28"/>
  <c r="E117" i="28"/>
  <c r="AT118" i="28"/>
  <c r="T87" i="28"/>
  <c r="O105" i="28"/>
  <c r="K80" i="28"/>
  <c r="AU105" i="28"/>
  <c r="AF95" i="28"/>
  <c r="AE98" i="28"/>
  <c r="AK114" i="28"/>
  <c r="Y92" i="28"/>
  <c r="AH107" i="28"/>
  <c r="Z83" i="28"/>
  <c r="T101" i="28"/>
  <c r="AT94" i="28"/>
  <c r="Y96" i="28"/>
  <c r="J111" i="28"/>
  <c r="AO86" i="28"/>
  <c r="AN86" i="28"/>
  <c r="AO118" i="28"/>
  <c r="AF119" i="28"/>
  <c r="S98" i="28"/>
  <c r="AD113" i="28"/>
  <c r="L90" i="28"/>
  <c r="J78" i="28"/>
  <c r="P93" i="28"/>
  <c r="V108" i="28"/>
  <c r="AQ88" i="28"/>
  <c r="H89" i="28"/>
  <c r="N104" i="28"/>
  <c r="T119" i="28"/>
  <c r="K82" i="28"/>
  <c r="Q97" i="28"/>
  <c r="W112" i="28"/>
  <c r="AQ98" i="28"/>
  <c r="T90" i="28"/>
  <c r="Z105" i="28"/>
  <c r="AF120" i="28"/>
  <c r="I84" i="28"/>
  <c r="O99" i="28"/>
  <c r="U114" i="28"/>
  <c r="AU112" i="28"/>
  <c r="R92" i="28"/>
  <c r="AU85" i="28"/>
  <c r="K88" i="28"/>
  <c r="F81" i="28"/>
  <c r="H102" i="28"/>
  <c r="D117" i="28"/>
  <c r="AI98" i="28"/>
  <c r="AR106" i="28"/>
  <c r="AD78" i="28"/>
  <c r="AP99" i="28"/>
  <c r="AH86" i="28"/>
  <c r="AR94" i="28"/>
  <c r="AC106" i="28"/>
  <c r="AP81" i="28"/>
  <c r="K110" i="28"/>
  <c r="AE86" i="28"/>
  <c r="P78" i="28"/>
  <c r="AU106" i="28"/>
  <c r="W79" i="28"/>
  <c r="N79" i="28"/>
  <c r="D88" i="28"/>
  <c r="AA99" i="28"/>
  <c r="H119" i="28"/>
  <c r="AL89" i="28"/>
  <c r="AJ115" i="28"/>
  <c r="F119" i="28"/>
  <c r="AI119" i="28"/>
  <c r="G107" i="28"/>
  <c r="AA118" i="28"/>
  <c r="J97" i="28"/>
  <c r="AB118" i="28"/>
  <c r="AD101" i="28"/>
  <c r="AC104" i="28"/>
  <c r="K120" i="28"/>
  <c r="AM91" i="28"/>
  <c r="I91" i="28"/>
  <c r="L85" i="28"/>
  <c r="I100" i="28"/>
  <c r="AJ97" i="28"/>
  <c r="D98" i="28"/>
  <c r="D86" i="28"/>
  <c r="AP115" i="28"/>
  <c r="O107" i="28"/>
  <c r="AM90" i="28"/>
  <c r="AK115" i="28"/>
  <c r="AU108" i="28"/>
  <c r="L86" i="28"/>
  <c r="U104" i="28"/>
  <c r="AN78" i="28"/>
  <c r="AU95" i="28"/>
  <c r="AD94" i="28"/>
  <c r="AD97" i="28"/>
  <c r="E114" i="28"/>
  <c r="X91" i="28"/>
  <c r="AO106" i="28"/>
  <c r="T82" i="28"/>
  <c r="U100" i="28"/>
  <c r="AU82" i="28"/>
  <c r="Z95" i="28"/>
  <c r="P110" i="28"/>
  <c r="AE85" i="28"/>
  <c r="AD85" i="28"/>
  <c r="G118" i="28"/>
  <c r="AN118" i="28"/>
  <c r="W97" i="28"/>
  <c r="AJ112" i="28"/>
  <c r="G89" i="28"/>
  <c r="AH78" i="28"/>
  <c r="AN93" i="28"/>
  <c r="H109" i="28"/>
  <c r="AU92" i="28"/>
  <c r="AF89" i="28"/>
  <c r="AL104" i="28"/>
  <c r="F120" i="28"/>
  <c r="AI82" i="28"/>
  <c r="AO97" i="28"/>
  <c r="I113" i="28"/>
  <c r="AU102" i="28"/>
  <c r="F91" i="28"/>
  <c r="L106" i="28"/>
  <c r="D91" i="28"/>
  <c r="AG84" i="28"/>
  <c r="AM99" i="28"/>
  <c r="G115" i="28"/>
  <c r="AT117" i="28"/>
  <c r="AP92" i="28"/>
  <c r="AT90" i="28"/>
  <c r="AI88" i="28"/>
  <c r="AL81" i="28"/>
  <c r="AM102" i="28"/>
  <c r="AR84" i="28"/>
  <c r="T100" i="28"/>
  <c r="AS113" i="28"/>
  <c r="Y79" i="28"/>
  <c r="AH100" i="28"/>
  <c r="AC87" i="28"/>
  <c r="AT100" i="28"/>
  <c r="AH105" i="28"/>
  <c r="AH80" i="28"/>
  <c r="M109" i="28"/>
  <c r="Y85" i="28"/>
  <c r="AO91" i="28"/>
  <c r="AP83" i="28"/>
  <c r="O82" i="28"/>
  <c r="AS81" i="28"/>
  <c r="AI85" i="28"/>
  <c r="AL117" i="28"/>
  <c r="Y86" i="28"/>
  <c r="Y103" i="28"/>
  <c r="AK108" i="28"/>
  <c r="AB116" i="28"/>
  <c r="H92" i="28"/>
  <c r="AC117" i="28"/>
  <c r="AP119" i="28"/>
  <c r="D104" i="28"/>
  <c r="G119" i="28"/>
  <c r="AM88" i="28"/>
  <c r="M114" i="28"/>
  <c r="D108" i="28"/>
  <c r="AF88" i="28"/>
  <c r="AF80" i="28"/>
  <c r="T120" i="28"/>
  <c r="J95" i="28"/>
  <c r="Q119" i="28"/>
  <c r="N120" i="28"/>
  <c r="AM110" i="28"/>
  <c r="V105" i="28"/>
  <c r="R120" i="28"/>
  <c r="N114" i="28"/>
  <c r="AT98" i="28"/>
  <c r="G85" i="28"/>
  <c r="V103" i="28"/>
  <c r="AR116" i="28"/>
  <c r="AS85" i="28"/>
  <c r="AF93" i="28"/>
  <c r="AC96" i="28"/>
  <c r="G113" i="28"/>
  <c r="Z90" i="28"/>
  <c r="E106" i="28"/>
  <c r="J81" i="28"/>
  <c r="W99" i="28"/>
  <c r="X116" i="28"/>
  <c r="X94" i="28"/>
  <c r="Y108" i="28"/>
  <c r="X84" i="28"/>
  <c r="W84" i="28"/>
  <c r="N117" i="28"/>
  <c r="F118" i="28"/>
  <c r="T96" i="28"/>
  <c r="E112" i="28"/>
  <c r="E88" i="28"/>
  <c r="T79" i="28"/>
  <c r="Z94" i="28"/>
  <c r="AF109" i="28"/>
  <c r="AT97" i="28"/>
  <c r="R90" i="28"/>
  <c r="X105" i="28"/>
  <c r="AD120" i="28"/>
  <c r="U83" i="28"/>
  <c r="AA98" i="28"/>
  <c r="AG113" i="28"/>
  <c r="AT107" i="28"/>
  <c r="AD91" i="28"/>
  <c r="AJ106" i="28"/>
  <c r="D115" i="28"/>
  <c r="S85" i="28"/>
  <c r="Y100" i="28"/>
  <c r="AE115" i="28"/>
  <c r="V78" i="28"/>
  <c r="AB93" i="28"/>
  <c r="AS95" i="28"/>
  <c r="U89" i="28"/>
  <c r="AF82" i="28"/>
  <c r="AJ103" i="28"/>
  <c r="AS90" i="28"/>
  <c r="AQ118" i="28"/>
  <c r="AU119" i="28"/>
  <c r="W80" i="28"/>
  <c r="AA101" i="28"/>
  <c r="AR80" i="28"/>
  <c r="AQ107" i="28"/>
  <c r="AI104" i="28"/>
  <c r="AG79" i="28"/>
  <c r="S108" i="28"/>
  <c r="Q84" i="28"/>
  <c r="AH91" i="28"/>
  <c r="AR81" i="28"/>
  <c r="K87" i="28"/>
  <c r="AQ114" i="28"/>
  <c r="AT120" i="28"/>
  <c r="AK116" i="28"/>
  <c r="E83" i="28"/>
  <c r="D79" i="28"/>
  <c r="AN94" i="28"/>
  <c r="M115" i="28"/>
  <c r="AO119" i="28"/>
  <c r="AA116" i="28"/>
  <c r="Q112" i="28"/>
  <c r="AI120" i="28"/>
  <c r="AN108" i="28"/>
  <c r="D103" i="28"/>
  <c r="L97" i="28"/>
  <c r="O108" i="28"/>
  <c r="N85" i="28"/>
  <c r="AQ110" i="28"/>
  <c r="H116" i="28"/>
  <c r="F93" i="28"/>
  <c r="G116" i="28"/>
  <c r="M119" i="28"/>
  <c r="R107" i="28"/>
  <c r="AA103" i="28"/>
  <c r="R117" i="28"/>
  <c r="AA112" i="28"/>
  <c r="AU87" i="28"/>
  <c r="AI83" i="28"/>
  <c r="AA102" i="28"/>
  <c r="AQ106" i="28"/>
  <c r="AM114" i="28"/>
  <c r="AE92" i="28"/>
  <c r="AE95" i="28"/>
  <c r="M112" i="28"/>
  <c r="W89" i="28"/>
  <c r="J105" i="28"/>
  <c r="AN79" i="28"/>
  <c r="W98" i="28"/>
  <c r="AA115" i="28"/>
  <c r="T93" i="28"/>
  <c r="AE107" i="28"/>
  <c r="R83" i="28"/>
  <c r="Q83" i="28"/>
  <c r="V116" i="28"/>
  <c r="M117" i="28"/>
  <c r="R95" i="28"/>
  <c r="M110" i="28"/>
  <c r="AK86" i="28"/>
  <c r="F80" i="28"/>
  <c r="L95" i="28"/>
  <c r="R110" i="28"/>
  <c r="AS102" i="28"/>
  <c r="AP90" i="28"/>
  <c r="J106" i="28"/>
  <c r="D89" i="28"/>
  <c r="G84" i="28"/>
  <c r="M99" i="28"/>
  <c r="S114" i="28"/>
  <c r="AS112" i="28"/>
  <c r="P92" i="28"/>
  <c r="V107" i="28"/>
  <c r="F98" i="28"/>
  <c r="E86" i="28"/>
  <c r="K101" i="28"/>
  <c r="Q116" i="28"/>
  <c r="H79" i="28"/>
  <c r="N94" i="28"/>
  <c r="AR100" i="28"/>
  <c r="G90" i="28"/>
  <c r="AD83" i="28"/>
  <c r="AB104" i="28"/>
  <c r="AQ97" i="28"/>
  <c r="G81" i="28"/>
  <c r="AC78" i="28"/>
  <c r="R81" i="28"/>
  <c r="X102" i="28"/>
  <c r="AU86" i="28"/>
  <c r="AR114" i="28"/>
  <c r="AN103" i="28"/>
  <c r="N78" i="28"/>
  <c r="Z107" i="28"/>
  <c r="G83" i="28"/>
  <c r="J107" i="28"/>
  <c r="F105" i="28"/>
  <c r="AH104" i="28"/>
  <c r="AO107" i="28"/>
  <c r="L100" i="28"/>
  <c r="AQ80" i="28"/>
  <c r="AI115" i="28"/>
  <c r="P79" i="28"/>
  <c r="I107" i="28"/>
  <c r="AI117" i="28"/>
  <c r="V113" i="28"/>
  <c r="O112" i="28"/>
  <c r="L115" i="28"/>
  <c r="F101" i="28"/>
  <c r="AA119" i="28"/>
  <c r="AF115" i="28"/>
  <c r="Z119" i="28"/>
  <c r="D119" i="28"/>
  <c r="H78" i="28"/>
  <c r="AE81" i="28"/>
  <c r="J116" i="28"/>
  <c r="AB109" i="28"/>
  <c r="AF90" i="28"/>
  <c r="AO110" i="28"/>
  <c r="O118" i="28"/>
  <c r="AN101" i="28"/>
  <c r="AK101" i="28"/>
  <c r="Y114" i="28"/>
  <c r="AI110" i="28"/>
  <c r="AL83" i="28"/>
  <c r="AB82" i="28"/>
  <c r="AB101" i="28"/>
  <c r="AR96" i="28"/>
  <c r="G114" i="28"/>
  <c r="Z91" i="28"/>
  <c r="AC94" i="28"/>
  <c r="S111" i="28"/>
  <c r="P88" i="28"/>
  <c r="K104" i="28"/>
  <c r="AI78" i="28"/>
  <c r="AA97" i="28"/>
  <c r="AG114" i="28"/>
  <c r="V92" i="28"/>
  <c r="AG106" i="28"/>
  <c r="H82" i="28"/>
  <c r="G82" i="28"/>
  <c r="X115" i="28"/>
  <c r="T116" i="28"/>
  <c r="R94" i="28"/>
  <c r="O109" i="28"/>
  <c r="AA85" i="28"/>
  <c r="AD80" i="28"/>
  <c r="AJ95" i="28"/>
  <c r="AP110" i="28"/>
  <c r="AR107" i="28"/>
  <c r="AB91" i="28"/>
  <c r="AH106" i="28"/>
  <c r="D113" i="28"/>
  <c r="AE84" i="28"/>
  <c r="AK99" i="28"/>
  <c r="E115" i="28"/>
  <c r="AR117" i="28"/>
  <c r="AN92" i="28"/>
  <c r="H108" i="28"/>
  <c r="AH108" i="28"/>
  <c r="AC86" i="28"/>
  <c r="AI101" i="28"/>
  <c r="AO116" i="28"/>
  <c r="AF79" i="28"/>
  <c r="AL94" i="28"/>
  <c r="AQ105" i="28"/>
  <c r="AE90" i="28"/>
  <c r="Y84" i="28"/>
  <c r="U105" i="28"/>
  <c r="AR104" i="28"/>
  <c r="AE83" i="28"/>
  <c r="X79" i="28"/>
  <c r="P82" i="28"/>
  <c r="P103" i="28"/>
  <c r="AQ94" i="28"/>
  <c r="AT80" i="28"/>
  <c r="AO102" i="28"/>
  <c r="AS111" i="28"/>
  <c r="AB106" i="28"/>
  <c r="AO81" i="28"/>
  <c r="AT114" i="28"/>
  <c r="M101" i="28"/>
  <c r="AN84" i="28"/>
  <c r="M78" i="28"/>
  <c r="H83" i="28"/>
  <c r="L114" i="28"/>
  <c r="AS89" i="28"/>
  <c r="AI116" i="28"/>
  <c r="V110" i="28"/>
  <c r="AE111" i="28"/>
  <c r="E101" i="28"/>
  <c r="U113" i="28"/>
  <c r="D112" i="28"/>
  <c r="Y118" i="28"/>
  <c r="AK89" i="28"/>
  <c r="X118" i="28"/>
  <c r="AK117" i="28"/>
  <c r="D107" i="28"/>
  <c r="AR119" i="28"/>
  <c r="G106" i="28"/>
  <c r="I98" i="28"/>
  <c r="AF87" i="28"/>
  <c r="AL103" i="28"/>
  <c r="G117" i="28"/>
  <c r="AM97" i="28"/>
  <c r="AH99" i="28"/>
  <c r="L109" i="28"/>
  <c r="E109" i="28"/>
  <c r="AD82" i="28"/>
  <c r="V81" i="28"/>
  <c r="AF100" i="28"/>
  <c r="AT85" i="28"/>
  <c r="N113" i="28"/>
  <c r="AB90" i="28"/>
  <c r="AE93" i="28"/>
  <c r="U110" i="28"/>
  <c r="H87" i="28"/>
  <c r="O103" i="28"/>
  <c r="AQ115" i="28"/>
  <c r="Z96" i="28"/>
  <c r="AM113" i="28"/>
  <c r="U91" i="28"/>
  <c r="AM105" i="28"/>
  <c r="E81" i="28"/>
  <c r="AK80" i="28"/>
  <c r="AD114" i="28"/>
  <c r="W115" i="28"/>
  <c r="Q93" i="28"/>
  <c r="U108" i="28"/>
  <c r="T84" i="28"/>
  <c r="P81" i="28"/>
  <c r="V96" i="28"/>
  <c r="AB111" i="28"/>
  <c r="AQ112" i="28"/>
  <c r="N92" i="28"/>
  <c r="T107" i="28"/>
  <c r="Z100" i="28"/>
  <c r="Q85" i="28"/>
  <c r="W100" i="28"/>
  <c r="AC115" i="28"/>
  <c r="T78" i="28"/>
  <c r="Z93" i="28"/>
  <c r="AF108" i="28"/>
  <c r="V114" i="28"/>
  <c r="O87" i="28"/>
  <c r="U102" i="28"/>
  <c r="AA117" i="28"/>
  <c r="R80" i="28"/>
  <c r="X95" i="28"/>
  <c r="AU109" i="28"/>
  <c r="Q91" i="28"/>
  <c r="W85" i="28"/>
  <c r="R106" i="28"/>
  <c r="AU110" i="28"/>
  <c r="Q87" i="28"/>
  <c r="V80" i="28"/>
  <c r="J83" i="28"/>
  <c r="I104" i="28"/>
  <c r="AS100" i="28"/>
  <c r="AU80" i="28"/>
  <c r="G102" i="28"/>
  <c r="AT101" i="28"/>
  <c r="AG105" i="28"/>
  <c r="AG80" i="28"/>
  <c r="Q86" i="28"/>
  <c r="AS91" i="28"/>
  <c r="AJ105" i="28"/>
  <c r="AM103" i="28"/>
  <c r="I80" i="28"/>
  <c r="T112" i="28"/>
  <c r="I119" i="28"/>
  <c r="H99" i="28"/>
  <c r="R103" i="28"/>
  <c r="AM109" i="28"/>
  <c r="W86" i="28"/>
  <c r="AD111" i="28"/>
  <c r="AI108" i="28"/>
  <c r="AB117" i="28"/>
  <c r="AP120" i="28"/>
  <c r="W117" i="28"/>
  <c r="S112" i="28"/>
  <c r="AH120" i="28"/>
  <c r="V118" i="28"/>
  <c r="AM95" i="28"/>
  <c r="S118" i="28"/>
  <c r="N84" i="28"/>
  <c r="H98" i="28"/>
  <c r="AN115" i="28"/>
  <c r="K95" i="28"/>
  <c r="AG97" i="28"/>
  <c r="AP101" i="28"/>
  <c r="N107" i="28"/>
  <c r="AC81" i="28"/>
  <c r="L80" i="28"/>
  <c r="AF99" i="28"/>
  <c r="AJ96" i="28"/>
  <c r="P112" i="28"/>
  <c r="Z89" i="28"/>
  <c r="AC92" i="28"/>
  <c r="AA109" i="28"/>
  <c r="G86" i="28"/>
  <c r="P102" i="28"/>
  <c r="AT104" i="28"/>
  <c r="AA95" i="28"/>
  <c r="AO112" i="28"/>
  <c r="W90" i="28"/>
  <c r="G105" i="28"/>
  <c r="AK79" i="28"/>
  <c r="AJ79" i="28"/>
  <c r="AK113" i="28"/>
  <c r="AC114" i="28"/>
  <c r="S92" i="28"/>
  <c r="AB107" i="28"/>
  <c r="O83" i="28"/>
  <c r="AN81" i="28"/>
  <c r="H97" i="28"/>
  <c r="N112" i="28"/>
  <c r="AU116" i="28"/>
  <c r="AL92" i="28"/>
  <c r="F108" i="28"/>
  <c r="AL106" i="28"/>
  <c r="AO85" i="28"/>
  <c r="I101" i="28"/>
  <c r="O116" i="28"/>
  <c r="F79" i="28"/>
  <c r="L94" i="28"/>
  <c r="R109" i="28"/>
  <c r="AQ79" i="28"/>
  <c r="AM87" i="28"/>
  <c r="G103" i="28"/>
  <c r="M118" i="28"/>
  <c r="AP80" i="28"/>
  <c r="J96" i="28"/>
  <c r="AG110" i="28"/>
  <c r="U103" i="28"/>
  <c r="R115" i="28"/>
  <c r="E92" i="28"/>
  <c r="N108" i="28"/>
  <c r="AG116" i="28"/>
  <c r="AL109" i="28"/>
  <c r="AO82" i="28"/>
  <c r="Z116" i="28"/>
  <c r="E119" i="28"/>
  <c r="Y116" i="28"/>
  <c r="W103" i="28"/>
  <c r="D102" i="28"/>
  <c r="P106" i="28"/>
  <c r="AC88" i="28"/>
  <c r="AG112" i="28"/>
  <c r="U80" i="28"/>
  <c r="AI87" i="28"/>
  <c r="P114" i="28"/>
  <c r="G93" i="28"/>
  <c r="G95" i="28"/>
  <c r="AL95" i="28"/>
  <c r="T105" i="28"/>
  <c r="S80" i="28"/>
  <c r="AO78" i="28"/>
  <c r="AJ98" i="28"/>
  <c r="AH95" i="28"/>
  <c r="V111" i="28"/>
  <c r="R88" i="28"/>
  <c r="Y91" i="28"/>
  <c r="AC108" i="28"/>
  <c r="AI84" i="28"/>
  <c r="U101" i="28"/>
  <c r="AU94" i="28"/>
  <c r="Y94" i="28"/>
  <c r="I112" i="28"/>
  <c r="P89" i="28"/>
  <c r="G104" i="28"/>
  <c r="Z78" i="28"/>
  <c r="Y78" i="28"/>
  <c r="G112" i="28"/>
  <c r="AE113" i="28"/>
  <c r="P91" i="28"/>
  <c r="AD106" i="28"/>
  <c r="E82" i="28"/>
  <c r="Z82" i="28"/>
  <c r="AF97" i="28"/>
  <c r="AL112" i="28"/>
  <c r="R78" i="28"/>
  <c r="X93" i="28"/>
  <c r="AD108" i="28"/>
  <c r="P111" i="28"/>
  <c r="AA86" i="28"/>
  <c r="AG101" i="28"/>
  <c r="AM116" i="28"/>
  <c r="AD79" i="28"/>
  <c r="AJ94" i="28"/>
  <c r="AP109" i="28"/>
  <c r="AU83" i="28"/>
  <c r="Y88" i="28"/>
  <c r="AE103" i="28"/>
  <c r="AK118" i="28"/>
  <c r="AB81" i="28"/>
  <c r="AH96" i="28"/>
  <c r="AS119" i="28"/>
  <c r="AA92" i="28"/>
  <c r="AO108" i="28"/>
  <c r="X86" i="28"/>
  <c r="AM94" i="28"/>
  <c r="AN119" i="28"/>
  <c r="V106" i="28"/>
  <c r="AA106" i="28"/>
  <c r="M108" i="28"/>
  <c r="AM118" i="28"/>
  <c r="K115" i="28"/>
  <c r="F114" i="28"/>
  <c r="J115" i="28"/>
  <c r="D118" i="28"/>
  <c r="AC120" i="28"/>
  <c r="V104" i="28"/>
  <c r="K85" i="28"/>
  <c r="Y107" i="28"/>
  <c r="AS99" i="28"/>
  <c r="D97" i="28"/>
  <c r="AC112" i="28"/>
  <c r="AG87" i="28"/>
  <c r="AJ92" i="28"/>
  <c r="J85" i="28"/>
  <c r="Z103" i="28"/>
  <c r="J79" i="28"/>
  <c r="AS116" i="28"/>
  <c r="AH97" i="28"/>
  <c r="AF94" i="28"/>
  <c r="X110" i="28"/>
  <c r="J87" i="28"/>
  <c r="AA90" i="28"/>
  <c r="AI107" i="28"/>
  <c r="AA83" i="28"/>
  <c r="AA100" i="28"/>
  <c r="AT84" i="28"/>
  <c r="W93" i="28"/>
  <c r="K111" i="28"/>
  <c r="L88" i="28"/>
  <c r="L103" i="28"/>
  <c r="AR113" i="28"/>
  <c r="AQ113" i="28"/>
  <c r="I111" i="28"/>
  <c r="AK112" i="28"/>
  <c r="O90" i="28"/>
  <c r="AI105" i="28"/>
  <c r="AI80" i="28"/>
  <c r="L83" i="28"/>
  <c r="R98" i="28"/>
  <c r="X113" i="28"/>
  <c r="AP78" i="28"/>
  <c r="J94" i="28"/>
  <c r="P109" i="28"/>
  <c r="H115" i="28"/>
  <c r="M87" i="28"/>
  <c r="S102" i="28"/>
  <c r="Y117" i="28"/>
  <c r="P80" i="28"/>
  <c r="V95" i="28"/>
  <c r="AB110" i="28"/>
  <c r="AT88" i="28"/>
  <c r="K89" i="28"/>
  <c r="Q104" i="28"/>
  <c r="W119" i="28"/>
  <c r="N82" i="28"/>
  <c r="T97" i="28"/>
  <c r="G78" i="28"/>
  <c r="M93" i="28"/>
  <c r="I88" i="28"/>
  <c r="AL108" i="28"/>
  <c r="K107" i="28"/>
  <c r="AP82" i="28"/>
  <c r="AO120" i="28"/>
  <c r="R108" i="28"/>
  <c r="AA104" i="28"/>
  <c r="AD89" i="28"/>
  <c r="U106" i="28"/>
  <c r="AA113" i="28"/>
  <c r="T113" i="28"/>
  <c r="L105" i="28"/>
  <c r="S113" i="28"/>
  <c r="AJ117" i="28"/>
  <c r="Y119" i="28"/>
  <c r="AB102" i="28"/>
  <c r="AE80" i="28"/>
  <c r="G100" i="28"/>
  <c r="D101" i="28"/>
  <c r="R118" i="28"/>
  <c r="AK110" i="28"/>
  <c r="AQ101" i="28"/>
  <c r="F90" i="28"/>
  <c r="Q120" i="28"/>
  <c r="AE101" i="28"/>
  <c r="AS118" i="28"/>
  <c r="AR108" i="28"/>
  <c r="AK96" i="28"/>
  <c r="AG93" i="28"/>
  <c r="AC109" i="28"/>
  <c r="I86" i="28"/>
  <c r="Y89" i="28"/>
  <c r="AP106" i="28"/>
  <c r="U82" i="28"/>
  <c r="X99" i="28"/>
  <c r="AI114" i="28"/>
  <c r="W92" i="28"/>
  <c r="Q110" i="28"/>
  <c r="E87" i="28"/>
  <c r="M102" i="28"/>
  <c r="AS103" i="28"/>
  <c r="AR102" i="28"/>
  <c r="O110" i="28"/>
  <c r="F112" i="28"/>
  <c r="M89" i="28"/>
  <c r="AJ104" i="28"/>
  <c r="AH79" i="28"/>
  <c r="AJ83" i="28"/>
  <c r="AP98" i="28"/>
  <c r="J114" i="28"/>
  <c r="AB79" i="28"/>
  <c r="AH94" i="28"/>
  <c r="AN109" i="28"/>
  <c r="AT78" i="28"/>
  <c r="AK87" i="28"/>
  <c r="E103" i="28"/>
  <c r="K118" i="28"/>
  <c r="AN80" i="28"/>
  <c r="H96" i="28"/>
  <c r="N111" i="28"/>
  <c r="AS93" i="28"/>
  <c r="AI89" i="28"/>
  <c r="AO104" i="28"/>
  <c r="I120" i="28"/>
  <c r="AL82" i="28"/>
  <c r="P99" i="28"/>
  <c r="AE78" i="28"/>
  <c r="AK93" i="28"/>
  <c r="AP88" i="28"/>
  <c r="AD109" i="28"/>
  <c r="R105" i="28"/>
  <c r="L79" i="28"/>
  <c r="AI111" i="28"/>
  <c r="V86" i="28"/>
  <c r="AG102" i="28"/>
  <c r="AM119" i="28"/>
  <c r="Z104" i="28"/>
  <c r="J110" i="28"/>
  <c r="AC111" i="28"/>
  <c r="AP96" i="28"/>
  <c r="AA111" i="28"/>
  <c r="Y110" i="28"/>
  <c r="W118" i="28"/>
  <c r="J100" i="28"/>
  <c r="AT109" i="28"/>
  <c r="I93" i="28"/>
  <c r="AP107" i="28"/>
  <c r="X114" i="28"/>
  <c r="G109" i="28"/>
  <c r="D93" i="28"/>
  <c r="X87" i="28"/>
  <c r="P119" i="28"/>
  <c r="AG99" i="28"/>
  <c r="AT108" i="28"/>
  <c r="AS96" i="28"/>
  <c r="AI95" i="28"/>
  <c r="AF92" i="28"/>
  <c r="AJ108" i="28"/>
  <c r="AK84" i="28"/>
  <c r="Q88" i="28"/>
  <c r="F106" i="28"/>
  <c r="K81" i="28"/>
  <c r="X98" i="28"/>
  <c r="AO113" i="28"/>
  <c r="V91" i="28"/>
  <c r="X109" i="28"/>
  <c r="AG85" i="28"/>
  <c r="R101" i="28"/>
  <c r="AR92" i="28"/>
  <c r="AQ92" i="28"/>
  <c r="V109" i="28"/>
  <c r="H111" i="28"/>
  <c r="F88" i="28"/>
  <c r="AO103" i="28"/>
  <c r="W78" i="28"/>
  <c r="V84" i="28"/>
  <c r="AB99" i="28"/>
  <c r="AH114" i="28"/>
  <c r="N80" i="28"/>
  <c r="T95" i="28"/>
  <c r="Z110" i="28"/>
  <c r="AS83" i="28"/>
  <c r="W88" i="28"/>
  <c r="AC103" i="28"/>
  <c r="AI118" i="28"/>
  <c r="Z81" i="28"/>
  <c r="AF96" i="28"/>
  <c r="AL111" i="28"/>
  <c r="AR98" i="28"/>
  <c r="U90" i="28"/>
  <c r="AA105" i="28"/>
  <c r="AG120" i="28"/>
  <c r="X83" i="28"/>
  <c r="L101" i="28"/>
  <c r="Q79" i="28"/>
  <c r="W94" i="28"/>
  <c r="AN89" i="28"/>
  <c r="W110" i="28"/>
  <c r="X103" i="28"/>
  <c r="AR89" i="28"/>
  <c r="E99" i="28"/>
  <c r="AN120" i="28"/>
  <c r="AK100" i="28"/>
  <c r="Y106" i="28"/>
  <c r="AF102" i="28"/>
  <c r="AO96" i="28"/>
  <c r="AK109" i="28"/>
  <c r="AH117" i="28"/>
  <c r="AJ109" i="28"/>
  <c r="N105" i="28"/>
  <c r="V117" i="28"/>
  <c r="K98" i="28"/>
  <c r="AN114" i="28"/>
  <c r="E116" i="28"/>
  <c r="D100" i="28"/>
  <c r="AF112" i="28"/>
  <c r="P107" i="28"/>
  <c r="O120" i="28"/>
  <c r="L84" i="28"/>
  <c r="Q117" i="28"/>
  <c r="M97" i="28"/>
  <c r="AS97" i="28"/>
  <c r="AR87" i="28"/>
  <c r="AG94" i="28"/>
  <c r="AA91" i="28"/>
  <c r="AL107" i="28"/>
  <c r="AC83" i="28"/>
  <c r="I87" i="28"/>
  <c r="K105" i="28"/>
  <c r="AP79" i="28"/>
  <c r="AB97" i="28"/>
  <c r="AP112" i="28"/>
  <c r="X90" i="28"/>
  <c r="Z108" i="28"/>
  <c r="AA84" i="28"/>
  <c r="Q100" i="28"/>
  <c r="AS82" i="28"/>
  <c r="AR82" i="28"/>
  <c r="X108" i="28"/>
  <c r="N110" i="28"/>
  <c r="AL86" i="28"/>
  <c r="I103" i="28"/>
  <c r="AT111" i="28"/>
  <c r="H85" i="28"/>
  <c r="N100" i="28"/>
  <c r="T115" i="28"/>
  <c r="AL80" i="28"/>
  <c r="F96" i="28"/>
  <c r="L111" i="28"/>
  <c r="AR88" i="28"/>
  <c r="I89" i="28"/>
  <c r="O104" i="28"/>
  <c r="U119" i="28"/>
  <c r="L82" i="28"/>
  <c r="R97" i="28"/>
  <c r="X112" i="28"/>
  <c r="AQ103" i="28"/>
  <c r="G91" i="28"/>
  <c r="M106" i="28"/>
  <c r="D92" i="28"/>
  <c r="J84" i="28"/>
  <c r="AJ101" i="28"/>
  <c r="AO79" i="28"/>
  <c r="I95" i="28"/>
  <c r="AI90" i="28"/>
  <c r="T111" i="28"/>
  <c r="Z84" i="28"/>
  <c r="AR97" i="28"/>
  <c r="AH85" i="28"/>
  <c r="U88" i="28"/>
  <c r="AQ100" i="28"/>
  <c r="Y80" i="28"/>
  <c r="AO117" i="28"/>
  <c r="Q96" i="28"/>
  <c r="D87" i="28"/>
  <c r="K100" i="28"/>
  <c r="AC101" i="28"/>
  <c r="AL115" i="28"/>
  <c r="X81" i="28"/>
  <c r="T94" i="28"/>
  <c r="V97" i="28"/>
  <c r="Q99" i="28"/>
  <c r="AR111" i="28"/>
  <c r="AS101" i="28"/>
  <c r="O97" i="28"/>
  <c r="AT86" i="28"/>
  <c r="P95" i="28"/>
  <c r="X82" i="28"/>
  <c r="AJ86" i="28"/>
  <c r="AS84" i="28"/>
  <c r="G120" i="28"/>
  <c r="R84" i="28"/>
  <c r="AS104" i="28"/>
  <c r="N83" i="28"/>
  <c r="AP97" i="28"/>
  <c r="AG104" i="28"/>
  <c r="K108" i="28"/>
  <c r="AA79" i="28"/>
  <c r="AT99" i="28"/>
  <c r="AK106" i="28"/>
  <c r="AB113" i="28"/>
  <c r="U99" i="28"/>
  <c r="AH112" i="28"/>
  <c r="AH84" i="28"/>
  <c r="AO111" i="28"/>
  <c r="AF86" i="28"/>
  <c r="U109" i="28"/>
  <c r="AS106" i="28"/>
  <c r="AL118" i="28"/>
  <c r="K99" i="28"/>
  <c r="AN110" i="28"/>
  <c r="S105" i="28"/>
  <c r="AH93" i="28"/>
  <c r="AD96" i="28"/>
  <c r="O95" i="28"/>
  <c r="N98" i="28"/>
  <c r="P98" i="28"/>
  <c r="AL97" i="28"/>
  <c r="AL98" i="28"/>
  <c r="H86" i="28"/>
  <c r="AT106" i="28"/>
  <c r="L104" i="28"/>
  <c r="E84" i="28"/>
  <c r="D110" i="28"/>
  <c r="AO84" i="28"/>
  <c r="AT79" i="28"/>
  <c r="S116" i="28"/>
  <c r="J112" i="28"/>
  <c r="AB114" i="28"/>
  <c r="AU107" i="28"/>
  <c r="AE91" i="28"/>
  <c r="K116" i="28"/>
  <c r="AB88" i="28"/>
  <c r="AO83" i="28"/>
  <c r="AF105" i="28"/>
  <c r="AS80" i="28"/>
  <c r="V102" i="28"/>
  <c r="AA80" i="28"/>
  <c r="W105" i="28"/>
  <c r="V79" i="28"/>
  <c r="AT87" i="28"/>
  <c r="AF116" i="28"/>
  <c r="AC90" i="28"/>
  <c r="AJ111" i="28"/>
  <c r="G97" i="28"/>
  <c r="G99" i="28"/>
  <c r="AQ91" i="28"/>
  <c r="M96" i="28"/>
  <c r="AU93" i="28"/>
  <c r="AM104" i="28"/>
  <c r="AJ100" i="28"/>
  <c r="AJ78" i="28"/>
  <c r="AA96" i="28"/>
  <c r="AJ85" i="28"/>
  <c r="AQ86" i="28"/>
  <c r="Q89" i="28"/>
  <c r="I97" i="28"/>
  <c r="T81" i="28"/>
  <c r="Q81" i="28"/>
  <c r="AO95" i="28"/>
  <c r="V89" i="28"/>
  <c r="AM84" i="28"/>
  <c r="AE105" i="28"/>
  <c r="AQ87" i="28"/>
  <c r="AU99" i="28"/>
  <c r="AD119" i="28"/>
  <c r="AB85" i="28"/>
  <c r="AU101" i="28"/>
  <c r="AL100" i="28"/>
  <c r="Z113" i="28"/>
  <c r="F107" i="28"/>
  <c r="AQ93" i="28"/>
  <c r="Z85" i="28"/>
  <c r="AU90" i="28"/>
  <c r="AJ82" i="28"/>
  <c r="L108" i="28"/>
  <c r="J113" i="28"/>
  <c r="AG78" i="28"/>
  <c r="AS92" i="28"/>
  <c r="G111" i="28"/>
  <c r="AF107" i="28"/>
  <c r="U120" i="28"/>
  <c r="S83" i="28"/>
  <c r="D116" i="28"/>
  <c r="AM112" i="28"/>
  <c r="AA120" i="28"/>
  <c r="E111" i="28"/>
  <c r="S107" i="28"/>
  <c r="AT113" i="28"/>
  <c r="M91" i="28"/>
  <c r="N109" i="28"/>
  <c r="T108" i="28"/>
  <c r="AG89" i="28"/>
  <c r="T117" i="28"/>
  <c r="L112" i="28"/>
  <c r="L110" i="28"/>
  <c r="AF85" i="28"/>
  <c r="AC95" i="28"/>
  <c r="U86" i="28"/>
  <c r="W120" i="28"/>
  <c r="F102" i="28"/>
  <c r="AG91" i="28"/>
  <c r="AM81" i="28"/>
  <c r="X85" i="28"/>
  <c r="AD107" i="28"/>
  <c r="H117" i="28"/>
  <c r="AG82" i="28"/>
  <c r="AB92" i="28"/>
  <c r="AN102" i="28"/>
  <c r="G101" i="28"/>
  <c r="J117" i="28"/>
  <c r="AG86" i="28"/>
  <c r="S89" i="28"/>
  <c r="AG95" i="28"/>
  <c r="AA87" i="28"/>
  <c r="F116" i="28"/>
  <c r="I102" i="28"/>
  <c r="AO88" i="28"/>
  <c r="AR120" i="28"/>
  <c r="F95" i="28"/>
  <c r="I90" i="28"/>
  <c r="AO87" i="28"/>
  <c r="AA107" i="28"/>
  <c r="H67" i="30"/>
  <c r="G67" i="30"/>
  <c r="I67" i="30"/>
  <c r="F67" i="30"/>
  <c r="J67" i="30"/>
  <c r="AC29" i="72"/>
  <c r="AC23" i="72"/>
  <c r="X29" i="72"/>
  <c r="X51" i="72" s="1"/>
  <c r="X77" i="72" s="1"/>
  <c r="X23" i="72"/>
  <c r="Z29" i="72"/>
  <c r="Z51" i="72" s="1"/>
  <c r="Z77" i="72" s="1"/>
  <c r="Z78" i="72" s="1"/>
  <c r="Z23" i="72"/>
  <c r="Q29" i="72"/>
  <c r="Q51" i="72" s="1"/>
  <c r="Q77" i="72" s="1"/>
  <c r="Q23" i="72"/>
  <c r="J29" i="72"/>
  <c r="J51" i="72" s="1"/>
  <c r="J23" i="72"/>
  <c r="F29" i="72"/>
  <c r="F50" i="72" s="1"/>
  <c r="F23" i="72"/>
  <c r="T29" i="72"/>
  <c r="T50" i="72" s="1"/>
  <c r="T23" i="72"/>
  <c r="I29" i="72"/>
  <c r="I51" i="72" s="1"/>
  <c r="I23" i="72"/>
  <c r="AN29" i="72"/>
  <c r="AN51" i="72" s="1"/>
  <c r="AN77" i="72" s="1"/>
  <c r="AO78" i="72" s="1"/>
  <c r="AN23" i="72"/>
  <c r="L29" i="72"/>
  <c r="L51" i="72" s="1"/>
  <c r="L77" i="72" s="1"/>
  <c r="M78" i="72" s="1"/>
  <c r="L23" i="72"/>
  <c r="AB29" i="72"/>
  <c r="AB50" i="72" s="1"/>
  <c r="AB23" i="72"/>
  <c r="AG29" i="72"/>
  <c r="AG51" i="72" s="1"/>
  <c r="AG77" i="72" s="1"/>
  <c r="AH78" i="72" s="1"/>
  <c r="AG23" i="72"/>
  <c r="P29" i="72"/>
  <c r="P51" i="72" s="1"/>
  <c r="P77" i="72" s="1"/>
  <c r="P23" i="72"/>
  <c r="Y29" i="72"/>
  <c r="Y51" i="72" s="1"/>
  <c r="Y77" i="72" s="1"/>
  <c r="Y23" i="72"/>
  <c r="H29" i="72"/>
  <c r="H50" i="72" s="1"/>
  <c r="H23" i="72"/>
  <c r="K29" i="72"/>
  <c r="K51" i="72" s="1"/>
  <c r="K77" i="72" s="1"/>
  <c r="K78" i="72" s="1"/>
  <c r="K80" i="72" s="1"/>
  <c r="K23" i="72"/>
  <c r="G29" i="72"/>
  <c r="G23" i="72"/>
  <c r="W29" i="72"/>
  <c r="W51" i="72" s="1"/>
  <c r="W77" i="72" s="1"/>
  <c r="X78" i="72" s="1"/>
  <c r="W23" i="72"/>
  <c r="N29" i="72"/>
  <c r="N51" i="72" s="1"/>
  <c r="N77" i="72" s="1"/>
  <c r="N78" i="72" s="1"/>
  <c r="N80" i="72" s="1"/>
  <c r="N23" i="72"/>
  <c r="AD29" i="72"/>
  <c r="AD23" i="72"/>
  <c r="AH29" i="72"/>
  <c r="AH51" i="72" s="1"/>
  <c r="AH77" i="72" s="1"/>
  <c r="AH23" i="72"/>
  <c r="AJ29" i="72"/>
  <c r="AJ51" i="72" s="1"/>
  <c r="AJ77" i="72" s="1"/>
  <c r="AJ78" i="72" s="1"/>
  <c r="AJ23" i="72"/>
  <c r="AT29" i="72"/>
  <c r="AT51" i="72" s="1"/>
  <c r="AT77" i="72" s="1"/>
  <c r="AU78" i="72" s="1"/>
  <c r="AT23" i="72"/>
  <c r="AK29" i="72"/>
  <c r="AK51" i="72" s="1"/>
  <c r="AK77" i="72" s="1"/>
  <c r="AK78" i="72" s="1"/>
  <c r="AK23" i="72"/>
  <c r="E29" i="72"/>
  <c r="U29" i="72"/>
  <c r="U51" i="72" s="1"/>
  <c r="U77" i="72" s="1"/>
  <c r="U23" i="72"/>
  <c r="AO29" i="72"/>
  <c r="AO51" i="72" s="1"/>
  <c r="AO77" i="72" s="1"/>
  <c r="AO23" i="72"/>
  <c r="AU29" i="72"/>
  <c r="AU51" i="72" s="1"/>
  <c r="AU77" i="72" s="1"/>
  <c r="AU23" i="72"/>
  <c r="AR29" i="72"/>
  <c r="AR50" i="72" s="1"/>
  <c r="AR23" i="72"/>
  <c r="AE29" i="72"/>
  <c r="AE51" i="72" s="1"/>
  <c r="AE77" i="72" s="1"/>
  <c r="AE23" i="72"/>
  <c r="AI29" i="72"/>
  <c r="AI51" i="72" s="1"/>
  <c r="AI77" i="72" s="1"/>
  <c r="AI23" i="72"/>
  <c r="AA29" i="72"/>
  <c r="AA51" i="72" s="1"/>
  <c r="AA77" i="72" s="1"/>
  <c r="AA78" i="72" s="1"/>
  <c r="AA23" i="72"/>
  <c r="R29" i="72"/>
  <c r="R51" i="72" s="1"/>
  <c r="R77" i="72" s="1"/>
  <c r="R78" i="72" s="1"/>
  <c r="R23" i="72"/>
  <c r="AL29" i="72"/>
  <c r="AL51" i="72" s="1"/>
  <c r="AL77" i="72" s="1"/>
  <c r="AL23" i="72"/>
  <c r="S29" i="72"/>
  <c r="S50" i="72" s="1"/>
  <c r="S23" i="72"/>
  <c r="AM29" i="72"/>
  <c r="AM51" i="72" s="1"/>
  <c r="AM77" i="72" s="1"/>
  <c r="AM78" i="72" s="1"/>
  <c r="AM23" i="72"/>
  <c r="AS29" i="72"/>
  <c r="AS23" i="72"/>
  <c r="V29" i="72"/>
  <c r="V51" i="72" s="1"/>
  <c r="V77" i="72" s="1"/>
  <c r="V23" i="72"/>
  <c r="AQ29" i="72"/>
  <c r="AQ23" i="72"/>
  <c r="O29" i="72"/>
  <c r="O51" i="72" s="1"/>
  <c r="O77" i="72" s="1"/>
  <c r="O23" i="72"/>
  <c r="AF29" i="72"/>
  <c r="AF51" i="72" s="1"/>
  <c r="AF77" i="72" s="1"/>
  <c r="AF23" i="72"/>
  <c r="AP29" i="72"/>
  <c r="AP50" i="72" s="1"/>
  <c r="AP23" i="72"/>
  <c r="AU50" i="72"/>
  <c r="AU61" i="72" s="1"/>
  <c r="P78" i="72"/>
  <c r="P80" i="72" s="1"/>
  <c r="Q78" i="72"/>
  <c r="Q80" i="72" s="1"/>
  <c r="M62" i="72"/>
  <c r="Y78" i="72"/>
  <c r="J80" i="72"/>
  <c r="M52" i="72"/>
  <c r="E80" i="72"/>
  <c r="E82" i="72" s="1"/>
  <c r="I80" i="72"/>
  <c r="H80" i="72"/>
  <c r="F80" i="72"/>
  <c r="G80" i="72"/>
  <c r="D50" i="72"/>
  <c r="D52" i="72" s="1"/>
  <c r="V50" i="72"/>
  <c r="Z50" i="72"/>
  <c r="Z61" i="72" s="1"/>
  <c r="Y50" i="72"/>
  <c r="Y61" i="72" s="1"/>
  <c r="H51" i="72"/>
  <c r="X50" i="72"/>
  <c r="X61" i="72" s="1"/>
  <c r="AS50" i="72"/>
  <c r="AS51" i="72"/>
  <c r="AS77" i="72" s="1"/>
  <c r="AD51" i="72"/>
  <c r="AD77" i="72" s="1"/>
  <c r="AD50" i="72"/>
  <c r="F51" i="72"/>
  <c r="U50" i="72"/>
  <c r="G51" i="72"/>
  <c r="G50" i="72"/>
  <c r="E51" i="72"/>
  <c r="E50" i="72"/>
  <c r="K50" i="72"/>
  <c r="K61" i="72" s="1"/>
  <c r="AC51" i="72"/>
  <c r="AC77" i="72" s="1"/>
  <c r="AC50" i="72"/>
  <c r="AQ50" i="72"/>
  <c r="AQ51" i="72"/>
  <c r="P50" i="72"/>
  <c r="P61" i="72" s="1"/>
  <c r="AR51" i="72"/>
  <c r="X77" i="28" l="1"/>
  <c r="F77" i="28"/>
  <c r="G77" i="28"/>
  <c r="I77" i="28"/>
  <c r="M77" i="28"/>
  <c r="AG77" i="28"/>
  <c r="AH77" i="28"/>
  <c r="AI77" i="28"/>
  <c r="S77" i="28"/>
  <c r="T77" i="28"/>
  <c r="AB77" i="28"/>
  <c r="AD77" i="28"/>
  <c r="AN77" i="28"/>
  <c r="AT77" i="28"/>
  <c r="AK77" i="28"/>
  <c r="H77" i="28"/>
  <c r="D77" i="28"/>
  <c r="N77" i="28"/>
  <c r="O77" i="28"/>
  <c r="K77" i="28"/>
  <c r="R77" i="28"/>
  <c r="AJ77" i="28"/>
  <c r="V77" i="28"/>
  <c r="AR77" i="28"/>
  <c r="AS77" i="28"/>
  <c r="E77" i="28"/>
  <c r="AM77" i="28"/>
  <c r="AF77" i="28"/>
  <c r="J77" i="28"/>
  <c r="Q77" i="28"/>
  <c r="L77" i="28"/>
  <c r="Y77" i="28"/>
  <c r="AA77" i="28"/>
  <c r="AQ77" i="28"/>
  <c r="AP77" i="28"/>
  <c r="AL77" i="28"/>
  <c r="P77" i="28"/>
  <c r="U77" i="28"/>
  <c r="AC77" i="28"/>
  <c r="W77" i="28"/>
  <c r="AO77" i="28"/>
  <c r="AE77" i="28"/>
  <c r="Z77" i="28"/>
  <c r="AU77" i="28"/>
  <c r="AE50" i="72"/>
  <c r="AE61" i="72" s="1"/>
  <c r="AD78" i="72"/>
  <c r="T51" i="72"/>
  <c r="AF50" i="72"/>
  <c r="AF61" i="72" s="1"/>
  <c r="J50" i="72"/>
  <c r="J61" i="72" s="1"/>
  <c r="J62" i="72" s="1"/>
  <c r="Q50" i="72"/>
  <c r="Q52" i="72" s="1"/>
  <c r="AB51" i="72"/>
  <c r="AB77" i="72" s="1"/>
  <c r="AB78" i="72" s="1"/>
  <c r="AC61" i="72"/>
  <c r="L50" i="72"/>
  <c r="L61" i="72" s="1"/>
  <c r="AO50" i="72"/>
  <c r="AO61" i="72" s="1"/>
  <c r="I50" i="72"/>
  <c r="I61" i="72" s="1"/>
  <c r="I62" i="72" s="1"/>
  <c r="AI78" i="72"/>
  <c r="AL78" i="72"/>
  <c r="AL80" i="72" s="1"/>
  <c r="H61" i="72"/>
  <c r="AU52" i="72"/>
  <c r="AU62" i="72"/>
  <c r="AA50" i="72"/>
  <c r="AA61" i="72" s="1"/>
  <c r="AT50" i="72"/>
  <c r="AT61" i="72" s="1"/>
  <c r="AJ50" i="72"/>
  <c r="AJ61" i="72" s="1"/>
  <c r="R50" i="72"/>
  <c r="R61" i="72" s="1"/>
  <c r="AP51" i="72"/>
  <c r="AP77" i="72" s="1"/>
  <c r="AP78" i="72" s="1"/>
  <c r="AP80" i="72" s="1"/>
  <c r="AN50" i="72"/>
  <c r="AN61" i="72" s="1"/>
  <c r="W78" i="72"/>
  <c r="W80" i="72" s="1"/>
  <c r="AL50" i="72"/>
  <c r="AL61" i="72" s="1"/>
  <c r="AG50" i="72"/>
  <c r="AG61" i="72" s="1"/>
  <c r="AI50" i="72"/>
  <c r="AI61" i="72" s="1"/>
  <c r="L78" i="72"/>
  <c r="L80" i="72" s="1"/>
  <c r="AN78" i="72"/>
  <c r="AN80" i="72" s="1"/>
  <c r="O78" i="72"/>
  <c r="O80" i="72" s="1"/>
  <c r="AK50" i="72"/>
  <c r="S51" i="72"/>
  <c r="S61" i="72" s="1"/>
  <c r="O50" i="72"/>
  <c r="O61" i="72" s="1"/>
  <c r="W50" i="72"/>
  <c r="W52" i="72" s="1"/>
  <c r="AG78" i="72"/>
  <c r="AG80" i="72" s="1"/>
  <c r="AH50" i="72"/>
  <c r="AH61" i="72" s="1"/>
  <c r="AM50" i="72"/>
  <c r="AM61" i="72" s="1"/>
  <c r="N50" i="72"/>
  <c r="N61" i="72" s="1"/>
  <c r="E61" i="72"/>
  <c r="E62" i="72" s="1"/>
  <c r="Q61" i="72"/>
  <c r="J52" i="72"/>
  <c r="F61" i="72"/>
  <c r="F62" i="72" s="1"/>
  <c r="AO80" i="72"/>
  <c r="AI80" i="72"/>
  <c r="AU80" i="72"/>
  <c r="AE78" i="72"/>
  <c r="AM80" i="72"/>
  <c r="AD80" i="72"/>
  <c r="AA80" i="72"/>
  <c r="AK80" i="72"/>
  <c r="G61" i="72"/>
  <c r="G62" i="72" s="1"/>
  <c r="AH80" i="72"/>
  <c r="M80" i="72"/>
  <c r="AB80" i="72"/>
  <c r="Y80" i="72"/>
  <c r="AJ80" i="72"/>
  <c r="Z80" i="72"/>
  <c r="R80" i="72"/>
  <c r="X80" i="72"/>
  <c r="AD61" i="72"/>
  <c r="AT78" i="72"/>
  <c r="AQ52" i="72"/>
  <c r="AQ77" i="72"/>
  <c r="I52" i="72"/>
  <c r="S52" i="72"/>
  <c r="S77" i="72"/>
  <c r="S78" i="72" s="1"/>
  <c r="AF78" i="72"/>
  <c r="T52" i="72"/>
  <c r="T77" i="72"/>
  <c r="AR52" i="72"/>
  <c r="AR77" i="72"/>
  <c r="V78" i="72"/>
  <c r="AQ61" i="72"/>
  <c r="AS61" i="72"/>
  <c r="V61" i="72"/>
  <c r="V52" i="72"/>
  <c r="AR61" i="72"/>
  <c r="T61" i="72"/>
  <c r="AB61" i="72"/>
  <c r="U61" i="72"/>
  <c r="D61" i="72"/>
  <c r="D62" i="72" s="1"/>
  <c r="G52" i="72"/>
  <c r="AF52" i="72"/>
  <c r="AT52" i="72"/>
  <c r="U52" i="72"/>
  <c r="H62" i="72"/>
  <c r="H52" i="72"/>
  <c r="AC52" i="72"/>
  <c r="AJ62" i="72"/>
  <c r="Z52" i="72"/>
  <c r="AD52" i="72"/>
  <c r="AS52" i="72"/>
  <c r="AE52" i="72"/>
  <c r="K52" i="72"/>
  <c r="F52" i="72"/>
  <c r="Y52" i="72"/>
  <c r="AM62" i="72"/>
  <c r="L62" i="72"/>
  <c r="X52" i="72"/>
  <c r="P52" i="72"/>
  <c r="E52" i="72"/>
  <c r="M45" i="69"/>
  <c r="N45" i="69" s="1"/>
  <c r="O45" i="69" s="1"/>
  <c r="P45" i="69" s="1"/>
  <c r="M46" i="69"/>
  <c r="N46" i="69" s="1"/>
  <c r="O46" i="69" s="1"/>
  <c r="P46" i="69" s="1"/>
  <c r="M47" i="69"/>
  <c r="N47" i="69" s="1"/>
  <c r="O47" i="69" s="1"/>
  <c r="P47" i="69" s="1"/>
  <c r="M48" i="69"/>
  <c r="M49" i="69"/>
  <c r="N49" i="69" s="1"/>
  <c r="M50" i="69"/>
  <c r="N50" i="69" s="1"/>
  <c r="O50" i="69" s="1"/>
  <c r="P50" i="69" s="1"/>
  <c r="M51" i="69"/>
  <c r="N51" i="69" s="1"/>
  <c r="O51" i="69" s="1"/>
  <c r="P51" i="69" s="1"/>
  <c r="M52" i="69"/>
  <c r="N52" i="69" s="1"/>
  <c r="O52" i="69" s="1"/>
  <c r="P52" i="69" s="1"/>
  <c r="M53" i="69"/>
  <c r="N53" i="69" s="1"/>
  <c r="O53" i="69" s="1"/>
  <c r="P53" i="69" s="1"/>
  <c r="M54" i="69"/>
  <c r="N54" i="69" s="1"/>
  <c r="O54" i="69" s="1"/>
  <c r="M55" i="69"/>
  <c r="N55" i="69" s="1"/>
  <c r="O55" i="69" s="1"/>
  <c r="P55" i="69" s="1"/>
  <c r="M56" i="69"/>
  <c r="N56" i="69" s="1"/>
  <c r="O56" i="69" s="1"/>
  <c r="P56" i="69" s="1"/>
  <c r="M57" i="69"/>
  <c r="N57" i="69" s="1"/>
  <c r="O57" i="69" s="1"/>
  <c r="P57" i="69" s="1"/>
  <c r="M58" i="69"/>
  <c r="N58" i="69" s="1"/>
  <c r="O58" i="69" s="1"/>
  <c r="P58" i="69" s="1"/>
  <c r="M44" i="69"/>
  <c r="N44" i="69" s="1"/>
  <c r="O44" i="69" s="1"/>
  <c r="P44" i="69" s="1"/>
  <c r="R58" i="69"/>
  <c r="S58" i="69" s="1"/>
  <c r="T58" i="69" s="1"/>
  <c r="U58" i="69" s="1"/>
  <c r="V58" i="69" s="1"/>
  <c r="W58" i="69" s="1"/>
  <c r="X58" i="69" s="1"/>
  <c r="Y58" i="69" s="1"/>
  <c r="Z58" i="69" s="1"/>
  <c r="AA58" i="69" s="1"/>
  <c r="AB58" i="69" s="1"/>
  <c r="AC58" i="69" s="1"/>
  <c r="AD58" i="69" s="1"/>
  <c r="AE58" i="69" s="1"/>
  <c r="AF58" i="69" s="1"/>
  <c r="AG58" i="69" s="1"/>
  <c r="AH58" i="69" s="1"/>
  <c r="AI58" i="69" s="1"/>
  <c r="AJ58" i="69" s="1"/>
  <c r="AK58" i="69" s="1"/>
  <c r="AL58" i="69" s="1"/>
  <c r="AM58" i="69" s="1"/>
  <c r="AN58" i="69" s="1"/>
  <c r="AO58" i="69" s="1"/>
  <c r="AP58" i="69" s="1"/>
  <c r="AQ58" i="69" s="1"/>
  <c r="AR58" i="69" s="1"/>
  <c r="AS58" i="69" s="1"/>
  <c r="AT58" i="69" s="1"/>
  <c r="AU58" i="69" s="1"/>
  <c r="R57" i="69"/>
  <c r="R56" i="69"/>
  <c r="R55" i="69"/>
  <c r="R54" i="69"/>
  <c r="S54" i="69" s="1"/>
  <c r="T54" i="69" s="1"/>
  <c r="U54" i="69" s="1"/>
  <c r="V54" i="69" s="1"/>
  <c r="W54" i="69" s="1"/>
  <c r="X54" i="69" s="1"/>
  <c r="Y54" i="69" s="1"/>
  <c r="Z54" i="69" s="1"/>
  <c r="AA54" i="69" s="1"/>
  <c r="AB54" i="69" s="1"/>
  <c r="AC54" i="69" s="1"/>
  <c r="AD54" i="69" s="1"/>
  <c r="AE54" i="69" s="1"/>
  <c r="AF54" i="69" s="1"/>
  <c r="AG54" i="69" s="1"/>
  <c r="AH54" i="69" s="1"/>
  <c r="AI54" i="69" s="1"/>
  <c r="AJ54" i="69" s="1"/>
  <c r="AK54" i="69" s="1"/>
  <c r="AL54" i="69" s="1"/>
  <c r="AM54" i="69" s="1"/>
  <c r="AN54" i="69" s="1"/>
  <c r="AO54" i="69" s="1"/>
  <c r="AP54" i="69" s="1"/>
  <c r="AQ54" i="69" s="1"/>
  <c r="AR54" i="69" s="1"/>
  <c r="AS54" i="69" s="1"/>
  <c r="AT54" i="69" s="1"/>
  <c r="AU54" i="69" s="1"/>
  <c r="R53" i="69"/>
  <c r="S53" i="69" s="1"/>
  <c r="T53" i="69" s="1"/>
  <c r="U53" i="69" s="1"/>
  <c r="V53" i="69" s="1"/>
  <c r="W53" i="69" s="1"/>
  <c r="X53" i="69" s="1"/>
  <c r="Y53" i="69" s="1"/>
  <c r="Z53" i="69" s="1"/>
  <c r="AA53" i="69" s="1"/>
  <c r="AB53" i="69" s="1"/>
  <c r="AC53" i="69" s="1"/>
  <c r="AD53" i="69" s="1"/>
  <c r="AE53" i="69" s="1"/>
  <c r="AF53" i="69" s="1"/>
  <c r="AG53" i="69" s="1"/>
  <c r="AH53" i="69" s="1"/>
  <c r="AI53" i="69" s="1"/>
  <c r="AJ53" i="69" s="1"/>
  <c r="AK53" i="69" s="1"/>
  <c r="AL53" i="69" s="1"/>
  <c r="AM53" i="69" s="1"/>
  <c r="AN53" i="69" s="1"/>
  <c r="AO53" i="69" s="1"/>
  <c r="AP53" i="69" s="1"/>
  <c r="AQ53" i="69" s="1"/>
  <c r="AR53" i="69" s="1"/>
  <c r="AS53" i="69" s="1"/>
  <c r="AT53" i="69" s="1"/>
  <c r="AU53" i="69" s="1"/>
  <c r="R52" i="69"/>
  <c r="S52" i="69" s="1"/>
  <c r="T52" i="69" s="1"/>
  <c r="U52" i="69" s="1"/>
  <c r="V52" i="69" s="1"/>
  <c r="W52" i="69" s="1"/>
  <c r="X52" i="69" s="1"/>
  <c r="Y52" i="69" s="1"/>
  <c r="Z52" i="69" s="1"/>
  <c r="AA52" i="69" s="1"/>
  <c r="AB52" i="69" s="1"/>
  <c r="AC52" i="69" s="1"/>
  <c r="AD52" i="69" s="1"/>
  <c r="AE52" i="69" s="1"/>
  <c r="AF52" i="69" s="1"/>
  <c r="AG52" i="69" s="1"/>
  <c r="AH52" i="69" s="1"/>
  <c r="AI52" i="69" s="1"/>
  <c r="AJ52" i="69" s="1"/>
  <c r="AK52" i="69" s="1"/>
  <c r="AL52" i="69" s="1"/>
  <c r="AM52" i="69" s="1"/>
  <c r="AN52" i="69" s="1"/>
  <c r="AO52" i="69" s="1"/>
  <c r="AP52" i="69" s="1"/>
  <c r="AQ52" i="69" s="1"/>
  <c r="AR52" i="69" s="1"/>
  <c r="AS52" i="69" s="1"/>
  <c r="AT52" i="69" s="1"/>
  <c r="AU52" i="69" s="1"/>
  <c r="R51" i="69"/>
  <c r="S51" i="69" s="1"/>
  <c r="T51" i="69" s="1"/>
  <c r="U51" i="69" s="1"/>
  <c r="V51" i="69" s="1"/>
  <c r="W51" i="69" s="1"/>
  <c r="X51" i="69" s="1"/>
  <c r="Y51" i="69" s="1"/>
  <c r="Z51" i="69" s="1"/>
  <c r="AA51" i="69" s="1"/>
  <c r="AB51" i="69" s="1"/>
  <c r="AC51" i="69" s="1"/>
  <c r="AD51" i="69" s="1"/>
  <c r="AE51" i="69" s="1"/>
  <c r="AF51" i="69" s="1"/>
  <c r="AG51" i="69" s="1"/>
  <c r="AH51" i="69" s="1"/>
  <c r="AI51" i="69" s="1"/>
  <c r="AJ51" i="69" s="1"/>
  <c r="AK51" i="69" s="1"/>
  <c r="AL51" i="69" s="1"/>
  <c r="AM51" i="69" s="1"/>
  <c r="AN51" i="69" s="1"/>
  <c r="AO51" i="69" s="1"/>
  <c r="AP51" i="69" s="1"/>
  <c r="AQ51" i="69" s="1"/>
  <c r="AR51" i="69" s="1"/>
  <c r="AS51" i="69" s="1"/>
  <c r="AT51" i="69" s="1"/>
  <c r="AU51" i="69" s="1"/>
  <c r="R50" i="69"/>
  <c r="S50" i="69" s="1"/>
  <c r="T50" i="69" s="1"/>
  <c r="U50" i="69" s="1"/>
  <c r="V50" i="69" s="1"/>
  <c r="W50" i="69" s="1"/>
  <c r="X50" i="69" s="1"/>
  <c r="Y50" i="69" s="1"/>
  <c r="Z50" i="69" s="1"/>
  <c r="AA50" i="69" s="1"/>
  <c r="AB50" i="69" s="1"/>
  <c r="AC50" i="69" s="1"/>
  <c r="AD50" i="69" s="1"/>
  <c r="AE50" i="69" s="1"/>
  <c r="AF50" i="69" s="1"/>
  <c r="AG50" i="69" s="1"/>
  <c r="AH50" i="69" s="1"/>
  <c r="AI50" i="69" s="1"/>
  <c r="AJ50" i="69" s="1"/>
  <c r="AK50" i="69" s="1"/>
  <c r="AL50" i="69" s="1"/>
  <c r="AM50" i="69" s="1"/>
  <c r="AN50" i="69" s="1"/>
  <c r="AO50" i="69" s="1"/>
  <c r="AP50" i="69" s="1"/>
  <c r="AQ50" i="69" s="1"/>
  <c r="AR50" i="69" s="1"/>
  <c r="AS50" i="69" s="1"/>
  <c r="AT50" i="69" s="1"/>
  <c r="AU50" i="69" s="1"/>
  <c r="R49" i="69"/>
  <c r="S49" i="69" s="1"/>
  <c r="T49" i="69" s="1"/>
  <c r="U49" i="69" s="1"/>
  <c r="V49" i="69" s="1"/>
  <c r="W49" i="69" s="1"/>
  <c r="X49" i="69" s="1"/>
  <c r="Y49" i="69" s="1"/>
  <c r="Z49" i="69" s="1"/>
  <c r="AA49" i="69" s="1"/>
  <c r="AB49" i="69" s="1"/>
  <c r="AC49" i="69" s="1"/>
  <c r="AD49" i="69" s="1"/>
  <c r="AE49" i="69" s="1"/>
  <c r="AF49" i="69" s="1"/>
  <c r="AG49" i="69" s="1"/>
  <c r="AH49" i="69" s="1"/>
  <c r="AI49" i="69" s="1"/>
  <c r="AJ49" i="69" s="1"/>
  <c r="AK49" i="69" s="1"/>
  <c r="AL49" i="69" s="1"/>
  <c r="AM49" i="69" s="1"/>
  <c r="AN49" i="69" s="1"/>
  <c r="AO49" i="69" s="1"/>
  <c r="AP49" i="69" s="1"/>
  <c r="AQ49" i="69" s="1"/>
  <c r="AR49" i="69" s="1"/>
  <c r="AS49" i="69" s="1"/>
  <c r="AT49" i="69" s="1"/>
  <c r="AU49" i="69" s="1"/>
  <c r="R48" i="69"/>
  <c r="S48" i="69" s="1"/>
  <c r="T48" i="69" s="1"/>
  <c r="U48" i="69" s="1"/>
  <c r="V48" i="69" s="1"/>
  <c r="W48" i="69" s="1"/>
  <c r="X48" i="69" s="1"/>
  <c r="Y48" i="69" s="1"/>
  <c r="Z48" i="69" s="1"/>
  <c r="AA48" i="69" s="1"/>
  <c r="AB48" i="69" s="1"/>
  <c r="AC48" i="69" s="1"/>
  <c r="AD48" i="69" s="1"/>
  <c r="AE48" i="69" s="1"/>
  <c r="AF48" i="69" s="1"/>
  <c r="AG48" i="69" s="1"/>
  <c r="AH48" i="69" s="1"/>
  <c r="AI48" i="69" s="1"/>
  <c r="AJ48" i="69" s="1"/>
  <c r="AK48" i="69" s="1"/>
  <c r="AL48" i="69" s="1"/>
  <c r="AM48" i="69" s="1"/>
  <c r="AN48" i="69" s="1"/>
  <c r="AO48" i="69" s="1"/>
  <c r="AP48" i="69" s="1"/>
  <c r="AQ48" i="69" s="1"/>
  <c r="AR48" i="69" s="1"/>
  <c r="AS48" i="69" s="1"/>
  <c r="AT48" i="69" s="1"/>
  <c r="AU48" i="69" s="1"/>
  <c r="R47" i="69"/>
  <c r="S47" i="69" s="1"/>
  <c r="T47" i="69" s="1"/>
  <c r="U47" i="69" s="1"/>
  <c r="V47" i="69" s="1"/>
  <c r="W47" i="69" s="1"/>
  <c r="X47" i="69" s="1"/>
  <c r="Y47" i="69" s="1"/>
  <c r="Z47" i="69" s="1"/>
  <c r="AA47" i="69" s="1"/>
  <c r="AB47" i="69" s="1"/>
  <c r="AC47" i="69" s="1"/>
  <c r="AD47" i="69" s="1"/>
  <c r="AE47" i="69" s="1"/>
  <c r="AF47" i="69" s="1"/>
  <c r="AG47" i="69" s="1"/>
  <c r="AH47" i="69" s="1"/>
  <c r="AI47" i="69" s="1"/>
  <c r="AJ47" i="69" s="1"/>
  <c r="AK47" i="69" s="1"/>
  <c r="AL47" i="69" s="1"/>
  <c r="AM47" i="69" s="1"/>
  <c r="AN47" i="69" s="1"/>
  <c r="AO47" i="69" s="1"/>
  <c r="AP47" i="69" s="1"/>
  <c r="AQ47" i="69" s="1"/>
  <c r="AR47" i="69" s="1"/>
  <c r="AS47" i="69" s="1"/>
  <c r="AT47" i="69" s="1"/>
  <c r="AU47" i="69" s="1"/>
  <c r="R46" i="69"/>
  <c r="S46" i="69" s="1"/>
  <c r="T46" i="69" s="1"/>
  <c r="U46" i="69" s="1"/>
  <c r="V46" i="69" s="1"/>
  <c r="W46" i="69" s="1"/>
  <c r="X46" i="69" s="1"/>
  <c r="Y46" i="69" s="1"/>
  <c r="Z46" i="69" s="1"/>
  <c r="AA46" i="69" s="1"/>
  <c r="AB46" i="69" s="1"/>
  <c r="AC46" i="69" s="1"/>
  <c r="AD46" i="69" s="1"/>
  <c r="AE46" i="69" s="1"/>
  <c r="AF46" i="69" s="1"/>
  <c r="AG46" i="69" s="1"/>
  <c r="AH46" i="69" s="1"/>
  <c r="AI46" i="69" s="1"/>
  <c r="AJ46" i="69" s="1"/>
  <c r="AK46" i="69" s="1"/>
  <c r="AL46" i="69" s="1"/>
  <c r="AM46" i="69" s="1"/>
  <c r="AN46" i="69" s="1"/>
  <c r="AO46" i="69" s="1"/>
  <c r="AP46" i="69" s="1"/>
  <c r="AQ46" i="69" s="1"/>
  <c r="AR46" i="69" s="1"/>
  <c r="AS46" i="69" s="1"/>
  <c r="AT46" i="69" s="1"/>
  <c r="AU46" i="69" s="1"/>
  <c r="R45" i="69"/>
  <c r="S45" i="69" s="1"/>
  <c r="T45" i="69" s="1"/>
  <c r="U45" i="69" s="1"/>
  <c r="V45" i="69" s="1"/>
  <c r="W45" i="69" s="1"/>
  <c r="X45" i="69" s="1"/>
  <c r="Y45" i="69" s="1"/>
  <c r="Z45" i="69" s="1"/>
  <c r="AA45" i="69" s="1"/>
  <c r="AB45" i="69" s="1"/>
  <c r="AC45" i="69" s="1"/>
  <c r="AD45" i="69" s="1"/>
  <c r="AE45" i="69" s="1"/>
  <c r="AF45" i="69" s="1"/>
  <c r="AG45" i="69" s="1"/>
  <c r="AH45" i="69" s="1"/>
  <c r="AI45" i="69" s="1"/>
  <c r="AJ45" i="69" s="1"/>
  <c r="AK45" i="69" s="1"/>
  <c r="AL45" i="69" s="1"/>
  <c r="AM45" i="69" s="1"/>
  <c r="AN45" i="69" s="1"/>
  <c r="AO45" i="69" s="1"/>
  <c r="AP45" i="69" s="1"/>
  <c r="AQ45" i="69" s="1"/>
  <c r="AR45" i="69" s="1"/>
  <c r="AS45" i="69" s="1"/>
  <c r="AT45" i="69" s="1"/>
  <c r="AU45" i="69" s="1"/>
  <c r="R44" i="69"/>
  <c r="S44" i="69" s="1"/>
  <c r="T44" i="69" s="1"/>
  <c r="U44" i="69" s="1"/>
  <c r="AB26" i="69"/>
  <c r="AP52" i="72" l="1"/>
  <c r="AC78" i="72"/>
  <c r="AC80" i="72" s="1"/>
  <c r="AO52" i="72"/>
  <c r="O52" i="72"/>
  <c r="AB52" i="72"/>
  <c r="R52" i="72"/>
  <c r="AQ78" i="72"/>
  <c r="AI52" i="72"/>
  <c r="AR62" i="72"/>
  <c r="W61" i="72"/>
  <c r="L52" i="72"/>
  <c r="AI62" i="72"/>
  <c r="AL52" i="72"/>
  <c r="AG52" i="72"/>
  <c r="AG62" i="72"/>
  <c r="AP61" i="72"/>
  <c r="AA52" i="72"/>
  <c r="AA62" i="72"/>
  <c r="AJ52" i="72"/>
  <c r="AK52" i="72"/>
  <c r="AK61" i="72"/>
  <c r="Q62" i="72"/>
  <c r="AM52" i="72"/>
  <c r="AH52" i="72"/>
  <c r="N52" i="72"/>
  <c r="AN62" i="72"/>
  <c r="AN52" i="72"/>
  <c r="AR78" i="72"/>
  <c r="AR80" i="72" s="1"/>
  <c r="T78" i="72"/>
  <c r="T80" i="72" s="1"/>
  <c r="V80" i="72"/>
  <c r="AF80" i="72"/>
  <c r="AE80" i="72"/>
  <c r="S80" i="72"/>
  <c r="AQ80" i="72"/>
  <c r="AT80" i="72"/>
  <c r="AQ62" i="72"/>
  <c r="W62" i="72"/>
  <c r="N62" i="72"/>
  <c r="U78" i="72"/>
  <c r="AS78" i="72"/>
  <c r="S62" i="72"/>
  <c r="V62" i="72"/>
  <c r="T62" i="72"/>
  <c r="Z62" i="72"/>
  <c r="AL62" i="72"/>
  <c r="AB62" i="72"/>
  <c r="P62" i="72"/>
  <c r="AC62" i="72"/>
  <c r="K62" i="72"/>
  <c r="AE62" i="72"/>
  <c r="U62" i="72"/>
  <c r="X62" i="72"/>
  <c r="Y62" i="72"/>
  <c r="AS62" i="72"/>
  <c r="AH62" i="72"/>
  <c r="AT62" i="72"/>
  <c r="AO62" i="72"/>
  <c r="AF62" i="72"/>
  <c r="O62" i="72"/>
  <c r="AD62" i="72"/>
  <c r="R62" i="72"/>
  <c r="AA36" i="69"/>
  <c r="AA71" i="69" s="1"/>
  <c r="AA89" i="69" s="1"/>
  <c r="W29" i="69"/>
  <c r="W64" i="69" s="1"/>
  <c r="W82" i="69" s="1"/>
  <c r="Y36" i="69"/>
  <c r="Y71" i="69" s="1"/>
  <c r="Y89" i="69" s="1"/>
  <c r="AP35" i="69"/>
  <c r="AP70" i="69" s="1"/>
  <c r="AP88" i="69" s="1"/>
  <c r="S34" i="69"/>
  <c r="S69" i="69" s="1"/>
  <c r="S87" i="69" s="1"/>
  <c r="AP27" i="69"/>
  <c r="AP62" i="69" s="1"/>
  <c r="AP80" i="69" s="1"/>
  <c r="I37" i="69"/>
  <c r="I72" i="69" s="1"/>
  <c r="I90" i="69" s="1"/>
  <c r="AO35" i="69"/>
  <c r="AO70" i="69" s="1"/>
  <c r="AO88" i="69" s="1"/>
  <c r="K34" i="69"/>
  <c r="K69" i="69" s="1"/>
  <c r="K87" i="69" s="1"/>
  <c r="AQ27" i="69"/>
  <c r="AQ62" i="69" s="1"/>
  <c r="AQ80" i="69" s="1"/>
  <c r="J34" i="69"/>
  <c r="J69" i="69" s="1"/>
  <c r="J87" i="69" s="1"/>
  <c r="R29" i="69"/>
  <c r="R64" i="69" s="1"/>
  <c r="R82" i="69" s="1"/>
  <c r="E28" i="69"/>
  <c r="E63" i="69" s="1"/>
  <c r="E81" i="69" s="1"/>
  <c r="U27" i="69"/>
  <c r="U62" i="69" s="1"/>
  <c r="U80" i="69" s="1"/>
  <c r="AL26" i="69"/>
  <c r="AN40" i="69"/>
  <c r="AN75" i="69" s="1"/>
  <c r="AN93" i="69" s="1"/>
  <c r="AK26" i="69"/>
  <c r="AM40" i="69"/>
  <c r="AM75" i="69" s="1"/>
  <c r="AM93" i="69" s="1"/>
  <c r="I34" i="69"/>
  <c r="I69" i="69" s="1"/>
  <c r="I87" i="69" s="1"/>
  <c r="AJ26" i="69"/>
  <c r="AL40" i="69"/>
  <c r="AL75" i="69" s="1"/>
  <c r="AL93" i="69" s="1"/>
  <c r="H34" i="69"/>
  <c r="H69" i="69" s="1"/>
  <c r="H87" i="69" s="1"/>
  <c r="H26" i="69"/>
  <c r="AL29" i="69"/>
  <c r="AL64" i="69" s="1"/>
  <c r="AL82" i="69" s="1"/>
  <c r="AQ35" i="69"/>
  <c r="AQ70" i="69" s="1"/>
  <c r="AQ88" i="69" s="1"/>
  <c r="W40" i="69"/>
  <c r="W75" i="69" s="1"/>
  <c r="W93" i="69" s="1"/>
  <c r="W33" i="69"/>
  <c r="W68" i="69" s="1"/>
  <c r="W86" i="69" s="1"/>
  <c r="G26" i="69"/>
  <c r="M29" i="69"/>
  <c r="M64" i="69" s="1"/>
  <c r="M82" i="69" s="1"/>
  <c r="V40" i="69"/>
  <c r="V75" i="69" s="1"/>
  <c r="V93" i="69" s="1"/>
  <c r="H33" i="69"/>
  <c r="H68" i="69" s="1"/>
  <c r="H86" i="69" s="1"/>
  <c r="AN32" i="69"/>
  <c r="AN67" i="69" s="1"/>
  <c r="AN85" i="69" s="1"/>
  <c r="K40" i="69"/>
  <c r="K75" i="69" s="1"/>
  <c r="K93" i="69" s="1"/>
  <c r="AO37" i="69"/>
  <c r="I31" i="69"/>
  <c r="I66" i="69" s="1"/>
  <c r="I84" i="69" s="1"/>
  <c r="AM32" i="69"/>
  <c r="AM67" i="69" s="1"/>
  <c r="AM85" i="69" s="1"/>
  <c r="AN37" i="69"/>
  <c r="AD30" i="69"/>
  <c r="AD65" i="69" s="1"/>
  <c r="AD83" i="69" s="1"/>
  <c r="Z36" i="69"/>
  <c r="Z71" i="69" s="1"/>
  <c r="Z89" i="69" s="1"/>
  <c r="G33" i="69"/>
  <c r="G68" i="69" s="1"/>
  <c r="G86" i="69" s="1"/>
  <c r="AJ39" i="69"/>
  <c r="AO32" i="69"/>
  <c r="AO67" i="69" s="1"/>
  <c r="AO85" i="69" s="1"/>
  <c r="L39" i="69"/>
  <c r="L74" i="69" s="1"/>
  <c r="L92" i="69" s="1"/>
  <c r="AM37" i="69"/>
  <c r="U30" i="69"/>
  <c r="U65" i="69" s="1"/>
  <c r="U83" i="69" s="1"/>
  <c r="AB39" i="69"/>
  <c r="K39" i="69"/>
  <c r="K74" i="69" s="1"/>
  <c r="K92" i="69" s="1"/>
  <c r="K31" i="69"/>
  <c r="K66" i="69" s="1"/>
  <c r="K84" i="69" s="1"/>
  <c r="J39" i="69"/>
  <c r="J74" i="69" s="1"/>
  <c r="J92" i="69" s="1"/>
  <c r="J31" i="69"/>
  <c r="J66" i="69" s="1"/>
  <c r="J84" i="69" s="1"/>
  <c r="J37" i="69"/>
  <c r="J72" i="69" s="1"/>
  <c r="J90" i="69" s="1"/>
  <c r="AM29" i="69"/>
  <c r="AM64" i="69" s="1"/>
  <c r="AM82" i="69" s="1"/>
  <c r="AA39" i="69"/>
  <c r="X36" i="69"/>
  <c r="X71" i="69" s="1"/>
  <c r="X89" i="69" s="1"/>
  <c r="F33" i="69"/>
  <c r="F68" i="69" s="1"/>
  <c r="F86" i="69" s="1"/>
  <c r="AK29" i="69"/>
  <c r="AK64" i="69" s="1"/>
  <c r="AK82" i="69" s="1"/>
  <c r="I26" i="69"/>
  <c r="W35" i="69"/>
  <c r="W70" i="69" s="1"/>
  <c r="W88" i="69" s="1"/>
  <c r="I32" i="69"/>
  <c r="I67" i="69" s="1"/>
  <c r="I85" i="69" s="1"/>
  <c r="H32" i="69"/>
  <c r="H67" i="69" s="1"/>
  <c r="H85" i="69" s="1"/>
  <c r="Y38" i="69"/>
  <c r="T35" i="69"/>
  <c r="T70" i="69" s="1"/>
  <c r="T88" i="69" s="1"/>
  <c r="AN31" i="69"/>
  <c r="AN66" i="69" s="1"/>
  <c r="AN84" i="69" s="1"/>
  <c r="AB28" i="69"/>
  <c r="AB63" i="69" s="1"/>
  <c r="AB81" i="69" s="1"/>
  <c r="X38" i="69"/>
  <c r="O35" i="69"/>
  <c r="O70" i="69" s="1"/>
  <c r="O88" i="69" s="1"/>
  <c r="AM31" i="69"/>
  <c r="AM66" i="69" s="1"/>
  <c r="AM84" i="69" s="1"/>
  <c r="AA28" i="69"/>
  <c r="AA63" i="69" s="1"/>
  <c r="AA81" i="69" s="1"/>
  <c r="U32" i="69"/>
  <c r="U67" i="69" s="1"/>
  <c r="U85" i="69" s="1"/>
  <c r="I39" i="69"/>
  <c r="I74" i="69" s="1"/>
  <c r="I92" i="69" s="1"/>
  <c r="AR37" i="69"/>
  <c r="AJ34" i="69"/>
  <c r="AJ69" i="69" s="1"/>
  <c r="AJ87" i="69" s="1"/>
  <c r="AK31" i="69"/>
  <c r="AK66" i="69" s="1"/>
  <c r="AK84" i="69" s="1"/>
  <c r="H28" i="69"/>
  <c r="H63" i="69" s="1"/>
  <c r="H81" i="69" s="1"/>
  <c r="V35" i="69"/>
  <c r="V70" i="69" s="1"/>
  <c r="V88" i="69" s="1"/>
  <c r="AM38" i="69"/>
  <c r="J29" i="69"/>
  <c r="J64" i="69" s="1"/>
  <c r="J82" i="69" s="1"/>
  <c r="N35" i="69"/>
  <c r="N70" i="69" s="1"/>
  <c r="N88" i="69" s="1"/>
  <c r="AL31" i="69"/>
  <c r="AL66" i="69" s="1"/>
  <c r="AL84" i="69" s="1"/>
  <c r="Z28" i="69"/>
  <c r="Z63" i="69" s="1"/>
  <c r="Z81" i="69" s="1"/>
  <c r="AQ37" i="69"/>
  <c r="AI34" i="69"/>
  <c r="AI69" i="69" s="1"/>
  <c r="AI87" i="69" s="1"/>
  <c r="AJ31" i="69"/>
  <c r="AJ66" i="69" s="1"/>
  <c r="AJ84" i="69" s="1"/>
  <c r="G28" i="69"/>
  <c r="G63" i="69" s="1"/>
  <c r="G81" i="69" s="1"/>
  <c r="L29" i="69"/>
  <c r="L64" i="69" s="1"/>
  <c r="L82" i="69" s="1"/>
  <c r="H39" i="69"/>
  <c r="H74" i="69" s="1"/>
  <c r="H92" i="69" s="1"/>
  <c r="K29" i="69"/>
  <c r="K64" i="69" s="1"/>
  <c r="K82" i="69" s="1"/>
  <c r="U35" i="69"/>
  <c r="U70" i="69" s="1"/>
  <c r="U88" i="69" s="1"/>
  <c r="W38" i="69"/>
  <c r="D39" i="69"/>
  <c r="D74" i="69" s="1"/>
  <c r="D92" i="69" s="1"/>
  <c r="AP37" i="69"/>
  <c r="AD34" i="69"/>
  <c r="AD69" i="69" s="1"/>
  <c r="AD87" i="69" s="1"/>
  <c r="X31" i="69"/>
  <c r="X66" i="69" s="1"/>
  <c r="X84" i="69" s="1"/>
  <c r="F28" i="69"/>
  <c r="F63" i="69" s="1"/>
  <c r="F81" i="69" s="1"/>
  <c r="AC30" i="69"/>
  <c r="AC65" i="69" s="1"/>
  <c r="AC83" i="69" s="1"/>
  <c r="T27" i="69"/>
  <c r="T62" i="69" s="1"/>
  <c r="T80" i="69" s="1"/>
  <c r="U40" i="69"/>
  <c r="U75" i="69" s="1"/>
  <c r="U93" i="69" s="1"/>
  <c r="M40" i="69"/>
  <c r="M75" i="69" s="1"/>
  <c r="M93" i="69" s="1"/>
  <c r="AK36" i="69"/>
  <c r="AK71" i="69" s="1"/>
  <c r="AK89" i="69" s="1"/>
  <c r="Y33" i="69"/>
  <c r="Y68" i="69" s="1"/>
  <c r="Y86" i="69" s="1"/>
  <c r="W30" i="69"/>
  <c r="W65" i="69" s="1"/>
  <c r="W83" i="69" s="1"/>
  <c r="AU26" i="69"/>
  <c r="H37" i="69"/>
  <c r="H72" i="69" s="1"/>
  <c r="H90" i="69" s="1"/>
  <c r="G34" i="69"/>
  <c r="G69" i="69" s="1"/>
  <c r="G87" i="69" s="1"/>
  <c r="AB30" i="69"/>
  <c r="AB65" i="69" s="1"/>
  <c r="AB83" i="69" s="1"/>
  <c r="O27" i="69"/>
  <c r="O62" i="69" s="1"/>
  <c r="O80" i="69" s="1"/>
  <c r="L40" i="69"/>
  <c r="L75" i="69" s="1"/>
  <c r="L93" i="69" s="1"/>
  <c r="AB36" i="69"/>
  <c r="AB71" i="69" s="1"/>
  <c r="AB89" i="69" s="1"/>
  <c r="X33" i="69"/>
  <c r="X68" i="69" s="1"/>
  <c r="X86" i="69" s="1"/>
  <c r="V30" i="69"/>
  <c r="V65" i="69" s="1"/>
  <c r="V83" i="69" s="1"/>
  <c r="AM26" i="69"/>
  <c r="T30" i="69"/>
  <c r="T65" i="69" s="1"/>
  <c r="T83" i="69" s="1"/>
  <c r="J40" i="69"/>
  <c r="J75" i="69" s="1"/>
  <c r="J93" i="69" s="1"/>
  <c r="AS33" i="69"/>
  <c r="AS68" i="69" s="1"/>
  <c r="AS86" i="69" s="1"/>
  <c r="Z26" i="69"/>
  <c r="D37" i="69"/>
  <c r="D72" i="69" s="1"/>
  <c r="D90" i="69" s="1"/>
  <c r="Z37" i="69"/>
  <c r="AG32" i="69"/>
  <c r="AG67" i="69" s="1"/>
  <c r="AG85" i="69" s="1"/>
  <c r="H29" i="69"/>
  <c r="H64" i="69" s="1"/>
  <c r="H82" i="69" s="1"/>
  <c r="D36" i="69"/>
  <c r="D71" i="69" s="1"/>
  <c r="D89" i="69" s="1"/>
  <c r="T36" i="69"/>
  <c r="T71" i="69" s="1"/>
  <c r="T89" i="69" s="1"/>
  <c r="J30" i="69"/>
  <c r="J65" i="69" s="1"/>
  <c r="J83" i="69" s="1"/>
  <c r="AL27" i="69"/>
  <c r="AL62" i="69" s="1"/>
  <c r="AL80" i="69" s="1"/>
  <c r="W26" i="69"/>
  <c r="W31" i="69"/>
  <c r="W66" i="69" s="1"/>
  <c r="W84" i="69" s="1"/>
  <c r="AQ39" i="69"/>
  <c r="U36" i="69"/>
  <c r="U71" i="69" s="1"/>
  <c r="U89" i="69" s="1"/>
  <c r="AB32" i="69"/>
  <c r="AB67" i="69" s="1"/>
  <c r="AB85" i="69" s="1"/>
  <c r="AM27" i="69"/>
  <c r="AM62" i="69" s="1"/>
  <c r="AM80" i="69" s="1"/>
  <c r="D35" i="69"/>
  <c r="D70" i="69" s="1"/>
  <c r="D88" i="69" s="1"/>
  <c r="AA32" i="69"/>
  <c r="AA67" i="69" s="1"/>
  <c r="AA85" i="69" s="1"/>
  <c r="AO39" i="69"/>
  <c r="I35" i="69"/>
  <c r="I70" i="69" s="1"/>
  <c r="I88" i="69" s="1"/>
  <c r="AK33" i="69"/>
  <c r="AK68" i="69" s="1"/>
  <c r="AK86" i="69" s="1"/>
  <c r="Z32" i="69"/>
  <c r="Z67" i="69" s="1"/>
  <c r="Z85" i="69" s="1"/>
  <c r="S31" i="69"/>
  <c r="S66" i="69" s="1"/>
  <c r="S84" i="69" s="1"/>
  <c r="I30" i="69"/>
  <c r="I65" i="69" s="1"/>
  <c r="I83" i="69" s="1"/>
  <c r="AK28" i="69"/>
  <c r="AK63" i="69" s="1"/>
  <c r="AK81" i="69" s="1"/>
  <c r="AK27" i="69"/>
  <c r="AK62" i="69" s="1"/>
  <c r="AK80" i="69" s="1"/>
  <c r="V26" i="69"/>
  <c r="AI26" i="69"/>
  <c r="AL38" i="69"/>
  <c r="AL32" i="69"/>
  <c r="AL67" i="69" s="1"/>
  <c r="AL85" i="69" s="1"/>
  <c r="AO27" i="69"/>
  <c r="AO62" i="69" s="1"/>
  <c r="AO80" i="69" s="1"/>
  <c r="AK38" i="69"/>
  <c r="AR33" i="69"/>
  <c r="AR68" i="69" s="1"/>
  <c r="AR86" i="69" s="1"/>
  <c r="Y26" i="69"/>
  <c r="K35" i="69"/>
  <c r="K70" i="69" s="1"/>
  <c r="K88" i="69" s="1"/>
  <c r="X37" i="69"/>
  <c r="J35" i="69"/>
  <c r="J70" i="69" s="1"/>
  <c r="J88" i="69" s="1"/>
  <c r="D34" i="69"/>
  <c r="D69" i="69" s="1"/>
  <c r="D87" i="69" s="1"/>
  <c r="M36" i="69"/>
  <c r="M71" i="69" s="1"/>
  <c r="M89" i="69" s="1"/>
  <c r="D33" i="69"/>
  <c r="D68" i="69" s="1"/>
  <c r="D86" i="69" s="1"/>
  <c r="AN39" i="69"/>
  <c r="AC38" i="69"/>
  <c r="V37" i="69"/>
  <c r="L36" i="69"/>
  <c r="L71" i="69" s="1"/>
  <c r="L89" i="69" s="1"/>
  <c r="H35" i="69"/>
  <c r="H70" i="69" s="1"/>
  <c r="H88" i="69" s="1"/>
  <c r="AJ33" i="69"/>
  <c r="AJ68" i="69" s="1"/>
  <c r="AJ86" i="69" s="1"/>
  <c r="Y32" i="69"/>
  <c r="Y67" i="69" s="1"/>
  <c r="Y85" i="69" s="1"/>
  <c r="O31" i="69"/>
  <c r="H30" i="69"/>
  <c r="H65" i="69" s="1"/>
  <c r="H83" i="69" s="1"/>
  <c r="AJ28" i="69"/>
  <c r="AJ63" i="69" s="1"/>
  <c r="AJ81" i="69" s="1"/>
  <c r="AF27" i="69"/>
  <c r="AF62" i="69" s="1"/>
  <c r="AF80" i="69" s="1"/>
  <c r="U26" i="69"/>
  <c r="AH37" i="69"/>
  <c r="I29" i="69"/>
  <c r="I64" i="69" s="1"/>
  <c r="I82" i="69" s="1"/>
  <c r="V36" i="69"/>
  <c r="V71" i="69" s="1"/>
  <c r="V89" i="69" s="1"/>
  <c r="S30" i="69"/>
  <c r="S65" i="69" s="1"/>
  <c r="S83" i="69" s="1"/>
  <c r="T31" i="69"/>
  <c r="T66" i="69" s="1"/>
  <c r="T84" i="69" s="1"/>
  <c r="AD38" i="69"/>
  <c r="D28" i="69"/>
  <c r="D63" i="69" s="1"/>
  <c r="D81" i="69" s="1"/>
  <c r="AB38" i="69"/>
  <c r="Q37" i="69"/>
  <c r="Q72" i="69" s="1"/>
  <c r="Q90" i="69" s="1"/>
  <c r="K36" i="69"/>
  <c r="K71" i="69" s="1"/>
  <c r="K89" i="69" s="1"/>
  <c r="AM34" i="69"/>
  <c r="AM69" i="69" s="1"/>
  <c r="AM87" i="69" s="1"/>
  <c r="AI33" i="69"/>
  <c r="AI68" i="69" s="1"/>
  <c r="AI86" i="69" s="1"/>
  <c r="X32" i="69"/>
  <c r="X67" i="69" s="1"/>
  <c r="X85" i="69" s="1"/>
  <c r="N31" i="69"/>
  <c r="N66" i="69" s="1"/>
  <c r="N84" i="69" s="1"/>
  <c r="G30" i="69"/>
  <c r="G65" i="69" s="1"/>
  <c r="G83" i="69" s="1"/>
  <c r="AI28" i="69"/>
  <c r="AI63" i="69" s="1"/>
  <c r="AI81" i="69" s="1"/>
  <c r="X27" i="69"/>
  <c r="X62" i="69" s="1"/>
  <c r="X80" i="69" s="1"/>
  <c r="T26" i="69"/>
  <c r="D38" i="69"/>
  <c r="D73" i="69" s="1"/>
  <c r="D91" i="69" s="1"/>
  <c r="M35" i="69"/>
  <c r="M70" i="69" s="1"/>
  <c r="M88" i="69" s="1"/>
  <c r="AJ38" i="69"/>
  <c r="K30" i="69"/>
  <c r="K65" i="69" s="1"/>
  <c r="K83" i="69" s="1"/>
  <c r="AP39" i="69"/>
  <c r="AL33" i="69"/>
  <c r="AL68" i="69" s="1"/>
  <c r="AL86" i="69" s="1"/>
  <c r="W37" i="69"/>
  <c r="AM39" i="69"/>
  <c r="D27" i="69"/>
  <c r="D62" i="69" s="1"/>
  <c r="D80" i="69" s="1"/>
  <c r="AL39" i="69"/>
  <c r="AA38" i="69"/>
  <c r="P37" i="69"/>
  <c r="P72" i="69" s="1"/>
  <c r="P90" i="69" s="1"/>
  <c r="J36" i="69"/>
  <c r="J71" i="69" s="1"/>
  <c r="J89" i="69" s="1"/>
  <c r="AL34" i="69"/>
  <c r="AL69" i="69" s="1"/>
  <c r="AL87" i="69" s="1"/>
  <c r="AH33" i="69"/>
  <c r="AH68" i="69" s="1"/>
  <c r="AH86" i="69" s="1"/>
  <c r="W32" i="69"/>
  <c r="W67" i="69" s="1"/>
  <c r="W85" i="69" s="1"/>
  <c r="M31" i="69"/>
  <c r="M66" i="69" s="1"/>
  <c r="M84" i="69" s="1"/>
  <c r="AO29" i="69"/>
  <c r="AO64" i="69" s="1"/>
  <c r="AO82" i="69" s="1"/>
  <c r="AH28" i="69"/>
  <c r="AH63" i="69" s="1"/>
  <c r="AH81" i="69" s="1"/>
  <c r="W27" i="69"/>
  <c r="W62" i="69" s="1"/>
  <c r="W80" i="69" s="1"/>
  <c r="S26" i="69"/>
  <c r="W36" i="69"/>
  <c r="W71" i="69" s="1"/>
  <c r="W89" i="69" s="1"/>
  <c r="I40" i="69"/>
  <c r="I75" i="69" s="1"/>
  <c r="I93" i="69" s="1"/>
  <c r="L35" i="69"/>
  <c r="L70" i="69" s="1"/>
  <c r="L88" i="69" s="1"/>
  <c r="V31" i="69"/>
  <c r="V66" i="69" s="1"/>
  <c r="V84" i="69" s="1"/>
  <c r="AN27" i="69"/>
  <c r="AN62" i="69" s="1"/>
  <c r="AN80" i="69" s="1"/>
  <c r="Y37" i="69"/>
  <c r="AQ33" i="69"/>
  <c r="AQ68" i="69" s="1"/>
  <c r="AQ86" i="69" s="1"/>
  <c r="U31" i="69"/>
  <c r="U66" i="69" s="1"/>
  <c r="U84" i="69" s="1"/>
  <c r="G29" i="69"/>
  <c r="G64" i="69" s="1"/>
  <c r="G82" i="69" s="1"/>
  <c r="X26" i="69"/>
  <c r="AI38" i="69"/>
  <c r="F29" i="69"/>
  <c r="F64" i="69" s="1"/>
  <c r="F82" i="69" s="1"/>
  <c r="AO40" i="69"/>
  <c r="AO75" i="69" s="1"/>
  <c r="AO93" i="69" s="1"/>
  <c r="AK39" i="69"/>
  <c r="Z38" i="69"/>
  <c r="O37" i="69"/>
  <c r="O72" i="69" s="1"/>
  <c r="O90" i="69" s="1"/>
  <c r="E36" i="69"/>
  <c r="E71" i="69" s="1"/>
  <c r="E89" i="69" s="1"/>
  <c r="AK34" i="69"/>
  <c r="AK69" i="69" s="1"/>
  <c r="AK87" i="69" s="1"/>
  <c r="Z33" i="69"/>
  <c r="Z68" i="69" s="1"/>
  <c r="Z86" i="69" s="1"/>
  <c r="V32" i="69"/>
  <c r="V67" i="69" s="1"/>
  <c r="V85" i="69" s="1"/>
  <c r="L31" i="69"/>
  <c r="L66" i="69" s="1"/>
  <c r="L84" i="69" s="1"/>
  <c r="AN29" i="69"/>
  <c r="AN64" i="69" s="1"/>
  <c r="AN82" i="69" s="1"/>
  <c r="AG28" i="69"/>
  <c r="AG63" i="69" s="1"/>
  <c r="AG81" i="69" s="1"/>
  <c r="V27" i="69"/>
  <c r="V62" i="69" s="1"/>
  <c r="V80" i="69" s="1"/>
  <c r="J26" i="69"/>
  <c r="AC34" i="69"/>
  <c r="AC69" i="69" s="1"/>
  <c r="AC87" i="69" s="1"/>
  <c r="AU30" i="69"/>
  <c r="AU65" i="69" s="1"/>
  <c r="AU83" i="69" s="1"/>
  <c r="N27" i="69"/>
  <c r="N62" i="69" s="1"/>
  <c r="N80" i="69" s="1"/>
  <c r="AK40" i="69"/>
  <c r="AK75" i="69" s="1"/>
  <c r="AK93" i="69" s="1"/>
  <c r="AF40" i="69"/>
  <c r="AF75" i="69" s="1"/>
  <c r="AF93" i="69" s="1"/>
  <c r="AI29" i="69"/>
  <c r="AI64" i="69" s="1"/>
  <c r="AI82" i="69" s="1"/>
  <c r="Z39" i="69"/>
  <c r="AL35" i="69"/>
  <c r="AL70" i="69" s="1"/>
  <c r="AL88" i="69" s="1"/>
  <c r="AN35" i="69"/>
  <c r="AN70" i="69" s="1"/>
  <c r="AN88" i="69" s="1"/>
  <c r="AJ29" i="69"/>
  <c r="AJ64" i="69" s="1"/>
  <c r="AJ82" i="69" s="1"/>
  <c r="J38" i="69"/>
  <c r="J73" i="69" s="1"/>
  <c r="J91" i="69" s="1"/>
  <c r="F32" i="69"/>
  <c r="F67" i="69" s="1"/>
  <c r="F85" i="69" s="1"/>
  <c r="T39" i="69"/>
  <c r="L33" i="69"/>
  <c r="L68" i="69" s="1"/>
  <c r="L86" i="69" s="1"/>
  <c r="AH29" i="69"/>
  <c r="AH64" i="69" s="1"/>
  <c r="AH82" i="69" s="1"/>
  <c r="H27" i="69"/>
  <c r="H62" i="69" s="1"/>
  <c r="H80" i="69" s="1"/>
  <c r="AD40" i="69"/>
  <c r="AD75" i="69" s="1"/>
  <c r="AD93" i="69" s="1"/>
  <c r="O39" i="69"/>
  <c r="O74" i="69" s="1"/>
  <c r="O92" i="69" s="1"/>
  <c r="H38" i="69"/>
  <c r="H73" i="69" s="1"/>
  <c r="H91" i="69" s="1"/>
  <c r="AN36" i="69"/>
  <c r="AN71" i="69" s="1"/>
  <c r="AN89" i="69" s="1"/>
  <c r="AK35" i="69"/>
  <c r="AK70" i="69" s="1"/>
  <c r="AK88" i="69" s="1"/>
  <c r="Z34" i="69"/>
  <c r="Z69" i="69" s="1"/>
  <c r="Z87" i="69" s="1"/>
  <c r="K33" i="69"/>
  <c r="K68" i="69" s="1"/>
  <c r="K86" i="69" s="1"/>
  <c r="AQ31" i="69"/>
  <c r="AQ66" i="69" s="1"/>
  <c r="AQ84" i="69" s="1"/>
  <c r="AK30" i="69"/>
  <c r="AK65" i="69" s="1"/>
  <c r="AK83" i="69" s="1"/>
  <c r="Z29" i="69"/>
  <c r="Z64" i="69" s="1"/>
  <c r="Z82" i="69" s="1"/>
  <c r="V28" i="69"/>
  <c r="V63" i="69" s="1"/>
  <c r="V81" i="69" s="1"/>
  <c r="G27" i="69"/>
  <c r="G62" i="69" s="1"/>
  <c r="G80" i="69" s="1"/>
  <c r="G37" i="69"/>
  <c r="G72" i="69" s="1"/>
  <c r="G90" i="69" s="1"/>
  <c r="Y28" i="69"/>
  <c r="Y63" i="69" s="1"/>
  <c r="Y81" i="69" s="1"/>
  <c r="Y39" i="69"/>
  <c r="AM35" i="69"/>
  <c r="AM70" i="69" s="1"/>
  <c r="AM88" i="69" s="1"/>
  <c r="AB34" i="69"/>
  <c r="AB69" i="69" s="1"/>
  <c r="AB87" i="69" s="1"/>
  <c r="M33" i="69"/>
  <c r="M68" i="69" s="1"/>
  <c r="M86" i="69" s="1"/>
  <c r="AM30" i="69"/>
  <c r="AM65" i="69" s="1"/>
  <c r="AM83" i="69" s="1"/>
  <c r="M27" i="69"/>
  <c r="M62" i="69" s="1"/>
  <c r="M80" i="69" s="1"/>
  <c r="I38" i="69"/>
  <c r="I73" i="69" s="1"/>
  <c r="I91" i="69" s="1"/>
  <c r="AA34" i="69"/>
  <c r="AA69" i="69" s="1"/>
  <c r="AA87" i="69" s="1"/>
  <c r="E32" i="69"/>
  <c r="E67" i="69" s="1"/>
  <c r="E85" i="69" s="1"/>
  <c r="W28" i="69"/>
  <c r="W63" i="69" s="1"/>
  <c r="W81" i="69" s="1"/>
  <c r="Y40" i="69"/>
  <c r="Y75" i="69" s="1"/>
  <c r="Y93" i="69" s="1"/>
  <c r="N39" i="69"/>
  <c r="N74" i="69" s="1"/>
  <c r="N92" i="69" s="1"/>
  <c r="G38" i="69"/>
  <c r="G73" i="69" s="1"/>
  <c r="G91" i="69" s="1"/>
  <c r="AM36" i="69"/>
  <c r="AM71" i="69" s="1"/>
  <c r="AM89" i="69" s="1"/>
  <c r="AJ35" i="69"/>
  <c r="AJ70" i="69" s="1"/>
  <c r="AJ88" i="69" s="1"/>
  <c r="Y34" i="69"/>
  <c r="Y69" i="69" s="1"/>
  <c r="Y87" i="69" s="1"/>
  <c r="J33" i="69"/>
  <c r="J68" i="69" s="1"/>
  <c r="J86" i="69" s="1"/>
  <c r="AP31" i="69"/>
  <c r="AP66" i="69" s="1"/>
  <c r="AP84" i="69" s="1"/>
  <c r="AJ30" i="69"/>
  <c r="AJ65" i="69" s="1"/>
  <c r="AJ83" i="69" s="1"/>
  <c r="Y29" i="69"/>
  <c r="Y64" i="69" s="1"/>
  <c r="Y82" i="69" s="1"/>
  <c r="U28" i="69"/>
  <c r="U63" i="69" s="1"/>
  <c r="U81" i="69" s="1"/>
  <c r="F27" i="69"/>
  <c r="F62" i="69" s="1"/>
  <c r="F80" i="69" s="1"/>
  <c r="K38" i="69"/>
  <c r="K73" i="69" s="1"/>
  <c r="K91" i="69" s="1"/>
  <c r="V33" i="69"/>
  <c r="V68" i="69" s="1"/>
  <c r="V86" i="69" s="1"/>
  <c r="G32" i="69"/>
  <c r="G67" i="69" s="1"/>
  <c r="G85" i="69" s="1"/>
  <c r="F37" i="69"/>
  <c r="F72" i="69" s="1"/>
  <c r="F90" i="69" s="1"/>
  <c r="X28" i="69"/>
  <c r="X63" i="69" s="1"/>
  <c r="X81" i="69" s="1"/>
  <c r="AE40" i="69"/>
  <c r="AE75" i="69" s="1"/>
  <c r="AE93" i="69" s="1"/>
  <c r="AO36" i="69"/>
  <c r="AO71" i="69" s="1"/>
  <c r="AO89" i="69" s="1"/>
  <c r="AL30" i="69"/>
  <c r="AL65" i="69" s="1"/>
  <c r="AL83" i="69" s="1"/>
  <c r="X40" i="69"/>
  <c r="X75" i="69" s="1"/>
  <c r="X93" i="69" s="1"/>
  <c r="M39" i="69"/>
  <c r="M74" i="69" s="1"/>
  <c r="M92" i="69" s="1"/>
  <c r="AS37" i="69"/>
  <c r="AL36" i="69"/>
  <c r="AL71" i="69" s="1"/>
  <c r="AL89" i="69" s="1"/>
  <c r="X35" i="69"/>
  <c r="X70" i="69" s="1"/>
  <c r="X88" i="69" s="1"/>
  <c r="X34" i="69"/>
  <c r="X69" i="69" s="1"/>
  <c r="X87" i="69" s="1"/>
  <c r="I33" i="69"/>
  <c r="I68" i="69" s="1"/>
  <c r="I86" i="69" s="1"/>
  <c r="AO31" i="69"/>
  <c r="AO66" i="69" s="1"/>
  <c r="AO84" i="69" s="1"/>
  <c r="AI30" i="69"/>
  <c r="AI65" i="69" s="1"/>
  <c r="AI83" i="69" s="1"/>
  <c r="X29" i="69"/>
  <c r="X64" i="69" s="1"/>
  <c r="X82" i="69" s="1"/>
  <c r="I28" i="69"/>
  <c r="I63" i="69" s="1"/>
  <c r="I81" i="69" s="1"/>
  <c r="E27" i="69"/>
  <c r="E62" i="69" s="1"/>
  <c r="E80" i="69" s="1"/>
  <c r="V44" i="69"/>
  <c r="S57" i="69"/>
  <c r="S56" i="69"/>
  <c r="O49" i="69"/>
  <c r="P54" i="69"/>
  <c r="S55" i="69"/>
  <c r="N48" i="69"/>
  <c r="V38" i="69"/>
  <c r="G35" i="69"/>
  <c r="G70" i="69" s="1"/>
  <c r="G88" i="69" s="1"/>
  <c r="AI31" i="69"/>
  <c r="AI66" i="69" s="1"/>
  <c r="AI84" i="69" s="1"/>
  <c r="E29" i="69"/>
  <c r="E64" i="69" s="1"/>
  <c r="E82" i="69" s="1"/>
  <c r="R26" i="69"/>
  <c r="AU40" i="69"/>
  <c r="AU75" i="69" s="1"/>
  <c r="AU93" i="69" s="1"/>
  <c r="AH39" i="69"/>
  <c r="F39" i="69"/>
  <c r="F74" i="69" s="1"/>
  <c r="F92" i="69" s="1"/>
  <c r="U38" i="69"/>
  <c r="AF37" i="69"/>
  <c r="AU36" i="69"/>
  <c r="AU71" i="69" s="1"/>
  <c r="AU89" i="69" s="1"/>
  <c r="S36" i="69"/>
  <c r="S71" i="69" s="1"/>
  <c r="S89" i="69" s="1"/>
  <c r="AH35" i="69"/>
  <c r="AH70" i="69" s="1"/>
  <c r="AH88" i="69" s="1"/>
  <c r="F35" i="69"/>
  <c r="F70" i="69" s="1"/>
  <c r="F88" i="69" s="1"/>
  <c r="Q34" i="69"/>
  <c r="Q69" i="69" s="1"/>
  <c r="Q87" i="69" s="1"/>
  <c r="AF33" i="69"/>
  <c r="AF68" i="69" s="1"/>
  <c r="AF86" i="69" s="1"/>
  <c r="AU32" i="69"/>
  <c r="AU67" i="69" s="1"/>
  <c r="AU85" i="69" s="1"/>
  <c r="S32" i="69"/>
  <c r="S67" i="69" s="1"/>
  <c r="S85" i="69" s="1"/>
  <c r="AH31" i="69"/>
  <c r="AH66" i="69" s="1"/>
  <c r="AH84" i="69" s="1"/>
  <c r="AS30" i="69"/>
  <c r="AS65" i="69" s="1"/>
  <c r="AS83" i="69" s="1"/>
  <c r="Q30" i="69"/>
  <c r="Q65" i="69" s="1"/>
  <c r="Q83" i="69" s="1"/>
  <c r="AF29" i="69"/>
  <c r="AF64" i="69" s="1"/>
  <c r="AF82" i="69" s="1"/>
  <c r="AU28" i="69"/>
  <c r="AU63" i="69" s="1"/>
  <c r="AU81" i="69" s="1"/>
  <c r="S28" i="69"/>
  <c r="S63" i="69" s="1"/>
  <c r="S81" i="69" s="1"/>
  <c r="AD27" i="69"/>
  <c r="AD62" i="69" s="1"/>
  <c r="AD80" i="69" s="1"/>
  <c r="AS26" i="69"/>
  <c r="P26" i="69"/>
  <c r="P61" i="69" s="1"/>
  <c r="P79" i="69" s="1"/>
  <c r="D26" i="69"/>
  <c r="D61" i="69" s="1"/>
  <c r="D97" i="69" s="1"/>
  <c r="T40" i="69"/>
  <c r="T75" i="69" s="1"/>
  <c r="T93" i="69" s="1"/>
  <c r="AI35" i="69"/>
  <c r="AI70" i="69" s="1"/>
  <c r="AI88" i="69" s="1"/>
  <c r="T32" i="69"/>
  <c r="T67" i="69" s="1"/>
  <c r="T85" i="69" s="1"/>
  <c r="AG29" i="69"/>
  <c r="AG64" i="69" s="1"/>
  <c r="AG82" i="69" s="1"/>
  <c r="AT40" i="69"/>
  <c r="AT75" i="69" s="1"/>
  <c r="AT93" i="69" s="1"/>
  <c r="AG39" i="69"/>
  <c r="T38" i="69"/>
  <c r="AT36" i="69"/>
  <c r="AT71" i="69" s="1"/>
  <c r="AT89" i="69" s="1"/>
  <c r="R36" i="69"/>
  <c r="R71" i="69" s="1"/>
  <c r="R89" i="69" s="1"/>
  <c r="AG35" i="69"/>
  <c r="AG70" i="69" s="1"/>
  <c r="AG88" i="69" s="1"/>
  <c r="E35" i="69"/>
  <c r="E70" i="69" s="1"/>
  <c r="E88" i="69" s="1"/>
  <c r="P34" i="69"/>
  <c r="P69" i="69" s="1"/>
  <c r="P87" i="69" s="1"/>
  <c r="AE33" i="69"/>
  <c r="AE68" i="69" s="1"/>
  <c r="AE86" i="69" s="1"/>
  <c r="AT32" i="69"/>
  <c r="AT67" i="69" s="1"/>
  <c r="AT85" i="69" s="1"/>
  <c r="R32" i="69"/>
  <c r="R67" i="69" s="1"/>
  <c r="R85" i="69" s="1"/>
  <c r="AG31" i="69"/>
  <c r="AG66" i="69" s="1"/>
  <c r="AG84" i="69" s="1"/>
  <c r="AR30" i="69"/>
  <c r="AR65" i="69" s="1"/>
  <c r="AR83" i="69" s="1"/>
  <c r="P30" i="69"/>
  <c r="AE29" i="69"/>
  <c r="AE64" i="69" s="1"/>
  <c r="AE82" i="69" s="1"/>
  <c r="AT28" i="69"/>
  <c r="AT63" i="69" s="1"/>
  <c r="AT81" i="69" s="1"/>
  <c r="R28" i="69"/>
  <c r="R63" i="69" s="1"/>
  <c r="R81" i="69" s="1"/>
  <c r="AC27" i="69"/>
  <c r="AC62" i="69" s="1"/>
  <c r="AC80" i="69" s="1"/>
  <c r="AR26" i="69"/>
  <c r="O26" i="69"/>
  <c r="AG37" i="69"/>
  <c r="E33" i="69"/>
  <c r="E68" i="69" s="1"/>
  <c r="E86" i="69" s="1"/>
  <c r="R30" i="69"/>
  <c r="R65" i="69" s="1"/>
  <c r="R83" i="69" s="1"/>
  <c r="AT26" i="69"/>
  <c r="S40" i="69"/>
  <c r="S75" i="69" s="1"/>
  <c r="S93" i="69" s="1"/>
  <c r="R40" i="69"/>
  <c r="R75" i="69" s="1"/>
  <c r="R93" i="69" s="1"/>
  <c r="E39" i="69"/>
  <c r="E74" i="69" s="1"/>
  <c r="E92" i="69" s="1"/>
  <c r="AE37" i="69"/>
  <c r="AS40" i="69"/>
  <c r="AS75" i="69" s="1"/>
  <c r="AS93" i="69" s="1"/>
  <c r="Q40" i="69"/>
  <c r="Q75" i="69" s="1"/>
  <c r="Q93" i="69" s="1"/>
  <c r="AF39" i="69"/>
  <c r="AU38" i="69"/>
  <c r="O38" i="69"/>
  <c r="O73" i="69" s="1"/>
  <c r="O91" i="69" s="1"/>
  <c r="AD37" i="69"/>
  <c r="AS36" i="69"/>
  <c r="AS71" i="69" s="1"/>
  <c r="AS89" i="69" s="1"/>
  <c r="Q36" i="69"/>
  <c r="Q71" i="69" s="1"/>
  <c r="Q89" i="69" s="1"/>
  <c r="AF35" i="69"/>
  <c r="AF70" i="69" s="1"/>
  <c r="AF88" i="69" s="1"/>
  <c r="AQ34" i="69"/>
  <c r="AQ69" i="69" s="1"/>
  <c r="AQ87" i="69" s="1"/>
  <c r="O34" i="69"/>
  <c r="O69" i="69" s="1"/>
  <c r="O87" i="69" s="1"/>
  <c r="AD33" i="69"/>
  <c r="AD68" i="69" s="1"/>
  <c r="AD86" i="69" s="1"/>
  <c r="AS32" i="69"/>
  <c r="AS67" i="69" s="1"/>
  <c r="AS85" i="69" s="1"/>
  <c r="Q32" i="69"/>
  <c r="Q67" i="69" s="1"/>
  <c r="Q85" i="69" s="1"/>
  <c r="AB31" i="69"/>
  <c r="AB66" i="69" s="1"/>
  <c r="AB84" i="69" s="1"/>
  <c r="AQ30" i="69"/>
  <c r="AQ65" i="69" s="1"/>
  <c r="AQ83" i="69" s="1"/>
  <c r="O30" i="69"/>
  <c r="AD29" i="69"/>
  <c r="AD64" i="69" s="1"/>
  <c r="AD82" i="69" s="1"/>
  <c r="AS28" i="69"/>
  <c r="AS63" i="69" s="1"/>
  <c r="AS81" i="69" s="1"/>
  <c r="M28" i="69"/>
  <c r="M63" i="69" s="1"/>
  <c r="M81" i="69" s="1"/>
  <c r="AB27" i="69"/>
  <c r="AB62" i="69" s="1"/>
  <c r="AB80" i="69" s="1"/>
  <c r="AQ26" i="69"/>
  <c r="N26" i="69"/>
  <c r="E37" i="69"/>
  <c r="E72" i="69" s="1"/>
  <c r="E90" i="69" s="1"/>
  <c r="AT30" i="69"/>
  <c r="AT65" i="69" s="1"/>
  <c r="AT83" i="69" s="1"/>
  <c r="P40" i="69"/>
  <c r="P75" i="69" s="1"/>
  <c r="P93" i="69" s="1"/>
  <c r="N38" i="69"/>
  <c r="N73" i="69" s="1"/>
  <c r="N91" i="69" s="1"/>
  <c r="P36" i="69"/>
  <c r="N34" i="69"/>
  <c r="N69" i="69" s="1"/>
  <c r="N87" i="69" s="1"/>
  <c r="AP30" i="69"/>
  <c r="AP65" i="69" s="1"/>
  <c r="AP83" i="69" s="1"/>
  <c r="AI39" i="69"/>
  <c r="R34" i="69"/>
  <c r="R69" i="69" s="1"/>
  <c r="R87" i="69" s="1"/>
  <c r="AE27" i="69"/>
  <c r="AE62" i="69" s="1"/>
  <c r="AE80" i="69" s="1"/>
  <c r="AR40" i="69"/>
  <c r="AR75" i="69" s="1"/>
  <c r="AR93" i="69" s="1"/>
  <c r="AT38" i="69"/>
  <c r="AR36" i="69"/>
  <c r="AR71" i="69" s="1"/>
  <c r="AR89" i="69" s="1"/>
  <c r="AP34" i="69"/>
  <c r="AP69" i="69" s="1"/>
  <c r="AP87" i="69" s="1"/>
  <c r="AC33" i="69"/>
  <c r="AC68" i="69" s="1"/>
  <c r="AC86" i="69" s="1"/>
  <c r="P32" i="69"/>
  <c r="P67" i="69" s="1"/>
  <c r="P85" i="69" s="1"/>
  <c r="N30" i="69"/>
  <c r="N65" i="69" s="1"/>
  <c r="N83" i="69" s="1"/>
  <c r="AR28" i="69"/>
  <c r="AR63" i="69" s="1"/>
  <c r="AR81" i="69" s="1"/>
  <c r="L28" i="69"/>
  <c r="L63" i="69" s="1"/>
  <c r="L81" i="69" s="1"/>
  <c r="AP26" i="69"/>
  <c r="O40" i="69"/>
  <c r="O75" i="69" s="1"/>
  <c r="O93" i="69" s="1"/>
  <c r="AD39" i="69"/>
  <c r="AS38" i="69"/>
  <c r="M38" i="69"/>
  <c r="M73" i="69" s="1"/>
  <c r="M91" i="69" s="1"/>
  <c r="AB37" i="69"/>
  <c r="AQ36" i="69"/>
  <c r="AQ71" i="69" s="1"/>
  <c r="AQ89" i="69" s="1"/>
  <c r="O36" i="69"/>
  <c r="O71" i="69" s="1"/>
  <c r="O89" i="69" s="1"/>
  <c r="AD35" i="69"/>
  <c r="AD70" i="69" s="1"/>
  <c r="AD88" i="69" s="1"/>
  <c r="AO34" i="69"/>
  <c r="AO69" i="69" s="1"/>
  <c r="AO87" i="69" s="1"/>
  <c r="M34" i="69"/>
  <c r="M69" i="69" s="1"/>
  <c r="M87" i="69" s="1"/>
  <c r="AB33" i="69"/>
  <c r="AB68" i="69" s="1"/>
  <c r="AB86" i="69" s="1"/>
  <c r="AQ32" i="69"/>
  <c r="AQ67" i="69" s="1"/>
  <c r="AQ85" i="69" s="1"/>
  <c r="O32" i="69"/>
  <c r="O67" i="69" s="1"/>
  <c r="O85" i="69" s="1"/>
  <c r="Z31" i="69"/>
  <c r="Z66" i="69" s="1"/>
  <c r="Z84" i="69" s="1"/>
  <c r="AO30" i="69"/>
  <c r="AO65" i="69" s="1"/>
  <c r="AO83" i="69" s="1"/>
  <c r="M30" i="69"/>
  <c r="M65" i="69" s="1"/>
  <c r="M83" i="69" s="1"/>
  <c r="AB29" i="69"/>
  <c r="AB64" i="69" s="1"/>
  <c r="AB82" i="69" s="1"/>
  <c r="AQ28" i="69"/>
  <c r="AQ63" i="69" s="1"/>
  <c r="AQ81" i="69" s="1"/>
  <c r="K28" i="69"/>
  <c r="K63" i="69" s="1"/>
  <c r="K81" i="69" s="1"/>
  <c r="Z27" i="69"/>
  <c r="Z62" i="69" s="1"/>
  <c r="Z80" i="69" s="1"/>
  <c r="AO26" i="69"/>
  <c r="L26" i="69"/>
  <c r="L61" i="69" s="1"/>
  <c r="L79" i="69" s="1"/>
  <c r="G39" i="69"/>
  <c r="G74" i="69" s="1"/>
  <c r="G92" i="69" s="1"/>
  <c r="AG33" i="69"/>
  <c r="AG68" i="69" s="1"/>
  <c r="AG86" i="69" s="1"/>
  <c r="T28" i="69"/>
  <c r="T63" i="69" s="1"/>
  <c r="T81" i="69" s="1"/>
  <c r="AE39" i="69"/>
  <c r="AC37" i="69"/>
  <c r="AE35" i="69"/>
  <c r="AE70" i="69" s="1"/>
  <c r="AE88" i="69" s="1"/>
  <c r="AR32" i="69"/>
  <c r="AR67" i="69" s="1"/>
  <c r="AR85" i="69" s="1"/>
  <c r="AA31" i="69"/>
  <c r="AA66" i="69" s="1"/>
  <c r="AA84" i="69" s="1"/>
  <c r="AC29" i="69"/>
  <c r="AC64" i="69" s="1"/>
  <c r="AC82" i="69" s="1"/>
  <c r="AA27" i="69"/>
  <c r="AA62" i="69" s="1"/>
  <c r="AA80" i="69" s="1"/>
  <c r="M26" i="69"/>
  <c r="AQ40" i="69"/>
  <c r="AQ75" i="69" s="1"/>
  <c r="AQ93" i="69" s="1"/>
  <c r="AP40" i="69"/>
  <c r="AP75" i="69" s="1"/>
  <c r="AP93" i="69" s="1"/>
  <c r="N40" i="69"/>
  <c r="N75" i="69" s="1"/>
  <c r="N93" i="69" s="1"/>
  <c r="AC39" i="69"/>
  <c r="AR38" i="69"/>
  <c r="L38" i="69"/>
  <c r="L73" i="69" s="1"/>
  <c r="L91" i="69" s="1"/>
  <c r="AA37" i="69"/>
  <c r="AP36" i="69"/>
  <c r="AP71" i="69" s="1"/>
  <c r="AP89" i="69" s="1"/>
  <c r="N36" i="69"/>
  <c r="N71" i="69" s="1"/>
  <c r="N89" i="69" s="1"/>
  <c r="AC35" i="69"/>
  <c r="AC70" i="69" s="1"/>
  <c r="AC88" i="69" s="1"/>
  <c r="AN34" i="69"/>
  <c r="AN69" i="69" s="1"/>
  <c r="AN87" i="69" s="1"/>
  <c r="L34" i="69"/>
  <c r="L69" i="69" s="1"/>
  <c r="L87" i="69" s="1"/>
  <c r="AA33" i="69"/>
  <c r="AA68" i="69" s="1"/>
  <c r="AA86" i="69" s="1"/>
  <c r="AP32" i="69"/>
  <c r="AP67" i="69" s="1"/>
  <c r="AP85" i="69" s="1"/>
  <c r="N32" i="69"/>
  <c r="N67" i="69" s="1"/>
  <c r="N85" i="69" s="1"/>
  <c r="Y31" i="69"/>
  <c r="Y66" i="69" s="1"/>
  <c r="Y84" i="69" s="1"/>
  <c r="AN30" i="69"/>
  <c r="AN65" i="69" s="1"/>
  <c r="AN83" i="69" s="1"/>
  <c r="L30" i="69"/>
  <c r="L65" i="69" s="1"/>
  <c r="L83" i="69" s="1"/>
  <c r="AA29" i="69"/>
  <c r="AA64" i="69" s="1"/>
  <c r="AA82" i="69" s="1"/>
  <c r="AP28" i="69"/>
  <c r="AP63" i="69" s="1"/>
  <c r="AP81" i="69" s="1"/>
  <c r="J28" i="69"/>
  <c r="J63" i="69" s="1"/>
  <c r="J81" i="69" s="1"/>
  <c r="Y27" i="69"/>
  <c r="Y62" i="69" s="1"/>
  <c r="Y80" i="69" s="1"/>
  <c r="AN26" i="69"/>
  <c r="K26" i="69"/>
  <c r="AJ40" i="69"/>
  <c r="AJ75" i="69" s="1"/>
  <c r="AJ93" i="69" s="1"/>
  <c r="S39" i="69"/>
  <c r="S74" i="69" s="1"/>
  <c r="S92" i="69" s="1"/>
  <c r="AH38" i="69"/>
  <c r="U37" i="69"/>
  <c r="AU35" i="69"/>
  <c r="AU70" i="69" s="1"/>
  <c r="AU88" i="69" s="1"/>
  <c r="AH34" i="69"/>
  <c r="AH69" i="69" s="1"/>
  <c r="AH87" i="69" s="1"/>
  <c r="U33" i="69"/>
  <c r="U68" i="69" s="1"/>
  <c r="U86" i="69" s="1"/>
  <c r="AU31" i="69"/>
  <c r="AU66" i="69" s="1"/>
  <c r="AU84" i="69" s="1"/>
  <c r="F30" i="69"/>
  <c r="F65" i="69" s="1"/>
  <c r="F83" i="69" s="1"/>
  <c r="AF28" i="69"/>
  <c r="AF63" i="69" s="1"/>
  <c r="AF81" i="69" s="1"/>
  <c r="AH26" i="69"/>
  <c r="AI40" i="69"/>
  <c r="AI75" i="69" s="1"/>
  <c r="AI93" i="69" s="1"/>
  <c r="G40" i="69"/>
  <c r="G75" i="69" s="1"/>
  <c r="G93" i="69" s="1"/>
  <c r="R39" i="69"/>
  <c r="R74" i="69" s="1"/>
  <c r="R92" i="69" s="1"/>
  <c r="AG38" i="69"/>
  <c r="E38" i="69"/>
  <c r="E73" i="69" s="1"/>
  <c r="E91" i="69" s="1"/>
  <c r="T37" i="69"/>
  <c r="AI36" i="69"/>
  <c r="AI71" i="69" s="1"/>
  <c r="AI89" i="69" s="1"/>
  <c r="AT35" i="69"/>
  <c r="AT70" i="69" s="1"/>
  <c r="AT88" i="69" s="1"/>
  <c r="R35" i="69"/>
  <c r="R70" i="69" s="1"/>
  <c r="R88" i="69" s="1"/>
  <c r="AG34" i="69"/>
  <c r="AG69" i="69" s="1"/>
  <c r="AG87" i="69" s="1"/>
  <c r="E34" i="69"/>
  <c r="E69" i="69" s="1"/>
  <c r="E87" i="69" s="1"/>
  <c r="T33" i="69"/>
  <c r="T68" i="69" s="1"/>
  <c r="T86" i="69" s="1"/>
  <c r="AE32" i="69"/>
  <c r="AE67" i="69" s="1"/>
  <c r="AE85" i="69" s="1"/>
  <c r="AT31" i="69"/>
  <c r="AT66" i="69" s="1"/>
  <c r="AT84" i="69" s="1"/>
  <c r="R31" i="69"/>
  <c r="R66" i="69" s="1"/>
  <c r="R84" i="69" s="1"/>
  <c r="AG30" i="69"/>
  <c r="AG65" i="69" s="1"/>
  <c r="AG83" i="69" s="1"/>
  <c r="E30" i="69"/>
  <c r="E65" i="69" s="1"/>
  <c r="E83" i="69" s="1"/>
  <c r="P29" i="69"/>
  <c r="P64" i="69" s="1"/>
  <c r="P82" i="69" s="1"/>
  <c r="AE28" i="69"/>
  <c r="AE63" i="69" s="1"/>
  <c r="AE81" i="69" s="1"/>
  <c r="AT27" i="69"/>
  <c r="AT62" i="69" s="1"/>
  <c r="AT80" i="69" s="1"/>
  <c r="R27" i="69"/>
  <c r="R62" i="69" s="1"/>
  <c r="R80" i="69" s="1"/>
  <c r="AG26" i="69"/>
  <c r="AH40" i="69"/>
  <c r="AH75" i="69" s="1"/>
  <c r="AH93" i="69" s="1"/>
  <c r="F40" i="69"/>
  <c r="F75" i="69" s="1"/>
  <c r="F93" i="69" s="1"/>
  <c r="Q39" i="69"/>
  <c r="Q74" i="69" s="1"/>
  <c r="Q92" i="69" s="1"/>
  <c r="AF38" i="69"/>
  <c r="AU37" i="69"/>
  <c r="S37" i="69"/>
  <c r="S72" i="69" s="1"/>
  <c r="S90" i="69" s="1"/>
  <c r="AH36" i="69"/>
  <c r="AH71" i="69" s="1"/>
  <c r="AH89" i="69" s="1"/>
  <c r="AS35" i="69"/>
  <c r="AS70" i="69" s="1"/>
  <c r="AS88" i="69" s="1"/>
  <c r="Q35" i="69"/>
  <c r="Q70" i="69" s="1"/>
  <c r="Q88" i="69" s="1"/>
  <c r="AF34" i="69"/>
  <c r="AF69" i="69" s="1"/>
  <c r="AF87" i="69" s="1"/>
  <c r="AU33" i="69"/>
  <c r="AU68" i="69" s="1"/>
  <c r="AU86" i="69" s="1"/>
  <c r="S33" i="69"/>
  <c r="S68" i="69" s="1"/>
  <c r="S86" i="69" s="1"/>
  <c r="AD32" i="69"/>
  <c r="AD67" i="69" s="1"/>
  <c r="AD85" i="69" s="1"/>
  <c r="AS31" i="69"/>
  <c r="AS66" i="69" s="1"/>
  <c r="AS84" i="69" s="1"/>
  <c r="Q31" i="69"/>
  <c r="Q66" i="69" s="1"/>
  <c r="Q84" i="69" s="1"/>
  <c r="AF30" i="69"/>
  <c r="AF65" i="69" s="1"/>
  <c r="AF83" i="69" s="1"/>
  <c r="AU29" i="69"/>
  <c r="AU64" i="69" s="1"/>
  <c r="AU82" i="69" s="1"/>
  <c r="O29" i="69"/>
  <c r="O64" i="69" s="1"/>
  <c r="O82" i="69" s="1"/>
  <c r="AD28" i="69"/>
  <c r="AD63" i="69" s="1"/>
  <c r="AD81" i="69" s="1"/>
  <c r="AS27" i="69"/>
  <c r="AS62" i="69" s="1"/>
  <c r="AS80" i="69" s="1"/>
  <c r="Q27" i="69"/>
  <c r="Q62" i="69" s="1"/>
  <c r="Q80" i="69" s="1"/>
  <c r="AF26" i="69"/>
  <c r="H40" i="69"/>
  <c r="H75" i="69" s="1"/>
  <c r="H93" i="69" s="1"/>
  <c r="F38" i="69"/>
  <c r="F73" i="69" s="1"/>
  <c r="F91" i="69" s="1"/>
  <c r="AJ36" i="69"/>
  <c r="AJ71" i="69" s="1"/>
  <c r="AJ89" i="69" s="1"/>
  <c r="S35" i="69"/>
  <c r="S70" i="69" s="1"/>
  <c r="S88" i="69" s="1"/>
  <c r="F34" i="69"/>
  <c r="F69" i="69" s="1"/>
  <c r="F87" i="69" s="1"/>
  <c r="AF32" i="69"/>
  <c r="AF67" i="69" s="1"/>
  <c r="AF85" i="69" s="1"/>
  <c r="AH30" i="69"/>
  <c r="AH65" i="69" s="1"/>
  <c r="AH83" i="69" s="1"/>
  <c r="Q29" i="69"/>
  <c r="Q64" i="69" s="1"/>
  <c r="Q82" i="69" s="1"/>
  <c r="AU27" i="69"/>
  <c r="AU62" i="69" s="1"/>
  <c r="AU80" i="69" s="1"/>
  <c r="S27" i="69"/>
  <c r="S62" i="69" s="1"/>
  <c r="S80" i="69" s="1"/>
  <c r="D40" i="69"/>
  <c r="D75" i="69" s="1"/>
  <c r="D93" i="69" s="1"/>
  <c r="AG40" i="69"/>
  <c r="AG75" i="69" s="1"/>
  <c r="AG93" i="69" s="1"/>
  <c r="AR39" i="69"/>
  <c r="P39" i="69"/>
  <c r="P74" i="69" s="1"/>
  <c r="P92" i="69" s="1"/>
  <c r="AE38" i="69"/>
  <c r="AT37" i="69"/>
  <c r="R37" i="69"/>
  <c r="R72" i="69" s="1"/>
  <c r="R90" i="69" s="1"/>
  <c r="AC36" i="69"/>
  <c r="AC71" i="69" s="1"/>
  <c r="AC89" i="69" s="1"/>
  <c r="AR35" i="69"/>
  <c r="AR70" i="69" s="1"/>
  <c r="AR88" i="69" s="1"/>
  <c r="P35" i="69"/>
  <c r="P70" i="69" s="1"/>
  <c r="P88" i="69" s="1"/>
  <c r="AE34" i="69"/>
  <c r="AE69" i="69" s="1"/>
  <c r="AE87" i="69" s="1"/>
  <c r="AT33" i="69"/>
  <c r="AT68" i="69" s="1"/>
  <c r="AT86" i="69" s="1"/>
  <c r="N33" i="69"/>
  <c r="N68" i="69" s="1"/>
  <c r="N86" i="69" s="1"/>
  <c r="AC32" i="69"/>
  <c r="AC67" i="69" s="1"/>
  <c r="AC85" i="69" s="1"/>
  <c r="AR31" i="69"/>
  <c r="AR66" i="69" s="1"/>
  <c r="AR84" i="69" s="1"/>
  <c r="P31" i="69"/>
  <c r="AE30" i="69"/>
  <c r="AE65" i="69" s="1"/>
  <c r="AE83" i="69" s="1"/>
  <c r="AP29" i="69"/>
  <c r="AP64" i="69" s="1"/>
  <c r="AP82" i="69" s="1"/>
  <c r="N29" i="69"/>
  <c r="N64" i="69" s="1"/>
  <c r="N82" i="69" s="1"/>
  <c r="AC28" i="69"/>
  <c r="AC63" i="69" s="1"/>
  <c r="AC81" i="69" s="1"/>
  <c r="AR27" i="69"/>
  <c r="AR62" i="69" s="1"/>
  <c r="AR80" i="69" s="1"/>
  <c r="P27" i="69"/>
  <c r="P62" i="69" s="1"/>
  <c r="P80" i="69" s="1"/>
  <c r="AA26" i="69"/>
  <c r="Q26" i="69"/>
  <c r="D32" i="69"/>
  <c r="D67" i="69" s="1"/>
  <c r="D85" i="69" s="1"/>
  <c r="AC40" i="69"/>
  <c r="AC75" i="69" s="1"/>
  <c r="AC93" i="69" s="1"/>
  <c r="E40" i="69"/>
  <c r="E75" i="69" s="1"/>
  <c r="E93" i="69" s="1"/>
  <c r="X39" i="69"/>
  <c r="AQ38" i="69"/>
  <c r="S38" i="69"/>
  <c r="S73" i="69" s="1"/>
  <c r="S91" i="69" s="1"/>
  <c r="AL37" i="69"/>
  <c r="N37" i="69"/>
  <c r="N72" i="69" s="1"/>
  <c r="N90" i="69" s="1"/>
  <c r="AG36" i="69"/>
  <c r="AG71" i="69" s="1"/>
  <c r="AG89" i="69" s="1"/>
  <c r="I36" i="69"/>
  <c r="I71" i="69" s="1"/>
  <c r="I89" i="69" s="1"/>
  <c r="AB35" i="69"/>
  <c r="AB70" i="69" s="1"/>
  <c r="AB88" i="69" s="1"/>
  <c r="AU34" i="69"/>
  <c r="AU69" i="69" s="1"/>
  <c r="AU87" i="69" s="1"/>
  <c r="W34" i="69"/>
  <c r="W69" i="69" s="1"/>
  <c r="W87" i="69" s="1"/>
  <c r="AP33" i="69"/>
  <c r="AP68" i="69" s="1"/>
  <c r="AP86" i="69" s="1"/>
  <c r="R33" i="69"/>
  <c r="R68" i="69" s="1"/>
  <c r="R86" i="69" s="1"/>
  <c r="AK32" i="69"/>
  <c r="AK67" i="69" s="1"/>
  <c r="AK85" i="69" s="1"/>
  <c r="M32" i="69"/>
  <c r="M67" i="69" s="1"/>
  <c r="M85" i="69" s="1"/>
  <c r="AF31" i="69"/>
  <c r="AF66" i="69" s="1"/>
  <c r="AF84" i="69" s="1"/>
  <c r="H31" i="69"/>
  <c r="H66" i="69" s="1"/>
  <c r="H84" i="69" s="1"/>
  <c r="AA30" i="69"/>
  <c r="AA65" i="69" s="1"/>
  <c r="AA83" i="69" s="1"/>
  <c r="AT29" i="69"/>
  <c r="AT64" i="69" s="1"/>
  <c r="AT82" i="69" s="1"/>
  <c r="V29" i="69"/>
  <c r="V64" i="69" s="1"/>
  <c r="V82" i="69" s="1"/>
  <c r="AO28" i="69"/>
  <c r="AO63" i="69" s="1"/>
  <c r="AO81" i="69" s="1"/>
  <c r="Q28" i="69"/>
  <c r="Q63" i="69" s="1"/>
  <c r="Q81" i="69" s="1"/>
  <c r="AJ27" i="69"/>
  <c r="AJ62" i="69" s="1"/>
  <c r="AJ80" i="69" s="1"/>
  <c r="L27" i="69"/>
  <c r="L62" i="69" s="1"/>
  <c r="L80" i="69" s="1"/>
  <c r="AE26" i="69"/>
  <c r="F26" i="69"/>
  <c r="D31" i="69"/>
  <c r="D66" i="69" s="1"/>
  <c r="D84" i="69" s="1"/>
  <c r="AB40" i="69"/>
  <c r="AB75" i="69" s="1"/>
  <c r="AB93" i="69" s="1"/>
  <c r="AU39" i="69"/>
  <c r="W39" i="69"/>
  <c r="AP38" i="69"/>
  <c r="R38" i="69"/>
  <c r="R73" i="69" s="1"/>
  <c r="R91" i="69" s="1"/>
  <c r="AK37" i="69"/>
  <c r="M37" i="69"/>
  <c r="M72" i="69" s="1"/>
  <c r="M90" i="69" s="1"/>
  <c r="AF36" i="69"/>
  <c r="AF71" i="69" s="1"/>
  <c r="AF89" i="69" s="1"/>
  <c r="H36" i="69"/>
  <c r="H71" i="69" s="1"/>
  <c r="H89" i="69" s="1"/>
  <c r="AA35" i="69"/>
  <c r="AA70" i="69" s="1"/>
  <c r="AA88" i="69" s="1"/>
  <c r="AT34" i="69"/>
  <c r="AT69" i="69" s="1"/>
  <c r="AT87" i="69" s="1"/>
  <c r="V34" i="69"/>
  <c r="V69" i="69" s="1"/>
  <c r="V87" i="69" s="1"/>
  <c r="AO33" i="69"/>
  <c r="AO68" i="69" s="1"/>
  <c r="AO86" i="69" s="1"/>
  <c r="Q33" i="69"/>
  <c r="Q68" i="69" s="1"/>
  <c r="Q86" i="69" s="1"/>
  <c r="AJ32" i="69"/>
  <c r="AJ67" i="69" s="1"/>
  <c r="AJ85" i="69" s="1"/>
  <c r="L32" i="69"/>
  <c r="L67" i="69" s="1"/>
  <c r="L85" i="69" s="1"/>
  <c r="AE31" i="69"/>
  <c r="AE66" i="69" s="1"/>
  <c r="AE84" i="69" s="1"/>
  <c r="G31" i="69"/>
  <c r="G66" i="69" s="1"/>
  <c r="G84" i="69" s="1"/>
  <c r="Z30" i="69"/>
  <c r="Z65" i="69" s="1"/>
  <c r="Z83" i="69" s="1"/>
  <c r="AS29" i="69"/>
  <c r="AS64" i="69" s="1"/>
  <c r="AS82" i="69" s="1"/>
  <c r="U29" i="69"/>
  <c r="U64" i="69" s="1"/>
  <c r="U82" i="69" s="1"/>
  <c r="AN28" i="69"/>
  <c r="AN63" i="69" s="1"/>
  <c r="AN81" i="69" s="1"/>
  <c r="P28" i="69"/>
  <c r="P63" i="69" s="1"/>
  <c r="P81" i="69" s="1"/>
  <c r="AI27" i="69"/>
  <c r="AI62" i="69" s="1"/>
  <c r="AI80" i="69" s="1"/>
  <c r="K27" i="69"/>
  <c r="K62" i="69" s="1"/>
  <c r="K80" i="69" s="1"/>
  <c r="AD26" i="69"/>
  <c r="E26" i="69"/>
  <c r="D30" i="69"/>
  <c r="D65" i="69" s="1"/>
  <c r="D83" i="69" s="1"/>
  <c r="AA40" i="69"/>
  <c r="AA75" i="69" s="1"/>
  <c r="AA93" i="69" s="1"/>
  <c r="AT39" i="69"/>
  <c r="V39" i="69"/>
  <c r="AO38" i="69"/>
  <c r="Q38" i="69"/>
  <c r="Q73" i="69" s="1"/>
  <c r="Q91" i="69" s="1"/>
  <c r="AJ37" i="69"/>
  <c r="L37" i="69"/>
  <c r="L72" i="69" s="1"/>
  <c r="L90" i="69" s="1"/>
  <c r="AE36" i="69"/>
  <c r="AE71" i="69" s="1"/>
  <c r="AE89" i="69" s="1"/>
  <c r="G36" i="69"/>
  <c r="G71" i="69" s="1"/>
  <c r="G89" i="69" s="1"/>
  <c r="Z35" i="69"/>
  <c r="Z70" i="69" s="1"/>
  <c r="Z88" i="69" s="1"/>
  <c r="AS34" i="69"/>
  <c r="AS69" i="69" s="1"/>
  <c r="AS87" i="69" s="1"/>
  <c r="U34" i="69"/>
  <c r="U69" i="69" s="1"/>
  <c r="U87" i="69" s="1"/>
  <c r="AN33" i="69"/>
  <c r="AN68" i="69" s="1"/>
  <c r="AN86" i="69" s="1"/>
  <c r="P33" i="69"/>
  <c r="P68" i="69" s="1"/>
  <c r="P86" i="69" s="1"/>
  <c r="AI32" i="69"/>
  <c r="AI67" i="69" s="1"/>
  <c r="AI85" i="69" s="1"/>
  <c r="K32" i="69"/>
  <c r="K67" i="69" s="1"/>
  <c r="K85" i="69" s="1"/>
  <c r="AD31" i="69"/>
  <c r="AD66" i="69" s="1"/>
  <c r="AD84" i="69" s="1"/>
  <c r="F31" i="69"/>
  <c r="F66" i="69" s="1"/>
  <c r="F84" i="69" s="1"/>
  <c r="Y30" i="69"/>
  <c r="Y65" i="69" s="1"/>
  <c r="Y83" i="69" s="1"/>
  <c r="AR29" i="69"/>
  <c r="AR64" i="69" s="1"/>
  <c r="AR82" i="69" s="1"/>
  <c r="T29" i="69"/>
  <c r="T64" i="69" s="1"/>
  <c r="T82" i="69" s="1"/>
  <c r="AM28" i="69"/>
  <c r="AM63" i="69" s="1"/>
  <c r="AM81" i="69" s="1"/>
  <c r="O28" i="69"/>
  <c r="O63" i="69" s="1"/>
  <c r="O81" i="69" s="1"/>
  <c r="AH27" i="69"/>
  <c r="AH62" i="69" s="1"/>
  <c r="AH80" i="69" s="1"/>
  <c r="J27" i="69"/>
  <c r="J62" i="69" s="1"/>
  <c r="J80" i="69" s="1"/>
  <c r="AC26" i="69"/>
  <c r="D29" i="69"/>
  <c r="D64" i="69" s="1"/>
  <c r="D82" i="69" s="1"/>
  <c r="Z40" i="69"/>
  <c r="Z75" i="69" s="1"/>
  <c r="Z93" i="69" s="1"/>
  <c r="AS39" i="69"/>
  <c r="U39" i="69"/>
  <c r="AN38" i="69"/>
  <c r="P38" i="69"/>
  <c r="P73" i="69" s="1"/>
  <c r="P91" i="69" s="1"/>
  <c r="AI37" i="69"/>
  <c r="K37" i="69"/>
  <c r="K72" i="69" s="1"/>
  <c r="K90" i="69" s="1"/>
  <c r="AD36" i="69"/>
  <c r="AD71" i="69" s="1"/>
  <c r="AD89" i="69" s="1"/>
  <c r="F36" i="69"/>
  <c r="F71" i="69" s="1"/>
  <c r="F89" i="69" s="1"/>
  <c r="Y35" i="69"/>
  <c r="Y70" i="69" s="1"/>
  <c r="Y88" i="69" s="1"/>
  <c r="AR34" i="69"/>
  <c r="AR69" i="69" s="1"/>
  <c r="AR87" i="69" s="1"/>
  <c r="T34" i="69"/>
  <c r="T69" i="69" s="1"/>
  <c r="T87" i="69" s="1"/>
  <c r="AM33" i="69"/>
  <c r="AM68" i="69" s="1"/>
  <c r="AM86" i="69" s="1"/>
  <c r="O33" i="69"/>
  <c r="O68" i="69" s="1"/>
  <c r="O86" i="69" s="1"/>
  <c r="AH32" i="69"/>
  <c r="AH67" i="69" s="1"/>
  <c r="AH85" i="69" s="1"/>
  <c r="J32" i="69"/>
  <c r="J67" i="69" s="1"/>
  <c r="J85" i="69" s="1"/>
  <c r="AC31" i="69"/>
  <c r="AC66" i="69" s="1"/>
  <c r="AC84" i="69" s="1"/>
  <c r="E31" i="69"/>
  <c r="E66" i="69" s="1"/>
  <c r="E84" i="69" s="1"/>
  <c r="X30" i="69"/>
  <c r="X65" i="69" s="1"/>
  <c r="X83" i="69" s="1"/>
  <c r="AQ29" i="69"/>
  <c r="AQ64" i="69" s="1"/>
  <c r="AQ82" i="69" s="1"/>
  <c r="S29" i="69"/>
  <c r="S64" i="69" s="1"/>
  <c r="S82" i="69" s="1"/>
  <c r="AL28" i="69"/>
  <c r="AL63" i="69" s="1"/>
  <c r="AL81" i="69" s="1"/>
  <c r="N28" i="69"/>
  <c r="N63" i="69" s="1"/>
  <c r="N81" i="69" s="1"/>
  <c r="AG27" i="69"/>
  <c r="AG62" i="69" s="1"/>
  <c r="AG80" i="69" s="1"/>
  <c r="I27" i="69"/>
  <c r="I62" i="69" s="1"/>
  <c r="I80" i="69" s="1"/>
  <c r="P71" i="69" l="1"/>
  <c r="P89" i="69" s="1"/>
  <c r="I61" i="69"/>
  <c r="I79" i="69" s="1"/>
  <c r="I94" i="69" s="1"/>
  <c r="I121" i="69" s="1"/>
  <c r="N61" i="69"/>
  <c r="N79" i="69" s="1"/>
  <c r="N94" i="69" s="1"/>
  <c r="N121" i="69" s="1"/>
  <c r="G61" i="69"/>
  <c r="G79" i="69" s="1"/>
  <c r="G94" i="69" s="1"/>
  <c r="G121" i="69" s="1"/>
  <c r="L94" i="69"/>
  <c r="L121" i="69" s="1"/>
  <c r="R61" i="69"/>
  <c r="R79" i="69" s="1"/>
  <c r="R94" i="69" s="1"/>
  <c r="R121" i="69" s="1"/>
  <c r="O61" i="69"/>
  <c r="O79" i="69" s="1"/>
  <c r="D79" i="69"/>
  <c r="D94" i="69" s="1"/>
  <c r="D121" i="69" s="1"/>
  <c r="H61" i="69"/>
  <c r="H79" i="69" s="1"/>
  <c r="H94" i="69" s="1"/>
  <c r="H121" i="69" s="1"/>
  <c r="U61" i="69"/>
  <c r="U79" i="69" s="1"/>
  <c r="V61" i="69"/>
  <c r="V79" i="69" s="1"/>
  <c r="O66" i="69"/>
  <c r="O84" i="69" s="1"/>
  <c r="T61" i="69"/>
  <c r="T79" i="69" s="1"/>
  <c r="Q61" i="69"/>
  <c r="Q79" i="69" s="1"/>
  <c r="Q94" i="69" s="1"/>
  <c r="Q121" i="69" s="1"/>
  <c r="F61" i="69"/>
  <c r="F79" i="69" s="1"/>
  <c r="F94" i="69" s="1"/>
  <c r="F121" i="69" s="1"/>
  <c r="E61" i="69"/>
  <c r="E79" i="69" s="1"/>
  <c r="E94" i="69" s="1"/>
  <c r="E121" i="69" s="1"/>
  <c r="J61" i="69"/>
  <c r="J79" i="69" s="1"/>
  <c r="J94" i="69" s="1"/>
  <c r="J121" i="69" s="1"/>
  <c r="K61" i="69"/>
  <c r="K79" i="69" s="1"/>
  <c r="K94" i="69" s="1"/>
  <c r="K121" i="69" s="1"/>
  <c r="M61" i="69"/>
  <c r="M79" i="69" s="1"/>
  <c r="M94" i="69" s="1"/>
  <c r="M121" i="69" s="1"/>
  <c r="S61" i="69"/>
  <c r="S79" i="69" s="1"/>
  <c r="S94" i="69" s="1"/>
  <c r="S121" i="69" s="1"/>
  <c r="AP98" i="69"/>
  <c r="AN103" i="69"/>
  <c r="AT100" i="69"/>
  <c r="AD100" i="69"/>
  <c r="E104" i="69"/>
  <c r="AI106" i="69"/>
  <c r="AU111" i="69"/>
  <c r="M110" i="69"/>
  <c r="AA105" i="69"/>
  <c r="AH100" i="69"/>
  <c r="E107" i="69"/>
  <c r="AL105" i="69"/>
  <c r="D105" i="69"/>
  <c r="AB103" i="69"/>
  <c r="G105" i="69"/>
  <c r="Z99" i="69"/>
  <c r="W106" i="69"/>
  <c r="I102" i="69"/>
  <c r="J105" i="69"/>
  <c r="L97" i="69"/>
  <c r="X111" i="69"/>
  <c r="I109" i="69"/>
  <c r="L104" i="69"/>
  <c r="O108" i="69"/>
  <c r="J107" i="69"/>
  <c r="D99" i="69"/>
  <c r="J106" i="69"/>
  <c r="U107" i="69"/>
  <c r="H108" i="69"/>
  <c r="AL102" i="69"/>
  <c r="AQ98" i="69"/>
  <c r="L105" i="69"/>
  <c r="E100" i="69"/>
  <c r="AL101" i="69"/>
  <c r="M98" i="69"/>
  <c r="P108" i="69"/>
  <c r="N106" i="69"/>
  <c r="AK100" i="69"/>
  <c r="K111" i="69"/>
  <c r="K105" i="69"/>
  <c r="AS105" i="69"/>
  <c r="S106" i="69"/>
  <c r="P103" i="69"/>
  <c r="AB102" i="69"/>
  <c r="AI102" i="69"/>
  <c r="AO107" i="69"/>
  <c r="AM101" i="69"/>
  <c r="F103" i="69"/>
  <c r="T102" i="69"/>
  <c r="K106" i="69"/>
  <c r="W102" i="69"/>
  <c r="W101" i="69"/>
  <c r="J100" i="69"/>
  <c r="F104" i="69"/>
  <c r="AO106" i="69"/>
  <c r="AF103" i="69"/>
  <c r="K99" i="69"/>
  <c r="AC104" i="69"/>
  <c r="Q103" i="69"/>
  <c r="AC98" i="69"/>
  <c r="G106" i="69"/>
  <c r="AE111" i="69"/>
  <c r="M104" i="69"/>
  <c r="J109" i="69"/>
  <c r="AO111" i="69"/>
  <c r="S101" i="69"/>
  <c r="Y104" i="69"/>
  <c r="X107" i="69"/>
  <c r="H104" i="69"/>
  <c r="I108" i="69"/>
  <c r="F105" i="69"/>
  <c r="AS103" i="69"/>
  <c r="R99" i="69"/>
  <c r="AD98" i="69"/>
  <c r="X99" i="69"/>
  <c r="AB105" i="69"/>
  <c r="AJ100" i="69"/>
  <c r="F100" i="69"/>
  <c r="D98" i="69"/>
  <c r="V107" i="69"/>
  <c r="AR104" i="69"/>
  <c r="AL98" i="69"/>
  <c r="AK107" i="69"/>
  <c r="V106" i="69"/>
  <c r="V111" i="69"/>
  <c r="AR98" i="69"/>
  <c r="AC99" i="69"/>
  <c r="AH111" i="69"/>
  <c r="R98" i="69"/>
  <c r="AP107" i="69"/>
  <c r="S99" i="69"/>
  <c r="F108" i="69"/>
  <c r="AM106" i="69"/>
  <c r="AN106" i="69"/>
  <c r="I100" i="69"/>
  <c r="J101" i="69"/>
  <c r="M111" i="69"/>
  <c r="AP106" i="69"/>
  <c r="W104" i="69"/>
  <c r="M100" i="69"/>
  <c r="S105" i="69"/>
  <c r="U105" i="69"/>
  <c r="G111" i="69"/>
  <c r="F111" i="69"/>
  <c r="F101" i="69"/>
  <c r="H111" i="69"/>
  <c r="AB100" i="69"/>
  <c r="H107" i="69"/>
  <c r="AP104" i="69"/>
  <c r="AC103" i="69"/>
  <c r="AT98" i="69"/>
  <c r="U104" i="69"/>
  <c r="M101" i="69"/>
  <c r="O105" i="69"/>
  <c r="AE100" i="69"/>
  <c r="AU99" i="69"/>
  <c r="G103" i="69"/>
  <c r="T98" i="69"/>
  <c r="AO98" i="69"/>
  <c r="T107" i="69"/>
  <c r="U111" i="69"/>
  <c r="AM100" i="69"/>
  <c r="AN105" i="69"/>
  <c r="AQ99" i="69"/>
  <c r="AR102" i="69"/>
  <c r="AR107" i="69"/>
  <c r="Q109" i="69"/>
  <c r="AF107" i="69"/>
  <c r="Q98" i="69"/>
  <c r="AE99" i="69"/>
  <c r="AH105" i="69"/>
  <c r="L109" i="69"/>
  <c r="AO101" i="69"/>
  <c r="AR111" i="69"/>
  <c r="AQ105" i="69"/>
  <c r="AF100" i="69"/>
  <c r="V104" i="69"/>
  <c r="Y99" i="69"/>
  <c r="AL106" i="69"/>
  <c r="G100" i="69"/>
  <c r="AL104" i="69"/>
  <c r="AL103" i="69"/>
  <c r="D107" i="69"/>
  <c r="H99" i="69"/>
  <c r="J108" i="69"/>
  <c r="Y107" i="69"/>
  <c r="AR99" i="69"/>
  <c r="AO104" i="69"/>
  <c r="F109" i="69"/>
  <c r="R104" i="69"/>
  <c r="AD104" i="69"/>
  <c r="N104" i="69"/>
  <c r="D100" i="69"/>
  <c r="M108" i="69"/>
  <c r="AU105" i="69"/>
  <c r="AT104" i="69"/>
  <c r="AS98" i="69"/>
  <c r="P100" i="69"/>
  <c r="AU106" i="69"/>
  <c r="Z102" i="69"/>
  <c r="AE98" i="69"/>
  <c r="AF106" i="69"/>
  <c r="AR101" i="69"/>
  <c r="Q101" i="69"/>
  <c r="K109" i="69"/>
  <c r="G108" i="69"/>
  <c r="U102" i="69"/>
  <c r="H100" i="69"/>
  <c r="AC101" i="69"/>
  <c r="AK102" i="69"/>
  <c r="J102" i="69"/>
  <c r="W111" i="69"/>
  <c r="W100" i="69"/>
  <c r="AD107" i="69"/>
  <c r="AI111" i="69"/>
  <c r="AE101" i="69"/>
  <c r="AT99" i="69"/>
  <c r="Z111" i="69"/>
  <c r="AG98" i="69"/>
  <c r="N99" i="69"/>
  <c r="AB106" i="69"/>
  <c r="AE105" i="69"/>
  <c r="AD99" i="69"/>
  <c r="E101" i="69"/>
  <c r="O103" i="69"/>
  <c r="R105" i="69"/>
  <c r="Q107" i="69"/>
  <c r="AG102" i="69"/>
  <c r="AS101" i="69"/>
  <c r="F98" i="69"/>
  <c r="AD105" i="69"/>
  <c r="AI100" i="69"/>
  <c r="AQ104" i="69"/>
  <c r="K101" i="69"/>
  <c r="AG103" i="69"/>
  <c r="F99" i="69"/>
  <c r="AJ105" i="69"/>
  <c r="J110" i="69"/>
  <c r="AQ106" i="69"/>
  <c r="AA107" i="69"/>
  <c r="L103" i="69"/>
  <c r="N101" i="69"/>
  <c r="AP105" i="69"/>
  <c r="AA106" i="69"/>
  <c r="I107" i="69"/>
  <c r="O100" i="69"/>
  <c r="N111" i="69"/>
  <c r="AQ103" i="69"/>
  <c r="AS107" i="69"/>
  <c r="R103" i="69"/>
  <c r="AH102" i="69"/>
  <c r="U99" i="69"/>
  <c r="G98" i="69"/>
  <c r="AF111" i="69"/>
  <c r="AF98" i="69"/>
  <c r="AM103" i="69"/>
  <c r="X102" i="69"/>
  <c r="K102" i="69"/>
  <c r="AL100" i="69"/>
  <c r="AP100" i="69"/>
  <c r="N107" i="69"/>
  <c r="AU102" i="69"/>
  <c r="AA111" i="69"/>
  <c r="R109" i="69"/>
  <c r="P106" i="69"/>
  <c r="AG101" i="69"/>
  <c r="S100" i="69"/>
  <c r="AH98" i="69"/>
  <c r="D101" i="69"/>
  <c r="AG107" i="69"/>
  <c r="AR106" i="69"/>
  <c r="AU100" i="69"/>
  <c r="R102" i="69"/>
  <c r="S110" i="69"/>
  <c r="AP111" i="69"/>
  <c r="AB104" i="69"/>
  <c r="AP101" i="69"/>
  <c r="AT103" i="69"/>
  <c r="S103" i="69"/>
  <c r="Y100" i="69"/>
  <c r="V99" i="69"/>
  <c r="AK111" i="69"/>
  <c r="AN98" i="69"/>
  <c r="M106" i="69"/>
  <c r="AJ99" i="69"/>
  <c r="D108" i="69"/>
  <c r="I110" i="69"/>
  <c r="K110" i="69"/>
  <c r="G107" i="69"/>
  <c r="AC107" i="69"/>
  <c r="AF101" i="69"/>
  <c r="AT102" i="69"/>
  <c r="AJ111" i="69"/>
  <c r="AQ111" i="69"/>
  <c r="M105" i="69"/>
  <c r="N105" i="69"/>
  <c r="O109" i="69"/>
  <c r="AE104" i="69"/>
  <c r="AU103" i="69"/>
  <c r="AJ101" i="69"/>
  <c r="Z100" i="69"/>
  <c r="N98" i="69"/>
  <c r="V102" i="69"/>
  <c r="D109" i="69"/>
  <c r="H101" i="69"/>
  <c r="AK98" i="69"/>
  <c r="U103" i="69"/>
  <c r="H105" i="69"/>
  <c r="AA104" i="69"/>
  <c r="Q102" i="69"/>
  <c r="AE103" i="69"/>
  <c r="AO105" i="69"/>
  <c r="P105" i="69"/>
  <c r="AF104" i="69"/>
  <c r="E98" i="69"/>
  <c r="AP102" i="69"/>
  <c r="AK101" i="69"/>
  <c r="AU101" i="69"/>
  <c r="L106" i="69"/>
  <c r="AK99" i="69"/>
  <c r="AS104" i="69"/>
  <c r="D110" i="69"/>
  <c r="AA99" i="69"/>
  <c r="U101" i="69"/>
  <c r="AL111" i="69"/>
  <c r="R110" i="69"/>
  <c r="N100" i="69"/>
  <c r="AE107" i="69"/>
  <c r="T104" i="69"/>
  <c r="AA98" i="69"/>
  <c r="AD106" i="69"/>
  <c r="N109" i="69"/>
  <c r="E106" i="69"/>
  <c r="Q105" i="69"/>
  <c r="I99" i="69"/>
  <c r="J104" i="69"/>
  <c r="AQ102" i="69"/>
  <c r="AC105" i="69"/>
  <c r="I111" i="69"/>
  <c r="X98" i="69"/>
  <c r="Y103" i="69"/>
  <c r="I101" i="69"/>
  <c r="J111" i="69"/>
  <c r="AM102" i="69"/>
  <c r="V105" i="69"/>
  <c r="AD103" i="69"/>
  <c r="Y98" i="69"/>
  <c r="AC100" i="69"/>
  <c r="O107" i="69"/>
  <c r="P111" i="69"/>
  <c r="Q111" i="69"/>
  <c r="AG106" i="69"/>
  <c r="F106" i="69"/>
  <c r="X100" i="69"/>
  <c r="Y105" i="69"/>
  <c r="K104" i="69"/>
  <c r="W107" i="69"/>
  <c r="AI99" i="69"/>
  <c r="AJ104" i="69"/>
  <c r="S102" i="69"/>
  <c r="T101" i="69"/>
  <c r="U106" i="69"/>
  <c r="O106" i="69"/>
  <c r="L110" i="69"/>
  <c r="I105" i="69"/>
  <c r="AQ101" i="69"/>
  <c r="P109" i="69"/>
  <c r="AG105" i="69"/>
  <c r="AA102" i="69"/>
  <c r="AQ107" i="69"/>
  <c r="AT101" i="69"/>
  <c r="AS111" i="69"/>
  <c r="R107" i="69"/>
  <c r="AH106" i="69"/>
  <c r="AI101" i="69"/>
  <c r="AJ106" i="69"/>
  <c r="Z105" i="69"/>
  <c r="V98" i="69"/>
  <c r="G101" i="69"/>
  <c r="H106" i="69"/>
  <c r="Z103" i="69"/>
  <c r="K100" i="69"/>
  <c r="AO103" i="69"/>
  <c r="AM111" i="69"/>
  <c r="AH101" i="69"/>
  <c r="Q110" i="69"/>
  <c r="M103" i="69"/>
  <c r="AR103" i="69"/>
  <c r="E108" i="69"/>
  <c r="AT107" i="69"/>
  <c r="S107" i="69"/>
  <c r="AO102" i="69"/>
  <c r="AM107" i="69"/>
  <c r="AK106" i="69"/>
  <c r="AG99" i="69"/>
  <c r="W98" i="69"/>
  <c r="N102" i="69"/>
  <c r="L107" i="69"/>
  <c r="AK104" i="69"/>
  <c r="V101" i="69"/>
  <c r="H110" i="69"/>
  <c r="AB99" i="69"/>
  <c r="G110" i="69"/>
  <c r="K108" i="69"/>
  <c r="AC106" i="69"/>
  <c r="AQ100" i="69"/>
  <c r="K98" i="69"/>
  <c r="E105" i="69"/>
  <c r="S104" i="69"/>
  <c r="AU104" i="69"/>
  <c r="O104" i="69"/>
  <c r="AD102" i="69"/>
  <c r="L98" i="69"/>
  <c r="AC111" i="69"/>
  <c r="AG111" i="69"/>
  <c r="AF105" i="69"/>
  <c r="AT106" i="69"/>
  <c r="AA100" i="69"/>
  <c r="AE106" i="69"/>
  <c r="M109" i="69"/>
  <c r="E110" i="69"/>
  <c r="AU107" i="69"/>
  <c r="I104" i="69"/>
  <c r="G109" i="69"/>
  <c r="AN107" i="69"/>
  <c r="AN100" i="69"/>
  <c r="AH99" i="69"/>
  <c r="X103" i="69"/>
  <c r="I106" i="69"/>
  <c r="X104" i="69"/>
  <c r="L100" i="69"/>
  <c r="AN102" i="69"/>
  <c r="G104" i="69"/>
  <c r="AN111" i="69"/>
  <c r="L99" i="69"/>
  <c r="AF99" i="69"/>
  <c r="AS102" i="69"/>
  <c r="J103" i="69"/>
  <c r="J99" i="69"/>
  <c r="AM104" i="69"/>
  <c r="K103" i="69"/>
  <c r="AS100" i="69"/>
  <c r="D103" i="69"/>
  <c r="D111" i="69"/>
  <c r="Q106" i="69"/>
  <c r="AI107" i="69"/>
  <c r="L101" i="69"/>
  <c r="R111" i="69"/>
  <c r="X105" i="69"/>
  <c r="N110" i="69"/>
  <c r="H109" i="69"/>
  <c r="L102" i="69"/>
  <c r="AO100" i="69"/>
  <c r="AI104" i="69"/>
  <c r="AB107" i="69"/>
  <c r="G99" i="69"/>
  <c r="T106" i="69"/>
  <c r="Z107" i="69"/>
  <c r="AP103" i="69"/>
  <c r="AJ103" i="69"/>
  <c r="Q104" i="69"/>
  <c r="AJ107" i="69"/>
  <c r="AT105" i="69"/>
  <c r="N108" i="69"/>
  <c r="AB111" i="69"/>
  <c r="AC102" i="69"/>
  <c r="Y101" i="69"/>
  <c r="P110" i="69"/>
  <c r="AN99" i="69"/>
  <c r="E111" i="69"/>
  <c r="T105" i="69"/>
  <c r="AI103" i="69"/>
  <c r="Z101" i="69"/>
  <c r="Q99" i="69"/>
  <c r="AS106" i="69"/>
  <c r="AN101" i="69"/>
  <c r="AB98" i="69"/>
  <c r="S111" i="69"/>
  <c r="AT111" i="69"/>
  <c r="X106" i="69"/>
  <c r="Y111" i="69"/>
  <c r="O110" i="69"/>
  <c r="V103" i="69"/>
  <c r="M102" i="69"/>
  <c r="AM105" i="69"/>
  <c r="AA103" i="69"/>
  <c r="L111" i="69"/>
  <c r="AJ102" i="69"/>
  <c r="AD101" i="69"/>
  <c r="U98" i="69"/>
  <c r="T111" i="69"/>
  <c r="L108" i="69"/>
  <c r="O99" i="69"/>
  <c r="E102" i="69"/>
  <c r="AR100" i="69"/>
  <c r="P99" i="69"/>
  <c r="F102" i="69"/>
  <c r="AP99" i="69"/>
  <c r="AR105" i="69"/>
  <c r="P104" i="69"/>
  <c r="AO99" i="69"/>
  <c r="AH107" i="69"/>
  <c r="E109" i="69"/>
  <c r="O111" i="69"/>
  <c r="M99" i="69"/>
  <c r="AG100" i="69"/>
  <c r="F110" i="69"/>
  <c r="AL107" i="69"/>
  <c r="W99" i="69"/>
  <c r="AD111" i="69"/>
  <c r="Z104" i="69"/>
  <c r="W103" i="69"/>
  <c r="K107" i="69"/>
  <c r="D104" i="69"/>
  <c r="D106" i="69"/>
  <c r="O98" i="69"/>
  <c r="AI105" i="69"/>
  <c r="H103" i="69"/>
  <c r="E99" i="69"/>
  <c r="F107" i="69"/>
  <c r="AA101" i="69"/>
  <c r="Z106" i="69"/>
  <c r="AF102" i="69"/>
  <c r="R108" i="69"/>
  <c r="T100" i="69"/>
  <c r="D102" i="69"/>
  <c r="AH103" i="69"/>
  <c r="R106" i="69"/>
  <c r="Y106" i="69"/>
  <c r="AN104" i="69"/>
  <c r="AE102" i="69"/>
  <c r="P98" i="69"/>
  <c r="Q100" i="69"/>
  <c r="S108" i="69"/>
  <c r="N103" i="69"/>
  <c r="AG104" i="69"/>
  <c r="AS99" i="69"/>
  <c r="R101" i="69"/>
  <c r="T103" i="69"/>
  <c r="E103" i="69"/>
  <c r="H98" i="69"/>
  <c r="AK105" i="69"/>
  <c r="AH104" i="69"/>
  <c r="Q108" i="69"/>
  <c r="M107" i="69"/>
  <c r="AM98" i="69"/>
  <c r="AB101" i="69"/>
  <c r="I103" i="69"/>
  <c r="R100" i="69"/>
  <c r="AP62" i="72"/>
  <c r="AK62" i="72"/>
  <c r="U80" i="72"/>
  <c r="D21" i="70" s="1"/>
  <c r="AS80" i="72"/>
  <c r="H41" i="69"/>
  <c r="AI41" i="69"/>
  <c r="AQ41" i="69"/>
  <c r="AJ41" i="69"/>
  <c r="S41" i="69"/>
  <c r="T41" i="69"/>
  <c r="P49" i="69"/>
  <c r="P66" i="69" s="1"/>
  <c r="P84" i="69" s="1"/>
  <c r="U41" i="69"/>
  <c r="L134" i="69"/>
  <c r="T56" i="69"/>
  <c r="T73" i="69" s="1"/>
  <c r="T91" i="69" s="1"/>
  <c r="AO41" i="69"/>
  <c r="Z41" i="69"/>
  <c r="P41" i="69"/>
  <c r="P97" i="69"/>
  <c r="G102" i="69"/>
  <c r="AK41" i="69"/>
  <c r="O48" i="69"/>
  <c r="O65" i="69" s="1"/>
  <c r="O83" i="69" s="1"/>
  <c r="AM41" i="69"/>
  <c r="W41" i="69"/>
  <c r="T57" i="69"/>
  <c r="T74" i="69" s="1"/>
  <c r="T92" i="69" s="1"/>
  <c r="Y41" i="69"/>
  <c r="H102" i="69"/>
  <c r="I98" i="69"/>
  <c r="T55" i="69"/>
  <c r="T72" i="69" s="1"/>
  <c r="T90" i="69" s="1"/>
  <c r="X41" i="69"/>
  <c r="AU41" i="69"/>
  <c r="W44" i="69"/>
  <c r="W61" i="69" s="1"/>
  <c r="W79" i="69" s="1"/>
  <c r="V41" i="69"/>
  <c r="AL41" i="69"/>
  <c r="J98" i="69"/>
  <c r="AS41" i="69"/>
  <c r="L76" i="69"/>
  <c r="G41" i="69"/>
  <c r="N41" i="69"/>
  <c r="AA41" i="69"/>
  <c r="AB41" i="69"/>
  <c r="AT41" i="69"/>
  <c r="K76" i="69"/>
  <c r="K41" i="69"/>
  <c r="M41" i="69"/>
  <c r="AN41" i="69"/>
  <c r="AC41" i="69"/>
  <c r="E41" i="69"/>
  <c r="AF41" i="69"/>
  <c r="O41" i="69"/>
  <c r="AD41" i="69"/>
  <c r="AR41" i="69"/>
  <c r="Q41" i="69"/>
  <c r="J41" i="69"/>
  <c r="F41" i="69"/>
  <c r="I41" i="69"/>
  <c r="AH41" i="69"/>
  <c r="AP41" i="69"/>
  <c r="AE41" i="69"/>
  <c r="AG41" i="69"/>
  <c r="R41" i="69"/>
  <c r="L41" i="69"/>
  <c r="D76" i="69"/>
  <c r="D41" i="69"/>
  <c r="M76" i="69"/>
  <c r="N76" i="69"/>
  <c r="J97" i="69" l="1"/>
  <c r="J112" i="69" s="1"/>
  <c r="I97" i="69"/>
  <c r="I112" i="69" s="1"/>
  <c r="F97" i="69"/>
  <c r="F112" i="69" s="1"/>
  <c r="T94" i="69"/>
  <c r="T121" i="69" s="1"/>
  <c r="T97" i="69"/>
  <c r="U97" i="69"/>
  <c r="O97" i="69"/>
  <c r="F76" i="69"/>
  <c r="S97" i="69"/>
  <c r="E76" i="69"/>
  <c r="O94" i="69"/>
  <c r="O121" i="69" s="1"/>
  <c r="V97" i="69"/>
  <c r="H97" i="69"/>
  <c r="M97" i="69"/>
  <c r="M112" i="69" s="1"/>
  <c r="M120" i="69" s="1"/>
  <c r="K97" i="69"/>
  <c r="K112" i="69" s="1"/>
  <c r="K120" i="69" s="1"/>
  <c r="Q97" i="69"/>
  <c r="G97" i="69"/>
  <c r="N97" i="69"/>
  <c r="N112" i="69" s="1"/>
  <c r="N120" i="69" s="1"/>
  <c r="E97" i="69"/>
  <c r="E112" i="69" s="1"/>
  <c r="R97" i="69"/>
  <c r="R112" i="69" s="1"/>
  <c r="R120" i="69" s="1"/>
  <c r="X101" i="69"/>
  <c r="S98" i="69"/>
  <c r="Y102" i="69"/>
  <c r="U100" i="69"/>
  <c r="T99" i="69"/>
  <c r="AJ98" i="69"/>
  <c r="W105" i="69"/>
  <c r="O102" i="69"/>
  <c r="AI98" i="69"/>
  <c r="AM99" i="69"/>
  <c r="S109" i="69"/>
  <c r="O101" i="69"/>
  <c r="Z98" i="69"/>
  <c r="P107" i="69"/>
  <c r="AK103" i="69"/>
  <c r="V100" i="69"/>
  <c r="AL99" i="69"/>
  <c r="AU98" i="69"/>
  <c r="T109" i="69"/>
  <c r="Q112" i="69"/>
  <c r="Q120" i="69" s="1"/>
  <c r="L112" i="69"/>
  <c r="L120" i="69" s="1"/>
  <c r="D112" i="69"/>
  <c r="G112" i="69"/>
  <c r="J76" i="69"/>
  <c r="X44" i="69"/>
  <c r="X61" i="69" s="1"/>
  <c r="X79" i="69" s="1"/>
  <c r="W97" i="69"/>
  <c r="U55" i="69"/>
  <c r="U72" i="69" s="1"/>
  <c r="U90" i="69" s="1"/>
  <c r="U57" i="69"/>
  <c r="U74" i="69" s="1"/>
  <c r="U92" i="69" s="1"/>
  <c r="G76" i="69"/>
  <c r="U56" i="69"/>
  <c r="U73" i="69" s="1"/>
  <c r="U91" i="69" s="1"/>
  <c r="P48" i="69"/>
  <c r="P65" i="69" s="1"/>
  <c r="P83" i="69" s="1"/>
  <c r="P94" i="69" s="1"/>
  <c r="P121" i="69" s="1"/>
  <c r="I76" i="69"/>
  <c r="H76" i="69"/>
  <c r="T108" i="69"/>
  <c r="O76" i="69"/>
  <c r="E120" i="69" l="1"/>
  <c r="D120" i="69"/>
  <c r="G120" i="69"/>
  <c r="F120" i="69"/>
  <c r="I120" i="69"/>
  <c r="J120" i="69"/>
  <c r="U94" i="69"/>
  <c r="U121" i="69" s="1"/>
  <c r="S112" i="69"/>
  <c r="S120" i="69" s="1"/>
  <c r="G133" i="69"/>
  <c r="E133" i="69"/>
  <c r="L133" i="69"/>
  <c r="K133" i="69"/>
  <c r="P102" i="69"/>
  <c r="T110" i="69"/>
  <c r="T112" i="69" s="1"/>
  <c r="T120" i="69" s="1"/>
  <c r="O112" i="69"/>
  <c r="O120" i="69" s="1"/>
  <c r="H112" i="69"/>
  <c r="V57" i="69"/>
  <c r="V74" i="69" s="1"/>
  <c r="V92" i="69" s="1"/>
  <c r="V55" i="69"/>
  <c r="V72" i="69" s="1"/>
  <c r="V90" i="69" s="1"/>
  <c r="U108" i="69"/>
  <c r="V56" i="69"/>
  <c r="V73" i="69" s="1"/>
  <c r="V91" i="69" s="1"/>
  <c r="Y44" i="69"/>
  <c r="Y61" i="69" s="1"/>
  <c r="Y79" i="69" s="1"/>
  <c r="X97" i="69"/>
  <c r="P101" i="69"/>
  <c r="M133" i="69"/>
  <c r="N133" i="69"/>
  <c r="F133" i="69"/>
  <c r="F122" i="69"/>
  <c r="L122" i="69"/>
  <c r="K122" i="69"/>
  <c r="E122" i="69"/>
  <c r="M122" i="69"/>
  <c r="N122" i="69"/>
  <c r="G122" i="69" l="1"/>
  <c r="D122" i="69"/>
  <c r="D130" i="69" s="1"/>
  <c r="H120" i="69"/>
  <c r="V94" i="69"/>
  <c r="V121" i="69" s="1"/>
  <c r="U110" i="69"/>
  <c r="U109" i="69"/>
  <c r="U112" i="69" s="1"/>
  <c r="U120" i="69" s="1"/>
  <c r="P112" i="69"/>
  <c r="P120" i="69" s="1"/>
  <c r="J122" i="69"/>
  <c r="I122" i="69"/>
  <c r="Z44" i="69"/>
  <c r="Z61" i="69" s="1"/>
  <c r="Z79" i="69" s="1"/>
  <c r="Y97" i="69"/>
  <c r="P76" i="69"/>
  <c r="W55" i="69"/>
  <c r="W72" i="69" s="1"/>
  <c r="W90" i="69" s="1"/>
  <c r="V108" i="69"/>
  <c r="W57" i="69"/>
  <c r="W74" i="69" s="1"/>
  <c r="W92" i="69" s="1"/>
  <c r="W56" i="69"/>
  <c r="W73" i="69" s="1"/>
  <c r="W91" i="69" s="1"/>
  <c r="O133" i="69"/>
  <c r="Q76" i="69"/>
  <c r="O122" i="69"/>
  <c r="H122" i="69" l="1"/>
  <c r="W94" i="69"/>
  <c r="W121" i="69" s="1"/>
  <c r="V109" i="69"/>
  <c r="V110" i="69"/>
  <c r="D8" i="71"/>
  <c r="I133" i="69"/>
  <c r="J133" i="69"/>
  <c r="H133" i="69"/>
  <c r="P122" i="69"/>
  <c r="V112" i="69"/>
  <c r="V120" i="69" s="1"/>
  <c r="X57" i="69"/>
  <c r="X74" i="69" s="1"/>
  <c r="X92" i="69" s="1"/>
  <c r="X55" i="69"/>
  <c r="X72" i="69" s="1"/>
  <c r="X90" i="69" s="1"/>
  <c r="W108" i="69"/>
  <c r="X56" i="69"/>
  <c r="X73" i="69" s="1"/>
  <c r="X91" i="69" s="1"/>
  <c r="AA44" i="69"/>
  <c r="AA61" i="69" s="1"/>
  <c r="AA79" i="69" s="1"/>
  <c r="Z97" i="69"/>
  <c r="R76" i="69"/>
  <c r="Q122" i="69"/>
  <c r="X94" i="69" l="1"/>
  <c r="X121" i="69" s="1"/>
  <c r="W110" i="69"/>
  <c r="P133" i="69"/>
  <c r="W109" i="69"/>
  <c r="I31" i="65"/>
  <c r="G31" i="65"/>
  <c r="W112" i="69"/>
  <c r="W120" i="69" s="1"/>
  <c r="AB44" i="69"/>
  <c r="AB61" i="69" s="1"/>
  <c r="AB79" i="69" s="1"/>
  <c r="AA97" i="69"/>
  <c r="Y56" i="69"/>
  <c r="Y73" i="69" s="1"/>
  <c r="Y91" i="69" s="1"/>
  <c r="Y55" i="69"/>
  <c r="Y72" i="69" s="1"/>
  <c r="Y90" i="69" s="1"/>
  <c r="X108" i="69"/>
  <c r="Y57" i="69"/>
  <c r="Y74" i="69" s="1"/>
  <c r="Y92" i="69" s="1"/>
  <c r="Q133" i="69"/>
  <c r="S76" i="69"/>
  <c r="R122" i="69"/>
  <c r="Y94" i="69" l="1"/>
  <c r="Y121" i="69" s="1"/>
  <c r="X110" i="69"/>
  <c r="X109" i="69"/>
  <c r="X112" i="69" s="1"/>
  <c r="X120" i="69" s="1"/>
  <c r="Z56" i="69"/>
  <c r="Z73" i="69" s="1"/>
  <c r="Z91" i="69" s="1"/>
  <c r="Z57" i="69"/>
  <c r="Z74" i="69" s="1"/>
  <c r="Z92" i="69" s="1"/>
  <c r="Z55" i="69"/>
  <c r="Z72" i="69" s="1"/>
  <c r="Z90" i="69" s="1"/>
  <c r="Y108" i="69"/>
  <c r="AC44" i="69"/>
  <c r="AC61" i="69" s="1"/>
  <c r="AC79" i="69" s="1"/>
  <c r="AB97" i="69"/>
  <c r="R133" i="69"/>
  <c r="T76" i="69"/>
  <c r="S122" i="69"/>
  <c r="Z94" i="69" l="1"/>
  <c r="Z121" i="69" s="1"/>
  <c r="Y109" i="69"/>
  <c r="Y110" i="69"/>
  <c r="AD44" i="69"/>
  <c r="AD61" i="69" s="1"/>
  <c r="AD79" i="69" s="1"/>
  <c r="AC97" i="69"/>
  <c r="AA55" i="69"/>
  <c r="AA72" i="69" s="1"/>
  <c r="AA90" i="69" s="1"/>
  <c r="Z108" i="69"/>
  <c r="AA57" i="69"/>
  <c r="AA74" i="69" s="1"/>
  <c r="AA92" i="69" s="1"/>
  <c r="AA56" i="69"/>
  <c r="AA73" i="69" s="1"/>
  <c r="AA91" i="69" s="1"/>
  <c r="S133" i="69"/>
  <c r="U76" i="69"/>
  <c r="AA94" i="69" l="1"/>
  <c r="AA121" i="69" s="1"/>
  <c r="Z110" i="69"/>
  <c r="Z109" i="69"/>
  <c r="Z112" i="69"/>
  <c r="Z120" i="69" s="1"/>
  <c r="Y112" i="69"/>
  <c r="Y120" i="69" s="1"/>
  <c r="AB57" i="69"/>
  <c r="AB74" i="69" s="1"/>
  <c r="AB92" i="69" s="1"/>
  <c r="AB56" i="69"/>
  <c r="AB73" i="69" s="1"/>
  <c r="AB91" i="69" s="1"/>
  <c r="AB55" i="69"/>
  <c r="AB72" i="69" s="1"/>
  <c r="AB90" i="69" s="1"/>
  <c r="AB94" i="69" s="1"/>
  <c r="AB121" i="69" s="1"/>
  <c r="AA108" i="69"/>
  <c r="AE44" i="69"/>
  <c r="AE61" i="69" s="1"/>
  <c r="AE79" i="69" s="1"/>
  <c r="AD97" i="69"/>
  <c r="T122" i="69"/>
  <c r="V76" i="69"/>
  <c r="U122" i="69"/>
  <c r="T133" i="69" l="1"/>
  <c r="AA110" i="69"/>
  <c r="AA109" i="69"/>
  <c r="AA112" i="69" s="1"/>
  <c r="AA120" i="69" s="1"/>
  <c r="AF44" i="69"/>
  <c r="AF61" i="69" s="1"/>
  <c r="AF79" i="69" s="1"/>
  <c r="AE97" i="69"/>
  <c r="AC56" i="69"/>
  <c r="AC73" i="69" s="1"/>
  <c r="AC91" i="69" s="1"/>
  <c r="AC55" i="69"/>
  <c r="AC72" i="69" s="1"/>
  <c r="AC90" i="69" s="1"/>
  <c r="AB108" i="69"/>
  <c r="AC57" i="69"/>
  <c r="AC74" i="69" s="1"/>
  <c r="AC92" i="69" s="1"/>
  <c r="U133" i="69"/>
  <c r="W76" i="69"/>
  <c r="V122" i="69"/>
  <c r="AC94" i="69" l="1"/>
  <c r="AC121" i="69" s="1"/>
  <c r="AB109" i="69"/>
  <c r="AB110" i="69"/>
  <c r="D9" i="71"/>
  <c r="AD55" i="69"/>
  <c r="AD72" i="69" s="1"/>
  <c r="AD90" i="69" s="1"/>
  <c r="AC108" i="69"/>
  <c r="AD57" i="69"/>
  <c r="AD74" i="69" s="1"/>
  <c r="AD92" i="69" s="1"/>
  <c r="AD56" i="69"/>
  <c r="AD73" i="69" s="1"/>
  <c r="AD91" i="69" s="1"/>
  <c r="AG44" i="69"/>
  <c r="AG61" i="69" s="1"/>
  <c r="AG79" i="69" s="1"/>
  <c r="AF97" i="69"/>
  <c r="V133" i="69"/>
  <c r="X76" i="69"/>
  <c r="AD94" i="69" l="1"/>
  <c r="AD121" i="69" s="1"/>
  <c r="AC110" i="69"/>
  <c r="AC109" i="69"/>
  <c r="W122" i="69"/>
  <c r="AC112" i="69"/>
  <c r="AC120" i="69" s="1"/>
  <c r="AB112" i="69"/>
  <c r="AB120" i="69" s="1"/>
  <c r="AH44" i="69"/>
  <c r="AH61" i="69" s="1"/>
  <c r="AH79" i="69" s="1"/>
  <c r="AG97" i="69"/>
  <c r="AE56" i="69"/>
  <c r="AE73" i="69" s="1"/>
  <c r="AE91" i="69" s="1"/>
  <c r="AE57" i="69"/>
  <c r="AE74" i="69" s="1"/>
  <c r="AE92" i="69" s="1"/>
  <c r="AE55" i="69"/>
  <c r="AE72" i="69" s="1"/>
  <c r="AE90" i="69" s="1"/>
  <c r="AE94" i="69" s="1"/>
  <c r="AE121" i="69" s="1"/>
  <c r="AD108" i="69"/>
  <c r="W133" i="69"/>
  <c r="Y76" i="69"/>
  <c r="X122" i="69"/>
  <c r="AD110" i="69" l="1"/>
  <c r="AD109" i="69"/>
  <c r="AF57" i="69"/>
  <c r="AF74" i="69" s="1"/>
  <c r="AF92" i="69" s="1"/>
  <c r="AF56" i="69"/>
  <c r="AF73" i="69" s="1"/>
  <c r="AF91" i="69" s="1"/>
  <c r="AF55" i="69"/>
  <c r="AF72" i="69" s="1"/>
  <c r="AF90" i="69" s="1"/>
  <c r="AF94" i="69" s="1"/>
  <c r="AF121" i="69" s="1"/>
  <c r="AE108" i="69"/>
  <c r="AI44" i="69"/>
  <c r="AI61" i="69" s="1"/>
  <c r="AI79" i="69" s="1"/>
  <c r="AH97" i="69"/>
  <c r="X133" i="69"/>
  <c r="Z76" i="69"/>
  <c r="Y122" i="69"/>
  <c r="AE109" i="69" l="1"/>
  <c r="AE110" i="69"/>
  <c r="AE112" i="69"/>
  <c r="AE120" i="69" s="1"/>
  <c r="AD112" i="69"/>
  <c r="AD120" i="69" s="1"/>
  <c r="AJ44" i="69"/>
  <c r="AJ61" i="69" s="1"/>
  <c r="AJ79" i="69" s="1"/>
  <c r="AI97" i="69"/>
  <c r="AG56" i="69"/>
  <c r="AG73" i="69" s="1"/>
  <c r="AG91" i="69" s="1"/>
  <c r="AG55" i="69"/>
  <c r="AG72" i="69" s="1"/>
  <c r="AG90" i="69" s="1"/>
  <c r="AF108" i="69"/>
  <c r="AG57" i="69"/>
  <c r="AG74" i="69" s="1"/>
  <c r="AG92" i="69" s="1"/>
  <c r="Y133" i="69"/>
  <c r="AA76" i="69"/>
  <c r="Z122" i="69"/>
  <c r="AG94" i="69" l="1"/>
  <c r="AG121" i="69" s="1"/>
  <c r="AF109" i="69"/>
  <c r="AF110" i="69"/>
  <c r="AH57" i="69"/>
  <c r="AH74" i="69" s="1"/>
  <c r="AH92" i="69" s="1"/>
  <c r="AH55" i="69"/>
  <c r="AH72" i="69" s="1"/>
  <c r="AH90" i="69" s="1"/>
  <c r="AG108" i="69"/>
  <c r="AH56" i="69"/>
  <c r="AH73" i="69" s="1"/>
  <c r="AH91" i="69" s="1"/>
  <c r="AK44" i="69"/>
  <c r="AK61" i="69" s="1"/>
  <c r="AK79" i="69" s="1"/>
  <c r="AJ97" i="69"/>
  <c r="Z133" i="69"/>
  <c r="AB76" i="69"/>
  <c r="AA122" i="69"/>
  <c r="AH94" i="69" l="1"/>
  <c r="AH121" i="69" s="1"/>
  <c r="AG109" i="69"/>
  <c r="AG110" i="69"/>
  <c r="AG112" i="69" s="1"/>
  <c r="AG120" i="69" s="1"/>
  <c r="AF112" i="69"/>
  <c r="AF120" i="69" s="1"/>
  <c r="AL44" i="69"/>
  <c r="AL61" i="69" s="1"/>
  <c r="AL79" i="69" s="1"/>
  <c r="AK97" i="69"/>
  <c r="AI56" i="69"/>
  <c r="AI73" i="69" s="1"/>
  <c r="AI91" i="69" s="1"/>
  <c r="AI55" i="69"/>
  <c r="AI72" i="69" s="1"/>
  <c r="AI90" i="69" s="1"/>
  <c r="AH108" i="69"/>
  <c r="AI57" i="69"/>
  <c r="AI74" i="69" s="1"/>
  <c r="AI92" i="69" s="1"/>
  <c r="AA133" i="69"/>
  <c r="AC76" i="69"/>
  <c r="AB122" i="69"/>
  <c r="AI94" i="69" l="1"/>
  <c r="AI121" i="69" s="1"/>
  <c r="AH110" i="69"/>
  <c r="AH109" i="69"/>
  <c r="AJ57" i="69"/>
  <c r="AJ74" i="69" s="1"/>
  <c r="AJ92" i="69" s="1"/>
  <c r="AJ55" i="69"/>
  <c r="AJ72" i="69" s="1"/>
  <c r="AJ90" i="69" s="1"/>
  <c r="AI108" i="69"/>
  <c r="AJ56" i="69"/>
  <c r="AJ73" i="69" s="1"/>
  <c r="AJ91" i="69" s="1"/>
  <c r="AM44" i="69"/>
  <c r="AM61" i="69" s="1"/>
  <c r="AM79" i="69" s="1"/>
  <c r="AL97" i="69"/>
  <c r="AB133" i="69"/>
  <c r="AD76" i="69"/>
  <c r="AC122" i="69"/>
  <c r="AJ94" i="69" l="1"/>
  <c r="AJ121" i="69" s="1"/>
  <c r="AI110" i="69"/>
  <c r="AI109" i="69"/>
  <c r="AI112" i="69" s="1"/>
  <c r="AI120" i="69" s="1"/>
  <c r="AH112" i="69"/>
  <c r="AH120" i="69" s="1"/>
  <c r="AK56" i="69"/>
  <c r="AK73" i="69" s="1"/>
  <c r="AK91" i="69" s="1"/>
  <c r="AN44" i="69"/>
  <c r="AN61" i="69" s="1"/>
  <c r="AN79" i="69" s="1"/>
  <c r="AM97" i="69"/>
  <c r="AK55" i="69"/>
  <c r="AK72" i="69" s="1"/>
  <c r="AK90" i="69" s="1"/>
  <c r="AJ108" i="69"/>
  <c r="AK57" i="69"/>
  <c r="AK74" i="69" s="1"/>
  <c r="AK92" i="69" s="1"/>
  <c r="AC133" i="69"/>
  <c r="AE76" i="69"/>
  <c r="AD122" i="69"/>
  <c r="AK94" i="69" l="1"/>
  <c r="AK121" i="69" s="1"/>
  <c r="AJ109" i="69"/>
  <c r="AJ110" i="69"/>
  <c r="AL57" i="69"/>
  <c r="AL74" i="69" s="1"/>
  <c r="AL92" i="69" s="1"/>
  <c r="AL55" i="69"/>
  <c r="AL72" i="69" s="1"/>
  <c r="AL90" i="69" s="1"/>
  <c r="AK108" i="69"/>
  <c r="AO44" i="69"/>
  <c r="AO61" i="69" s="1"/>
  <c r="AO79" i="69" s="1"/>
  <c r="AN97" i="69"/>
  <c r="AL56" i="69"/>
  <c r="AL73" i="69" s="1"/>
  <c r="AL91" i="69" s="1"/>
  <c r="AD133" i="69"/>
  <c r="AF76" i="69"/>
  <c r="AE122" i="69"/>
  <c r="AL94" i="69" l="1"/>
  <c r="AL121" i="69" s="1"/>
  <c r="AK109" i="69"/>
  <c r="AK110" i="69"/>
  <c r="AJ112" i="69"/>
  <c r="AJ120" i="69" s="1"/>
  <c r="AM56" i="69"/>
  <c r="AM73" i="69" s="1"/>
  <c r="AM91" i="69" s="1"/>
  <c r="AM55" i="69"/>
  <c r="AM72" i="69" s="1"/>
  <c r="AM90" i="69" s="1"/>
  <c r="AL108" i="69"/>
  <c r="AP44" i="69"/>
  <c r="AP61" i="69" s="1"/>
  <c r="AP79" i="69" s="1"/>
  <c r="AO97" i="69"/>
  <c r="AM57" i="69"/>
  <c r="AM74" i="69" s="1"/>
  <c r="AM92" i="69" s="1"/>
  <c r="AE133" i="69"/>
  <c r="AG76" i="69"/>
  <c r="AF122" i="69"/>
  <c r="AK112" i="69" l="1"/>
  <c r="AK120" i="69" s="1"/>
  <c r="AM94" i="69"/>
  <c r="AM121" i="69" s="1"/>
  <c r="AL110" i="69"/>
  <c r="AL109" i="69"/>
  <c r="AL112" i="69" s="1"/>
  <c r="AL120" i="69" s="1"/>
  <c r="AN57" i="69"/>
  <c r="AN74" i="69" s="1"/>
  <c r="AN92" i="69" s="1"/>
  <c r="AN55" i="69"/>
  <c r="AN72" i="69" s="1"/>
  <c r="AN90" i="69" s="1"/>
  <c r="AM108" i="69"/>
  <c r="AQ44" i="69"/>
  <c r="AQ61" i="69" s="1"/>
  <c r="AQ79" i="69" s="1"/>
  <c r="AP97" i="69"/>
  <c r="AN56" i="69"/>
  <c r="AN73" i="69" s="1"/>
  <c r="AN91" i="69" s="1"/>
  <c r="AF133" i="69"/>
  <c r="AH76" i="69"/>
  <c r="D10" i="71" l="1"/>
  <c r="AN94" i="69"/>
  <c r="AN121" i="69" s="1"/>
  <c r="AM110" i="69"/>
  <c r="AM109" i="69"/>
  <c r="AG122" i="69"/>
  <c r="AO56" i="69"/>
  <c r="AO73" i="69" s="1"/>
  <c r="AO91" i="69" s="1"/>
  <c r="AR44" i="69"/>
  <c r="AR61" i="69" s="1"/>
  <c r="AR79" i="69" s="1"/>
  <c r="AQ97" i="69"/>
  <c r="AO55" i="69"/>
  <c r="AO72" i="69" s="1"/>
  <c r="AO90" i="69" s="1"/>
  <c r="AN108" i="69"/>
  <c r="AO57" i="69"/>
  <c r="AO74" i="69" s="1"/>
  <c r="AO92" i="69" s="1"/>
  <c r="AG133" i="69"/>
  <c r="AI76" i="69"/>
  <c r="AH122" i="69"/>
  <c r="AM112" i="69" l="1"/>
  <c r="AM120" i="69" s="1"/>
  <c r="AO94" i="69"/>
  <c r="AO121" i="69" s="1"/>
  <c r="AN110" i="69"/>
  <c r="AN109" i="69"/>
  <c r="AS44" i="69"/>
  <c r="AS61" i="69" s="1"/>
  <c r="AS79" i="69" s="1"/>
  <c r="AR97" i="69"/>
  <c r="AP57" i="69"/>
  <c r="AP74" i="69" s="1"/>
  <c r="AP92" i="69" s="1"/>
  <c r="AP55" i="69"/>
  <c r="AP72" i="69" s="1"/>
  <c r="AP90" i="69" s="1"/>
  <c r="AO108" i="69"/>
  <c r="AP56" i="69"/>
  <c r="AP73" i="69" s="1"/>
  <c r="AP91" i="69" s="1"/>
  <c r="AH133" i="69"/>
  <c r="AJ76" i="69"/>
  <c r="AI122" i="69"/>
  <c r="AP94" i="69" l="1"/>
  <c r="AP121" i="69" s="1"/>
  <c r="AO109" i="69"/>
  <c r="AO110" i="69"/>
  <c r="AO112" i="69"/>
  <c r="AO120" i="69" s="1"/>
  <c r="AN112" i="69"/>
  <c r="AN120" i="69" s="1"/>
  <c r="AQ56" i="69"/>
  <c r="AQ73" i="69" s="1"/>
  <c r="AQ91" i="69" s="1"/>
  <c r="AQ55" i="69"/>
  <c r="AQ72" i="69" s="1"/>
  <c r="AQ90" i="69" s="1"/>
  <c r="AP108" i="69"/>
  <c r="AQ57" i="69"/>
  <c r="AQ74" i="69" s="1"/>
  <c r="AQ92" i="69" s="1"/>
  <c r="AT44" i="69"/>
  <c r="AT61" i="69" s="1"/>
  <c r="AT79" i="69" s="1"/>
  <c r="AS97" i="69"/>
  <c r="AI133" i="69"/>
  <c r="AK76" i="69"/>
  <c r="AJ122" i="69"/>
  <c r="AQ94" i="69" l="1"/>
  <c r="AQ121" i="69" s="1"/>
  <c r="AP110" i="69"/>
  <c r="AP109" i="69"/>
  <c r="AU44" i="69"/>
  <c r="AU61" i="69" s="1"/>
  <c r="AU79" i="69" s="1"/>
  <c r="AT97" i="69"/>
  <c r="AR57" i="69"/>
  <c r="AR74" i="69" s="1"/>
  <c r="AR92" i="69" s="1"/>
  <c r="AR55" i="69"/>
  <c r="AR72" i="69" s="1"/>
  <c r="AR90" i="69" s="1"/>
  <c r="AQ108" i="69"/>
  <c r="AR56" i="69"/>
  <c r="AR73" i="69" s="1"/>
  <c r="AR91" i="69" s="1"/>
  <c r="AJ133" i="69"/>
  <c r="AL76" i="69"/>
  <c r="AK122" i="69"/>
  <c r="AR94" i="69" l="1"/>
  <c r="AR121" i="69" s="1"/>
  <c r="AQ109" i="69"/>
  <c r="AQ110" i="69"/>
  <c r="AQ112" i="69" s="1"/>
  <c r="AQ120" i="69" s="1"/>
  <c r="AP112" i="69"/>
  <c r="AP120" i="69" s="1"/>
  <c r="AS56" i="69"/>
  <c r="AS73" i="69" s="1"/>
  <c r="AS91" i="69" s="1"/>
  <c r="AS55" i="69"/>
  <c r="AS72" i="69" s="1"/>
  <c r="AS90" i="69" s="1"/>
  <c r="AR108" i="69"/>
  <c r="AS57" i="69"/>
  <c r="AS74" i="69" s="1"/>
  <c r="AS92" i="69" s="1"/>
  <c r="AU97" i="69"/>
  <c r="AK133" i="69"/>
  <c r="AM76" i="69"/>
  <c r="AL122" i="69"/>
  <c r="AS94" i="69" l="1"/>
  <c r="AS121" i="69" s="1"/>
  <c r="AR110" i="69"/>
  <c r="AR109" i="69"/>
  <c r="AT57" i="69"/>
  <c r="AT74" i="69" s="1"/>
  <c r="AT92" i="69" s="1"/>
  <c r="AT55" i="69"/>
  <c r="AT72" i="69" s="1"/>
  <c r="AT90" i="69" s="1"/>
  <c r="AS108" i="69"/>
  <c r="AT56" i="69"/>
  <c r="AT73" i="69" s="1"/>
  <c r="AT91" i="69" s="1"/>
  <c r="AL133" i="69"/>
  <c r="AN76" i="69"/>
  <c r="AM122" i="69"/>
  <c r="AT94" i="69" l="1"/>
  <c r="AT121" i="69" s="1"/>
  <c r="AS110" i="69"/>
  <c r="AS109" i="69"/>
  <c r="AS112" i="69" s="1"/>
  <c r="AS120" i="69" s="1"/>
  <c r="AR112" i="69"/>
  <c r="AR120" i="69" s="1"/>
  <c r="AU55" i="69"/>
  <c r="AU72" i="69" s="1"/>
  <c r="AU90" i="69" s="1"/>
  <c r="AT108" i="69"/>
  <c r="AU56" i="69"/>
  <c r="AU73" i="69" s="1"/>
  <c r="AU91" i="69" s="1"/>
  <c r="AU57" i="69"/>
  <c r="AU74" i="69" s="1"/>
  <c r="AU92" i="69" s="1"/>
  <c r="AM133" i="69"/>
  <c r="AO76" i="69"/>
  <c r="AN122" i="69"/>
  <c r="AU94" i="69" l="1"/>
  <c r="AU121" i="69" s="1"/>
  <c r="AT109" i="69"/>
  <c r="AT110" i="69"/>
  <c r="AT112" i="69" s="1"/>
  <c r="AT120" i="69" s="1"/>
  <c r="AU108" i="69"/>
  <c r="AN133" i="69"/>
  <c r="AP76" i="69"/>
  <c r="AO122" i="69"/>
  <c r="AU110" i="69" l="1"/>
  <c r="AU109" i="69"/>
  <c r="AU112" i="69" s="1"/>
  <c r="AU120" i="69" s="1"/>
  <c r="AO133" i="69"/>
  <c r="AQ76" i="69"/>
  <c r="AP122" i="69"/>
  <c r="AR76" i="69" l="1"/>
  <c r="AQ122" i="69"/>
  <c r="AP133" i="69" l="1"/>
  <c r="AQ133" i="69"/>
  <c r="AS76" i="69"/>
  <c r="AR122" i="69"/>
  <c r="AR133" i="69" l="1"/>
  <c r="AU76" i="69"/>
  <c r="AT76" i="69"/>
  <c r="AS133" i="69" l="1"/>
  <c r="AS122" i="69"/>
  <c r="AT122" i="69"/>
  <c r="AU122" i="69" l="1"/>
  <c r="AU133" i="69"/>
  <c r="AT133" i="69"/>
  <c r="K113" i="46" l="1"/>
  <c r="AU87" i="19" l="1"/>
  <c r="AT87" i="19"/>
  <c r="AS87" i="19"/>
  <c r="AR87" i="19"/>
  <c r="AQ87" i="19"/>
  <c r="AP87" i="19"/>
  <c r="AO87" i="19"/>
  <c r="AN87" i="19"/>
  <c r="AM87" i="19"/>
  <c r="AL87" i="19"/>
  <c r="AK87" i="19"/>
  <c r="AJ87" i="19"/>
  <c r="AI87" i="19"/>
  <c r="AH87" i="19"/>
  <c r="AG87" i="19"/>
  <c r="AF87" i="19"/>
  <c r="AE87" i="19"/>
  <c r="AD87" i="19"/>
  <c r="AC87" i="19"/>
  <c r="AB87" i="19"/>
  <c r="AA87" i="19"/>
  <c r="Z87" i="19"/>
  <c r="Y87" i="19"/>
  <c r="X87" i="19"/>
  <c r="W87" i="19"/>
  <c r="V87" i="19"/>
  <c r="U87" i="19"/>
  <c r="T87" i="19"/>
  <c r="S87" i="19"/>
  <c r="Q87" i="19"/>
  <c r="R87" i="19"/>
  <c r="O87" i="19"/>
  <c r="P87" i="19"/>
  <c r="D21" i="6"/>
  <c r="N87" i="19"/>
  <c r="M87" i="19"/>
  <c r="L87" i="19"/>
  <c r="K87" i="19"/>
  <c r="J87" i="19"/>
  <c r="I87" i="19"/>
  <c r="H87" i="19"/>
  <c r="G87" i="19"/>
  <c r="F87" i="19"/>
  <c r="E87" i="19"/>
  <c r="D87" i="19"/>
  <c r="AU68" i="67" l="1"/>
  <c r="AT68" i="67"/>
  <c r="AS68" i="67"/>
  <c r="AR68" i="67"/>
  <c r="AQ68" i="67"/>
  <c r="AP68" i="67"/>
  <c r="AO68" i="67"/>
  <c r="AN68" i="67"/>
  <c r="AM68" i="67"/>
  <c r="AL68" i="67"/>
  <c r="AK68" i="67"/>
  <c r="AJ68" i="67"/>
  <c r="AI68" i="67"/>
  <c r="AH68" i="67"/>
  <c r="AG68" i="67"/>
  <c r="AF68" i="67"/>
  <c r="AE68" i="67"/>
  <c r="AD68" i="67"/>
  <c r="AC68" i="67"/>
  <c r="AB68" i="67"/>
  <c r="AA68" i="67"/>
  <c r="Z68" i="67"/>
  <c r="Y68" i="67"/>
  <c r="X68" i="67"/>
  <c r="W68" i="67"/>
  <c r="V68" i="67"/>
  <c r="U68" i="67"/>
  <c r="T68" i="67"/>
  <c r="S68" i="67"/>
  <c r="R68" i="67"/>
  <c r="Q68" i="67"/>
  <c r="P68" i="67"/>
  <c r="O68" i="67"/>
  <c r="N68" i="67"/>
  <c r="M68" i="67"/>
  <c r="L68" i="67"/>
  <c r="K68" i="67"/>
  <c r="J68" i="67"/>
  <c r="I68" i="67"/>
  <c r="H68" i="67"/>
  <c r="G68" i="67"/>
  <c r="F68" i="67"/>
  <c r="E68" i="67"/>
  <c r="D68" i="67"/>
  <c r="E31"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AU63" i="67"/>
  <c r="AT63" i="67"/>
  <c r="AS63" i="67"/>
  <c r="AR63" i="67"/>
  <c r="AQ63" i="67"/>
  <c r="AP63" i="67"/>
  <c r="AO63" i="67"/>
  <c r="AN63" i="67"/>
  <c r="AM63" i="67"/>
  <c r="AL63" i="67"/>
  <c r="AK63" i="67"/>
  <c r="AJ63" i="67"/>
  <c r="AI63" i="67"/>
  <c r="AH63" i="67"/>
  <c r="AG63" i="67"/>
  <c r="AF63" i="67"/>
  <c r="AE63" i="67"/>
  <c r="AD63" i="67"/>
  <c r="AC63" i="67"/>
  <c r="AB63" i="67"/>
  <c r="AA63" i="67"/>
  <c r="Z63" i="67"/>
  <c r="Y63" i="67"/>
  <c r="X63" i="67"/>
  <c r="W63" i="67"/>
  <c r="V63" i="67"/>
  <c r="U63" i="67"/>
  <c r="T63" i="67"/>
  <c r="S63" i="67"/>
  <c r="R63" i="67"/>
  <c r="Q63" i="67"/>
  <c r="P63" i="67"/>
  <c r="O63" i="67"/>
  <c r="N63" i="67"/>
  <c r="M63" i="67"/>
  <c r="L63" i="67"/>
  <c r="K63" i="67"/>
  <c r="J63" i="67"/>
  <c r="I63" i="67"/>
  <c r="H63" i="67"/>
  <c r="G63" i="67"/>
  <c r="F63" i="67"/>
  <c r="E63" i="67"/>
  <c r="AU62" i="67"/>
  <c r="AT62" i="67"/>
  <c r="AS62" i="67"/>
  <c r="AR62" i="67"/>
  <c r="AQ62" i="67"/>
  <c r="AP62" i="67"/>
  <c r="AO62" i="67"/>
  <c r="AN62" i="67"/>
  <c r="AM62" i="67"/>
  <c r="AL62" i="67"/>
  <c r="AK62" i="67"/>
  <c r="AJ62" i="67"/>
  <c r="AI62" i="67"/>
  <c r="AH62" i="67"/>
  <c r="AG62" i="67"/>
  <c r="AF62" i="67"/>
  <c r="AE62" i="67"/>
  <c r="AD62" i="67"/>
  <c r="AC62" i="67"/>
  <c r="AB62" i="67"/>
  <c r="AA62" i="67"/>
  <c r="Z62" i="67"/>
  <c r="Y62" i="67"/>
  <c r="X62" i="67"/>
  <c r="W62" i="67"/>
  <c r="V62" i="67"/>
  <c r="U62" i="67"/>
  <c r="T62" i="67"/>
  <c r="S62" i="67"/>
  <c r="R62" i="67"/>
  <c r="Q62" i="67"/>
  <c r="P62" i="67"/>
  <c r="O62" i="67"/>
  <c r="N62" i="67"/>
  <c r="M62" i="67"/>
  <c r="L62" i="67"/>
  <c r="K62" i="67"/>
  <c r="J62" i="67"/>
  <c r="I62" i="67"/>
  <c r="H62" i="67"/>
  <c r="G62" i="67"/>
  <c r="F62" i="67"/>
  <c r="E62" i="67"/>
  <c r="AU61" i="67"/>
  <c r="AT61" i="67"/>
  <c r="AS61" i="67"/>
  <c r="AR61" i="67"/>
  <c r="AQ61" i="67"/>
  <c r="AP61" i="67"/>
  <c r="AO61" i="67"/>
  <c r="AN61" i="67"/>
  <c r="AM61" i="67"/>
  <c r="AL61" i="67"/>
  <c r="AK61" i="67"/>
  <c r="AJ61" i="67"/>
  <c r="AI61" i="67"/>
  <c r="AH61" i="67"/>
  <c r="AG61" i="67"/>
  <c r="AF61" i="67"/>
  <c r="AE61" i="67"/>
  <c r="AD61" i="67"/>
  <c r="AC61" i="67"/>
  <c r="AB61" i="67"/>
  <c r="AA61" i="67"/>
  <c r="Z61" i="67"/>
  <c r="Y61" i="67"/>
  <c r="X61" i="67"/>
  <c r="W61" i="67"/>
  <c r="V61" i="67"/>
  <c r="U61" i="67"/>
  <c r="T61" i="67"/>
  <c r="S61" i="67"/>
  <c r="R61" i="67"/>
  <c r="Q61" i="67"/>
  <c r="P61" i="67"/>
  <c r="O61" i="67"/>
  <c r="N61" i="67"/>
  <c r="M61" i="67"/>
  <c r="L61" i="67"/>
  <c r="K61" i="67"/>
  <c r="J61" i="67"/>
  <c r="I61" i="67"/>
  <c r="H61" i="67"/>
  <c r="G61" i="67"/>
  <c r="F61" i="67"/>
  <c r="E61" i="67"/>
  <c r="AU60" i="67"/>
  <c r="AT60" i="67"/>
  <c r="AS60" i="67"/>
  <c r="AR60" i="67"/>
  <c r="AQ60" i="67"/>
  <c r="AP60" i="67"/>
  <c r="AO60" i="67"/>
  <c r="AN60" i="67"/>
  <c r="AM60" i="67"/>
  <c r="AL60" i="67"/>
  <c r="AK60" i="67"/>
  <c r="AJ60" i="67"/>
  <c r="AI60" i="67"/>
  <c r="AH60" i="67"/>
  <c r="AG60" i="67"/>
  <c r="AF60" i="67"/>
  <c r="AE60" i="67"/>
  <c r="AD60" i="67"/>
  <c r="AC60" i="67"/>
  <c r="AB60" i="67"/>
  <c r="AA60" i="67"/>
  <c r="Z60" i="67"/>
  <c r="Y60" i="67"/>
  <c r="X60" i="67"/>
  <c r="W60" i="67"/>
  <c r="V60" i="67"/>
  <c r="U60" i="67"/>
  <c r="T60" i="67"/>
  <c r="S60" i="67"/>
  <c r="R60" i="67"/>
  <c r="Q60" i="67"/>
  <c r="P60" i="67"/>
  <c r="O60" i="67"/>
  <c r="N60" i="67"/>
  <c r="M60" i="67"/>
  <c r="L60" i="67"/>
  <c r="K60" i="67"/>
  <c r="J60" i="67"/>
  <c r="I60" i="67"/>
  <c r="H60" i="67"/>
  <c r="G60" i="67"/>
  <c r="F60" i="67"/>
  <c r="E60" i="67"/>
  <c r="AU59" i="67"/>
  <c r="AT59" i="67"/>
  <c r="AS59" i="67"/>
  <c r="AR59" i="67"/>
  <c r="AQ59" i="67"/>
  <c r="AP59" i="67"/>
  <c r="AO59" i="67"/>
  <c r="AN59" i="67"/>
  <c r="AM59" i="67"/>
  <c r="AL59" i="67"/>
  <c r="AK59" i="67"/>
  <c r="AJ59" i="67"/>
  <c r="AI59" i="67"/>
  <c r="AH59" i="67"/>
  <c r="AG59" i="67"/>
  <c r="AF59" i="67"/>
  <c r="AE59" i="67"/>
  <c r="AD59" i="67"/>
  <c r="AC59" i="67"/>
  <c r="AB59" i="67"/>
  <c r="AA59" i="67"/>
  <c r="Z59" i="67"/>
  <c r="Y59" i="67"/>
  <c r="X59" i="67"/>
  <c r="W59" i="67"/>
  <c r="V59" i="67"/>
  <c r="U59" i="67"/>
  <c r="T59" i="67"/>
  <c r="S59" i="67"/>
  <c r="R59" i="67"/>
  <c r="Q59" i="67"/>
  <c r="P59" i="67"/>
  <c r="O59" i="67"/>
  <c r="N59" i="67"/>
  <c r="M59" i="67"/>
  <c r="L59" i="67"/>
  <c r="K59" i="67"/>
  <c r="J59" i="67"/>
  <c r="I59" i="67"/>
  <c r="H59" i="67"/>
  <c r="G59" i="67"/>
  <c r="F59" i="67"/>
  <c r="E59" i="67"/>
  <c r="AU58" i="67"/>
  <c r="AT58" i="67"/>
  <c r="AS58" i="67"/>
  <c r="AR58" i="67"/>
  <c r="AQ58" i="67"/>
  <c r="AP58" i="67"/>
  <c r="AO58" i="67"/>
  <c r="AN58" i="67"/>
  <c r="AM58" i="67"/>
  <c r="AL58" i="67"/>
  <c r="AK58" i="67"/>
  <c r="AJ58" i="67"/>
  <c r="AI58" i="67"/>
  <c r="AH58" i="67"/>
  <c r="AG58" i="67"/>
  <c r="AF58" i="67"/>
  <c r="AE58" i="67"/>
  <c r="AD58" i="67"/>
  <c r="AC58" i="67"/>
  <c r="AB58" i="67"/>
  <c r="AA58" i="67"/>
  <c r="Z58" i="67"/>
  <c r="Y58" i="67"/>
  <c r="X58" i="67"/>
  <c r="W58" i="67"/>
  <c r="V58" i="67"/>
  <c r="U58" i="67"/>
  <c r="T58" i="67"/>
  <c r="S58" i="67"/>
  <c r="R58" i="67"/>
  <c r="Q58" i="67"/>
  <c r="P58" i="67"/>
  <c r="O58" i="67"/>
  <c r="N58" i="67"/>
  <c r="M58" i="67"/>
  <c r="L58" i="67"/>
  <c r="K58" i="67"/>
  <c r="J58" i="67"/>
  <c r="I58" i="67"/>
  <c r="H58" i="67"/>
  <c r="G58" i="67"/>
  <c r="F58" i="67"/>
  <c r="E58" i="67"/>
  <c r="AU57" i="67"/>
  <c r="AT57" i="67"/>
  <c r="AS57" i="67"/>
  <c r="AR57" i="67"/>
  <c r="AQ57" i="67"/>
  <c r="AP57" i="67"/>
  <c r="AO57" i="67"/>
  <c r="AN57" i="67"/>
  <c r="AM57" i="67"/>
  <c r="AL57" i="67"/>
  <c r="AK57" i="67"/>
  <c r="AJ57" i="67"/>
  <c r="AI57" i="67"/>
  <c r="AH57" i="67"/>
  <c r="AG57" i="67"/>
  <c r="AF57" i="67"/>
  <c r="AE57" i="67"/>
  <c r="AD57" i="67"/>
  <c r="AC57" i="67"/>
  <c r="AB57" i="67"/>
  <c r="AA57" i="67"/>
  <c r="Z57" i="67"/>
  <c r="Y57" i="67"/>
  <c r="X57" i="67"/>
  <c r="W57" i="67"/>
  <c r="V57" i="67"/>
  <c r="U57" i="67"/>
  <c r="T57" i="67"/>
  <c r="S57" i="67"/>
  <c r="R57" i="67"/>
  <c r="Q57" i="67"/>
  <c r="P57" i="67"/>
  <c r="O57" i="67"/>
  <c r="N57" i="67"/>
  <c r="M57" i="67"/>
  <c r="L57" i="67"/>
  <c r="K57" i="67"/>
  <c r="J57" i="67"/>
  <c r="I57" i="67"/>
  <c r="H57" i="67"/>
  <c r="G57" i="67"/>
  <c r="F57" i="67"/>
  <c r="E57" i="67"/>
  <c r="AU56" i="67"/>
  <c r="AT56" i="67"/>
  <c r="AS56" i="67"/>
  <c r="AR56" i="67"/>
  <c r="AQ56" i="67"/>
  <c r="AP56" i="67"/>
  <c r="AO56" i="67"/>
  <c r="AN56" i="67"/>
  <c r="AM56" i="67"/>
  <c r="AL56" i="67"/>
  <c r="AK56" i="67"/>
  <c r="AJ56" i="67"/>
  <c r="AI56" i="67"/>
  <c r="AH56" i="67"/>
  <c r="AG56" i="67"/>
  <c r="AF56" i="67"/>
  <c r="AE56" i="67"/>
  <c r="AD56" i="67"/>
  <c r="AC56" i="67"/>
  <c r="AB56" i="67"/>
  <c r="AA56" i="67"/>
  <c r="Z56" i="67"/>
  <c r="Y56" i="67"/>
  <c r="X56" i="67"/>
  <c r="W56" i="67"/>
  <c r="V56" i="67"/>
  <c r="U56" i="67"/>
  <c r="T56" i="67"/>
  <c r="S56" i="67"/>
  <c r="R56" i="67"/>
  <c r="Q56" i="67"/>
  <c r="P56" i="67"/>
  <c r="O56" i="67"/>
  <c r="N56" i="67"/>
  <c r="M56" i="67"/>
  <c r="L56" i="67"/>
  <c r="K56" i="67"/>
  <c r="J56" i="67"/>
  <c r="I56" i="67"/>
  <c r="H56" i="67"/>
  <c r="G56" i="67"/>
  <c r="F56" i="67"/>
  <c r="E56" i="67"/>
  <c r="AU55" i="67"/>
  <c r="AT55" i="67"/>
  <c r="AS55" i="67"/>
  <c r="AR55" i="67"/>
  <c r="AQ55" i="67"/>
  <c r="AP55" i="67"/>
  <c r="AO55" i="67"/>
  <c r="AN55" i="67"/>
  <c r="AM55" i="67"/>
  <c r="AL55" i="67"/>
  <c r="AK55" i="67"/>
  <c r="AJ55" i="67"/>
  <c r="AI55" i="67"/>
  <c r="AH55" i="67"/>
  <c r="AG55" i="67"/>
  <c r="AF55" i="67"/>
  <c r="AE55" i="67"/>
  <c r="AD55" i="67"/>
  <c r="AC55" i="67"/>
  <c r="AB55" i="67"/>
  <c r="AA55" i="67"/>
  <c r="Z55" i="67"/>
  <c r="Y55" i="67"/>
  <c r="X55" i="67"/>
  <c r="W55" i="67"/>
  <c r="V55" i="67"/>
  <c r="U55" i="67"/>
  <c r="T55" i="67"/>
  <c r="S55" i="67"/>
  <c r="R55" i="67"/>
  <c r="Q55" i="67"/>
  <c r="P55" i="67"/>
  <c r="O55" i="67"/>
  <c r="N55" i="67"/>
  <c r="M55" i="67"/>
  <c r="L55" i="67"/>
  <c r="K55" i="67"/>
  <c r="J55" i="67"/>
  <c r="I55" i="67"/>
  <c r="H55" i="67"/>
  <c r="G55" i="67"/>
  <c r="F55" i="67"/>
  <c r="E55" i="67"/>
  <c r="AU54" i="67"/>
  <c r="AT54" i="67"/>
  <c r="AS54" i="67"/>
  <c r="AR54" i="67"/>
  <c r="AQ54" i="67"/>
  <c r="AP54" i="67"/>
  <c r="AO54" i="67"/>
  <c r="AN54" i="67"/>
  <c r="AM54" i="67"/>
  <c r="AL54" i="67"/>
  <c r="AK54" i="67"/>
  <c r="AJ54" i="67"/>
  <c r="AI54" i="67"/>
  <c r="AH54" i="67"/>
  <c r="AG54" i="67"/>
  <c r="AF54" i="67"/>
  <c r="AE54" i="67"/>
  <c r="AD54" i="67"/>
  <c r="AC54" i="67"/>
  <c r="AB54" i="67"/>
  <c r="AA54" i="67"/>
  <c r="Z54" i="67"/>
  <c r="Y54" i="67"/>
  <c r="X54" i="67"/>
  <c r="W54" i="67"/>
  <c r="V54" i="67"/>
  <c r="U54" i="67"/>
  <c r="T54" i="67"/>
  <c r="S54" i="67"/>
  <c r="R54" i="67"/>
  <c r="Q54" i="67"/>
  <c r="P54" i="67"/>
  <c r="O54" i="67"/>
  <c r="N54" i="67"/>
  <c r="M54" i="67"/>
  <c r="L54" i="67"/>
  <c r="K54" i="67"/>
  <c r="J54" i="67"/>
  <c r="I54" i="67"/>
  <c r="H54" i="67"/>
  <c r="G54" i="67"/>
  <c r="F54" i="67"/>
  <c r="E54" i="67"/>
  <c r="AU53" i="67"/>
  <c r="AT53" i="67"/>
  <c r="AS53" i="67"/>
  <c r="AR53" i="67"/>
  <c r="AQ53" i="67"/>
  <c r="AP53" i="67"/>
  <c r="AO53" i="67"/>
  <c r="AN53" i="67"/>
  <c r="AM53" i="67"/>
  <c r="AL53" i="67"/>
  <c r="AK53" i="67"/>
  <c r="AJ53" i="67"/>
  <c r="AI53" i="67"/>
  <c r="AH53" i="67"/>
  <c r="AG53" i="67"/>
  <c r="AF53" i="67"/>
  <c r="AE53" i="67"/>
  <c r="AD53" i="67"/>
  <c r="AC53" i="67"/>
  <c r="AB53" i="67"/>
  <c r="AA53" i="67"/>
  <c r="Z53" i="67"/>
  <c r="Y53" i="67"/>
  <c r="X53" i="67"/>
  <c r="W53" i="67"/>
  <c r="V53" i="67"/>
  <c r="U53" i="67"/>
  <c r="T53" i="67"/>
  <c r="S53" i="67"/>
  <c r="R53" i="67"/>
  <c r="Q53" i="67"/>
  <c r="P53" i="67"/>
  <c r="O53" i="67"/>
  <c r="N53" i="67"/>
  <c r="M53" i="67"/>
  <c r="L53" i="67"/>
  <c r="K53" i="67"/>
  <c r="J53" i="67"/>
  <c r="I53" i="67"/>
  <c r="H53" i="67"/>
  <c r="G53" i="67"/>
  <c r="F53" i="67"/>
  <c r="E53" i="67"/>
  <c r="AU52" i="67"/>
  <c r="AT52" i="67"/>
  <c r="AS52" i="67"/>
  <c r="AR52" i="67"/>
  <c r="AQ52" i="67"/>
  <c r="AP52" i="67"/>
  <c r="AO52" i="67"/>
  <c r="AN52" i="67"/>
  <c r="AM52" i="67"/>
  <c r="AL52" i="67"/>
  <c r="AK52" i="67"/>
  <c r="AJ52" i="67"/>
  <c r="AI52" i="67"/>
  <c r="AH52" i="67"/>
  <c r="AG52" i="67"/>
  <c r="AF52" i="67"/>
  <c r="AE52" i="67"/>
  <c r="AD52" i="67"/>
  <c r="AC52" i="67"/>
  <c r="AB52" i="67"/>
  <c r="AA52" i="67"/>
  <c r="Z52" i="67"/>
  <c r="Y52" i="67"/>
  <c r="X52" i="67"/>
  <c r="W52" i="67"/>
  <c r="V52" i="67"/>
  <c r="U52" i="67"/>
  <c r="T52" i="67"/>
  <c r="S52" i="67"/>
  <c r="R52" i="67"/>
  <c r="Q52" i="67"/>
  <c r="P52" i="67"/>
  <c r="O52" i="67"/>
  <c r="N52" i="67"/>
  <c r="M52" i="67"/>
  <c r="L52" i="67"/>
  <c r="K52" i="67"/>
  <c r="J52" i="67"/>
  <c r="I52" i="67"/>
  <c r="H52" i="67"/>
  <c r="G52" i="67"/>
  <c r="F52" i="67"/>
  <c r="E52" i="67"/>
  <c r="AU51" i="67"/>
  <c r="AT51" i="67"/>
  <c r="AS51" i="67"/>
  <c r="AR51" i="67"/>
  <c r="AQ51" i="67"/>
  <c r="AP51" i="67"/>
  <c r="AO51" i="67"/>
  <c r="AN51" i="67"/>
  <c r="AM51" i="67"/>
  <c r="AL51" i="67"/>
  <c r="AK51" i="67"/>
  <c r="AJ51" i="67"/>
  <c r="AI51" i="67"/>
  <c r="AH51" i="67"/>
  <c r="AG51" i="67"/>
  <c r="AF51" i="67"/>
  <c r="AE51" i="67"/>
  <c r="AD51" i="67"/>
  <c r="AC51" i="67"/>
  <c r="AB51" i="67"/>
  <c r="AA51" i="67"/>
  <c r="Z51" i="67"/>
  <c r="Y51" i="67"/>
  <c r="X51" i="67"/>
  <c r="W51" i="67"/>
  <c r="V51" i="67"/>
  <c r="U51" i="67"/>
  <c r="T51" i="67"/>
  <c r="S51" i="67"/>
  <c r="R51" i="67"/>
  <c r="Q51" i="67"/>
  <c r="P51" i="67"/>
  <c r="O51" i="67"/>
  <c r="N51" i="67"/>
  <c r="M51" i="67"/>
  <c r="L51" i="67"/>
  <c r="K51" i="67"/>
  <c r="J51" i="67"/>
  <c r="I51" i="67"/>
  <c r="H51" i="67"/>
  <c r="G51" i="67"/>
  <c r="F51" i="67"/>
  <c r="E51" i="67"/>
  <c r="D64" i="67"/>
  <c r="D63" i="67"/>
  <c r="D62" i="67"/>
  <c r="D61" i="67"/>
  <c r="D60" i="67"/>
  <c r="D59" i="67"/>
  <c r="D58" i="67"/>
  <c r="D57" i="67"/>
  <c r="D56" i="67"/>
  <c r="D55" i="67"/>
  <c r="D54" i="67"/>
  <c r="D53" i="67"/>
  <c r="D52" i="67"/>
  <c r="D51" i="67"/>
  <c r="AU41" i="67"/>
  <c r="AT41" i="67"/>
  <c r="AS41" i="67"/>
  <c r="AR41" i="67"/>
  <c r="AQ41" i="67"/>
  <c r="AP41" i="67"/>
  <c r="AO41" i="67"/>
  <c r="AN41" i="67"/>
  <c r="AM41" i="67"/>
  <c r="AL41" i="67"/>
  <c r="AK41"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I41" i="67"/>
  <c r="H41" i="67"/>
  <c r="G41" i="67"/>
  <c r="F41" i="67"/>
  <c r="E41" i="67"/>
  <c r="D41" i="67"/>
  <c r="E35" i="67"/>
  <c r="F35" i="67"/>
  <c r="G35" i="67"/>
  <c r="H35" i="67"/>
  <c r="I35" i="67"/>
  <c r="J35" i="67"/>
  <c r="K35" i="67"/>
  <c r="L35" i="67"/>
  <c r="M35" i="67"/>
  <c r="N35" i="67"/>
  <c r="O35" i="67"/>
  <c r="P35" i="67"/>
  <c r="P48" i="67" s="1"/>
  <c r="Q35" i="67"/>
  <c r="R35" i="67"/>
  <c r="S35" i="67"/>
  <c r="T35" i="67"/>
  <c r="U35" i="67"/>
  <c r="V35" i="67"/>
  <c r="W35" i="67"/>
  <c r="X35" i="67"/>
  <c r="Y35" i="67"/>
  <c r="Z35" i="67"/>
  <c r="AA35" i="67"/>
  <c r="AB35" i="67"/>
  <c r="AC35" i="67"/>
  <c r="AD35" i="67"/>
  <c r="AE35" i="67"/>
  <c r="AF35" i="67"/>
  <c r="AG35" i="67"/>
  <c r="AH35" i="67"/>
  <c r="AI35" i="67"/>
  <c r="AJ35" i="67"/>
  <c r="AK35" i="67"/>
  <c r="AL35" i="67"/>
  <c r="AM35" i="67"/>
  <c r="AN35" i="67"/>
  <c r="AO35" i="67"/>
  <c r="AP35" i="67"/>
  <c r="AQ35" i="67"/>
  <c r="AR35" i="67"/>
  <c r="AS35" i="67"/>
  <c r="AT35" i="67"/>
  <c r="AU35" i="67"/>
  <c r="E36" i="67"/>
  <c r="F36" i="67"/>
  <c r="G36" i="67"/>
  <c r="H36" i="67"/>
  <c r="I36" i="67"/>
  <c r="J36" i="67"/>
  <c r="K36" i="67"/>
  <c r="L36" i="67"/>
  <c r="M36" i="67"/>
  <c r="N36" i="67"/>
  <c r="O36" i="67"/>
  <c r="P36" i="67"/>
  <c r="Q36" i="67"/>
  <c r="R36" i="67"/>
  <c r="S36" i="67"/>
  <c r="T36" i="67"/>
  <c r="U36" i="67"/>
  <c r="V36" i="67"/>
  <c r="W36" i="67"/>
  <c r="X36" i="67"/>
  <c r="Y36" i="67"/>
  <c r="Z36" i="67"/>
  <c r="AA36" i="67"/>
  <c r="AB36" i="67"/>
  <c r="AC36" i="67"/>
  <c r="AD36" i="67"/>
  <c r="AE36" i="67"/>
  <c r="AF36" i="67"/>
  <c r="AG36" i="67"/>
  <c r="AH36" i="67"/>
  <c r="AI36" i="67"/>
  <c r="AJ36" i="67"/>
  <c r="AK36" i="67"/>
  <c r="AL36" i="67"/>
  <c r="AM36" i="67"/>
  <c r="AN36" i="67"/>
  <c r="AO36" i="67"/>
  <c r="AP36" i="67"/>
  <c r="AQ36" i="67"/>
  <c r="AR36" i="67"/>
  <c r="AS36" i="67"/>
  <c r="AT36" i="67"/>
  <c r="AU36" i="67"/>
  <c r="E37" i="67"/>
  <c r="F37" i="67"/>
  <c r="G37" i="67"/>
  <c r="H37" i="67"/>
  <c r="I37" i="67"/>
  <c r="J37" i="67"/>
  <c r="K37" i="67"/>
  <c r="K48" i="67" s="1"/>
  <c r="L37" i="67"/>
  <c r="L48" i="67" s="1"/>
  <c r="M37" i="67"/>
  <c r="M48" i="67" s="1"/>
  <c r="N37" i="67"/>
  <c r="O37" i="67"/>
  <c r="P37" i="67"/>
  <c r="Q37" i="67"/>
  <c r="R37" i="67"/>
  <c r="S37" i="67"/>
  <c r="T37" i="67"/>
  <c r="U37" i="67"/>
  <c r="V37" i="67"/>
  <c r="W37" i="67"/>
  <c r="X37" i="67"/>
  <c r="Y37" i="67"/>
  <c r="Z37" i="67"/>
  <c r="AA37" i="67"/>
  <c r="AB37" i="67"/>
  <c r="AC37" i="67"/>
  <c r="AD37" i="67"/>
  <c r="AE37" i="67"/>
  <c r="AF37" i="67"/>
  <c r="AG37" i="67"/>
  <c r="AH37" i="67"/>
  <c r="AI37" i="67"/>
  <c r="AJ37" i="67"/>
  <c r="AK37" i="67"/>
  <c r="AK48" i="67" s="1"/>
  <c r="AL37" i="67"/>
  <c r="AL48" i="67" s="1"/>
  <c r="AM37" i="67"/>
  <c r="AN37" i="67"/>
  <c r="AO37" i="67"/>
  <c r="AP37" i="67"/>
  <c r="AQ37" i="67"/>
  <c r="AR37" i="67"/>
  <c r="AS37" i="67"/>
  <c r="AT37" i="67"/>
  <c r="AU37" i="67"/>
  <c r="E38" i="67"/>
  <c r="F38" i="67"/>
  <c r="G38" i="67"/>
  <c r="H38" i="67"/>
  <c r="I38" i="67"/>
  <c r="J38" i="67"/>
  <c r="K38" i="67"/>
  <c r="L38" i="67"/>
  <c r="M38" i="67"/>
  <c r="N38" i="67"/>
  <c r="O38" i="67"/>
  <c r="O48" i="67" s="1"/>
  <c r="P38" i="67"/>
  <c r="Q38" i="67"/>
  <c r="R38" i="67"/>
  <c r="S38" i="67"/>
  <c r="S48" i="67" s="1"/>
  <c r="T38" i="67"/>
  <c r="U38" i="67"/>
  <c r="V38" i="67"/>
  <c r="W38" i="67"/>
  <c r="X38" i="67"/>
  <c r="Y38" i="67"/>
  <c r="Z38" i="67"/>
  <c r="AA38" i="67"/>
  <c r="AB38" i="67"/>
  <c r="AC38" i="67"/>
  <c r="AD38" i="67"/>
  <c r="AE38" i="67"/>
  <c r="AF38" i="67"/>
  <c r="AG38" i="67"/>
  <c r="AH38" i="67"/>
  <c r="AI38" i="67"/>
  <c r="AJ38" i="67"/>
  <c r="AK38" i="67"/>
  <c r="AL38" i="67"/>
  <c r="AM38" i="67"/>
  <c r="AM48" i="67" s="1"/>
  <c r="AN38" i="67"/>
  <c r="AN48" i="67" s="1"/>
  <c r="AO38" i="67"/>
  <c r="AO48" i="67" s="1"/>
  <c r="AP38" i="67"/>
  <c r="AQ38" i="67"/>
  <c r="AQ48" i="67" s="1"/>
  <c r="AR38" i="67"/>
  <c r="AS38" i="67"/>
  <c r="AT38" i="67"/>
  <c r="AU38" i="67"/>
  <c r="E39" i="67"/>
  <c r="F39" i="67"/>
  <c r="G39" i="67"/>
  <c r="H39" i="67"/>
  <c r="I39" i="67"/>
  <c r="J39" i="67"/>
  <c r="K39" i="67"/>
  <c r="L39" i="67"/>
  <c r="M39" i="67"/>
  <c r="N39" i="67"/>
  <c r="O39" i="67"/>
  <c r="P39" i="67"/>
  <c r="Q39" i="67"/>
  <c r="R39" i="67"/>
  <c r="S39" i="67"/>
  <c r="T39" i="67"/>
  <c r="U39" i="67"/>
  <c r="V39" i="67"/>
  <c r="W39" i="67"/>
  <c r="X39" i="67"/>
  <c r="Y39" i="67"/>
  <c r="Z39" i="67"/>
  <c r="AA39" i="67"/>
  <c r="AB39" i="67"/>
  <c r="AC39" i="67"/>
  <c r="AD39" i="67"/>
  <c r="AE39" i="67"/>
  <c r="AF39" i="67"/>
  <c r="AG39" i="67"/>
  <c r="AH39" i="67"/>
  <c r="AI39" i="67"/>
  <c r="AJ39" i="67"/>
  <c r="AK39" i="67"/>
  <c r="AL39" i="67"/>
  <c r="AM39" i="67"/>
  <c r="AN39" i="67"/>
  <c r="AO39" i="67"/>
  <c r="AP39" i="67"/>
  <c r="AQ39" i="67"/>
  <c r="AR39" i="67"/>
  <c r="AS39" i="67"/>
  <c r="AT39" i="67"/>
  <c r="AT48" i="67" s="1"/>
  <c r="AU39" i="67"/>
  <c r="AU48" i="67" s="1"/>
  <c r="E40" i="67"/>
  <c r="F40" i="67"/>
  <c r="G40" i="67"/>
  <c r="H40" i="67"/>
  <c r="I40" i="67"/>
  <c r="J40" i="67"/>
  <c r="K40" i="67"/>
  <c r="L40" i="67"/>
  <c r="M40" i="67"/>
  <c r="N40" i="67"/>
  <c r="O40" i="67"/>
  <c r="P40" i="67"/>
  <c r="Q40" i="67"/>
  <c r="R40" i="67"/>
  <c r="S40" i="67"/>
  <c r="T40" i="67"/>
  <c r="U40" i="67"/>
  <c r="V40" i="67"/>
  <c r="W40" i="67"/>
  <c r="X40" i="67"/>
  <c r="Y40" i="67"/>
  <c r="Z40" i="67"/>
  <c r="AA40" i="67"/>
  <c r="AB40" i="67"/>
  <c r="AC40" i="67"/>
  <c r="AD40" i="67"/>
  <c r="AE40" i="67"/>
  <c r="AF40" i="67"/>
  <c r="AG40" i="67"/>
  <c r="AH40" i="67"/>
  <c r="AI40" i="67"/>
  <c r="AJ40" i="67"/>
  <c r="AK40" i="67"/>
  <c r="AL40" i="67"/>
  <c r="AM40" i="67"/>
  <c r="AN40" i="67"/>
  <c r="AO40" i="67"/>
  <c r="AP40" i="67"/>
  <c r="AQ40" i="67"/>
  <c r="AR40" i="67"/>
  <c r="AS40" i="67"/>
  <c r="AT40" i="67"/>
  <c r="AU40" i="67"/>
  <c r="E42" i="67"/>
  <c r="F42" i="67"/>
  <c r="G42" i="67"/>
  <c r="H42" i="67"/>
  <c r="I42" i="67"/>
  <c r="J42" i="67"/>
  <c r="K42" i="67"/>
  <c r="L42" i="67"/>
  <c r="M42" i="67"/>
  <c r="N42" i="67"/>
  <c r="O42" i="67"/>
  <c r="P42" i="67"/>
  <c r="Q42" i="67"/>
  <c r="R42" i="67"/>
  <c r="S42" i="67"/>
  <c r="T42" i="67"/>
  <c r="U42" i="67"/>
  <c r="V42" i="67"/>
  <c r="W42" i="67"/>
  <c r="X42" i="67"/>
  <c r="Y42" i="67"/>
  <c r="Z42" i="67"/>
  <c r="AA42" i="67"/>
  <c r="AB42" i="67"/>
  <c r="AC42" i="67"/>
  <c r="AD42" i="67"/>
  <c r="AE42" i="67"/>
  <c r="AF42" i="67"/>
  <c r="AG42" i="67"/>
  <c r="AH42" i="67"/>
  <c r="AI42" i="67"/>
  <c r="AJ42" i="67"/>
  <c r="AK42" i="67"/>
  <c r="AL42" i="67"/>
  <c r="AM42" i="67"/>
  <c r="AN42" i="67"/>
  <c r="AO42" i="67"/>
  <c r="AP42" i="67"/>
  <c r="AQ42" i="67"/>
  <c r="AR42" i="67"/>
  <c r="AS42" i="67"/>
  <c r="AT42" i="67"/>
  <c r="AU42" i="67"/>
  <c r="E43" i="67"/>
  <c r="F43" i="67"/>
  <c r="G43" i="67"/>
  <c r="H43" i="67"/>
  <c r="I43" i="67"/>
  <c r="J43" i="67"/>
  <c r="K43" i="67"/>
  <c r="L43" i="67"/>
  <c r="M43" i="67"/>
  <c r="N43" i="67"/>
  <c r="O43" i="67"/>
  <c r="P43" i="67"/>
  <c r="Q43" i="67"/>
  <c r="R43" i="67"/>
  <c r="S43" i="67"/>
  <c r="T43" i="67"/>
  <c r="U43" i="67"/>
  <c r="V43" i="67"/>
  <c r="W43" i="67"/>
  <c r="X43" i="67"/>
  <c r="Y43" i="67"/>
  <c r="Z43" i="67"/>
  <c r="AA43" i="67"/>
  <c r="AB43" i="67"/>
  <c r="AC43" i="67"/>
  <c r="AD43" i="67"/>
  <c r="AE43" i="67"/>
  <c r="AF43" i="67"/>
  <c r="AG43" i="67"/>
  <c r="AH43" i="67"/>
  <c r="AI43" i="67"/>
  <c r="AJ43" i="67"/>
  <c r="AK43" i="67"/>
  <c r="AL43" i="67"/>
  <c r="AM43" i="67"/>
  <c r="AN43" i="67"/>
  <c r="AO43" i="67"/>
  <c r="AP43" i="67"/>
  <c r="AQ43" i="67"/>
  <c r="AR43" i="67"/>
  <c r="AS43" i="67"/>
  <c r="AT43" i="67"/>
  <c r="AU43" i="67"/>
  <c r="E44" i="67"/>
  <c r="F44" i="67"/>
  <c r="G44" i="67"/>
  <c r="H44" i="67"/>
  <c r="I44" i="67"/>
  <c r="J44" i="67"/>
  <c r="K44" i="67"/>
  <c r="L44" i="67"/>
  <c r="M44" i="67"/>
  <c r="N44" i="67"/>
  <c r="O44" i="67"/>
  <c r="P44" i="67"/>
  <c r="Q44" i="67"/>
  <c r="R44" i="67"/>
  <c r="S44" i="67"/>
  <c r="T44" i="67"/>
  <c r="U44" i="67"/>
  <c r="V44" i="67"/>
  <c r="W44" i="67"/>
  <c r="X44" i="67"/>
  <c r="Y44" i="67"/>
  <c r="Z44" i="67"/>
  <c r="AA44" i="67"/>
  <c r="AB44" i="67"/>
  <c r="AC44" i="67"/>
  <c r="AD44" i="67"/>
  <c r="AE44" i="67"/>
  <c r="AF44" i="67"/>
  <c r="AG44" i="67"/>
  <c r="AH44" i="67"/>
  <c r="AI44" i="67"/>
  <c r="AJ44" i="67"/>
  <c r="AK44" i="67"/>
  <c r="AL44" i="67"/>
  <c r="AM44" i="67"/>
  <c r="AN44" i="67"/>
  <c r="AO44" i="67"/>
  <c r="AP44" i="67"/>
  <c r="AQ44" i="67"/>
  <c r="AR44" i="67"/>
  <c r="AS44" i="67"/>
  <c r="AT44" i="67"/>
  <c r="AU44" i="67"/>
  <c r="E45" i="67"/>
  <c r="F45" i="67"/>
  <c r="G45" i="67"/>
  <c r="H45" i="67"/>
  <c r="I45" i="67"/>
  <c r="J45" i="67"/>
  <c r="K45" i="67"/>
  <c r="L45" i="67"/>
  <c r="M45" i="67"/>
  <c r="N45" i="67"/>
  <c r="O45" i="67"/>
  <c r="P45" i="67"/>
  <c r="Q45" i="67"/>
  <c r="R45" i="67"/>
  <c r="S45" i="67"/>
  <c r="T45" i="67"/>
  <c r="U45" i="67"/>
  <c r="V45" i="67"/>
  <c r="W45" i="67"/>
  <c r="X45" i="67"/>
  <c r="Y45" i="67"/>
  <c r="Z45" i="67"/>
  <c r="AA45" i="67"/>
  <c r="AB45" i="67"/>
  <c r="AC45" i="67"/>
  <c r="AD45" i="67"/>
  <c r="AE45" i="67"/>
  <c r="AF45" i="67"/>
  <c r="AG45" i="67"/>
  <c r="AH45" i="67"/>
  <c r="AI45" i="67"/>
  <c r="AJ45" i="67"/>
  <c r="AK45" i="67"/>
  <c r="AL45" i="67"/>
  <c r="AM45" i="67"/>
  <c r="AN45" i="67"/>
  <c r="AO45" i="67"/>
  <c r="AP45" i="67"/>
  <c r="AQ45" i="67"/>
  <c r="AR45" i="67"/>
  <c r="AS45" i="67"/>
  <c r="AT45" i="67"/>
  <c r="AU45" i="67"/>
  <c r="E46" i="67"/>
  <c r="F46" i="67"/>
  <c r="G46" i="67"/>
  <c r="H46" i="67"/>
  <c r="I46" i="67"/>
  <c r="J46" i="67"/>
  <c r="K46" i="67"/>
  <c r="L46" i="67"/>
  <c r="M46" i="67"/>
  <c r="N46" i="67"/>
  <c r="O46" i="67"/>
  <c r="P46" i="67"/>
  <c r="Q46" i="67"/>
  <c r="R46" i="67"/>
  <c r="S46" i="67"/>
  <c r="T46" i="67"/>
  <c r="U46" i="67"/>
  <c r="V46" i="67"/>
  <c r="W46" i="67"/>
  <c r="X46" i="67"/>
  <c r="Y46" i="67"/>
  <c r="Z46" i="67"/>
  <c r="AA46" i="67"/>
  <c r="AB46" i="67"/>
  <c r="AC46" i="67"/>
  <c r="AD46" i="67"/>
  <c r="AE46" i="67"/>
  <c r="AF46" i="67"/>
  <c r="AG46" i="67"/>
  <c r="AH46" i="67"/>
  <c r="AI46" i="67"/>
  <c r="AJ46" i="67"/>
  <c r="AK46" i="67"/>
  <c r="AL46" i="67"/>
  <c r="AM46" i="67"/>
  <c r="AN46" i="67"/>
  <c r="AO46" i="67"/>
  <c r="AP46" i="67"/>
  <c r="AQ46" i="67"/>
  <c r="AR46" i="67"/>
  <c r="AS46" i="67"/>
  <c r="AT46" i="67"/>
  <c r="AU46" i="67"/>
  <c r="E47" i="67"/>
  <c r="F47" i="67"/>
  <c r="G47" i="67"/>
  <c r="H47" i="67"/>
  <c r="I47" i="67"/>
  <c r="J47" i="67"/>
  <c r="K47" i="67"/>
  <c r="L47" i="67"/>
  <c r="M47" i="67"/>
  <c r="N47" i="67"/>
  <c r="O47" i="67"/>
  <c r="P47" i="67"/>
  <c r="Q47" i="67"/>
  <c r="R47" i="67"/>
  <c r="S47" i="67"/>
  <c r="T47" i="67"/>
  <c r="U47" i="67"/>
  <c r="V47" i="67"/>
  <c r="W47" i="67"/>
  <c r="X47" i="67"/>
  <c r="Y47" i="67"/>
  <c r="Z47" i="67"/>
  <c r="AA47" i="67"/>
  <c r="AB47" i="67"/>
  <c r="AC47" i="67"/>
  <c r="AD47" i="67"/>
  <c r="AE47" i="67"/>
  <c r="AF47" i="67"/>
  <c r="AG47" i="67"/>
  <c r="AH47" i="67"/>
  <c r="AI47" i="67"/>
  <c r="AJ47" i="67"/>
  <c r="AK47" i="67"/>
  <c r="AL47" i="67"/>
  <c r="AM47" i="67"/>
  <c r="AN47" i="67"/>
  <c r="AO47" i="67"/>
  <c r="AP47" i="67"/>
  <c r="AQ47" i="67"/>
  <c r="AR47" i="67"/>
  <c r="AS47" i="67"/>
  <c r="AT47" i="67"/>
  <c r="AU47" i="67"/>
  <c r="D36" i="67"/>
  <c r="D37" i="67"/>
  <c r="D38" i="67"/>
  <c r="D39" i="67"/>
  <c r="D40" i="67"/>
  <c r="D42" i="67"/>
  <c r="D43" i="67"/>
  <c r="D44" i="67"/>
  <c r="D45" i="67"/>
  <c r="D46" i="67"/>
  <c r="D47" i="67"/>
  <c r="D35" i="67"/>
  <c r="AU34" i="67"/>
  <c r="AT34" i="67"/>
  <c r="AS34" i="67"/>
  <c r="AR34" i="67"/>
  <c r="AQ34" i="67"/>
  <c r="AP34" i="67"/>
  <c r="AO34" i="67"/>
  <c r="AN34" i="67"/>
  <c r="AM34" i="67"/>
  <c r="AL34" i="67"/>
  <c r="AK34" i="67"/>
  <c r="AJ34" i="67"/>
  <c r="AI34" i="67"/>
  <c r="AH34" i="67"/>
  <c r="AG34" i="67"/>
  <c r="AF34" i="67"/>
  <c r="AE34" i="67"/>
  <c r="AD34" i="67"/>
  <c r="AC34" i="67"/>
  <c r="AB34" i="67"/>
  <c r="AA34" i="67"/>
  <c r="Z34" i="67"/>
  <c r="Y34" i="67"/>
  <c r="X34" i="67"/>
  <c r="W34" i="67"/>
  <c r="V34" i="67"/>
  <c r="U34" i="67"/>
  <c r="T34" i="67"/>
  <c r="S34" i="67"/>
  <c r="R34" i="67"/>
  <c r="Q34" i="67"/>
  <c r="P34" i="67"/>
  <c r="O34" i="67"/>
  <c r="N34" i="67"/>
  <c r="M34" i="67"/>
  <c r="L34" i="67"/>
  <c r="K34" i="67"/>
  <c r="J34" i="67"/>
  <c r="I34" i="67"/>
  <c r="H34" i="67"/>
  <c r="G34" i="67"/>
  <c r="F34" i="67"/>
  <c r="E34" i="67"/>
  <c r="D34" i="67"/>
  <c r="AS48" i="67"/>
  <c r="AP48" i="67"/>
  <c r="AJ48" i="67"/>
  <c r="V48" i="67"/>
  <c r="U48" i="67"/>
  <c r="R48" i="67"/>
  <c r="Q48" i="67"/>
  <c r="AD21" i="67"/>
  <c r="AE21" i="67"/>
  <c r="AF21" i="67"/>
  <c r="AG21" i="67"/>
  <c r="AH21" i="67"/>
  <c r="AI21" i="67"/>
  <c r="AJ21" i="67"/>
  <c r="AK21" i="67"/>
  <c r="AL21" i="67"/>
  <c r="AM21" i="67"/>
  <c r="AN21" i="67"/>
  <c r="AO21" i="67"/>
  <c r="AP21" i="67"/>
  <c r="AQ21" i="67"/>
  <c r="AR21" i="67"/>
  <c r="AS21" i="67"/>
  <c r="AT21" i="67"/>
  <c r="AU21" i="67"/>
  <c r="W21" i="67"/>
  <c r="X21" i="67"/>
  <c r="Y21" i="67"/>
  <c r="Z21" i="67"/>
  <c r="AA21" i="67"/>
  <c r="AB21" i="67"/>
  <c r="AC21" i="67"/>
  <c r="E21" i="67"/>
  <c r="F21" i="67"/>
  <c r="G21" i="67"/>
  <c r="H21" i="67"/>
  <c r="I21" i="67"/>
  <c r="J21" i="67"/>
  <c r="K21" i="67"/>
  <c r="L21" i="67"/>
  <c r="M21" i="67"/>
  <c r="N21" i="67" s="1"/>
  <c r="O21" i="67" s="1"/>
  <c r="D21" i="67"/>
  <c r="E20" i="67"/>
  <c r="F20" i="67"/>
  <c r="G20" i="67"/>
  <c r="H20" i="67"/>
  <c r="I20" i="67"/>
  <c r="J20" i="67"/>
  <c r="K20" i="67"/>
  <c r="L20" i="67"/>
  <c r="M20" i="67"/>
  <c r="N20" i="67"/>
  <c r="O20" i="67"/>
  <c r="P20" i="67"/>
  <c r="Q20" i="67"/>
  <c r="R20" i="67"/>
  <c r="S20" i="67"/>
  <c r="T20" i="67"/>
  <c r="U20" i="67"/>
  <c r="V20" i="67"/>
  <c r="W20" i="67"/>
  <c r="W22" i="67" s="1"/>
  <c r="X20" i="67"/>
  <c r="Y20" i="67"/>
  <c r="Z20" i="67"/>
  <c r="AA20" i="67"/>
  <c r="AB20" i="67"/>
  <c r="AC20" i="67"/>
  <c r="AD20" i="67"/>
  <c r="AE20" i="67"/>
  <c r="AF20" i="67"/>
  <c r="AG20" i="67"/>
  <c r="AH20" i="67"/>
  <c r="AI20" i="67"/>
  <c r="AJ20" i="67"/>
  <c r="AK20" i="67"/>
  <c r="AL20" i="67"/>
  <c r="AL22" i="67" s="1"/>
  <c r="AM20" i="67"/>
  <c r="AM22" i="67" s="1"/>
  <c r="AN20" i="67"/>
  <c r="AN22" i="67" s="1"/>
  <c r="AO20" i="67"/>
  <c r="AP20" i="67"/>
  <c r="AQ20" i="67"/>
  <c r="AR20" i="67"/>
  <c r="AS20" i="67"/>
  <c r="AT20" i="67"/>
  <c r="AU20" i="67"/>
  <c r="D20" i="67"/>
  <c r="AU17" i="67"/>
  <c r="AT17" i="67"/>
  <c r="AS17" i="67"/>
  <c r="AR17" i="67"/>
  <c r="AQ17" i="67"/>
  <c r="AP17" i="67"/>
  <c r="AO17" i="67"/>
  <c r="AN17" i="67"/>
  <c r="AM17" i="67"/>
  <c r="AL17" i="67"/>
  <c r="AK17" i="67"/>
  <c r="AJ17" i="67"/>
  <c r="AI17" i="67"/>
  <c r="AH17" i="67"/>
  <c r="AG17" i="67"/>
  <c r="AF17" i="67"/>
  <c r="AE17" i="67"/>
  <c r="AD17" i="67"/>
  <c r="AC17" i="67"/>
  <c r="AB17" i="67"/>
  <c r="AA17" i="67"/>
  <c r="Z17" i="67"/>
  <c r="Y17" i="67"/>
  <c r="X17" i="67"/>
  <c r="W17" i="67"/>
  <c r="V17" i="67"/>
  <c r="U17" i="67"/>
  <c r="T17" i="67"/>
  <c r="S17" i="67"/>
  <c r="R17" i="67"/>
  <c r="Q17" i="67"/>
  <c r="P17" i="67"/>
  <c r="O17" i="67"/>
  <c r="N17" i="67"/>
  <c r="M17" i="67"/>
  <c r="L17" i="67"/>
  <c r="K17" i="67"/>
  <c r="J17" i="67"/>
  <c r="I17" i="67"/>
  <c r="H17" i="67"/>
  <c r="G17" i="67"/>
  <c r="F17" i="67"/>
  <c r="E17" i="67"/>
  <c r="D17" i="67"/>
  <c r="J37" i="19"/>
  <c r="D37" i="19"/>
  <c r="E37" i="19"/>
  <c r="F37" i="19"/>
  <c r="G37" i="19"/>
  <c r="H37" i="19"/>
  <c r="I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N48" i="67" l="1"/>
  <c r="T48" i="67"/>
  <c r="X48" i="67"/>
  <c r="Y48" i="67"/>
  <c r="W48" i="67"/>
  <c r="Z48" i="67"/>
  <c r="AA48" i="67"/>
  <c r="AB48" i="67"/>
  <c r="E48" i="67"/>
  <c r="AC48" i="67"/>
  <c r="F48" i="67"/>
  <c r="AD48" i="67"/>
  <c r="G48" i="67"/>
  <c r="AE48" i="67"/>
  <c r="H48" i="67"/>
  <c r="AF48" i="67"/>
  <c r="AI48" i="67"/>
  <c r="I48" i="67"/>
  <c r="AG48" i="67"/>
  <c r="J48" i="67"/>
  <c r="AH48" i="67"/>
  <c r="AR48" i="67"/>
  <c r="D48" i="67"/>
  <c r="AH65" i="67"/>
  <c r="AI65" i="67"/>
  <c r="Y22" i="67"/>
  <c r="Z22" i="67"/>
  <c r="AE22" i="67"/>
  <c r="AK22" i="67"/>
  <c r="AJ22" i="67"/>
  <c r="X22" i="67"/>
  <c r="AI22" i="67"/>
  <c r="AH22" i="67"/>
  <c r="AO22" i="67"/>
  <c r="AE65" i="67"/>
  <c r="F65" i="67"/>
  <c r="AP65" i="67"/>
  <c r="AQ65" i="67"/>
  <c r="P21" i="67"/>
  <c r="O65" i="67"/>
  <c r="N65" i="67"/>
  <c r="AA22" i="67"/>
  <c r="AA65" i="67" s="1"/>
  <c r="AB22" i="67"/>
  <c r="AB65" i="67" s="1"/>
  <c r="AC22" i="67"/>
  <c r="AL65" i="67"/>
  <c r="AU22" i="67"/>
  <c r="AD22" i="67"/>
  <c r="AM65" i="67"/>
  <c r="AS22" i="67"/>
  <c r="AN65" i="67"/>
  <c r="AR22" i="67"/>
  <c r="AP22" i="67"/>
  <c r="AT22" i="67"/>
  <c r="D65" i="67"/>
  <c r="AQ22" i="67"/>
  <c r="AR65" i="67"/>
  <c r="P22" i="67"/>
  <c r="O22" i="67"/>
  <c r="N22" i="67"/>
  <c r="M22" i="67"/>
  <c r="D22" i="67"/>
  <c r="E22" i="67"/>
  <c r="E65" i="67" s="1"/>
  <c r="J22" i="67"/>
  <c r="F22" i="67"/>
  <c r="X65" i="67"/>
  <c r="AG22" i="67"/>
  <c r="I22" i="67"/>
  <c r="G22" i="67"/>
  <c r="G65" i="67" s="1"/>
  <c r="Y65" i="67"/>
  <c r="K22" i="67"/>
  <c r="AF22" i="67"/>
  <c r="AF65" i="67" s="1"/>
  <c r="H22" i="67"/>
  <c r="H65" i="67" s="1"/>
  <c r="Z65" i="67"/>
  <c r="L22" i="67"/>
  <c r="W65" i="67" l="1"/>
  <c r="M65" i="67"/>
  <c r="K65" i="67"/>
  <c r="AJ65" i="67"/>
  <c r="L65" i="67"/>
  <c r="AG65" i="67"/>
  <c r="AD65" i="67"/>
  <c r="AC65" i="67"/>
  <c r="I65" i="67"/>
  <c r="J65" i="67"/>
  <c r="AS65" i="67"/>
  <c r="AU65" i="67"/>
  <c r="AT65" i="67"/>
  <c r="AO65" i="67"/>
  <c r="AK65" i="67"/>
  <c r="Q21" i="67"/>
  <c r="P65" i="67"/>
  <c r="R21" i="67" l="1"/>
  <c r="Q22" i="67"/>
  <c r="Q65" i="67" l="1"/>
  <c r="S21" i="67"/>
  <c r="R22" i="67"/>
  <c r="T21" i="67" l="1"/>
  <c r="S22" i="67"/>
  <c r="S65" i="67"/>
  <c r="R65" i="67"/>
  <c r="U21" i="67" l="1"/>
  <c r="T22" i="67"/>
  <c r="T65" i="67" l="1"/>
  <c r="V21" i="67"/>
  <c r="U22" i="67"/>
  <c r="U65" i="67" l="1"/>
  <c r="V22" i="67"/>
  <c r="V65" i="67" l="1"/>
  <c r="D113" i="46" l="1"/>
  <c r="D114" i="46" s="1"/>
  <c r="D116" i="46" s="1"/>
  <c r="AU113" i="46"/>
  <c r="AT113" i="46"/>
  <c r="AS113" i="46"/>
  <c r="AR113" i="46"/>
  <c r="AQ113" i="46"/>
  <c r="AP113" i="46"/>
  <c r="AO113" i="46"/>
  <c r="AN113" i="46"/>
  <c r="AM113" i="46"/>
  <c r="AL113" i="46"/>
  <c r="AK113" i="46"/>
  <c r="AJ113" i="46"/>
  <c r="AI113" i="46"/>
  <c r="AH113" i="46"/>
  <c r="AG113" i="46"/>
  <c r="AF113" i="46"/>
  <c r="AE113" i="46"/>
  <c r="AD113" i="46"/>
  <c r="AC113" i="46"/>
  <c r="AB113" i="46"/>
  <c r="AA113" i="46"/>
  <c r="Z113" i="46"/>
  <c r="Y113" i="46"/>
  <c r="X113" i="46"/>
  <c r="W113" i="46"/>
  <c r="V113" i="46"/>
  <c r="U113" i="46"/>
  <c r="T113" i="46"/>
  <c r="S113" i="46"/>
  <c r="R113" i="46"/>
  <c r="Q113" i="46"/>
  <c r="P113" i="46"/>
  <c r="O113" i="46"/>
  <c r="N113" i="46"/>
  <c r="N114" i="46" s="1"/>
  <c r="M113" i="46"/>
  <c r="L113" i="46"/>
  <c r="J113" i="46"/>
  <c r="I113" i="46"/>
  <c r="H113" i="46"/>
  <c r="G113" i="46"/>
  <c r="F113" i="46"/>
  <c r="E113" i="46"/>
  <c r="P53" i="46" l="1"/>
  <c r="P80" i="46" s="1"/>
  <c r="P91" i="46" l="1"/>
  <c r="P83" i="46"/>
  <c r="AU111" i="43"/>
  <c r="AT111" i="43"/>
  <c r="AS111" i="43"/>
  <c r="AR111" i="43"/>
  <c r="AQ111" i="43"/>
  <c r="AR112" i="43" s="1"/>
  <c r="AP111" i="43"/>
  <c r="AO111" i="43"/>
  <c r="AN111" i="43"/>
  <c r="AM111" i="43"/>
  <c r="AL111" i="43"/>
  <c r="AK111" i="43"/>
  <c r="AL112" i="43" s="1"/>
  <c r="AJ111" i="43"/>
  <c r="AI111" i="43"/>
  <c r="AH111" i="43"/>
  <c r="AG111" i="43"/>
  <c r="AF111" i="43"/>
  <c r="AE111" i="43"/>
  <c r="AD111" i="43"/>
  <c r="AC111" i="43"/>
  <c r="AB111" i="43"/>
  <c r="AA111" i="43"/>
  <c r="Z111" i="43"/>
  <c r="Y111" i="43"/>
  <c r="X111" i="43"/>
  <c r="W111" i="43"/>
  <c r="V111" i="43"/>
  <c r="U111" i="43"/>
  <c r="T111" i="43"/>
  <c r="U112" i="43" s="1"/>
  <c r="S111" i="43"/>
  <c r="T112" i="43" s="1"/>
  <c r="R111" i="43"/>
  <c r="Q111" i="43"/>
  <c r="P111" i="43"/>
  <c r="O111" i="43"/>
  <c r="N111" i="43"/>
  <c r="M111" i="43"/>
  <c r="L111" i="43"/>
  <c r="K111" i="43"/>
  <c r="J111" i="43"/>
  <c r="I111" i="43"/>
  <c r="H111" i="43"/>
  <c r="G111" i="43"/>
  <c r="F111" i="43"/>
  <c r="E112" i="43"/>
  <c r="E114" i="46"/>
  <c r="E116" i="46" s="1"/>
  <c r="F114" i="46"/>
  <c r="F116" i="46" s="1"/>
  <c r="G114" i="46"/>
  <c r="G116" i="46" s="1"/>
  <c r="H114" i="46"/>
  <c r="H116" i="46" s="1"/>
  <c r="I114" i="46"/>
  <c r="I116" i="46" s="1"/>
  <c r="J114" i="46"/>
  <c r="J116" i="46" s="1"/>
  <c r="K114" i="46"/>
  <c r="K116" i="46" s="1"/>
  <c r="L114" i="46"/>
  <c r="L116" i="46" s="1"/>
  <c r="N116" i="46"/>
  <c r="O114" i="46"/>
  <c r="O116" i="46" s="1"/>
  <c r="P114" i="46"/>
  <c r="P116" i="46" s="1"/>
  <c r="Q114" i="46"/>
  <c r="Q116" i="46" s="1"/>
  <c r="R114" i="46"/>
  <c r="R116" i="46" s="1"/>
  <c r="S114" i="46"/>
  <c r="S116" i="46" s="1"/>
  <c r="T114" i="46"/>
  <c r="T116" i="46" s="1"/>
  <c r="U114" i="46"/>
  <c r="U116" i="46" s="1"/>
  <c r="V114" i="46"/>
  <c r="V116" i="46" s="1"/>
  <c r="W114" i="46"/>
  <c r="W116" i="46" s="1"/>
  <c r="X114" i="46"/>
  <c r="X116" i="46" s="1"/>
  <c r="Y114" i="46"/>
  <c r="Y116" i="46" s="1"/>
  <c r="Z114" i="46"/>
  <c r="Z116" i="46" s="1"/>
  <c r="AA114" i="46"/>
  <c r="AA116" i="46" s="1"/>
  <c r="AB114" i="46"/>
  <c r="AB116" i="46" s="1"/>
  <c r="AC114" i="46"/>
  <c r="AC116" i="46" s="1"/>
  <c r="AD114" i="46"/>
  <c r="AD116" i="46" s="1"/>
  <c r="AE114" i="46"/>
  <c r="AE116" i="46" s="1"/>
  <c r="AF114" i="46"/>
  <c r="AF116" i="46" s="1"/>
  <c r="AG114" i="46"/>
  <c r="AG116" i="46" s="1"/>
  <c r="AH114" i="46"/>
  <c r="AH116" i="46" s="1"/>
  <c r="AI114" i="46"/>
  <c r="AI116" i="46" s="1"/>
  <c r="AJ114" i="46"/>
  <c r="AJ116" i="46" s="1"/>
  <c r="AK114" i="46"/>
  <c r="AK116" i="46" s="1"/>
  <c r="AL114" i="46"/>
  <c r="AL116" i="46" s="1"/>
  <c r="AM114" i="46"/>
  <c r="AM116" i="46" s="1"/>
  <c r="AN114" i="46"/>
  <c r="AN116" i="46" s="1"/>
  <c r="AO114" i="46"/>
  <c r="AO116" i="46" s="1"/>
  <c r="AP114" i="46"/>
  <c r="AP116" i="46" s="1"/>
  <c r="AQ114" i="46"/>
  <c r="AQ116" i="46" s="1"/>
  <c r="AR114" i="46"/>
  <c r="AR116" i="46" s="1"/>
  <c r="AS114" i="46"/>
  <c r="AS116" i="46" s="1"/>
  <c r="AT114" i="46"/>
  <c r="AT116" i="46" s="1"/>
  <c r="AU114" i="46"/>
  <c r="AU116" i="46" s="1"/>
  <c r="AM112" i="43" l="1"/>
  <c r="C126" i="46" a="1"/>
  <c r="AS112" i="43"/>
  <c r="W112" i="43"/>
  <c r="AD112" i="43"/>
  <c r="O112" i="43"/>
  <c r="Y112" i="43"/>
  <c r="AN112" i="43"/>
  <c r="AI112" i="43"/>
  <c r="M112" i="43"/>
  <c r="AU112" i="43"/>
  <c r="Z112" i="43"/>
  <c r="G112" i="43"/>
  <c r="AA112" i="43"/>
  <c r="F112" i="43"/>
  <c r="C122" i="43" s="1" a="1"/>
  <c r="L112" i="43"/>
  <c r="AJ112" i="43"/>
  <c r="AC112" i="43"/>
  <c r="AG112" i="43"/>
  <c r="H112" i="43"/>
  <c r="AF112" i="43"/>
  <c r="K112" i="43"/>
  <c r="AO112" i="43"/>
  <c r="AB112" i="43"/>
  <c r="AE112" i="43"/>
  <c r="N112" i="43"/>
  <c r="R112" i="43"/>
  <c r="AP112" i="43"/>
  <c r="J112" i="43"/>
  <c r="AK112" i="43"/>
  <c r="AQ112" i="43"/>
  <c r="P112" i="43"/>
  <c r="AH112" i="43"/>
  <c r="V112" i="43"/>
  <c r="AT112" i="43"/>
  <c r="I112" i="43"/>
  <c r="S112" i="43"/>
  <c r="X112" i="43"/>
  <c r="Q112" i="43"/>
  <c r="C122" i="43" l="1"/>
  <c r="S123" i="43"/>
  <c r="AQ123" i="43"/>
  <c r="X124" i="43"/>
  <c r="E125" i="43"/>
  <c r="AC125" i="43"/>
  <c r="J126" i="43"/>
  <c r="AH126" i="43"/>
  <c r="O127" i="43"/>
  <c r="AM127" i="43"/>
  <c r="T128" i="43"/>
  <c r="AR128" i="43"/>
  <c r="Y129" i="43"/>
  <c r="F130" i="43"/>
  <c r="AD130" i="43"/>
  <c r="K131" i="43"/>
  <c r="AI131" i="43"/>
  <c r="P132" i="43"/>
  <c r="AN132" i="43"/>
  <c r="U133" i="43"/>
  <c r="AS133" i="43"/>
  <c r="Z134" i="43"/>
  <c r="G135" i="43"/>
  <c r="AE135" i="43"/>
  <c r="L136" i="43"/>
  <c r="AJ136" i="43"/>
  <c r="Q137" i="43"/>
  <c r="AO137" i="43"/>
  <c r="V138" i="43"/>
  <c r="AT138" i="43"/>
  <c r="AA139" i="43"/>
  <c r="H140" i="43"/>
  <c r="AF140" i="43"/>
  <c r="M141" i="43"/>
  <c r="AK141" i="43"/>
  <c r="R142" i="43"/>
  <c r="AP142" i="43"/>
  <c r="W143" i="43"/>
  <c r="AU143" i="43"/>
  <c r="AB144" i="43"/>
  <c r="I145" i="43"/>
  <c r="AG145" i="43"/>
  <c r="N146" i="43"/>
  <c r="AL146" i="43"/>
  <c r="S147" i="43"/>
  <c r="AQ147" i="43"/>
  <c r="X148" i="43"/>
  <c r="E149" i="43"/>
  <c r="AC149" i="43"/>
  <c r="J150" i="43"/>
  <c r="AH150" i="43"/>
  <c r="O151" i="43"/>
  <c r="AM151" i="43"/>
  <c r="T152" i="43"/>
  <c r="AR152" i="43"/>
  <c r="Y153" i="43"/>
  <c r="F154" i="43"/>
  <c r="AD154" i="43"/>
  <c r="K155" i="43"/>
  <c r="AI155" i="43"/>
  <c r="P156" i="43"/>
  <c r="AN156" i="43"/>
  <c r="U157" i="43"/>
  <c r="AS157" i="43"/>
  <c r="Z158" i="43"/>
  <c r="G159" i="43"/>
  <c r="AE159" i="43"/>
  <c r="L160" i="43"/>
  <c r="AJ160" i="43"/>
  <c r="Q161" i="43"/>
  <c r="AO161" i="43"/>
  <c r="V162" i="43"/>
  <c r="AT162" i="43"/>
  <c r="AA163" i="43"/>
  <c r="H164" i="43"/>
  <c r="AF164" i="43"/>
  <c r="M165" i="43"/>
  <c r="AK165" i="43"/>
  <c r="D136" i="43"/>
  <c r="D160" i="43"/>
  <c r="T123" i="43"/>
  <c r="AR123" i="43"/>
  <c r="Y124" i="43"/>
  <c r="F125" i="43"/>
  <c r="AD125" i="43"/>
  <c r="K126" i="43"/>
  <c r="AI126" i="43"/>
  <c r="P127" i="43"/>
  <c r="AN127" i="43"/>
  <c r="U128" i="43"/>
  <c r="AS128" i="43"/>
  <c r="Z129" i="43"/>
  <c r="G130" i="43"/>
  <c r="AE130" i="43"/>
  <c r="L131" i="43"/>
  <c r="AJ131" i="43"/>
  <c r="Q132" i="43"/>
  <c r="AO132" i="43"/>
  <c r="V133" i="43"/>
  <c r="AT133" i="43"/>
  <c r="AA134" i="43"/>
  <c r="H135" i="43"/>
  <c r="AF135" i="43"/>
  <c r="M136" i="43"/>
  <c r="AK136" i="43"/>
  <c r="R137" i="43"/>
  <c r="AP137" i="43"/>
  <c r="W138" i="43"/>
  <c r="AU138" i="43"/>
  <c r="AB139" i="43"/>
  <c r="I140" i="43"/>
  <c r="AG140" i="43"/>
  <c r="N141" i="43"/>
  <c r="AL141" i="43"/>
  <c r="S142" i="43"/>
  <c r="AQ142" i="43"/>
  <c r="X143" i="43"/>
  <c r="E144" i="43"/>
  <c r="AC144" i="43"/>
  <c r="J145" i="43"/>
  <c r="AH145" i="43"/>
  <c r="O146" i="43"/>
  <c r="AM146" i="43"/>
  <c r="T147" i="43"/>
  <c r="AR147" i="43"/>
  <c r="Y148" i="43"/>
  <c r="F149" i="43"/>
  <c r="AD149" i="43"/>
  <c r="K150" i="43"/>
  <c r="AI150" i="43"/>
  <c r="P151" i="43"/>
  <c r="AN151" i="43"/>
  <c r="U152" i="43"/>
  <c r="AS152" i="43"/>
  <c r="Z153" i="43"/>
  <c r="G154" i="43"/>
  <c r="AE154" i="43"/>
  <c r="L155" i="43"/>
  <c r="AJ155" i="43"/>
  <c r="Q156" i="43"/>
  <c r="AO156" i="43"/>
  <c r="V157" i="43"/>
  <c r="AT157" i="43"/>
  <c r="AA158" i="43"/>
  <c r="H159" i="43"/>
  <c r="AF159" i="43"/>
  <c r="M160" i="43"/>
  <c r="AK160" i="43"/>
  <c r="R161" i="43"/>
  <c r="AP161" i="43"/>
  <c r="W162" i="43"/>
  <c r="AU162" i="43"/>
  <c r="AB163" i="43"/>
  <c r="I164" i="43"/>
  <c r="AG164" i="43"/>
  <c r="N165" i="43"/>
  <c r="AL165" i="43"/>
  <c r="D137" i="43"/>
  <c r="D161" i="43"/>
  <c r="U123" i="43"/>
  <c r="AS123" i="43"/>
  <c r="Z124" i="43"/>
  <c r="G125" i="43"/>
  <c r="AE125" i="43"/>
  <c r="L126" i="43"/>
  <c r="AJ126" i="43"/>
  <c r="Q127" i="43"/>
  <c r="AO127" i="43"/>
  <c r="V128" i="43"/>
  <c r="AT128" i="43"/>
  <c r="AA129" i="43"/>
  <c r="H130" i="43"/>
  <c r="AF130" i="43"/>
  <c r="M131" i="43"/>
  <c r="AK131" i="43"/>
  <c r="R132" i="43"/>
  <c r="AP132" i="43"/>
  <c r="W133" i="43"/>
  <c r="AU133" i="43"/>
  <c r="AB134" i="43"/>
  <c r="I135" i="43"/>
  <c r="AG135" i="43"/>
  <c r="N136" i="43"/>
  <c r="AL136" i="43"/>
  <c r="S137" i="43"/>
  <c r="AQ137" i="43"/>
  <c r="X138" i="43"/>
  <c r="E139" i="43"/>
  <c r="AC139" i="43"/>
  <c r="J140" i="43"/>
  <c r="AH140" i="43"/>
  <c r="O141" i="43"/>
  <c r="AM141" i="43"/>
  <c r="T142" i="43"/>
  <c r="AR142" i="43"/>
  <c r="Y143" i="43"/>
  <c r="F144" i="43"/>
  <c r="AD144" i="43"/>
  <c r="K145" i="43"/>
  <c r="AI145" i="43"/>
  <c r="P146" i="43"/>
  <c r="AN146" i="43"/>
  <c r="U147" i="43"/>
  <c r="AS147" i="43"/>
  <c r="Z148" i="43"/>
  <c r="G149" i="43"/>
  <c r="AE149" i="43"/>
  <c r="L150" i="43"/>
  <c r="AJ150" i="43"/>
  <c r="Q151" i="43"/>
  <c r="AO151" i="43"/>
  <c r="V152" i="43"/>
  <c r="AT152" i="43"/>
  <c r="AA153" i="43"/>
  <c r="H154" i="43"/>
  <c r="AF154" i="43"/>
  <c r="M155" i="43"/>
  <c r="AK155" i="43"/>
  <c r="R156" i="43"/>
  <c r="AP156" i="43"/>
  <c r="W157" i="43"/>
  <c r="AU157" i="43"/>
  <c r="AB158" i="43"/>
  <c r="I159" i="43"/>
  <c r="AG159" i="43"/>
  <c r="N160" i="43"/>
  <c r="AL160" i="43"/>
  <c r="S161" i="43"/>
  <c r="AQ161" i="43"/>
  <c r="X162" i="43"/>
  <c r="E163" i="43"/>
  <c r="AC163" i="43"/>
  <c r="J164" i="43"/>
  <c r="AH164" i="43"/>
  <c r="O165" i="43"/>
  <c r="AM165" i="43"/>
  <c r="D138" i="43"/>
  <c r="D162" i="43"/>
  <c r="V123" i="43"/>
  <c r="AT123" i="43"/>
  <c r="AA124" i="43"/>
  <c r="H125" i="43"/>
  <c r="AF125" i="43"/>
  <c r="M126" i="43"/>
  <c r="AK126" i="43"/>
  <c r="R127" i="43"/>
  <c r="AP127" i="43"/>
  <c r="W128" i="43"/>
  <c r="AU128" i="43"/>
  <c r="AB129" i="43"/>
  <c r="I130" i="43"/>
  <c r="AG130" i="43"/>
  <c r="N131" i="43"/>
  <c r="AL131" i="43"/>
  <c r="S132" i="43"/>
  <c r="AQ132" i="43"/>
  <c r="X133" i="43"/>
  <c r="E134" i="43"/>
  <c r="AC134" i="43"/>
  <c r="J135" i="43"/>
  <c r="AH135" i="43"/>
  <c r="O136" i="43"/>
  <c r="AM136" i="43"/>
  <c r="T137" i="43"/>
  <c r="AR137" i="43"/>
  <c r="Y138" i="43"/>
  <c r="F139" i="43"/>
  <c r="AD139" i="43"/>
  <c r="K140" i="43"/>
  <c r="AI140" i="43"/>
  <c r="P141" i="43"/>
  <c r="AN141" i="43"/>
  <c r="U142" i="43"/>
  <c r="AS142" i="43"/>
  <c r="Z143" i="43"/>
  <c r="G144" i="43"/>
  <c r="AE144" i="43"/>
  <c r="L145" i="43"/>
  <c r="AJ145" i="43"/>
  <c r="Q146" i="43"/>
  <c r="AO146" i="43"/>
  <c r="V147" i="43"/>
  <c r="AT147" i="43"/>
  <c r="AA148" i="43"/>
  <c r="H149" i="43"/>
  <c r="AF149" i="43"/>
  <c r="M150" i="43"/>
  <c r="AK150" i="43"/>
  <c r="R151" i="43"/>
  <c r="AP151" i="43"/>
  <c r="W152" i="43"/>
  <c r="AU152" i="43"/>
  <c r="AB153" i="43"/>
  <c r="I154" i="43"/>
  <c r="AG154" i="43"/>
  <c r="N155" i="43"/>
  <c r="AL155" i="43"/>
  <c r="S156" i="43"/>
  <c r="AQ156" i="43"/>
  <c r="X157" i="43"/>
  <c r="E158" i="43"/>
  <c r="AC158" i="43"/>
  <c r="J159" i="43"/>
  <c r="AH159" i="43"/>
  <c r="O160" i="43"/>
  <c r="AM160" i="43"/>
  <c r="T161" i="43"/>
  <c r="AR161" i="43"/>
  <c r="Y162" i="43"/>
  <c r="F163" i="43"/>
  <c r="AD163" i="43"/>
  <c r="K164" i="43"/>
  <c r="AI164" i="43"/>
  <c r="P165" i="43"/>
  <c r="AN165" i="43"/>
  <c r="D139" i="43"/>
  <c r="D163" i="43"/>
  <c r="W123" i="43"/>
  <c r="AU123" i="43"/>
  <c r="AB124" i="43"/>
  <c r="I125" i="43"/>
  <c r="AG125" i="43"/>
  <c r="N126" i="43"/>
  <c r="AL126" i="43"/>
  <c r="S127" i="43"/>
  <c r="AQ127" i="43"/>
  <c r="X128" i="43"/>
  <c r="E129" i="43"/>
  <c r="AC129" i="43"/>
  <c r="J130" i="43"/>
  <c r="AH130" i="43"/>
  <c r="O131" i="43"/>
  <c r="AM131" i="43"/>
  <c r="T132" i="43"/>
  <c r="AR132" i="43"/>
  <c r="Y133" i="43"/>
  <c r="F134" i="43"/>
  <c r="AD134" i="43"/>
  <c r="K135" i="43"/>
  <c r="AI135" i="43"/>
  <c r="P136" i="43"/>
  <c r="AN136" i="43"/>
  <c r="U137" i="43"/>
  <c r="AS137" i="43"/>
  <c r="Z138" i="43"/>
  <c r="G139" i="43"/>
  <c r="AE139" i="43"/>
  <c r="L140" i="43"/>
  <c r="AJ140" i="43"/>
  <c r="Q141" i="43"/>
  <c r="AO141" i="43"/>
  <c r="V142" i="43"/>
  <c r="AT142" i="43"/>
  <c r="AA143" i="43"/>
  <c r="H144" i="43"/>
  <c r="AF144" i="43"/>
  <c r="M145" i="43"/>
  <c r="AK145" i="43"/>
  <c r="R146" i="43"/>
  <c r="AP146" i="43"/>
  <c r="W147" i="43"/>
  <c r="AU147" i="43"/>
  <c r="AB148" i="43"/>
  <c r="I149" i="43"/>
  <c r="AG149" i="43"/>
  <c r="N150" i="43"/>
  <c r="AL150" i="43"/>
  <c r="S151" i="43"/>
  <c r="AQ151" i="43"/>
  <c r="X152" i="43"/>
  <c r="E153" i="43"/>
  <c r="AC153" i="43"/>
  <c r="J154" i="43"/>
  <c r="AH154" i="43"/>
  <c r="O155" i="43"/>
  <c r="AM155" i="43"/>
  <c r="T156" i="43"/>
  <c r="AR156" i="43"/>
  <c r="Y157" i="43"/>
  <c r="F158" i="43"/>
  <c r="AD158" i="43"/>
  <c r="K159" i="43"/>
  <c r="AI159" i="43"/>
  <c r="P160" i="43"/>
  <c r="AN160" i="43"/>
  <c r="U161" i="43"/>
  <c r="AS161" i="43"/>
  <c r="Z162" i="43"/>
  <c r="G163" i="43"/>
  <c r="AE163" i="43"/>
  <c r="L164" i="43"/>
  <c r="AJ164" i="43"/>
  <c r="Q165" i="43"/>
  <c r="AO165" i="43"/>
  <c r="D140" i="43"/>
  <c r="D164" i="43"/>
  <c r="X123" i="43"/>
  <c r="E124" i="43"/>
  <c r="AC124" i="43"/>
  <c r="J125" i="43"/>
  <c r="AH125" i="43"/>
  <c r="O126" i="43"/>
  <c r="AM126" i="43"/>
  <c r="T127" i="43"/>
  <c r="AR127" i="43"/>
  <c r="Y128" i="43"/>
  <c r="F129" i="43"/>
  <c r="AD129" i="43"/>
  <c r="K130" i="43"/>
  <c r="AI130" i="43"/>
  <c r="P131" i="43"/>
  <c r="AN131" i="43"/>
  <c r="U132" i="43"/>
  <c r="AS132" i="43"/>
  <c r="Z133" i="43"/>
  <c r="G134" i="43"/>
  <c r="AE134" i="43"/>
  <c r="L135" i="43"/>
  <c r="AJ135" i="43"/>
  <c r="Q136" i="43"/>
  <c r="AO136" i="43"/>
  <c r="V137" i="43"/>
  <c r="AT137" i="43"/>
  <c r="AA138" i="43"/>
  <c r="H139" i="43"/>
  <c r="AF139" i="43"/>
  <c r="M140" i="43"/>
  <c r="AK140" i="43"/>
  <c r="R141" i="43"/>
  <c r="AP141" i="43"/>
  <c r="W142" i="43"/>
  <c r="AU142" i="43"/>
  <c r="AB143" i="43"/>
  <c r="I144" i="43"/>
  <c r="AG144" i="43"/>
  <c r="N145" i="43"/>
  <c r="AL145" i="43"/>
  <c r="S146" i="43"/>
  <c r="AQ146" i="43"/>
  <c r="X147" i="43"/>
  <c r="E148" i="43"/>
  <c r="AC148" i="43"/>
  <c r="J149" i="43"/>
  <c r="AH149" i="43"/>
  <c r="O150" i="43"/>
  <c r="AM150" i="43"/>
  <c r="T151" i="43"/>
  <c r="AR151" i="43"/>
  <c r="Y152" i="43"/>
  <c r="F153" i="43"/>
  <c r="AD153" i="43"/>
  <c r="K154" i="43"/>
  <c r="AI154" i="43"/>
  <c r="P155" i="43"/>
  <c r="AN155" i="43"/>
  <c r="U156" i="43"/>
  <c r="AS156" i="43"/>
  <c r="Z157" i="43"/>
  <c r="G158" i="43"/>
  <c r="AE158" i="43"/>
  <c r="L159" i="43"/>
  <c r="AJ159" i="43"/>
  <c r="Q160" i="43"/>
  <c r="AO160" i="43"/>
  <c r="V161" i="43"/>
  <c r="AT161" i="43"/>
  <c r="AA162" i="43"/>
  <c r="H163" i="43"/>
  <c r="AF163" i="43"/>
  <c r="M164" i="43"/>
  <c r="AK164" i="43"/>
  <c r="R165" i="43"/>
  <c r="AP165" i="43"/>
  <c r="D141" i="43"/>
  <c r="D165" i="43"/>
  <c r="Y123" i="43"/>
  <c r="F124" i="43"/>
  <c r="AD124" i="43"/>
  <c r="K125" i="43"/>
  <c r="AI125" i="43"/>
  <c r="P126" i="43"/>
  <c r="AN126" i="43"/>
  <c r="U127" i="43"/>
  <c r="AS127" i="43"/>
  <c r="Z128" i="43"/>
  <c r="G129" i="43"/>
  <c r="AE129" i="43"/>
  <c r="L130" i="43"/>
  <c r="AJ130" i="43"/>
  <c r="Q131" i="43"/>
  <c r="AO131" i="43"/>
  <c r="V132" i="43"/>
  <c r="AT132" i="43"/>
  <c r="AA133" i="43"/>
  <c r="H134" i="43"/>
  <c r="AF134" i="43"/>
  <c r="M135" i="43"/>
  <c r="AK135" i="43"/>
  <c r="R136" i="43"/>
  <c r="AP136" i="43"/>
  <c r="W137" i="43"/>
  <c r="AU137" i="43"/>
  <c r="AB138" i="43"/>
  <c r="I139" i="43"/>
  <c r="AG139" i="43"/>
  <c r="N140" i="43"/>
  <c r="AL140" i="43"/>
  <c r="S141" i="43"/>
  <c r="AQ141" i="43"/>
  <c r="X142" i="43"/>
  <c r="E143" i="43"/>
  <c r="AC143" i="43"/>
  <c r="J144" i="43"/>
  <c r="AH144" i="43"/>
  <c r="O145" i="43"/>
  <c r="AM145" i="43"/>
  <c r="T146" i="43"/>
  <c r="AR146" i="43"/>
  <c r="Y147" i="43"/>
  <c r="F148" i="43"/>
  <c r="AD148" i="43"/>
  <c r="K149" i="43"/>
  <c r="AI149" i="43"/>
  <c r="P150" i="43"/>
  <c r="AN150" i="43"/>
  <c r="U151" i="43"/>
  <c r="AS151" i="43"/>
  <c r="Z152" i="43"/>
  <c r="G153" i="43"/>
  <c r="AE153" i="43"/>
  <c r="L154" i="43"/>
  <c r="AJ154" i="43"/>
  <c r="Q155" i="43"/>
  <c r="AO155" i="43"/>
  <c r="V156" i="43"/>
  <c r="AT156" i="43"/>
  <c r="AA157" i="43"/>
  <c r="H158" i="43"/>
  <c r="AF158" i="43"/>
  <c r="M159" i="43"/>
  <c r="AK159" i="43"/>
  <c r="R160" i="43"/>
  <c r="AP160" i="43"/>
  <c r="W161" i="43"/>
  <c r="AU161" i="43"/>
  <c r="AB162" i="43"/>
  <c r="I163" i="43"/>
  <c r="AG163" i="43"/>
  <c r="N164" i="43"/>
  <c r="AL164" i="43"/>
  <c r="S165" i="43"/>
  <c r="AQ165" i="43"/>
  <c r="D142" i="43"/>
  <c r="Z123" i="43"/>
  <c r="G124" i="43"/>
  <c r="AE124" i="43"/>
  <c r="L125" i="43"/>
  <c r="AJ125" i="43"/>
  <c r="Q126" i="43"/>
  <c r="AO126" i="43"/>
  <c r="V127" i="43"/>
  <c r="AT127" i="43"/>
  <c r="AA128" i="43"/>
  <c r="H129" i="43"/>
  <c r="AF129" i="43"/>
  <c r="M130" i="43"/>
  <c r="AK130" i="43"/>
  <c r="R131" i="43"/>
  <c r="AP131" i="43"/>
  <c r="W132" i="43"/>
  <c r="AU132" i="43"/>
  <c r="AB133" i="43"/>
  <c r="I134" i="43"/>
  <c r="AG134" i="43"/>
  <c r="N135" i="43"/>
  <c r="AL135" i="43"/>
  <c r="S136" i="43"/>
  <c r="AQ136" i="43"/>
  <c r="X137" i="43"/>
  <c r="E138" i="43"/>
  <c r="AC138" i="43"/>
  <c r="J139" i="43"/>
  <c r="AH139" i="43"/>
  <c r="O140" i="43"/>
  <c r="AM140" i="43"/>
  <c r="T141" i="43"/>
  <c r="AR141" i="43"/>
  <c r="Y142" i="43"/>
  <c r="F143" i="43"/>
  <c r="AD143" i="43"/>
  <c r="K144" i="43"/>
  <c r="AI144" i="43"/>
  <c r="P145" i="43"/>
  <c r="AN145" i="43"/>
  <c r="U146" i="43"/>
  <c r="AS146" i="43"/>
  <c r="Z147" i="43"/>
  <c r="G148" i="43"/>
  <c r="AE148" i="43"/>
  <c r="L149" i="43"/>
  <c r="AJ149" i="43"/>
  <c r="Q150" i="43"/>
  <c r="AO150" i="43"/>
  <c r="V151" i="43"/>
  <c r="AT151" i="43"/>
  <c r="AA152" i="43"/>
  <c r="H153" i="43"/>
  <c r="AF153" i="43"/>
  <c r="M154" i="43"/>
  <c r="AK154" i="43"/>
  <c r="R155" i="43"/>
  <c r="AP155" i="43"/>
  <c r="W156" i="43"/>
  <c r="AU156" i="43"/>
  <c r="AB157" i="43"/>
  <c r="I158" i="43"/>
  <c r="AG158" i="43"/>
  <c r="N159" i="43"/>
  <c r="AL159" i="43"/>
  <c r="S160" i="43"/>
  <c r="AQ160" i="43"/>
  <c r="X161" i="43"/>
  <c r="E162" i="43"/>
  <c r="AC162" i="43"/>
  <c r="J163" i="43"/>
  <c r="AH163" i="43"/>
  <c r="O164" i="43"/>
  <c r="AM164" i="43"/>
  <c r="T165" i="43"/>
  <c r="AR165" i="43"/>
  <c r="D143" i="43"/>
  <c r="AA123" i="43"/>
  <c r="H124" i="43"/>
  <c r="AF124" i="43"/>
  <c r="M125" i="43"/>
  <c r="AK125" i="43"/>
  <c r="R126" i="43"/>
  <c r="AP126" i="43"/>
  <c r="W127" i="43"/>
  <c r="AU127" i="43"/>
  <c r="AB128" i="43"/>
  <c r="I129" i="43"/>
  <c r="AG129" i="43"/>
  <c r="N130" i="43"/>
  <c r="AL130" i="43"/>
  <c r="S131" i="43"/>
  <c r="AQ131" i="43"/>
  <c r="X132" i="43"/>
  <c r="E133" i="43"/>
  <c r="AC133" i="43"/>
  <c r="J134" i="43"/>
  <c r="AH134" i="43"/>
  <c r="O135" i="43"/>
  <c r="AM135" i="43"/>
  <c r="T136" i="43"/>
  <c r="AR136" i="43"/>
  <c r="Y137" i="43"/>
  <c r="F138" i="43"/>
  <c r="AD138" i="43"/>
  <c r="K139" i="43"/>
  <c r="AI139" i="43"/>
  <c r="P140" i="43"/>
  <c r="AN140" i="43"/>
  <c r="U141" i="43"/>
  <c r="AS141" i="43"/>
  <c r="Z142" i="43"/>
  <c r="G143" i="43"/>
  <c r="AE143" i="43"/>
  <c r="L144" i="43"/>
  <c r="AJ144" i="43"/>
  <c r="Q145" i="43"/>
  <c r="AO145" i="43"/>
  <c r="V146" i="43"/>
  <c r="AT146" i="43"/>
  <c r="AA147" i="43"/>
  <c r="H148" i="43"/>
  <c r="AF148" i="43"/>
  <c r="M149" i="43"/>
  <c r="AK149" i="43"/>
  <c r="R150" i="43"/>
  <c r="AP150" i="43"/>
  <c r="W151" i="43"/>
  <c r="AU151" i="43"/>
  <c r="AB152" i="43"/>
  <c r="I153" i="43"/>
  <c r="AG153" i="43"/>
  <c r="N154" i="43"/>
  <c r="AL154" i="43"/>
  <c r="S155" i="43"/>
  <c r="AQ155" i="43"/>
  <c r="X156" i="43"/>
  <c r="E157" i="43"/>
  <c r="AC157" i="43"/>
  <c r="J158" i="43"/>
  <c r="AH158" i="43"/>
  <c r="O159" i="43"/>
  <c r="AM159" i="43"/>
  <c r="T160" i="43"/>
  <c r="AR160" i="43"/>
  <c r="Y161" i="43"/>
  <c r="F162" i="43"/>
  <c r="AD162" i="43"/>
  <c r="K163" i="43"/>
  <c r="AI163" i="43"/>
  <c r="P164" i="43"/>
  <c r="AN164" i="43"/>
  <c r="U165" i="43"/>
  <c r="AS165" i="43"/>
  <c r="D144" i="43"/>
  <c r="AB123" i="43"/>
  <c r="I124" i="43"/>
  <c r="AG124" i="43"/>
  <c r="N125" i="43"/>
  <c r="AL125" i="43"/>
  <c r="S126" i="43"/>
  <c r="AQ126" i="43"/>
  <c r="X127" i="43"/>
  <c r="E128" i="43"/>
  <c r="AC128" i="43"/>
  <c r="J129" i="43"/>
  <c r="AH129" i="43"/>
  <c r="O130" i="43"/>
  <c r="AM130" i="43"/>
  <c r="T131" i="43"/>
  <c r="AR131" i="43"/>
  <c r="Y132" i="43"/>
  <c r="F133" i="43"/>
  <c r="AD133" i="43"/>
  <c r="K134" i="43"/>
  <c r="AI134" i="43"/>
  <c r="P135" i="43"/>
  <c r="AN135" i="43"/>
  <c r="U136" i="43"/>
  <c r="AS136" i="43"/>
  <c r="Z137" i="43"/>
  <c r="G138" i="43"/>
  <c r="AE138" i="43"/>
  <c r="L139" i="43"/>
  <c r="AJ139" i="43"/>
  <c r="Q140" i="43"/>
  <c r="AO140" i="43"/>
  <c r="V141" i="43"/>
  <c r="AT141" i="43"/>
  <c r="AA142" i="43"/>
  <c r="H143" i="43"/>
  <c r="AF143" i="43"/>
  <c r="M144" i="43"/>
  <c r="AK144" i="43"/>
  <c r="R145" i="43"/>
  <c r="AP145" i="43"/>
  <c r="W146" i="43"/>
  <c r="AU146" i="43"/>
  <c r="AB147" i="43"/>
  <c r="I148" i="43"/>
  <c r="AG148" i="43"/>
  <c r="N149" i="43"/>
  <c r="AL149" i="43"/>
  <c r="S150" i="43"/>
  <c r="AQ150" i="43"/>
  <c r="X151" i="43"/>
  <c r="E152" i="43"/>
  <c r="AC152" i="43"/>
  <c r="J153" i="43"/>
  <c r="AH153" i="43"/>
  <c r="O154" i="43"/>
  <c r="AM154" i="43"/>
  <c r="T155" i="43"/>
  <c r="AR155" i="43"/>
  <c r="Y156" i="43"/>
  <c r="F157" i="43"/>
  <c r="AD157" i="43"/>
  <c r="K158" i="43"/>
  <c r="AI158" i="43"/>
  <c r="P159" i="43"/>
  <c r="AN159" i="43"/>
  <c r="U160" i="43"/>
  <c r="AS160" i="43"/>
  <c r="Z161" i="43"/>
  <c r="G162" i="43"/>
  <c r="AE162" i="43"/>
  <c r="L163" i="43"/>
  <c r="AJ163" i="43"/>
  <c r="Q164" i="43"/>
  <c r="AO164" i="43"/>
  <c r="V165" i="43"/>
  <c r="AT165" i="43"/>
  <c r="D145" i="43"/>
  <c r="E123" i="43"/>
  <c r="AC123" i="43"/>
  <c r="J124" i="43"/>
  <c r="AH124" i="43"/>
  <c r="O125" i="43"/>
  <c r="AM125" i="43"/>
  <c r="T126" i="43"/>
  <c r="AR126" i="43"/>
  <c r="Y127" i="43"/>
  <c r="F128" i="43"/>
  <c r="AD128" i="43"/>
  <c r="K129" i="43"/>
  <c r="AI129" i="43"/>
  <c r="P130" i="43"/>
  <c r="AN130" i="43"/>
  <c r="U131" i="43"/>
  <c r="AS131" i="43"/>
  <c r="Z132" i="43"/>
  <c r="G133" i="43"/>
  <c r="AE133" i="43"/>
  <c r="L134" i="43"/>
  <c r="AJ134" i="43"/>
  <c r="Q135" i="43"/>
  <c r="AO135" i="43"/>
  <c r="V136" i="43"/>
  <c r="AT136" i="43"/>
  <c r="AA137" i="43"/>
  <c r="H138" i="43"/>
  <c r="AF138" i="43"/>
  <c r="M139" i="43"/>
  <c r="AK139" i="43"/>
  <c r="R140" i="43"/>
  <c r="AP140" i="43"/>
  <c r="W141" i="43"/>
  <c r="AU141" i="43"/>
  <c r="AB142" i="43"/>
  <c r="I143" i="43"/>
  <c r="AG143" i="43"/>
  <c r="N144" i="43"/>
  <c r="AL144" i="43"/>
  <c r="S145" i="43"/>
  <c r="AQ145" i="43"/>
  <c r="X146" i="43"/>
  <c r="E147" i="43"/>
  <c r="AC147" i="43"/>
  <c r="J148" i="43"/>
  <c r="AH148" i="43"/>
  <c r="O149" i="43"/>
  <c r="AM149" i="43"/>
  <c r="T150" i="43"/>
  <c r="AR150" i="43"/>
  <c r="Y151" i="43"/>
  <c r="F152" i="43"/>
  <c r="AD152" i="43"/>
  <c r="K153" i="43"/>
  <c r="AI153" i="43"/>
  <c r="P154" i="43"/>
  <c r="AN154" i="43"/>
  <c r="U155" i="43"/>
  <c r="AS155" i="43"/>
  <c r="Z156" i="43"/>
  <c r="G157" i="43"/>
  <c r="AE157" i="43"/>
  <c r="L158" i="43"/>
  <c r="AJ158" i="43"/>
  <c r="Q159" i="43"/>
  <c r="AO159" i="43"/>
  <c r="V160" i="43"/>
  <c r="AT160" i="43"/>
  <c r="AA161" i="43"/>
  <c r="H162" i="43"/>
  <c r="AF162" i="43"/>
  <c r="M163" i="43"/>
  <c r="AK163" i="43"/>
  <c r="R164" i="43"/>
  <c r="AP164" i="43"/>
  <c r="W165" i="43"/>
  <c r="AU165" i="43"/>
  <c r="D146" i="43"/>
  <c r="F123" i="43"/>
  <c r="AD123" i="43"/>
  <c r="K124" i="43"/>
  <c r="AI124" i="43"/>
  <c r="P125" i="43"/>
  <c r="AN125" i="43"/>
  <c r="U126" i="43"/>
  <c r="AS126" i="43"/>
  <c r="Z127" i="43"/>
  <c r="G128" i="43"/>
  <c r="AE128" i="43"/>
  <c r="L129" i="43"/>
  <c r="AJ129" i="43"/>
  <c r="Q130" i="43"/>
  <c r="AO130" i="43"/>
  <c r="V131" i="43"/>
  <c r="AT131" i="43"/>
  <c r="AA132" i="43"/>
  <c r="H133" i="43"/>
  <c r="AF133" i="43"/>
  <c r="M134" i="43"/>
  <c r="AK134" i="43"/>
  <c r="R135" i="43"/>
  <c r="AP135" i="43"/>
  <c r="W136" i="43"/>
  <c r="AU136" i="43"/>
  <c r="AB137" i="43"/>
  <c r="I138" i="43"/>
  <c r="AG138" i="43"/>
  <c r="N139" i="43"/>
  <c r="AL139" i="43"/>
  <c r="S140" i="43"/>
  <c r="AQ140" i="43"/>
  <c r="X141" i="43"/>
  <c r="E142" i="43"/>
  <c r="AC142" i="43"/>
  <c r="J143" i="43"/>
  <c r="AH143" i="43"/>
  <c r="O144" i="43"/>
  <c r="AM144" i="43"/>
  <c r="T145" i="43"/>
  <c r="AR145" i="43"/>
  <c r="Y146" i="43"/>
  <c r="F147" i="43"/>
  <c r="AD147" i="43"/>
  <c r="K148" i="43"/>
  <c r="AI148" i="43"/>
  <c r="P149" i="43"/>
  <c r="AN149" i="43"/>
  <c r="U150" i="43"/>
  <c r="AS150" i="43"/>
  <c r="Z151" i="43"/>
  <c r="G152" i="43"/>
  <c r="AE152" i="43"/>
  <c r="L153" i="43"/>
  <c r="AJ153" i="43"/>
  <c r="Q154" i="43"/>
  <c r="AO154" i="43"/>
  <c r="V155" i="43"/>
  <c r="AT155" i="43"/>
  <c r="AA156" i="43"/>
  <c r="H157" i="43"/>
  <c r="AF157" i="43"/>
  <c r="M158" i="43"/>
  <c r="AK158" i="43"/>
  <c r="R159" i="43"/>
  <c r="AP159" i="43"/>
  <c r="W160" i="43"/>
  <c r="AU160" i="43"/>
  <c r="AB161" i="43"/>
  <c r="I162" i="43"/>
  <c r="AG162" i="43"/>
  <c r="N163" i="43"/>
  <c r="AL163" i="43"/>
  <c r="S164" i="43"/>
  <c r="AQ164" i="43"/>
  <c r="X165" i="43"/>
  <c r="D123" i="43"/>
  <c r="D147" i="43"/>
  <c r="G123" i="43"/>
  <c r="AE123" i="43"/>
  <c r="L124" i="43"/>
  <c r="AJ124" i="43"/>
  <c r="Q125" i="43"/>
  <c r="AO125" i="43"/>
  <c r="V126" i="43"/>
  <c r="AT126" i="43"/>
  <c r="AA127" i="43"/>
  <c r="H128" i="43"/>
  <c r="AF128" i="43"/>
  <c r="M129" i="43"/>
  <c r="AK129" i="43"/>
  <c r="R130" i="43"/>
  <c r="AP130" i="43"/>
  <c r="W131" i="43"/>
  <c r="AU131" i="43"/>
  <c r="AB132" i="43"/>
  <c r="I133" i="43"/>
  <c r="AG133" i="43"/>
  <c r="N134" i="43"/>
  <c r="AL134" i="43"/>
  <c r="S135" i="43"/>
  <c r="AQ135" i="43"/>
  <c r="X136" i="43"/>
  <c r="E137" i="43"/>
  <c r="AC137" i="43"/>
  <c r="J138" i="43"/>
  <c r="AH138" i="43"/>
  <c r="O139" i="43"/>
  <c r="AM139" i="43"/>
  <c r="T140" i="43"/>
  <c r="AR140" i="43"/>
  <c r="Y141" i="43"/>
  <c r="F142" i="43"/>
  <c r="AD142" i="43"/>
  <c r="K143" i="43"/>
  <c r="AI143" i="43"/>
  <c r="P144" i="43"/>
  <c r="AN144" i="43"/>
  <c r="U145" i="43"/>
  <c r="AS145" i="43"/>
  <c r="Z146" i="43"/>
  <c r="G147" i="43"/>
  <c r="AE147" i="43"/>
  <c r="L148" i="43"/>
  <c r="AJ148" i="43"/>
  <c r="Q149" i="43"/>
  <c r="AO149" i="43"/>
  <c r="V150" i="43"/>
  <c r="AT150" i="43"/>
  <c r="AA151" i="43"/>
  <c r="H152" i="43"/>
  <c r="AF152" i="43"/>
  <c r="M153" i="43"/>
  <c r="AK153" i="43"/>
  <c r="R154" i="43"/>
  <c r="AP154" i="43"/>
  <c r="W155" i="43"/>
  <c r="AU155" i="43"/>
  <c r="AB156" i="43"/>
  <c r="I157" i="43"/>
  <c r="AG157" i="43"/>
  <c r="N158" i="43"/>
  <c r="AL158" i="43"/>
  <c r="S159" i="43"/>
  <c r="AQ159" i="43"/>
  <c r="X160" i="43"/>
  <c r="E161" i="43"/>
  <c r="AC161" i="43"/>
  <c r="J162" i="43"/>
  <c r="AH162" i="43"/>
  <c r="O163" i="43"/>
  <c r="AM163" i="43"/>
  <c r="T164" i="43"/>
  <c r="AR164" i="43"/>
  <c r="Y165" i="43"/>
  <c r="D124" i="43"/>
  <c r="D148" i="43"/>
  <c r="H123" i="43"/>
  <c r="AF123" i="43"/>
  <c r="M124" i="43"/>
  <c r="AK124" i="43"/>
  <c r="R125" i="43"/>
  <c r="AP125" i="43"/>
  <c r="W126" i="43"/>
  <c r="AU126" i="43"/>
  <c r="AB127" i="43"/>
  <c r="I128" i="43"/>
  <c r="AG128" i="43"/>
  <c r="N129" i="43"/>
  <c r="AL129" i="43"/>
  <c r="S130" i="43"/>
  <c r="AQ130" i="43"/>
  <c r="X131" i="43"/>
  <c r="E132" i="43"/>
  <c r="AC132" i="43"/>
  <c r="J133" i="43"/>
  <c r="AH133" i="43"/>
  <c r="O134" i="43"/>
  <c r="AM134" i="43"/>
  <c r="T135" i="43"/>
  <c r="AR135" i="43"/>
  <c r="Y136" i="43"/>
  <c r="F137" i="43"/>
  <c r="AD137" i="43"/>
  <c r="K138" i="43"/>
  <c r="AI138" i="43"/>
  <c r="P139" i="43"/>
  <c r="AN139" i="43"/>
  <c r="U140" i="43"/>
  <c r="AS140" i="43"/>
  <c r="Z141" i="43"/>
  <c r="G142" i="43"/>
  <c r="AE142" i="43"/>
  <c r="L143" i="43"/>
  <c r="AJ143" i="43"/>
  <c r="Q144" i="43"/>
  <c r="AO144" i="43"/>
  <c r="V145" i="43"/>
  <c r="AT145" i="43"/>
  <c r="AA146" i="43"/>
  <c r="H147" i="43"/>
  <c r="AF147" i="43"/>
  <c r="M148" i="43"/>
  <c r="AK148" i="43"/>
  <c r="R149" i="43"/>
  <c r="AP149" i="43"/>
  <c r="W150" i="43"/>
  <c r="AU150" i="43"/>
  <c r="AB151" i="43"/>
  <c r="I152" i="43"/>
  <c r="AG152" i="43"/>
  <c r="N153" i="43"/>
  <c r="AL153" i="43"/>
  <c r="S154" i="43"/>
  <c r="AQ154" i="43"/>
  <c r="X155" i="43"/>
  <c r="E156" i="43"/>
  <c r="AC156" i="43"/>
  <c r="J157" i="43"/>
  <c r="AH157" i="43"/>
  <c r="O158" i="43"/>
  <c r="AM158" i="43"/>
  <c r="T159" i="43"/>
  <c r="AR159" i="43"/>
  <c r="Y160" i="43"/>
  <c r="F161" i="43"/>
  <c r="AD161" i="43"/>
  <c r="K162" i="43"/>
  <c r="AI162" i="43"/>
  <c r="P163" i="43"/>
  <c r="AN163" i="43"/>
  <c r="U164" i="43"/>
  <c r="AS164" i="43"/>
  <c r="Z165" i="43"/>
  <c r="D125" i="43"/>
  <c r="D149" i="43"/>
  <c r="I123" i="43"/>
  <c r="AG123" i="43"/>
  <c r="N124" i="43"/>
  <c r="AL124" i="43"/>
  <c r="S125" i="43"/>
  <c r="AQ125" i="43"/>
  <c r="X126" i="43"/>
  <c r="E127" i="43"/>
  <c r="AC127" i="43"/>
  <c r="J128" i="43"/>
  <c r="AH128" i="43"/>
  <c r="O129" i="43"/>
  <c r="AM129" i="43"/>
  <c r="T130" i="43"/>
  <c r="AR130" i="43"/>
  <c r="Y131" i="43"/>
  <c r="F132" i="43"/>
  <c r="AD132" i="43"/>
  <c r="K133" i="43"/>
  <c r="AI133" i="43"/>
  <c r="P134" i="43"/>
  <c r="AN134" i="43"/>
  <c r="U135" i="43"/>
  <c r="AS135" i="43"/>
  <c r="Z136" i="43"/>
  <c r="G137" i="43"/>
  <c r="AE137" i="43"/>
  <c r="L138" i="43"/>
  <c r="AJ138" i="43"/>
  <c r="Q139" i="43"/>
  <c r="AO139" i="43"/>
  <c r="V140" i="43"/>
  <c r="AT140" i="43"/>
  <c r="AA141" i="43"/>
  <c r="H142" i="43"/>
  <c r="AF142" i="43"/>
  <c r="M143" i="43"/>
  <c r="AK143" i="43"/>
  <c r="R144" i="43"/>
  <c r="AP144" i="43"/>
  <c r="W145" i="43"/>
  <c r="AU145" i="43"/>
  <c r="AB146" i="43"/>
  <c r="I147" i="43"/>
  <c r="AG147" i="43"/>
  <c r="N148" i="43"/>
  <c r="AL148" i="43"/>
  <c r="S149" i="43"/>
  <c r="AQ149" i="43"/>
  <c r="X150" i="43"/>
  <c r="E151" i="43"/>
  <c r="AC151" i="43"/>
  <c r="J152" i="43"/>
  <c r="AH152" i="43"/>
  <c r="O153" i="43"/>
  <c r="AM153" i="43"/>
  <c r="T154" i="43"/>
  <c r="AR154" i="43"/>
  <c r="Y155" i="43"/>
  <c r="F156" i="43"/>
  <c r="AD156" i="43"/>
  <c r="K157" i="43"/>
  <c r="AI157" i="43"/>
  <c r="P158" i="43"/>
  <c r="AN158" i="43"/>
  <c r="U159" i="43"/>
  <c r="AS159" i="43"/>
  <c r="Z160" i="43"/>
  <c r="G161" i="43"/>
  <c r="AE161" i="43"/>
  <c r="L162" i="43"/>
  <c r="AJ162" i="43"/>
  <c r="Q163" i="43"/>
  <c r="AO163" i="43"/>
  <c r="V164" i="43"/>
  <c r="AT164" i="43"/>
  <c r="AA165" i="43"/>
  <c r="D126" i="43"/>
  <c r="D150" i="43"/>
  <c r="J123" i="43"/>
  <c r="AH123" i="43"/>
  <c r="O124" i="43"/>
  <c r="AM124" i="43"/>
  <c r="T125" i="43"/>
  <c r="AR125" i="43"/>
  <c r="Y126" i="43"/>
  <c r="F127" i="43"/>
  <c r="AD127" i="43"/>
  <c r="K128" i="43"/>
  <c r="AI128" i="43"/>
  <c r="P129" i="43"/>
  <c r="AN129" i="43"/>
  <c r="U130" i="43"/>
  <c r="AS130" i="43"/>
  <c r="Z131" i="43"/>
  <c r="G132" i="43"/>
  <c r="AE132" i="43"/>
  <c r="L133" i="43"/>
  <c r="AJ133" i="43"/>
  <c r="Q134" i="43"/>
  <c r="AO134" i="43"/>
  <c r="V135" i="43"/>
  <c r="AT135" i="43"/>
  <c r="AA136" i="43"/>
  <c r="H137" i="43"/>
  <c r="AF137" i="43"/>
  <c r="M138" i="43"/>
  <c r="AK138" i="43"/>
  <c r="R139" i="43"/>
  <c r="AP139" i="43"/>
  <c r="W140" i="43"/>
  <c r="AU140" i="43"/>
  <c r="AB141" i="43"/>
  <c r="I142" i="43"/>
  <c r="AG142" i="43"/>
  <c r="N143" i="43"/>
  <c r="AL143" i="43"/>
  <c r="S144" i="43"/>
  <c r="AQ144" i="43"/>
  <c r="X145" i="43"/>
  <c r="E146" i="43"/>
  <c r="AC146" i="43"/>
  <c r="J147" i="43"/>
  <c r="AH147" i="43"/>
  <c r="O148" i="43"/>
  <c r="AM148" i="43"/>
  <c r="T149" i="43"/>
  <c r="AR149" i="43"/>
  <c r="Y150" i="43"/>
  <c r="F151" i="43"/>
  <c r="AD151" i="43"/>
  <c r="K152" i="43"/>
  <c r="AI152" i="43"/>
  <c r="P153" i="43"/>
  <c r="AN153" i="43"/>
  <c r="U154" i="43"/>
  <c r="AS154" i="43"/>
  <c r="Z155" i="43"/>
  <c r="G156" i="43"/>
  <c r="AE156" i="43"/>
  <c r="L157" i="43"/>
  <c r="AJ157" i="43"/>
  <c r="Q158" i="43"/>
  <c r="AO158" i="43"/>
  <c r="V159" i="43"/>
  <c r="AT159" i="43"/>
  <c r="AA160" i="43"/>
  <c r="H161" i="43"/>
  <c r="AF161" i="43"/>
  <c r="M162" i="43"/>
  <c r="AK162" i="43"/>
  <c r="R163" i="43"/>
  <c r="AP163" i="43"/>
  <c r="W164" i="43"/>
  <c r="AU164" i="43"/>
  <c r="AB165" i="43"/>
  <c r="D127" i="43"/>
  <c r="D151" i="43"/>
  <c r="K123" i="43"/>
  <c r="AI123" i="43"/>
  <c r="P124" i="43"/>
  <c r="AN124" i="43"/>
  <c r="U125" i="43"/>
  <c r="AS125" i="43"/>
  <c r="Z126" i="43"/>
  <c r="G127" i="43"/>
  <c r="AE127" i="43"/>
  <c r="L128" i="43"/>
  <c r="AJ128" i="43"/>
  <c r="Q129" i="43"/>
  <c r="AO129" i="43"/>
  <c r="V130" i="43"/>
  <c r="AT130" i="43"/>
  <c r="AA131" i="43"/>
  <c r="H132" i="43"/>
  <c r="AF132" i="43"/>
  <c r="M133" i="43"/>
  <c r="AK133" i="43"/>
  <c r="R134" i="43"/>
  <c r="AP134" i="43"/>
  <c r="W135" i="43"/>
  <c r="AU135" i="43"/>
  <c r="AB136" i="43"/>
  <c r="I137" i="43"/>
  <c r="AG137" i="43"/>
  <c r="N138" i="43"/>
  <c r="AL138" i="43"/>
  <c r="S139" i="43"/>
  <c r="AQ139" i="43"/>
  <c r="X140" i="43"/>
  <c r="E141" i="43"/>
  <c r="AC141" i="43"/>
  <c r="J142" i="43"/>
  <c r="AH142" i="43"/>
  <c r="O143" i="43"/>
  <c r="AM143" i="43"/>
  <c r="T144" i="43"/>
  <c r="AR144" i="43"/>
  <c r="Y145" i="43"/>
  <c r="F146" i="43"/>
  <c r="AD146" i="43"/>
  <c r="K147" i="43"/>
  <c r="AI147" i="43"/>
  <c r="P148" i="43"/>
  <c r="AN148" i="43"/>
  <c r="U149" i="43"/>
  <c r="AS149" i="43"/>
  <c r="Z150" i="43"/>
  <c r="G151" i="43"/>
  <c r="AE151" i="43"/>
  <c r="L152" i="43"/>
  <c r="AJ152" i="43"/>
  <c r="Q153" i="43"/>
  <c r="AO153" i="43"/>
  <c r="V154" i="43"/>
  <c r="AT154" i="43"/>
  <c r="AA155" i="43"/>
  <c r="H156" i="43"/>
  <c r="AF156" i="43"/>
  <c r="M157" i="43"/>
  <c r="AK157" i="43"/>
  <c r="R158" i="43"/>
  <c r="AP158" i="43"/>
  <c r="W159" i="43"/>
  <c r="AU159" i="43"/>
  <c r="AB160" i="43"/>
  <c r="I161" i="43"/>
  <c r="AG161" i="43"/>
  <c r="N162" i="43"/>
  <c r="AL162" i="43"/>
  <c r="S163" i="43"/>
  <c r="AQ163" i="43"/>
  <c r="X164" i="43"/>
  <c r="E165" i="43"/>
  <c r="AC165" i="43"/>
  <c r="D128" i="43"/>
  <c r="D152" i="43"/>
  <c r="L123" i="43"/>
  <c r="AJ123" i="43"/>
  <c r="Q124" i="43"/>
  <c r="AO124" i="43"/>
  <c r="V125" i="43"/>
  <c r="AT125" i="43"/>
  <c r="AA126" i="43"/>
  <c r="H127" i="43"/>
  <c r="AF127" i="43"/>
  <c r="M128" i="43"/>
  <c r="AK128" i="43"/>
  <c r="R129" i="43"/>
  <c r="AP129" i="43"/>
  <c r="W130" i="43"/>
  <c r="AU130" i="43"/>
  <c r="AB131" i="43"/>
  <c r="I132" i="43"/>
  <c r="AG132" i="43"/>
  <c r="N133" i="43"/>
  <c r="AL133" i="43"/>
  <c r="S134" i="43"/>
  <c r="AQ134" i="43"/>
  <c r="X135" i="43"/>
  <c r="E136" i="43"/>
  <c r="AC136" i="43"/>
  <c r="J137" i="43"/>
  <c r="AH137" i="43"/>
  <c r="O138" i="43"/>
  <c r="AM138" i="43"/>
  <c r="T139" i="43"/>
  <c r="AR139" i="43"/>
  <c r="Y140" i="43"/>
  <c r="F141" i="43"/>
  <c r="AD141" i="43"/>
  <c r="K142" i="43"/>
  <c r="AI142" i="43"/>
  <c r="P143" i="43"/>
  <c r="AN143" i="43"/>
  <c r="U144" i="43"/>
  <c r="AS144" i="43"/>
  <c r="Z145" i="43"/>
  <c r="G146" i="43"/>
  <c r="AE146" i="43"/>
  <c r="L147" i="43"/>
  <c r="AJ147" i="43"/>
  <c r="Q148" i="43"/>
  <c r="AO148" i="43"/>
  <c r="V149" i="43"/>
  <c r="AT149" i="43"/>
  <c r="AA150" i="43"/>
  <c r="H151" i="43"/>
  <c r="AF151" i="43"/>
  <c r="M152" i="43"/>
  <c r="M123" i="43"/>
  <c r="AK123" i="43"/>
  <c r="R124" i="43"/>
  <c r="AP124" i="43"/>
  <c r="W125" i="43"/>
  <c r="AU125" i="43"/>
  <c r="AB126" i="43"/>
  <c r="I127" i="43"/>
  <c r="AG127" i="43"/>
  <c r="N128" i="43"/>
  <c r="AL128" i="43"/>
  <c r="S129" i="43"/>
  <c r="AQ129" i="43"/>
  <c r="X130" i="43"/>
  <c r="E131" i="43"/>
  <c r="AC131" i="43"/>
  <c r="J132" i="43"/>
  <c r="AH132" i="43"/>
  <c r="O133" i="43"/>
  <c r="AM133" i="43"/>
  <c r="T134" i="43"/>
  <c r="AR134" i="43"/>
  <c r="Y135" i="43"/>
  <c r="F136" i="43"/>
  <c r="AD136" i="43"/>
  <c r="K137" i="43"/>
  <c r="AI137" i="43"/>
  <c r="P138" i="43"/>
  <c r="AN138" i="43"/>
  <c r="U139" i="43"/>
  <c r="AS139" i="43"/>
  <c r="Z140" i="43"/>
  <c r="G141" i="43"/>
  <c r="AE141" i="43"/>
  <c r="L142" i="43"/>
  <c r="AJ142" i="43"/>
  <c r="Q143" i="43"/>
  <c r="AO143" i="43"/>
  <c r="V144" i="43"/>
  <c r="AT144" i="43"/>
  <c r="AA145" i="43"/>
  <c r="H146" i="43"/>
  <c r="AF146" i="43"/>
  <c r="M147" i="43"/>
  <c r="AK147" i="43"/>
  <c r="R148" i="43"/>
  <c r="AP148" i="43"/>
  <c r="N123" i="43"/>
  <c r="AL123" i="43"/>
  <c r="S124" i="43"/>
  <c r="AQ124" i="43"/>
  <c r="X125" i="43"/>
  <c r="E126" i="43"/>
  <c r="AC126" i="43"/>
  <c r="J127" i="43"/>
  <c r="AH127" i="43"/>
  <c r="O128" i="43"/>
  <c r="AM128" i="43"/>
  <c r="T129" i="43"/>
  <c r="AR129" i="43"/>
  <c r="Y130" i="43"/>
  <c r="F131" i="43"/>
  <c r="AD131" i="43"/>
  <c r="K132" i="43"/>
  <c r="AI132" i="43"/>
  <c r="P133" i="43"/>
  <c r="AN133" i="43"/>
  <c r="U134" i="43"/>
  <c r="AS134" i="43"/>
  <c r="Z135" i="43"/>
  <c r="G136" i="43"/>
  <c r="AE136" i="43"/>
  <c r="L137" i="43"/>
  <c r="AJ137" i="43"/>
  <c r="Q138" i="43"/>
  <c r="AO138" i="43"/>
  <c r="V139" i="43"/>
  <c r="AT139" i="43"/>
  <c r="AA140" i="43"/>
  <c r="H141" i="43"/>
  <c r="AF141" i="43"/>
  <c r="M142" i="43"/>
  <c r="AK142" i="43"/>
  <c r="R143" i="43"/>
  <c r="AP143" i="43"/>
  <c r="W144" i="43"/>
  <c r="AU144" i="43"/>
  <c r="AB145" i="43"/>
  <c r="I146" i="43"/>
  <c r="AG146" i="43"/>
  <c r="N147" i="43"/>
  <c r="AL147" i="43"/>
  <c r="S148" i="43"/>
  <c r="AQ148" i="43"/>
  <c r="O123" i="43"/>
  <c r="AM123" i="43"/>
  <c r="T124" i="43"/>
  <c r="AR124" i="43"/>
  <c r="Y125" i="43"/>
  <c r="F126" i="43"/>
  <c r="AD126" i="43"/>
  <c r="K127" i="43"/>
  <c r="AI127" i="43"/>
  <c r="P128" i="43"/>
  <c r="AN128" i="43"/>
  <c r="U129" i="43"/>
  <c r="AS129" i="43"/>
  <c r="Z130" i="43"/>
  <c r="G131" i="43"/>
  <c r="AE131" i="43"/>
  <c r="L132" i="43"/>
  <c r="AJ132" i="43"/>
  <c r="Q133" i="43"/>
  <c r="AO133" i="43"/>
  <c r="V134" i="43"/>
  <c r="AT134" i="43"/>
  <c r="AA135" i="43"/>
  <c r="H136" i="43"/>
  <c r="AF136" i="43"/>
  <c r="M137" i="43"/>
  <c r="AK137" i="43"/>
  <c r="R138" i="43"/>
  <c r="AP138" i="43"/>
  <c r="W139" i="43"/>
  <c r="AU139" i="43"/>
  <c r="AB140" i="43"/>
  <c r="I141" i="43"/>
  <c r="AG141" i="43"/>
  <c r="N142" i="43"/>
  <c r="AL142" i="43"/>
  <c r="S143" i="43"/>
  <c r="AQ143" i="43"/>
  <c r="X144" i="43"/>
  <c r="E145" i="43"/>
  <c r="AC145" i="43"/>
  <c r="J146" i="43"/>
  <c r="AH146" i="43"/>
  <c r="O147" i="43"/>
  <c r="Q123" i="43"/>
  <c r="AO123" i="43"/>
  <c r="V124" i="43"/>
  <c r="AT124" i="43"/>
  <c r="AA125" i="43"/>
  <c r="H126" i="43"/>
  <c r="AF126" i="43"/>
  <c r="M127" i="43"/>
  <c r="AK127" i="43"/>
  <c r="R128" i="43"/>
  <c r="AP128" i="43"/>
  <c r="W129" i="43"/>
  <c r="AU129" i="43"/>
  <c r="AB130" i="43"/>
  <c r="I131" i="43"/>
  <c r="AG131" i="43"/>
  <c r="N132" i="43"/>
  <c r="AL132" i="43"/>
  <c r="S133" i="43"/>
  <c r="AQ133" i="43"/>
  <c r="X134" i="43"/>
  <c r="E135" i="43"/>
  <c r="AC135" i="43"/>
  <c r="J136" i="43"/>
  <c r="AH136" i="43"/>
  <c r="O137" i="43"/>
  <c r="AM137" i="43"/>
  <c r="T138" i="43"/>
  <c r="AR138" i="43"/>
  <c r="Y139" i="43"/>
  <c r="F140" i="43"/>
  <c r="AD140" i="43"/>
  <c r="K141" i="43"/>
  <c r="AI141" i="43"/>
  <c r="P142" i="43"/>
  <c r="AN142" i="43"/>
  <c r="U143" i="43"/>
  <c r="AS143" i="43"/>
  <c r="Z144" i="43"/>
  <c r="G145" i="43"/>
  <c r="AE145" i="43"/>
  <c r="L146" i="43"/>
  <c r="AJ146" i="43"/>
  <c r="Q147" i="43"/>
  <c r="AO147" i="43"/>
  <c r="V148" i="43"/>
  <c r="AT148" i="43"/>
  <c r="AA149" i="43"/>
  <c r="AU124" i="43"/>
  <c r="AH131" i="43"/>
  <c r="U138" i="43"/>
  <c r="H145" i="43"/>
  <c r="E150" i="43"/>
  <c r="O152" i="43"/>
  <c r="AU153" i="43"/>
  <c r="J156" i="43"/>
  <c r="AP157" i="43"/>
  <c r="E160" i="43"/>
  <c r="AK161" i="43"/>
  <c r="Z163" i="43"/>
  <c r="AF165" i="43"/>
  <c r="Z149" i="43"/>
  <c r="Z125" i="43"/>
  <c r="M132" i="43"/>
  <c r="AQ138" i="43"/>
  <c r="AD145" i="43"/>
  <c r="F150" i="43"/>
  <c r="P152" i="43"/>
  <c r="E154" i="43"/>
  <c r="K156" i="43"/>
  <c r="AQ157" i="43"/>
  <c r="F160" i="43"/>
  <c r="AL161" i="43"/>
  <c r="AR163" i="43"/>
  <c r="AG165" i="43"/>
  <c r="AK151" i="43"/>
  <c r="AB125" i="43"/>
  <c r="O132" i="43"/>
  <c r="AS138" i="43"/>
  <c r="AF145" i="43"/>
  <c r="G150" i="43"/>
  <c r="Q152" i="43"/>
  <c r="W154" i="43"/>
  <c r="L156" i="43"/>
  <c r="AR157" i="43"/>
  <c r="G160" i="43"/>
  <c r="AM161" i="43"/>
  <c r="AS163" i="43"/>
  <c r="AH165" i="43"/>
  <c r="AG155" i="43"/>
  <c r="G126" i="43"/>
  <c r="AK132" i="43"/>
  <c r="X139" i="43"/>
  <c r="K146" i="43"/>
  <c r="H150" i="43"/>
  <c r="R152" i="43"/>
  <c r="X154" i="43"/>
  <c r="M156" i="43"/>
  <c r="S158" i="43"/>
  <c r="H160" i="43"/>
  <c r="AN161" i="43"/>
  <c r="AT163" i="43"/>
  <c r="AI165" i="43"/>
  <c r="AL137" i="43"/>
  <c r="I126" i="43"/>
  <c r="AM132" i="43"/>
  <c r="Z139" i="43"/>
  <c r="M146" i="43"/>
  <c r="I150" i="43"/>
  <c r="S152" i="43"/>
  <c r="Y154" i="43"/>
  <c r="N156" i="43"/>
  <c r="T158" i="43"/>
  <c r="I160" i="43"/>
  <c r="O162" i="43"/>
  <c r="AU163" i="43"/>
  <c r="AJ165" i="43"/>
  <c r="Y144" i="43"/>
  <c r="AE126" i="43"/>
  <c r="R133" i="43"/>
  <c r="E140" i="43"/>
  <c r="AI146" i="43"/>
  <c r="AB150" i="43"/>
  <c r="AK152" i="43"/>
  <c r="Z154" i="43"/>
  <c r="O156" i="43"/>
  <c r="U158" i="43"/>
  <c r="J160" i="43"/>
  <c r="P162" i="43"/>
  <c r="E164" i="43"/>
  <c r="D129" i="43"/>
  <c r="K165" i="43"/>
  <c r="AG126" i="43"/>
  <c r="T133" i="43"/>
  <c r="G140" i="43"/>
  <c r="AK146" i="43"/>
  <c r="AC150" i="43"/>
  <c r="AL152" i="43"/>
  <c r="AA154" i="43"/>
  <c r="AG156" i="43"/>
  <c r="V158" i="43"/>
  <c r="K160" i="43"/>
  <c r="Q162" i="43"/>
  <c r="F164" i="43"/>
  <c r="D130" i="43"/>
  <c r="AR153" i="43"/>
  <c r="L127" i="43"/>
  <c r="AP133" i="43"/>
  <c r="AC140" i="43"/>
  <c r="P147" i="43"/>
  <c r="AD150" i="43"/>
  <c r="AM152" i="43"/>
  <c r="AB154" i="43"/>
  <c r="AH156" i="43"/>
  <c r="W158" i="43"/>
  <c r="AC160" i="43"/>
  <c r="R162" i="43"/>
  <c r="G164" i="43"/>
  <c r="D131" i="43"/>
  <c r="AA159" i="43"/>
  <c r="W163" i="43"/>
  <c r="N127" i="43"/>
  <c r="AR133" i="43"/>
  <c r="AE140" i="43"/>
  <c r="R147" i="43"/>
  <c r="AE150" i="43"/>
  <c r="AN152" i="43"/>
  <c r="AC154" i="43"/>
  <c r="AI156" i="43"/>
  <c r="X158" i="43"/>
  <c r="AD160" i="43"/>
  <c r="S162" i="43"/>
  <c r="Y164" i="43"/>
  <c r="D132" i="43"/>
  <c r="AT143" i="43"/>
  <c r="AJ127" i="43"/>
  <c r="W134" i="43"/>
  <c r="J141" i="43"/>
  <c r="AM147" i="43"/>
  <c r="AF150" i="43"/>
  <c r="AO152" i="43"/>
  <c r="AU154" i="43"/>
  <c r="AJ156" i="43"/>
  <c r="Y158" i="43"/>
  <c r="AE160" i="43"/>
  <c r="T162" i="43"/>
  <c r="Z164" i="43"/>
  <c r="D133" i="43"/>
  <c r="AC130" i="43"/>
  <c r="AL127" i="43"/>
  <c r="Y134" i="43"/>
  <c r="L141" i="43"/>
  <c r="AN147" i="43"/>
  <c r="AG150" i="43"/>
  <c r="AP152" i="43"/>
  <c r="E155" i="43"/>
  <c r="AK156" i="43"/>
  <c r="AQ158" i="43"/>
  <c r="AF160" i="43"/>
  <c r="U162" i="43"/>
  <c r="AA164" i="43"/>
  <c r="D134" i="43"/>
  <c r="P137" i="43"/>
  <c r="U124" i="43"/>
  <c r="Q128" i="43"/>
  <c r="AU134" i="43"/>
  <c r="AH141" i="43"/>
  <c r="AP147" i="43"/>
  <c r="I151" i="43"/>
  <c r="AQ152" i="43"/>
  <c r="F155" i="43"/>
  <c r="AL156" i="43"/>
  <c r="AR158" i="43"/>
  <c r="AG160" i="43"/>
  <c r="AM162" i="43"/>
  <c r="AB164" i="43"/>
  <c r="D135" i="43"/>
  <c r="AL157" i="43"/>
  <c r="AH161" i="43"/>
  <c r="S128" i="43"/>
  <c r="F135" i="43"/>
  <c r="AJ141" i="43"/>
  <c r="T148" i="43"/>
  <c r="J151" i="43"/>
  <c r="R153" i="43"/>
  <c r="G155" i="43"/>
  <c r="AM156" i="43"/>
  <c r="AS158" i="43"/>
  <c r="AH160" i="43"/>
  <c r="AN162" i="43"/>
  <c r="AC164" i="43"/>
  <c r="D153" i="43"/>
  <c r="AJ151" i="43"/>
  <c r="AO128" i="43"/>
  <c r="AB135" i="43"/>
  <c r="O142" i="43"/>
  <c r="U148" i="43"/>
  <c r="K151" i="43"/>
  <c r="S153" i="43"/>
  <c r="H155" i="43"/>
  <c r="N157" i="43"/>
  <c r="AT158" i="43"/>
  <c r="AI160" i="43"/>
  <c r="AO162" i="43"/>
  <c r="AD164" i="43"/>
  <c r="D154" i="43"/>
  <c r="L165" i="43"/>
  <c r="AQ128" i="43"/>
  <c r="AD135" i="43"/>
  <c r="Q142" i="43"/>
  <c r="W148" i="43"/>
  <c r="L151" i="43"/>
  <c r="T153" i="43"/>
  <c r="I155" i="43"/>
  <c r="O157" i="43"/>
  <c r="AU158" i="43"/>
  <c r="J161" i="43"/>
  <c r="AP162" i="43"/>
  <c r="AE164" i="43"/>
  <c r="D155" i="43"/>
  <c r="V163" i="43"/>
  <c r="H131" i="43"/>
  <c r="V129" i="43"/>
  <c r="I136" i="43"/>
  <c r="AM142" i="43"/>
  <c r="AR148" i="43"/>
  <c r="M151" i="43"/>
  <c r="U153" i="43"/>
  <c r="J155" i="43"/>
  <c r="P157" i="43"/>
  <c r="E159" i="43"/>
  <c r="K161" i="43"/>
  <c r="AQ162" i="43"/>
  <c r="F165" i="43"/>
  <c r="D156" i="43"/>
  <c r="P161" i="43"/>
  <c r="AM157" i="43"/>
  <c r="X129" i="43"/>
  <c r="K136" i="43"/>
  <c r="AO142" i="43"/>
  <c r="AS148" i="43"/>
  <c r="N151" i="43"/>
  <c r="V153" i="43"/>
  <c r="AB155" i="43"/>
  <c r="Q157" i="43"/>
  <c r="F159" i="43"/>
  <c r="L161" i="43"/>
  <c r="AR162" i="43"/>
  <c r="G165" i="43"/>
  <c r="D157" i="43"/>
  <c r="AF155" i="43"/>
  <c r="AB159" i="43"/>
  <c r="P123" i="43"/>
  <c r="AT129" i="43"/>
  <c r="AG136" i="43"/>
  <c r="T143" i="43"/>
  <c r="AU148" i="43"/>
  <c r="AG151" i="43"/>
  <c r="W153" i="43"/>
  <c r="AC155" i="43"/>
  <c r="R157" i="43"/>
  <c r="X159" i="43"/>
  <c r="M161" i="43"/>
  <c r="AS162" i="43"/>
  <c r="H165" i="43"/>
  <c r="D158" i="43"/>
  <c r="AQ153" i="43"/>
  <c r="R123" i="43"/>
  <c r="E130" i="43"/>
  <c r="AI136" i="43"/>
  <c r="V143" i="43"/>
  <c r="W149" i="43"/>
  <c r="AH151" i="43"/>
  <c r="X153" i="43"/>
  <c r="AD155" i="43"/>
  <c r="S157" i="43"/>
  <c r="Y159" i="43"/>
  <c r="N161" i="43"/>
  <c r="T163" i="43"/>
  <c r="I165" i="43"/>
  <c r="D159" i="43"/>
  <c r="Y149" i="43"/>
  <c r="AN123" i="43"/>
  <c r="AA130" i="43"/>
  <c r="N137" i="43"/>
  <c r="AR143" i="43"/>
  <c r="X149" i="43"/>
  <c r="AI151" i="43"/>
  <c r="AP153" i="43"/>
  <c r="AE155" i="43"/>
  <c r="T157" i="43"/>
  <c r="Z159" i="43"/>
  <c r="O161" i="43"/>
  <c r="U163" i="43"/>
  <c r="J165" i="43"/>
  <c r="AP123" i="43"/>
  <c r="W124" i="43"/>
  <c r="J131" i="43"/>
  <c r="AN137" i="43"/>
  <c r="AA144" i="43"/>
  <c r="AB149" i="43"/>
  <c r="AL151" i="43"/>
  <c r="AS153" i="43"/>
  <c r="AH155" i="43"/>
  <c r="AN157" i="43"/>
  <c r="AC159" i="43"/>
  <c r="AI161" i="43"/>
  <c r="X163" i="43"/>
  <c r="AD165" i="43"/>
  <c r="AS124" i="43"/>
  <c r="AF131" i="43"/>
  <c r="S138" i="43"/>
  <c r="F145" i="43"/>
  <c r="AU149" i="43"/>
  <c r="N152" i="43"/>
  <c r="AT153" i="43"/>
  <c r="I156" i="43"/>
  <c r="AO157" i="43"/>
  <c r="AD159" i="43"/>
  <c r="AJ161" i="43"/>
  <c r="Y163" i="43"/>
  <c r="AE165" i="43"/>
  <c r="C126" i="46"/>
  <c r="Y162" i="46"/>
  <c r="E163" i="46"/>
  <c r="AC163" i="46"/>
  <c r="I164" i="46"/>
  <c r="AG164" i="46"/>
  <c r="M165" i="46"/>
  <c r="AK165" i="46"/>
  <c r="Q166" i="46"/>
  <c r="AO166" i="46"/>
  <c r="U167" i="46"/>
  <c r="AS167" i="46"/>
  <c r="Y168" i="46"/>
  <c r="E169" i="46"/>
  <c r="AC169" i="46"/>
  <c r="I127" i="46"/>
  <c r="AG127" i="46"/>
  <c r="M128" i="46"/>
  <c r="AK128" i="46"/>
  <c r="Q129" i="46"/>
  <c r="AO129" i="46"/>
  <c r="U130" i="46"/>
  <c r="AS130" i="46"/>
  <c r="Y131" i="46"/>
  <c r="E132" i="46"/>
  <c r="AC132" i="46"/>
  <c r="I133" i="46"/>
  <c r="AG133" i="46"/>
  <c r="M134" i="46"/>
  <c r="AK134" i="46"/>
  <c r="Q135" i="46"/>
  <c r="AO135" i="46"/>
  <c r="U136" i="46"/>
  <c r="AS136" i="46"/>
  <c r="Y137" i="46"/>
  <c r="E138" i="46"/>
  <c r="AC138" i="46"/>
  <c r="I139" i="46"/>
  <c r="AG139" i="46"/>
  <c r="M140" i="46"/>
  <c r="AK140" i="46"/>
  <c r="Q141" i="46"/>
  <c r="AO141" i="46"/>
  <c r="U142" i="46"/>
  <c r="AS142" i="46"/>
  <c r="Y143" i="46"/>
  <c r="E144" i="46"/>
  <c r="AC144" i="46"/>
  <c r="I145" i="46"/>
  <c r="AG145" i="46"/>
  <c r="M146" i="46"/>
  <c r="AK146" i="46"/>
  <c r="Q147" i="46"/>
  <c r="AO147" i="46"/>
  <c r="U148" i="46"/>
  <c r="AS148" i="46"/>
  <c r="Y149" i="46"/>
  <c r="E150" i="46"/>
  <c r="AC150" i="46"/>
  <c r="I151" i="46"/>
  <c r="AG151" i="46"/>
  <c r="M152" i="46"/>
  <c r="AK152" i="46"/>
  <c r="Q153" i="46"/>
  <c r="AO153" i="46"/>
  <c r="U154" i="46"/>
  <c r="AS154" i="46"/>
  <c r="Y155" i="46"/>
  <c r="E156" i="46"/>
  <c r="AC156" i="46"/>
  <c r="I157" i="46"/>
  <c r="AG157" i="46"/>
  <c r="M158" i="46"/>
  <c r="AK158" i="46"/>
  <c r="Q159" i="46"/>
  <c r="AO159" i="46"/>
  <c r="U160" i="46"/>
  <c r="AS160" i="46"/>
  <c r="Y161" i="46"/>
  <c r="Z162" i="46"/>
  <c r="F163" i="46"/>
  <c r="AD163" i="46"/>
  <c r="J164" i="46"/>
  <c r="AH164" i="46"/>
  <c r="N165" i="46"/>
  <c r="AL165" i="46"/>
  <c r="R166" i="46"/>
  <c r="AP166" i="46"/>
  <c r="V167" i="46"/>
  <c r="AT167" i="46"/>
  <c r="Z168" i="46"/>
  <c r="F169" i="46"/>
  <c r="AD169" i="46"/>
  <c r="J127" i="46"/>
  <c r="AH127" i="46"/>
  <c r="N128" i="46"/>
  <c r="AL128" i="46"/>
  <c r="R129" i="46"/>
  <c r="AP129" i="46"/>
  <c r="V130" i="46"/>
  <c r="AT130" i="46"/>
  <c r="Z131" i="46"/>
  <c r="F132" i="46"/>
  <c r="AD132" i="46"/>
  <c r="J133" i="46"/>
  <c r="AH133" i="46"/>
  <c r="N134" i="46"/>
  <c r="AL134" i="46"/>
  <c r="R135" i="46"/>
  <c r="AP135" i="46"/>
  <c r="V136" i="46"/>
  <c r="AT136" i="46"/>
  <c r="Z137" i="46"/>
  <c r="F138" i="46"/>
  <c r="AD138" i="46"/>
  <c r="J139" i="46"/>
  <c r="AH139" i="46"/>
  <c r="N140" i="46"/>
  <c r="AL140" i="46"/>
  <c r="R141" i="46"/>
  <c r="AP141" i="46"/>
  <c r="V142" i="46"/>
  <c r="AT142" i="46"/>
  <c r="Z143" i="46"/>
  <c r="F144" i="46"/>
  <c r="AD144" i="46"/>
  <c r="J145" i="46"/>
  <c r="AH145" i="46"/>
  <c r="N146" i="46"/>
  <c r="AL146" i="46"/>
  <c r="R147" i="46"/>
  <c r="AP147" i="46"/>
  <c r="V148" i="46"/>
  <c r="AT148" i="46"/>
  <c r="Z149" i="46"/>
  <c r="F150" i="46"/>
  <c r="AD150" i="46"/>
  <c r="J151" i="46"/>
  <c r="AH151" i="46"/>
  <c r="N152" i="46"/>
  <c r="AL152" i="46"/>
  <c r="R153" i="46"/>
  <c r="AP153" i="46"/>
  <c r="V154" i="46"/>
  <c r="AT154" i="46"/>
  <c r="Z155" i="46"/>
  <c r="F156" i="46"/>
  <c r="AD156" i="46"/>
  <c r="J157" i="46"/>
  <c r="AH157" i="46"/>
  <c r="N158" i="46"/>
  <c r="AL158" i="46"/>
  <c r="R159" i="46"/>
  <c r="AP159" i="46"/>
  <c r="V160" i="46"/>
  <c r="AT160" i="46"/>
  <c r="Z161" i="46"/>
  <c r="AA162" i="46"/>
  <c r="G163" i="46"/>
  <c r="AE163" i="46"/>
  <c r="K164" i="46"/>
  <c r="AI164" i="46"/>
  <c r="O165" i="46"/>
  <c r="AM165" i="46"/>
  <c r="S166" i="46"/>
  <c r="AQ166" i="46"/>
  <c r="W167" i="46"/>
  <c r="AU167" i="46"/>
  <c r="AA168" i="46"/>
  <c r="G169" i="46"/>
  <c r="AE169" i="46"/>
  <c r="K127" i="46"/>
  <c r="AI127" i="46"/>
  <c r="O128" i="46"/>
  <c r="AM128" i="46"/>
  <c r="S129" i="46"/>
  <c r="AQ129" i="46"/>
  <c r="W130" i="46"/>
  <c r="AU130" i="46"/>
  <c r="AA131" i="46"/>
  <c r="G132" i="46"/>
  <c r="AE132" i="46"/>
  <c r="K133" i="46"/>
  <c r="AI133" i="46"/>
  <c r="O134" i="46"/>
  <c r="AM134" i="46"/>
  <c r="S135" i="46"/>
  <c r="AQ135" i="46"/>
  <c r="W136" i="46"/>
  <c r="AU136" i="46"/>
  <c r="AA137" i="46"/>
  <c r="G138" i="46"/>
  <c r="AE138" i="46"/>
  <c r="K139" i="46"/>
  <c r="AI139" i="46"/>
  <c r="O140" i="46"/>
  <c r="AM140" i="46"/>
  <c r="S141" i="46"/>
  <c r="AQ141" i="46"/>
  <c r="W142" i="46"/>
  <c r="AU142" i="46"/>
  <c r="AA143" i="46"/>
  <c r="G144" i="46"/>
  <c r="AE144" i="46"/>
  <c r="K145" i="46"/>
  <c r="AI145" i="46"/>
  <c r="O146" i="46"/>
  <c r="AM146" i="46"/>
  <c r="S147" i="46"/>
  <c r="AQ147" i="46"/>
  <c r="W148" i="46"/>
  <c r="AU148" i="46"/>
  <c r="AA149" i="46"/>
  <c r="G150" i="46"/>
  <c r="AE150" i="46"/>
  <c r="K151" i="46"/>
  <c r="AI151" i="46"/>
  <c r="O152" i="46"/>
  <c r="AM152" i="46"/>
  <c r="S153" i="46"/>
  <c r="AQ153" i="46"/>
  <c r="W154" i="46"/>
  <c r="AU154" i="46"/>
  <c r="AA155" i="46"/>
  <c r="G156" i="46"/>
  <c r="AE156" i="46"/>
  <c r="K157" i="46"/>
  <c r="AI157" i="46"/>
  <c r="O158" i="46"/>
  <c r="AM158" i="46"/>
  <c r="S159" i="46"/>
  <c r="AQ159" i="46"/>
  <c r="W160" i="46"/>
  <c r="AU160" i="46"/>
  <c r="AA161" i="46"/>
  <c r="D162" i="46"/>
  <c r="AB162" i="46"/>
  <c r="H163" i="46"/>
  <c r="AF163" i="46"/>
  <c r="L164" i="46"/>
  <c r="AJ164" i="46"/>
  <c r="P165" i="46"/>
  <c r="AN165" i="46"/>
  <c r="T166" i="46"/>
  <c r="AR166" i="46"/>
  <c r="X167" i="46"/>
  <c r="D168" i="46"/>
  <c r="AB168" i="46"/>
  <c r="H169" i="46"/>
  <c r="AF169" i="46"/>
  <c r="L127" i="46"/>
  <c r="AJ127" i="46"/>
  <c r="P128" i="46"/>
  <c r="AN128" i="46"/>
  <c r="T129" i="46"/>
  <c r="AR129" i="46"/>
  <c r="X130" i="46"/>
  <c r="D131" i="46"/>
  <c r="AB131" i="46"/>
  <c r="H132" i="46"/>
  <c r="AF132" i="46"/>
  <c r="L133" i="46"/>
  <c r="AJ133" i="46"/>
  <c r="P134" i="46"/>
  <c r="AN134" i="46"/>
  <c r="T135" i="46"/>
  <c r="AR135" i="46"/>
  <c r="X136" i="46"/>
  <c r="D137" i="46"/>
  <c r="AB137" i="46"/>
  <c r="H138" i="46"/>
  <c r="AF138" i="46"/>
  <c r="L139" i="46"/>
  <c r="AJ139" i="46"/>
  <c r="P140" i="46"/>
  <c r="AN140" i="46"/>
  <c r="T141" i="46"/>
  <c r="AR141" i="46"/>
  <c r="X142" i="46"/>
  <c r="D143" i="46"/>
  <c r="AB143" i="46"/>
  <c r="H144" i="46"/>
  <c r="AF144" i="46"/>
  <c r="L145" i="46"/>
  <c r="AJ145" i="46"/>
  <c r="P146" i="46"/>
  <c r="AN146" i="46"/>
  <c r="T147" i="46"/>
  <c r="AR147" i="46"/>
  <c r="X148" i="46"/>
  <c r="D149" i="46"/>
  <c r="AB149" i="46"/>
  <c r="H150" i="46"/>
  <c r="AF150" i="46"/>
  <c r="L151" i="46"/>
  <c r="AJ151" i="46"/>
  <c r="P152" i="46"/>
  <c r="AN152" i="46"/>
  <c r="T153" i="46"/>
  <c r="AR153" i="46"/>
  <c r="X154" i="46"/>
  <c r="D155" i="46"/>
  <c r="AB155" i="46"/>
  <c r="H156" i="46"/>
  <c r="AF156" i="46"/>
  <c r="L157" i="46"/>
  <c r="AJ157" i="46"/>
  <c r="P158" i="46"/>
  <c r="AN158" i="46"/>
  <c r="T159" i="46"/>
  <c r="AR159" i="46"/>
  <c r="X160" i="46"/>
  <c r="D161" i="46"/>
  <c r="AB161" i="46"/>
  <c r="E162" i="46"/>
  <c r="AC162" i="46"/>
  <c r="I163" i="46"/>
  <c r="AG163" i="46"/>
  <c r="M164" i="46"/>
  <c r="AK164" i="46"/>
  <c r="Q165" i="46"/>
  <c r="AO165" i="46"/>
  <c r="U166" i="46"/>
  <c r="AS166" i="46"/>
  <c r="Y167" i="46"/>
  <c r="E168" i="46"/>
  <c r="AC168" i="46"/>
  <c r="I169" i="46"/>
  <c r="AG169" i="46"/>
  <c r="M127" i="46"/>
  <c r="AK127" i="46"/>
  <c r="Q128" i="46"/>
  <c r="AO128" i="46"/>
  <c r="U129" i="46"/>
  <c r="AS129" i="46"/>
  <c r="Y130" i="46"/>
  <c r="E131" i="46"/>
  <c r="AC131" i="46"/>
  <c r="I132" i="46"/>
  <c r="AG132" i="46"/>
  <c r="M133" i="46"/>
  <c r="AK133" i="46"/>
  <c r="Q134" i="46"/>
  <c r="AO134" i="46"/>
  <c r="U135" i="46"/>
  <c r="AS135" i="46"/>
  <c r="Y136" i="46"/>
  <c r="E137" i="46"/>
  <c r="AC137" i="46"/>
  <c r="I138" i="46"/>
  <c r="AG138" i="46"/>
  <c r="M139" i="46"/>
  <c r="AK139" i="46"/>
  <c r="Q140" i="46"/>
  <c r="AO140" i="46"/>
  <c r="U141" i="46"/>
  <c r="AS141" i="46"/>
  <c r="Y142" i="46"/>
  <c r="E143" i="46"/>
  <c r="AC143" i="46"/>
  <c r="I144" i="46"/>
  <c r="AG144" i="46"/>
  <c r="M145" i="46"/>
  <c r="AK145" i="46"/>
  <c r="Q146" i="46"/>
  <c r="AO146" i="46"/>
  <c r="U147" i="46"/>
  <c r="AS147" i="46"/>
  <c r="Y148" i="46"/>
  <c r="E149" i="46"/>
  <c r="AC149" i="46"/>
  <c r="I150" i="46"/>
  <c r="AG150" i="46"/>
  <c r="M151" i="46"/>
  <c r="AK151" i="46"/>
  <c r="Q152" i="46"/>
  <c r="AO152" i="46"/>
  <c r="U153" i="46"/>
  <c r="AS153" i="46"/>
  <c r="Y154" i="46"/>
  <c r="E155" i="46"/>
  <c r="AC155" i="46"/>
  <c r="I156" i="46"/>
  <c r="AG156" i="46"/>
  <c r="M157" i="46"/>
  <c r="AK157" i="46"/>
  <c r="Q158" i="46"/>
  <c r="AO158" i="46"/>
  <c r="U159" i="46"/>
  <c r="AS159" i="46"/>
  <c r="Y160" i="46"/>
  <c r="E161" i="46"/>
  <c r="AC161" i="46"/>
  <c r="F162" i="46"/>
  <c r="AD162" i="46"/>
  <c r="J163" i="46"/>
  <c r="AH163" i="46"/>
  <c r="N164" i="46"/>
  <c r="AL164" i="46"/>
  <c r="R165" i="46"/>
  <c r="AP165" i="46"/>
  <c r="V166" i="46"/>
  <c r="AT166" i="46"/>
  <c r="Z167" i="46"/>
  <c r="F168" i="46"/>
  <c r="AD168" i="46"/>
  <c r="J169" i="46"/>
  <c r="AH169" i="46"/>
  <c r="N127" i="46"/>
  <c r="AL127" i="46"/>
  <c r="R128" i="46"/>
  <c r="AP128" i="46"/>
  <c r="V129" i="46"/>
  <c r="AT129" i="46"/>
  <c r="Z130" i="46"/>
  <c r="F131" i="46"/>
  <c r="AD131" i="46"/>
  <c r="J132" i="46"/>
  <c r="AH132" i="46"/>
  <c r="N133" i="46"/>
  <c r="AL133" i="46"/>
  <c r="R134" i="46"/>
  <c r="AP134" i="46"/>
  <c r="V135" i="46"/>
  <c r="AT135" i="46"/>
  <c r="Z136" i="46"/>
  <c r="F137" i="46"/>
  <c r="AD137" i="46"/>
  <c r="J138" i="46"/>
  <c r="AH138" i="46"/>
  <c r="N139" i="46"/>
  <c r="AL139" i="46"/>
  <c r="R140" i="46"/>
  <c r="AP140" i="46"/>
  <c r="V141" i="46"/>
  <c r="AT141" i="46"/>
  <c r="Z142" i="46"/>
  <c r="F143" i="46"/>
  <c r="AD143" i="46"/>
  <c r="J144" i="46"/>
  <c r="AH144" i="46"/>
  <c r="N145" i="46"/>
  <c r="AL145" i="46"/>
  <c r="R146" i="46"/>
  <c r="AP146" i="46"/>
  <c r="V147" i="46"/>
  <c r="AT147" i="46"/>
  <c r="Z148" i="46"/>
  <c r="F149" i="46"/>
  <c r="AD149" i="46"/>
  <c r="J150" i="46"/>
  <c r="AH150" i="46"/>
  <c r="N151" i="46"/>
  <c r="AL151" i="46"/>
  <c r="R152" i="46"/>
  <c r="AP152" i="46"/>
  <c r="V153" i="46"/>
  <c r="AT153" i="46"/>
  <c r="Z154" i="46"/>
  <c r="F155" i="46"/>
  <c r="AD155" i="46"/>
  <c r="J156" i="46"/>
  <c r="AH156" i="46"/>
  <c r="N157" i="46"/>
  <c r="AL157" i="46"/>
  <c r="R158" i="46"/>
  <c r="AP158" i="46"/>
  <c r="V159" i="46"/>
  <c r="AT159" i="46"/>
  <c r="Z160" i="46"/>
  <c r="F161" i="46"/>
  <c r="AD161" i="46"/>
  <c r="G162" i="46"/>
  <c r="AE162" i="46"/>
  <c r="K163" i="46"/>
  <c r="AI163" i="46"/>
  <c r="O164" i="46"/>
  <c r="AM164" i="46"/>
  <c r="S165" i="46"/>
  <c r="AQ165" i="46"/>
  <c r="W166" i="46"/>
  <c r="AU166" i="46"/>
  <c r="AA167" i="46"/>
  <c r="G168" i="46"/>
  <c r="AE168" i="46"/>
  <c r="K169" i="46"/>
  <c r="AI169" i="46"/>
  <c r="O127" i="46"/>
  <c r="AM127" i="46"/>
  <c r="S128" i="46"/>
  <c r="AQ128" i="46"/>
  <c r="W129" i="46"/>
  <c r="AU129" i="46"/>
  <c r="AA130" i="46"/>
  <c r="G131" i="46"/>
  <c r="AE131" i="46"/>
  <c r="K132" i="46"/>
  <c r="AI132" i="46"/>
  <c r="O133" i="46"/>
  <c r="AM133" i="46"/>
  <c r="S134" i="46"/>
  <c r="AQ134" i="46"/>
  <c r="W135" i="46"/>
  <c r="AU135" i="46"/>
  <c r="AA136" i="46"/>
  <c r="G137" i="46"/>
  <c r="AE137" i="46"/>
  <c r="K138" i="46"/>
  <c r="AI138" i="46"/>
  <c r="O139" i="46"/>
  <c r="AM139" i="46"/>
  <c r="S140" i="46"/>
  <c r="AQ140" i="46"/>
  <c r="W141" i="46"/>
  <c r="AU141" i="46"/>
  <c r="AA142" i="46"/>
  <c r="G143" i="46"/>
  <c r="AE143" i="46"/>
  <c r="K144" i="46"/>
  <c r="AI144" i="46"/>
  <c r="O145" i="46"/>
  <c r="AM145" i="46"/>
  <c r="S146" i="46"/>
  <c r="AQ146" i="46"/>
  <c r="W147" i="46"/>
  <c r="AU147" i="46"/>
  <c r="AA148" i="46"/>
  <c r="G149" i="46"/>
  <c r="AE149" i="46"/>
  <c r="K150" i="46"/>
  <c r="AI150" i="46"/>
  <c r="O151" i="46"/>
  <c r="AM151" i="46"/>
  <c r="S152" i="46"/>
  <c r="AQ152" i="46"/>
  <c r="W153" i="46"/>
  <c r="AU153" i="46"/>
  <c r="AA154" i="46"/>
  <c r="G155" i="46"/>
  <c r="AE155" i="46"/>
  <c r="K156" i="46"/>
  <c r="AI156" i="46"/>
  <c r="O157" i="46"/>
  <c r="AM157" i="46"/>
  <c r="S158" i="46"/>
  <c r="AQ158" i="46"/>
  <c r="W159" i="46"/>
  <c r="AU159" i="46"/>
  <c r="AA160" i="46"/>
  <c r="G161" i="46"/>
  <c r="AE161" i="46"/>
  <c r="H162" i="46"/>
  <c r="AF162" i="46"/>
  <c r="L163" i="46"/>
  <c r="AJ163" i="46"/>
  <c r="P164" i="46"/>
  <c r="AN164" i="46"/>
  <c r="T165" i="46"/>
  <c r="AR165" i="46"/>
  <c r="X166" i="46"/>
  <c r="D167" i="46"/>
  <c r="AB167" i="46"/>
  <c r="H168" i="46"/>
  <c r="AF168" i="46"/>
  <c r="L169" i="46"/>
  <c r="AJ169" i="46"/>
  <c r="P127" i="46"/>
  <c r="AN127" i="46"/>
  <c r="T128" i="46"/>
  <c r="AR128" i="46"/>
  <c r="X129" i="46"/>
  <c r="D130" i="46"/>
  <c r="AB130" i="46"/>
  <c r="H131" i="46"/>
  <c r="AF131" i="46"/>
  <c r="L132" i="46"/>
  <c r="AJ132" i="46"/>
  <c r="P133" i="46"/>
  <c r="AN133" i="46"/>
  <c r="T134" i="46"/>
  <c r="AR134" i="46"/>
  <c r="X135" i="46"/>
  <c r="D136" i="46"/>
  <c r="AB136" i="46"/>
  <c r="H137" i="46"/>
  <c r="AF137" i="46"/>
  <c r="L138" i="46"/>
  <c r="AJ138" i="46"/>
  <c r="P139" i="46"/>
  <c r="AN139" i="46"/>
  <c r="T140" i="46"/>
  <c r="AR140" i="46"/>
  <c r="X141" i="46"/>
  <c r="D142" i="46"/>
  <c r="AB142" i="46"/>
  <c r="H143" i="46"/>
  <c r="AF143" i="46"/>
  <c r="L144" i="46"/>
  <c r="AJ144" i="46"/>
  <c r="P145" i="46"/>
  <c r="AN145" i="46"/>
  <c r="T146" i="46"/>
  <c r="AR146" i="46"/>
  <c r="X147" i="46"/>
  <c r="D148" i="46"/>
  <c r="AB148" i="46"/>
  <c r="H149" i="46"/>
  <c r="AF149" i="46"/>
  <c r="L150" i="46"/>
  <c r="AJ150" i="46"/>
  <c r="P151" i="46"/>
  <c r="AN151" i="46"/>
  <c r="T152" i="46"/>
  <c r="AR152" i="46"/>
  <c r="X153" i="46"/>
  <c r="D154" i="46"/>
  <c r="AB154" i="46"/>
  <c r="H155" i="46"/>
  <c r="AF155" i="46"/>
  <c r="L156" i="46"/>
  <c r="AJ156" i="46"/>
  <c r="P157" i="46"/>
  <c r="AN157" i="46"/>
  <c r="T158" i="46"/>
  <c r="AR158" i="46"/>
  <c r="X159" i="46"/>
  <c r="D160" i="46"/>
  <c r="AB160" i="46"/>
  <c r="H161" i="46"/>
  <c r="AF161" i="46"/>
  <c r="I162" i="46"/>
  <c r="AG162" i="46"/>
  <c r="M163" i="46"/>
  <c r="AK163" i="46"/>
  <c r="Q164" i="46"/>
  <c r="AO164" i="46"/>
  <c r="U165" i="46"/>
  <c r="AS165" i="46"/>
  <c r="Y166" i="46"/>
  <c r="E167" i="46"/>
  <c r="AC167" i="46"/>
  <c r="I168" i="46"/>
  <c r="AG168" i="46"/>
  <c r="M169" i="46"/>
  <c r="AK169" i="46"/>
  <c r="Q127" i="46"/>
  <c r="AO127" i="46"/>
  <c r="U128" i="46"/>
  <c r="AS128" i="46"/>
  <c r="Y129" i="46"/>
  <c r="E130" i="46"/>
  <c r="AC130" i="46"/>
  <c r="I131" i="46"/>
  <c r="AG131" i="46"/>
  <c r="M132" i="46"/>
  <c r="AK132" i="46"/>
  <c r="Q133" i="46"/>
  <c r="AO133" i="46"/>
  <c r="U134" i="46"/>
  <c r="AS134" i="46"/>
  <c r="Y135" i="46"/>
  <c r="E136" i="46"/>
  <c r="AC136" i="46"/>
  <c r="I137" i="46"/>
  <c r="AG137" i="46"/>
  <c r="M138" i="46"/>
  <c r="AK138" i="46"/>
  <c r="Q139" i="46"/>
  <c r="AO139" i="46"/>
  <c r="U140" i="46"/>
  <c r="AS140" i="46"/>
  <c r="Y141" i="46"/>
  <c r="E142" i="46"/>
  <c r="AC142" i="46"/>
  <c r="I143" i="46"/>
  <c r="AG143" i="46"/>
  <c r="M144" i="46"/>
  <c r="AK144" i="46"/>
  <c r="Q145" i="46"/>
  <c r="AO145" i="46"/>
  <c r="U146" i="46"/>
  <c r="AS146" i="46"/>
  <c r="Y147" i="46"/>
  <c r="E148" i="46"/>
  <c r="AC148" i="46"/>
  <c r="I149" i="46"/>
  <c r="AG149" i="46"/>
  <c r="M150" i="46"/>
  <c r="AK150" i="46"/>
  <c r="Q151" i="46"/>
  <c r="AO151" i="46"/>
  <c r="U152" i="46"/>
  <c r="AS152" i="46"/>
  <c r="Y153" i="46"/>
  <c r="E154" i="46"/>
  <c r="AC154" i="46"/>
  <c r="I155" i="46"/>
  <c r="AG155" i="46"/>
  <c r="M156" i="46"/>
  <c r="AK156" i="46"/>
  <c r="Q157" i="46"/>
  <c r="AO157" i="46"/>
  <c r="U158" i="46"/>
  <c r="AS158" i="46"/>
  <c r="Y159" i="46"/>
  <c r="E160" i="46"/>
  <c r="AC160" i="46"/>
  <c r="I161" i="46"/>
  <c r="AG161" i="46"/>
  <c r="J162" i="46"/>
  <c r="AH162" i="46"/>
  <c r="N163" i="46"/>
  <c r="AL163" i="46"/>
  <c r="R164" i="46"/>
  <c r="AP164" i="46"/>
  <c r="V165" i="46"/>
  <c r="AT165" i="46"/>
  <c r="Z166" i="46"/>
  <c r="F167" i="46"/>
  <c r="AD167" i="46"/>
  <c r="J168" i="46"/>
  <c r="AH168" i="46"/>
  <c r="N169" i="46"/>
  <c r="AL169" i="46"/>
  <c r="R127" i="46"/>
  <c r="AP127" i="46"/>
  <c r="V128" i="46"/>
  <c r="AT128" i="46"/>
  <c r="Z129" i="46"/>
  <c r="F130" i="46"/>
  <c r="AD130" i="46"/>
  <c r="J131" i="46"/>
  <c r="AH131" i="46"/>
  <c r="N132" i="46"/>
  <c r="AL132" i="46"/>
  <c r="R133" i="46"/>
  <c r="AP133" i="46"/>
  <c r="V134" i="46"/>
  <c r="AT134" i="46"/>
  <c r="Z135" i="46"/>
  <c r="F136" i="46"/>
  <c r="AD136" i="46"/>
  <c r="J137" i="46"/>
  <c r="AH137" i="46"/>
  <c r="N138" i="46"/>
  <c r="AL138" i="46"/>
  <c r="R139" i="46"/>
  <c r="AP139" i="46"/>
  <c r="V140" i="46"/>
  <c r="AT140" i="46"/>
  <c r="Z141" i="46"/>
  <c r="F142" i="46"/>
  <c r="AD142" i="46"/>
  <c r="J143" i="46"/>
  <c r="AH143" i="46"/>
  <c r="N144" i="46"/>
  <c r="AL144" i="46"/>
  <c r="R145" i="46"/>
  <c r="AP145" i="46"/>
  <c r="V146" i="46"/>
  <c r="AT146" i="46"/>
  <c r="Z147" i="46"/>
  <c r="F148" i="46"/>
  <c r="AD148" i="46"/>
  <c r="J149" i="46"/>
  <c r="AH149" i="46"/>
  <c r="N150" i="46"/>
  <c r="AL150" i="46"/>
  <c r="R151" i="46"/>
  <c r="AP151" i="46"/>
  <c r="V152" i="46"/>
  <c r="AT152" i="46"/>
  <c r="Z153" i="46"/>
  <c r="F154" i="46"/>
  <c r="AD154" i="46"/>
  <c r="J155" i="46"/>
  <c r="AH155" i="46"/>
  <c r="N156" i="46"/>
  <c r="AL156" i="46"/>
  <c r="R157" i="46"/>
  <c r="AP157" i="46"/>
  <c r="V158" i="46"/>
  <c r="AT158" i="46"/>
  <c r="Z159" i="46"/>
  <c r="F160" i="46"/>
  <c r="AD160" i="46"/>
  <c r="J161" i="46"/>
  <c r="AH161" i="46"/>
  <c r="K162" i="46"/>
  <c r="AI162" i="46"/>
  <c r="O163" i="46"/>
  <c r="AM163" i="46"/>
  <c r="S164" i="46"/>
  <c r="AQ164" i="46"/>
  <c r="W165" i="46"/>
  <c r="AU165" i="46"/>
  <c r="AA166" i="46"/>
  <c r="G167" i="46"/>
  <c r="AE167" i="46"/>
  <c r="K168" i="46"/>
  <c r="AI168" i="46"/>
  <c r="O169" i="46"/>
  <c r="AM169" i="46"/>
  <c r="S127" i="46"/>
  <c r="AQ127" i="46"/>
  <c r="W128" i="46"/>
  <c r="AU128" i="46"/>
  <c r="AA129" i="46"/>
  <c r="G130" i="46"/>
  <c r="AE130" i="46"/>
  <c r="K131" i="46"/>
  <c r="AI131" i="46"/>
  <c r="O132" i="46"/>
  <c r="AM132" i="46"/>
  <c r="S133" i="46"/>
  <c r="AQ133" i="46"/>
  <c r="W134" i="46"/>
  <c r="AU134" i="46"/>
  <c r="AA135" i="46"/>
  <c r="G136" i="46"/>
  <c r="AE136" i="46"/>
  <c r="K137" i="46"/>
  <c r="AI137" i="46"/>
  <c r="O138" i="46"/>
  <c r="AM138" i="46"/>
  <c r="S139" i="46"/>
  <c r="AQ139" i="46"/>
  <c r="W140" i="46"/>
  <c r="AU140" i="46"/>
  <c r="AA141" i="46"/>
  <c r="G142" i="46"/>
  <c r="AE142" i="46"/>
  <c r="K143" i="46"/>
  <c r="AI143" i="46"/>
  <c r="O144" i="46"/>
  <c r="AM144" i="46"/>
  <c r="S145" i="46"/>
  <c r="AQ145" i="46"/>
  <c r="W146" i="46"/>
  <c r="AU146" i="46"/>
  <c r="AA147" i="46"/>
  <c r="G148" i="46"/>
  <c r="AE148" i="46"/>
  <c r="K149" i="46"/>
  <c r="AI149" i="46"/>
  <c r="O150" i="46"/>
  <c r="AM150" i="46"/>
  <c r="S151" i="46"/>
  <c r="AQ151" i="46"/>
  <c r="W152" i="46"/>
  <c r="AU152" i="46"/>
  <c r="AA153" i="46"/>
  <c r="G154" i="46"/>
  <c r="AE154" i="46"/>
  <c r="K155" i="46"/>
  <c r="AI155" i="46"/>
  <c r="O156" i="46"/>
  <c r="AM156" i="46"/>
  <c r="S157" i="46"/>
  <c r="AQ157" i="46"/>
  <c r="W158" i="46"/>
  <c r="AU158" i="46"/>
  <c r="AA159" i="46"/>
  <c r="G160" i="46"/>
  <c r="AE160" i="46"/>
  <c r="K161" i="46"/>
  <c r="AI161" i="46"/>
  <c r="L162" i="46"/>
  <c r="AJ162" i="46"/>
  <c r="P163" i="46"/>
  <c r="AN163" i="46"/>
  <c r="T164" i="46"/>
  <c r="AR164" i="46"/>
  <c r="X165" i="46"/>
  <c r="D166" i="46"/>
  <c r="AB166" i="46"/>
  <c r="H167" i="46"/>
  <c r="AF167" i="46"/>
  <c r="L168" i="46"/>
  <c r="AJ168" i="46"/>
  <c r="P169" i="46"/>
  <c r="AN169" i="46"/>
  <c r="T127" i="46"/>
  <c r="AR127" i="46"/>
  <c r="X128" i="46"/>
  <c r="D129" i="46"/>
  <c r="AB129" i="46"/>
  <c r="H130" i="46"/>
  <c r="AF130" i="46"/>
  <c r="L131" i="46"/>
  <c r="AJ131" i="46"/>
  <c r="P132" i="46"/>
  <c r="AN132" i="46"/>
  <c r="T133" i="46"/>
  <c r="AR133" i="46"/>
  <c r="X134" i="46"/>
  <c r="D135" i="46"/>
  <c r="AB135" i="46"/>
  <c r="H136" i="46"/>
  <c r="AF136" i="46"/>
  <c r="L137" i="46"/>
  <c r="AJ137" i="46"/>
  <c r="P138" i="46"/>
  <c r="AN138" i="46"/>
  <c r="T139" i="46"/>
  <c r="AR139" i="46"/>
  <c r="X140" i="46"/>
  <c r="D141" i="46"/>
  <c r="AB141" i="46"/>
  <c r="H142" i="46"/>
  <c r="AF142" i="46"/>
  <c r="L143" i="46"/>
  <c r="AJ143" i="46"/>
  <c r="P144" i="46"/>
  <c r="AN144" i="46"/>
  <c r="T145" i="46"/>
  <c r="AR145" i="46"/>
  <c r="X146" i="46"/>
  <c r="D147" i="46"/>
  <c r="AB147" i="46"/>
  <c r="H148" i="46"/>
  <c r="AF148" i="46"/>
  <c r="L149" i="46"/>
  <c r="AJ149" i="46"/>
  <c r="P150" i="46"/>
  <c r="AN150" i="46"/>
  <c r="T151" i="46"/>
  <c r="AR151" i="46"/>
  <c r="X152" i="46"/>
  <c r="D153" i="46"/>
  <c r="AB153" i="46"/>
  <c r="H154" i="46"/>
  <c r="AF154" i="46"/>
  <c r="L155" i="46"/>
  <c r="AJ155" i="46"/>
  <c r="P156" i="46"/>
  <c r="AN156" i="46"/>
  <c r="T157" i="46"/>
  <c r="AR157" i="46"/>
  <c r="X158" i="46"/>
  <c r="D159" i="46"/>
  <c r="AB159" i="46"/>
  <c r="H160" i="46"/>
  <c r="AF160" i="46"/>
  <c r="L161" i="46"/>
  <c r="AJ161" i="46"/>
  <c r="M162" i="46"/>
  <c r="AK162" i="46"/>
  <c r="Q163" i="46"/>
  <c r="AO163" i="46"/>
  <c r="U164" i="46"/>
  <c r="AS164" i="46"/>
  <c r="Y165" i="46"/>
  <c r="E166" i="46"/>
  <c r="AC166" i="46"/>
  <c r="I167" i="46"/>
  <c r="AG167" i="46"/>
  <c r="M168" i="46"/>
  <c r="AK168" i="46"/>
  <c r="Q169" i="46"/>
  <c r="AO169" i="46"/>
  <c r="U127" i="46"/>
  <c r="AS127" i="46"/>
  <c r="Y128" i="46"/>
  <c r="E129" i="46"/>
  <c r="AC129" i="46"/>
  <c r="I130" i="46"/>
  <c r="AG130" i="46"/>
  <c r="M131" i="46"/>
  <c r="AK131" i="46"/>
  <c r="Q132" i="46"/>
  <c r="AO132" i="46"/>
  <c r="U133" i="46"/>
  <c r="AS133" i="46"/>
  <c r="Y134" i="46"/>
  <c r="E135" i="46"/>
  <c r="AC135" i="46"/>
  <c r="I136" i="46"/>
  <c r="AG136" i="46"/>
  <c r="M137" i="46"/>
  <c r="AK137" i="46"/>
  <c r="Q138" i="46"/>
  <c r="AO138" i="46"/>
  <c r="U139" i="46"/>
  <c r="AS139" i="46"/>
  <c r="Y140" i="46"/>
  <c r="E141" i="46"/>
  <c r="AC141" i="46"/>
  <c r="I142" i="46"/>
  <c r="AG142" i="46"/>
  <c r="M143" i="46"/>
  <c r="AK143" i="46"/>
  <c r="Q144" i="46"/>
  <c r="AO144" i="46"/>
  <c r="U145" i="46"/>
  <c r="AS145" i="46"/>
  <c r="Y146" i="46"/>
  <c r="E147" i="46"/>
  <c r="AC147" i="46"/>
  <c r="I148" i="46"/>
  <c r="AG148" i="46"/>
  <c r="M149" i="46"/>
  <c r="AK149" i="46"/>
  <c r="Q150" i="46"/>
  <c r="AO150" i="46"/>
  <c r="U151" i="46"/>
  <c r="AS151" i="46"/>
  <c r="Y152" i="46"/>
  <c r="E153" i="46"/>
  <c r="AC153" i="46"/>
  <c r="I154" i="46"/>
  <c r="AG154" i="46"/>
  <c r="M155" i="46"/>
  <c r="AK155" i="46"/>
  <c r="Q156" i="46"/>
  <c r="AO156" i="46"/>
  <c r="U157" i="46"/>
  <c r="AS157" i="46"/>
  <c r="Y158" i="46"/>
  <c r="E159" i="46"/>
  <c r="AC159" i="46"/>
  <c r="I160" i="46"/>
  <c r="AG160" i="46"/>
  <c r="M161" i="46"/>
  <c r="AK161" i="46"/>
  <c r="N162" i="46"/>
  <c r="AL162" i="46"/>
  <c r="R163" i="46"/>
  <c r="AP163" i="46"/>
  <c r="V164" i="46"/>
  <c r="AT164" i="46"/>
  <c r="Z165" i="46"/>
  <c r="F166" i="46"/>
  <c r="AD166" i="46"/>
  <c r="J167" i="46"/>
  <c r="AH167" i="46"/>
  <c r="N168" i="46"/>
  <c r="AL168" i="46"/>
  <c r="R169" i="46"/>
  <c r="AP169" i="46"/>
  <c r="V127" i="46"/>
  <c r="AT127" i="46"/>
  <c r="Z128" i="46"/>
  <c r="F129" i="46"/>
  <c r="AD129" i="46"/>
  <c r="J130" i="46"/>
  <c r="AH130" i="46"/>
  <c r="N131" i="46"/>
  <c r="AL131" i="46"/>
  <c r="R132" i="46"/>
  <c r="AP132" i="46"/>
  <c r="V133" i="46"/>
  <c r="AT133" i="46"/>
  <c r="Z134" i="46"/>
  <c r="F135" i="46"/>
  <c r="AD135" i="46"/>
  <c r="J136" i="46"/>
  <c r="AH136" i="46"/>
  <c r="N137" i="46"/>
  <c r="AL137" i="46"/>
  <c r="R138" i="46"/>
  <c r="AP138" i="46"/>
  <c r="V139" i="46"/>
  <c r="AT139" i="46"/>
  <c r="Z140" i="46"/>
  <c r="F141" i="46"/>
  <c r="AD141" i="46"/>
  <c r="J142" i="46"/>
  <c r="AH142" i="46"/>
  <c r="N143" i="46"/>
  <c r="AL143" i="46"/>
  <c r="R144" i="46"/>
  <c r="AP144" i="46"/>
  <c r="V145" i="46"/>
  <c r="AT145" i="46"/>
  <c r="Z146" i="46"/>
  <c r="F147" i="46"/>
  <c r="AD147" i="46"/>
  <c r="J148" i="46"/>
  <c r="AH148" i="46"/>
  <c r="N149" i="46"/>
  <c r="AL149" i="46"/>
  <c r="R150" i="46"/>
  <c r="AP150" i="46"/>
  <c r="V151" i="46"/>
  <c r="AT151" i="46"/>
  <c r="Z152" i="46"/>
  <c r="F153" i="46"/>
  <c r="AD153" i="46"/>
  <c r="J154" i="46"/>
  <c r="AH154" i="46"/>
  <c r="N155" i="46"/>
  <c r="AL155" i="46"/>
  <c r="R156" i="46"/>
  <c r="AP156" i="46"/>
  <c r="V157" i="46"/>
  <c r="AT157" i="46"/>
  <c r="Z158" i="46"/>
  <c r="F159" i="46"/>
  <c r="AD159" i="46"/>
  <c r="J160" i="46"/>
  <c r="AH160" i="46"/>
  <c r="N161" i="46"/>
  <c r="AL161" i="46"/>
  <c r="O162" i="46"/>
  <c r="AM162" i="46"/>
  <c r="S163" i="46"/>
  <c r="AQ163" i="46"/>
  <c r="W164" i="46"/>
  <c r="AU164" i="46"/>
  <c r="AA165" i="46"/>
  <c r="G166" i="46"/>
  <c r="AE166" i="46"/>
  <c r="K167" i="46"/>
  <c r="AI167" i="46"/>
  <c r="O168" i="46"/>
  <c r="AM168" i="46"/>
  <c r="S169" i="46"/>
  <c r="AQ169" i="46"/>
  <c r="W127" i="46"/>
  <c r="AU127" i="46"/>
  <c r="AA128" i="46"/>
  <c r="G129" i="46"/>
  <c r="AE129" i="46"/>
  <c r="K130" i="46"/>
  <c r="AI130" i="46"/>
  <c r="O131" i="46"/>
  <c r="AM131" i="46"/>
  <c r="S132" i="46"/>
  <c r="AQ132" i="46"/>
  <c r="W133" i="46"/>
  <c r="AU133" i="46"/>
  <c r="AA134" i="46"/>
  <c r="G135" i="46"/>
  <c r="AE135" i="46"/>
  <c r="K136" i="46"/>
  <c r="AI136" i="46"/>
  <c r="O137" i="46"/>
  <c r="AM137" i="46"/>
  <c r="S138" i="46"/>
  <c r="AQ138" i="46"/>
  <c r="W139" i="46"/>
  <c r="AU139" i="46"/>
  <c r="AA140" i="46"/>
  <c r="G141" i="46"/>
  <c r="AE141" i="46"/>
  <c r="K142" i="46"/>
  <c r="AI142" i="46"/>
  <c r="O143" i="46"/>
  <c r="AM143" i="46"/>
  <c r="S144" i="46"/>
  <c r="AQ144" i="46"/>
  <c r="W145" i="46"/>
  <c r="AU145" i="46"/>
  <c r="AA146" i="46"/>
  <c r="G147" i="46"/>
  <c r="AE147" i="46"/>
  <c r="K148" i="46"/>
  <c r="AI148" i="46"/>
  <c r="O149" i="46"/>
  <c r="AM149" i="46"/>
  <c r="S150" i="46"/>
  <c r="AQ150" i="46"/>
  <c r="W151" i="46"/>
  <c r="AU151" i="46"/>
  <c r="AA152" i="46"/>
  <c r="G153" i="46"/>
  <c r="AE153" i="46"/>
  <c r="K154" i="46"/>
  <c r="AI154" i="46"/>
  <c r="O155" i="46"/>
  <c r="AM155" i="46"/>
  <c r="S156" i="46"/>
  <c r="AQ156" i="46"/>
  <c r="W157" i="46"/>
  <c r="AU157" i="46"/>
  <c r="AA158" i="46"/>
  <c r="G159" i="46"/>
  <c r="AE159" i="46"/>
  <c r="K160" i="46"/>
  <c r="AI160" i="46"/>
  <c r="O161" i="46"/>
  <c r="AM161" i="46"/>
  <c r="P162" i="46"/>
  <c r="AN162" i="46"/>
  <c r="T163" i="46"/>
  <c r="AR163" i="46"/>
  <c r="X164" i="46"/>
  <c r="D165" i="46"/>
  <c r="AB165" i="46"/>
  <c r="H166" i="46"/>
  <c r="AF166" i="46"/>
  <c r="L167" i="46"/>
  <c r="AJ167" i="46"/>
  <c r="P168" i="46"/>
  <c r="AN168" i="46"/>
  <c r="T169" i="46"/>
  <c r="AR169" i="46"/>
  <c r="X127" i="46"/>
  <c r="D128" i="46"/>
  <c r="AB128" i="46"/>
  <c r="H129" i="46"/>
  <c r="AF129" i="46"/>
  <c r="L130" i="46"/>
  <c r="AJ130" i="46"/>
  <c r="P131" i="46"/>
  <c r="AN131" i="46"/>
  <c r="T132" i="46"/>
  <c r="AR132" i="46"/>
  <c r="X133" i="46"/>
  <c r="D134" i="46"/>
  <c r="AB134" i="46"/>
  <c r="H135" i="46"/>
  <c r="AF135" i="46"/>
  <c r="L136" i="46"/>
  <c r="AJ136" i="46"/>
  <c r="P137" i="46"/>
  <c r="AN137" i="46"/>
  <c r="T138" i="46"/>
  <c r="AR138" i="46"/>
  <c r="X139" i="46"/>
  <c r="D140" i="46"/>
  <c r="AB140" i="46"/>
  <c r="H141" i="46"/>
  <c r="AF141" i="46"/>
  <c r="L142" i="46"/>
  <c r="AJ142" i="46"/>
  <c r="P143" i="46"/>
  <c r="AN143" i="46"/>
  <c r="T144" i="46"/>
  <c r="AR144" i="46"/>
  <c r="X145" i="46"/>
  <c r="D146" i="46"/>
  <c r="AB146" i="46"/>
  <c r="H147" i="46"/>
  <c r="AF147" i="46"/>
  <c r="L148" i="46"/>
  <c r="AJ148" i="46"/>
  <c r="P149" i="46"/>
  <c r="AN149" i="46"/>
  <c r="T150" i="46"/>
  <c r="AR150" i="46"/>
  <c r="X151" i="46"/>
  <c r="D152" i="46"/>
  <c r="AB152" i="46"/>
  <c r="H153" i="46"/>
  <c r="AF153" i="46"/>
  <c r="L154" i="46"/>
  <c r="AJ154" i="46"/>
  <c r="P155" i="46"/>
  <c r="AN155" i="46"/>
  <c r="T156" i="46"/>
  <c r="AR156" i="46"/>
  <c r="X157" i="46"/>
  <c r="D158" i="46"/>
  <c r="AB158" i="46"/>
  <c r="H159" i="46"/>
  <c r="AF159" i="46"/>
  <c r="L160" i="46"/>
  <c r="AJ160" i="46"/>
  <c r="P161" i="46"/>
  <c r="AN161" i="46"/>
  <c r="Q162" i="46"/>
  <c r="AO162" i="46"/>
  <c r="U163" i="46"/>
  <c r="AS163" i="46"/>
  <c r="Y164" i="46"/>
  <c r="E165" i="46"/>
  <c r="AC165" i="46"/>
  <c r="I166" i="46"/>
  <c r="AG166" i="46"/>
  <c r="M167" i="46"/>
  <c r="AK167" i="46"/>
  <c r="Q168" i="46"/>
  <c r="AO168" i="46"/>
  <c r="U169" i="46"/>
  <c r="AS169" i="46"/>
  <c r="Y127" i="46"/>
  <c r="E128" i="46"/>
  <c r="AC128" i="46"/>
  <c r="I129" i="46"/>
  <c r="AG129" i="46"/>
  <c r="M130" i="46"/>
  <c r="AK130" i="46"/>
  <c r="Q131" i="46"/>
  <c r="AO131" i="46"/>
  <c r="U132" i="46"/>
  <c r="AS132" i="46"/>
  <c r="Y133" i="46"/>
  <c r="E134" i="46"/>
  <c r="AC134" i="46"/>
  <c r="I135" i="46"/>
  <c r="AG135" i="46"/>
  <c r="M136" i="46"/>
  <c r="AK136" i="46"/>
  <c r="Q137" i="46"/>
  <c r="AO137" i="46"/>
  <c r="U138" i="46"/>
  <c r="AS138" i="46"/>
  <c r="Y139" i="46"/>
  <c r="E140" i="46"/>
  <c r="AC140" i="46"/>
  <c r="I141" i="46"/>
  <c r="AG141" i="46"/>
  <c r="M142" i="46"/>
  <c r="AK142" i="46"/>
  <c r="Q143" i="46"/>
  <c r="AO143" i="46"/>
  <c r="U144" i="46"/>
  <c r="AS144" i="46"/>
  <c r="Y145" i="46"/>
  <c r="E146" i="46"/>
  <c r="AC146" i="46"/>
  <c r="I147" i="46"/>
  <c r="AG147" i="46"/>
  <c r="M148" i="46"/>
  <c r="AK148" i="46"/>
  <c r="Q149" i="46"/>
  <c r="AO149" i="46"/>
  <c r="U150" i="46"/>
  <c r="AS150" i="46"/>
  <c r="Y151" i="46"/>
  <c r="E152" i="46"/>
  <c r="AC152" i="46"/>
  <c r="I153" i="46"/>
  <c r="AG153" i="46"/>
  <c r="M154" i="46"/>
  <c r="AK154" i="46"/>
  <c r="Q155" i="46"/>
  <c r="AO155" i="46"/>
  <c r="U156" i="46"/>
  <c r="AS156" i="46"/>
  <c r="Y157" i="46"/>
  <c r="E158" i="46"/>
  <c r="AC158" i="46"/>
  <c r="I159" i="46"/>
  <c r="AG159" i="46"/>
  <c r="M160" i="46"/>
  <c r="AK160" i="46"/>
  <c r="Q161" i="46"/>
  <c r="AO161" i="46"/>
  <c r="R162" i="46"/>
  <c r="AP162" i="46"/>
  <c r="V163" i="46"/>
  <c r="AT163" i="46"/>
  <c r="Z164" i="46"/>
  <c r="F165" i="46"/>
  <c r="AD165" i="46"/>
  <c r="J166" i="46"/>
  <c r="AH166" i="46"/>
  <c r="N167" i="46"/>
  <c r="AL167" i="46"/>
  <c r="R168" i="46"/>
  <c r="AP168" i="46"/>
  <c r="V169" i="46"/>
  <c r="AT169" i="46"/>
  <c r="Z127" i="46"/>
  <c r="F128" i="46"/>
  <c r="AD128" i="46"/>
  <c r="J129" i="46"/>
  <c r="AH129" i="46"/>
  <c r="N130" i="46"/>
  <c r="AL130" i="46"/>
  <c r="R131" i="46"/>
  <c r="AP131" i="46"/>
  <c r="V132" i="46"/>
  <c r="AT132" i="46"/>
  <c r="Z133" i="46"/>
  <c r="F134" i="46"/>
  <c r="AD134" i="46"/>
  <c r="J135" i="46"/>
  <c r="AH135" i="46"/>
  <c r="N136" i="46"/>
  <c r="AL136" i="46"/>
  <c r="R137" i="46"/>
  <c r="AP137" i="46"/>
  <c r="V138" i="46"/>
  <c r="AT138" i="46"/>
  <c r="Z139" i="46"/>
  <c r="F140" i="46"/>
  <c r="AD140" i="46"/>
  <c r="J141" i="46"/>
  <c r="AH141" i="46"/>
  <c r="N142" i="46"/>
  <c r="AL142" i="46"/>
  <c r="R143" i="46"/>
  <c r="AP143" i="46"/>
  <c r="V144" i="46"/>
  <c r="AT144" i="46"/>
  <c r="Z145" i="46"/>
  <c r="F146" i="46"/>
  <c r="AD146" i="46"/>
  <c r="J147" i="46"/>
  <c r="AH147" i="46"/>
  <c r="N148" i="46"/>
  <c r="AL148" i="46"/>
  <c r="R149" i="46"/>
  <c r="AP149" i="46"/>
  <c r="V150" i="46"/>
  <c r="AT150" i="46"/>
  <c r="Z151" i="46"/>
  <c r="F152" i="46"/>
  <c r="AD152" i="46"/>
  <c r="J153" i="46"/>
  <c r="AH153" i="46"/>
  <c r="N154" i="46"/>
  <c r="AL154" i="46"/>
  <c r="R155" i="46"/>
  <c r="AP155" i="46"/>
  <c r="V156" i="46"/>
  <c r="AT156" i="46"/>
  <c r="Z157" i="46"/>
  <c r="F158" i="46"/>
  <c r="AD158" i="46"/>
  <c r="J159" i="46"/>
  <c r="AH159" i="46"/>
  <c r="N160" i="46"/>
  <c r="AL160" i="46"/>
  <c r="R161" i="46"/>
  <c r="AP161" i="46"/>
  <c r="S162" i="46"/>
  <c r="AQ162" i="46"/>
  <c r="W163" i="46"/>
  <c r="AU163" i="46"/>
  <c r="AA164" i="46"/>
  <c r="G165" i="46"/>
  <c r="AE165" i="46"/>
  <c r="K166" i="46"/>
  <c r="AI166" i="46"/>
  <c r="O167" i="46"/>
  <c r="AM167" i="46"/>
  <c r="S168" i="46"/>
  <c r="AQ168" i="46"/>
  <c r="W169" i="46"/>
  <c r="AU169" i="46"/>
  <c r="AA127" i="46"/>
  <c r="G128" i="46"/>
  <c r="AE128" i="46"/>
  <c r="K129" i="46"/>
  <c r="AI129" i="46"/>
  <c r="O130" i="46"/>
  <c r="AM130" i="46"/>
  <c r="S131" i="46"/>
  <c r="AQ131" i="46"/>
  <c r="W132" i="46"/>
  <c r="AU132" i="46"/>
  <c r="AA133" i="46"/>
  <c r="G134" i="46"/>
  <c r="AE134" i="46"/>
  <c r="K135" i="46"/>
  <c r="AI135" i="46"/>
  <c r="O136" i="46"/>
  <c r="AM136" i="46"/>
  <c r="S137" i="46"/>
  <c r="AQ137" i="46"/>
  <c r="W138" i="46"/>
  <c r="AU138" i="46"/>
  <c r="AA139" i="46"/>
  <c r="G140" i="46"/>
  <c r="AE140" i="46"/>
  <c r="K141" i="46"/>
  <c r="AI141" i="46"/>
  <c r="O142" i="46"/>
  <c r="AM142" i="46"/>
  <c r="S143" i="46"/>
  <c r="AQ143" i="46"/>
  <c r="W144" i="46"/>
  <c r="AU144" i="46"/>
  <c r="AA145" i="46"/>
  <c r="G146" i="46"/>
  <c r="AE146" i="46"/>
  <c r="K147" i="46"/>
  <c r="AI147" i="46"/>
  <c r="O148" i="46"/>
  <c r="AM148" i="46"/>
  <c r="S149" i="46"/>
  <c r="AQ149" i="46"/>
  <c r="W150" i="46"/>
  <c r="AU150" i="46"/>
  <c r="AA151" i="46"/>
  <c r="G152" i="46"/>
  <c r="AE152" i="46"/>
  <c r="K153" i="46"/>
  <c r="AI153" i="46"/>
  <c r="O154" i="46"/>
  <c r="AM154" i="46"/>
  <c r="S155" i="46"/>
  <c r="AQ155" i="46"/>
  <c r="W156" i="46"/>
  <c r="AU156" i="46"/>
  <c r="AA157" i="46"/>
  <c r="G158" i="46"/>
  <c r="AE158" i="46"/>
  <c r="K159" i="46"/>
  <c r="AI159" i="46"/>
  <c r="O160" i="46"/>
  <c r="AM160" i="46"/>
  <c r="S161" i="46"/>
  <c r="AQ161" i="46"/>
  <c r="T162" i="46"/>
  <c r="AR162" i="46"/>
  <c r="X163" i="46"/>
  <c r="D164" i="46"/>
  <c r="AB164" i="46"/>
  <c r="H165" i="46"/>
  <c r="AF165" i="46"/>
  <c r="L166" i="46"/>
  <c r="AJ166" i="46"/>
  <c r="P167" i="46"/>
  <c r="AN167" i="46"/>
  <c r="T168" i="46"/>
  <c r="AR168" i="46"/>
  <c r="X169" i="46"/>
  <c r="D127" i="46"/>
  <c r="AB127" i="46"/>
  <c r="H128" i="46"/>
  <c r="AF128" i="46"/>
  <c r="L129" i="46"/>
  <c r="AJ129" i="46"/>
  <c r="P130" i="46"/>
  <c r="AN130" i="46"/>
  <c r="T131" i="46"/>
  <c r="AR131" i="46"/>
  <c r="X132" i="46"/>
  <c r="D133" i="46"/>
  <c r="AB133" i="46"/>
  <c r="H134" i="46"/>
  <c r="AF134" i="46"/>
  <c r="L135" i="46"/>
  <c r="AJ135" i="46"/>
  <c r="P136" i="46"/>
  <c r="AN136" i="46"/>
  <c r="T137" i="46"/>
  <c r="AR137" i="46"/>
  <c r="X138" i="46"/>
  <c r="D139" i="46"/>
  <c r="AB139" i="46"/>
  <c r="H140" i="46"/>
  <c r="AF140" i="46"/>
  <c r="L141" i="46"/>
  <c r="AJ141" i="46"/>
  <c r="P142" i="46"/>
  <c r="AN142" i="46"/>
  <c r="T143" i="46"/>
  <c r="AR143" i="46"/>
  <c r="X144" i="46"/>
  <c r="D145" i="46"/>
  <c r="AB145" i="46"/>
  <c r="H146" i="46"/>
  <c r="AF146" i="46"/>
  <c r="L147" i="46"/>
  <c r="AJ147" i="46"/>
  <c r="P148" i="46"/>
  <c r="AN148" i="46"/>
  <c r="T149" i="46"/>
  <c r="AR149" i="46"/>
  <c r="X150" i="46"/>
  <c r="D151" i="46"/>
  <c r="AB151" i="46"/>
  <c r="H152" i="46"/>
  <c r="AF152" i="46"/>
  <c r="L153" i="46"/>
  <c r="AJ153" i="46"/>
  <c r="P154" i="46"/>
  <c r="AN154" i="46"/>
  <c r="T155" i="46"/>
  <c r="AR155" i="46"/>
  <c r="X156" i="46"/>
  <c r="D157" i="46"/>
  <c r="AB157" i="46"/>
  <c r="H158" i="46"/>
  <c r="AF158" i="46"/>
  <c r="L159" i="46"/>
  <c r="AJ159" i="46"/>
  <c r="P160" i="46"/>
  <c r="AN160" i="46"/>
  <c r="T161" i="46"/>
  <c r="AR161" i="46"/>
  <c r="U162" i="46"/>
  <c r="AS162" i="46"/>
  <c r="Y163" i="46"/>
  <c r="E164" i="46"/>
  <c r="AC164" i="46"/>
  <c r="I165" i="46"/>
  <c r="AG165" i="46"/>
  <c r="M166" i="46"/>
  <c r="AK166" i="46"/>
  <c r="Q167" i="46"/>
  <c r="AO167" i="46"/>
  <c r="U168" i="46"/>
  <c r="AS168" i="46"/>
  <c r="Y169" i="46"/>
  <c r="E127" i="46"/>
  <c r="AC127" i="46"/>
  <c r="I128" i="46"/>
  <c r="AG128" i="46"/>
  <c r="M129" i="46"/>
  <c r="AK129" i="46"/>
  <c r="Q130" i="46"/>
  <c r="AO130" i="46"/>
  <c r="U131" i="46"/>
  <c r="AS131" i="46"/>
  <c r="Y132" i="46"/>
  <c r="E133" i="46"/>
  <c r="AC133" i="46"/>
  <c r="I134" i="46"/>
  <c r="AG134" i="46"/>
  <c r="M135" i="46"/>
  <c r="AK135" i="46"/>
  <c r="Q136" i="46"/>
  <c r="AO136" i="46"/>
  <c r="U137" i="46"/>
  <c r="AS137" i="46"/>
  <c r="Y138" i="46"/>
  <c r="E139" i="46"/>
  <c r="AC139" i="46"/>
  <c r="I140" i="46"/>
  <c r="AG140" i="46"/>
  <c r="M141" i="46"/>
  <c r="AK141" i="46"/>
  <c r="Q142" i="46"/>
  <c r="AO142" i="46"/>
  <c r="U143" i="46"/>
  <c r="AS143" i="46"/>
  <c r="Y144" i="46"/>
  <c r="E145" i="46"/>
  <c r="AC145" i="46"/>
  <c r="I146" i="46"/>
  <c r="AG146" i="46"/>
  <c r="M147" i="46"/>
  <c r="AK147" i="46"/>
  <c r="Q148" i="46"/>
  <c r="AO148" i="46"/>
  <c r="U149" i="46"/>
  <c r="AS149" i="46"/>
  <c r="Y150" i="46"/>
  <c r="E151" i="46"/>
  <c r="AC151" i="46"/>
  <c r="I152" i="46"/>
  <c r="AG152" i="46"/>
  <c r="M153" i="46"/>
  <c r="AK153" i="46"/>
  <c r="Q154" i="46"/>
  <c r="AO154" i="46"/>
  <c r="U155" i="46"/>
  <c r="AS155" i="46"/>
  <c r="Y156" i="46"/>
  <c r="E157" i="46"/>
  <c r="AC157" i="46"/>
  <c r="I158" i="46"/>
  <c r="AG158" i="46"/>
  <c r="M159" i="46"/>
  <c r="AK159" i="46"/>
  <c r="Q160" i="46"/>
  <c r="AO160" i="46"/>
  <c r="U161" i="46"/>
  <c r="AS161" i="46"/>
  <c r="V162" i="46"/>
  <c r="AT162" i="46"/>
  <c r="Z163" i="46"/>
  <c r="F164" i="46"/>
  <c r="AD164" i="46"/>
  <c r="J165" i="46"/>
  <c r="AH165" i="46"/>
  <c r="N166" i="46"/>
  <c r="AL166" i="46"/>
  <c r="R167" i="46"/>
  <c r="AP167" i="46"/>
  <c r="V168" i="46"/>
  <c r="AT168" i="46"/>
  <c r="Z169" i="46"/>
  <c r="F127" i="46"/>
  <c r="AD127" i="46"/>
  <c r="J128" i="46"/>
  <c r="AH128" i="46"/>
  <c r="N129" i="46"/>
  <c r="AL129" i="46"/>
  <c r="R130" i="46"/>
  <c r="AP130" i="46"/>
  <c r="V131" i="46"/>
  <c r="AT131" i="46"/>
  <c r="Z132" i="46"/>
  <c r="F133" i="46"/>
  <c r="AD133" i="46"/>
  <c r="J134" i="46"/>
  <c r="AH134" i="46"/>
  <c r="N135" i="46"/>
  <c r="AL135" i="46"/>
  <c r="R136" i="46"/>
  <c r="AP136" i="46"/>
  <c r="V137" i="46"/>
  <c r="AT137" i="46"/>
  <c r="Z138" i="46"/>
  <c r="F139" i="46"/>
  <c r="AD139" i="46"/>
  <c r="J140" i="46"/>
  <c r="AH140" i="46"/>
  <c r="N141" i="46"/>
  <c r="AL141" i="46"/>
  <c r="R142" i="46"/>
  <c r="AP142" i="46"/>
  <c r="V143" i="46"/>
  <c r="AT143" i="46"/>
  <c r="Z144" i="46"/>
  <c r="F145" i="46"/>
  <c r="AD145" i="46"/>
  <c r="J146" i="46"/>
  <c r="AH146" i="46"/>
  <c r="N147" i="46"/>
  <c r="AL147" i="46"/>
  <c r="R148" i="46"/>
  <c r="AP148" i="46"/>
  <c r="V149" i="46"/>
  <c r="AT149" i="46"/>
  <c r="Z150" i="46"/>
  <c r="F151" i="46"/>
  <c r="AD151" i="46"/>
  <c r="J152" i="46"/>
  <c r="AH152" i="46"/>
  <c r="N153" i="46"/>
  <c r="AL153" i="46"/>
  <c r="R154" i="46"/>
  <c r="AP154" i="46"/>
  <c r="V155" i="46"/>
  <c r="AT155" i="46"/>
  <c r="Z156" i="46"/>
  <c r="F157" i="46"/>
  <c r="AD157" i="46"/>
  <c r="J158" i="46"/>
  <c r="AH158" i="46"/>
  <c r="N159" i="46"/>
  <c r="AL159" i="46"/>
  <c r="R160" i="46"/>
  <c r="AP160" i="46"/>
  <c r="V161" i="46"/>
  <c r="AT161" i="46"/>
  <c r="W162" i="46"/>
  <c r="AU162" i="46"/>
  <c r="AA163" i="46"/>
  <c r="G164" i="46"/>
  <c r="AE164" i="46"/>
  <c r="G127" i="46"/>
  <c r="AE133" i="46"/>
  <c r="K140" i="46"/>
  <c r="AI146" i="46"/>
  <c r="O153" i="46"/>
  <c r="AM159" i="46"/>
  <c r="X162" i="46"/>
  <c r="H127" i="46"/>
  <c r="AF133" i="46"/>
  <c r="L140" i="46"/>
  <c r="AJ146" i="46"/>
  <c r="P153" i="46"/>
  <c r="AN159" i="46"/>
  <c r="D163" i="46"/>
  <c r="AE127" i="46"/>
  <c r="K134" i="46"/>
  <c r="AI140" i="46"/>
  <c r="O147" i="46"/>
  <c r="AM153" i="46"/>
  <c r="S160" i="46"/>
  <c r="P159" i="46"/>
  <c r="AB163" i="46"/>
  <c r="AF127" i="46"/>
  <c r="L134" i="46"/>
  <c r="AJ140" i="46"/>
  <c r="P147" i="46"/>
  <c r="AN153" i="46"/>
  <c r="T160" i="46"/>
  <c r="H164" i="46"/>
  <c r="K128" i="46"/>
  <c r="AI134" i="46"/>
  <c r="O141" i="46"/>
  <c r="AM147" i="46"/>
  <c r="S154" i="46"/>
  <c r="AQ160" i="46"/>
  <c r="AF164" i="46"/>
  <c r="L128" i="46"/>
  <c r="AJ134" i="46"/>
  <c r="P141" i="46"/>
  <c r="AN147" i="46"/>
  <c r="T154" i="46"/>
  <c r="AR160" i="46"/>
  <c r="L146" i="46"/>
  <c r="K165" i="46"/>
  <c r="AI128" i="46"/>
  <c r="O135" i="46"/>
  <c r="AM141" i="46"/>
  <c r="S148" i="46"/>
  <c r="AQ154" i="46"/>
  <c r="W161" i="46"/>
  <c r="L165" i="46"/>
  <c r="AJ128" i="46"/>
  <c r="P135" i="46"/>
  <c r="AN141" i="46"/>
  <c r="T148" i="46"/>
  <c r="AR154" i="46"/>
  <c r="X161" i="46"/>
  <c r="AI165" i="46"/>
  <c r="O129" i="46"/>
  <c r="AM135" i="46"/>
  <c r="S142" i="46"/>
  <c r="AQ148" i="46"/>
  <c r="W155" i="46"/>
  <c r="AU161" i="46"/>
  <c r="AJ165" i="46"/>
  <c r="P129" i="46"/>
  <c r="AN135" i="46"/>
  <c r="T142" i="46"/>
  <c r="AR148" i="46"/>
  <c r="X155" i="46"/>
  <c r="O166" i="46"/>
  <c r="AM129" i="46"/>
  <c r="S136" i="46"/>
  <c r="AQ142" i="46"/>
  <c r="W149" i="46"/>
  <c r="AU155" i="46"/>
  <c r="H133" i="46"/>
  <c r="P166" i="46"/>
  <c r="AN129" i="46"/>
  <c r="T136" i="46"/>
  <c r="AR142" i="46"/>
  <c r="X149" i="46"/>
  <c r="D156" i="46"/>
  <c r="AJ152" i="46"/>
  <c r="AM166" i="46"/>
  <c r="S130" i="46"/>
  <c r="AQ136" i="46"/>
  <c r="W143" i="46"/>
  <c r="AU149" i="46"/>
  <c r="AA156" i="46"/>
  <c r="AN166" i="46"/>
  <c r="T130" i="46"/>
  <c r="AR136" i="46"/>
  <c r="X143" i="46"/>
  <c r="D150" i="46"/>
  <c r="AB156" i="46"/>
  <c r="S167" i="46"/>
  <c r="AQ130" i="46"/>
  <c r="W137" i="46"/>
  <c r="AU143" i="46"/>
  <c r="AA150" i="46"/>
  <c r="G157" i="46"/>
  <c r="AF139" i="46"/>
  <c r="T167" i="46"/>
  <c r="AR130" i="46"/>
  <c r="X137" i="46"/>
  <c r="D144" i="46"/>
  <c r="AB150" i="46"/>
  <c r="H157" i="46"/>
  <c r="AQ167" i="46"/>
  <c r="W131" i="46"/>
  <c r="AU137" i="46"/>
  <c r="AA144" i="46"/>
  <c r="G151" i="46"/>
  <c r="AE157" i="46"/>
  <c r="AR167" i="46"/>
  <c r="X131" i="46"/>
  <c r="D138" i="46"/>
  <c r="AB144" i="46"/>
  <c r="H151" i="46"/>
  <c r="AF157" i="46"/>
  <c r="W168" i="46"/>
  <c r="AU131" i="46"/>
  <c r="AA138" i="46"/>
  <c r="G145" i="46"/>
  <c r="AE151" i="46"/>
  <c r="K158" i="46"/>
  <c r="X168" i="46"/>
  <c r="D132" i="46"/>
  <c r="AB138" i="46"/>
  <c r="H145" i="46"/>
  <c r="AF151" i="46"/>
  <c r="L158" i="46"/>
  <c r="AU168" i="46"/>
  <c r="AA132" i="46"/>
  <c r="G139" i="46"/>
  <c r="AE145" i="46"/>
  <c r="K152" i="46"/>
  <c r="AI158" i="46"/>
  <c r="D169" i="46"/>
  <c r="AB132" i="46"/>
  <c r="H139" i="46"/>
  <c r="AF145" i="46"/>
  <c r="L152" i="46"/>
  <c r="AJ158" i="46"/>
  <c r="AB169" i="46"/>
  <c r="AA169" i="46"/>
  <c r="G133" i="46"/>
  <c r="AE139" i="46"/>
  <c r="K146" i="46"/>
  <c r="AI152" i="46"/>
  <c r="O159" i="46"/>
  <c r="N122" i="43" l="1"/>
  <c r="N166" i="43" s="1"/>
  <c r="N115" i="43" s="1"/>
  <c r="AL122" i="43"/>
  <c r="AL166" i="43" s="1"/>
  <c r="AL115" i="43" s="1"/>
  <c r="O122" i="43"/>
  <c r="O166" i="43" s="1"/>
  <c r="O115" i="43" s="1"/>
  <c r="AM122" i="43"/>
  <c r="AM166" i="43" s="1"/>
  <c r="AM115" i="43" s="1"/>
  <c r="P122" i="43"/>
  <c r="P166" i="43" s="1"/>
  <c r="P115" i="43" s="1"/>
  <c r="AN122" i="43"/>
  <c r="AN166" i="43" s="1"/>
  <c r="AN115" i="43" s="1"/>
  <c r="Q122" i="43"/>
  <c r="Q166" i="43" s="1"/>
  <c r="Q115" i="43" s="1"/>
  <c r="AO122" i="43"/>
  <c r="AO166" i="43" s="1"/>
  <c r="AO115" i="43" s="1"/>
  <c r="R122" i="43"/>
  <c r="R166" i="43" s="1"/>
  <c r="R115" i="43" s="1"/>
  <c r="AP122" i="43"/>
  <c r="AP166" i="43" s="1"/>
  <c r="AP115" i="43" s="1"/>
  <c r="S122" i="43"/>
  <c r="S166" i="43" s="1"/>
  <c r="S115" i="43" s="1"/>
  <c r="AQ122" i="43"/>
  <c r="AQ166" i="43" s="1"/>
  <c r="AQ115" i="43" s="1"/>
  <c r="T122" i="43"/>
  <c r="T166" i="43" s="1"/>
  <c r="T115" i="43" s="1"/>
  <c r="AR122" i="43"/>
  <c r="AR166" i="43" s="1"/>
  <c r="AR115" i="43" s="1"/>
  <c r="D122" i="43"/>
  <c r="D166" i="43" s="1"/>
  <c r="U122" i="43"/>
  <c r="U166" i="43" s="1"/>
  <c r="U115" i="43" s="1"/>
  <c r="AS122" i="43"/>
  <c r="AS166" i="43" s="1"/>
  <c r="AS115" i="43" s="1"/>
  <c r="V122" i="43"/>
  <c r="V166" i="43" s="1"/>
  <c r="V115" i="43" s="1"/>
  <c r="AT122" i="43"/>
  <c r="AT166" i="43" s="1"/>
  <c r="AT115" i="43" s="1"/>
  <c r="W122" i="43"/>
  <c r="W166" i="43" s="1"/>
  <c r="W115" i="43" s="1"/>
  <c r="AU122" i="43"/>
  <c r="AU166" i="43" s="1"/>
  <c r="AU115" i="43" s="1"/>
  <c r="X122" i="43"/>
  <c r="X166" i="43" s="1"/>
  <c r="X115" i="43" s="1"/>
  <c r="Y122" i="43"/>
  <c r="Y166" i="43" s="1"/>
  <c r="Y115" i="43" s="1"/>
  <c r="Z122" i="43"/>
  <c r="Z166" i="43" s="1"/>
  <c r="Z115" i="43" s="1"/>
  <c r="AA122" i="43"/>
  <c r="AA166" i="43" s="1"/>
  <c r="AA115" i="43" s="1"/>
  <c r="AB122" i="43"/>
  <c r="AB166" i="43" s="1"/>
  <c r="AB115" i="43" s="1"/>
  <c r="E122" i="43"/>
  <c r="E166" i="43" s="1"/>
  <c r="AC122" i="43"/>
  <c r="AC166" i="43" s="1"/>
  <c r="AC115" i="43" s="1"/>
  <c r="F122" i="43"/>
  <c r="F166" i="43" s="1"/>
  <c r="AD122" i="43"/>
  <c r="AD166" i="43" s="1"/>
  <c r="AD115" i="43" s="1"/>
  <c r="G122" i="43"/>
  <c r="G166" i="43" s="1"/>
  <c r="AE122" i="43"/>
  <c r="AE166" i="43" s="1"/>
  <c r="AE115" i="43" s="1"/>
  <c r="H122" i="43"/>
  <c r="H166" i="43" s="1"/>
  <c r="AF122" i="43"/>
  <c r="AF166" i="43" s="1"/>
  <c r="AF115" i="43" s="1"/>
  <c r="I122" i="43"/>
  <c r="I166" i="43" s="1"/>
  <c r="AG122" i="43"/>
  <c r="AG166" i="43" s="1"/>
  <c r="AG115" i="43" s="1"/>
  <c r="J122" i="43"/>
  <c r="J166" i="43" s="1"/>
  <c r="AH122" i="43"/>
  <c r="AH166" i="43" s="1"/>
  <c r="AH115" i="43" s="1"/>
  <c r="L122" i="43"/>
  <c r="L166" i="43" s="1"/>
  <c r="L115" i="43" s="1"/>
  <c r="AJ122" i="43"/>
  <c r="AJ166" i="43" s="1"/>
  <c r="AJ115" i="43" s="1"/>
  <c r="K122" i="43"/>
  <c r="K166" i="43" s="1"/>
  <c r="K115" i="43" s="1"/>
  <c r="M122" i="43"/>
  <c r="M166" i="43" s="1"/>
  <c r="M115" i="43" s="1"/>
  <c r="AI122" i="43"/>
  <c r="AI166" i="43" s="1"/>
  <c r="AI115" i="43" s="1"/>
  <c r="AK122" i="43"/>
  <c r="AK166" i="43" s="1"/>
  <c r="AK115" i="43" s="1"/>
  <c r="F126" i="46"/>
  <c r="F170" i="46" s="1"/>
  <c r="F119" i="46" s="1"/>
  <c r="AD126" i="46"/>
  <c r="AD170" i="46" s="1"/>
  <c r="AD119" i="46" s="1"/>
  <c r="G126" i="46"/>
  <c r="G170" i="46" s="1"/>
  <c r="G119" i="46" s="1"/>
  <c r="AE126" i="46"/>
  <c r="AE170" i="46" s="1"/>
  <c r="AE119" i="46" s="1"/>
  <c r="H126" i="46"/>
  <c r="H170" i="46" s="1"/>
  <c r="H119" i="46" s="1"/>
  <c r="AF126" i="46"/>
  <c r="AF170" i="46" s="1"/>
  <c r="AF119" i="46" s="1"/>
  <c r="I126" i="46"/>
  <c r="I170" i="46" s="1"/>
  <c r="I119" i="46" s="1"/>
  <c r="AG126" i="46"/>
  <c r="AG170" i="46" s="1"/>
  <c r="AG119" i="46" s="1"/>
  <c r="J126" i="46"/>
  <c r="J170" i="46" s="1"/>
  <c r="J119" i="46" s="1"/>
  <c r="AH126" i="46"/>
  <c r="AH170" i="46" s="1"/>
  <c r="AH119" i="46" s="1"/>
  <c r="K126" i="46"/>
  <c r="K170" i="46" s="1"/>
  <c r="K119" i="46" s="1"/>
  <c r="AI126" i="46"/>
  <c r="AI170" i="46" s="1"/>
  <c r="AI119" i="46" s="1"/>
  <c r="L126" i="46"/>
  <c r="L170" i="46" s="1"/>
  <c r="L119" i="46" s="1"/>
  <c r="AJ126" i="46"/>
  <c r="AJ170" i="46" s="1"/>
  <c r="AJ119" i="46" s="1"/>
  <c r="M126" i="46"/>
  <c r="M170" i="46" s="1"/>
  <c r="M119" i="46" s="1"/>
  <c r="AK126" i="46"/>
  <c r="AK170" i="46" s="1"/>
  <c r="AK119" i="46" s="1"/>
  <c r="N126" i="46"/>
  <c r="N170" i="46" s="1"/>
  <c r="N119" i="46" s="1"/>
  <c r="AL126" i="46"/>
  <c r="AL170" i="46" s="1"/>
  <c r="AL119" i="46" s="1"/>
  <c r="O126" i="46"/>
  <c r="O170" i="46" s="1"/>
  <c r="O119" i="46" s="1"/>
  <c r="AM126" i="46"/>
  <c r="AM170" i="46" s="1"/>
  <c r="AM119" i="46" s="1"/>
  <c r="P126" i="46"/>
  <c r="P170" i="46" s="1"/>
  <c r="P119" i="46" s="1"/>
  <c r="AN126" i="46"/>
  <c r="AN170" i="46" s="1"/>
  <c r="AN119" i="46" s="1"/>
  <c r="Q126" i="46"/>
  <c r="Q170" i="46" s="1"/>
  <c r="Q119" i="46" s="1"/>
  <c r="AO126" i="46"/>
  <c r="AO170" i="46" s="1"/>
  <c r="AO119" i="46" s="1"/>
  <c r="R126" i="46"/>
  <c r="R170" i="46" s="1"/>
  <c r="R119" i="46" s="1"/>
  <c r="AP126" i="46"/>
  <c r="AP170" i="46" s="1"/>
  <c r="AP119" i="46" s="1"/>
  <c r="S126" i="46"/>
  <c r="S170" i="46" s="1"/>
  <c r="S119" i="46" s="1"/>
  <c r="AQ126" i="46"/>
  <c r="AQ170" i="46" s="1"/>
  <c r="AQ119" i="46" s="1"/>
  <c r="T126" i="46"/>
  <c r="T170" i="46" s="1"/>
  <c r="T119" i="46" s="1"/>
  <c r="AR126" i="46"/>
  <c r="AR170" i="46" s="1"/>
  <c r="AR119" i="46" s="1"/>
  <c r="U126" i="46"/>
  <c r="U170" i="46" s="1"/>
  <c r="U119" i="46" s="1"/>
  <c r="AS126" i="46"/>
  <c r="AS170" i="46" s="1"/>
  <c r="AS119" i="46" s="1"/>
  <c r="V126" i="46"/>
  <c r="V170" i="46" s="1"/>
  <c r="V119" i="46" s="1"/>
  <c r="AT126" i="46"/>
  <c r="AT170" i="46" s="1"/>
  <c r="AT119" i="46" s="1"/>
  <c r="W126" i="46"/>
  <c r="W170" i="46" s="1"/>
  <c r="W119" i="46" s="1"/>
  <c r="AU126" i="46"/>
  <c r="AU170" i="46" s="1"/>
  <c r="AU119" i="46" s="1"/>
  <c r="X126" i="46"/>
  <c r="X170" i="46" s="1"/>
  <c r="X119" i="46" s="1"/>
  <c r="D126" i="46"/>
  <c r="D170" i="46" s="1"/>
  <c r="D119" i="46" s="1"/>
  <c r="Y126" i="46"/>
  <c r="Y170" i="46" s="1"/>
  <c r="Y119" i="46" s="1"/>
  <c r="Z126" i="46"/>
  <c r="Z170" i="46" s="1"/>
  <c r="Z119" i="46" s="1"/>
  <c r="AA126" i="46"/>
  <c r="AA170" i="46" s="1"/>
  <c r="AA119" i="46" s="1"/>
  <c r="E126" i="46"/>
  <c r="E170" i="46" s="1"/>
  <c r="E119" i="46" s="1"/>
  <c r="AB126" i="46"/>
  <c r="AB170" i="46" s="1"/>
  <c r="AB119" i="46" s="1"/>
  <c r="AC126" i="46"/>
  <c r="AC170" i="46" s="1"/>
  <c r="AC119" i="46" s="1"/>
  <c r="D21" i="44"/>
  <c r="D21" i="45" l="1"/>
  <c r="AU33" i="62"/>
  <c r="AT33" i="62"/>
  <c r="AS33" i="62"/>
  <c r="AR33" i="62"/>
  <c r="AQ33" i="62"/>
  <c r="AP33" i="62"/>
  <c r="AO33" i="62"/>
  <c r="AN33" i="62"/>
  <c r="AM33" i="62"/>
  <c r="AL33" i="62"/>
  <c r="AK33" i="62"/>
  <c r="AJ33" i="62"/>
  <c r="AI33" i="62"/>
  <c r="AH33" i="62"/>
  <c r="AG33" i="62"/>
  <c r="AF33" i="62"/>
  <c r="AE33" i="62"/>
  <c r="AD33" i="62"/>
  <c r="AC33" i="62"/>
  <c r="AB33" i="62"/>
  <c r="AA33" i="62"/>
  <c r="Z33" i="62"/>
  <c r="Y33" i="62"/>
  <c r="X33" i="62"/>
  <c r="W33" i="62"/>
  <c r="V33" i="62"/>
  <c r="U33" i="62"/>
  <c r="T33" i="62"/>
  <c r="S33" i="62"/>
  <c r="R33" i="62"/>
  <c r="Q33" i="62"/>
  <c r="P33" i="62"/>
  <c r="O33" i="62"/>
  <c r="N33" i="62"/>
  <c r="M33" i="62"/>
  <c r="L33" i="62"/>
  <c r="K33" i="62"/>
  <c r="J33" i="62"/>
  <c r="I33" i="62"/>
  <c r="H33" i="62"/>
  <c r="G33" i="62"/>
  <c r="F33" i="62"/>
  <c r="E33" i="62"/>
  <c r="D33" i="62"/>
  <c r="E85" i="62" l="1"/>
  <c r="J50" i="62"/>
  <c r="AH50" i="62"/>
  <c r="V50" i="62"/>
  <c r="AF50" i="62"/>
  <c r="T50" i="62"/>
  <c r="AR50" i="62"/>
  <c r="G50" i="62"/>
  <c r="H50" i="62"/>
  <c r="AS50" i="62"/>
  <c r="AT50" i="62"/>
  <c r="Z50" i="62"/>
  <c r="AU50" i="62"/>
  <c r="X50" i="62"/>
  <c r="D50" i="62"/>
  <c r="AB50" i="62"/>
  <c r="W50" i="62"/>
  <c r="E50" i="62"/>
  <c r="U50" i="62"/>
  <c r="F50" i="62"/>
  <c r="N50" i="62"/>
  <c r="K50" i="62"/>
  <c r="I50" i="62"/>
  <c r="P50" i="62"/>
  <c r="AN50" i="62"/>
  <c r="AC50" i="62"/>
  <c r="AA50" i="62"/>
  <c r="AD50" i="62"/>
  <c r="AE50" i="62"/>
  <c r="Y50" i="62"/>
  <c r="AG50" i="62"/>
  <c r="AI50" i="62"/>
  <c r="AJ50" i="62"/>
  <c r="AK50" i="62"/>
  <c r="Q50" i="62"/>
  <c r="AO50" i="62"/>
  <c r="O50" i="62"/>
  <c r="R50" i="62"/>
  <c r="AP50" i="62"/>
  <c r="L50" i="62"/>
  <c r="AL50" i="62"/>
  <c r="AM50" i="62"/>
  <c r="S50" i="62"/>
  <c r="AQ50" i="62"/>
  <c r="M50" i="62"/>
  <c r="D36" i="61"/>
  <c r="D68" i="61" s="1"/>
  <c r="C97" i="62" l="1" a="1"/>
  <c r="U50" i="61"/>
  <c r="AS50" i="61"/>
  <c r="Y50" i="61"/>
  <c r="D50" i="61"/>
  <c r="G50" i="61"/>
  <c r="J50" i="61"/>
  <c r="X50" i="61"/>
  <c r="AI50" i="61"/>
  <c r="K50" i="61"/>
  <c r="Z50" i="61"/>
  <c r="V50" i="61"/>
  <c r="AA50" i="61"/>
  <c r="AT50" i="61"/>
  <c r="E50" i="61"/>
  <c r="F50" i="61"/>
  <c r="H50" i="61"/>
  <c r="I50" i="61"/>
  <c r="O50" i="61"/>
  <c r="AM50" i="61"/>
  <c r="P50" i="61"/>
  <c r="AN50" i="61"/>
  <c r="Q50" i="61"/>
  <c r="AO50" i="61"/>
  <c r="R50" i="61"/>
  <c r="AP50" i="61"/>
  <c r="M50" i="61"/>
  <c r="S50" i="61"/>
  <c r="AQ50" i="61"/>
  <c r="AL50" i="61"/>
  <c r="T50" i="61"/>
  <c r="AR50" i="61"/>
  <c r="N50" i="61"/>
  <c r="L50" i="61"/>
  <c r="W50" i="61"/>
  <c r="AU50" i="61"/>
  <c r="AJ50" i="61"/>
  <c r="AB50" i="61"/>
  <c r="AC50" i="61"/>
  <c r="AD50" i="61"/>
  <c r="AK50" i="61"/>
  <c r="AE50" i="61"/>
  <c r="AF50" i="61"/>
  <c r="AG50" i="61"/>
  <c r="AH50" i="61"/>
  <c r="C97" i="62" l="1"/>
  <c r="T98" i="62"/>
  <c r="AR98" i="62"/>
  <c r="AB99" i="62"/>
  <c r="L100" i="62"/>
  <c r="AJ100" i="62"/>
  <c r="T101" i="62"/>
  <c r="AR101" i="62"/>
  <c r="AB102" i="62"/>
  <c r="L103" i="62"/>
  <c r="AJ103" i="62"/>
  <c r="T104" i="62"/>
  <c r="AR104" i="62"/>
  <c r="AB105" i="62"/>
  <c r="L106" i="62"/>
  <c r="AJ106" i="62"/>
  <c r="T107" i="62"/>
  <c r="AR107" i="62"/>
  <c r="AB108" i="62"/>
  <c r="L109" i="62"/>
  <c r="AJ109" i="62"/>
  <c r="T110" i="62"/>
  <c r="AR110" i="62"/>
  <c r="AB111" i="62"/>
  <c r="L112" i="62"/>
  <c r="AJ112" i="62"/>
  <c r="T113" i="62"/>
  <c r="AR113" i="62"/>
  <c r="AB114" i="62"/>
  <c r="L115" i="62"/>
  <c r="AJ115" i="62"/>
  <c r="T116" i="62"/>
  <c r="AR116" i="62"/>
  <c r="AB117" i="62"/>
  <c r="L118" i="62"/>
  <c r="AJ118" i="62"/>
  <c r="T119" i="62"/>
  <c r="AR119" i="62"/>
  <c r="AB120" i="62"/>
  <c r="L121" i="62"/>
  <c r="AJ121" i="62"/>
  <c r="T122" i="62"/>
  <c r="AR122" i="62"/>
  <c r="AB123" i="62"/>
  <c r="L124" i="62"/>
  <c r="AJ124" i="62"/>
  <c r="T125" i="62"/>
  <c r="AR125" i="62"/>
  <c r="AB126" i="62"/>
  <c r="L127" i="62"/>
  <c r="AJ127" i="62"/>
  <c r="T128" i="62"/>
  <c r="AR128" i="62"/>
  <c r="AB129" i="62"/>
  <c r="L130" i="62"/>
  <c r="AJ130" i="62"/>
  <c r="T131" i="62"/>
  <c r="AR131" i="62"/>
  <c r="AB132" i="62"/>
  <c r="L133" i="62"/>
  <c r="AJ133" i="62"/>
  <c r="T134" i="62"/>
  <c r="AR134" i="62"/>
  <c r="AB135" i="62"/>
  <c r="L136" i="62"/>
  <c r="AJ136" i="62"/>
  <c r="T137" i="62"/>
  <c r="AR137" i="62"/>
  <c r="AB138" i="62"/>
  <c r="L139" i="62"/>
  <c r="AJ139" i="62"/>
  <c r="T140" i="62"/>
  <c r="AR140" i="62"/>
  <c r="D121" i="62"/>
  <c r="D122" i="62"/>
  <c r="AD117" i="62"/>
  <c r="AD120" i="62"/>
  <c r="V122" i="62"/>
  <c r="AD123" i="62"/>
  <c r="V125" i="62"/>
  <c r="AD126" i="62"/>
  <c r="V128" i="62"/>
  <c r="U98" i="62"/>
  <c r="E99" i="62"/>
  <c r="AC99" i="62"/>
  <c r="M100" i="62"/>
  <c r="AK100" i="62"/>
  <c r="U101" i="62"/>
  <c r="E102" i="62"/>
  <c r="AC102" i="62"/>
  <c r="M103" i="62"/>
  <c r="AK103" i="62"/>
  <c r="U104" i="62"/>
  <c r="E105" i="62"/>
  <c r="AC105" i="62"/>
  <c r="M106" i="62"/>
  <c r="AK106" i="62"/>
  <c r="U107" i="62"/>
  <c r="E108" i="62"/>
  <c r="AC108" i="62"/>
  <c r="M109" i="62"/>
  <c r="AK109" i="62"/>
  <c r="U110" i="62"/>
  <c r="E111" i="62"/>
  <c r="AC111" i="62"/>
  <c r="M112" i="62"/>
  <c r="AK112" i="62"/>
  <c r="U113" i="62"/>
  <c r="E114" i="62"/>
  <c r="AC114" i="62"/>
  <c r="M115" i="62"/>
  <c r="AK115" i="62"/>
  <c r="U116" i="62"/>
  <c r="E117" i="62"/>
  <c r="AC117" i="62"/>
  <c r="M118" i="62"/>
  <c r="AK118" i="62"/>
  <c r="U119" i="62"/>
  <c r="E120" i="62"/>
  <c r="AC120" i="62"/>
  <c r="M121" i="62"/>
  <c r="AK121" i="62"/>
  <c r="U122" i="62"/>
  <c r="E123" i="62"/>
  <c r="AC123" i="62"/>
  <c r="M124" i="62"/>
  <c r="AK124" i="62"/>
  <c r="U125" i="62"/>
  <c r="E126" i="62"/>
  <c r="AC126" i="62"/>
  <c r="M127" i="62"/>
  <c r="AK127" i="62"/>
  <c r="U128" i="62"/>
  <c r="E129" i="62"/>
  <c r="AC129" i="62"/>
  <c r="M130" i="62"/>
  <c r="AK130" i="62"/>
  <c r="U131" i="62"/>
  <c r="E132" i="62"/>
  <c r="AC132" i="62"/>
  <c r="M133" i="62"/>
  <c r="AK133" i="62"/>
  <c r="U134" i="62"/>
  <c r="E135" i="62"/>
  <c r="AC135" i="62"/>
  <c r="M136" i="62"/>
  <c r="AK136" i="62"/>
  <c r="U137" i="62"/>
  <c r="E138" i="62"/>
  <c r="AC138" i="62"/>
  <c r="M139" i="62"/>
  <c r="AK139" i="62"/>
  <c r="U140" i="62"/>
  <c r="D98" i="62"/>
  <c r="N118" i="62"/>
  <c r="AL121" i="62"/>
  <c r="N124" i="62"/>
  <c r="F126" i="62"/>
  <c r="N127" i="62"/>
  <c r="F129" i="62"/>
  <c r="V98" i="62"/>
  <c r="F99" i="62"/>
  <c r="AD99" i="62"/>
  <c r="N100" i="62"/>
  <c r="AL100" i="62"/>
  <c r="V101" i="62"/>
  <c r="F102" i="62"/>
  <c r="AD102" i="62"/>
  <c r="N103" i="62"/>
  <c r="AL103" i="62"/>
  <c r="V104" i="62"/>
  <c r="F105" i="62"/>
  <c r="AD105" i="62"/>
  <c r="N106" i="62"/>
  <c r="AL106" i="62"/>
  <c r="V107" i="62"/>
  <c r="F108" i="62"/>
  <c r="AD108" i="62"/>
  <c r="N109" i="62"/>
  <c r="AL109" i="62"/>
  <c r="V110" i="62"/>
  <c r="F111" i="62"/>
  <c r="AD111" i="62"/>
  <c r="N112" i="62"/>
  <c r="AL112" i="62"/>
  <c r="V113" i="62"/>
  <c r="F114" i="62"/>
  <c r="AD114" i="62"/>
  <c r="N115" i="62"/>
  <c r="AL115" i="62"/>
  <c r="V116" i="62"/>
  <c r="F117" i="62"/>
  <c r="AL118" i="62"/>
  <c r="V119" i="62"/>
  <c r="F120" i="62"/>
  <c r="N121" i="62"/>
  <c r="F123" i="62"/>
  <c r="AL124" i="62"/>
  <c r="AL127" i="62"/>
  <c r="W98" i="62"/>
  <c r="G99" i="62"/>
  <c r="AE99" i="62"/>
  <c r="O100" i="62"/>
  <c r="AM100" i="62"/>
  <c r="X98" i="62"/>
  <c r="H99" i="62"/>
  <c r="AF99" i="62"/>
  <c r="P100" i="62"/>
  <c r="AN100" i="62"/>
  <c r="Y98" i="62"/>
  <c r="I99" i="62"/>
  <c r="AG99" i="62"/>
  <c r="Q100" i="62"/>
  <c r="AO100" i="62"/>
  <c r="Y101" i="62"/>
  <c r="I102" i="62"/>
  <c r="AG102" i="62"/>
  <c r="Q103" i="62"/>
  <c r="AO103" i="62"/>
  <c r="Y104" i="62"/>
  <c r="I105" i="62"/>
  <c r="AG105" i="62"/>
  <c r="Q106" i="62"/>
  <c r="AO106" i="62"/>
  <c r="Y107" i="62"/>
  <c r="I108" i="62"/>
  <c r="AG108" i="62"/>
  <c r="Q109" i="62"/>
  <c r="AO109" i="62"/>
  <c r="Y110" i="62"/>
  <c r="I111" i="62"/>
  <c r="AG111" i="62"/>
  <c r="Q112" i="62"/>
  <c r="AO112" i="62"/>
  <c r="Y113" i="62"/>
  <c r="I114" i="62"/>
  <c r="AG114" i="62"/>
  <c r="Q115" i="62"/>
  <c r="AO115" i="62"/>
  <c r="Y116" i="62"/>
  <c r="I117" i="62"/>
  <c r="AG117" i="62"/>
  <c r="Q118" i="62"/>
  <c r="AO118" i="62"/>
  <c r="Y119" i="62"/>
  <c r="I120" i="62"/>
  <c r="AG120" i="62"/>
  <c r="Q121" i="62"/>
  <c r="AO121" i="62"/>
  <c r="Y122" i="62"/>
  <c r="I123" i="62"/>
  <c r="AG123" i="62"/>
  <c r="Q124" i="62"/>
  <c r="AO124" i="62"/>
  <c r="Y125" i="62"/>
  <c r="I126" i="62"/>
  <c r="AG126" i="62"/>
  <c r="Q127" i="62"/>
  <c r="AO127" i="62"/>
  <c r="Y128" i="62"/>
  <c r="I129" i="62"/>
  <c r="AG129" i="62"/>
  <c r="Q130" i="62"/>
  <c r="AO130" i="62"/>
  <c r="Y131" i="62"/>
  <c r="I132" i="62"/>
  <c r="AG132" i="62"/>
  <c r="Q133" i="62"/>
  <c r="AO133" i="62"/>
  <c r="Y134" i="62"/>
  <c r="I135" i="62"/>
  <c r="AG135" i="62"/>
  <c r="Q136" i="62"/>
  <c r="AO136" i="62"/>
  <c r="Y137" i="62"/>
  <c r="I138" i="62"/>
  <c r="AG138" i="62"/>
  <c r="Q139" i="62"/>
  <c r="AO139" i="62"/>
  <c r="Y140" i="62"/>
  <c r="D102" i="62"/>
  <c r="D126" i="62"/>
  <c r="J99" i="62"/>
  <c r="AP100" i="62"/>
  <c r="J102" i="62"/>
  <c r="Z98" i="62"/>
  <c r="AH99" i="62"/>
  <c r="R100" i="62"/>
  <c r="Z101" i="62"/>
  <c r="AA98" i="62"/>
  <c r="K99" i="62"/>
  <c r="AI99" i="62"/>
  <c r="S100" i="62"/>
  <c r="AQ100" i="62"/>
  <c r="AB98" i="62"/>
  <c r="L99" i="62"/>
  <c r="AJ99" i="62"/>
  <c r="T100" i="62"/>
  <c r="AR100" i="62"/>
  <c r="E98" i="62"/>
  <c r="AC98" i="62"/>
  <c r="M99" i="62"/>
  <c r="AK99" i="62"/>
  <c r="U100" i="62"/>
  <c r="E101" i="62"/>
  <c r="F98" i="62"/>
  <c r="AD98" i="62"/>
  <c r="N99" i="62"/>
  <c r="AL99" i="62"/>
  <c r="V100" i="62"/>
  <c r="F101" i="62"/>
  <c r="AD101" i="62"/>
  <c r="N102" i="62"/>
  <c r="AL102" i="62"/>
  <c r="V103" i="62"/>
  <c r="F104" i="62"/>
  <c r="AD104" i="62"/>
  <c r="N105" i="62"/>
  <c r="AL105" i="62"/>
  <c r="V106" i="62"/>
  <c r="F107" i="62"/>
  <c r="AD107" i="62"/>
  <c r="N108" i="62"/>
  <c r="AL108" i="62"/>
  <c r="V109" i="62"/>
  <c r="F110" i="62"/>
  <c r="AD110" i="62"/>
  <c r="N111" i="62"/>
  <c r="AL111" i="62"/>
  <c r="V112" i="62"/>
  <c r="F113" i="62"/>
  <c r="AD113" i="62"/>
  <c r="N114" i="62"/>
  <c r="AL114" i="62"/>
  <c r="V115" i="62"/>
  <c r="F116" i="62"/>
  <c r="AD116" i="62"/>
  <c r="N117" i="62"/>
  <c r="AL117" i="62"/>
  <c r="V118" i="62"/>
  <c r="F119" i="62"/>
  <c r="AD119" i="62"/>
  <c r="N120" i="62"/>
  <c r="AL120" i="62"/>
  <c r="V121" i="62"/>
  <c r="F122" i="62"/>
  <c r="AD122" i="62"/>
  <c r="N123" i="62"/>
  <c r="AL123" i="62"/>
  <c r="V124" i="62"/>
  <c r="F125" i="62"/>
  <c r="AD125" i="62"/>
  <c r="N126" i="62"/>
  <c r="AL126" i="62"/>
  <c r="V127" i="62"/>
  <c r="F128" i="62"/>
  <c r="AD128" i="62"/>
  <c r="N129" i="62"/>
  <c r="AL129" i="62"/>
  <c r="V130" i="62"/>
  <c r="F131" i="62"/>
  <c r="AD131" i="62"/>
  <c r="N132" i="62"/>
  <c r="AL132" i="62"/>
  <c r="V133" i="62"/>
  <c r="F134" i="62"/>
  <c r="AD134" i="62"/>
  <c r="N135" i="62"/>
  <c r="AL135" i="62"/>
  <c r="V136" i="62"/>
  <c r="F137" i="62"/>
  <c r="AD137" i="62"/>
  <c r="N138" i="62"/>
  <c r="AL138" i="62"/>
  <c r="V139" i="62"/>
  <c r="F140" i="62"/>
  <c r="AD140" i="62"/>
  <c r="D107" i="62"/>
  <c r="D131" i="62"/>
  <c r="AE137" i="62"/>
  <c r="AM138" i="62"/>
  <c r="G140" i="62"/>
  <c r="D108" i="62"/>
  <c r="G98" i="62"/>
  <c r="AE98" i="62"/>
  <c r="O99" i="62"/>
  <c r="AM99" i="62"/>
  <c r="W100" i="62"/>
  <c r="G101" i="62"/>
  <c r="AE101" i="62"/>
  <c r="O102" i="62"/>
  <c r="AM102" i="62"/>
  <c r="W103" i="62"/>
  <c r="G104" i="62"/>
  <c r="AE104" i="62"/>
  <c r="O105" i="62"/>
  <c r="AM105" i="62"/>
  <c r="W106" i="62"/>
  <c r="G107" i="62"/>
  <c r="AE107" i="62"/>
  <c r="O108" i="62"/>
  <c r="AM108" i="62"/>
  <c r="W109" i="62"/>
  <c r="G110" i="62"/>
  <c r="AE110" i="62"/>
  <c r="O111" i="62"/>
  <c r="AM111" i="62"/>
  <c r="W112" i="62"/>
  <c r="G113" i="62"/>
  <c r="AE113" i="62"/>
  <c r="O114" i="62"/>
  <c r="AM114" i="62"/>
  <c r="W115" i="62"/>
  <c r="G116" i="62"/>
  <c r="AE116" i="62"/>
  <c r="O117" i="62"/>
  <c r="AM117" i="62"/>
  <c r="W118" i="62"/>
  <c r="G119" i="62"/>
  <c r="AE119" i="62"/>
  <c r="O120" i="62"/>
  <c r="AM120" i="62"/>
  <c r="W121" i="62"/>
  <c r="G122" i="62"/>
  <c r="AE122" i="62"/>
  <c r="O123" i="62"/>
  <c r="AM123" i="62"/>
  <c r="W124" i="62"/>
  <c r="G125" i="62"/>
  <c r="AE125" i="62"/>
  <c r="O126" i="62"/>
  <c r="AM126" i="62"/>
  <c r="W127" i="62"/>
  <c r="G128" i="62"/>
  <c r="AE128" i="62"/>
  <c r="O129" i="62"/>
  <c r="AM129" i="62"/>
  <c r="W130" i="62"/>
  <c r="G131" i="62"/>
  <c r="AE131" i="62"/>
  <c r="O132" i="62"/>
  <c r="AM132" i="62"/>
  <c r="W133" i="62"/>
  <c r="G134" i="62"/>
  <c r="AE134" i="62"/>
  <c r="O135" i="62"/>
  <c r="AM135" i="62"/>
  <c r="W136" i="62"/>
  <c r="G137" i="62"/>
  <c r="O138" i="62"/>
  <c r="W139" i="62"/>
  <c r="AE140" i="62"/>
  <c r="H98" i="62"/>
  <c r="AF98" i="62"/>
  <c r="P99" i="62"/>
  <c r="AN99" i="62"/>
  <c r="X100" i="62"/>
  <c r="H101" i="62"/>
  <c r="AF101" i="62"/>
  <c r="P102" i="62"/>
  <c r="AN102" i="62"/>
  <c r="X103" i="62"/>
  <c r="H104" i="62"/>
  <c r="AF104" i="62"/>
  <c r="P105" i="62"/>
  <c r="AN105" i="62"/>
  <c r="X106" i="62"/>
  <c r="H107" i="62"/>
  <c r="AF107" i="62"/>
  <c r="P108" i="62"/>
  <c r="AN108" i="62"/>
  <c r="X109" i="62"/>
  <c r="H110" i="62"/>
  <c r="AF110" i="62"/>
  <c r="P111" i="62"/>
  <c r="AN111" i="62"/>
  <c r="X112" i="62"/>
  <c r="H113" i="62"/>
  <c r="AF113" i="62"/>
  <c r="P114" i="62"/>
  <c r="AN114" i="62"/>
  <c r="X115" i="62"/>
  <c r="H116" i="62"/>
  <c r="AF116" i="62"/>
  <c r="P117" i="62"/>
  <c r="AN117" i="62"/>
  <c r="X118" i="62"/>
  <c r="H119" i="62"/>
  <c r="AF119" i="62"/>
  <c r="P120" i="62"/>
  <c r="AN120" i="62"/>
  <c r="X121" i="62"/>
  <c r="H122" i="62"/>
  <c r="AF122" i="62"/>
  <c r="P123" i="62"/>
  <c r="AN123" i="62"/>
  <c r="I98" i="62"/>
  <c r="AG98" i="62"/>
  <c r="Q99" i="62"/>
  <c r="AO99" i="62"/>
  <c r="Y100" i="62"/>
  <c r="I101" i="62"/>
  <c r="AG101" i="62"/>
  <c r="Q102" i="62"/>
  <c r="AO102" i="62"/>
  <c r="Y103" i="62"/>
  <c r="I104" i="62"/>
  <c r="AG104" i="62"/>
  <c r="Q105" i="62"/>
  <c r="AO105" i="62"/>
  <c r="Y106" i="62"/>
  <c r="I107" i="62"/>
  <c r="AG107" i="62"/>
  <c r="Q108" i="62"/>
  <c r="AO108" i="62"/>
  <c r="Y109" i="62"/>
  <c r="I110" i="62"/>
  <c r="AG110" i="62"/>
  <c r="Q111" i="62"/>
  <c r="AO111" i="62"/>
  <c r="Y112" i="62"/>
  <c r="I113" i="62"/>
  <c r="AG113" i="62"/>
  <c r="Q114" i="62"/>
  <c r="AO114" i="62"/>
  <c r="Y115" i="62"/>
  <c r="I116" i="62"/>
  <c r="AG116" i="62"/>
  <c r="Q117" i="62"/>
  <c r="AO117" i="62"/>
  <c r="Y118" i="62"/>
  <c r="I119" i="62"/>
  <c r="AG119" i="62"/>
  <c r="Q120" i="62"/>
  <c r="AO120" i="62"/>
  <c r="Y121" i="62"/>
  <c r="I122" i="62"/>
  <c r="AG122" i="62"/>
  <c r="Q123" i="62"/>
  <c r="AO123" i="62"/>
  <c r="Y124" i="62"/>
  <c r="I125" i="62"/>
  <c r="AG125" i="62"/>
  <c r="Q126" i="62"/>
  <c r="AO126" i="62"/>
  <c r="Y127" i="62"/>
  <c r="I128" i="62"/>
  <c r="AG128" i="62"/>
  <c r="Q129" i="62"/>
  <c r="AO129" i="62"/>
  <c r="Y130" i="62"/>
  <c r="I131" i="62"/>
  <c r="AG131" i="62"/>
  <c r="Q132" i="62"/>
  <c r="AO132" i="62"/>
  <c r="Y133" i="62"/>
  <c r="I134" i="62"/>
  <c r="AG134" i="62"/>
  <c r="Q135" i="62"/>
  <c r="AO135" i="62"/>
  <c r="Y136" i="62"/>
  <c r="I137" i="62"/>
  <c r="AG137" i="62"/>
  <c r="Q138" i="62"/>
  <c r="AO138" i="62"/>
  <c r="Y139" i="62"/>
  <c r="I140" i="62"/>
  <c r="AG140" i="62"/>
  <c r="D110" i="62"/>
  <c r="D134" i="62"/>
  <c r="R114" i="62"/>
  <c r="R117" i="62"/>
  <c r="AP117" i="62"/>
  <c r="J119" i="62"/>
  <c r="R120" i="62"/>
  <c r="AP120" i="62"/>
  <c r="J122" i="62"/>
  <c r="R123" i="62"/>
  <c r="J98" i="62"/>
  <c r="AH98" i="62"/>
  <c r="R99" i="62"/>
  <c r="AP99" i="62"/>
  <c r="Z100" i="62"/>
  <c r="J101" i="62"/>
  <c r="AH101" i="62"/>
  <c r="R102" i="62"/>
  <c r="AP102" i="62"/>
  <c r="Z103" i="62"/>
  <c r="J104" i="62"/>
  <c r="AH104" i="62"/>
  <c r="R105" i="62"/>
  <c r="AP105" i="62"/>
  <c r="Z106" i="62"/>
  <c r="J107" i="62"/>
  <c r="AH107" i="62"/>
  <c r="R108" i="62"/>
  <c r="AP108" i="62"/>
  <c r="Z109" i="62"/>
  <c r="J110" i="62"/>
  <c r="AH110" i="62"/>
  <c r="R111" i="62"/>
  <c r="AP111" i="62"/>
  <c r="Z112" i="62"/>
  <c r="J113" i="62"/>
  <c r="AH113" i="62"/>
  <c r="AP114" i="62"/>
  <c r="Z115" i="62"/>
  <c r="J116" i="62"/>
  <c r="AH116" i="62"/>
  <c r="Z118" i="62"/>
  <c r="AH119" i="62"/>
  <c r="Z121" i="62"/>
  <c r="AH122" i="62"/>
  <c r="K98" i="62"/>
  <c r="AI98" i="62"/>
  <c r="S99" i="62"/>
  <c r="AQ99" i="62"/>
  <c r="AA100" i="62"/>
  <c r="K101" i="62"/>
  <c r="L98" i="62"/>
  <c r="AJ98" i="62"/>
  <c r="T99" i="62"/>
  <c r="AR99" i="62"/>
  <c r="AB100" i="62"/>
  <c r="M98" i="62"/>
  <c r="AK98" i="62"/>
  <c r="U99" i="62"/>
  <c r="E100" i="62"/>
  <c r="AC100" i="62"/>
  <c r="M101" i="62"/>
  <c r="N98" i="62"/>
  <c r="AL98" i="62"/>
  <c r="V99" i="62"/>
  <c r="F100" i="62"/>
  <c r="AD100" i="62"/>
  <c r="N101" i="62"/>
  <c r="AL101" i="62"/>
  <c r="V102" i="62"/>
  <c r="F103" i="62"/>
  <c r="AD103" i="62"/>
  <c r="N104" i="62"/>
  <c r="AL104" i="62"/>
  <c r="V105" i="62"/>
  <c r="F106" i="62"/>
  <c r="AD106" i="62"/>
  <c r="N107" i="62"/>
  <c r="AL107" i="62"/>
  <c r="V108" i="62"/>
  <c r="F109" i="62"/>
  <c r="AD109" i="62"/>
  <c r="N110" i="62"/>
  <c r="AL110" i="62"/>
  <c r="V111" i="62"/>
  <c r="F112" i="62"/>
  <c r="AD112" i="62"/>
  <c r="N113" i="62"/>
  <c r="AL113" i="62"/>
  <c r="V114" i="62"/>
  <c r="F115" i="62"/>
  <c r="AD115" i="62"/>
  <c r="N116" i="62"/>
  <c r="AL116" i="62"/>
  <c r="V117" i="62"/>
  <c r="F118" i="62"/>
  <c r="AD118" i="62"/>
  <c r="N119" i="62"/>
  <c r="AL119" i="62"/>
  <c r="V120" i="62"/>
  <c r="F121" i="62"/>
  <c r="AD121" i="62"/>
  <c r="N122" i="62"/>
  <c r="AL122" i="62"/>
  <c r="V123" i="62"/>
  <c r="F124" i="62"/>
  <c r="AD124" i="62"/>
  <c r="N125" i="62"/>
  <c r="O98" i="62"/>
  <c r="AM98" i="62"/>
  <c r="W99" i="62"/>
  <c r="G100" i="62"/>
  <c r="AE100" i="62"/>
  <c r="P98" i="62"/>
  <c r="AN98" i="62"/>
  <c r="X99" i="62"/>
  <c r="H100" i="62"/>
  <c r="Q98" i="62"/>
  <c r="AO98" i="62"/>
  <c r="Y99" i="62"/>
  <c r="I100" i="62"/>
  <c r="AG100" i="62"/>
  <c r="Q101" i="62"/>
  <c r="AO101" i="62"/>
  <c r="Y102" i="62"/>
  <c r="I103" i="62"/>
  <c r="AG103" i="62"/>
  <c r="Q104" i="62"/>
  <c r="AO104" i="62"/>
  <c r="Y105" i="62"/>
  <c r="I106" i="62"/>
  <c r="AG106" i="62"/>
  <c r="Q107" i="62"/>
  <c r="AO107" i="62"/>
  <c r="Y108" i="62"/>
  <c r="I109" i="62"/>
  <c r="AA101" i="62"/>
  <c r="AH102" i="62"/>
  <c r="AM103" i="62"/>
  <c r="AP104" i="62"/>
  <c r="G106" i="62"/>
  <c r="L107" i="62"/>
  <c r="M108" i="62"/>
  <c r="S109" i="62"/>
  <c r="S110" i="62"/>
  <c r="W111" i="62"/>
  <c r="U112" i="62"/>
  <c r="X113" i="62"/>
  <c r="Y114" i="62"/>
  <c r="AB115" i="62"/>
  <c r="AA116" i="62"/>
  <c r="AA117" i="62"/>
  <c r="AE118" i="62"/>
  <c r="AC119" i="62"/>
  <c r="AF120" i="62"/>
  <c r="AG121" i="62"/>
  <c r="AJ122" i="62"/>
  <c r="AI123" i="62"/>
  <c r="AF124" i="62"/>
  <c r="AB125" i="62"/>
  <c r="V126" i="62"/>
  <c r="P127" i="62"/>
  <c r="K128" i="62"/>
  <c r="AP128" i="62"/>
  <c r="AJ129" i="62"/>
  <c r="AC130" i="62"/>
  <c r="S131" i="62"/>
  <c r="L132" i="62"/>
  <c r="E133" i="62"/>
  <c r="AI133" i="62"/>
  <c r="AB134" i="62"/>
  <c r="U135" i="62"/>
  <c r="K136" i="62"/>
  <c r="AR136" i="62"/>
  <c r="AK137" i="62"/>
  <c r="AA138" i="62"/>
  <c r="T139" i="62"/>
  <c r="M140" i="62"/>
  <c r="AQ140" i="62"/>
  <c r="D129" i="62"/>
  <c r="AL133" i="62"/>
  <c r="V135" i="62"/>
  <c r="E137" i="62"/>
  <c r="AD138" i="62"/>
  <c r="U139" i="62"/>
  <c r="N140" i="62"/>
  <c r="D130" i="62"/>
  <c r="AC101" i="62"/>
  <c r="G105" i="62"/>
  <c r="J106" i="62"/>
  <c r="O107" i="62"/>
  <c r="T108" i="62"/>
  <c r="X110" i="62"/>
  <c r="Y111" i="62"/>
  <c r="AA114" i="62"/>
  <c r="AE115" i="62"/>
  <c r="AF117" i="62"/>
  <c r="AJ119" i="62"/>
  <c r="AI121" i="62"/>
  <c r="AK123" i="62"/>
  <c r="AH124" i="62"/>
  <c r="S127" i="62"/>
  <c r="M128" i="62"/>
  <c r="AN129" i="62"/>
  <c r="P132" i="62"/>
  <c r="AF134" i="62"/>
  <c r="O136" i="62"/>
  <c r="AM137" i="62"/>
  <c r="X139" i="62"/>
  <c r="D100" i="62"/>
  <c r="AQ103" i="62"/>
  <c r="U108" i="62"/>
  <c r="Z111" i="62"/>
  <c r="AE114" i="62"/>
  <c r="AI116" i="62"/>
  <c r="AK119" i="62"/>
  <c r="AJ120" i="62"/>
  <c r="AP123" i="62"/>
  <c r="Y126" i="62"/>
  <c r="N128" i="62"/>
  <c r="H129" i="62"/>
  <c r="X131" i="62"/>
  <c r="R132" i="62"/>
  <c r="H133" i="62"/>
  <c r="X135" i="62"/>
  <c r="P136" i="62"/>
  <c r="AN137" i="62"/>
  <c r="Z139" i="62"/>
  <c r="D101" i="62"/>
  <c r="AE112" i="62"/>
  <c r="AJ116" i="62"/>
  <c r="AI117" i="62"/>
  <c r="AK120" i="62"/>
  <c r="AQ123" i="62"/>
  <c r="AI125" i="62"/>
  <c r="O128" i="62"/>
  <c r="Z131" i="62"/>
  <c r="I133" i="62"/>
  <c r="AI134" i="62"/>
  <c r="R136" i="62"/>
  <c r="AH138" i="62"/>
  <c r="AA139" i="62"/>
  <c r="D135" i="62"/>
  <c r="AH114" i="62"/>
  <c r="AJ117" i="62"/>
  <c r="AQ120" i="62"/>
  <c r="AR123" i="62"/>
  <c r="AA126" i="62"/>
  <c r="X127" i="62"/>
  <c r="P128" i="62"/>
  <c r="AH130" i="62"/>
  <c r="J133" i="62"/>
  <c r="Z135" i="62"/>
  <c r="L137" i="62"/>
  <c r="AP137" i="62"/>
  <c r="R140" i="62"/>
  <c r="AN118" i="62"/>
  <c r="E124" i="62"/>
  <c r="Z127" i="62"/>
  <c r="E130" i="62"/>
  <c r="AI130" i="62"/>
  <c r="K133" i="62"/>
  <c r="AA135" i="62"/>
  <c r="M137" i="62"/>
  <c r="D105" i="62"/>
  <c r="E121" i="62"/>
  <c r="R128" i="62"/>
  <c r="AC131" i="62"/>
  <c r="E134" i="62"/>
  <c r="F138" i="62"/>
  <c r="D106" i="62"/>
  <c r="AM125" i="62"/>
  <c r="O133" i="62"/>
  <c r="AE135" i="62"/>
  <c r="AE139" i="62"/>
  <c r="AB101" i="62"/>
  <c r="AI102" i="62"/>
  <c r="AN103" i="62"/>
  <c r="AQ104" i="62"/>
  <c r="H106" i="62"/>
  <c r="M107" i="62"/>
  <c r="S108" i="62"/>
  <c r="T109" i="62"/>
  <c r="W110" i="62"/>
  <c r="X111" i="62"/>
  <c r="AA112" i="62"/>
  <c r="Z113" i="62"/>
  <c r="Z114" i="62"/>
  <c r="AC115" i="62"/>
  <c r="AB116" i="62"/>
  <c r="AE117" i="62"/>
  <c r="AF118" i="62"/>
  <c r="AI119" i="62"/>
  <c r="AH120" i="62"/>
  <c r="AH121" i="62"/>
  <c r="AK122" i="62"/>
  <c r="AJ123" i="62"/>
  <c r="AG124" i="62"/>
  <c r="AC125" i="62"/>
  <c r="W126" i="62"/>
  <c r="R127" i="62"/>
  <c r="L128" i="62"/>
  <c r="AQ128" i="62"/>
  <c r="AK129" i="62"/>
  <c r="AD130" i="62"/>
  <c r="V131" i="62"/>
  <c r="M132" i="62"/>
  <c r="F133" i="62"/>
  <c r="AC134" i="62"/>
  <c r="N136" i="62"/>
  <c r="AL137" i="62"/>
  <c r="D99" i="62"/>
  <c r="AJ102" i="62"/>
  <c r="U109" i="62"/>
  <c r="AA113" i="62"/>
  <c r="AC116" i="62"/>
  <c r="AG118" i="62"/>
  <c r="AM122" i="62"/>
  <c r="AF125" i="62"/>
  <c r="G129" i="62"/>
  <c r="W131" i="62"/>
  <c r="G133" i="62"/>
  <c r="W135" i="62"/>
  <c r="AE138" i="62"/>
  <c r="D132" i="62"/>
  <c r="H105" i="62"/>
  <c r="AA109" i="62"/>
  <c r="AF115" i="62"/>
  <c r="AH118" i="62"/>
  <c r="AN122" i="62"/>
  <c r="T127" i="62"/>
  <c r="AP129" i="62"/>
  <c r="AH134" i="62"/>
  <c r="J137" i="62"/>
  <c r="P140" i="62"/>
  <c r="AC113" i="62"/>
  <c r="AI118" i="62"/>
  <c r="AO122" i="62"/>
  <c r="Z126" i="62"/>
  <c r="AQ129" i="62"/>
  <c r="AP133" i="62"/>
  <c r="AO137" i="62"/>
  <c r="AF112" i="62"/>
  <c r="AN119" i="62"/>
  <c r="AN124" i="62"/>
  <c r="AR129" i="62"/>
  <c r="S136" i="62"/>
  <c r="AB139" i="62"/>
  <c r="D104" i="62"/>
  <c r="AR120" i="62"/>
  <c r="L129" i="62"/>
  <c r="AR133" i="62"/>
  <c r="S140" i="62"/>
  <c r="G123" i="62"/>
  <c r="AL130" i="62"/>
  <c r="AD135" i="62"/>
  <c r="D138" i="62"/>
  <c r="AB127" i="62"/>
  <c r="AM134" i="62"/>
  <c r="AP103" i="62"/>
  <c r="AB112" i="62"/>
  <c r="AI120" i="62"/>
  <c r="X126" i="62"/>
  <c r="AE130" i="62"/>
  <c r="AM133" i="62"/>
  <c r="H137" i="62"/>
  <c r="O140" i="62"/>
  <c r="K106" i="62"/>
  <c r="Z110" i="62"/>
  <c r="AB113" i="62"/>
  <c r="AH117" i="62"/>
  <c r="AM121" i="62"/>
  <c r="AH125" i="62"/>
  <c r="AF130" i="62"/>
  <c r="AN133" i="62"/>
  <c r="AF138" i="62"/>
  <c r="D133" i="62"/>
  <c r="AF114" i="62"/>
  <c r="AM119" i="62"/>
  <c r="AM124" i="62"/>
  <c r="U127" i="62"/>
  <c r="S132" i="62"/>
  <c r="Y135" i="62"/>
  <c r="K137" i="62"/>
  <c r="Q140" i="62"/>
  <c r="AI113" i="62"/>
  <c r="AP121" i="62"/>
  <c r="AJ125" i="62"/>
  <c r="K129" i="62"/>
  <c r="AQ133" i="62"/>
  <c r="AI138" i="62"/>
  <c r="AO119" i="62"/>
  <c r="Q128" i="62"/>
  <c r="AB131" i="62"/>
  <c r="AK134" i="62"/>
  <c r="AC139" i="62"/>
  <c r="G124" i="62"/>
  <c r="F130" i="62"/>
  <c r="N133" i="62"/>
  <c r="V140" i="62"/>
  <c r="AH126" i="62"/>
  <c r="X136" i="62"/>
  <c r="AI101" i="62"/>
  <c r="AK102" i="62"/>
  <c r="P107" i="62"/>
  <c r="AC112" i="62"/>
  <c r="AI124" i="62"/>
  <c r="J129" i="62"/>
  <c r="D103" i="62"/>
  <c r="AM118" i="62"/>
  <c r="AA131" i="62"/>
  <c r="D136" i="62"/>
  <c r="AK125" i="62"/>
  <c r="T136" i="62"/>
  <c r="AQ124" i="62"/>
  <c r="N137" i="62"/>
  <c r="AF131" i="62"/>
  <c r="G138" i="62"/>
  <c r="AJ101" i="62"/>
  <c r="AQ102" i="62"/>
  <c r="AR103" i="62"/>
  <c r="J105" i="62"/>
  <c r="O106" i="62"/>
  <c r="R107" i="62"/>
  <c r="W108" i="62"/>
  <c r="AB109" i="62"/>
  <c r="AA110" i="62"/>
  <c r="AA111" i="62"/>
  <c r="AG115" i="62"/>
  <c r="AN121" i="62"/>
  <c r="AG130" i="62"/>
  <c r="AK116" i="62"/>
  <c r="T132" i="62"/>
  <c r="AQ122" i="62"/>
  <c r="AJ138" i="62"/>
  <c r="AF126" i="62"/>
  <c r="AL134" i="62"/>
  <c r="G130" i="62"/>
  <c r="AN138" i="62"/>
  <c r="AK101" i="62"/>
  <c r="AR102" i="62"/>
  <c r="E104" i="62"/>
  <c r="K105" i="62"/>
  <c r="P106" i="62"/>
  <c r="S107" i="62"/>
  <c r="X108" i="62"/>
  <c r="AC109" i="62"/>
  <c r="AB110" i="62"/>
  <c r="AE111" i="62"/>
  <c r="AH115" i="62"/>
  <c r="AP122" i="62"/>
  <c r="AJ134" i="62"/>
  <c r="AP124" i="62"/>
  <c r="AQ137" i="62"/>
  <c r="AL125" i="62"/>
  <c r="U136" i="62"/>
  <c r="P129" i="62"/>
  <c r="R98" i="62"/>
  <c r="AM101" i="62"/>
  <c r="E103" i="62"/>
  <c r="K104" i="62"/>
  <c r="L105" i="62"/>
  <c r="R106" i="62"/>
  <c r="W107" i="62"/>
  <c r="Z108" i="62"/>
  <c r="AE109" i="62"/>
  <c r="AC110" i="62"/>
  <c r="AF111" i="62"/>
  <c r="AG112" i="62"/>
  <c r="AJ113" i="62"/>
  <c r="AI114" i="62"/>
  <c r="AI115" i="62"/>
  <c r="AM116" i="62"/>
  <c r="AK117" i="62"/>
  <c r="AQ121" i="62"/>
  <c r="AE126" i="62"/>
  <c r="U132" i="62"/>
  <c r="D137" i="62"/>
  <c r="M129" i="62"/>
  <c r="AK138" i="62"/>
  <c r="AM130" i="62"/>
  <c r="S98" i="62"/>
  <c r="AN101" i="62"/>
  <c r="G103" i="62"/>
  <c r="L104" i="62"/>
  <c r="M105" i="62"/>
  <c r="S106" i="62"/>
  <c r="X107" i="62"/>
  <c r="AA108" i="62"/>
  <c r="AF109" i="62"/>
  <c r="AI110" i="62"/>
  <c r="AH111" i="62"/>
  <c r="AH112" i="62"/>
  <c r="AK113" i="62"/>
  <c r="AJ114" i="62"/>
  <c r="AM115" i="62"/>
  <c r="AN116" i="62"/>
  <c r="AQ117" i="62"/>
  <c r="AP118" i="62"/>
  <c r="AP119" i="62"/>
  <c r="AR121" i="62"/>
  <c r="AA127" i="62"/>
  <c r="V132" i="62"/>
  <c r="AD139" i="62"/>
  <c r="W132" i="62"/>
  <c r="O137" i="62"/>
  <c r="AP98" i="62"/>
  <c r="AP101" i="62"/>
  <c r="H103" i="62"/>
  <c r="M104" i="62"/>
  <c r="S105" i="62"/>
  <c r="T106" i="62"/>
  <c r="Z107" i="62"/>
  <c r="AE108" i="62"/>
  <c r="AG109" i="62"/>
  <c r="AJ110" i="62"/>
  <c r="AI111" i="62"/>
  <c r="AI112" i="62"/>
  <c r="AM113" i="62"/>
  <c r="AK114" i="62"/>
  <c r="AN115" i="62"/>
  <c r="AO116" i="62"/>
  <c r="AR117" i="62"/>
  <c r="AQ118" i="62"/>
  <c r="AQ119" i="62"/>
  <c r="G121" i="62"/>
  <c r="E122" i="62"/>
  <c r="H123" i="62"/>
  <c r="H124" i="62"/>
  <c r="AR124" i="62"/>
  <c r="S128" i="62"/>
  <c r="H134" i="62"/>
  <c r="AQ98" i="62"/>
  <c r="AQ101" i="62"/>
  <c r="J103" i="62"/>
  <c r="O104" i="62"/>
  <c r="T105" i="62"/>
  <c r="U106" i="62"/>
  <c r="AA107" i="62"/>
  <c r="AF108" i="62"/>
  <c r="AH109" i="62"/>
  <c r="AK110" i="62"/>
  <c r="AJ111" i="62"/>
  <c r="AM112" i="62"/>
  <c r="AN113" i="62"/>
  <c r="AQ114" i="62"/>
  <c r="AP115" i="62"/>
  <c r="AP116" i="62"/>
  <c r="E118" i="62"/>
  <c r="AR118" i="62"/>
  <c r="G120" i="62"/>
  <c r="H121" i="62"/>
  <c r="K122" i="62"/>
  <c r="J123" i="62"/>
  <c r="I124" i="62"/>
  <c r="E125" i="62"/>
  <c r="AN125" i="62"/>
  <c r="AI126" i="62"/>
  <c r="AC127" i="62"/>
  <c r="W128" i="62"/>
  <c r="R129" i="62"/>
  <c r="H130" i="62"/>
  <c r="AN130" i="62"/>
  <c r="AH131" i="62"/>
  <c r="X132" i="62"/>
  <c r="P133" i="62"/>
  <c r="J134" i="62"/>
  <c r="AN134" i="62"/>
  <c r="AF135" i="62"/>
  <c r="Z136" i="62"/>
  <c r="P137" i="62"/>
  <c r="H138" i="62"/>
  <c r="AP138" i="62"/>
  <c r="AF139" i="62"/>
  <c r="X140" i="62"/>
  <c r="D111" i="62"/>
  <c r="D140" i="62"/>
  <c r="AD132" i="62"/>
  <c r="V137" i="62"/>
  <c r="D115" i="62"/>
  <c r="AQ126" i="62"/>
  <c r="O134" i="62"/>
  <c r="AM139" i="62"/>
  <c r="J115" i="62"/>
  <c r="R121" i="62"/>
  <c r="AI127" i="62"/>
  <c r="AN131" i="62"/>
  <c r="H139" i="62"/>
  <c r="T120" i="62"/>
  <c r="K126" i="62"/>
  <c r="AO131" i="62"/>
  <c r="Z137" i="62"/>
  <c r="U120" i="62"/>
  <c r="Z129" i="62"/>
  <c r="AR135" i="62"/>
  <c r="U121" i="62"/>
  <c r="S134" i="62"/>
  <c r="D120" i="62"/>
  <c r="N131" i="62"/>
  <c r="M135" i="62"/>
  <c r="D123" i="62"/>
  <c r="AE129" i="62"/>
  <c r="AM136" i="62"/>
  <c r="Z99" i="62"/>
  <c r="G102" i="62"/>
  <c r="K103" i="62"/>
  <c r="P104" i="62"/>
  <c r="U105" i="62"/>
  <c r="AA106" i="62"/>
  <c r="AB107" i="62"/>
  <c r="AH108" i="62"/>
  <c r="AI109" i="62"/>
  <c r="AM110" i="62"/>
  <c r="AK111" i="62"/>
  <c r="AN112" i="62"/>
  <c r="AO113" i="62"/>
  <c r="AR114" i="62"/>
  <c r="AQ115" i="62"/>
  <c r="AQ116" i="62"/>
  <c r="G118" i="62"/>
  <c r="E119" i="62"/>
  <c r="H120" i="62"/>
  <c r="I121" i="62"/>
  <c r="L122" i="62"/>
  <c r="K123" i="62"/>
  <c r="J124" i="62"/>
  <c r="H125" i="62"/>
  <c r="AO125" i="62"/>
  <c r="AJ126" i="62"/>
  <c r="AD127" i="62"/>
  <c r="X128" i="62"/>
  <c r="S129" i="62"/>
  <c r="I130" i="62"/>
  <c r="AP130" i="62"/>
  <c r="AI131" i="62"/>
  <c r="Y132" i="62"/>
  <c r="R133" i="62"/>
  <c r="K134" i="62"/>
  <c r="AO134" i="62"/>
  <c r="AH135" i="62"/>
  <c r="AA136" i="62"/>
  <c r="Q137" i="62"/>
  <c r="J138" i="62"/>
  <c r="AQ138" i="62"/>
  <c r="AG139" i="62"/>
  <c r="Z140" i="62"/>
  <c r="D112" i="62"/>
  <c r="AH139" i="62"/>
  <c r="D113" i="62"/>
  <c r="L138" i="62"/>
  <c r="D114" i="62"/>
  <c r="L120" i="62"/>
  <c r="L125" i="62"/>
  <c r="AG127" i="62"/>
  <c r="V129" i="62"/>
  <c r="AL131" i="62"/>
  <c r="F135" i="62"/>
  <c r="F139" i="62"/>
  <c r="T123" i="62"/>
  <c r="AH127" i="62"/>
  <c r="AM131" i="62"/>
  <c r="AE136" i="62"/>
  <c r="AF140" i="62"/>
  <c r="J114" i="62"/>
  <c r="S120" i="62"/>
  <c r="AR126" i="62"/>
  <c r="AF132" i="62"/>
  <c r="X137" i="62"/>
  <c r="D117" i="62"/>
  <c r="P118" i="62"/>
  <c r="P125" i="62"/>
  <c r="K131" i="62"/>
  <c r="AQ135" i="62"/>
  <c r="D118" i="62"/>
  <c r="T121" i="62"/>
  <c r="F127" i="62"/>
  <c r="AB133" i="62"/>
  <c r="AH136" i="62"/>
  <c r="AQ139" i="62"/>
  <c r="W120" i="62"/>
  <c r="M131" i="62"/>
  <c r="AI136" i="62"/>
  <c r="AK140" i="62"/>
  <c r="AK128" i="62"/>
  <c r="AL136" i="62"/>
  <c r="W134" i="62"/>
  <c r="AM140" i="62"/>
  <c r="AA99" i="62"/>
  <c r="H102" i="62"/>
  <c r="O103" i="62"/>
  <c r="R104" i="62"/>
  <c r="W105" i="62"/>
  <c r="AB106" i="62"/>
  <c r="AC107" i="62"/>
  <c r="AI108" i="62"/>
  <c r="AM109" i="62"/>
  <c r="AN110" i="62"/>
  <c r="AQ111" i="62"/>
  <c r="AP112" i="62"/>
  <c r="AP113" i="62"/>
  <c r="E115" i="62"/>
  <c r="AR115" i="62"/>
  <c r="G117" i="62"/>
  <c r="H118" i="62"/>
  <c r="K119" i="62"/>
  <c r="J120" i="62"/>
  <c r="J121" i="62"/>
  <c r="M122" i="62"/>
  <c r="L123" i="62"/>
  <c r="K124" i="62"/>
  <c r="J125" i="62"/>
  <c r="AP125" i="62"/>
  <c r="AK126" i="62"/>
  <c r="AE127" i="62"/>
  <c r="Z128" i="62"/>
  <c r="T129" i="62"/>
  <c r="J130" i="62"/>
  <c r="AQ130" i="62"/>
  <c r="AJ131" i="62"/>
  <c r="Z132" i="62"/>
  <c r="S133" i="62"/>
  <c r="L134" i="62"/>
  <c r="AP134" i="62"/>
  <c r="AI135" i="62"/>
  <c r="AB136" i="62"/>
  <c r="R137" i="62"/>
  <c r="K138" i="62"/>
  <c r="AR138" i="62"/>
  <c r="AA140" i="62"/>
  <c r="E139" i="62"/>
  <c r="AB140" i="62"/>
  <c r="J118" i="62"/>
  <c r="AP126" i="62"/>
  <c r="U133" i="62"/>
  <c r="AD136" i="62"/>
  <c r="AC140" i="62"/>
  <c r="R124" i="62"/>
  <c r="O130" i="62"/>
  <c r="X133" i="62"/>
  <c r="P138" i="62"/>
  <c r="G111" i="62"/>
  <c r="P119" i="62"/>
  <c r="J126" i="62"/>
  <c r="X129" i="62"/>
  <c r="P134" i="62"/>
  <c r="AN139" i="62"/>
  <c r="Q119" i="62"/>
  <c r="T124" i="62"/>
  <c r="R130" i="62"/>
  <c r="J135" i="62"/>
  <c r="AI140" i="62"/>
  <c r="X123" i="62"/>
  <c r="AN127" i="62"/>
  <c r="K135" i="62"/>
  <c r="T138" i="62"/>
  <c r="D119" i="62"/>
  <c r="R125" i="62"/>
  <c r="G127" i="62"/>
  <c r="AC133" i="62"/>
  <c r="AB137" i="62"/>
  <c r="H127" i="62"/>
  <c r="V134" i="62"/>
  <c r="G132" i="62"/>
  <c r="AF137" i="62"/>
  <c r="J100" i="62"/>
  <c r="K102" i="62"/>
  <c r="P103" i="62"/>
  <c r="S104" i="62"/>
  <c r="X105" i="62"/>
  <c r="AC106" i="62"/>
  <c r="AI107" i="62"/>
  <c r="AJ108" i="62"/>
  <c r="AN109" i="62"/>
  <c r="AO110" i="62"/>
  <c r="AR111" i="62"/>
  <c r="AQ112" i="62"/>
  <c r="AQ113" i="62"/>
  <c r="G115" i="62"/>
  <c r="E116" i="62"/>
  <c r="H117" i="62"/>
  <c r="I118" i="62"/>
  <c r="L119" i="62"/>
  <c r="K120" i="62"/>
  <c r="K121" i="62"/>
  <c r="O122" i="62"/>
  <c r="M123" i="62"/>
  <c r="O124" i="62"/>
  <c r="K125" i="62"/>
  <c r="AQ125" i="62"/>
  <c r="AN126" i="62"/>
  <c r="AF127" i="62"/>
  <c r="AA128" i="62"/>
  <c r="U129" i="62"/>
  <c r="K130" i="62"/>
  <c r="AR130" i="62"/>
  <c r="AK131" i="62"/>
  <c r="AA132" i="62"/>
  <c r="T133" i="62"/>
  <c r="M134" i="62"/>
  <c r="AQ134" i="62"/>
  <c r="AJ135" i="62"/>
  <c r="AC136" i="62"/>
  <c r="S137" i="62"/>
  <c r="AI139" i="62"/>
  <c r="M119" i="62"/>
  <c r="P124" i="62"/>
  <c r="AB128" i="62"/>
  <c r="E131" i="62"/>
  <c r="N134" i="62"/>
  <c r="M138" i="62"/>
  <c r="P121" i="62"/>
  <c r="W129" i="62"/>
  <c r="G135" i="62"/>
  <c r="G139" i="62"/>
  <c r="H112" i="62"/>
  <c r="O118" i="62"/>
  <c r="S124" i="62"/>
  <c r="AF128" i="62"/>
  <c r="Z133" i="62"/>
  <c r="AF136" i="62"/>
  <c r="AH140" i="62"/>
  <c r="O116" i="62"/>
  <c r="E127" i="62"/>
  <c r="Q134" i="62"/>
  <c r="S138" i="62"/>
  <c r="R119" i="62"/>
  <c r="L126" i="62"/>
  <c r="AP131" i="62"/>
  <c r="AA137" i="62"/>
  <c r="X122" i="62"/>
  <c r="AP127" i="62"/>
  <c r="E136" i="62"/>
  <c r="K139" i="62"/>
  <c r="AQ127" i="62"/>
  <c r="F136" i="62"/>
  <c r="X130" i="62"/>
  <c r="W138" i="62"/>
  <c r="K100" i="62"/>
  <c r="L102" i="62"/>
  <c r="R103" i="62"/>
  <c r="W104" i="62"/>
  <c r="Z105" i="62"/>
  <c r="AE106" i="62"/>
  <c r="AJ107" i="62"/>
  <c r="AK108" i="62"/>
  <c r="AP109" i="62"/>
  <c r="AP110" i="62"/>
  <c r="E112" i="62"/>
  <c r="AR112" i="62"/>
  <c r="G114" i="62"/>
  <c r="H115" i="62"/>
  <c r="K116" i="62"/>
  <c r="J117" i="62"/>
  <c r="O121" i="62"/>
  <c r="P122" i="62"/>
  <c r="S123" i="62"/>
  <c r="G126" i="62"/>
  <c r="N130" i="62"/>
  <c r="AK135" i="62"/>
  <c r="AL139" i="62"/>
  <c r="M125" i="62"/>
  <c r="AE132" i="62"/>
  <c r="W137" i="62"/>
  <c r="K113" i="62"/>
  <c r="U123" i="62"/>
  <c r="J131" i="62"/>
  <c r="R138" i="62"/>
  <c r="S122" i="62"/>
  <c r="AH128" i="62"/>
  <c r="AA133" i="62"/>
  <c r="I139" i="62"/>
  <c r="W122" i="62"/>
  <c r="L131" i="62"/>
  <c r="J139" i="62"/>
  <c r="Y123" i="62"/>
  <c r="L135" i="62"/>
  <c r="U130" i="62"/>
  <c r="AC137" i="62"/>
  <c r="O131" i="62"/>
  <c r="AF100" i="62"/>
  <c r="M102" i="62"/>
  <c r="S103" i="62"/>
  <c r="X104" i="62"/>
  <c r="AA105" i="62"/>
  <c r="AF106" i="62"/>
  <c r="AK107" i="62"/>
  <c r="AQ108" i="62"/>
  <c r="AQ109" i="62"/>
  <c r="AQ110" i="62"/>
  <c r="G112" i="62"/>
  <c r="E113" i="62"/>
  <c r="H114" i="62"/>
  <c r="I115" i="62"/>
  <c r="L116" i="62"/>
  <c r="K117" i="62"/>
  <c r="K118" i="62"/>
  <c r="O119" i="62"/>
  <c r="M120" i="62"/>
  <c r="Q122" i="62"/>
  <c r="H126" i="62"/>
  <c r="AC128" i="62"/>
  <c r="H131" i="62"/>
  <c r="AN135" i="62"/>
  <c r="D116" i="62"/>
  <c r="L117" i="62"/>
  <c r="O125" i="62"/>
  <c r="P130" i="62"/>
  <c r="AP135" i="62"/>
  <c r="S121" i="62"/>
  <c r="AM127" i="62"/>
  <c r="AG136" i="62"/>
  <c r="Q125" i="62"/>
  <c r="R134" i="62"/>
  <c r="AJ140" i="62"/>
  <c r="M126" i="62"/>
  <c r="AQ131" i="62"/>
  <c r="U138" i="62"/>
  <c r="F132" i="62"/>
  <c r="V138" i="62"/>
  <c r="AL128" i="62"/>
  <c r="AH100" i="62"/>
  <c r="S102" i="62"/>
  <c r="T103" i="62"/>
  <c r="Z104" i="62"/>
  <c r="AE105" i="62"/>
  <c r="AH106" i="62"/>
  <c r="AM107" i="62"/>
  <c r="AR108" i="62"/>
  <c r="AR109" i="62"/>
  <c r="M116" i="62"/>
  <c r="R122" i="62"/>
  <c r="H135" i="62"/>
  <c r="Y129" i="62"/>
  <c r="AP139" i="62"/>
  <c r="S130" i="62"/>
  <c r="T130" i="62"/>
  <c r="AR139" i="62"/>
  <c r="N139" i="62"/>
  <c r="AE133" i="62"/>
  <c r="AI100" i="62"/>
  <c r="T102" i="62"/>
  <c r="U103" i="62"/>
  <c r="AA104" i="62"/>
  <c r="AF105" i="62"/>
  <c r="AI106" i="62"/>
  <c r="AN107" i="62"/>
  <c r="E109" i="62"/>
  <c r="E110" i="62"/>
  <c r="H111" i="62"/>
  <c r="I112" i="62"/>
  <c r="L113" i="62"/>
  <c r="K114" i="62"/>
  <c r="K115" i="62"/>
  <c r="M117" i="62"/>
  <c r="W123" i="62"/>
  <c r="AH132" i="62"/>
  <c r="AI128" i="62"/>
  <c r="AJ128" i="62"/>
  <c r="E140" i="62"/>
  <c r="AN132" i="62"/>
  <c r="L101" i="62"/>
  <c r="U102" i="62"/>
  <c r="AA103" i="62"/>
  <c r="AB104" i="62"/>
  <c r="AH105" i="62"/>
  <c r="AM106" i="62"/>
  <c r="AP107" i="62"/>
  <c r="G109" i="62"/>
  <c r="K110" i="62"/>
  <c r="J111" i="62"/>
  <c r="J112" i="62"/>
  <c r="M113" i="62"/>
  <c r="L114" i="62"/>
  <c r="O115" i="62"/>
  <c r="P116" i="62"/>
  <c r="S117" i="62"/>
  <c r="R118" i="62"/>
  <c r="U124" i="62"/>
  <c r="AI132" i="62"/>
  <c r="AA129" i="62"/>
  <c r="AD133" i="62"/>
  <c r="P135" i="62"/>
  <c r="O101" i="62"/>
  <c r="W102" i="62"/>
  <c r="AB103" i="62"/>
  <c r="AC104" i="62"/>
  <c r="AI105" i="62"/>
  <c r="AN106" i="62"/>
  <c r="AQ107" i="62"/>
  <c r="H109" i="62"/>
  <c r="L110" i="62"/>
  <c r="K111" i="62"/>
  <c r="K112" i="62"/>
  <c r="O113" i="62"/>
  <c r="M114" i="62"/>
  <c r="P115" i="62"/>
  <c r="Q116" i="62"/>
  <c r="T117" i="62"/>
  <c r="S118" i="62"/>
  <c r="S119" i="62"/>
  <c r="X124" i="62"/>
  <c r="AJ132" i="62"/>
  <c r="AK132" i="62"/>
  <c r="G136" i="62"/>
  <c r="D124" i="62"/>
  <c r="P101" i="62"/>
  <c r="X102" i="62"/>
  <c r="AC103" i="62"/>
  <c r="AI104" i="62"/>
  <c r="AJ105" i="62"/>
  <c r="AP106" i="62"/>
  <c r="G108" i="62"/>
  <c r="J109" i="62"/>
  <c r="M110" i="62"/>
  <c r="L111" i="62"/>
  <c r="O112" i="62"/>
  <c r="P113" i="62"/>
  <c r="S114" i="62"/>
  <c r="R115" i="62"/>
  <c r="R116" i="62"/>
  <c r="U117" i="62"/>
  <c r="T118" i="62"/>
  <c r="W119" i="62"/>
  <c r="X120" i="62"/>
  <c r="AA121" i="62"/>
  <c r="Z122" i="62"/>
  <c r="Z123" i="62"/>
  <c r="Z124" i="62"/>
  <c r="S125" i="62"/>
  <c r="P126" i="62"/>
  <c r="AD129" i="62"/>
  <c r="AL140" i="62"/>
  <c r="O139" i="62"/>
  <c r="R101" i="62"/>
  <c r="Z102" i="62"/>
  <c r="AE103" i="62"/>
  <c r="AJ104" i="62"/>
  <c r="AK105" i="62"/>
  <c r="AQ106" i="62"/>
  <c r="H108" i="62"/>
  <c r="K109" i="62"/>
  <c r="O110" i="62"/>
  <c r="M111" i="62"/>
  <c r="P112" i="62"/>
  <c r="Q113" i="62"/>
  <c r="T114" i="62"/>
  <c r="S115" i="62"/>
  <c r="S116" i="62"/>
  <c r="W117" i="62"/>
  <c r="U118" i="62"/>
  <c r="X119" i="62"/>
  <c r="Y120" i="62"/>
  <c r="AB121" i="62"/>
  <c r="AA122" i="62"/>
  <c r="AA123" i="62"/>
  <c r="AA124" i="62"/>
  <c r="W125" i="62"/>
  <c r="R126" i="62"/>
  <c r="I127" i="62"/>
  <c r="AR127" i="62"/>
  <c r="H140" i="62"/>
  <c r="S101" i="62"/>
  <c r="AA102" i="62"/>
  <c r="AF103" i="62"/>
  <c r="AK104" i="62"/>
  <c r="AQ105" i="62"/>
  <c r="AR106" i="62"/>
  <c r="J108" i="62"/>
  <c r="O109" i="62"/>
  <c r="P110" i="62"/>
  <c r="S111" i="62"/>
  <c r="R112" i="62"/>
  <c r="R113" i="62"/>
  <c r="U114" i="62"/>
  <c r="T115" i="62"/>
  <c r="W116" i="62"/>
  <c r="X117" i="62"/>
  <c r="AA118" i="62"/>
  <c r="Z119" i="62"/>
  <c r="Z120" i="62"/>
  <c r="AC121" i="62"/>
  <c r="AB122" i="62"/>
  <c r="AE123" i="62"/>
  <c r="AB124" i="62"/>
  <c r="X125" i="62"/>
  <c r="S126" i="62"/>
  <c r="J127" i="62"/>
  <c r="E128" i="62"/>
  <c r="AM128" i="62"/>
  <c r="AF129" i="62"/>
  <c r="Z130" i="62"/>
  <c r="P131" i="62"/>
  <c r="H132" i="62"/>
  <c r="AP132" i="62"/>
  <c r="AF133" i="62"/>
  <c r="X134" i="62"/>
  <c r="R135" i="62"/>
  <c r="H136" i="62"/>
  <c r="AN136" i="62"/>
  <c r="AH137" i="62"/>
  <c r="X138" i="62"/>
  <c r="P139" i="62"/>
  <c r="J140" i="62"/>
  <c r="AN140" i="62"/>
  <c r="D125" i="62"/>
  <c r="W101" i="62"/>
  <c r="AE102" i="62"/>
  <c r="AH103" i="62"/>
  <c r="AM104" i="62"/>
  <c r="AR105" i="62"/>
  <c r="E107" i="62"/>
  <c r="K108" i="62"/>
  <c r="P109" i="62"/>
  <c r="T111" i="62"/>
  <c r="X101" i="62"/>
  <c r="AC118" i="62"/>
  <c r="AI129" i="62"/>
  <c r="S139" i="62"/>
  <c r="K140" i="62"/>
  <c r="AI103" i="62"/>
  <c r="AB119" i="62"/>
  <c r="AN104" i="62"/>
  <c r="Q131" i="62"/>
  <c r="W140" i="62"/>
  <c r="E106" i="62"/>
  <c r="R131" i="62"/>
  <c r="K107" i="62"/>
  <c r="J132" i="62"/>
  <c r="AP140" i="62"/>
  <c r="AF121" i="62"/>
  <c r="AC122" i="62"/>
  <c r="D127" i="62"/>
  <c r="Q110" i="62"/>
  <c r="AR132" i="62"/>
  <c r="AF123" i="62"/>
  <c r="D139" i="62"/>
  <c r="AH133" i="62"/>
  <c r="S112" i="62"/>
  <c r="AA134" i="62"/>
  <c r="S113" i="62"/>
  <c r="S135" i="62"/>
  <c r="AA125" i="62"/>
  <c r="W114" i="62"/>
  <c r="J136" i="62"/>
  <c r="U115" i="62"/>
  <c r="O127" i="62"/>
  <c r="X116" i="62"/>
  <c r="J128" i="62"/>
  <c r="AN128" i="62"/>
  <c r="AH129" i="62"/>
  <c r="AF102" i="62"/>
  <c r="AA119" i="62"/>
  <c r="AA130" i="62"/>
  <c r="AB130" i="62"/>
  <c r="L140" i="62"/>
  <c r="AA120" i="62"/>
  <c r="AE120" i="62"/>
  <c r="AO140" i="62"/>
  <c r="AE121" i="62"/>
  <c r="K132" i="62"/>
  <c r="D109" i="62"/>
  <c r="R109" i="62"/>
  <c r="AQ132" i="62"/>
  <c r="D128" i="62"/>
  <c r="R110" i="62"/>
  <c r="AG133" i="62"/>
  <c r="AH123" i="62"/>
  <c r="AC124" i="62"/>
  <c r="Z134" i="62"/>
  <c r="AE124" i="62"/>
  <c r="Z125" i="62"/>
  <c r="W113" i="62"/>
  <c r="I136" i="62"/>
  <c r="X114" i="62"/>
  <c r="AP136" i="62"/>
  <c r="AA115" i="62"/>
  <c r="H128" i="62"/>
  <c r="AJ137" i="62"/>
  <c r="Y117" i="62"/>
  <c r="AB118" i="62"/>
  <c r="L108" i="62"/>
  <c r="AI122" i="62"/>
  <c r="U111" i="62"/>
  <c r="T112" i="62"/>
  <c r="T135" i="62"/>
  <c r="T126" i="62"/>
  <c r="U126" i="62"/>
  <c r="K127" i="62"/>
  <c r="AQ136" i="62"/>
  <c r="AI137" i="62"/>
  <c r="Z116" i="62"/>
  <c r="Z138" i="62"/>
  <c r="Y138" i="62"/>
  <c r="R139" i="62"/>
  <c r="AO128" i="62"/>
  <c r="Z117" i="62"/>
  <c r="AU50" i="58"/>
  <c r="AU82" i="58" s="1"/>
  <c r="AT50" i="58"/>
  <c r="AT82" i="58" s="1"/>
  <c r="AS50" i="58"/>
  <c r="AS82" i="58" s="1"/>
  <c r="AR50" i="58"/>
  <c r="AR82" i="58" s="1"/>
  <c r="AQ50" i="58"/>
  <c r="AQ82" i="58" s="1"/>
  <c r="AP50" i="58"/>
  <c r="AP82" i="58" s="1"/>
  <c r="AO50" i="58"/>
  <c r="AO82" i="58" s="1"/>
  <c r="AN50" i="58"/>
  <c r="AN82" i="58" s="1"/>
  <c r="AM50" i="58"/>
  <c r="AM82" i="58" s="1"/>
  <c r="AL50" i="58"/>
  <c r="AL82" i="58" s="1"/>
  <c r="AK50" i="58"/>
  <c r="AK82" i="58" s="1"/>
  <c r="AJ50" i="58"/>
  <c r="AJ82" i="58" s="1"/>
  <c r="AI50" i="58"/>
  <c r="AI82" i="58" s="1"/>
  <c r="AH50" i="58"/>
  <c r="AH82" i="58" s="1"/>
  <c r="AG50" i="58"/>
  <c r="AG82" i="58" s="1"/>
  <c r="AF50" i="58"/>
  <c r="AF82" i="58" s="1"/>
  <c r="AE50" i="58"/>
  <c r="AE82" i="58" s="1"/>
  <c r="AD50" i="58"/>
  <c r="AD82" i="58" s="1"/>
  <c r="AC50" i="58"/>
  <c r="AC82" i="58" s="1"/>
  <c r="AB50" i="58"/>
  <c r="AB82" i="58" s="1"/>
  <c r="AA50" i="58"/>
  <c r="AA82" i="58" s="1"/>
  <c r="Z50" i="58"/>
  <c r="Z82" i="58" s="1"/>
  <c r="Y50" i="58"/>
  <c r="Y82" i="58" s="1"/>
  <c r="X50" i="58"/>
  <c r="X82" i="58" s="1"/>
  <c r="W50" i="58"/>
  <c r="W82" i="58" s="1"/>
  <c r="V50" i="58"/>
  <c r="V82" i="58" s="1"/>
  <c r="U50" i="58"/>
  <c r="U82" i="58" s="1"/>
  <c r="T50" i="58"/>
  <c r="T82" i="58" s="1"/>
  <c r="S50" i="58"/>
  <c r="S82" i="58" s="1"/>
  <c r="R50" i="58"/>
  <c r="R82" i="58" s="1"/>
  <c r="Q50" i="58"/>
  <c r="Q82" i="58" s="1"/>
  <c r="P50" i="58"/>
  <c r="P82" i="58" s="1"/>
  <c r="O50" i="58"/>
  <c r="O82" i="58" s="1"/>
  <c r="N50" i="58"/>
  <c r="N82" i="58" s="1"/>
  <c r="M50" i="58"/>
  <c r="M82" i="58" s="1"/>
  <c r="L50" i="58"/>
  <c r="L82" i="58" s="1"/>
  <c r="K50" i="58"/>
  <c r="K82" i="58" s="1"/>
  <c r="J50" i="58"/>
  <c r="J82" i="58" s="1"/>
  <c r="I50" i="58"/>
  <c r="I82" i="58" s="1"/>
  <c r="H50" i="58"/>
  <c r="H82" i="58" s="1"/>
  <c r="G50" i="58"/>
  <c r="G82" i="58" s="1"/>
  <c r="F50" i="58"/>
  <c r="F82" i="58" s="1"/>
  <c r="E50" i="58"/>
  <c r="E82" i="58" s="1"/>
  <c r="D50" i="58"/>
  <c r="D82" i="58" s="1"/>
  <c r="AU49" i="58"/>
  <c r="AU81" i="58" s="1"/>
  <c r="AT49" i="58"/>
  <c r="AT81" i="58" s="1"/>
  <c r="AS49" i="58"/>
  <c r="AS81" i="58" s="1"/>
  <c r="AR49" i="58"/>
  <c r="AR81" i="58" s="1"/>
  <c r="AQ49" i="58"/>
  <c r="AQ81" i="58" s="1"/>
  <c r="AP49" i="58"/>
  <c r="AP81" i="58" s="1"/>
  <c r="AO49" i="58"/>
  <c r="AO81" i="58" s="1"/>
  <c r="AN49" i="58"/>
  <c r="AN81" i="58" s="1"/>
  <c r="AM49" i="58"/>
  <c r="AM81" i="58" s="1"/>
  <c r="AL49" i="58"/>
  <c r="AL81" i="58" s="1"/>
  <c r="AK49" i="58"/>
  <c r="AK81" i="58" s="1"/>
  <c r="AJ49" i="58"/>
  <c r="AJ81" i="58" s="1"/>
  <c r="AI49" i="58"/>
  <c r="AI81" i="58" s="1"/>
  <c r="AH49" i="58"/>
  <c r="AH81" i="58" s="1"/>
  <c r="AG49" i="58"/>
  <c r="AG81" i="58" s="1"/>
  <c r="AF49" i="58"/>
  <c r="AF81" i="58" s="1"/>
  <c r="AE49" i="58"/>
  <c r="AE81" i="58" s="1"/>
  <c r="AD49" i="58"/>
  <c r="AD81" i="58" s="1"/>
  <c r="AC49" i="58"/>
  <c r="AC81" i="58" s="1"/>
  <c r="AB49" i="58"/>
  <c r="AB81" i="58" s="1"/>
  <c r="AA49" i="58"/>
  <c r="AA81" i="58" s="1"/>
  <c r="Z49" i="58"/>
  <c r="Z81" i="58" s="1"/>
  <c r="Y49" i="58"/>
  <c r="Y81" i="58" s="1"/>
  <c r="X49" i="58"/>
  <c r="X81" i="58" s="1"/>
  <c r="W49" i="58"/>
  <c r="W81" i="58" s="1"/>
  <c r="V49" i="58"/>
  <c r="V81" i="58" s="1"/>
  <c r="U49" i="58"/>
  <c r="U81" i="58" s="1"/>
  <c r="T49" i="58"/>
  <c r="T81" i="58" s="1"/>
  <c r="S49" i="58"/>
  <c r="S81" i="58" s="1"/>
  <c r="R49" i="58"/>
  <c r="R81" i="58" s="1"/>
  <c r="Q49" i="58"/>
  <c r="Q81" i="58" s="1"/>
  <c r="P49" i="58"/>
  <c r="P81" i="58" s="1"/>
  <c r="O49" i="58"/>
  <c r="O81" i="58" s="1"/>
  <c r="N49" i="58"/>
  <c r="N81" i="58" s="1"/>
  <c r="M49" i="58"/>
  <c r="M81" i="58" s="1"/>
  <c r="L49" i="58"/>
  <c r="L81" i="58" s="1"/>
  <c r="K49" i="58"/>
  <c r="K81" i="58" s="1"/>
  <c r="J49" i="58"/>
  <c r="J81" i="58" s="1"/>
  <c r="I49" i="58"/>
  <c r="I81" i="58" s="1"/>
  <c r="H49" i="58"/>
  <c r="H81" i="58" s="1"/>
  <c r="G49" i="58"/>
  <c r="G81" i="58" s="1"/>
  <c r="F49" i="58"/>
  <c r="F81" i="58" s="1"/>
  <c r="E49" i="58"/>
  <c r="E81" i="58" s="1"/>
  <c r="D49" i="58"/>
  <c r="D81" i="58" s="1"/>
  <c r="AU48" i="58"/>
  <c r="AU80" i="58" s="1"/>
  <c r="AT48" i="58"/>
  <c r="AT80" i="58" s="1"/>
  <c r="AS48" i="58"/>
  <c r="AS80" i="58" s="1"/>
  <c r="AR48" i="58"/>
  <c r="AR80" i="58" s="1"/>
  <c r="AQ48" i="58"/>
  <c r="AQ80" i="58" s="1"/>
  <c r="AP48" i="58"/>
  <c r="AP80" i="58" s="1"/>
  <c r="AO48" i="58"/>
  <c r="AO80" i="58" s="1"/>
  <c r="AN48" i="58"/>
  <c r="AN80" i="58" s="1"/>
  <c r="AM48" i="58"/>
  <c r="AM80" i="58" s="1"/>
  <c r="AL48" i="58"/>
  <c r="AL80" i="58" s="1"/>
  <c r="AK48" i="58"/>
  <c r="AK80" i="58" s="1"/>
  <c r="AJ48" i="58"/>
  <c r="AJ80" i="58" s="1"/>
  <c r="AI48" i="58"/>
  <c r="AI80" i="58" s="1"/>
  <c r="AH48" i="58"/>
  <c r="AH80" i="58" s="1"/>
  <c r="AG48" i="58"/>
  <c r="AG80" i="58" s="1"/>
  <c r="AF48" i="58"/>
  <c r="AF80" i="58" s="1"/>
  <c r="AE48" i="58"/>
  <c r="AE80" i="58" s="1"/>
  <c r="AD48" i="58"/>
  <c r="AD80" i="58" s="1"/>
  <c r="AC48" i="58"/>
  <c r="AC80" i="58" s="1"/>
  <c r="AB48" i="58"/>
  <c r="AB80" i="58" s="1"/>
  <c r="AA48" i="58"/>
  <c r="AA80" i="58" s="1"/>
  <c r="Z48" i="58"/>
  <c r="Z80" i="58" s="1"/>
  <c r="Y48" i="58"/>
  <c r="Y80" i="58" s="1"/>
  <c r="X48" i="58"/>
  <c r="X80" i="58" s="1"/>
  <c r="W48" i="58"/>
  <c r="W80" i="58" s="1"/>
  <c r="V48" i="58"/>
  <c r="V80" i="58" s="1"/>
  <c r="U48" i="58"/>
  <c r="U80" i="58" s="1"/>
  <c r="T48" i="58"/>
  <c r="T80" i="58" s="1"/>
  <c r="S48" i="58"/>
  <c r="S80" i="58" s="1"/>
  <c r="R48" i="58"/>
  <c r="R80" i="58" s="1"/>
  <c r="Q48" i="58"/>
  <c r="Q80" i="58" s="1"/>
  <c r="P48" i="58"/>
  <c r="P80" i="58" s="1"/>
  <c r="O48" i="58"/>
  <c r="O80" i="58" s="1"/>
  <c r="N48" i="58"/>
  <c r="N80" i="58" s="1"/>
  <c r="M48" i="58"/>
  <c r="M80" i="58" s="1"/>
  <c r="L48" i="58"/>
  <c r="L80" i="58" s="1"/>
  <c r="K48" i="58"/>
  <c r="K80" i="58" s="1"/>
  <c r="J48" i="58"/>
  <c r="J80" i="58" s="1"/>
  <c r="I48" i="58"/>
  <c r="I80" i="58" s="1"/>
  <c r="H48" i="58"/>
  <c r="H80" i="58" s="1"/>
  <c r="G48" i="58"/>
  <c r="G80" i="58" s="1"/>
  <c r="F48" i="58"/>
  <c r="F80" i="58" s="1"/>
  <c r="E48" i="58"/>
  <c r="E80" i="58" s="1"/>
  <c r="D48" i="58"/>
  <c r="D80" i="58" s="1"/>
  <c r="AU47" i="58"/>
  <c r="AU79" i="58" s="1"/>
  <c r="AT47" i="58"/>
  <c r="AT79" i="58" s="1"/>
  <c r="AS47" i="58"/>
  <c r="AS79" i="58" s="1"/>
  <c r="AR47" i="58"/>
  <c r="AR79" i="58" s="1"/>
  <c r="AQ47" i="58"/>
  <c r="AQ79" i="58" s="1"/>
  <c r="AP47" i="58"/>
  <c r="AP79" i="58" s="1"/>
  <c r="AO47" i="58"/>
  <c r="AO79" i="58" s="1"/>
  <c r="AN47" i="58"/>
  <c r="AN79" i="58" s="1"/>
  <c r="AM47" i="58"/>
  <c r="AM79" i="58" s="1"/>
  <c r="AL47" i="58"/>
  <c r="AL79" i="58" s="1"/>
  <c r="AK47" i="58"/>
  <c r="AK79" i="58" s="1"/>
  <c r="AJ47" i="58"/>
  <c r="AJ79" i="58" s="1"/>
  <c r="AI47" i="58"/>
  <c r="AI79" i="58" s="1"/>
  <c r="AH47" i="58"/>
  <c r="AH79" i="58" s="1"/>
  <c r="AG47" i="58"/>
  <c r="AG79" i="58" s="1"/>
  <c r="AF47" i="58"/>
  <c r="AF79" i="58" s="1"/>
  <c r="AE47" i="58"/>
  <c r="AE79" i="58" s="1"/>
  <c r="AD47" i="58"/>
  <c r="AD79" i="58" s="1"/>
  <c r="AC47" i="58"/>
  <c r="AC79" i="58" s="1"/>
  <c r="AB47" i="58"/>
  <c r="AB79" i="58" s="1"/>
  <c r="AA47" i="58"/>
  <c r="AA79" i="58" s="1"/>
  <c r="Z47" i="58"/>
  <c r="Z79" i="58" s="1"/>
  <c r="Y47" i="58"/>
  <c r="Y79" i="58" s="1"/>
  <c r="X47" i="58"/>
  <c r="X79" i="58" s="1"/>
  <c r="W47" i="58"/>
  <c r="W79" i="58" s="1"/>
  <c r="V47" i="58"/>
  <c r="V79" i="58" s="1"/>
  <c r="U47" i="58"/>
  <c r="U79" i="58" s="1"/>
  <c r="T47" i="58"/>
  <c r="T79" i="58" s="1"/>
  <c r="S47" i="58"/>
  <c r="S79" i="58" s="1"/>
  <c r="R47" i="58"/>
  <c r="R79" i="58" s="1"/>
  <c r="Q47" i="58"/>
  <c r="Q79" i="58" s="1"/>
  <c r="P47" i="58"/>
  <c r="P79" i="58" s="1"/>
  <c r="O47" i="58"/>
  <c r="O79" i="58" s="1"/>
  <c r="N47" i="58"/>
  <c r="N79" i="58" s="1"/>
  <c r="M47" i="58"/>
  <c r="M79" i="58" s="1"/>
  <c r="L47" i="58"/>
  <c r="L79" i="58" s="1"/>
  <c r="K47" i="58"/>
  <c r="K79" i="58" s="1"/>
  <c r="J47" i="58"/>
  <c r="J79" i="58" s="1"/>
  <c r="I47" i="58"/>
  <c r="I79" i="58" s="1"/>
  <c r="H47" i="58"/>
  <c r="H79" i="58" s="1"/>
  <c r="G47" i="58"/>
  <c r="G79" i="58" s="1"/>
  <c r="F47" i="58"/>
  <c r="F79" i="58" s="1"/>
  <c r="E47" i="58"/>
  <c r="E79" i="58" s="1"/>
  <c r="D47" i="58"/>
  <c r="D79" i="58" s="1"/>
  <c r="AU78" i="58"/>
  <c r="AT78" i="58"/>
  <c r="AS78" i="58"/>
  <c r="AR78" i="58"/>
  <c r="AQ78" i="58"/>
  <c r="AP78" i="58"/>
  <c r="AO78" i="58"/>
  <c r="AN78" i="58"/>
  <c r="AM78" i="58"/>
  <c r="AL78" i="58"/>
  <c r="AK78" i="58"/>
  <c r="AJ78" i="58"/>
  <c r="AI78" i="58"/>
  <c r="AH78" i="58"/>
  <c r="AG78" i="58"/>
  <c r="AF78" i="58"/>
  <c r="AE78" i="58"/>
  <c r="AD78" i="58"/>
  <c r="AC78" i="58"/>
  <c r="AB78" i="58"/>
  <c r="AA78" i="58"/>
  <c r="Z78" i="58"/>
  <c r="Y78" i="58"/>
  <c r="X78" i="58"/>
  <c r="W78" i="58"/>
  <c r="V78" i="58"/>
  <c r="U78" i="58"/>
  <c r="T78" i="58"/>
  <c r="S78" i="58"/>
  <c r="R78" i="58"/>
  <c r="Q78" i="58"/>
  <c r="P78" i="58"/>
  <c r="O78" i="58"/>
  <c r="N78" i="58"/>
  <c r="M78" i="58"/>
  <c r="L78" i="58"/>
  <c r="K78" i="58"/>
  <c r="J78" i="58"/>
  <c r="I78" i="58"/>
  <c r="H78" i="58"/>
  <c r="G78" i="58"/>
  <c r="F78" i="58"/>
  <c r="E78" i="58"/>
  <c r="D78" i="58"/>
  <c r="AU45" i="58"/>
  <c r="AU77" i="58" s="1"/>
  <c r="AT45" i="58"/>
  <c r="AT77" i="58" s="1"/>
  <c r="AS45" i="58"/>
  <c r="AS77" i="58" s="1"/>
  <c r="AR45" i="58"/>
  <c r="AR77" i="58" s="1"/>
  <c r="AQ45" i="58"/>
  <c r="AQ77" i="58" s="1"/>
  <c r="AP45" i="58"/>
  <c r="AP77" i="58" s="1"/>
  <c r="AO45" i="58"/>
  <c r="AO77" i="58" s="1"/>
  <c r="AN45" i="58"/>
  <c r="AN77" i="58" s="1"/>
  <c r="AM45" i="58"/>
  <c r="AM77" i="58" s="1"/>
  <c r="AL45" i="58"/>
  <c r="AL77" i="58" s="1"/>
  <c r="AK45" i="58"/>
  <c r="AK77" i="58" s="1"/>
  <c r="AJ45" i="58"/>
  <c r="AJ77" i="58" s="1"/>
  <c r="AI45" i="58"/>
  <c r="AI77" i="58" s="1"/>
  <c r="AH45" i="58"/>
  <c r="AH77" i="58" s="1"/>
  <c r="AG45" i="58"/>
  <c r="AG77" i="58" s="1"/>
  <c r="AF45" i="58"/>
  <c r="AF77" i="58" s="1"/>
  <c r="AE45" i="58"/>
  <c r="AE77" i="58" s="1"/>
  <c r="AD45" i="58"/>
  <c r="AD77" i="58" s="1"/>
  <c r="AC45" i="58"/>
  <c r="AC77" i="58" s="1"/>
  <c r="AB45" i="58"/>
  <c r="AB77" i="58" s="1"/>
  <c r="AA45" i="58"/>
  <c r="AA77" i="58" s="1"/>
  <c r="Z45" i="58"/>
  <c r="Z77" i="58" s="1"/>
  <c r="Y45" i="58"/>
  <c r="Y77" i="58" s="1"/>
  <c r="X45" i="58"/>
  <c r="X77" i="58" s="1"/>
  <c r="W45" i="58"/>
  <c r="W77" i="58" s="1"/>
  <c r="V45" i="58"/>
  <c r="V77" i="58" s="1"/>
  <c r="U45" i="58"/>
  <c r="U77" i="58" s="1"/>
  <c r="T45" i="58"/>
  <c r="T77" i="58" s="1"/>
  <c r="S45" i="58"/>
  <c r="S77" i="58" s="1"/>
  <c r="R45" i="58"/>
  <c r="R77" i="58" s="1"/>
  <c r="Q45" i="58"/>
  <c r="Q77" i="58" s="1"/>
  <c r="P45" i="58"/>
  <c r="P77" i="58" s="1"/>
  <c r="O45" i="58"/>
  <c r="O77" i="58" s="1"/>
  <c r="N45" i="58"/>
  <c r="N77" i="58" s="1"/>
  <c r="M45" i="58"/>
  <c r="M77" i="58" s="1"/>
  <c r="L45" i="58"/>
  <c r="L77" i="58" s="1"/>
  <c r="K45" i="58"/>
  <c r="K77" i="58" s="1"/>
  <c r="J45" i="58"/>
  <c r="J77" i="58" s="1"/>
  <c r="I45" i="58"/>
  <c r="I77" i="58" s="1"/>
  <c r="H45" i="58"/>
  <c r="H77" i="58" s="1"/>
  <c r="G45" i="58"/>
  <c r="G77" i="58" s="1"/>
  <c r="F45" i="58"/>
  <c r="F77" i="58" s="1"/>
  <c r="E45" i="58"/>
  <c r="E77" i="58" s="1"/>
  <c r="D45" i="58"/>
  <c r="D77" i="58" s="1"/>
  <c r="AU44" i="58"/>
  <c r="AU76" i="58" s="1"/>
  <c r="AT44" i="58"/>
  <c r="AT76" i="58" s="1"/>
  <c r="AS44" i="58"/>
  <c r="AS76" i="58" s="1"/>
  <c r="AR44" i="58"/>
  <c r="AR76" i="58" s="1"/>
  <c r="AQ44" i="58"/>
  <c r="AQ76" i="58" s="1"/>
  <c r="AP44" i="58"/>
  <c r="AP76" i="58" s="1"/>
  <c r="AO44" i="58"/>
  <c r="AO76" i="58" s="1"/>
  <c r="AN44" i="58"/>
  <c r="AN76" i="58" s="1"/>
  <c r="AM44" i="58"/>
  <c r="AM76" i="58" s="1"/>
  <c r="AL44" i="58"/>
  <c r="AL76" i="58" s="1"/>
  <c r="AK44" i="58"/>
  <c r="AK76" i="58" s="1"/>
  <c r="AJ44" i="58"/>
  <c r="AJ76" i="58" s="1"/>
  <c r="AI44" i="58"/>
  <c r="AI76" i="58" s="1"/>
  <c r="AH44" i="58"/>
  <c r="AH76" i="58" s="1"/>
  <c r="AG44" i="58"/>
  <c r="AG76" i="58" s="1"/>
  <c r="AF44" i="58"/>
  <c r="AF76" i="58" s="1"/>
  <c r="AE44" i="58"/>
  <c r="AE76" i="58" s="1"/>
  <c r="AD44" i="58"/>
  <c r="AD76" i="58" s="1"/>
  <c r="AC44" i="58"/>
  <c r="AC76" i="58" s="1"/>
  <c r="AB44" i="58"/>
  <c r="AB76" i="58" s="1"/>
  <c r="AA44" i="58"/>
  <c r="AA76" i="58" s="1"/>
  <c r="Z44" i="58"/>
  <c r="Z76" i="58" s="1"/>
  <c r="Y44" i="58"/>
  <c r="Y76" i="58" s="1"/>
  <c r="X44" i="58"/>
  <c r="X76" i="58" s="1"/>
  <c r="W44" i="58"/>
  <c r="W76" i="58" s="1"/>
  <c r="V44" i="58"/>
  <c r="V76" i="58" s="1"/>
  <c r="U44" i="58"/>
  <c r="U76" i="58" s="1"/>
  <c r="T44" i="58"/>
  <c r="T76" i="58" s="1"/>
  <c r="S44" i="58"/>
  <c r="S76" i="58" s="1"/>
  <c r="R44" i="58"/>
  <c r="R76" i="58" s="1"/>
  <c r="Q44" i="58"/>
  <c r="Q76" i="58" s="1"/>
  <c r="P44" i="58"/>
  <c r="P76" i="58" s="1"/>
  <c r="O44" i="58"/>
  <c r="O76" i="58" s="1"/>
  <c r="N44" i="58"/>
  <c r="N76" i="58" s="1"/>
  <c r="M44" i="58"/>
  <c r="M76" i="58" s="1"/>
  <c r="L44" i="58"/>
  <c r="L76" i="58" s="1"/>
  <c r="K44" i="58"/>
  <c r="K76" i="58" s="1"/>
  <c r="J44" i="58"/>
  <c r="J76" i="58" s="1"/>
  <c r="I44" i="58"/>
  <c r="I76" i="58" s="1"/>
  <c r="H44" i="58"/>
  <c r="H76" i="58" s="1"/>
  <c r="G44" i="58"/>
  <c r="G76" i="58" s="1"/>
  <c r="F44" i="58"/>
  <c r="F76" i="58" s="1"/>
  <c r="E44" i="58"/>
  <c r="E76" i="58" s="1"/>
  <c r="D44" i="58"/>
  <c r="D76" i="58" s="1"/>
  <c r="AU43" i="58"/>
  <c r="AU75" i="58" s="1"/>
  <c r="AT43" i="58"/>
  <c r="AT75" i="58" s="1"/>
  <c r="AS43" i="58"/>
  <c r="AS75" i="58" s="1"/>
  <c r="AR43" i="58"/>
  <c r="AR75" i="58" s="1"/>
  <c r="AQ43" i="58"/>
  <c r="AQ75" i="58" s="1"/>
  <c r="AP43" i="58"/>
  <c r="AP75" i="58" s="1"/>
  <c r="AO43" i="58"/>
  <c r="AO75" i="58" s="1"/>
  <c r="AN43" i="58"/>
  <c r="AN75" i="58" s="1"/>
  <c r="AM43" i="58"/>
  <c r="AM75" i="58" s="1"/>
  <c r="AL43" i="58"/>
  <c r="AL75" i="58" s="1"/>
  <c r="AK43" i="58"/>
  <c r="AK75" i="58" s="1"/>
  <c r="AJ43" i="58"/>
  <c r="AJ75" i="58" s="1"/>
  <c r="AI43" i="58"/>
  <c r="AI75" i="58" s="1"/>
  <c r="AH43" i="58"/>
  <c r="AH75" i="58" s="1"/>
  <c r="AG43" i="58"/>
  <c r="AG75" i="58" s="1"/>
  <c r="AF43" i="58"/>
  <c r="AF75" i="58" s="1"/>
  <c r="AE43" i="58"/>
  <c r="AE75" i="58" s="1"/>
  <c r="AD43" i="58"/>
  <c r="AD75" i="58" s="1"/>
  <c r="AC43" i="58"/>
  <c r="AC75" i="58" s="1"/>
  <c r="AB43" i="58"/>
  <c r="AB75" i="58" s="1"/>
  <c r="AA43" i="58"/>
  <c r="AA75" i="58" s="1"/>
  <c r="Z43" i="58"/>
  <c r="Z75" i="58" s="1"/>
  <c r="Y43" i="58"/>
  <c r="Y75" i="58" s="1"/>
  <c r="X43" i="58"/>
  <c r="X75" i="58" s="1"/>
  <c r="W43" i="58"/>
  <c r="W75" i="58" s="1"/>
  <c r="V43" i="58"/>
  <c r="V75" i="58" s="1"/>
  <c r="U43" i="58"/>
  <c r="U75" i="58" s="1"/>
  <c r="T43" i="58"/>
  <c r="T75" i="58" s="1"/>
  <c r="S43" i="58"/>
  <c r="S75" i="58" s="1"/>
  <c r="R43" i="58"/>
  <c r="R75" i="58" s="1"/>
  <c r="Q43" i="58"/>
  <c r="Q75" i="58" s="1"/>
  <c r="P43" i="58"/>
  <c r="P75" i="58" s="1"/>
  <c r="O43" i="58"/>
  <c r="O75" i="58" s="1"/>
  <c r="N43" i="58"/>
  <c r="N75" i="58" s="1"/>
  <c r="M43" i="58"/>
  <c r="M75" i="58" s="1"/>
  <c r="L43" i="58"/>
  <c r="L75" i="58" s="1"/>
  <c r="K43" i="58"/>
  <c r="K75" i="58" s="1"/>
  <c r="J43" i="58"/>
  <c r="J75" i="58" s="1"/>
  <c r="I43" i="58"/>
  <c r="I75" i="58" s="1"/>
  <c r="H43" i="58"/>
  <c r="H75" i="58" s="1"/>
  <c r="G43" i="58"/>
  <c r="G75" i="58" s="1"/>
  <c r="F43" i="58"/>
  <c r="F75" i="58" s="1"/>
  <c r="E43" i="58"/>
  <c r="E75" i="58" s="1"/>
  <c r="D43" i="58"/>
  <c r="D75" i="58" s="1"/>
  <c r="AU42" i="58"/>
  <c r="AT42" i="58"/>
  <c r="AS42" i="58"/>
  <c r="AR42" i="58"/>
  <c r="AQ42" i="58"/>
  <c r="AP42" i="58"/>
  <c r="AO42" i="58"/>
  <c r="AN42" i="58"/>
  <c r="AM42" i="58"/>
  <c r="AL42" i="58"/>
  <c r="AK42" i="58"/>
  <c r="AJ42" i="58"/>
  <c r="AI42" i="58"/>
  <c r="AH42" i="58"/>
  <c r="AG42" i="58"/>
  <c r="AF42" i="58"/>
  <c r="AE42" i="58"/>
  <c r="AD42" i="58"/>
  <c r="AC42" i="58"/>
  <c r="AB42" i="58"/>
  <c r="AA42" i="58"/>
  <c r="Z42" i="58"/>
  <c r="Y42" i="58"/>
  <c r="X42" i="58"/>
  <c r="W42" i="58"/>
  <c r="V42" i="58"/>
  <c r="U42" i="58"/>
  <c r="T42" i="58"/>
  <c r="S42" i="58"/>
  <c r="R42" i="58"/>
  <c r="Q42" i="58"/>
  <c r="P42" i="58"/>
  <c r="O42" i="58"/>
  <c r="N42" i="58"/>
  <c r="M42" i="58"/>
  <c r="L42" i="58"/>
  <c r="K42" i="58"/>
  <c r="J42" i="58"/>
  <c r="I42" i="58"/>
  <c r="H42" i="58"/>
  <c r="G42" i="58"/>
  <c r="F42" i="58"/>
  <c r="E42" i="58"/>
  <c r="D42" i="58"/>
  <c r="AU41" i="58"/>
  <c r="AU73" i="58" s="1"/>
  <c r="AT41" i="58"/>
  <c r="AT73" i="58" s="1"/>
  <c r="AS41" i="58"/>
  <c r="AS73" i="58" s="1"/>
  <c r="AR41" i="58"/>
  <c r="AR73" i="58" s="1"/>
  <c r="AQ41" i="58"/>
  <c r="AQ73" i="58" s="1"/>
  <c r="AP41" i="58"/>
  <c r="AP73" i="58" s="1"/>
  <c r="AO41" i="58"/>
  <c r="AO73" i="58" s="1"/>
  <c r="AN41" i="58"/>
  <c r="AN73" i="58" s="1"/>
  <c r="AM41" i="58"/>
  <c r="AM73" i="58" s="1"/>
  <c r="AL41" i="58"/>
  <c r="AL73" i="58" s="1"/>
  <c r="AK41" i="58"/>
  <c r="AK73" i="58" s="1"/>
  <c r="AJ41" i="58"/>
  <c r="AJ73" i="58" s="1"/>
  <c r="AI41" i="58"/>
  <c r="AI73" i="58" s="1"/>
  <c r="AH41" i="58"/>
  <c r="AH73" i="58" s="1"/>
  <c r="AG41" i="58"/>
  <c r="AG73" i="58" s="1"/>
  <c r="AF41" i="58"/>
  <c r="AF73" i="58" s="1"/>
  <c r="AE41" i="58"/>
  <c r="AE73" i="58" s="1"/>
  <c r="AD41" i="58"/>
  <c r="AD73" i="58" s="1"/>
  <c r="AC41" i="58"/>
  <c r="AC73" i="58" s="1"/>
  <c r="AB41" i="58"/>
  <c r="AB73" i="58" s="1"/>
  <c r="AA41" i="58"/>
  <c r="AA73" i="58" s="1"/>
  <c r="Z41" i="58"/>
  <c r="Z73" i="58" s="1"/>
  <c r="Y41" i="58"/>
  <c r="Y73" i="58" s="1"/>
  <c r="X41" i="58"/>
  <c r="X73" i="58" s="1"/>
  <c r="W41" i="58"/>
  <c r="W73" i="58" s="1"/>
  <c r="V41" i="58"/>
  <c r="V73" i="58" s="1"/>
  <c r="U41" i="58"/>
  <c r="U73" i="58" s="1"/>
  <c r="T41" i="58"/>
  <c r="T73" i="58" s="1"/>
  <c r="S41" i="58"/>
  <c r="S73" i="58" s="1"/>
  <c r="R41" i="58"/>
  <c r="R73" i="58" s="1"/>
  <c r="Q41" i="58"/>
  <c r="Q73" i="58" s="1"/>
  <c r="P41" i="58"/>
  <c r="P73" i="58" s="1"/>
  <c r="O41" i="58"/>
  <c r="O73" i="58" s="1"/>
  <c r="N41" i="58"/>
  <c r="N73" i="58" s="1"/>
  <c r="M41" i="58"/>
  <c r="M73" i="58" s="1"/>
  <c r="L41" i="58"/>
  <c r="L73" i="58" s="1"/>
  <c r="K41" i="58"/>
  <c r="K73" i="58" s="1"/>
  <c r="J41" i="58"/>
  <c r="J73" i="58" s="1"/>
  <c r="I41" i="58"/>
  <c r="I73" i="58" s="1"/>
  <c r="H41" i="58"/>
  <c r="H73" i="58" s="1"/>
  <c r="G41" i="58"/>
  <c r="G73" i="58" s="1"/>
  <c r="F41" i="58"/>
  <c r="F73" i="58" s="1"/>
  <c r="E41" i="58"/>
  <c r="E73" i="58" s="1"/>
  <c r="D41" i="58"/>
  <c r="D73" i="58" s="1"/>
  <c r="AU40" i="58"/>
  <c r="AU72" i="58" s="1"/>
  <c r="AT40" i="58"/>
  <c r="AT72" i="58" s="1"/>
  <c r="AS40" i="58"/>
  <c r="AS72" i="58" s="1"/>
  <c r="AR40" i="58"/>
  <c r="AR72" i="58" s="1"/>
  <c r="AQ40" i="58"/>
  <c r="AQ72" i="58" s="1"/>
  <c r="AP40" i="58"/>
  <c r="AP72" i="58" s="1"/>
  <c r="AO40" i="58"/>
  <c r="AO72" i="58" s="1"/>
  <c r="AN40" i="58"/>
  <c r="AN72" i="58" s="1"/>
  <c r="AM40" i="58"/>
  <c r="AM72" i="58" s="1"/>
  <c r="AL40" i="58"/>
  <c r="AL72" i="58" s="1"/>
  <c r="AK40" i="58"/>
  <c r="AK72" i="58" s="1"/>
  <c r="AJ40" i="58"/>
  <c r="AJ72" i="58" s="1"/>
  <c r="AI40" i="58"/>
  <c r="AI72" i="58" s="1"/>
  <c r="AH40" i="58"/>
  <c r="AH72" i="58" s="1"/>
  <c r="AG40" i="58"/>
  <c r="AG72" i="58" s="1"/>
  <c r="AF40" i="58"/>
  <c r="AF72" i="58" s="1"/>
  <c r="AE40" i="58"/>
  <c r="AE72" i="58" s="1"/>
  <c r="AD40" i="58"/>
  <c r="AD72" i="58" s="1"/>
  <c r="AC40" i="58"/>
  <c r="AC72" i="58" s="1"/>
  <c r="AB40" i="58"/>
  <c r="AB72" i="58" s="1"/>
  <c r="AA40" i="58"/>
  <c r="AA72" i="58" s="1"/>
  <c r="Z40" i="58"/>
  <c r="Z72" i="58" s="1"/>
  <c r="Y40" i="58"/>
  <c r="Y72" i="58" s="1"/>
  <c r="X40" i="58"/>
  <c r="X72" i="58" s="1"/>
  <c r="W40" i="58"/>
  <c r="W72" i="58" s="1"/>
  <c r="V40" i="58"/>
  <c r="V72" i="58" s="1"/>
  <c r="U40" i="58"/>
  <c r="U72" i="58" s="1"/>
  <c r="T40" i="58"/>
  <c r="T72" i="58" s="1"/>
  <c r="S40" i="58"/>
  <c r="S72" i="58" s="1"/>
  <c r="R40" i="58"/>
  <c r="R72" i="58" s="1"/>
  <c r="Q40" i="58"/>
  <c r="Q72" i="58" s="1"/>
  <c r="P40" i="58"/>
  <c r="P72" i="58" s="1"/>
  <c r="O40" i="58"/>
  <c r="O72" i="58" s="1"/>
  <c r="N40" i="58"/>
  <c r="N72" i="58" s="1"/>
  <c r="M40" i="58"/>
  <c r="M72" i="58" s="1"/>
  <c r="L40" i="58"/>
  <c r="L72" i="58" s="1"/>
  <c r="K40" i="58"/>
  <c r="K72" i="58" s="1"/>
  <c r="J40" i="58"/>
  <c r="J72" i="58" s="1"/>
  <c r="I40" i="58"/>
  <c r="I72" i="58" s="1"/>
  <c r="H40" i="58"/>
  <c r="H72" i="58" s="1"/>
  <c r="G40" i="58"/>
  <c r="G72" i="58" s="1"/>
  <c r="F40" i="58"/>
  <c r="F72" i="58" s="1"/>
  <c r="E40" i="58"/>
  <c r="E72" i="58" s="1"/>
  <c r="D40" i="58"/>
  <c r="D72" i="58" s="1"/>
  <c r="AU39" i="58"/>
  <c r="AT39" i="58"/>
  <c r="AS39" i="58"/>
  <c r="AR39" i="58"/>
  <c r="AQ39" i="58"/>
  <c r="AP39" i="58"/>
  <c r="AO39" i="58"/>
  <c r="AN39" i="58"/>
  <c r="AM39" i="58"/>
  <c r="AL39" i="58"/>
  <c r="AK39" i="58"/>
  <c r="AJ39" i="58"/>
  <c r="AI39" i="58"/>
  <c r="AH39" i="58"/>
  <c r="AG39" i="58"/>
  <c r="AF39" i="58"/>
  <c r="AE39" i="58"/>
  <c r="AD39" i="58"/>
  <c r="AC39" i="58"/>
  <c r="AB39" i="58"/>
  <c r="AA39" i="58"/>
  <c r="Z39" i="58"/>
  <c r="Y39" i="58"/>
  <c r="X39" i="58"/>
  <c r="W39" i="58"/>
  <c r="V39" i="58"/>
  <c r="U39" i="58"/>
  <c r="T39" i="58"/>
  <c r="S39" i="58"/>
  <c r="R39" i="58"/>
  <c r="Q39" i="58"/>
  <c r="P39" i="58"/>
  <c r="O39" i="58"/>
  <c r="N39" i="58"/>
  <c r="L39" i="58"/>
  <c r="K39" i="58"/>
  <c r="J39" i="58"/>
  <c r="I39" i="58"/>
  <c r="H39" i="58"/>
  <c r="G39" i="58"/>
  <c r="F39" i="58"/>
  <c r="E39" i="58"/>
  <c r="D39" i="58"/>
  <c r="AU38" i="58"/>
  <c r="AU70" i="58" s="1"/>
  <c r="AT38" i="58"/>
  <c r="AT70" i="58" s="1"/>
  <c r="AS38" i="58"/>
  <c r="AS70" i="58" s="1"/>
  <c r="AR38" i="58"/>
  <c r="AR70" i="58" s="1"/>
  <c r="AQ38" i="58"/>
  <c r="AQ70" i="58" s="1"/>
  <c r="AP38" i="58"/>
  <c r="AP70" i="58" s="1"/>
  <c r="AO38" i="58"/>
  <c r="AO70" i="58" s="1"/>
  <c r="AN38" i="58"/>
  <c r="AN70" i="58" s="1"/>
  <c r="AM38" i="58"/>
  <c r="AM70" i="58" s="1"/>
  <c r="AL38" i="58"/>
  <c r="AL70" i="58" s="1"/>
  <c r="AK38" i="58"/>
  <c r="AK70" i="58" s="1"/>
  <c r="AJ38" i="58"/>
  <c r="AJ70" i="58" s="1"/>
  <c r="AI38" i="58"/>
  <c r="AI70" i="58" s="1"/>
  <c r="AH38" i="58"/>
  <c r="AH70" i="58" s="1"/>
  <c r="AG38" i="58"/>
  <c r="AG70" i="58" s="1"/>
  <c r="AF38" i="58"/>
  <c r="AF70" i="58" s="1"/>
  <c r="AE38" i="58"/>
  <c r="AE70" i="58" s="1"/>
  <c r="AD38" i="58"/>
  <c r="AD70" i="58" s="1"/>
  <c r="AC38" i="58"/>
  <c r="AC70" i="58" s="1"/>
  <c r="AB38" i="58"/>
  <c r="AB70" i="58" s="1"/>
  <c r="AA38" i="58"/>
  <c r="AA70" i="58" s="1"/>
  <c r="Z38" i="58"/>
  <c r="Z70" i="58" s="1"/>
  <c r="Y38" i="58"/>
  <c r="Y70" i="58" s="1"/>
  <c r="X38" i="58"/>
  <c r="X70" i="58" s="1"/>
  <c r="W38" i="58"/>
  <c r="W70" i="58" s="1"/>
  <c r="V38" i="58"/>
  <c r="V70" i="58" s="1"/>
  <c r="U38" i="58"/>
  <c r="U70" i="58" s="1"/>
  <c r="T38" i="58"/>
  <c r="T70" i="58" s="1"/>
  <c r="S38" i="58"/>
  <c r="S70" i="58" s="1"/>
  <c r="R38" i="58"/>
  <c r="R70" i="58" s="1"/>
  <c r="Q38" i="58"/>
  <c r="Q70" i="58" s="1"/>
  <c r="P38" i="58"/>
  <c r="P70" i="58" s="1"/>
  <c r="O38" i="58"/>
  <c r="O70" i="58" s="1"/>
  <c r="N38" i="58"/>
  <c r="N70" i="58" s="1"/>
  <c r="M38" i="58"/>
  <c r="M70" i="58" s="1"/>
  <c r="L38" i="58"/>
  <c r="L70" i="58" s="1"/>
  <c r="K38" i="58"/>
  <c r="K70" i="58" s="1"/>
  <c r="J38" i="58"/>
  <c r="J70" i="58" s="1"/>
  <c r="I38" i="58"/>
  <c r="I70" i="58" s="1"/>
  <c r="H38" i="58"/>
  <c r="H70" i="58" s="1"/>
  <c r="G38" i="58"/>
  <c r="G70" i="58" s="1"/>
  <c r="F38" i="58"/>
  <c r="F70" i="58" s="1"/>
  <c r="E38" i="58"/>
  <c r="E70" i="58" s="1"/>
  <c r="D38" i="58"/>
  <c r="D70" i="58" s="1"/>
  <c r="AU37" i="58"/>
  <c r="AU69" i="58" s="1"/>
  <c r="AT37" i="58"/>
  <c r="AT69" i="58" s="1"/>
  <c r="AS37" i="58"/>
  <c r="AS69" i="58" s="1"/>
  <c r="AR37" i="58"/>
  <c r="AR69" i="58" s="1"/>
  <c r="AQ37" i="58"/>
  <c r="AQ69" i="58" s="1"/>
  <c r="AP37" i="58"/>
  <c r="AP69" i="58" s="1"/>
  <c r="AO37" i="58"/>
  <c r="AO69" i="58" s="1"/>
  <c r="AN37" i="58"/>
  <c r="AN69" i="58" s="1"/>
  <c r="AM37" i="58"/>
  <c r="AM69" i="58" s="1"/>
  <c r="AL37" i="58"/>
  <c r="AL69" i="58" s="1"/>
  <c r="AK37" i="58"/>
  <c r="AK69" i="58" s="1"/>
  <c r="AJ37" i="58"/>
  <c r="AJ69" i="58" s="1"/>
  <c r="AI37" i="58"/>
  <c r="AI69" i="58" s="1"/>
  <c r="AH37" i="58"/>
  <c r="AH69" i="58" s="1"/>
  <c r="AG37" i="58"/>
  <c r="AG69" i="58" s="1"/>
  <c r="AF37" i="58"/>
  <c r="AF69" i="58" s="1"/>
  <c r="AE37" i="58"/>
  <c r="AE69" i="58" s="1"/>
  <c r="AD37" i="58"/>
  <c r="AD69" i="58" s="1"/>
  <c r="AC37" i="58"/>
  <c r="AC69" i="58" s="1"/>
  <c r="AB37" i="58"/>
  <c r="AB69" i="58" s="1"/>
  <c r="AA37" i="58"/>
  <c r="AA69" i="58" s="1"/>
  <c r="Z37" i="58"/>
  <c r="Z69" i="58" s="1"/>
  <c r="Y37" i="58"/>
  <c r="Y69" i="58" s="1"/>
  <c r="X37" i="58"/>
  <c r="X69" i="58" s="1"/>
  <c r="W37" i="58"/>
  <c r="W69" i="58" s="1"/>
  <c r="V37" i="58"/>
  <c r="V69" i="58" s="1"/>
  <c r="U37" i="58"/>
  <c r="U69" i="58" s="1"/>
  <c r="T37" i="58"/>
  <c r="T69" i="58" s="1"/>
  <c r="S37" i="58"/>
  <c r="S69" i="58" s="1"/>
  <c r="R37" i="58"/>
  <c r="R69" i="58" s="1"/>
  <c r="Q37" i="58"/>
  <c r="Q69" i="58" s="1"/>
  <c r="P37" i="58"/>
  <c r="P69" i="58" s="1"/>
  <c r="O37" i="58"/>
  <c r="O69" i="58" s="1"/>
  <c r="N37" i="58"/>
  <c r="N69" i="58" s="1"/>
  <c r="M37" i="58"/>
  <c r="M69" i="58" s="1"/>
  <c r="L37" i="58"/>
  <c r="L69" i="58" s="1"/>
  <c r="K37" i="58"/>
  <c r="K69" i="58" s="1"/>
  <c r="J37" i="58"/>
  <c r="J69" i="58" s="1"/>
  <c r="I37" i="58"/>
  <c r="I69" i="58" s="1"/>
  <c r="H37" i="58"/>
  <c r="H69" i="58" s="1"/>
  <c r="G37" i="58"/>
  <c r="G69" i="58" s="1"/>
  <c r="F37" i="58"/>
  <c r="F69" i="58" s="1"/>
  <c r="E37" i="58"/>
  <c r="E69" i="58" s="1"/>
  <c r="D37" i="58"/>
  <c r="D69" i="58" s="1"/>
  <c r="AU34" i="58"/>
  <c r="AT34" i="58"/>
  <c r="AS34" i="58"/>
  <c r="AR34" i="58"/>
  <c r="AQ34" i="58"/>
  <c r="AP34" i="58"/>
  <c r="AO34" i="58"/>
  <c r="AN34" i="58"/>
  <c r="AM34" i="58"/>
  <c r="AL34" i="58"/>
  <c r="AK34" i="58"/>
  <c r="AJ34" i="58"/>
  <c r="AI34" i="58"/>
  <c r="AH34" i="58"/>
  <c r="AG34" i="58"/>
  <c r="AF34" i="58"/>
  <c r="AE34" i="58"/>
  <c r="AD34" i="58"/>
  <c r="AC34" i="58"/>
  <c r="AB34" i="58"/>
  <c r="AA34" i="58"/>
  <c r="Z34" i="58"/>
  <c r="Y34" i="58"/>
  <c r="X34" i="58"/>
  <c r="W34" i="58"/>
  <c r="V34" i="58"/>
  <c r="U34" i="58"/>
  <c r="T34" i="58"/>
  <c r="S34" i="58"/>
  <c r="R34" i="58"/>
  <c r="Q34" i="58"/>
  <c r="P34" i="58"/>
  <c r="O34" i="58"/>
  <c r="N34" i="58"/>
  <c r="M34" i="58"/>
  <c r="L34" i="58"/>
  <c r="K34" i="58"/>
  <c r="J34" i="58"/>
  <c r="I34" i="58"/>
  <c r="H34" i="58"/>
  <c r="G34" i="58"/>
  <c r="F34" i="58"/>
  <c r="E34" i="58"/>
  <c r="D34" i="58"/>
  <c r="AU50" i="55"/>
  <c r="AU76" i="55" s="1"/>
  <c r="AT50" i="55"/>
  <c r="AT76" i="55" s="1"/>
  <c r="AS50" i="55"/>
  <c r="AS76" i="55" s="1"/>
  <c r="AR50" i="55"/>
  <c r="AR76" i="55" s="1"/>
  <c r="AQ50" i="55"/>
  <c r="AQ76" i="55" s="1"/>
  <c r="AP50" i="55"/>
  <c r="AP76" i="55" s="1"/>
  <c r="AO50" i="55"/>
  <c r="AO76" i="55" s="1"/>
  <c r="AN50" i="55"/>
  <c r="AN76" i="55" s="1"/>
  <c r="AM50" i="55"/>
  <c r="AM76" i="55" s="1"/>
  <c r="AL50" i="55"/>
  <c r="AL76" i="55" s="1"/>
  <c r="AK50" i="55"/>
  <c r="AK76" i="55" s="1"/>
  <c r="AJ50" i="55"/>
  <c r="AJ76" i="55" s="1"/>
  <c r="AI50" i="55"/>
  <c r="AI76" i="55" s="1"/>
  <c r="AH50" i="55"/>
  <c r="AH76" i="55" s="1"/>
  <c r="AG50" i="55"/>
  <c r="AG76" i="55" s="1"/>
  <c r="AF50" i="55"/>
  <c r="AF76" i="55" s="1"/>
  <c r="AE50" i="55"/>
  <c r="AE76" i="55" s="1"/>
  <c r="AD50" i="55"/>
  <c r="AD76" i="55" s="1"/>
  <c r="AC50" i="55"/>
  <c r="AC76" i="55" s="1"/>
  <c r="AB50" i="55"/>
  <c r="AB76" i="55" s="1"/>
  <c r="AA50" i="55"/>
  <c r="AA76" i="55" s="1"/>
  <c r="Z50" i="55"/>
  <c r="Z76" i="55" s="1"/>
  <c r="Y50" i="55"/>
  <c r="Y76" i="55" s="1"/>
  <c r="X50" i="55"/>
  <c r="X76" i="55" s="1"/>
  <c r="W50" i="55"/>
  <c r="W76" i="55" s="1"/>
  <c r="V50" i="55"/>
  <c r="V76" i="55" s="1"/>
  <c r="U50" i="55"/>
  <c r="U76" i="55" s="1"/>
  <c r="T50" i="55"/>
  <c r="T76" i="55" s="1"/>
  <c r="S50" i="55"/>
  <c r="S76" i="55" s="1"/>
  <c r="R50" i="55"/>
  <c r="R76" i="55" s="1"/>
  <c r="Q50" i="55"/>
  <c r="Q76" i="55" s="1"/>
  <c r="P50" i="55"/>
  <c r="P76" i="55" s="1"/>
  <c r="O50" i="55"/>
  <c r="O76" i="55" s="1"/>
  <c r="N50" i="55"/>
  <c r="N76" i="55" s="1"/>
  <c r="M50" i="55"/>
  <c r="M76" i="55" s="1"/>
  <c r="L50" i="55"/>
  <c r="L76" i="55" s="1"/>
  <c r="K50" i="55"/>
  <c r="K76" i="55" s="1"/>
  <c r="J50" i="55"/>
  <c r="J76" i="55" s="1"/>
  <c r="I50" i="55"/>
  <c r="I76" i="55" s="1"/>
  <c r="H50" i="55"/>
  <c r="H76" i="55" s="1"/>
  <c r="G50" i="55"/>
  <c r="G76" i="55" s="1"/>
  <c r="F50" i="55"/>
  <c r="F76" i="55" s="1"/>
  <c r="E50" i="55"/>
  <c r="E76" i="55" s="1"/>
  <c r="D50" i="55"/>
  <c r="D76" i="55" s="1"/>
  <c r="AU49" i="55"/>
  <c r="AU75" i="55" s="1"/>
  <c r="AT49" i="55"/>
  <c r="AT75" i="55" s="1"/>
  <c r="AS49" i="55"/>
  <c r="AS75" i="55" s="1"/>
  <c r="AR49" i="55"/>
  <c r="AR75" i="55" s="1"/>
  <c r="AQ49" i="55"/>
  <c r="AQ75" i="55" s="1"/>
  <c r="AP49" i="55"/>
  <c r="AP75" i="55" s="1"/>
  <c r="AO49" i="55"/>
  <c r="AO75" i="55" s="1"/>
  <c r="AN49" i="55"/>
  <c r="AN75" i="55" s="1"/>
  <c r="AM49" i="55"/>
  <c r="AM75" i="55" s="1"/>
  <c r="AL49" i="55"/>
  <c r="AL75" i="55" s="1"/>
  <c r="AK49" i="55"/>
  <c r="AK75" i="55" s="1"/>
  <c r="AJ49" i="55"/>
  <c r="AJ75" i="55" s="1"/>
  <c r="AI49" i="55"/>
  <c r="AI75" i="55" s="1"/>
  <c r="AH49" i="55"/>
  <c r="AH75" i="55" s="1"/>
  <c r="AG49" i="55"/>
  <c r="AG75" i="55" s="1"/>
  <c r="AF49" i="55"/>
  <c r="AF75" i="55" s="1"/>
  <c r="AE49" i="55"/>
  <c r="AE75" i="55" s="1"/>
  <c r="AD49" i="55"/>
  <c r="AD75" i="55" s="1"/>
  <c r="AC49" i="55"/>
  <c r="AC75" i="55" s="1"/>
  <c r="AB49" i="55"/>
  <c r="AB75" i="55" s="1"/>
  <c r="AA49" i="55"/>
  <c r="AA75" i="55" s="1"/>
  <c r="Z49" i="55"/>
  <c r="Z75" i="55" s="1"/>
  <c r="Y49" i="55"/>
  <c r="Y75" i="55" s="1"/>
  <c r="X49" i="55"/>
  <c r="X75" i="55" s="1"/>
  <c r="W49" i="55"/>
  <c r="W75" i="55" s="1"/>
  <c r="V49" i="55"/>
  <c r="V75" i="55" s="1"/>
  <c r="U49" i="55"/>
  <c r="U75" i="55" s="1"/>
  <c r="T49" i="55"/>
  <c r="T75" i="55" s="1"/>
  <c r="S49" i="55"/>
  <c r="S75" i="55" s="1"/>
  <c r="R49" i="55"/>
  <c r="R75" i="55" s="1"/>
  <c r="Q49" i="55"/>
  <c r="Q75" i="55" s="1"/>
  <c r="P49" i="55"/>
  <c r="P75" i="55" s="1"/>
  <c r="O49" i="55"/>
  <c r="O75" i="55" s="1"/>
  <c r="N49" i="55"/>
  <c r="N75" i="55" s="1"/>
  <c r="M49" i="55"/>
  <c r="M75" i="55" s="1"/>
  <c r="L49" i="55"/>
  <c r="L75" i="55" s="1"/>
  <c r="K49" i="55"/>
  <c r="K75" i="55" s="1"/>
  <c r="J49" i="55"/>
  <c r="J75" i="55" s="1"/>
  <c r="I49" i="55"/>
  <c r="I75" i="55" s="1"/>
  <c r="H49" i="55"/>
  <c r="H75" i="55" s="1"/>
  <c r="G49" i="55"/>
  <c r="G75" i="55" s="1"/>
  <c r="F49" i="55"/>
  <c r="F75" i="55" s="1"/>
  <c r="E49" i="55"/>
  <c r="E75" i="55" s="1"/>
  <c r="D49" i="55"/>
  <c r="D75" i="55" s="1"/>
  <c r="AU48" i="55"/>
  <c r="AU74" i="55" s="1"/>
  <c r="AT48" i="55"/>
  <c r="AT74" i="55" s="1"/>
  <c r="AS48" i="55"/>
  <c r="AS74" i="55" s="1"/>
  <c r="AR48" i="55"/>
  <c r="AR74" i="55" s="1"/>
  <c r="AQ48" i="55"/>
  <c r="AQ74" i="55" s="1"/>
  <c r="AP48" i="55"/>
  <c r="AP74" i="55" s="1"/>
  <c r="AO48" i="55"/>
  <c r="AO74" i="55" s="1"/>
  <c r="AN48" i="55"/>
  <c r="AN74" i="55" s="1"/>
  <c r="AM48" i="55"/>
  <c r="AM74" i="55" s="1"/>
  <c r="AL48" i="55"/>
  <c r="AL74" i="55" s="1"/>
  <c r="AK48" i="55"/>
  <c r="AK74" i="55" s="1"/>
  <c r="AJ48" i="55"/>
  <c r="AJ74" i="55" s="1"/>
  <c r="AI48" i="55"/>
  <c r="AI74" i="55" s="1"/>
  <c r="AH48" i="55"/>
  <c r="AH74" i="55" s="1"/>
  <c r="AG48" i="55"/>
  <c r="AG74" i="55" s="1"/>
  <c r="AF48" i="55"/>
  <c r="AF74" i="55" s="1"/>
  <c r="AE48" i="55"/>
  <c r="AE74" i="55" s="1"/>
  <c r="AD48" i="55"/>
  <c r="AD74" i="55" s="1"/>
  <c r="AC48" i="55"/>
  <c r="AC74" i="55" s="1"/>
  <c r="AB48" i="55"/>
  <c r="AB74" i="55" s="1"/>
  <c r="AA48" i="55"/>
  <c r="AA74" i="55" s="1"/>
  <c r="Z48" i="55"/>
  <c r="Z74" i="55" s="1"/>
  <c r="Y48" i="55"/>
  <c r="Y74" i="55" s="1"/>
  <c r="X48" i="55"/>
  <c r="X74" i="55" s="1"/>
  <c r="W48" i="55"/>
  <c r="W74" i="55" s="1"/>
  <c r="V48" i="55"/>
  <c r="V74" i="55" s="1"/>
  <c r="U48" i="55"/>
  <c r="U74" i="55" s="1"/>
  <c r="T48" i="55"/>
  <c r="T74" i="55" s="1"/>
  <c r="S48" i="55"/>
  <c r="S74" i="55" s="1"/>
  <c r="R48" i="55"/>
  <c r="R74" i="55" s="1"/>
  <c r="Q48" i="55"/>
  <c r="Q74" i="55" s="1"/>
  <c r="P48" i="55"/>
  <c r="P74" i="55" s="1"/>
  <c r="O48" i="55"/>
  <c r="O74" i="55" s="1"/>
  <c r="N48" i="55"/>
  <c r="N74" i="55" s="1"/>
  <c r="M48" i="55"/>
  <c r="M74" i="55" s="1"/>
  <c r="L48" i="55"/>
  <c r="L74" i="55" s="1"/>
  <c r="K48" i="55"/>
  <c r="K74" i="55" s="1"/>
  <c r="J48" i="55"/>
  <c r="J74" i="55" s="1"/>
  <c r="I48" i="55"/>
  <c r="I74" i="55" s="1"/>
  <c r="H48" i="55"/>
  <c r="H74" i="55" s="1"/>
  <c r="G48" i="55"/>
  <c r="G74" i="55" s="1"/>
  <c r="F48" i="55"/>
  <c r="F74" i="55" s="1"/>
  <c r="E48" i="55"/>
  <c r="E74" i="55" s="1"/>
  <c r="D48" i="55"/>
  <c r="D74" i="55" s="1"/>
  <c r="AU47" i="55"/>
  <c r="AU73" i="55" s="1"/>
  <c r="AT47" i="55"/>
  <c r="AT73" i="55" s="1"/>
  <c r="AS47" i="55"/>
  <c r="AS73" i="55" s="1"/>
  <c r="AR47" i="55"/>
  <c r="AR73" i="55" s="1"/>
  <c r="AQ47" i="55"/>
  <c r="AQ73" i="55" s="1"/>
  <c r="AP47" i="55"/>
  <c r="AP73" i="55" s="1"/>
  <c r="AO47" i="55"/>
  <c r="AO73" i="55" s="1"/>
  <c r="AN47" i="55"/>
  <c r="AN73" i="55" s="1"/>
  <c r="AM47" i="55"/>
  <c r="AM73" i="55" s="1"/>
  <c r="AL47" i="55"/>
  <c r="AL73" i="55" s="1"/>
  <c r="AK47" i="55"/>
  <c r="AK73" i="55" s="1"/>
  <c r="AJ47" i="55"/>
  <c r="AJ73" i="55" s="1"/>
  <c r="AI47" i="55"/>
  <c r="AI73" i="55" s="1"/>
  <c r="AH47" i="55"/>
  <c r="AH73" i="55" s="1"/>
  <c r="AG47" i="55"/>
  <c r="AG73" i="55" s="1"/>
  <c r="AF47" i="55"/>
  <c r="AF73" i="55" s="1"/>
  <c r="AE47" i="55"/>
  <c r="AE73" i="55" s="1"/>
  <c r="AD47" i="55"/>
  <c r="AD73" i="55" s="1"/>
  <c r="AC47" i="55"/>
  <c r="AC73" i="55" s="1"/>
  <c r="AB47" i="55"/>
  <c r="AB73" i="55" s="1"/>
  <c r="AA47" i="55"/>
  <c r="AA73" i="55" s="1"/>
  <c r="Z47" i="55"/>
  <c r="Z73" i="55" s="1"/>
  <c r="Y47" i="55"/>
  <c r="Y73" i="55" s="1"/>
  <c r="X47" i="55"/>
  <c r="X73" i="55" s="1"/>
  <c r="W47" i="55"/>
  <c r="W73" i="55" s="1"/>
  <c r="V47" i="55"/>
  <c r="V73" i="55" s="1"/>
  <c r="U47" i="55"/>
  <c r="U73" i="55" s="1"/>
  <c r="T47" i="55"/>
  <c r="T73" i="55" s="1"/>
  <c r="S47" i="55"/>
  <c r="S73" i="55" s="1"/>
  <c r="R47" i="55"/>
  <c r="R73" i="55" s="1"/>
  <c r="Q47" i="55"/>
  <c r="Q73" i="55" s="1"/>
  <c r="P47" i="55"/>
  <c r="P73" i="55" s="1"/>
  <c r="O47" i="55"/>
  <c r="O73" i="55" s="1"/>
  <c r="N47" i="55"/>
  <c r="N73" i="55" s="1"/>
  <c r="M47" i="55"/>
  <c r="M73" i="55" s="1"/>
  <c r="L47" i="55"/>
  <c r="L73" i="55" s="1"/>
  <c r="K47" i="55"/>
  <c r="K73" i="55" s="1"/>
  <c r="J47" i="55"/>
  <c r="J73" i="55" s="1"/>
  <c r="I47" i="55"/>
  <c r="I73" i="55" s="1"/>
  <c r="H47" i="55"/>
  <c r="H73" i="55" s="1"/>
  <c r="G47" i="55"/>
  <c r="G73" i="55" s="1"/>
  <c r="F47" i="55"/>
  <c r="F73" i="55" s="1"/>
  <c r="E47" i="55"/>
  <c r="E73" i="55" s="1"/>
  <c r="D47" i="55"/>
  <c r="D73" i="55" s="1"/>
  <c r="AU46" i="55"/>
  <c r="AU72" i="55" s="1"/>
  <c r="AT46" i="55"/>
  <c r="AT72" i="55" s="1"/>
  <c r="AS46" i="55"/>
  <c r="AS72" i="55" s="1"/>
  <c r="AR46" i="55"/>
  <c r="AR72" i="55" s="1"/>
  <c r="AQ46" i="55"/>
  <c r="AQ72" i="55" s="1"/>
  <c r="AP46" i="55"/>
  <c r="AP72" i="55" s="1"/>
  <c r="AO46" i="55"/>
  <c r="AO72" i="55" s="1"/>
  <c r="AN46" i="55"/>
  <c r="AN72" i="55" s="1"/>
  <c r="AM46" i="55"/>
  <c r="AM72" i="55" s="1"/>
  <c r="AL46" i="55"/>
  <c r="AL72" i="55" s="1"/>
  <c r="AK46" i="55"/>
  <c r="AK72" i="55" s="1"/>
  <c r="AJ46" i="55"/>
  <c r="AJ72" i="55" s="1"/>
  <c r="AI46" i="55"/>
  <c r="AI72" i="55" s="1"/>
  <c r="AH46" i="55"/>
  <c r="AH72" i="55" s="1"/>
  <c r="AG46" i="55"/>
  <c r="AG72" i="55" s="1"/>
  <c r="AF46" i="55"/>
  <c r="AF72" i="55" s="1"/>
  <c r="AE46" i="55"/>
  <c r="AE72" i="55" s="1"/>
  <c r="AD46" i="55"/>
  <c r="AD72" i="55" s="1"/>
  <c r="AC46" i="55"/>
  <c r="AC72" i="55" s="1"/>
  <c r="AB46" i="55"/>
  <c r="AB72" i="55" s="1"/>
  <c r="AA46" i="55"/>
  <c r="AA72" i="55" s="1"/>
  <c r="Z46" i="55"/>
  <c r="Z72" i="55" s="1"/>
  <c r="Y46" i="55"/>
  <c r="Y72" i="55" s="1"/>
  <c r="X46" i="55"/>
  <c r="X72" i="55" s="1"/>
  <c r="W46" i="55"/>
  <c r="W72" i="55" s="1"/>
  <c r="V46" i="55"/>
  <c r="V72" i="55" s="1"/>
  <c r="U46" i="55"/>
  <c r="U72" i="55" s="1"/>
  <c r="T46" i="55"/>
  <c r="T72" i="55" s="1"/>
  <c r="S46" i="55"/>
  <c r="S72" i="55" s="1"/>
  <c r="R46" i="55"/>
  <c r="R72" i="55" s="1"/>
  <c r="Q46" i="55"/>
  <c r="Q72" i="55" s="1"/>
  <c r="P46" i="55"/>
  <c r="P72" i="55" s="1"/>
  <c r="O46" i="55"/>
  <c r="O72" i="55" s="1"/>
  <c r="N46" i="55"/>
  <c r="N72" i="55" s="1"/>
  <c r="M46" i="55"/>
  <c r="M72" i="55" s="1"/>
  <c r="L46" i="55"/>
  <c r="L72" i="55" s="1"/>
  <c r="K46" i="55"/>
  <c r="K72" i="55" s="1"/>
  <c r="J46" i="55"/>
  <c r="J72" i="55" s="1"/>
  <c r="I46" i="55"/>
  <c r="I72" i="55" s="1"/>
  <c r="H46" i="55"/>
  <c r="H72" i="55" s="1"/>
  <c r="G46" i="55"/>
  <c r="G72" i="55" s="1"/>
  <c r="F46" i="55"/>
  <c r="F72" i="55" s="1"/>
  <c r="E46" i="55"/>
  <c r="E72" i="55" s="1"/>
  <c r="D46" i="55"/>
  <c r="D72" i="55" s="1"/>
  <c r="AU45" i="55"/>
  <c r="AU71" i="55" s="1"/>
  <c r="AT45" i="55"/>
  <c r="AT71" i="55" s="1"/>
  <c r="AS45" i="55"/>
  <c r="AS71" i="55" s="1"/>
  <c r="AR45" i="55"/>
  <c r="AR71" i="55" s="1"/>
  <c r="AQ45" i="55"/>
  <c r="AQ71" i="55" s="1"/>
  <c r="AP45" i="55"/>
  <c r="AP71" i="55" s="1"/>
  <c r="AO45" i="55"/>
  <c r="AO71" i="55" s="1"/>
  <c r="AN45" i="55"/>
  <c r="AN71" i="55" s="1"/>
  <c r="AM45" i="55"/>
  <c r="AM71" i="55" s="1"/>
  <c r="AL45" i="55"/>
  <c r="AL71" i="55" s="1"/>
  <c r="AK45" i="55"/>
  <c r="AK71" i="55" s="1"/>
  <c r="AJ45" i="55"/>
  <c r="AJ71" i="55" s="1"/>
  <c r="AI45" i="55"/>
  <c r="AI71" i="55" s="1"/>
  <c r="AH45" i="55"/>
  <c r="AH71" i="55" s="1"/>
  <c r="AG45" i="55"/>
  <c r="AG71" i="55" s="1"/>
  <c r="AF45" i="55"/>
  <c r="AF71" i="55" s="1"/>
  <c r="AE45" i="55"/>
  <c r="AE71" i="55" s="1"/>
  <c r="AD45" i="55"/>
  <c r="AD71" i="55" s="1"/>
  <c r="AC45" i="55"/>
  <c r="AC71" i="55" s="1"/>
  <c r="AB45" i="55"/>
  <c r="AB71" i="55" s="1"/>
  <c r="AA45" i="55"/>
  <c r="AA71" i="55" s="1"/>
  <c r="Z45" i="55"/>
  <c r="Z71" i="55" s="1"/>
  <c r="Y45" i="55"/>
  <c r="Y71" i="55" s="1"/>
  <c r="X45" i="55"/>
  <c r="X71" i="55" s="1"/>
  <c r="W45" i="55"/>
  <c r="W71" i="55" s="1"/>
  <c r="V45" i="55"/>
  <c r="V71" i="55" s="1"/>
  <c r="U45" i="55"/>
  <c r="U71" i="55" s="1"/>
  <c r="T45" i="55"/>
  <c r="T71" i="55" s="1"/>
  <c r="S45" i="55"/>
  <c r="S71" i="55" s="1"/>
  <c r="R45" i="55"/>
  <c r="R71" i="55" s="1"/>
  <c r="Q45" i="55"/>
  <c r="Q71" i="55" s="1"/>
  <c r="P45" i="55"/>
  <c r="P71" i="55" s="1"/>
  <c r="O45" i="55"/>
  <c r="O71" i="55" s="1"/>
  <c r="N45" i="55"/>
  <c r="N71" i="55" s="1"/>
  <c r="M45" i="55"/>
  <c r="M71" i="55" s="1"/>
  <c r="L45" i="55"/>
  <c r="L71" i="55" s="1"/>
  <c r="K45" i="55"/>
  <c r="K71" i="55" s="1"/>
  <c r="J45" i="55"/>
  <c r="J71" i="55" s="1"/>
  <c r="I45" i="55"/>
  <c r="I71" i="55" s="1"/>
  <c r="H45" i="55"/>
  <c r="H71" i="55" s="1"/>
  <c r="G45" i="55"/>
  <c r="G71" i="55" s="1"/>
  <c r="F45" i="55"/>
  <c r="F71" i="55" s="1"/>
  <c r="E45" i="55"/>
  <c r="E71" i="55" s="1"/>
  <c r="D45" i="55"/>
  <c r="D71" i="55" s="1"/>
  <c r="AU44" i="55"/>
  <c r="AU70" i="55" s="1"/>
  <c r="AT44" i="55"/>
  <c r="AT70" i="55" s="1"/>
  <c r="AS44" i="55"/>
  <c r="AS70" i="55" s="1"/>
  <c r="AR44" i="55"/>
  <c r="AR70" i="55" s="1"/>
  <c r="AQ44" i="55"/>
  <c r="AQ70" i="55" s="1"/>
  <c r="AP44" i="55"/>
  <c r="AP70" i="55" s="1"/>
  <c r="AO44" i="55"/>
  <c r="AO70" i="55" s="1"/>
  <c r="AN44" i="55"/>
  <c r="AN70" i="55" s="1"/>
  <c r="AM44" i="55"/>
  <c r="AM70" i="55" s="1"/>
  <c r="AL44" i="55"/>
  <c r="AL70" i="55" s="1"/>
  <c r="AK44" i="55"/>
  <c r="AK70" i="55" s="1"/>
  <c r="AJ44" i="55"/>
  <c r="AJ70" i="55" s="1"/>
  <c r="AI44" i="55"/>
  <c r="AI70" i="55" s="1"/>
  <c r="AH44" i="55"/>
  <c r="AH70" i="55" s="1"/>
  <c r="AG44" i="55"/>
  <c r="AG70" i="55" s="1"/>
  <c r="AF44" i="55"/>
  <c r="AF70" i="55" s="1"/>
  <c r="AE44" i="55"/>
  <c r="AE70" i="55" s="1"/>
  <c r="AD44" i="55"/>
  <c r="AD70" i="55" s="1"/>
  <c r="AC44" i="55"/>
  <c r="AC70" i="55" s="1"/>
  <c r="AB44" i="55"/>
  <c r="AB70" i="55" s="1"/>
  <c r="AA44" i="55"/>
  <c r="AA70" i="55" s="1"/>
  <c r="Z44" i="55"/>
  <c r="Z70" i="55" s="1"/>
  <c r="Y44" i="55"/>
  <c r="Y70" i="55" s="1"/>
  <c r="X44" i="55"/>
  <c r="X70" i="55" s="1"/>
  <c r="W44" i="55"/>
  <c r="W70" i="55" s="1"/>
  <c r="V44" i="55"/>
  <c r="V70" i="55" s="1"/>
  <c r="U44" i="55"/>
  <c r="U70" i="55" s="1"/>
  <c r="T44" i="55"/>
  <c r="T70" i="55" s="1"/>
  <c r="S44" i="55"/>
  <c r="S70" i="55" s="1"/>
  <c r="R44" i="55"/>
  <c r="R70" i="55" s="1"/>
  <c r="Q44" i="55"/>
  <c r="Q70" i="55" s="1"/>
  <c r="P44" i="55"/>
  <c r="P70" i="55" s="1"/>
  <c r="O44" i="55"/>
  <c r="O70" i="55" s="1"/>
  <c r="N44" i="55"/>
  <c r="N70" i="55" s="1"/>
  <c r="M44" i="55"/>
  <c r="M70" i="55" s="1"/>
  <c r="L44" i="55"/>
  <c r="L70" i="55" s="1"/>
  <c r="K44" i="55"/>
  <c r="K70" i="55" s="1"/>
  <c r="J44" i="55"/>
  <c r="J70" i="55" s="1"/>
  <c r="I44" i="55"/>
  <c r="I70" i="55" s="1"/>
  <c r="H44" i="55"/>
  <c r="H70" i="55" s="1"/>
  <c r="G44" i="55"/>
  <c r="G70" i="55" s="1"/>
  <c r="F44" i="55"/>
  <c r="F70" i="55" s="1"/>
  <c r="E44" i="55"/>
  <c r="E70" i="55" s="1"/>
  <c r="D44" i="55"/>
  <c r="D70" i="55" s="1"/>
  <c r="AU43" i="55"/>
  <c r="AU69" i="55" s="1"/>
  <c r="AT43" i="55"/>
  <c r="AT69" i="55" s="1"/>
  <c r="AS43" i="55"/>
  <c r="AS69" i="55" s="1"/>
  <c r="AR43" i="55"/>
  <c r="AR69" i="55" s="1"/>
  <c r="AQ43" i="55"/>
  <c r="AQ69" i="55" s="1"/>
  <c r="AP43" i="55"/>
  <c r="AP69" i="55" s="1"/>
  <c r="AO43" i="55"/>
  <c r="AO69" i="55" s="1"/>
  <c r="AN43" i="55"/>
  <c r="AN69" i="55" s="1"/>
  <c r="AM43" i="55"/>
  <c r="AM69" i="55" s="1"/>
  <c r="AL43" i="55"/>
  <c r="AL69" i="55" s="1"/>
  <c r="AK43" i="55"/>
  <c r="AK69" i="55" s="1"/>
  <c r="AJ43" i="55"/>
  <c r="AJ69" i="55" s="1"/>
  <c r="AI43" i="55"/>
  <c r="AI69" i="55" s="1"/>
  <c r="AH43" i="55"/>
  <c r="AH69" i="55" s="1"/>
  <c r="AG43" i="55"/>
  <c r="AG69" i="55" s="1"/>
  <c r="AF43" i="55"/>
  <c r="AF69" i="55" s="1"/>
  <c r="AE43" i="55"/>
  <c r="AE69" i="55" s="1"/>
  <c r="AD43" i="55"/>
  <c r="AD69" i="55" s="1"/>
  <c r="AC43" i="55"/>
  <c r="AC69" i="55" s="1"/>
  <c r="AB43" i="55"/>
  <c r="AB69" i="55" s="1"/>
  <c r="AA43" i="55"/>
  <c r="AA69" i="55" s="1"/>
  <c r="Z43" i="55"/>
  <c r="Z69" i="55" s="1"/>
  <c r="Y43" i="55"/>
  <c r="Y69" i="55" s="1"/>
  <c r="X43" i="55"/>
  <c r="X69" i="55" s="1"/>
  <c r="W43" i="55"/>
  <c r="W69" i="55" s="1"/>
  <c r="V43" i="55"/>
  <c r="V69" i="55" s="1"/>
  <c r="U43" i="55"/>
  <c r="U69" i="55" s="1"/>
  <c r="T43" i="55"/>
  <c r="T69" i="55" s="1"/>
  <c r="S43" i="55"/>
  <c r="S69" i="55" s="1"/>
  <c r="R43" i="55"/>
  <c r="R69" i="55" s="1"/>
  <c r="Q43" i="55"/>
  <c r="Q69" i="55" s="1"/>
  <c r="P43" i="55"/>
  <c r="P69" i="55" s="1"/>
  <c r="O43" i="55"/>
  <c r="O69" i="55" s="1"/>
  <c r="N43" i="55"/>
  <c r="N69" i="55" s="1"/>
  <c r="M43" i="55"/>
  <c r="M69" i="55" s="1"/>
  <c r="L43" i="55"/>
  <c r="L69" i="55" s="1"/>
  <c r="K43" i="55"/>
  <c r="K69" i="55" s="1"/>
  <c r="J43" i="55"/>
  <c r="J69" i="55" s="1"/>
  <c r="I43" i="55"/>
  <c r="I69" i="55" s="1"/>
  <c r="H43" i="55"/>
  <c r="H69" i="55" s="1"/>
  <c r="G43" i="55"/>
  <c r="G69" i="55" s="1"/>
  <c r="F43" i="55"/>
  <c r="F69" i="55" s="1"/>
  <c r="E43" i="55"/>
  <c r="E69" i="55" s="1"/>
  <c r="D43" i="55"/>
  <c r="D69" i="55" s="1"/>
  <c r="AU42" i="55"/>
  <c r="AT42" i="55"/>
  <c r="AS42" i="55"/>
  <c r="AR42" i="55"/>
  <c r="AQ42" i="55"/>
  <c r="AP42" i="55"/>
  <c r="AO42" i="55"/>
  <c r="AN42" i="55"/>
  <c r="AM42" i="55"/>
  <c r="AL42" i="55"/>
  <c r="AK42" i="55"/>
  <c r="AJ42" i="55"/>
  <c r="AI42" i="55"/>
  <c r="AH42" i="55"/>
  <c r="AG42" i="55"/>
  <c r="AF42" i="55"/>
  <c r="AE42" i="55"/>
  <c r="AD42" i="55"/>
  <c r="AC42" i="55"/>
  <c r="AB42" i="55"/>
  <c r="AA42" i="55"/>
  <c r="Z42" i="55"/>
  <c r="Y42" i="55"/>
  <c r="X42" i="55"/>
  <c r="W42" i="55"/>
  <c r="V42" i="55"/>
  <c r="U42" i="55"/>
  <c r="T42" i="55"/>
  <c r="S42" i="55"/>
  <c r="R42" i="55"/>
  <c r="Q42" i="55"/>
  <c r="P42" i="55"/>
  <c r="O42" i="55"/>
  <c r="N42" i="55"/>
  <c r="M42" i="55"/>
  <c r="L42" i="55"/>
  <c r="K42" i="55"/>
  <c r="J42" i="55"/>
  <c r="I42" i="55"/>
  <c r="H42" i="55"/>
  <c r="G42" i="55"/>
  <c r="F42" i="55"/>
  <c r="E42" i="55"/>
  <c r="D42" i="55"/>
  <c r="AU41" i="55"/>
  <c r="AU67" i="55" s="1"/>
  <c r="AT41" i="55"/>
  <c r="AT67" i="55" s="1"/>
  <c r="AS41" i="55"/>
  <c r="AS67" i="55" s="1"/>
  <c r="AR41" i="55"/>
  <c r="AR67" i="55" s="1"/>
  <c r="AQ41" i="55"/>
  <c r="AQ67" i="55" s="1"/>
  <c r="AP41" i="55"/>
  <c r="AP67" i="55" s="1"/>
  <c r="AO41" i="55"/>
  <c r="AO67" i="55" s="1"/>
  <c r="AN41" i="55"/>
  <c r="AN67" i="55" s="1"/>
  <c r="AM41" i="55"/>
  <c r="AM67" i="55" s="1"/>
  <c r="AL41" i="55"/>
  <c r="AL67" i="55" s="1"/>
  <c r="AK41" i="55"/>
  <c r="AK67" i="55" s="1"/>
  <c r="AJ41" i="55"/>
  <c r="AJ67" i="55" s="1"/>
  <c r="AI41" i="55"/>
  <c r="AI67" i="55" s="1"/>
  <c r="AH41" i="55"/>
  <c r="AH67" i="55" s="1"/>
  <c r="AG41" i="55"/>
  <c r="AG67" i="55" s="1"/>
  <c r="AF41" i="55"/>
  <c r="AF67" i="55" s="1"/>
  <c r="AE41" i="55"/>
  <c r="AE67" i="55" s="1"/>
  <c r="AD41" i="55"/>
  <c r="AD67" i="55" s="1"/>
  <c r="AC41" i="55"/>
  <c r="AC67" i="55" s="1"/>
  <c r="AB41" i="55"/>
  <c r="AB67" i="55" s="1"/>
  <c r="AA41" i="55"/>
  <c r="AA67" i="55" s="1"/>
  <c r="Z41" i="55"/>
  <c r="Z67" i="55" s="1"/>
  <c r="Y41" i="55"/>
  <c r="Y67" i="55" s="1"/>
  <c r="X41" i="55"/>
  <c r="X67" i="55" s="1"/>
  <c r="W41" i="55"/>
  <c r="W67" i="55" s="1"/>
  <c r="V41" i="55"/>
  <c r="V67" i="55" s="1"/>
  <c r="U41" i="55"/>
  <c r="U67" i="55" s="1"/>
  <c r="T41" i="55"/>
  <c r="T67" i="55" s="1"/>
  <c r="S41" i="55"/>
  <c r="S67" i="55" s="1"/>
  <c r="R41" i="55"/>
  <c r="R67" i="55" s="1"/>
  <c r="Q41" i="55"/>
  <c r="Q67" i="55" s="1"/>
  <c r="P41" i="55"/>
  <c r="P67" i="55" s="1"/>
  <c r="O41" i="55"/>
  <c r="O67" i="55" s="1"/>
  <c r="N41" i="55"/>
  <c r="N67" i="55" s="1"/>
  <c r="M41" i="55"/>
  <c r="M67" i="55" s="1"/>
  <c r="L41" i="55"/>
  <c r="L67" i="55" s="1"/>
  <c r="K41" i="55"/>
  <c r="K67" i="55" s="1"/>
  <c r="J41" i="55"/>
  <c r="J67" i="55" s="1"/>
  <c r="I41" i="55"/>
  <c r="I67" i="55" s="1"/>
  <c r="H41" i="55"/>
  <c r="H67" i="55" s="1"/>
  <c r="G41" i="55"/>
  <c r="G67" i="55" s="1"/>
  <c r="F41" i="55"/>
  <c r="F67" i="55" s="1"/>
  <c r="E41" i="55"/>
  <c r="E67" i="55" s="1"/>
  <c r="D41" i="55"/>
  <c r="D67" i="55" s="1"/>
  <c r="AU40" i="55"/>
  <c r="AU66" i="55" s="1"/>
  <c r="AT40" i="55"/>
  <c r="AT66" i="55" s="1"/>
  <c r="AS40" i="55"/>
  <c r="AS66" i="55" s="1"/>
  <c r="AR40" i="55"/>
  <c r="AR66" i="55" s="1"/>
  <c r="AQ40" i="55"/>
  <c r="AQ66" i="55" s="1"/>
  <c r="AP40" i="55"/>
  <c r="AP66" i="55" s="1"/>
  <c r="AO40" i="55"/>
  <c r="AO66" i="55" s="1"/>
  <c r="AN40" i="55"/>
  <c r="AN66" i="55" s="1"/>
  <c r="AM40" i="55"/>
  <c r="AM66" i="55" s="1"/>
  <c r="AL40" i="55"/>
  <c r="AL66" i="55" s="1"/>
  <c r="AK40" i="55"/>
  <c r="AK66" i="55" s="1"/>
  <c r="AJ40" i="55"/>
  <c r="AJ66" i="55" s="1"/>
  <c r="AI40" i="55"/>
  <c r="AI66" i="55" s="1"/>
  <c r="AH40" i="55"/>
  <c r="AH66" i="55" s="1"/>
  <c r="AG40" i="55"/>
  <c r="AG66" i="55" s="1"/>
  <c r="AF40" i="55"/>
  <c r="AF66" i="55" s="1"/>
  <c r="AE40" i="55"/>
  <c r="AE66" i="55" s="1"/>
  <c r="AD40" i="55"/>
  <c r="AD66" i="55" s="1"/>
  <c r="AC40" i="55"/>
  <c r="AC66" i="55" s="1"/>
  <c r="AB40" i="55"/>
  <c r="AB66" i="55" s="1"/>
  <c r="AA40" i="55"/>
  <c r="AA66" i="55" s="1"/>
  <c r="Z40" i="55"/>
  <c r="Z66" i="55" s="1"/>
  <c r="Y40" i="55"/>
  <c r="Y66" i="55" s="1"/>
  <c r="X40" i="55"/>
  <c r="X66" i="55" s="1"/>
  <c r="W40" i="55"/>
  <c r="W66" i="55" s="1"/>
  <c r="V40" i="55"/>
  <c r="V66" i="55" s="1"/>
  <c r="U40" i="55"/>
  <c r="U66" i="55" s="1"/>
  <c r="T40" i="55"/>
  <c r="T66" i="55" s="1"/>
  <c r="S40" i="55"/>
  <c r="S66" i="55" s="1"/>
  <c r="R40" i="55"/>
  <c r="R66" i="55" s="1"/>
  <c r="Q40" i="55"/>
  <c r="Q66" i="55" s="1"/>
  <c r="P40" i="55"/>
  <c r="P66" i="55" s="1"/>
  <c r="O40" i="55"/>
  <c r="O66" i="55" s="1"/>
  <c r="N40" i="55"/>
  <c r="N66" i="55" s="1"/>
  <c r="M40" i="55"/>
  <c r="M66" i="55" s="1"/>
  <c r="L40" i="55"/>
  <c r="L66" i="55" s="1"/>
  <c r="K40" i="55"/>
  <c r="K66" i="55" s="1"/>
  <c r="J40" i="55"/>
  <c r="J66" i="55" s="1"/>
  <c r="I40" i="55"/>
  <c r="I66" i="55" s="1"/>
  <c r="H40" i="55"/>
  <c r="H66" i="55" s="1"/>
  <c r="G40" i="55"/>
  <c r="G66" i="55" s="1"/>
  <c r="F40" i="55"/>
  <c r="F66" i="55" s="1"/>
  <c r="E40" i="55"/>
  <c r="E66" i="55" s="1"/>
  <c r="D40" i="55"/>
  <c r="D66" i="55" s="1"/>
  <c r="AU39" i="55"/>
  <c r="AU65" i="55" s="1"/>
  <c r="AT39" i="55"/>
  <c r="AT65" i="55" s="1"/>
  <c r="AS39" i="55"/>
  <c r="AS65" i="55" s="1"/>
  <c r="AR39" i="55"/>
  <c r="AR65" i="55" s="1"/>
  <c r="AQ39" i="55"/>
  <c r="AQ65" i="55" s="1"/>
  <c r="AP39" i="55"/>
  <c r="AP65" i="55" s="1"/>
  <c r="AO39" i="55"/>
  <c r="AO65" i="55" s="1"/>
  <c r="AN39" i="55"/>
  <c r="AN65" i="55" s="1"/>
  <c r="AM39" i="55"/>
  <c r="AM65" i="55" s="1"/>
  <c r="AL39" i="55"/>
  <c r="AL65" i="55" s="1"/>
  <c r="AK39" i="55"/>
  <c r="AK65" i="55" s="1"/>
  <c r="AJ39" i="55"/>
  <c r="AJ65" i="55" s="1"/>
  <c r="AI39" i="55"/>
  <c r="AI65" i="55" s="1"/>
  <c r="AH39" i="55"/>
  <c r="AH65" i="55" s="1"/>
  <c r="AG39" i="55"/>
  <c r="AG65" i="55" s="1"/>
  <c r="AF39" i="55"/>
  <c r="AF65" i="55" s="1"/>
  <c r="AE39" i="55"/>
  <c r="AE65" i="55" s="1"/>
  <c r="AD39" i="55"/>
  <c r="AD65" i="55" s="1"/>
  <c r="AC39" i="55"/>
  <c r="AC65" i="55" s="1"/>
  <c r="AB39" i="55"/>
  <c r="AB65" i="55" s="1"/>
  <c r="AA39" i="55"/>
  <c r="AA65" i="55" s="1"/>
  <c r="Z39" i="55"/>
  <c r="Z65" i="55" s="1"/>
  <c r="Y39" i="55"/>
  <c r="Y65" i="55" s="1"/>
  <c r="X39" i="55"/>
  <c r="X65" i="55" s="1"/>
  <c r="W39" i="55"/>
  <c r="W65" i="55" s="1"/>
  <c r="V39" i="55"/>
  <c r="V65" i="55" s="1"/>
  <c r="U39" i="55"/>
  <c r="U65" i="55" s="1"/>
  <c r="T39" i="55"/>
  <c r="T65" i="55" s="1"/>
  <c r="S39" i="55"/>
  <c r="S65" i="55" s="1"/>
  <c r="R39" i="55"/>
  <c r="R65" i="55" s="1"/>
  <c r="Q39" i="55"/>
  <c r="Q65" i="55" s="1"/>
  <c r="P39" i="55"/>
  <c r="P65" i="55" s="1"/>
  <c r="O39" i="55"/>
  <c r="O65" i="55" s="1"/>
  <c r="N39" i="55"/>
  <c r="N65" i="55" s="1"/>
  <c r="M39" i="55"/>
  <c r="M65" i="55" s="1"/>
  <c r="L39" i="55"/>
  <c r="L65" i="55" s="1"/>
  <c r="K39" i="55"/>
  <c r="K65" i="55" s="1"/>
  <c r="J39" i="55"/>
  <c r="J65" i="55" s="1"/>
  <c r="I39" i="55"/>
  <c r="I65" i="55" s="1"/>
  <c r="H39" i="55"/>
  <c r="H65" i="55" s="1"/>
  <c r="G39" i="55"/>
  <c r="G65" i="55" s="1"/>
  <c r="F39" i="55"/>
  <c r="F65" i="55" s="1"/>
  <c r="E39" i="55"/>
  <c r="E65" i="55" s="1"/>
  <c r="D39" i="55"/>
  <c r="D65" i="55" s="1"/>
  <c r="AU38" i="55"/>
  <c r="AU64" i="55" s="1"/>
  <c r="AT38" i="55"/>
  <c r="AT64" i="55" s="1"/>
  <c r="AS38" i="55"/>
  <c r="AS64" i="55" s="1"/>
  <c r="AR38" i="55"/>
  <c r="AR64" i="55" s="1"/>
  <c r="AQ38" i="55"/>
  <c r="AQ64" i="55" s="1"/>
  <c r="AP38" i="55"/>
  <c r="AP64" i="55" s="1"/>
  <c r="AO38" i="55"/>
  <c r="AO64" i="55" s="1"/>
  <c r="AN38" i="55"/>
  <c r="AN64" i="55" s="1"/>
  <c r="AM38" i="55"/>
  <c r="AM64" i="55" s="1"/>
  <c r="AL38" i="55"/>
  <c r="AL64" i="55" s="1"/>
  <c r="AK38" i="55"/>
  <c r="AK64" i="55" s="1"/>
  <c r="AJ38" i="55"/>
  <c r="AJ64" i="55" s="1"/>
  <c r="AI38" i="55"/>
  <c r="AI64" i="55" s="1"/>
  <c r="AH38" i="55"/>
  <c r="AH64" i="55" s="1"/>
  <c r="AG38" i="55"/>
  <c r="AG64" i="55" s="1"/>
  <c r="AF38" i="55"/>
  <c r="AF64" i="55" s="1"/>
  <c r="AE38" i="55"/>
  <c r="AE64" i="55" s="1"/>
  <c r="AD38" i="55"/>
  <c r="AD64" i="55" s="1"/>
  <c r="AC38" i="55"/>
  <c r="AC64" i="55" s="1"/>
  <c r="AB38" i="55"/>
  <c r="AB64" i="55" s="1"/>
  <c r="AA38" i="55"/>
  <c r="AA64" i="55" s="1"/>
  <c r="Z38" i="55"/>
  <c r="Z64" i="55" s="1"/>
  <c r="Y38" i="55"/>
  <c r="Y64" i="55" s="1"/>
  <c r="X38" i="55"/>
  <c r="X64" i="55" s="1"/>
  <c r="W38" i="55"/>
  <c r="W64" i="55" s="1"/>
  <c r="V38" i="55"/>
  <c r="V64" i="55" s="1"/>
  <c r="U38" i="55"/>
  <c r="U64" i="55" s="1"/>
  <c r="T38" i="55"/>
  <c r="T64" i="55" s="1"/>
  <c r="S38" i="55"/>
  <c r="S64" i="55" s="1"/>
  <c r="R38" i="55"/>
  <c r="R64" i="55" s="1"/>
  <c r="Q38" i="55"/>
  <c r="Q64" i="55" s="1"/>
  <c r="P38" i="55"/>
  <c r="P64" i="55" s="1"/>
  <c r="O38" i="55"/>
  <c r="O64" i="55" s="1"/>
  <c r="N38" i="55"/>
  <c r="N64" i="55" s="1"/>
  <c r="M38" i="55"/>
  <c r="M64" i="55" s="1"/>
  <c r="L38" i="55"/>
  <c r="L64" i="55" s="1"/>
  <c r="K38" i="55"/>
  <c r="K64" i="55" s="1"/>
  <c r="J38" i="55"/>
  <c r="J64" i="55" s="1"/>
  <c r="I38" i="55"/>
  <c r="I64" i="55" s="1"/>
  <c r="H38" i="55"/>
  <c r="H64" i="55" s="1"/>
  <c r="G38" i="55"/>
  <c r="G64" i="55" s="1"/>
  <c r="F38" i="55"/>
  <c r="F64" i="55" s="1"/>
  <c r="E38" i="55"/>
  <c r="E64" i="55" s="1"/>
  <c r="D38" i="55"/>
  <c r="D64" i="55" s="1"/>
  <c r="AU37" i="55"/>
  <c r="AU63" i="55" s="1"/>
  <c r="AT37" i="55"/>
  <c r="AT63" i="55" s="1"/>
  <c r="AS37" i="55"/>
  <c r="AS63" i="55" s="1"/>
  <c r="AR37" i="55"/>
  <c r="AR63" i="55" s="1"/>
  <c r="AQ37" i="55"/>
  <c r="AQ63" i="55" s="1"/>
  <c r="AP37" i="55"/>
  <c r="AP63" i="55" s="1"/>
  <c r="AO37" i="55"/>
  <c r="AO63" i="55" s="1"/>
  <c r="AN37" i="55"/>
  <c r="AN63" i="55" s="1"/>
  <c r="AM37" i="55"/>
  <c r="AM63" i="55" s="1"/>
  <c r="AL37" i="55"/>
  <c r="AL63" i="55" s="1"/>
  <c r="AK37" i="55"/>
  <c r="AK63" i="55" s="1"/>
  <c r="AJ37" i="55"/>
  <c r="AJ63" i="55" s="1"/>
  <c r="AI37" i="55"/>
  <c r="AI63" i="55" s="1"/>
  <c r="AH37" i="55"/>
  <c r="AH63" i="55" s="1"/>
  <c r="AG37" i="55"/>
  <c r="AG63" i="55" s="1"/>
  <c r="AF37" i="55"/>
  <c r="AF63" i="55" s="1"/>
  <c r="AE37" i="55"/>
  <c r="AE63" i="55" s="1"/>
  <c r="AD37" i="55"/>
  <c r="AD63" i="55" s="1"/>
  <c r="AC37" i="55"/>
  <c r="AC63" i="55" s="1"/>
  <c r="AB37" i="55"/>
  <c r="AB63" i="55" s="1"/>
  <c r="AA37" i="55"/>
  <c r="AA63" i="55" s="1"/>
  <c r="Z37" i="55"/>
  <c r="Z63" i="55" s="1"/>
  <c r="Y37" i="55"/>
  <c r="Y63" i="55" s="1"/>
  <c r="X37" i="55"/>
  <c r="X63" i="55" s="1"/>
  <c r="W37" i="55"/>
  <c r="W63" i="55" s="1"/>
  <c r="V37" i="55"/>
  <c r="V63" i="55" s="1"/>
  <c r="U37" i="55"/>
  <c r="U63" i="55" s="1"/>
  <c r="T37" i="55"/>
  <c r="T63" i="55" s="1"/>
  <c r="S37" i="55"/>
  <c r="S63" i="55" s="1"/>
  <c r="R37" i="55"/>
  <c r="R63" i="55" s="1"/>
  <c r="Q37" i="55"/>
  <c r="Q63" i="55" s="1"/>
  <c r="P37" i="55"/>
  <c r="P63" i="55" s="1"/>
  <c r="O37" i="55"/>
  <c r="O63" i="55" s="1"/>
  <c r="N37" i="55"/>
  <c r="N63" i="55" s="1"/>
  <c r="M37" i="55"/>
  <c r="M63" i="55" s="1"/>
  <c r="L37" i="55"/>
  <c r="L63" i="55" s="1"/>
  <c r="K37" i="55"/>
  <c r="K63" i="55" s="1"/>
  <c r="J37" i="55"/>
  <c r="J63" i="55" s="1"/>
  <c r="I37" i="55"/>
  <c r="I63" i="55" s="1"/>
  <c r="H37" i="55"/>
  <c r="H63" i="55" s="1"/>
  <c r="G37" i="55"/>
  <c r="G63" i="55" s="1"/>
  <c r="F37" i="55"/>
  <c r="F63" i="55" s="1"/>
  <c r="E37" i="55"/>
  <c r="E63" i="55" s="1"/>
  <c r="D37" i="55"/>
  <c r="D63" i="55" s="1"/>
  <c r="AU34" i="55"/>
  <c r="AT34" i="55"/>
  <c r="AS34" i="55"/>
  <c r="AR34" i="55"/>
  <c r="AQ34" i="55"/>
  <c r="AP34" i="55"/>
  <c r="AO34" i="55"/>
  <c r="AN34" i="55"/>
  <c r="AM34" i="55"/>
  <c r="AL34" i="55"/>
  <c r="AK34" i="55"/>
  <c r="AJ34" i="55"/>
  <c r="AI34" i="55"/>
  <c r="AH34" i="55"/>
  <c r="AG34" i="55"/>
  <c r="AF34" i="55"/>
  <c r="AE34" i="55"/>
  <c r="AD34" i="55"/>
  <c r="AC34" i="55"/>
  <c r="AB34" i="55"/>
  <c r="AA34" i="55"/>
  <c r="Z34" i="55"/>
  <c r="Y34" i="55"/>
  <c r="X34" i="55"/>
  <c r="W34" i="55"/>
  <c r="V34" i="55"/>
  <c r="U34" i="55"/>
  <c r="T34" i="55"/>
  <c r="S34" i="55"/>
  <c r="R34" i="55"/>
  <c r="Q34" i="55"/>
  <c r="P34" i="55"/>
  <c r="O34" i="55"/>
  <c r="N34" i="55"/>
  <c r="M34" i="55"/>
  <c r="L34" i="55"/>
  <c r="K34" i="55"/>
  <c r="J34" i="55"/>
  <c r="I34" i="55"/>
  <c r="H34" i="55"/>
  <c r="G34" i="55"/>
  <c r="F34" i="55"/>
  <c r="E34" i="55"/>
  <c r="D34" i="55"/>
  <c r="D33" i="54"/>
  <c r="Q71" i="58" l="1"/>
  <c r="AO71" i="58"/>
  <c r="R71" i="58"/>
  <c r="AP71" i="58"/>
  <c r="S71" i="58"/>
  <c r="AQ71" i="58"/>
  <c r="T71" i="58"/>
  <c r="AR71" i="58"/>
  <c r="U71" i="58"/>
  <c r="AS71" i="58"/>
  <c r="V71" i="58"/>
  <c r="AT71" i="58"/>
  <c r="W71" i="58"/>
  <c r="AU71" i="58"/>
  <c r="X71" i="58"/>
  <c r="Y71" i="58"/>
  <c r="Z71" i="58"/>
  <c r="P71" i="58"/>
  <c r="AA71" i="58"/>
  <c r="AB71" i="58"/>
  <c r="D71" i="58"/>
  <c r="AC71" i="58"/>
  <c r="E71" i="58"/>
  <c r="AD71" i="58"/>
  <c r="F71" i="58"/>
  <c r="AE71" i="58"/>
  <c r="G71" i="58"/>
  <c r="AF71" i="58"/>
  <c r="H71" i="58"/>
  <c r="AG71" i="58"/>
  <c r="I71" i="58"/>
  <c r="AH71" i="58"/>
  <c r="AI71" i="58"/>
  <c r="AN71" i="58"/>
  <c r="J71" i="58"/>
  <c r="K71" i="58"/>
  <c r="AJ71" i="58"/>
  <c r="L71" i="58"/>
  <c r="AK71" i="58"/>
  <c r="N71" i="58"/>
  <c r="AL71" i="58"/>
  <c r="O71" i="58"/>
  <c r="AM71" i="58"/>
  <c r="L97" i="62"/>
  <c r="AJ97" i="62"/>
  <c r="M97" i="62"/>
  <c r="AK97" i="62"/>
  <c r="N97" i="62"/>
  <c r="AL97" i="62"/>
  <c r="O97" i="62"/>
  <c r="AM97" i="62"/>
  <c r="P97" i="62"/>
  <c r="AN97" i="62"/>
  <c r="Q97" i="62"/>
  <c r="AO97" i="62"/>
  <c r="R97" i="62"/>
  <c r="AP97" i="62"/>
  <c r="S97" i="62"/>
  <c r="AQ97" i="62"/>
  <c r="T97" i="62"/>
  <c r="AR97" i="62"/>
  <c r="U97" i="62"/>
  <c r="V97" i="62"/>
  <c r="W97" i="62"/>
  <c r="X97" i="62"/>
  <c r="Y97" i="62"/>
  <c r="Z97" i="62"/>
  <c r="AA97" i="62"/>
  <c r="AB97" i="62"/>
  <c r="E97" i="62"/>
  <c r="AC97" i="62"/>
  <c r="F97" i="62"/>
  <c r="AD97" i="62"/>
  <c r="G97" i="62"/>
  <c r="AE97" i="62"/>
  <c r="H97" i="62"/>
  <c r="AF97" i="62"/>
  <c r="I97" i="62"/>
  <c r="AG97" i="62"/>
  <c r="J97" i="62"/>
  <c r="K97" i="62"/>
  <c r="AH97" i="62"/>
  <c r="AI97" i="62"/>
  <c r="D97" i="62"/>
  <c r="R82" i="55"/>
  <c r="R86" i="55" s="1"/>
  <c r="E82" i="55"/>
  <c r="E86" i="55" s="1"/>
  <c r="AC82" i="55"/>
  <c r="AC86" i="55" s="1"/>
  <c r="J90" i="58"/>
  <c r="J94" i="58" s="1"/>
  <c r="U90" i="58"/>
  <c r="U94" i="58" s="1"/>
  <c r="G82" i="55"/>
  <c r="G86" i="55" s="1"/>
  <c r="V90" i="58"/>
  <c r="V94" i="58" s="1"/>
  <c r="AU90" i="58"/>
  <c r="AU94" i="58" s="1"/>
  <c r="G90" i="58"/>
  <c r="G94" i="58" s="1"/>
  <c r="I90" i="58"/>
  <c r="I94" i="58" s="1"/>
  <c r="K90" i="58"/>
  <c r="K94" i="58" s="1"/>
  <c r="AI90" i="58"/>
  <c r="AI94" i="58" s="1"/>
  <c r="Q90" i="58"/>
  <c r="Q94" i="58" s="1"/>
  <c r="AO90" i="58"/>
  <c r="AO94" i="58" s="1"/>
  <c r="R90" i="58"/>
  <c r="R94" i="58" s="1"/>
  <c r="AP90" i="58"/>
  <c r="AP94" i="58" s="1"/>
  <c r="P90" i="58"/>
  <c r="P94" i="58" s="1"/>
  <c r="S90" i="58"/>
  <c r="S94" i="58" s="1"/>
  <c r="AQ90" i="58"/>
  <c r="AQ94" i="58" s="1"/>
  <c r="AN90" i="58"/>
  <c r="AN94" i="58" s="1"/>
  <c r="T90" i="58"/>
  <c r="T94" i="58" s="1"/>
  <c r="AR90" i="58"/>
  <c r="AR94" i="58" s="1"/>
  <c r="O90" i="58"/>
  <c r="O94" i="58" s="1"/>
  <c r="AS90" i="58"/>
  <c r="AS94" i="58" s="1"/>
  <c r="AT90" i="58"/>
  <c r="AT94" i="58" s="1"/>
  <c r="W90" i="58"/>
  <c r="W94" i="58" s="1"/>
  <c r="X90" i="58"/>
  <c r="X94" i="58" s="1"/>
  <c r="Y90" i="58"/>
  <c r="Y94" i="58" s="1"/>
  <c r="Z90" i="58"/>
  <c r="Z94" i="58" s="1"/>
  <c r="AA90" i="58"/>
  <c r="AA94" i="58" s="1"/>
  <c r="AM90" i="58"/>
  <c r="AM94" i="58" s="1"/>
  <c r="X51" i="58"/>
  <c r="AB90" i="58"/>
  <c r="AB94" i="58" s="1"/>
  <c r="E51" i="58"/>
  <c r="E90" i="58"/>
  <c r="E94" i="58" s="1"/>
  <c r="AC90" i="58"/>
  <c r="AC94" i="58" s="1"/>
  <c r="F90" i="58"/>
  <c r="F94" i="58" s="1"/>
  <c r="AD90" i="58"/>
  <c r="AD94" i="58" s="1"/>
  <c r="AE90" i="58"/>
  <c r="AE94" i="58" s="1"/>
  <c r="H90" i="58"/>
  <c r="H94" i="58" s="1"/>
  <c r="AF90" i="58"/>
  <c r="AF94" i="58" s="1"/>
  <c r="AG90" i="58"/>
  <c r="AG94" i="58" s="1"/>
  <c r="AH90" i="58"/>
  <c r="AH94" i="58" s="1"/>
  <c r="L90" i="58"/>
  <c r="L94" i="58" s="1"/>
  <c r="AJ90" i="58"/>
  <c r="AJ94" i="58" s="1"/>
  <c r="M90" i="58"/>
  <c r="M94" i="58" s="1"/>
  <c r="AK90" i="58"/>
  <c r="AK94" i="58" s="1"/>
  <c r="N90" i="58"/>
  <c r="N94" i="58" s="1"/>
  <c r="AL90" i="58"/>
  <c r="AL94" i="58" s="1"/>
  <c r="AP82" i="55"/>
  <c r="AP86" i="55" s="1"/>
  <c r="T82" i="55"/>
  <c r="T86" i="55" s="1"/>
  <c r="AR82" i="55"/>
  <c r="U82" i="55"/>
  <c r="U86" i="55" s="1"/>
  <c r="AS82" i="55"/>
  <c r="S82" i="55"/>
  <c r="S86" i="55" s="1"/>
  <c r="V82" i="55"/>
  <c r="V86" i="55" s="1"/>
  <c r="AT82" i="55"/>
  <c r="W82" i="55"/>
  <c r="AU82" i="55"/>
  <c r="AQ82" i="55"/>
  <c r="AQ86" i="55" s="1"/>
  <c r="X82" i="55"/>
  <c r="X86" i="55" s="1"/>
  <c r="Y82" i="55"/>
  <c r="Y86" i="55" s="1"/>
  <c r="AO82" i="55"/>
  <c r="AO86" i="55" s="1"/>
  <c r="Z82" i="55"/>
  <c r="Z86" i="55" s="1"/>
  <c r="AA82" i="55"/>
  <c r="AA86" i="55" s="1"/>
  <c r="AB82" i="55"/>
  <c r="AB86" i="55" s="1"/>
  <c r="F82" i="55"/>
  <c r="F86" i="55" s="1"/>
  <c r="AD82" i="55"/>
  <c r="AD86" i="55" s="1"/>
  <c r="H82" i="55"/>
  <c r="H86" i="55" s="1"/>
  <c r="AF82" i="55"/>
  <c r="AF86" i="55" s="1"/>
  <c r="I82" i="55"/>
  <c r="I86" i="55" s="1"/>
  <c r="AG82" i="55"/>
  <c r="AG86" i="55" s="1"/>
  <c r="J82" i="55"/>
  <c r="J86" i="55" s="1"/>
  <c r="AH82" i="55"/>
  <c r="AH86" i="55" s="1"/>
  <c r="K82" i="55"/>
  <c r="K86" i="55" s="1"/>
  <c r="AI82" i="55"/>
  <c r="AI86" i="55" s="1"/>
  <c r="L82" i="55"/>
  <c r="L86" i="55" s="1"/>
  <c r="AJ82" i="55"/>
  <c r="AJ86" i="55" s="1"/>
  <c r="M82" i="55"/>
  <c r="M86" i="55" s="1"/>
  <c r="AK82" i="55"/>
  <c r="AK86" i="55" s="1"/>
  <c r="N82" i="55"/>
  <c r="N86" i="55" s="1"/>
  <c r="AL82" i="55"/>
  <c r="AL86" i="55" s="1"/>
  <c r="Q82" i="55"/>
  <c r="Q86" i="55" s="1"/>
  <c r="O82" i="55"/>
  <c r="O86" i="55" s="1"/>
  <c r="AM82" i="55"/>
  <c r="AM86" i="55" s="1"/>
  <c r="AE82" i="55"/>
  <c r="AE86" i="55" s="1"/>
  <c r="P82" i="55"/>
  <c r="P86" i="55" s="1"/>
  <c r="AN82" i="55"/>
  <c r="AN86" i="55" s="1"/>
  <c r="D51" i="58"/>
  <c r="V51" i="58"/>
  <c r="I51" i="58"/>
  <c r="AT51" i="58"/>
  <c r="F51" i="58"/>
  <c r="G51" i="58"/>
  <c r="AK51" i="58"/>
  <c r="J51" i="58"/>
  <c r="H51" i="58"/>
  <c r="M51" i="58"/>
  <c r="AU51" i="58"/>
  <c r="Y51" i="58"/>
  <c r="W51" i="58"/>
  <c r="Z51" i="58"/>
  <c r="AA51" i="58"/>
  <c r="AB51" i="58"/>
  <c r="AC51" i="58"/>
  <c r="AD51" i="58"/>
  <c r="AE51" i="58"/>
  <c r="AF51" i="58"/>
  <c r="AG51" i="58"/>
  <c r="AH51" i="58"/>
  <c r="K51" i="58"/>
  <c r="AI51" i="58"/>
  <c r="L51" i="58"/>
  <c r="AJ51" i="58"/>
  <c r="N51" i="58"/>
  <c r="AL51" i="58"/>
  <c r="O51" i="58"/>
  <c r="AM51" i="58"/>
  <c r="P51" i="58"/>
  <c r="AN51" i="58"/>
  <c r="Q51" i="58"/>
  <c r="AO51" i="58"/>
  <c r="R51" i="58"/>
  <c r="AP51" i="58"/>
  <c r="S51" i="58"/>
  <c r="AQ51" i="58"/>
  <c r="T51" i="58"/>
  <c r="AR51" i="58"/>
  <c r="U51" i="58"/>
  <c r="AS51" i="58"/>
  <c r="O51" i="55"/>
  <c r="AO51" i="55"/>
  <c r="AN51" i="55"/>
  <c r="Q51" i="55"/>
  <c r="Y51" i="55"/>
  <c r="AM51" i="55"/>
  <c r="W51" i="55"/>
  <c r="X51" i="55"/>
  <c r="D51" i="55"/>
  <c r="E51" i="55"/>
  <c r="AC51" i="55"/>
  <c r="P51" i="55"/>
  <c r="S51" i="55"/>
  <c r="V51" i="55"/>
  <c r="AT51" i="55"/>
  <c r="F51" i="55"/>
  <c r="AU51" i="55"/>
  <c r="AA51" i="55"/>
  <c r="AB51" i="55"/>
  <c r="G51" i="55"/>
  <c r="K51" i="55"/>
  <c r="AI51" i="55"/>
  <c r="H51" i="55"/>
  <c r="L51" i="55"/>
  <c r="AJ51" i="55"/>
  <c r="I51" i="55"/>
  <c r="M51" i="55"/>
  <c r="AK51" i="55"/>
  <c r="J51" i="55"/>
  <c r="N51" i="55"/>
  <c r="AL51" i="55"/>
  <c r="Z51" i="55"/>
  <c r="AD51" i="55"/>
  <c r="AE51" i="55"/>
  <c r="AF51" i="55"/>
  <c r="AG51" i="55"/>
  <c r="AH51" i="55"/>
  <c r="R51" i="55"/>
  <c r="AQ51" i="55"/>
  <c r="T51" i="55"/>
  <c r="AR51" i="55"/>
  <c r="AP51" i="55"/>
  <c r="U51" i="55"/>
  <c r="AS51" i="55"/>
  <c r="C106" i="58" l="1" a="1"/>
  <c r="W86" i="55"/>
  <c r="AT86" i="55"/>
  <c r="AS86" i="55"/>
  <c r="AR86" i="55"/>
  <c r="AU86" i="55"/>
  <c r="C98" i="55" l="1" a="1"/>
  <c r="C106" i="58"/>
  <c r="R107" i="58"/>
  <c r="AP107" i="58"/>
  <c r="W108" i="58"/>
  <c r="AU108" i="58"/>
  <c r="AB109" i="58"/>
  <c r="I110" i="58"/>
  <c r="AG110" i="58"/>
  <c r="N111" i="58"/>
  <c r="AL111" i="58"/>
  <c r="S112" i="58"/>
  <c r="AQ112" i="58"/>
  <c r="X113" i="58"/>
  <c r="E114" i="58"/>
  <c r="AC114" i="58"/>
  <c r="J115" i="58"/>
  <c r="AH115" i="58"/>
  <c r="O116" i="58"/>
  <c r="AM116" i="58"/>
  <c r="T117" i="58"/>
  <c r="AR117" i="58"/>
  <c r="Y118" i="58"/>
  <c r="F119" i="58"/>
  <c r="AD119" i="58"/>
  <c r="K120" i="58"/>
  <c r="AI120" i="58"/>
  <c r="P121" i="58"/>
  <c r="AN121" i="58"/>
  <c r="U122" i="58"/>
  <c r="AS122" i="58"/>
  <c r="Z123" i="58"/>
  <c r="G124" i="58"/>
  <c r="AE124" i="58"/>
  <c r="L125" i="58"/>
  <c r="AJ125" i="58"/>
  <c r="Q126" i="58"/>
  <c r="AO126" i="58"/>
  <c r="V127" i="58"/>
  <c r="AT127" i="58"/>
  <c r="AA128" i="58"/>
  <c r="H129" i="58"/>
  <c r="AF129" i="58"/>
  <c r="M130" i="58"/>
  <c r="AK130" i="58"/>
  <c r="R131" i="58"/>
  <c r="AP131" i="58"/>
  <c r="W132" i="58"/>
  <c r="AU132" i="58"/>
  <c r="AB133" i="58"/>
  <c r="I134" i="58"/>
  <c r="AG134" i="58"/>
  <c r="N135" i="58"/>
  <c r="AL135" i="58"/>
  <c r="S136" i="58"/>
  <c r="AQ136" i="58"/>
  <c r="X137" i="58"/>
  <c r="E138" i="58"/>
  <c r="AC138" i="58"/>
  <c r="J139" i="58"/>
  <c r="AH139" i="58"/>
  <c r="O140" i="58"/>
  <c r="AM140" i="58"/>
  <c r="T141" i="58"/>
  <c r="AR141" i="58"/>
  <c r="Y142" i="58"/>
  <c r="F143" i="58"/>
  <c r="AD143" i="58"/>
  <c r="K144" i="58"/>
  <c r="AI144" i="58"/>
  <c r="P145" i="58"/>
  <c r="AN145" i="58"/>
  <c r="U146" i="58"/>
  <c r="AS146" i="58"/>
  <c r="Z147" i="58"/>
  <c r="G148" i="58"/>
  <c r="AE148" i="58"/>
  <c r="L149" i="58"/>
  <c r="AJ149" i="58"/>
  <c r="D119" i="58"/>
  <c r="D143" i="58"/>
  <c r="S107" i="58"/>
  <c r="AQ107" i="58"/>
  <c r="X108" i="58"/>
  <c r="E109" i="58"/>
  <c r="AC109" i="58"/>
  <c r="J110" i="58"/>
  <c r="AH110" i="58"/>
  <c r="O111" i="58"/>
  <c r="AM111" i="58"/>
  <c r="T112" i="58"/>
  <c r="AR112" i="58"/>
  <c r="Y113" i="58"/>
  <c r="F114" i="58"/>
  <c r="AD114" i="58"/>
  <c r="K115" i="58"/>
  <c r="AI115" i="58"/>
  <c r="P116" i="58"/>
  <c r="AN116" i="58"/>
  <c r="U117" i="58"/>
  <c r="AS117" i="58"/>
  <c r="Z118" i="58"/>
  <c r="G119" i="58"/>
  <c r="AE119" i="58"/>
  <c r="L120" i="58"/>
  <c r="AJ120" i="58"/>
  <c r="Q121" i="58"/>
  <c r="AO121" i="58"/>
  <c r="V122" i="58"/>
  <c r="AT122" i="58"/>
  <c r="AA123" i="58"/>
  <c r="H124" i="58"/>
  <c r="AF124" i="58"/>
  <c r="M125" i="58"/>
  <c r="AK125" i="58"/>
  <c r="R126" i="58"/>
  <c r="AP126" i="58"/>
  <c r="W127" i="58"/>
  <c r="AU127" i="58"/>
  <c r="AB128" i="58"/>
  <c r="I129" i="58"/>
  <c r="AG129" i="58"/>
  <c r="N130" i="58"/>
  <c r="AL130" i="58"/>
  <c r="S131" i="58"/>
  <c r="AQ131" i="58"/>
  <c r="X132" i="58"/>
  <c r="E133" i="58"/>
  <c r="AC133" i="58"/>
  <c r="J134" i="58"/>
  <c r="AH134" i="58"/>
  <c r="O135" i="58"/>
  <c r="AM135" i="58"/>
  <c r="T136" i="58"/>
  <c r="AR136" i="58"/>
  <c r="Y137" i="58"/>
  <c r="F138" i="58"/>
  <c r="AD138" i="58"/>
  <c r="K139" i="58"/>
  <c r="AI139" i="58"/>
  <c r="P140" i="58"/>
  <c r="AN140" i="58"/>
  <c r="U141" i="58"/>
  <c r="AS141" i="58"/>
  <c r="Z142" i="58"/>
  <c r="G143" i="58"/>
  <c r="AE143" i="58"/>
  <c r="L144" i="58"/>
  <c r="AJ144" i="58"/>
  <c r="Q145" i="58"/>
  <c r="AO145" i="58"/>
  <c r="V146" i="58"/>
  <c r="AT146" i="58"/>
  <c r="AA147" i="58"/>
  <c r="H148" i="58"/>
  <c r="AF148" i="58"/>
  <c r="M149" i="58"/>
  <c r="AK149" i="58"/>
  <c r="D120" i="58"/>
  <c r="D144" i="58"/>
  <c r="T107" i="58"/>
  <c r="AR107" i="58"/>
  <c r="Y108" i="58"/>
  <c r="F109" i="58"/>
  <c r="AD109" i="58"/>
  <c r="K110" i="58"/>
  <c r="AI110" i="58"/>
  <c r="P111" i="58"/>
  <c r="AN111" i="58"/>
  <c r="U112" i="58"/>
  <c r="AS112" i="58"/>
  <c r="Z113" i="58"/>
  <c r="G114" i="58"/>
  <c r="AE114" i="58"/>
  <c r="L115" i="58"/>
  <c r="AJ115" i="58"/>
  <c r="Q116" i="58"/>
  <c r="AO116" i="58"/>
  <c r="V117" i="58"/>
  <c r="AT117" i="58"/>
  <c r="AA118" i="58"/>
  <c r="H119" i="58"/>
  <c r="AF119" i="58"/>
  <c r="M120" i="58"/>
  <c r="AK120" i="58"/>
  <c r="R121" i="58"/>
  <c r="AP121" i="58"/>
  <c r="W122" i="58"/>
  <c r="AU122" i="58"/>
  <c r="AB123" i="58"/>
  <c r="I124" i="58"/>
  <c r="AG124" i="58"/>
  <c r="N125" i="58"/>
  <c r="AL125" i="58"/>
  <c r="S126" i="58"/>
  <c r="AQ126" i="58"/>
  <c r="X127" i="58"/>
  <c r="E128" i="58"/>
  <c r="AC128" i="58"/>
  <c r="J129" i="58"/>
  <c r="AH129" i="58"/>
  <c r="O130" i="58"/>
  <c r="AM130" i="58"/>
  <c r="T131" i="58"/>
  <c r="AR131" i="58"/>
  <c r="Y132" i="58"/>
  <c r="F133" i="58"/>
  <c r="AD133" i="58"/>
  <c r="K134" i="58"/>
  <c r="AI134" i="58"/>
  <c r="P135" i="58"/>
  <c r="AN135" i="58"/>
  <c r="U136" i="58"/>
  <c r="AS136" i="58"/>
  <c r="Z137" i="58"/>
  <c r="G138" i="58"/>
  <c r="AE138" i="58"/>
  <c r="L139" i="58"/>
  <c r="AJ139" i="58"/>
  <c r="Q140" i="58"/>
  <c r="AO140" i="58"/>
  <c r="V141" i="58"/>
  <c r="AT141" i="58"/>
  <c r="AA142" i="58"/>
  <c r="H143" i="58"/>
  <c r="AF143" i="58"/>
  <c r="M144" i="58"/>
  <c r="AK144" i="58"/>
  <c r="R145" i="58"/>
  <c r="AP145" i="58"/>
  <c r="W146" i="58"/>
  <c r="AU146" i="58"/>
  <c r="AB147" i="58"/>
  <c r="I148" i="58"/>
  <c r="AG148" i="58"/>
  <c r="N149" i="58"/>
  <c r="AL149" i="58"/>
  <c r="D121" i="58"/>
  <c r="D145" i="58"/>
  <c r="U107" i="58"/>
  <c r="AS107" i="58"/>
  <c r="Z108" i="58"/>
  <c r="G109" i="58"/>
  <c r="AE109" i="58"/>
  <c r="L110" i="58"/>
  <c r="AJ110" i="58"/>
  <c r="Q111" i="58"/>
  <c r="AO111" i="58"/>
  <c r="V112" i="58"/>
  <c r="AT112" i="58"/>
  <c r="AA113" i="58"/>
  <c r="H114" i="58"/>
  <c r="AF114" i="58"/>
  <c r="M115" i="58"/>
  <c r="AK115" i="58"/>
  <c r="R116" i="58"/>
  <c r="AP116" i="58"/>
  <c r="W117" i="58"/>
  <c r="V107" i="58"/>
  <c r="AT107" i="58"/>
  <c r="AA108" i="58"/>
  <c r="H109" i="58"/>
  <c r="AF109" i="58"/>
  <c r="M110" i="58"/>
  <c r="AK110" i="58"/>
  <c r="W107" i="58"/>
  <c r="AU107" i="58"/>
  <c r="AB108" i="58"/>
  <c r="I109" i="58"/>
  <c r="AG109" i="58"/>
  <c r="X107" i="58"/>
  <c r="E108" i="58"/>
  <c r="AC108" i="58"/>
  <c r="J109" i="58"/>
  <c r="AH109" i="58"/>
  <c r="Y107" i="58"/>
  <c r="F108" i="58"/>
  <c r="AD108" i="58"/>
  <c r="K109" i="58"/>
  <c r="Z107" i="58"/>
  <c r="G108" i="58"/>
  <c r="AE108" i="58"/>
  <c r="AA107" i="58"/>
  <c r="AB107" i="58"/>
  <c r="I108" i="58"/>
  <c r="AG108" i="58"/>
  <c r="N109" i="58"/>
  <c r="AL109" i="58"/>
  <c r="S110" i="58"/>
  <c r="AQ110" i="58"/>
  <c r="X111" i="58"/>
  <c r="E112" i="58"/>
  <c r="AC112" i="58"/>
  <c r="J113" i="58"/>
  <c r="AH113" i="58"/>
  <c r="O114" i="58"/>
  <c r="AM114" i="58"/>
  <c r="T115" i="58"/>
  <c r="AR115" i="58"/>
  <c r="Y116" i="58"/>
  <c r="F117" i="58"/>
  <c r="AD117" i="58"/>
  <c r="K118" i="58"/>
  <c r="AI118" i="58"/>
  <c r="P119" i="58"/>
  <c r="AN119" i="58"/>
  <c r="U120" i="58"/>
  <c r="AS120" i="58"/>
  <c r="Z121" i="58"/>
  <c r="G122" i="58"/>
  <c r="AE122" i="58"/>
  <c r="L123" i="58"/>
  <c r="AJ123" i="58"/>
  <c r="Q124" i="58"/>
  <c r="AO124" i="58"/>
  <c r="V125" i="58"/>
  <c r="AT125" i="58"/>
  <c r="AA126" i="58"/>
  <c r="H127" i="58"/>
  <c r="AF127" i="58"/>
  <c r="M128" i="58"/>
  <c r="AK128" i="58"/>
  <c r="E107" i="58"/>
  <c r="AC107" i="58"/>
  <c r="J108" i="58"/>
  <c r="AH108" i="58"/>
  <c r="O109" i="58"/>
  <c r="AM109" i="58"/>
  <c r="T110" i="58"/>
  <c r="AR110" i="58"/>
  <c r="Y111" i="58"/>
  <c r="F112" i="58"/>
  <c r="AD112" i="58"/>
  <c r="K113" i="58"/>
  <c r="AI113" i="58"/>
  <c r="P114" i="58"/>
  <c r="AN114" i="58"/>
  <c r="U115" i="58"/>
  <c r="AS115" i="58"/>
  <c r="Z116" i="58"/>
  <c r="G117" i="58"/>
  <c r="AE117" i="58"/>
  <c r="L118" i="58"/>
  <c r="AJ118" i="58"/>
  <c r="Q119" i="58"/>
  <c r="AO119" i="58"/>
  <c r="V120" i="58"/>
  <c r="AT120" i="58"/>
  <c r="AA121" i="58"/>
  <c r="H122" i="58"/>
  <c r="AF122" i="58"/>
  <c r="M123" i="58"/>
  <c r="F107" i="58"/>
  <c r="AD107" i="58"/>
  <c r="K108" i="58"/>
  <c r="AI108" i="58"/>
  <c r="P109" i="58"/>
  <c r="AN109" i="58"/>
  <c r="U110" i="58"/>
  <c r="AS110" i="58"/>
  <c r="Z111" i="58"/>
  <c r="G112" i="58"/>
  <c r="AE112" i="58"/>
  <c r="L113" i="58"/>
  <c r="AJ113" i="58"/>
  <c r="Q114" i="58"/>
  <c r="AO114" i="58"/>
  <c r="V115" i="58"/>
  <c r="AT115" i="58"/>
  <c r="AA116" i="58"/>
  <c r="H117" i="58"/>
  <c r="AF117" i="58"/>
  <c r="M118" i="58"/>
  <c r="AK118" i="58"/>
  <c r="R119" i="58"/>
  <c r="AP119" i="58"/>
  <c r="W120" i="58"/>
  <c r="AU120" i="58"/>
  <c r="AB121" i="58"/>
  <c r="I122" i="58"/>
  <c r="AG122" i="58"/>
  <c r="N123" i="58"/>
  <c r="AL123" i="58"/>
  <c r="S124" i="58"/>
  <c r="AQ124" i="58"/>
  <c r="X125" i="58"/>
  <c r="E126" i="58"/>
  <c r="AC126" i="58"/>
  <c r="J127" i="58"/>
  <c r="AH127" i="58"/>
  <c r="O128" i="58"/>
  <c r="AM128" i="58"/>
  <c r="T129" i="58"/>
  <c r="AR129" i="58"/>
  <c r="Y130" i="58"/>
  <c r="F131" i="58"/>
  <c r="AD131" i="58"/>
  <c r="K132" i="58"/>
  <c r="AI132" i="58"/>
  <c r="P133" i="58"/>
  <c r="AN133" i="58"/>
  <c r="G107" i="58"/>
  <c r="AE107" i="58"/>
  <c r="L108" i="58"/>
  <c r="AJ108" i="58"/>
  <c r="Q109" i="58"/>
  <c r="AO109" i="58"/>
  <c r="V110" i="58"/>
  <c r="AT110" i="58"/>
  <c r="AA111" i="58"/>
  <c r="H112" i="58"/>
  <c r="AF112" i="58"/>
  <c r="M113" i="58"/>
  <c r="AK113" i="58"/>
  <c r="R114" i="58"/>
  <c r="AP114" i="58"/>
  <c r="W115" i="58"/>
  <c r="AU115" i="58"/>
  <c r="AB116" i="58"/>
  <c r="I117" i="58"/>
  <c r="AG117" i="58"/>
  <c r="N118" i="58"/>
  <c r="AL118" i="58"/>
  <c r="S119" i="58"/>
  <c r="AQ119" i="58"/>
  <c r="X120" i="58"/>
  <c r="E121" i="58"/>
  <c r="AC121" i="58"/>
  <c r="J122" i="58"/>
  <c r="AH122" i="58"/>
  <c r="O123" i="58"/>
  <c r="AM123" i="58"/>
  <c r="T124" i="58"/>
  <c r="AR124" i="58"/>
  <c r="Y125" i="58"/>
  <c r="F126" i="58"/>
  <c r="AD126" i="58"/>
  <c r="K127" i="58"/>
  <c r="AI127" i="58"/>
  <c r="P128" i="58"/>
  <c r="AN128" i="58"/>
  <c r="U129" i="58"/>
  <c r="AS129" i="58"/>
  <c r="Z130" i="58"/>
  <c r="G131" i="58"/>
  <c r="AE131" i="58"/>
  <c r="L132" i="58"/>
  <c r="AJ132" i="58"/>
  <c r="H107" i="58"/>
  <c r="AF107" i="58"/>
  <c r="M108" i="58"/>
  <c r="AK108" i="58"/>
  <c r="R109" i="58"/>
  <c r="AP109" i="58"/>
  <c r="W110" i="58"/>
  <c r="AU110" i="58"/>
  <c r="AB111" i="58"/>
  <c r="I112" i="58"/>
  <c r="AG112" i="58"/>
  <c r="N113" i="58"/>
  <c r="AL113" i="58"/>
  <c r="S114" i="58"/>
  <c r="AQ114" i="58"/>
  <c r="X115" i="58"/>
  <c r="E116" i="58"/>
  <c r="AC116" i="58"/>
  <c r="J117" i="58"/>
  <c r="AH117" i="58"/>
  <c r="O118" i="58"/>
  <c r="AM118" i="58"/>
  <c r="T119" i="58"/>
  <c r="AR119" i="58"/>
  <c r="Y120" i="58"/>
  <c r="F121" i="58"/>
  <c r="AD121" i="58"/>
  <c r="K122" i="58"/>
  <c r="AI122" i="58"/>
  <c r="P123" i="58"/>
  <c r="AN123" i="58"/>
  <c r="U124" i="58"/>
  <c r="AS124" i="58"/>
  <c r="Z125" i="58"/>
  <c r="G126" i="58"/>
  <c r="AE126" i="58"/>
  <c r="L127" i="58"/>
  <c r="I107" i="58"/>
  <c r="AG107" i="58"/>
  <c r="N108" i="58"/>
  <c r="AL108" i="58"/>
  <c r="S109" i="58"/>
  <c r="AQ109" i="58"/>
  <c r="X110" i="58"/>
  <c r="E111" i="58"/>
  <c r="AC111" i="58"/>
  <c r="J112" i="58"/>
  <c r="AH112" i="58"/>
  <c r="J107" i="58"/>
  <c r="AH107" i="58"/>
  <c r="O108" i="58"/>
  <c r="AM108" i="58"/>
  <c r="T109" i="58"/>
  <c r="AR109" i="58"/>
  <c r="Y110" i="58"/>
  <c r="K107" i="58"/>
  <c r="AI107" i="58"/>
  <c r="P108" i="58"/>
  <c r="AN108" i="58"/>
  <c r="U109" i="58"/>
  <c r="AS109" i="58"/>
  <c r="L107" i="58"/>
  <c r="AJ107" i="58"/>
  <c r="Q108" i="58"/>
  <c r="H108" i="58"/>
  <c r="AT109" i="58"/>
  <c r="G111" i="58"/>
  <c r="AS111" i="58"/>
  <c r="AP112" i="58"/>
  <c r="AO113" i="58"/>
  <c r="AI114" i="58"/>
  <c r="AD115" i="58"/>
  <c r="X116" i="58"/>
  <c r="S117" i="58"/>
  <c r="Q118" i="58"/>
  <c r="I119" i="58"/>
  <c r="AT119" i="58"/>
  <c r="AL120" i="58"/>
  <c r="AF121" i="58"/>
  <c r="X122" i="58"/>
  <c r="R123" i="58"/>
  <c r="F124" i="58"/>
  <c r="AN124" i="58"/>
  <c r="AF125" i="58"/>
  <c r="W126" i="58"/>
  <c r="O127" i="58"/>
  <c r="AS127" i="58"/>
  <c r="AI128" i="58"/>
  <c r="X129" i="58"/>
  <c r="J130" i="58"/>
  <c r="AP130" i="58"/>
  <c r="AB131" i="58"/>
  <c r="P132" i="58"/>
  <c r="AS132" i="58"/>
  <c r="AG133" i="58"/>
  <c r="R134" i="58"/>
  <c r="AS134" i="58"/>
  <c r="AC135" i="58"/>
  <c r="M136" i="58"/>
  <c r="AN136" i="58"/>
  <c r="AA137" i="58"/>
  <c r="K138" i="58"/>
  <c r="AL138" i="58"/>
  <c r="V139" i="58"/>
  <c r="F140" i="58"/>
  <c r="AG140" i="58"/>
  <c r="Q141" i="58"/>
  <c r="AU141" i="58"/>
  <c r="AE142" i="58"/>
  <c r="O143" i="58"/>
  <c r="AP143" i="58"/>
  <c r="Z144" i="58"/>
  <c r="J145" i="58"/>
  <c r="AK145" i="58"/>
  <c r="X146" i="58"/>
  <c r="H147" i="58"/>
  <c r="AI147" i="58"/>
  <c r="S148" i="58"/>
  <c r="AT148" i="58"/>
  <c r="AD149" i="58"/>
  <c r="D116" i="58"/>
  <c r="D146" i="58"/>
  <c r="L138" i="58"/>
  <c r="R141" i="58"/>
  <c r="AF142" i="58"/>
  <c r="AQ143" i="58"/>
  <c r="Y146" i="58"/>
  <c r="AJ147" i="58"/>
  <c r="AU148" i="58"/>
  <c r="D147" i="58"/>
  <c r="J111" i="58"/>
  <c r="AF116" i="58"/>
  <c r="AO120" i="58"/>
  <c r="U123" i="58"/>
  <c r="Z126" i="58"/>
  <c r="H128" i="58"/>
  <c r="P130" i="58"/>
  <c r="AG131" i="58"/>
  <c r="E135" i="58"/>
  <c r="AT136" i="58"/>
  <c r="I140" i="58"/>
  <c r="G142" i="58"/>
  <c r="AS143" i="58"/>
  <c r="K147" i="58"/>
  <c r="F149" i="58"/>
  <c r="AB129" i="58"/>
  <c r="I133" i="58"/>
  <c r="F135" i="58"/>
  <c r="O138" i="58"/>
  <c r="AK140" i="58"/>
  <c r="AI142" i="58"/>
  <c r="AD144" i="58"/>
  <c r="L147" i="58"/>
  <c r="G149" i="58"/>
  <c r="P138" i="58"/>
  <c r="I142" i="58"/>
  <c r="AU143" i="58"/>
  <c r="M147" i="58"/>
  <c r="D124" i="58"/>
  <c r="AL142" i="58"/>
  <c r="O147" i="58"/>
  <c r="J149" i="58"/>
  <c r="W143" i="58"/>
  <c r="AQ147" i="58"/>
  <c r="U147" i="58"/>
  <c r="AM146" i="58"/>
  <c r="J141" i="58"/>
  <c r="AD147" i="58"/>
  <c r="AG145" i="58"/>
  <c r="AM143" i="58"/>
  <c r="AR148" i="58"/>
  <c r="AH120" i="58"/>
  <c r="Q134" i="58"/>
  <c r="AJ145" i="58"/>
  <c r="R108" i="58"/>
  <c r="AU109" i="58"/>
  <c r="H111" i="58"/>
  <c r="AT111" i="58"/>
  <c r="AU112" i="58"/>
  <c r="AP113" i="58"/>
  <c r="AJ114" i="58"/>
  <c r="AE115" i="58"/>
  <c r="AD116" i="58"/>
  <c r="X117" i="58"/>
  <c r="R118" i="58"/>
  <c r="J119" i="58"/>
  <c r="AU119" i="58"/>
  <c r="AM120" i="58"/>
  <c r="AG121" i="58"/>
  <c r="Y122" i="58"/>
  <c r="S123" i="58"/>
  <c r="J124" i="58"/>
  <c r="AP124" i="58"/>
  <c r="AG125" i="58"/>
  <c r="X126" i="58"/>
  <c r="P127" i="58"/>
  <c r="F128" i="58"/>
  <c r="AJ128" i="58"/>
  <c r="Y129" i="58"/>
  <c r="K130" i="58"/>
  <c r="AQ130" i="58"/>
  <c r="AC131" i="58"/>
  <c r="Q132" i="58"/>
  <c r="AT132" i="58"/>
  <c r="AH133" i="58"/>
  <c r="S134" i="58"/>
  <c r="AT134" i="58"/>
  <c r="AD135" i="58"/>
  <c r="N136" i="58"/>
  <c r="AO136" i="58"/>
  <c r="AB137" i="58"/>
  <c r="AM138" i="58"/>
  <c r="W139" i="58"/>
  <c r="G140" i="58"/>
  <c r="AH140" i="58"/>
  <c r="E142" i="58"/>
  <c r="P143" i="58"/>
  <c r="AA144" i="58"/>
  <c r="K145" i="58"/>
  <c r="AL145" i="58"/>
  <c r="I147" i="58"/>
  <c r="T148" i="58"/>
  <c r="AE149" i="58"/>
  <c r="D117" i="58"/>
  <c r="K112" i="58"/>
  <c r="Z117" i="58"/>
  <c r="F120" i="58"/>
  <c r="AI121" i="58"/>
  <c r="L124" i="58"/>
  <c r="R127" i="58"/>
  <c r="AO128" i="58"/>
  <c r="AS130" i="58"/>
  <c r="H133" i="58"/>
  <c r="AF135" i="58"/>
  <c r="AD137" i="58"/>
  <c r="N138" i="58"/>
  <c r="Y139" i="58"/>
  <c r="AJ140" i="58"/>
  <c r="AH142" i="58"/>
  <c r="AC144" i="58"/>
  <c r="AA146" i="58"/>
  <c r="V148" i="58"/>
  <c r="D122" i="58"/>
  <c r="I128" i="58"/>
  <c r="AH131" i="58"/>
  <c r="AG135" i="58"/>
  <c r="AP138" i="58"/>
  <c r="X141" i="58"/>
  <c r="S143" i="58"/>
  <c r="AB146" i="58"/>
  <c r="W148" i="58"/>
  <c r="D123" i="58"/>
  <c r="E137" i="58"/>
  <c r="AL140" i="58"/>
  <c r="AE144" i="58"/>
  <c r="X148" i="58"/>
  <c r="D134" i="58"/>
  <c r="AL148" i="58"/>
  <c r="L148" i="58"/>
  <c r="T144" i="58"/>
  <c r="D110" i="58"/>
  <c r="T137" i="58"/>
  <c r="X144" i="58"/>
  <c r="AE121" i="58"/>
  <c r="AF133" i="58"/>
  <c r="R148" i="58"/>
  <c r="S108" i="58"/>
  <c r="E110" i="58"/>
  <c r="I111" i="58"/>
  <c r="AU111" i="58"/>
  <c r="E113" i="58"/>
  <c r="AQ113" i="58"/>
  <c r="AK114" i="58"/>
  <c r="AF115" i="58"/>
  <c r="AE116" i="58"/>
  <c r="Y117" i="58"/>
  <c r="S118" i="58"/>
  <c r="K119" i="58"/>
  <c r="E120" i="58"/>
  <c r="AN120" i="58"/>
  <c r="AH121" i="58"/>
  <c r="Z122" i="58"/>
  <c r="T123" i="58"/>
  <c r="K124" i="58"/>
  <c r="AT124" i="58"/>
  <c r="AH125" i="58"/>
  <c r="Y126" i="58"/>
  <c r="Q127" i="58"/>
  <c r="G128" i="58"/>
  <c r="AL128" i="58"/>
  <c r="Z129" i="58"/>
  <c r="L130" i="58"/>
  <c r="AR130" i="58"/>
  <c r="AF131" i="58"/>
  <c r="R132" i="58"/>
  <c r="G133" i="58"/>
  <c r="AI133" i="58"/>
  <c r="T134" i="58"/>
  <c r="AU134" i="58"/>
  <c r="AE135" i="58"/>
  <c r="O136" i="58"/>
  <c r="AP136" i="58"/>
  <c r="AC137" i="58"/>
  <c r="M138" i="58"/>
  <c r="AN138" i="58"/>
  <c r="X139" i="58"/>
  <c r="H140" i="58"/>
  <c r="AI140" i="58"/>
  <c r="S141" i="58"/>
  <c r="F142" i="58"/>
  <c r="AG142" i="58"/>
  <c r="Q143" i="58"/>
  <c r="AR143" i="58"/>
  <c r="AB144" i="58"/>
  <c r="L145" i="58"/>
  <c r="AM145" i="58"/>
  <c r="Z146" i="58"/>
  <c r="J147" i="58"/>
  <c r="AK147" i="58"/>
  <c r="U148" i="58"/>
  <c r="E149" i="58"/>
  <c r="AF149" i="58"/>
  <c r="D118" i="58"/>
  <c r="D148" i="58"/>
  <c r="F113" i="58"/>
  <c r="AL114" i="58"/>
  <c r="T118" i="58"/>
  <c r="AA122" i="58"/>
  <c r="AI125" i="58"/>
  <c r="AA129" i="58"/>
  <c r="S132" i="58"/>
  <c r="AJ133" i="58"/>
  <c r="P136" i="58"/>
  <c r="AO138" i="58"/>
  <c r="W141" i="58"/>
  <c r="R143" i="58"/>
  <c r="M145" i="58"/>
  <c r="AL147" i="58"/>
  <c r="AG149" i="58"/>
  <c r="D149" i="58"/>
  <c r="AP128" i="58"/>
  <c r="T132" i="58"/>
  <c r="V134" i="58"/>
  <c r="AE137" i="58"/>
  <c r="Z139" i="58"/>
  <c r="H142" i="58"/>
  <c r="N145" i="58"/>
  <c r="AM147" i="58"/>
  <c r="AH149" i="58"/>
  <c r="AF137" i="58"/>
  <c r="K140" i="58"/>
  <c r="T143" i="58"/>
  <c r="AS145" i="58"/>
  <c r="AI149" i="58"/>
  <c r="F144" i="58"/>
  <c r="AP147" i="58"/>
  <c r="AN149" i="58"/>
  <c r="G144" i="58"/>
  <c r="K149" i="58"/>
  <c r="D132" i="58"/>
  <c r="L146" i="58"/>
  <c r="AK141" i="58"/>
  <c r="J143" i="58"/>
  <c r="D112" i="58"/>
  <c r="AT139" i="58"/>
  <c r="AK109" i="58"/>
  <c r="N143" i="58"/>
  <c r="T108" i="58"/>
  <c r="F110" i="58"/>
  <c r="AR113" i="58"/>
  <c r="AG115" i="58"/>
  <c r="L119" i="58"/>
  <c r="AU124" i="58"/>
  <c r="U134" i="58"/>
  <c r="AQ145" i="58"/>
  <c r="AU136" i="58"/>
  <c r="AT143" i="58"/>
  <c r="Y141" i="58"/>
  <c r="AN147" i="58"/>
  <c r="AG144" i="58"/>
  <c r="AA148" i="58"/>
  <c r="J146" i="58"/>
  <c r="D107" i="58"/>
  <c r="AN146" i="58"/>
  <c r="D136" i="58"/>
  <c r="AJ143" i="58"/>
  <c r="AH138" i="58"/>
  <c r="D113" i="58"/>
  <c r="AU139" i="58"/>
  <c r="AR127" i="58"/>
  <c r="AB135" i="58"/>
  <c r="AD142" i="58"/>
  <c r="D115" i="58"/>
  <c r="U108" i="58"/>
  <c r="G110" i="58"/>
  <c r="K111" i="58"/>
  <c r="L112" i="58"/>
  <c r="G113" i="58"/>
  <c r="AS113" i="58"/>
  <c r="AR114" i="58"/>
  <c r="AL115" i="58"/>
  <c r="AG116" i="58"/>
  <c r="AA117" i="58"/>
  <c r="U118" i="58"/>
  <c r="M119" i="58"/>
  <c r="G120" i="58"/>
  <c r="AP120" i="58"/>
  <c r="AJ121" i="58"/>
  <c r="AB122" i="58"/>
  <c r="V123" i="58"/>
  <c r="M124" i="58"/>
  <c r="E125" i="58"/>
  <c r="AM125" i="58"/>
  <c r="AB126" i="58"/>
  <c r="S127" i="58"/>
  <c r="Q130" i="58"/>
  <c r="AT130" i="58"/>
  <c r="AK133" i="58"/>
  <c r="Q136" i="58"/>
  <c r="J140" i="58"/>
  <c r="AR145" i="58"/>
  <c r="AQ138" i="58"/>
  <c r="AC146" i="58"/>
  <c r="U145" i="58"/>
  <c r="S149" i="58"/>
  <c r="AB145" i="58"/>
  <c r="S144" i="58"/>
  <c r="AK143" i="58"/>
  <c r="Q146" i="58"/>
  <c r="E147" i="58"/>
  <c r="AG147" i="58"/>
  <c r="W116" i="58"/>
  <c r="AH147" i="58"/>
  <c r="V108" i="58"/>
  <c r="H110" i="58"/>
  <c r="L111" i="58"/>
  <c r="M112" i="58"/>
  <c r="H113" i="58"/>
  <c r="AT113" i="58"/>
  <c r="AS114" i="58"/>
  <c r="AM115" i="58"/>
  <c r="AH116" i="58"/>
  <c r="AB117" i="58"/>
  <c r="V118" i="58"/>
  <c r="N119" i="58"/>
  <c r="H120" i="58"/>
  <c r="AQ120" i="58"/>
  <c r="AK121" i="58"/>
  <c r="AC122" i="58"/>
  <c r="W123" i="58"/>
  <c r="N124" i="58"/>
  <c r="F125" i="58"/>
  <c r="AN125" i="58"/>
  <c r="AF126" i="58"/>
  <c r="T127" i="58"/>
  <c r="J128" i="58"/>
  <c r="AQ128" i="58"/>
  <c r="AC129" i="58"/>
  <c r="R130" i="58"/>
  <c r="AU130" i="58"/>
  <c r="AI131" i="58"/>
  <c r="U132" i="58"/>
  <c r="J133" i="58"/>
  <c r="AL133" i="58"/>
  <c r="W134" i="58"/>
  <c r="G135" i="58"/>
  <c r="AH135" i="58"/>
  <c r="R136" i="58"/>
  <c r="AA139" i="58"/>
  <c r="AJ142" i="58"/>
  <c r="O145" i="58"/>
  <c r="H149" i="58"/>
  <c r="T145" i="58"/>
  <c r="E146" i="58"/>
  <c r="D127" i="58"/>
  <c r="AH143" i="58"/>
  <c r="D109" i="58"/>
  <c r="AE145" i="58"/>
  <c r="D138" i="58"/>
  <c r="M141" i="58"/>
  <c r="AB142" i="58"/>
  <c r="Q148" i="58"/>
  <c r="T122" i="58"/>
  <c r="AF140" i="58"/>
  <c r="AF108" i="58"/>
  <c r="N110" i="58"/>
  <c r="M111" i="58"/>
  <c r="N112" i="58"/>
  <c r="I113" i="58"/>
  <c r="AU113" i="58"/>
  <c r="AT114" i="58"/>
  <c r="AN115" i="58"/>
  <c r="AI116" i="58"/>
  <c r="AC117" i="58"/>
  <c r="W118" i="58"/>
  <c r="O119" i="58"/>
  <c r="I120" i="58"/>
  <c r="AR120" i="58"/>
  <c r="AL121" i="58"/>
  <c r="AD122" i="58"/>
  <c r="X123" i="58"/>
  <c r="O124" i="58"/>
  <c r="G125" i="58"/>
  <c r="AO125" i="58"/>
  <c r="AG126" i="58"/>
  <c r="U127" i="58"/>
  <c r="K128" i="58"/>
  <c r="AR128" i="58"/>
  <c r="AD129" i="58"/>
  <c r="S130" i="58"/>
  <c r="E131" i="58"/>
  <c r="AJ131" i="58"/>
  <c r="V132" i="58"/>
  <c r="K133" i="58"/>
  <c r="AM133" i="58"/>
  <c r="X134" i="58"/>
  <c r="H135" i="58"/>
  <c r="AI135" i="58"/>
  <c r="V136" i="58"/>
  <c r="F137" i="58"/>
  <c r="AG137" i="58"/>
  <c r="Q138" i="58"/>
  <c r="AR138" i="58"/>
  <c r="AB139" i="58"/>
  <c r="L140" i="58"/>
  <c r="AP140" i="58"/>
  <c r="Z141" i="58"/>
  <c r="J142" i="58"/>
  <c r="AK142" i="58"/>
  <c r="U143" i="58"/>
  <c r="E144" i="58"/>
  <c r="AF144" i="58"/>
  <c r="S145" i="58"/>
  <c r="AT145" i="58"/>
  <c r="AD146" i="58"/>
  <c r="N147" i="58"/>
  <c r="AO147" i="58"/>
  <c r="Y148" i="58"/>
  <c r="I149" i="58"/>
  <c r="AM149" i="58"/>
  <c r="D125" i="58"/>
  <c r="AQ140" i="58"/>
  <c r="AU145" i="58"/>
  <c r="D126" i="58"/>
  <c r="AF146" i="58"/>
  <c r="AO149" i="58"/>
  <c r="E148" i="58"/>
  <c r="W147" i="58"/>
  <c r="D108" i="58"/>
  <c r="AT144" i="58"/>
  <c r="E145" i="58"/>
  <c r="AR146" i="58"/>
  <c r="N141" i="58"/>
  <c r="S146" i="58"/>
  <c r="Q123" i="58"/>
  <c r="W129" i="58"/>
  <c r="J138" i="58"/>
  <c r="AS148" i="58"/>
  <c r="AO108" i="58"/>
  <c r="O110" i="58"/>
  <c r="R111" i="58"/>
  <c r="O112" i="58"/>
  <c r="O113" i="58"/>
  <c r="I114" i="58"/>
  <c r="AU114" i="58"/>
  <c r="AO115" i="58"/>
  <c r="AJ116" i="58"/>
  <c r="AI117" i="58"/>
  <c r="X118" i="58"/>
  <c r="U119" i="58"/>
  <c r="J120" i="58"/>
  <c r="G121" i="58"/>
  <c r="AM121" i="58"/>
  <c r="AJ122" i="58"/>
  <c r="Y123" i="58"/>
  <c r="P124" i="58"/>
  <c r="H125" i="58"/>
  <c r="AP125" i="58"/>
  <c r="AH126" i="58"/>
  <c r="Y127" i="58"/>
  <c r="L128" i="58"/>
  <c r="AS128" i="58"/>
  <c r="AE129" i="58"/>
  <c r="T130" i="58"/>
  <c r="H131" i="58"/>
  <c r="AK131" i="58"/>
  <c r="Z132" i="58"/>
  <c r="L133" i="58"/>
  <c r="AO133" i="58"/>
  <c r="Y134" i="58"/>
  <c r="I135" i="58"/>
  <c r="AJ135" i="58"/>
  <c r="W136" i="58"/>
  <c r="G137" i="58"/>
  <c r="AH137" i="58"/>
  <c r="R138" i="58"/>
  <c r="AS138" i="58"/>
  <c r="AC139" i="58"/>
  <c r="M140" i="58"/>
  <c r="AA141" i="58"/>
  <c r="K142" i="58"/>
  <c r="V143" i="58"/>
  <c r="AE146" i="58"/>
  <c r="Z148" i="58"/>
  <c r="Z145" i="58"/>
  <c r="R144" i="58"/>
  <c r="AN148" i="58"/>
  <c r="AC140" i="58"/>
  <c r="P148" i="58"/>
  <c r="AP141" i="58"/>
  <c r="V126" i="58"/>
  <c r="AA131" i="58"/>
  <c r="P141" i="58"/>
  <c r="T146" i="58"/>
  <c r="AP108" i="58"/>
  <c r="P110" i="58"/>
  <c r="S111" i="58"/>
  <c r="P112" i="58"/>
  <c r="P113" i="58"/>
  <c r="J114" i="58"/>
  <c r="E115" i="58"/>
  <c r="AP115" i="58"/>
  <c r="AK116" i="58"/>
  <c r="AJ117" i="58"/>
  <c r="AB118" i="58"/>
  <c r="V119" i="58"/>
  <c r="N120" i="58"/>
  <c r="H121" i="58"/>
  <c r="AQ121" i="58"/>
  <c r="AK122" i="58"/>
  <c r="AC123" i="58"/>
  <c r="R124" i="58"/>
  <c r="I125" i="58"/>
  <c r="AQ125" i="58"/>
  <c r="AI126" i="58"/>
  <c r="Z127" i="58"/>
  <c r="N128" i="58"/>
  <c r="AT128" i="58"/>
  <c r="AI129" i="58"/>
  <c r="U130" i="58"/>
  <c r="I131" i="58"/>
  <c r="AL131" i="58"/>
  <c r="AA132" i="58"/>
  <c r="M133" i="58"/>
  <c r="AP133" i="58"/>
  <c r="Z134" i="58"/>
  <c r="J135" i="58"/>
  <c r="AK135" i="58"/>
  <c r="X136" i="58"/>
  <c r="H137" i="58"/>
  <c r="AI137" i="58"/>
  <c r="S138" i="58"/>
  <c r="AT138" i="58"/>
  <c r="AD139" i="58"/>
  <c r="N140" i="58"/>
  <c r="AR140" i="58"/>
  <c r="AB141" i="58"/>
  <c r="L142" i="58"/>
  <c r="AM142" i="58"/>
  <c r="AH144" i="58"/>
  <c r="P147" i="58"/>
  <c r="AK146" i="58"/>
  <c r="J148" i="58"/>
  <c r="X147" i="58"/>
  <c r="Y147" i="58"/>
  <c r="M148" i="58"/>
  <c r="U144" i="58"/>
  <c r="D139" i="58"/>
  <c r="AI138" i="58"/>
  <c r="D114" i="58"/>
  <c r="AH114" i="58"/>
  <c r="AQ108" i="58"/>
  <c r="Q110" i="58"/>
  <c r="T111" i="58"/>
  <c r="Q112" i="58"/>
  <c r="Q113" i="58"/>
  <c r="K114" i="58"/>
  <c r="F115" i="58"/>
  <c r="AQ115" i="58"/>
  <c r="AL116" i="58"/>
  <c r="AK117" i="58"/>
  <c r="AC118" i="58"/>
  <c r="W119" i="58"/>
  <c r="O120" i="58"/>
  <c r="I121" i="58"/>
  <c r="AR121" i="58"/>
  <c r="AL122" i="58"/>
  <c r="AD123" i="58"/>
  <c r="V124" i="58"/>
  <c r="J125" i="58"/>
  <c r="AR125" i="58"/>
  <c r="AJ126" i="58"/>
  <c r="AA127" i="58"/>
  <c r="Q128" i="58"/>
  <c r="AU128" i="58"/>
  <c r="AJ129" i="58"/>
  <c r="V130" i="58"/>
  <c r="J131" i="58"/>
  <c r="AM131" i="58"/>
  <c r="AB132" i="58"/>
  <c r="N133" i="58"/>
  <c r="AQ133" i="58"/>
  <c r="AA134" i="58"/>
  <c r="K135" i="58"/>
  <c r="AO135" i="58"/>
  <c r="Y136" i="58"/>
  <c r="I137" i="58"/>
  <c r="AJ137" i="58"/>
  <c r="T138" i="58"/>
  <c r="AU138" i="58"/>
  <c r="AE139" i="58"/>
  <c r="R140" i="58"/>
  <c r="AS140" i="58"/>
  <c r="AC141" i="58"/>
  <c r="M142" i="58"/>
  <c r="AN142" i="58"/>
  <c r="X143" i="58"/>
  <c r="H144" i="58"/>
  <c r="AL144" i="58"/>
  <c r="V145" i="58"/>
  <c r="F146" i="58"/>
  <c r="AG146" i="58"/>
  <c r="Q147" i="58"/>
  <c r="AR147" i="58"/>
  <c r="AB148" i="58"/>
  <c r="O149" i="58"/>
  <c r="AP149" i="58"/>
  <c r="D128" i="58"/>
  <c r="G146" i="58"/>
  <c r="AS147" i="58"/>
  <c r="P149" i="58"/>
  <c r="D129" i="58"/>
  <c r="AJ146" i="58"/>
  <c r="AH148" i="58"/>
  <c r="AG141" i="58"/>
  <c r="AI148" i="58"/>
  <c r="K148" i="58"/>
  <c r="AM148" i="58"/>
  <c r="AU144" i="58"/>
  <c r="N148" i="58"/>
  <c r="F145" i="58"/>
  <c r="AH145" i="58"/>
  <c r="AI145" i="58"/>
  <c r="AS119" i="58"/>
  <c r="AR134" i="58"/>
  <c r="AC149" i="58"/>
  <c r="AR108" i="58"/>
  <c r="R110" i="58"/>
  <c r="U111" i="58"/>
  <c r="R112" i="58"/>
  <c r="R113" i="58"/>
  <c r="L114" i="58"/>
  <c r="G115" i="58"/>
  <c r="F116" i="58"/>
  <c r="AQ116" i="58"/>
  <c r="AL117" i="58"/>
  <c r="AD118" i="58"/>
  <c r="X119" i="58"/>
  <c r="P120" i="58"/>
  <c r="J121" i="58"/>
  <c r="AS121" i="58"/>
  <c r="AM122" i="58"/>
  <c r="AE123" i="58"/>
  <c r="W124" i="58"/>
  <c r="K125" i="58"/>
  <c r="AS125" i="58"/>
  <c r="AK126" i="58"/>
  <c r="AB127" i="58"/>
  <c r="R128" i="58"/>
  <c r="E129" i="58"/>
  <c r="AK129" i="58"/>
  <c r="W130" i="58"/>
  <c r="K131" i="58"/>
  <c r="AN131" i="58"/>
  <c r="AC132" i="58"/>
  <c r="O133" i="58"/>
  <c r="AR133" i="58"/>
  <c r="AB134" i="58"/>
  <c r="L135" i="58"/>
  <c r="AP135" i="58"/>
  <c r="Z136" i="58"/>
  <c r="J137" i="58"/>
  <c r="AK137" i="58"/>
  <c r="U138" i="58"/>
  <c r="E139" i="58"/>
  <c r="AF139" i="58"/>
  <c r="S140" i="58"/>
  <c r="AT140" i="58"/>
  <c r="AD141" i="58"/>
  <c r="N142" i="58"/>
  <c r="AO142" i="58"/>
  <c r="Y143" i="58"/>
  <c r="I144" i="58"/>
  <c r="AM144" i="58"/>
  <c r="W145" i="58"/>
  <c r="AH146" i="58"/>
  <c r="R147" i="58"/>
  <c r="AC148" i="58"/>
  <c r="AQ149" i="58"/>
  <c r="I146" i="58"/>
  <c r="D131" i="58"/>
  <c r="Q142" i="58"/>
  <c r="AT149" i="58"/>
  <c r="AC145" i="58"/>
  <c r="AO146" i="58"/>
  <c r="X149" i="58"/>
  <c r="K143" i="58"/>
  <c r="R146" i="58"/>
  <c r="AC142" i="58"/>
  <c r="P118" i="58"/>
  <c r="AR132" i="58"/>
  <c r="I145" i="58"/>
  <c r="AS108" i="58"/>
  <c r="Z110" i="58"/>
  <c r="V111" i="58"/>
  <c r="W112" i="58"/>
  <c r="S113" i="58"/>
  <c r="M114" i="58"/>
  <c r="H115" i="58"/>
  <c r="G116" i="58"/>
  <c r="AR116" i="58"/>
  <c r="AM117" i="58"/>
  <c r="AE118" i="58"/>
  <c r="Y119" i="58"/>
  <c r="Q120" i="58"/>
  <c r="K121" i="58"/>
  <c r="AT121" i="58"/>
  <c r="AN122" i="58"/>
  <c r="AF123" i="58"/>
  <c r="X124" i="58"/>
  <c r="O125" i="58"/>
  <c r="AU125" i="58"/>
  <c r="AL126" i="58"/>
  <c r="AC127" i="58"/>
  <c r="S128" i="58"/>
  <c r="F129" i="58"/>
  <c r="AL129" i="58"/>
  <c r="X130" i="58"/>
  <c r="L131" i="58"/>
  <c r="AO131" i="58"/>
  <c r="AD132" i="58"/>
  <c r="Q133" i="58"/>
  <c r="AS133" i="58"/>
  <c r="AC134" i="58"/>
  <c r="M135" i="58"/>
  <c r="AQ135" i="58"/>
  <c r="AA136" i="58"/>
  <c r="K137" i="58"/>
  <c r="AL137" i="58"/>
  <c r="V138" i="58"/>
  <c r="F139" i="58"/>
  <c r="AG139" i="58"/>
  <c r="T140" i="58"/>
  <c r="AU140" i="58"/>
  <c r="AE141" i="58"/>
  <c r="O142" i="58"/>
  <c r="AP142" i="58"/>
  <c r="Z143" i="58"/>
  <c r="J144" i="58"/>
  <c r="AN144" i="58"/>
  <c r="X145" i="58"/>
  <c r="H146" i="58"/>
  <c r="AI146" i="58"/>
  <c r="S147" i="58"/>
  <c r="AT147" i="58"/>
  <c r="AD148" i="58"/>
  <c r="Q149" i="58"/>
  <c r="AR149" i="58"/>
  <c r="D130" i="58"/>
  <c r="T147" i="58"/>
  <c r="R149" i="58"/>
  <c r="AR142" i="58"/>
  <c r="M146" i="58"/>
  <c r="AD145" i="58"/>
  <c r="AF145" i="58"/>
  <c r="AE147" i="58"/>
  <c r="I138" i="58"/>
  <c r="E124" i="58"/>
  <c r="AH128" i="58"/>
  <c r="AK138" i="58"/>
  <c r="AT108" i="58"/>
  <c r="AA110" i="58"/>
  <c r="W111" i="58"/>
  <c r="X112" i="58"/>
  <c r="T113" i="58"/>
  <c r="N114" i="58"/>
  <c r="I115" i="58"/>
  <c r="H116" i="58"/>
  <c r="AS116" i="58"/>
  <c r="AN117" i="58"/>
  <c r="AF118" i="58"/>
  <c r="Z119" i="58"/>
  <c r="R120" i="58"/>
  <c r="L121" i="58"/>
  <c r="AU121" i="58"/>
  <c r="AO122" i="58"/>
  <c r="AG123" i="58"/>
  <c r="Y124" i="58"/>
  <c r="P125" i="58"/>
  <c r="H126" i="58"/>
  <c r="AM126" i="58"/>
  <c r="AD127" i="58"/>
  <c r="T128" i="58"/>
  <c r="G129" i="58"/>
  <c r="AM129" i="58"/>
  <c r="AA130" i="58"/>
  <c r="M131" i="58"/>
  <c r="AS131" i="58"/>
  <c r="AE132" i="58"/>
  <c r="R133" i="58"/>
  <c r="AT133" i="58"/>
  <c r="AD134" i="58"/>
  <c r="Q135" i="58"/>
  <c r="AR135" i="58"/>
  <c r="AB136" i="58"/>
  <c r="L137" i="58"/>
  <c r="AM137" i="58"/>
  <c r="W138" i="58"/>
  <c r="G139" i="58"/>
  <c r="AK139" i="58"/>
  <c r="U140" i="58"/>
  <c r="E141" i="58"/>
  <c r="AF141" i="58"/>
  <c r="P142" i="58"/>
  <c r="AQ142" i="58"/>
  <c r="AA143" i="58"/>
  <c r="N144" i="58"/>
  <c r="AO144" i="58"/>
  <c r="Y145" i="58"/>
  <c r="AU147" i="58"/>
  <c r="AS149" i="58"/>
  <c r="F141" i="58"/>
  <c r="O144" i="58"/>
  <c r="U149" i="58"/>
  <c r="U142" i="58"/>
  <c r="W142" i="58"/>
  <c r="Z149" i="58"/>
  <c r="AD140" i="58"/>
  <c r="F111" i="58"/>
  <c r="E140" i="58"/>
  <c r="L109" i="58"/>
  <c r="AB110" i="58"/>
  <c r="AD111" i="58"/>
  <c r="Y112" i="58"/>
  <c r="U113" i="58"/>
  <c r="T114" i="58"/>
  <c r="N115" i="58"/>
  <c r="I116" i="58"/>
  <c r="AT116" i="58"/>
  <c r="AO117" i="58"/>
  <c r="AG118" i="58"/>
  <c r="AA119" i="58"/>
  <c r="S120" i="58"/>
  <c r="M121" i="58"/>
  <c r="E122" i="58"/>
  <c r="AP122" i="58"/>
  <c r="AH123" i="58"/>
  <c r="Z124" i="58"/>
  <c r="Q125" i="58"/>
  <c r="I126" i="58"/>
  <c r="AN126" i="58"/>
  <c r="AE127" i="58"/>
  <c r="U128" i="58"/>
  <c r="K129" i="58"/>
  <c r="AN129" i="58"/>
  <c r="AB130" i="58"/>
  <c r="N131" i="58"/>
  <c r="AT131" i="58"/>
  <c r="AF132" i="58"/>
  <c r="S133" i="58"/>
  <c r="AU133" i="58"/>
  <c r="AE134" i="58"/>
  <c r="R135" i="58"/>
  <c r="AS135" i="58"/>
  <c r="AC136" i="58"/>
  <c r="M137" i="58"/>
  <c r="AN137" i="58"/>
  <c r="X138" i="58"/>
  <c r="H139" i="58"/>
  <c r="AL139" i="58"/>
  <c r="V140" i="58"/>
  <c r="AB143" i="58"/>
  <c r="AP144" i="58"/>
  <c r="AS144" i="58"/>
  <c r="W149" i="58"/>
  <c r="AP146" i="58"/>
  <c r="AO148" i="58"/>
  <c r="X142" i="58"/>
  <c r="G145" i="58"/>
  <c r="AN143" i="58"/>
  <c r="AO112" i="58"/>
  <c r="AM136" i="58"/>
  <c r="M107" i="58"/>
  <c r="M109" i="58"/>
  <c r="AC110" i="58"/>
  <c r="AE111" i="58"/>
  <c r="Z112" i="58"/>
  <c r="V113" i="58"/>
  <c r="U114" i="58"/>
  <c r="O115" i="58"/>
  <c r="J116" i="58"/>
  <c r="AU116" i="58"/>
  <c r="AP117" i="58"/>
  <c r="AH118" i="58"/>
  <c r="AB119" i="58"/>
  <c r="T120" i="58"/>
  <c r="N121" i="58"/>
  <c r="F122" i="58"/>
  <c r="AQ122" i="58"/>
  <c r="AI123" i="58"/>
  <c r="AA124" i="58"/>
  <c r="R125" i="58"/>
  <c r="J126" i="58"/>
  <c r="AR126" i="58"/>
  <c r="AG127" i="58"/>
  <c r="V128" i="58"/>
  <c r="L129" i="58"/>
  <c r="AO129" i="58"/>
  <c r="AC130" i="58"/>
  <c r="O131" i="58"/>
  <c r="AU131" i="58"/>
  <c r="AG132" i="58"/>
  <c r="T133" i="58"/>
  <c r="E134" i="58"/>
  <c r="AF134" i="58"/>
  <c r="S135" i="58"/>
  <c r="AT135" i="58"/>
  <c r="AD136" i="58"/>
  <c r="N137" i="58"/>
  <c r="AO137" i="58"/>
  <c r="Y138" i="58"/>
  <c r="I139" i="58"/>
  <c r="AM139" i="58"/>
  <c r="W140" i="58"/>
  <c r="G141" i="58"/>
  <c r="AH141" i="58"/>
  <c r="R142" i="58"/>
  <c r="AS142" i="58"/>
  <c r="AC143" i="58"/>
  <c r="P144" i="58"/>
  <c r="AQ144" i="58"/>
  <c r="AA145" i="58"/>
  <c r="K146" i="58"/>
  <c r="AL146" i="58"/>
  <c r="V147" i="58"/>
  <c r="F148" i="58"/>
  <c r="AJ148" i="58"/>
  <c r="T149" i="58"/>
  <c r="AU149" i="58"/>
  <c r="D133" i="58"/>
  <c r="M139" i="58"/>
  <c r="AI141" i="58"/>
  <c r="AG143" i="58"/>
  <c r="AR144" i="58"/>
  <c r="V149" i="58"/>
  <c r="N146" i="58"/>
  <c r="D137" i="58"/>
  <c r="Y149" i="58"/>
  <c r="AN141" i="58"/>
  <c r="D140" i="58"/>
  <c r="AJ138" i="58"/>
  <c r="AM124" i="58"/>
  <c r="I130" i="58"/>
  <c r="U139" i="58"/>
  <c r="N107" i="58"/>
  <c r="V109" i="58"/>
  <c r="AD110" i="58"/>
  <c r="AF111" i="58"/>
  <c r="AA112" i="58"/>
  <c r="W113" i="58"/>
  <c r="V114" i="58"/>
  <c r="P115" i="58"/>
  <c r="K116" i="58"/>
  <c r="E117" i="58"/>
  <c r="AQ117" i="58"/>
  <c r="AN118" i="58"/>
  <c r="AC119" i="58"/>
  <c r="Z120" i="58"/>
  <c r="O121" i="58"/>
  <c r="L122" i="58"/>
  <c r="AR122" i="58"/>
  <c r="AK123" i="58"/>
  <c r="AB124" i="58"/>
  <c r="S125" i="58"/>
  <c r="K126" i="58"/>
  <c r="AS126" i="58"/>
  <c r="AJ127" i="58"/>
  <c r="W128" i="58"/>
  <c r="M129" i="58"/>
  <c r="AP129" i="58"/>
  <c r="AD130" i="58"/>
  <c r="P131" i="58"/>
  <c r="E132" i="58"/>
  <c r="AH132" i="58"/>
  <c r="U133" i="58"/>
  <c r="F134" i="58"/>
  <c r="AJ134" i="58"/>
  <c r="T135" i="58"/>
  <c r="AU135" i="58"/>
  <c r="AE136" i="58"/>
  <c r="O137" i="58"/>
  <c r="AP137" i="58"/>
  <c r="Z138" i="58"/>
  <c r="AN139" i="58"/>
  <c r="X140" i="58"/>
  <c r="H141" i="58"/>
  <c r="S142" i="58"/>
  <c r="AT142" i="58"/>
  <c r="Q144" i="58"/>
  <c r="AK148" i="58"/>
  <c r="E143" i="58"/>
  <c r="AC147" i="58"/>
  <c r="P146" i="58"/>
  <c r="V144" i="58"/>
  <c r="W144" i="58"/>
  <c r="H145" i="58"/>
  <c r="AR111" i="58"/>
  <c r="W137" i="58"/>
  <c r="O107" i="58"/>
  <c r="W109" i="58"/>
  <c r="AE110" i="58"/>
  <c r="AG111" i="58"/>
  <c r="AB112" i="58"/>
  <c r="AB113" i="58"/>
  <c r="W114" i="58"/>
  <c r="Q115" i="58"/>
  <c r="L116" i="58"/>
  <c r="K117" i="58"/>
  <c r="AU117" i="58"/>
  <c r="AO118" i="58"/>
  <c r="AG119" i="58"/>
  <c r="AA120" i="58"/>
  <c r="S121" i="58"/>
  <c r="M122" i="58"/>
  <c r="E123" i="58"/>
  <c r="AO123" i="58"/>
  <c r="AC124" i="58"/>
  <c r="T125" i="58"/>
  <c r="L126" i="58"/>
  <c r="AT126" i="58"/>
  <c r="AK127" i="58"/>
  <c r="X128" i="58"/>
  <c r="N129" i="58"/>
  <c r="AQ129" i="58"/>
  <c r="AE130" i="58"/>
  <c r="Q131" i="58"/>
  <c r="F132" i="58"/>
  <c r="AK132" i="58"/>
  <c r="V133" i="58"/>
  <c r="G134" i="58"/>
  <c r="AK134" i="58"/>
  <c r="U135" i="58"/>
  <c r="E136" i="58"/>
  <c r="AF136" i="58"/>
  <c r="P137" i="58"/>
  <c r="AQ137" i="58"/>
  <c r="AA138" i="58"/>
  <c r="N139" i="58"/>
  <c r="AO139" i="58"/>
  <c r="Y140" i="58"/>
  <c r="I141" i="58"/>
  <c r="AJ141" i="58"/>
  <c r="T142" i="58"/>
  <c r="AU142" i="58"/>
  <c r="D135" i="58"/>
  <c r="I143" i="58"/>
  <c r="R139" i="58"/>
  <c r="AA149" i="58"/>
  <c r="AE140" i="58"/>
  <c r="N127" i="58"/>
  <c r="O132" i="58"/>
  <c r="AQ141" i="58"/>
  <c r="D142" i="58"/>
  <c r="P107" i="58"/>
  <c r="X109" i="58"/>
  <c r="AF110" i="58"/>
  <c r="AH111" i="58"/>
  <c r="AI112" i="58"/>
  <c r="AC113" i="58"/>
  <c r="X114" i="58"/>
  <c r="R115" i="58"/>
  <c r="M116" i="58"/>
  <c r="L117" i="58"/>
  <c r="E118" i="58"/>
  <c r="AP118" i="58"/>
  <c r="AH119" i="58"/>
  <c r="AB120" i="58"/>
  <c r="T121" i="58"/>
  <c r="N122" i="58"/>
  <c r="F123" i="58"/>
  <c r="AP123" i="58"/>
  <c r="AD124" i="58"/>
  <c r="U125" i="58"/>
  <c r="M126" i="58"/>
  <c r="AU126" i="58"/>
  <c r="AL127" i="58"/>
  <c r="Y128" i="58"/>
  <c r="O129" i="58"/>
  <c r="AT129" i="58"/>
  <c r="AF130" i="58"/>
  <c r="U131" i="58"/>
  <c r="G132" i="58"/>
  <c r="AL132" i="58"/>
  <c r="W133" i="58"/>
  <c r="H134" i="58"/>
  <c r="AL134" i="58"/>
  <c r="V135" i="58"/>
  <c r="F136" i="58"/>
  <c r="AG136" i="58"/>
  <c r="Q137" i="58"/>
  <c r="AR137" i="58"/>
  <c r="AB138" i="58"/>
  <c r="O139" i="58"/>
  <c r="AP139" i="58"/>
  <c r="Z140" i="58"/>
  <c r="AI143" i="58"/>
  <c r="D111" i="58"/>
  <c r="AL143" i="58"/>
  <c r="L143" i="58"/>
  <c r="AB149" i="58"/>
  <c r="AC115" i="58"/>
  <c r="Q107" i="58"/>
  <c r="Y109" i="58"/>
  <c r="AL110" i="58"/>
  <c r="AI111" i="58"/>
  <c r="AJ112" i="58"/>
  <c r="AD113" i="58"/>
  <c r="Y114" i="58"/>
  <c r="S115" i="58"/>
  <c r="N116" i="58"/>
  <c r="M117" i="58"/>
  <c r="F118" i="58"/>
  <c r="AQ118" i="58"/>
  <c r="AI119" i="58"/>
  <c r="AC120" i="58"/>
  <c r="U121" i="58"/>
  <c r="O122" i="58"/>
  <c r="G123" i="58"/>
  <c r="AQ123" i="58"/>
  <c r="AH124" i="58"/>
  <c r="W125" i="58"/>
  <c r="N126" i="58"/>
  <c r="E127" i="58"/>
  <c r="AM127" i="58"/>
  <c r="Z128" i="58"/>
  <c r="P129" i="58"/>
  <c r="AU129" i="58"/>
  <c r="AG130" i="58"/>
  <c r="V131" i="58"/>
  <c r="H132" i="58"/>
  <c r="AM132" i="58"/>
  <c r="X133" i="58"/>
  <c r="L134" i="58"/>
  <c r="AM134" i="58"/>
  <c r="W135" i="58"/>
  <c r="G136" i="58"/>
  <c r="AH136" i="58"/>
  <c r="R137" i="58"/>
  <c r="AS137" i="58"/>
  <c r="AF138" i="58"/>
  <c r="P139" i="58"/>
  <c r="AQ139" i="58"/>
  <c r="AA140" i="58"/>
  <c r="K141" i="58"/>
  <c r="AL141" i="58"/>
  <c r="V142" i="58"/>
  <c r="O146" i="58"/>
  <c r="AU137" i="58"/>
  <c r="AF147" i="58"/>
  <c r="F147" i="58"/>
  <c r="R117" i="58"/>
  <c r="G147" i="58"/>
  <c r="AK107" i="58"/>
  <c r="Z109" i="58"/>
  <c r="AM110" i="58"/>
  <c r="AJ111" i="58"/>
  <c r="AK112" i="58"/>
  <c r="AE113" i="58"/>
  <c r="Z114" i="58"/>
  <c r="Y115" i="58"/>
  <c r="S116" i="58"/>
  <c r="N117" i="58"/>
  <c r="G118" i="58"/>
  <c r="AR118" i="58"/>
  <c r="AJ119" i="58"/>
  <c r="AD120" i="58"/>
  <c r="V121" i="58"/>
  <c r="P122" i="58"/>
  <c r="H123" i="58"/>
  <c r="AR123" i="58"/>
  <c r="AI124" i="58"/>
  <c r="AA125" i="58"/>
  <c r="O126" i="58"/>
  <c r="F127" i="58"/>
  <c r="AN127" i="58"/>
  <c r="AD128" i="58"/>
  <c r="Q129" i="58"/>
  <c r="E130" i="58"/>
  <c r="AH130" i="58"/>
  <c r="W131" i="58"/>
  <c r="I132" i="58"/>
  <c r="AN132" i="58"/>
  <c r="Y133" i="58"/>
  <c r="M134" i="58"/>
  <c r="AN134" i="58"/>
  <c r="X135" i="58"/>
  <c r="H136" i="58"/>
  <c r="AI136" i="58"/>
  <c r="S137" i="58"/>
  <c r="AT137" i="58"/>
  <c r="AG138" i="58"/>
  <c r="Q139" i="58"/>
  <c r="AR139" i="58"/>
  <c r="AB140" i="58"/>
  <c r="L141" i="58"/>
  <c r="AM141" i="58"/>
  <c r="AQ146" i="58"/>
  <c r="AP148" i="58"/>
  <c r="S139" i="58"/>
  <c r="AO107" i="58"/>
  <c r="AL107" i="58"/>
  <c r="AA109" i="58"/>
  <c r="AN110" i="58"/>
  <c r="AK111" i="58"/>
  <c r="AL112" i="58"/>
  <c r="AF113" i="58"/>
  <c r="AA114" i="58"/>
  <c r="Z115" i="58"/>
  <c r="T116" i="58"/>
  <c r="O117" i="58"/>
  <c r="H118" i="58"/>
  <c r="AS118" i="58"/>
  <c r="AK119" i="58"/>
  <c r="AE120" i="58"/>
  <c r="W121" i="58"/>
  <c r="Q122" i="58"/>
  <c r="I123" i="58"/>
  <c r="AS123" i="58"/>
  <c r="AJ124" i="58"/>
  <c r="AB125" i="58"/>
  <c r="P126" i="58"/>
  <c r="G127" i="58"/>
  <c r="AO127" i="58"/>
  <c r="AE128" i="58"/>
  <c r="R129" i="58"/>
  <c r="F130" i="58"/>
  <c r="AI130" i="58"/>
  <c r="X131" i="58"/>
  <c r="J132" i="58"/>
  <c r="AO132" i="58"/>
  <c r="Z133" i="58"/>
  <c r="N134" i="58"/>
  <c r="AO134" i="58"/>
  <c r="Y135" i="58"/>
  <c r="I136" i="58"/>
  <c r="AJ136" i="58"/>
  <c r="AS139" i="58"/>
  <c r="O148" i="58"/>
  <c r="AQ148" i="58"/>
  <c r="O141" i="58"/>
  <c r="AE125" i="58"/>
  <c r="L136" i="58"/>
  <c r="Y144" i="58"/>
  <c r="AM107" i="58"/>
  <c r="AI109" i="58"/>
  <c r="AO110" i="58"/>
  <c r="AP111" i="58"/>
  <c r="AM112" i="58"/>
  <c r="AG113" i="58"/>
  <c r="AB114" i="58"/>
  <c r="AA115" i="58"/>
  <c r="U116" i="58"/>
  <c r="P117" i="58"/>
  <c r="I118" i="58"/>
  <c r="AT118" i="58"/>
  <c r="AL119" i="58"/>
  <c r="AF120" i="58"/>
  <c r="X121" i="58"/>
  <c r="R122" i="58"/>
  <c r="J123" i="58"/>
  <c r="AT123" i="58"/>
  <c r="AK124" i="58"/>
  <c r="AC125" i="58"/>
  <c r="T126" i="58"/>
  <c r="I127" i="58"/>
  <c r="AP127" i="58"/>
  <c r="AF128" i="58"/>
  <c r="S129" i="58"/>
  <c r="G130" i="58"/>
  <c r="AJ130" i="58"/>
  <c r="Y131" i="58"/>
  <c r="M132" i="58"/>
  <c r="AP132" i="58"/>
  <c r="AA133" i="58"/>
  <c r="O134" i="58"/>
  <c r="AP134" i="58"/>
  <c r="Z135" i="58"/>
  <c r="J136" i="58"/>
  <c r="AK136" i="58"/>
  <c r="U137" i="58"/>
  <c r="H138" i="58"/>
  <c r="AO141" i="58"/>
  <c r="D141" i="58"/>
  <c r="AN113" i="58"/>
  <c r="AN107" i="58"/>
  <c r="AJ109" i="58"/>
  <c r="AP110" i="58"/>
  <c r="AQ111" i="58"/>
  <c r="AN112" i="58"/>
  <c r="AM113" i="58"/>
  <c r="AG114" i="58"/>
  <c r="AB115" i="58"/>
  <c r="V116" i="58"/>
  <c r="Q117" i="58"/>
  <c r="J118" i="58"/>
  <c r="AU118" i="58"/>
  <c r="AM119" i="58"/>
  <c r="AG120" i="58"/>
  <c r="Y121" i="58"/>
  <c r="S122" i="58"/>
  <c r="K123" i="58"/>
  <c r="AU123" i="58"/>
  <c r="AL124" i="58"/>
  <c r="AD125" i="58"/>
  <c r="U126" i="58"/>
  <c r="M127" i="58"/>
  <c r="AQ127" i="58"/>
  <c r="AG128" i="58"/>
  <c r="V129" i="58"/>
  <c r="H130" i="58"/>
  <c r="AN130" i="58"/>
  <c r="Z131" i="58"/>
  <c r="N132" i="58"/>
  <c r="AQ132" i="58"/>
  <c r="AE133" i="58"/>
  <c r="P134" i="58"/>
  <c r="AQ134" i="58"/>
  <c r="AA135" i="58"/>
  <c r="K136" i="58"/>
  <c r="AL136" i="58"/>
  <c r="V137" i="58"/>
  <c r="T139" i="58"/>
  <c r="M143" i="58"/>
  <c r="E119" i="58"/>
  <c r="AO130" i="58"/>
  <c r="AO143" i="58"/>
  <c r="J77" i="52"/>
  <c r="I77" i="52"/>
  <c r="H77" i="52"/>
  <c r="G77" i="52"/>
  <c r="F77" i="52"/>
  <c r="E77" i="52"/>
  <c r="D77"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O49" i="52"/>
  <c r="N49" i="52"/>
  <c r="M49" i="52"/>
  <c r="L49" i="52"/>
  <c r="K49" i="52"/>
  <c r="J49" i="52"/>
  <c r="I49" i="52"/>
  <c r="H49" i="52"/>
  <c r="G49" i="52"/>
  <c r="F49" i="52"/>
  <c r="E49" i="52"/>
  <c r="D49" i="52"/>
  <c r="AU48" i="52"/>
  <c r="AU74" i="52" s="1"/>
  <c r="AT48" i="52"/>
  <c r="AT74" i="52" s="1"/>
  <c r="AS48" i="52"/>
  <c r="AS74" i="52" s="1"/>
  <c r="AR48" i="52"/>
  <c r="AR74" i="52" s="1"/>
  <c r="AQ48" i="52"/>
  <c r="AQ74" i="52" s="1"/>
  <c r="AP48" i="52"/>
  <c r="AP74" i="52" s="1"/>
  <c r="AO48" i="52"/>
  <c r="AO74" i="52" s="1"/>
  <c r="AN48" i="52"/>
  <c r="AN74" i="52" s="1"/>
  <c r="AM48" i="52"/>
  <c r="AM74" i="52" s="1"/>
  <c r="AL48" i="52"/>
  <c r="AL74" i="52" s="1"/>
  <c r="AK48" i="52"/>
  <c r="AK74" i="52" s="1"/>
  <c r="AJ48" i="52"/>
  <c r="AJ74" i="52" s="1"/>
  <c r="AI48" i="52"/>
  <c r="AI74" i="52" s="1"/>
  <c r="AH48" i="52"/>
  <c r="AH74" i="52" s="1"/>
  <c r="AG48" i="52"/>
  <c r="AG74" i="52" s="1"/>
  <c r="AF48" i="52"/>
  <c r="AF74" i="52" s="1"/>
  <c r="AE48" i="52"/>
  <c r="AE74" i="52" s="1"/>
  <c r="AD48" i="52"/>
  <c r="AD74" i="52" s="1"/>
  <c r="AC48" i="52"/>
  <c r="AC74" i="52" s="1"/>
  <c r="AB48" i="52"/>
  <c r="AB74" i="52" s="1"/>
  <c r="AA48" i="52"/>
  <c r="AA74" i="52" s="1"/>
  <c r="Z48" i="52"/>
  <c r="Z74" i="52" s="1"/>
  <c r="Y48" i="52"/>
  <c r="Y74" i="52" s="1"/>
  <c r="X48" i="52"/>
  <c r="X74" i="52" s="1"/>
  <c r="W48" i="52"/>
  <c r="W74" i="52" s="1"/>
  <c r="V48" i="52"/>
  <c r="V74" i="52" s="1"/>
  <c r="U48" i="52"/>
  <c r="U74" i="52" s="1"/>
  <c r="T48" i="52"/>
  <c r="T74" i="52" s="1"/>
  <c r="S48" i="52"/>
  <c r="S74" i="52" s="1"/>
  <c r="R48" i="52"/>
  <c r="R74" i="52" s="1"/>
  <c r="Q48" i="52"/>
  <c r="Q74" i="52" s="1"/>
  <c r="P48" i="52"/>
  <c r="P74" i="52" s="1"/>
  <c r="O48" i="52"/>
  <c r="O74" i="52" s="1"/>
  <c r="N48" i="52"/>
  <c r="N74" i="52" s="1"/>
  <c r="M48" i="52"/>
  <c r="M74" i="52" s="1"/>
  <c r="L48" i="52"/>
  <c r="L74" i="52" s="1"/>
  <c r="K48" i="52"/>
  <c r="K74" i="52" s="1"/>
  <c r="J48" i="52"/>
  <c r="I48" i="52"/>
  <c r="H48" i="52"/>
  <c r="G48" i="52"/>
  <c r="F48" i="52"/>
  <c r="E48" i="52"/>
  <c r="D48" i="52"/>
  <c r="AU47" i="52"/>
  <c r="AU73" i="52" s="1"/>
  <c r="AT47" i="52"/>
  <c r="AT73" i="52" s="1"/>
  <c r="AS47" i="52"/>
  <c r="AS73" i="52" s="1"/>
  <c r="AR47" i="52"/>
  <c r="AR73" i="52" s="1"/>
  <c r="AQ47" i="52"/>
  <c r="AQ73" i="52" s="1"/>
  <c r="AP47" i="52"/>
  <c r="AP73" i="52" s="1"/>
  <c r="AO47" i="52"/>
  <c r="AO73" i="52" s="1"/>
  <c r="AN47" i="52"/>
  <c r="AN73" i="52" s="1"/>
  <c r="AM47" i="52"/>
  <c r="AM73" i="52" s="1"/>
  <c r="AL47" i="52"/>
  <c r="AL73" i="52" s="1"/>
  <c r="AK47" i="52"/>
  <c r="AK73" i="52" s="1"/>
  <c r="AJ47" i="52"/>
  <c r="AJ73" i="52" s="1"/>
  <c r="AI47" i="52"/>
  <c r="AI73" i="52" s="1"/>
  <c r="AH47" i="52"/>
  <c r="AH73" i="52" s="1"/>
  <c r="AG47" i="52"/>
  <c r="AG73" i="52" s="1"/>
  <c r="AF47" i="52"/>
  <c r="AF73" i="52" s="1"/>
  <c r="AE47" i="52"/>
  <c r="AE73" i="52" s="1"/>
  <c r="AD47" i="52"/>
  <c r="AD73" i="52" s="1"/>
  <c r="AC47" i="52"/>
  <c r="AC73" i="52" s="1"/>
  <c r="AB47" i="52"/>
  <c r="AB73" i="52" s="1"/>
  <c r="AA47" i="52"/>
  <c r="AA73" i="52" s="1"/>
  <c r="Z47" i="52"/>
  <c r="Z73" i="52" s="1"/>
  <c r="Y47" i="52"/>
  <c r="Y73" i="52" s="1"/>
  <c r="X47" i="52"/>
  <c r="X73" i="52" s="1"/>
  <c r="W47" i="52"/>
  <c r="W73" i="52" s="1"/>
  <c r="V47" i="52"/>
  <c r="V73" i="52" s="1"/>
  <c r="U47" i="52"/>
  <c r="U73" i="52" s="1"/>
  <c r="T47" i="52"/>
  <c r="T73" i="52" s="1"/>
  <c r="S47" i="52"/>
  <c r="S73" i="52" s="1"/>
  <c r="R47" i="52"/>
  <c r="R73" i="52" s="1"/>
  <c r="Q47" i="52"/>
  <c r="Q73" i="52" s="1"/>
  <c r="P47" i="52"/>
  <c r="P73" i="52" s="1"/>
  <c r="O47" i="52"/>
  <c r="O73" i="52" s="1"/>
  <c r="N47" i="52"/>
  <c r="N73" i="52" s="1"/>
  <c r="M47" i="52"/>
  <c r="M73" i="52" s="1"/>
  <c r="L47" i="52"/>
  <c r="L73" i="52" s="1"/>
  <c r="K47" i="52"/>
  <c r="K73" i="52" s="1"/>
  <c r="J47" i="52"/>
  <c r="I47" i="52"/>
  <c r="H47" i="52"/>
  <c r="G47" i="52"/>
  <c r="F47" i="52"/>
  <c r="E47" i="52"/>
  <c r="D47" i="52"/>
  <c r="AU46" i="52"/>
  <c r="AU72" i="52" s="1"/>
  <c r="AT46" i="52"/>
  <c r="AT72" i="52" s="1"/>
  <c r="AS46" i="52"/>
  <c r="AS72" i="52" s="1"/>
  <c r="AR46" i="52"/>
  <c r="AR72" i="52" s="1"/>
  <c r="AQ46" i="52"/>
  <c r="AQ72" i="52" s="1"/>
  <c r="AP46" i="52"/>
  <c r="AP72" i="52" s="1"/>
  <c r="AO46" i="52"/>
  <c r="AO72" i="52" s="1"/>
  <c r="AN46" i="52"/>
  <c r="AN72" i="52" s="1"/>
  <c r="AM46" i="52"/>
  <c r="AM72" i="52" s="1"/>
  <c r="AL46" i="52"/>
  <c r="AL72" i="52" s="1"/>
  <c r="AK46" i="52"/>
  <c r="AK72" i="52" s="1"/>
  <c r="AJ46" i="52"/>
  <c r="AJ72" i="52" s="1"/>
  <c r="AI46" i="52"/>
  <c r="AI72" i="52" s="1"/>
  <c r="AH46" i="52"/>
  <c r="AH72" i="52" s="1"/>
  <c r="AG46" i="52"/>
  <c r="AG72" i="52" s="1"/>
  <c r="AF46" i="52"/>
  <c r="AF72" i="52" s="1"/>
  <c r="AE46" i="52"/>
  <c r="AE72" i="52" s="1"/>
  <c r="AD46" i="52"/>
  <c r="AD72" i="52" s="1"/>
  <c r="AC46" i="52"/>
  <c r="AC72" i="52" s="1"/>
  <c r="AB46" i="52"/>
  <c r="AB72" i="52" s="1"/>
  <c r="AA46" i="52"/>
  <c r="AA72" i="52" s="1"/>
  <c r="Z46" i="52"/>
  <c r="Z72" i="52" s="1"/>
  <c r="Y46" i="52"/>
  <c r="Y72" i="52" s="1"/>
  <c r="X46" i="52"/>
  <c r="X72" i="52" s="1"/>
  <c r="W46" i="52"/>
  <c r="W72" i="52" s="1"/>
  <c r="V46" i="52"/>
  <c r="V72" i="52" s="1"/>
  <c r="U46" i="52"/>
  <c r="U72" i="52" s="1"/>
  <c r="T46" i="52"/>
  <c r="T72" i="52" s="1"/>
  <c r="S46" i="52"/>
  <c r="S72" i="52" s="1"/>
  <c r="R46" i="52"/>
  <c r="R72" i="52" s="1"/>
  <c r="Q46" i="52"/>
  <c r="Q72" i="52" s="1"/>
  <c r="P46" i="52"/>
  <c r="P72" i="52" s="1"/>
  <c r="O46" i="52"/>
  <c r="O72" i="52" s="1"/>
  <c r="N46" i="52"/>
  <c r="N72" i="52" s="1"/>
  <c r="M46" i="52"/>
  <c r="M72" i="52" s="1"/>
  <c r="L46" i="52"/>
  <c r="L72" i="52" s="1"/>
  <c r="K46" i="52"/>
  <c r="K72" i="52" s="1"/>
  <c r="J46" i="52"/>
  <c r="I46" i="52"/>
  <c r="H46" i="52"/>
  <c r="G46" i="52"/>
  <c r="F46" i="52"/>
  <c r="E46" i="52"/>
  <c r="D46" i="52"/>
  <c r="AU45" i="52"/>
  <c r="AU71" i="52" s="1"/>
  <c r="AT45" i="52"/>
  <c r="AT71" i="52" s="1"/>
  <c r="AS45" i="52"/>
  <c r="AS71" i="52" s="1"/>
  <c r="AR45" i="52"/>
  <c r="AR71" i="52" s="1"/>
  <c r="AQ45" i="52"/>
  <c r="AQ71" i="52" s="1"/>
  <c r="AP45" i="52"/>
  <c r="AP71" i="52" s="1"/>
  <c r="AO45" i="52"/>
  <c r="AO71" i="52" s="1"/>
  <c r="AN45" i="52"/>
  <c r="AN71" i="52" s="1"/>
  <c r="AM45" i="52"/>
  <c r="AM71" i="52" s="1"/>
  <c r="AL45" i="52"/>
  <c r="AL71" i="52" s="1"/>
  <c r="AK45" i="52"/>
  <c r="AK71" i="52" s="1"/>
  <c r="AJ45" i="52"/>
  <c r="AJ71" i="52" s="1"/>
  <c r="AI45" i="52"/>
  <c r="AI71" i="52" s="1"/>
  <c r="AH45" i="52"/>
  <c r="AH71" i="52" s="1"/>
  <c r="AG45" i="52"/>
  <c r="AG71" i="52" s="1"/>
  <c r="AF45" i="52"/>
  <c r="AF71" i="52" s="1"/>
  <c r="AE45" i="52"/>
  <c r="AE71" i="52" s="1"/>
  <c r="AD45" i="52"/>
  <c r="AD71" i="52" s="1"/>
  <c r="AC45" i="52"/>
  <c r="AC71" i="52" s="1"/>
  <c r="AB45" i="52"/>
  <c r="AB71" i="52" s="1"/>
  <c r="AA45" i="52"/>
  <c r="AA71" i="52" s="1"/>
  <c r="Z45" i="52"/>
  <c r="Z71" i="52" s="1"/>
  <c r="Y45" i="52"/>
  <c r="Y71" i="52" s="1"/>
  <c r="X45" i="52"/>
  <c r="X71" i="52" s="1"/>
  <c r="W45" i="52"/>
  <c r="W71" i="52" s="1"/>
  <c r="V45" i="52"/>
  <c r="V71" i="52" s="1"/>
  <c r="U45" i="52"/>
  <c r="U71" i="52" s="1"/>
  <c r="T45" i="52"/>
  <c r="T71" i="52" s="1"/>
  <c r="S45" i="52"/>
  <c r="S71" i="52" s="1"/>
  <c r="R45" i="52"/>
  <c r="R71" i="52" s="1"/>
  <c r="Q45" i="52"/>
  <c r="Q71" i="52" s="1"/>
  <c r="P45" i="52"/>
  <c r="P71" i="52" s="1"/>
  <c r="O45" i="52"/>
  <c r="O71" i="52" s="1"/>
  <c r="N45" i="52"/>
  <c r="N71" i="52" s="1"/>
  <c r="M45" i="52"/>
  <c r="M71" i="52" s="1"/>
  <c r="L45" i="52"/>
  <c r="L71" i="52" s="1"/>
  <c r="K45" i="52"/>
  <c r="K71" i="52" s="1"/>
  <c r="J45" i="52"/>
  <c r="I45" i="52"/>
  <c r="H45" i="52"/>
  <c r="G45" i="52"/>
  <c r="F45" i="52"/>
  <c r="E45" i="52"/>
  <c r="D45" i="52"/>
  <c r="AU44" i="52"/>
  <c r="AT44" i="52"/>
  <c r="AS44" i="52"/>
  <c r="AR44" i="52"/>
  <c r="AQ44" i="52"/>
  <c r="AP44"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E44" i="52"/>
  <c r="D44" i="52"/>
  <c r="AU43" i="52"/>
  <c r="AU69" i="52" s="1"/>
  <c r="AT43" i="52"/>
  <c r="AT69" i="52" s="1"/>
  <c r="AS43" i="52"/>
  <c r="AS69" i="52" s="1"/>
  <c r="AR43" i="52"/>
  <c r="AR69" i="52" s="1"/>
  <c r="AQ43" i="52"/>
  <c r="AQ69" i="52" s="1"/>
  <c r="AP43" i="52"/>
  <c r="AP69" i="52" s="1"/>
  <c r="AO43" i="52"/>
  <c r="AO69" i="52" s="1"/>
  <c r="AN43" i="52"/>
  <c r="AN69" i="52" s="1"/>
  <c r="AM43" i="52"/>
  <c r="AM69" i="52" s="1"/>
  <c r="AL43" i="52"/>
  <c r="AL69" i="52" s="1"/>
  <c r="AK43" i="52"/>
  <c r="AK69" i="52" s="1"/>
  <c r="AJ43" i="52"/>
  <c r="AJ69" i="52" s="1"/>
  <c r="AI43" i="52"/>
  <c r="AI69" i="52" s="1"/>
  <c r="AH43" i="52"/>
  <c r="AH69" i="52" s="1"/>
  <c r="AG43" i="52"/>
  <c r="AG69" i="52" s="1"/>
  <c r="AF43" i="52"/>
  <c r="AF69" i="52" s="1"/>
  <c r="AE43" i="52"/>
  <c r="AE69" i="52" s="1"/>
  <c r="AD43" i="52"/>
  <c r="AD69" i="52" s="1"/>
  <c r="AC43" i="52"/>
  <c r="AC69" i="52" s="1"/>
  <c r="AB43" i="52"/>
  <c r="AB69" i="52" s="1"/>
  <c r="AA43" i="52"/>
  <c r="AA69" i="52" s="1"/>
  <c r="Z43" i="52"/>
  <c r="Z69" i="52" s="1"/>
  <c r="Y43" i="52"/>
  <c r="Y69" i="52" s="1"/>
  <c r="X43" i="52"/>
  <c r="X69" i="52" s="1"/>
  <c r="W43" i="52"/>
  <c r="W69" i="52" s="1"/>
  <c r="V43" i="52"/>
  <c r="V69" i="52" s="1"/>
  <c r="U43" i="52"/>
  <c r="U69" i="52" s="1"/>
  <c r="T43" i="52"/>
  <c r="T69" i="52" s="1"/>
  <c r="S43" i="52"/>
  <c r="S69" i="52" s="1"/>
  <c r="R43" i="52"/>
  <c r="R69" i="52" s="1"/>
  <c r="Q43" i="52"/>
  <c r="Q69" i="52" s="1"/>
  <c r="P43" i="52"/>
  <c r="P69" i="52" s="1"/>
  <c r="O43" i="52"/>
  <c r="O69" i="52" s="1"/>
  <c r="N43" i="52"/>
  <c r="N69" i="52" s="1"/>
  <c r="M43" i="52"/>
  <c r="M69" i="52" s="1"/>
  <c r="L43" i="52"/>
  <c r="L69" i="52" s="1"/>
  <c r="K43" i="52"/>
  <c r="K69" i="52" s="1"/>
  <c r="J43" i="52"/>
  <c r="I43" i="52"/>
  <c r="H43" i="52"/>
  <c r="G43" i="52"/>
  <c r="F43" i="52"/>
  <c r="E43" i="52"/>
  <c r="D43" i="52"/>
  <c r="AU42" i="52"/>
  <c r="AU68" i="52" s="1"/>
  <c r="AT42" i="52"/>
  <c r="AT68" i="52" s="1"/>
  <c r="AS42" i="52"/>
  <c r="AS68" i="52" s="1"/>
  <c r="AR42" i="52"/>
  <c r="AR68" i="52" s="1"/>
  <c r="AQ42" i="52"/>
  <c r="AQ68" i="52" s="1"/>
  <c r="AP42" i="52"/>
  <c r="AP68" i="52" s="1"/>
  <c r="AO42" i="52"/>
  <c r="AO68" i="52" s="1"/>
  <c r="AN42" i="52"/>
  <c r="AN68" i="52" s="1"/>
  <c r="AM42" i="52"/>
  <c r="AM68" i="52" s="1"/>
  <c r="AL42" i="52"/>
  <c r="AL68" i="52" s="1"/>
  <c r="AK42" i="52"/>
  <c r="AK68" i="52" s="1"/>
  <c r="AJ42" i="52"/>
  <c r="AJ68" i="52" s="1"/>
  <c r="AI42" i="52"/>
  <c r="AI68" i="52" s="1"/>
  <c r="AH42" i="52"/>
  <c r="AH68" i="52" s="1"/>
  <c r="AG42" i="52"/>
  <c r="AG68" i="52" s="1"/>
  <c r="AF42" i="52"/>
  <c r="AF68" i="52" s="1"/>
  <c r="AE42" i="52"/>
  <c r="AE68" i="52" s="1"/>
  <c r="AD42" i="52"/>
  <c r="AD68" i="52" s="1"/>
  <c r="AC42" i="52"/>
  <c r="AC68" i="52" s="1"/>
  <c r="AB42" i="52"/>
  <c r="AB68" i="52" s="1"/>
  <c r="AA42" i="52"/>
  <c r="AA68" i="52" s="1"/>
  <c r="Z42" i="52"/>
  <c r="Z68" i="52" s="1"/>
  <c r="Y42" i="52"/>
  <c r="Y68" i="52" s="1"/>
  <c r="X42" i="52"/>
  <c r="X68" i="52" s="1"/>
  <c r="W42" i="52"/>
  <c r="W68" i="52" s="1"/>
  <c r="V42" i="52"/>
  <c r="V68" i="52" s="1"/>
  <c r="U42" i="52"/>
  <c r="U68" i="52" s="1"/>
  <c r="T42" i="52"/>
  <c r="T68" i="52" s="1"/>
  <c r="S42" i="52"/>
  <c r="S68" i="52" s="1"/>
  <c r="R42" i="52"/>
  <c r="R68" i="52" s="1"/>
  <c r="Q42" i="52"/>
  <c r="Q68" i="52" s="1"/>
  <c r="P42" i="52"/>
  <c r="P68" i="52" s="1"/>
  <c r="O42" i="52"/>
  <c r="O68" i="52" s="1"/>
  <c r="N42" i="52"/>
  <c r="N68" i="52" s="1"/>
  <c r="M42" i="52"/>
  <c r="M68" i="52" s="1"/>
  <c r="L42" i="52"/>
  <c r="L68" i="52" s="1"/>
  <c r="K42" i="52"/>
  <c r="K68" i="52" s="1"/>
  <c r="J42" i="52"/>
  <c r="I42" i="52"/>
  <c r="H42" i="52"/>
  <c r="G42" i="52"/>
  <c r="F42" i="52"/>
  <c r="E42" i="52"/>
  <c r="D42" i="52"/>
  <c r="AU41" i="52"/>
  <c r="AU67" i="52" s="1"/>
  <c r="AT41" i="52"/>
  <c r="AT67" i="52" s="1"/>
  <c r="AS41" i="52"/>
  <c r="AS67" i="52" s="1"/>
  <c r="AR41" i="52"/>
  <c r="AR67" i="52" s="1"/>
  <c r="AQ41" i="52"/>
  <c r="AQ67" i="52" s="1"/>
  <c r="AP41" i="52"/>
  <c r="AP67" i="52" s="1"/>
  <c r="AO41" i="52"/>
  <c r="AO67" i="52" s="1"/>
  <c r="AN41" i="52"/>
  <c r="AN67" i="52" s="1"/>
  <c r="AM41" i="52"/>
  <c r="AM67" i="52" s="1"/>
  <c r="AL41" i="52"/>
  <c r="AL67" i="52" s="1"/>
  <c r="AK41" i="52"/>
  <c r="AK67" i="52" s="1"/>
  <c r="AJ41" i="52"/>
  <c r="AJ67" i="52" s="1"/>
  <c r="AI41" i="52"/>
  <c r="AI67" i="52" s="1"/>
  <c r="AH41" i="52"/>
  <c r="AH67" i="52" s="1"/>
  <c r="AG41" i="52"/>
  <c r="AG67" i="52" s="1"/>
  <c r="AF41" i="52"/>
  <c r="AF67" i="52" s="1"/>
  <c r="AE41" i="52"/>
  <c r="AE67" i="52" s="1"/>
  <c r="AD41" i="52"/>
  <c r="AD67" i="52" s="1"/>
  <c r="AC41" i="52"/>
  <c r="AC67" i="52" s="1"/>
  <c r="AB41" i="52"/>
  <c r="AB67" i="52" s="1"/>
  <c r="AA41" i="52"/>
  <c r="AA67" i="52" s="1"/>
  <c r="Z41" i="52"/>
  <c r="Z67" i="52" s="1"/>
  <c r="Y41" i="52"/>
  <c r="Y67" i="52" s="1"/>
  <c r="X41" i="52"/>
  <c r="X67" i="52" s="1"/>
  <c r="W41" i="52"/>
  <c r="W67" i="52" s="1"/>
  <c r="V41" i="52"/>
  <c r="V67" i="52" s="1"/>
  <c r="U41" i="52"/>
  <c r="U67" i="52" s="1"/>
  <c r="T41" i="52"/>
  <c r="T67" i="52" s="1"/>
  <c r="S41" i="52"/>
  <c r="S67" i="52" s="1"/>
  <c r="R41" i="52"/>
  <c r="R67" i="52" s="1"/>
  <c r="Q41" i="52"/>
  <c r="Q67" i="52" s="1"/>
  <c r="P41" i="52"/>
  <c r="P67" i="52" s="1"/>
  <c r="O41" i="52"/>
  <c r="O67" i="52" s="1"/>
  <c r="N41" i="52"/>
  <c r="N67" i="52" s="1"/>
  <c r="M41" i="52"/>
  <c r="M67" i="52" s="1"/>
  <c r="L41" i="52"/>
  <c r="L67" i="52" s="1"/>
  <c r="K41" i="52"/>
  <c r="K67" i="52" s="1"/>
  <c r="J41" i="52"/>
  <c r="I41" i="52"/>
  <c r="H41" i="52"/>
  <c r="G41" i="52"/>
  <c r="F41" i="52"/>
  <c r="E41" i="52"/>
  <c r="D41"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O40" i="52"/>
  <c r="N40" i="52"/>
  <c r="M40" i="52"/>
  <c r="L40" i="52"/>
  <c r="K40" i="52"/>
  <c r="J40" i="52"/>
  <c r="I40" i="52"/>
  <c r="H40" i="52"/>
  <c r="G40" i="52"/>
  <c r="F40" i="52"/>
  <c r="E40" i="52"/>
  <c r="D40" i="52"/>
  <c r="AU39" i="52"/>
  <c r="AU65" i="52" s="1"/>
  <c r="AT39" i="52"/>
  <c r="AT65" i="52" s="1"/>
  <c r="AS39" i="52"/>
  <c r="AS65" i="52" s="1"/>
  <c r="AR39" i="52"/>
  <c r="AR65" i="52" s="1"/>
  <c r="AQ39" i="52"/>
  <c r="AQ65" i="52" s="1"/>
  <c r="AP39" i="52"/>
  <c r="AP65" i="52" s="1"/>
  <c r="AO39" i="52"/>
  <c r="AO65" i="52" s="1"/>
  <c r="AN39" i="52"/>
  <c r="AN65" i="52" s="1"/>
  <c r="AM39" i="52"/>
  <c r="AM65" i="52" s="1"/>
  <c r="AL39" i="52"/>
  <c r="AL65" i="52" s="1"/>
  <c r="AK39" i="52"/>
  <c r="AK65" i="52" s="1"/>
  <c r="AJ39" i="52"/>
  <c r="AJ65" i="52" s="1"/>
  <c r="AI39" i="52"/>
  <c r="AI65" i="52" s="1"/>
  <c r="AH39" i="52"/>
  <c r="AH65" i="52" s="1"/>
  <c r="AG39" i="52"/>
  <c r="AG65" i="52" s="1"/>
  <c r="AF39" i="52"/>
  <c r="AF65" i="52" s="1"/>
  <c r="AE39" i="52"/>
  <c r="AE65" i="52" s="1"/>
  <c r="AD39" i="52"/>
  <c r="AD65" i="52" s="1"/>
  <c r="AC39" i="52"/>
  <c r="AC65" i="52" s="1"/>
  <c r="AB39" i="52"/>
  <c r="AB65" i="52" s="1"/>
  <c r="AA39" i="52"/>
  <c r="AA65" i="52" s="1"/>
  <c r="Z39" i="52"/>
  <c r="Z65" i="52" s="1"/>
  <c r="Y39" i="52"/>
  <c r="Y65" i="52" s="1"/>
  <c r="X39" i="52"/>
  <c r="X65" i="52" s="1"/>
  <c r="W39" i="52"/>
  <c r="W65" i="52" s="1"/>
  <c r="V39" i="52"/>
  <c r="V65" i="52" s="1"/>
  <c r="U39" i="52"/>
  <c r="U65" i="52" s="1"/>
  <c r="T39" i="52"/>
  <c r="T65" i="52" s="1"/>
  <c r="S39" i="52"/>
  <c r="S65" i="52" s="1"/>
  <c r="R39" i="52"/>
  <c r="R65" i="52" s="1"/>
  <c r="Q39" i="52"/>
  <c r="Q65" i="52" s="1"/>
  <c r="P39" i="52"/>
  <c r="P65" i="52" s="1"/>
  <c r="O39" i="52"/>
  <c r="O65" i="52" s="1"/>
  <c r="N39" i="52"/>
  <c r="N65" i="52" s="1"/>
  <c r="M39" i="52"/>
  <c r="M65" i="52" s="1"/>
  <c r="L39" i="52"/>
  <c r="L65" i="52" s="1"/>
  <c r="K39" i="52"/>
  <c r="K65" i="52" s="1"/>
  <c r="J39" i="52"/>
  <c r="I39" i="52"/>
  <c r="H39" i="52"/>
  <c r="G39" i="52"/>
  <c r="F39" i="52"/>
  <c r="E39" i="52"/>
  <c r="D39" i="52"/>
  <c r="AU38" i="52"/>
  <c r="AT38" i="52"/>
  <c r="AS38" i="52"/>
  <c r="AR38" i="52"/>
  <c r="AQ38" i="52"/>
  <c r="AP38" i="52"/>
  <c r="AO38" i="52"/>
  <c r="AN38" i="52"/>
  <c r="AM38" i="52"/>
  <c r="AL38" i="52"/>
  <c r="AK38" i="52"/>
  <c r="AJ38" i="52"/>
  <c r="AI38" i="52"/>
  <c r="AH38" i="52"/>
  <c r="AG38" i="52"/>
  <c r="AF38" i="52"/>
  <c r="AE38" i="52"/>
  <c r="AD38" i="52"/>
  <c r="AC38" i="52"/>
  <c r="AB38" i="52"/>
  <c r="AA38" i="52"/>
  <c r="Z38" i="52"/>
  <c r="Y38" i="52"/>
  <c r="X38" i="52"/>
  <c r="W38" i="52"/>
  <c r="V38" i="52"/>
  <c r="U38" i="52"/>
  <c r="T38" i="52"/>
  <c r="S38" i="52"/>
  <c r="R38" i="52"/>
  <c r="Q38" i="52"/>
  <c r="P38" i="52"/>
  <c r="O38" i="52"/>
  <c r="N38" i="52"/>
  <c r="M38" i="52"/>
  <c r="L38" i="52"/>
  <c r="K38" i="52"/>
  <c r="J38" i="52"/>
  <c r="I38" i="52"/>
  <c r="H38" i="52"/>
  <c r="G38" i="52"/>
  <c r="F38" i="52"/>
  <c r="E38" i="52"/>
  <c r="D38" i="52"/>
  <c r="L50" i="52"/>
  <c r="K50" i="52"/>
  <c r="J50" i="52"/>
  <c r="I50" i="52"/>
  <c r="H50" i="52"/>
  <c r="G50" i="52"/>
  <c r="K37" i="52"/>
  <c r="J34" i="52"/>
  <c r="I34" i="52"/>
  <c r="H37" i="52"/>
  <c r="F50" i="52"/>
  <c r="E50" i="52"/>
  <c r="D50" i="52"/>
  <c r="AU16" i="52"/>
  <c r="AT16" i="52"/>
  <c r="AS16" i="52"/>
  <c r="AR16" i="52"/>
  <c r="AQ16" i="52"/>
  <c r="AP16"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F16" i="52"/>
  <c r="E16" i="52"/>
  <c r="D16" i="52"/>
  <c r="AE41" i="51"/>
  <c r="AE67" i="51" s="1"/>
  <c r="AF41" i="51"/>
  <c r="AF67" i="51" s="1"/>
  <c r="AG41" i="51"/>
  <c r="AG67" i="51" s="1"/>
  <c r="AH41" i="51"/>
  <c r="AH67" i="51" s="1"/>
  <c r="AI41" i="51"/>
  <c r="AI67" i="51" s="1"/>
  <c r="AJ41" i="51"/>
  <c r="AJ67" i="51" s="1"/>
  <c r="AK41" i="51"/>
  <c r="AK67" i="51" s="1"/>
  <c r="AL41" i="51"/>
  <c r="AL67" i="51" s="1"/>
  <c r="AM41" i="51"/>
  <c r="AM67" i="51" s="1"/>
  <c r="AN41" i="51"/>
  <c r="AN67" i="51" s="1"/>
  <c r="AO41" i="51"/>
  <c r="AO67" i="51" s="1"/>
  <c r="AP41" i="51"/>
  <c r="AP67" i="51" s="1"/>
  <c r="AQ41" i="51"/>
  <c r="AQ67" i="51" s="1"/>
  <c r="AR41" i="51"/>
  <c r="AR67" i="51" s="1"/>
  <c r="AS41" i="51"/>
  <c r="AS67" i="51" s="1"/>
  <c r="AT41" i="51"/>
  <c r="AT67" i="51" s="1"/>
  <c r="AU41" i="51"/>
  <c r="AU67" i="51" s="1"/>
  <c r="AE42" i="51"/>
  <c r="AE68" i="51" s="1"/>
  <c r="AF42" i="51"/>
  <c r="AF68" i="51" s="1"/>
  <c r="AG42" i="51"/>
  <c r="AG68" i="51" s="1"/>
  <c r="AH42" i="51"/>
  <c r="AH68" i="51" s="1"/>
  <c r="AI42" i="51"/>
  <c r="AI68" i="51" s="1"/>
  <c r="AJ42" i="51"/>
  <c r="AJ68" i="51" s="1"/>
  <c r="AK42" i="51"/>
  <c r="AK68" i="51" s="1"/>
  <c r="AL42" i="51"/>
  <c r="AL68" i="51" s="1"/>
  <c r="AM42" i="51"/>
  <c r="AM68" i="51" s="1"/>
  <c r="AN42" i="51"/>
  <c r="AN68" i="51" s="1"/>
  <c r="AO42" i="51"/>
  <c r="AO68" i="51" s="1"/>
  <c r="AP42" i="51"/>
  <c r="AP68" i="51" s="1"/>
  <c r="AQ42" i="51"/>
  <c r="AQ68" i="51" s="1"/>
  <c r="AR42" i="51"/>
  <c r="AR68" i="51" s="1"/>
  <c r="AS42" i="51"/>
  <c r="AS68" i="51" s="1"/>
  <c r="AT42" i="51"/>
  <c r="AT68" i="51" s="1"/>
  <c r="AU42" i="51"/>
  <c r="AU68" i="51" s="1"/>
  <c r="AE43" i="51"/>
  <c r="AE69" i="51" s="1"/>
  <c r="AF43" i="51"/>
  <c r="AF69" i="51" s="1"/>
  <c r="AG43" i="51"/>
  <c r="AG69" i="51" s="1"/>
  <c r="AH43" i="51"/>
  <c r="AH69" i="51" s="1"/>
  <c r="AI43" i="51"/>
  <c r="AI69" i="51" s="1"/>
  <c r="AJ43" i="51"/>
  <c r="AJ69" i="51" s="1"/>
  <c r="AK43" i="51"/>
  <c r="AK69" i="51" s="1"/>
  <c r="AL43" i="51"/>
  <c r="AL69" i="51" s="1"/>
  <c r="AM43" i="51"/>
  <c r="AM69" i="51" s="1"/>
  <c r="AN43" i="51"/>
  <c r="AN69" i="51" s="1"/>
  <c r="AO43" i="51"/>
  <c r="AO69" i="51" s="1"/>
  <c r="AP43" i="51"/>
  <c r="AP69" i="51" s="1"/>
  <c r="AQ43" i="51"/>
  <c r="AQ69" i="51" s="1"/>
  <c r="AR43" i="51"/>
  <c r="AR69" i="51" s="1"/>
  <c r="AS43" i="51"/>
  <c r="AS69" i="51" s="1"/>
  <c r="AT43" i="51"/>
  <c r="AT69" i="51" s="1"/>
  <c r="AU43" i="51"/>
  <c r="AU69" i="51" s="1"/>
  <c r="AE44" i="51"/>
  <c r="AE70" i="51" s="1"/>
  <c r="AF44" i="51"/>
  <c r="AF70" i="51" s="1"/>
  <c r="AG44" i="51"/>
  <c r="AG70" i="51" s="1"/>
  <c r="AH44" i="51"/>
  <c r="AH70" i="51" s="1"/>
  <c r="AI44" i="51"/>
  <c r="AI70" i="51" s="1"/>
  <c r="AJ44" i="51"/>
  <c r="AJ70" i="51" s="1"/>
  <c r="AK44" i="51"/>
  <c r="AK70" i="51" s="1"/>
  <c r="AL44" i="51"/>
  <c r="AL70" i="51" s="1"/>
  <c r="AM44" i="51"/>
  <c r="AM70" i="51" s="1"/>
  <c r="AN44" i="51"/>
  <c r="AN70" i="51" s="1"/>
  <c r="AO44" i="51"/>
  <c r="AO70" i="51" s="1"/>
  <c r="AP44" i="51"/>
  <c r="AP70" i="51" s="1"/>
  <c r="AQ44" i="51"/>
  <c r="AQ70" i="51" s="1"/>
  <c r="AR44" i="51"/>
  <c r="AR70" i="51" s="1"/>
  <c r="AS44" i="51"/>
  <c r="AS70" i="51" s="1"/>
  <c r="AT44" i="51"/>
  <c r="AT70" i="51" s="1"/>
  <c r="AU44" i="51"/>
  <c r="AU70" i="51" s="1"/>
  <c r="AE45" i="51"/>
  <c r="AF45" i="51"/>
  <c r="AG45" i="51"/>
  <c r="AH45" i="51"/>
  <c r="AI45" i="51"/>
  <c r="AJ45" i="51"/>
  <c r="AK45" i="51"/>
  <c r="AL45" i="51"/>
  <c r="AM45" i="51"/>
  <c r="AN45" i="51"/>
  <c r="AO45" i="51"/>
  <c r="AP45" i="51"/>
  <c r="AQ45" i="51"/>
  <c r="AR45" i="51"/>
  <c r="AS45" i="51"/>
  <c r="AT45" i="51"/>
  <c r="AU45" i="51"/>
  <c r="AE46" i="51"/>
  <c r="AE72" i="51" s="1"/>
  <c r="AF46" i="51"/>
  <c r="AF72" i="51" s="1"/>
  <c r="AG46" i="51"/>
  <c r="AG72" i="51" s="1"/>
  <c r="AH46" i="51"/>
  <c r="AH72" i="51" s="1"/>
  <c r="AI46" i="51"/>
  <c r="AI72" i="51" s="1"/>
  <c r="AJ46" i="51"/>
  <c r="AJ72" i="51" s="1"/>
  <c r="AK46" i="51"/>
  <c r="AK72" i="51" s="1"/>
  <c r="AL46" i="51"/>
  <c r="AL72" i="51" s="1"/>
  <c r="AM46" i="51"/>
  <c r="AM72" i="51" s="1"/>
  <c r="AN46" i="51"/>
  <c r="AN72" i="51" s="1"/>
  <c r="AO46" i="51"/>
  <c r="AO72" i="51" s="1"/>
  <c r="AP46" i="51"/>
  <c r="AP72" i="51" s="1"/>
  <c r="AQ46" i="51"/>
  <c r="AQ72" i="51" s="1"/>
  <c r="AR46" i="51"/>
  <c r="AR72" i="51" s="1"/>
  <c r="AS46" i="51"/>
  <c r="AS72" i="51" s="1"/>
  <c r="AT46" i="51"/>
  <c r="AT72" i="51" s="1"/>
  <c r="AU46" i="51"/>
  <c r="AU72" i="51" s="1"/>
  <c r="AE47" i="51"/>
  <c r="AE73" i="51" s="1"/>
  <c r="AF47" i="51"/>
  <c r="AF73" i="51" s="1"/>
  <c r="AG47" i="51"/>
  <c r="AG73" i="51" s="1"/>
  <c r="AH47" i="51"/>
  <c r="AH73" i="51" s="1"/>
  <c r="AI47" i="51"/>
  <c r="AI73" i="51" s="1"/>
  <c r="AJ47" i="51"/>
  <c r="AJ73" i="51" s="1"/>
  <c r="AK47" i="51"/>
  <c r="AK73" i="51" s="1"/>
  <c r="AL47" i="51"/>
  <c r="AL73" i="51" s="1"/>
  <c r="AM47" i="51"/>
  <c r="AM73" i="51" s="1"/>
  <c r="AN47" i="51"/>
  <c r="AN73" i="51" s="1"/>
  <c r="AO47" i="51"/>
  <c r="AO73" i="51" s="1"/>
  <c r="AP47" i="51"/>
  <c r="AP73" i="51" s="1"/>
  <c r="AQ47" i="51"/>
  <c r="AQ73" i="51" s="1"/>
  <c r="AR47" i="51"/>
  <c r="AR73" i="51" s="1"/>
  <c r="AS47" i="51"/>
  <c r="AS73" i="51" s="1"/>
  <c r="AT47" i="51"/>
  <c r="AT73" i="51" s="1"/>
  <c r="AU47" i="51"/>
  <c r="AU73" i="51" s="1"/>
  <c r="AE48" i="51"/>
  <c r="AE74" i="51" s="1"/>
  <c r="AF48" i="51"/>
  <c r="AF74" i="51" s="1"/>
  <c r="AG48" i="51"/>
  <c r="AG74" i="51" s="1"/>
  <c r="AH48" i="51"/>
  <c r="AH74" i="51" s="1"/>
  <c r="AI48" i="51"/>
  <c r="AI74" i="51" s="1"/>
  <c r="AJ48" i="51"/>
  <c r="AJ74" i="51" s="1"/>
  <c r="AK48" i="51"/>
  <c r="AK74" i="51" s="1"/>
  <c r="AL48" i="51"/>
  <c r="AL74" i="51" s="1"/>
  <c r="AM48" i="51"/>
  <c r="AM74" i="51" s="1"/>
  <c r="AN48" i="51"/>
  <c r="AN74" i="51" s="1"/>
  <c r="AO48" i="51"/>
  <c r="AO74" i="51" s="1"/>
  <c r="AP48" i="51"/>
  <c r="AP74" i="51" s="1"/>
  <c r="AQ48" i="51"/>
  <c r="AQ74" i="51" s="1"/>
  <c r="AR48" i="51"/>
  <c r="AR74" i="51" s="1"/>
  <c r="AS48" i="51"/>
  <c r="AS74" i="51" s="1"/>
  <c r="AT48" i="51"/>
  <c r="AT74" i="51" s="1"/>
  <c r="AU48" i="51"/>
  <c r="AU74" i="51" s="1"/>
  <c r="AE49" i="51"/>
  <c r="AE75" i="51" s="1"/>
  <c r="AF49" i="51"/>
  <c r="AF75" i="51" s="1"/>
  <c r="AG49" i="51"/>
  <c r="AG75" i="51" s="1"/>
  <c r="AH49" i="51"/>
  <c r="AH75" i="51" s="1"/>
  <c r="AI49" i="51"/>
  <c r="AI75" i="51" s="1"/>
  <c r="AJ49" i="51"/>
  <c r="AJ75" i="51" s="1"/>
  <c r="AK49" i="51"/>
  <c r="AK75" i="51" s="1"/>
  <c r="AL49" i="51"/>
  <c r="AL75" i="51" s="1"/>
  <c r="AM49" i="51"/>
  <c r="AM75" i="51" s="1"/>
  <c r="AN49" i="51"/>
  <c r="AN75" i="51" s="1"/>
  <c r="AO49" i="51"/>
  <c r="AO75" i="51" s="1"/>
  <c r="AP49" i="51"/>
  <c r="AP75" i="51" s="1"/>
  <c r="AQ49" i="51"/>
  <c r="AQ75" i="51" s="1"/>
  <c r="AR49" i="51"/>
  <c r="AR75" i="51" s="1"/>
  <c r="AS49" i="51"/>
  <c r="AS75" i="51" s="1"/>
  <c r="AT49" i="51"/>
  <c r="AT75" i="51" s="1"/>
  <c r="AU49" i="51"/>
  <c r="AU75" i="51" s="1"/>
  <c r="AE50" i="51"/>
  <c r="AE76" i="51" s="1"/>
  <c r="AF50" i="51"/>
  <c r="AF76" i="51" s="1"/>
  <c r="AG50" i="51"/>
  <c r="AG76" i="51" s="1"/>
  <c r="AH50" i="51"/>
  <c r="AH76" i="51" s="1"/>
  <c r="AI50" i="51"/>
  <c r="AI76" i="51" s="1"/>
  <c r="AJ50" i="51"/>
  <c r="AJ76" i="51" s="1"/>
  <c r="AK50" i="51"/>
  <c r="AK76" i="51" s="1"/>
  <c r="AL50" i="51"/>
  <c r="AL76" i="51" s="1"/>
  <c r="AM50" i="51"/>
  <c r="AM76" i="51" s="1"/>
  <c r="AN50" i="51"/>
  <c r="AN76" i="51" s="1"/>
  <c r="AO50" i="51"/>
  <c r="AO76" i="51" s="1"/>
  <c r="AP50" i="51"/>
  <c r="AP76" i="51" s="1"/>
  <c r="AQ50" i="51"/>
  <c r="AQ76" i="51" s="1"/>
  <c r="AR50" i="51"/>
  <c r="AR76" i="51" s="1"/>
  <c r="AS50" i="51"/>
  <c r="AS76" i="51" s="1"/>
  <c r="AT50" i="51"/>
  <c r="AT76" i="51" s="1"/>
  <c r="AU50" i="51"/>
  <c r="AU76" i="51" s="1"/>
  <c r="AE51" i="51"/>
  <c r="AE77" i="51" s="1"/>
  <c r="AF51" i="51"/>
  <c r="AF77" i="51" s="1"/>
  <c r="AG51" i="51"/>
  <c r="AG77" i="51" s="1"/>
  <c r="AH51" i="51"/>
  <c r="AH77" i="51" s="1"/>
  <c r="AI51" i="51"/>
  <c r="AI77" i="51" s="1"/>
  <c r="AJ51" i="51"/>
  <c r="AJ77" i="51" s="1"/>
  <c r="AK51" i="51"/>
  <c r="AK77" i="51" s="1"/>
  <c r="AL51" i="51"/>
  <c r="AL77" i="51" s="1"/>
  <c r="AM51" i="51"/>
  <c r="AM77" i="51" s="1"/>
  <c r="AN51" i="51"/>
  <c r="AN77" i="51" s="1"/>
  <c r="AO51" i="51"/>
  <c r="AO77" i="51" s="1"/>
  <c r="AP51" i="51"/>
  <c r="AP77" i="51" s="1"/>
  <c r="AQ51" i="51"/>
  <c r="AQ77" i="51" s="1"/>
  <c r="AR51" i="51"/>
  <c r="AR77" i="51" s="1"/>
  <c r="AS51" i="51"/>
  <c r="AS77" i="51" s="1"/>
  <c r="AT51" i="51"/>
  <c r="AT77" i="51" s="1"/>
  <c r="AU51" i="51"/>
  <c r="AU77" i="51" s="1"/>
  <c r="AE52" i="51"/>
  <c r="AE78" i="51" s="1"/>
  <c r="AF52" i="51"/>
  <c r="AF78" i="51" s="1"/>
  <c r="AG52" i="51"/>
  <c r="AG78" i="51" s="1"/>
  <c r="AH52" i="51"/>
  <c r="AH78" i="51" s="1"/>
  <c r="AI52" i="51"/>
  <c r="AI78" i="51" s="1"/>
  <c r="AJ52" i="51"/>
  <c r="AJ78" i="51" s="1"/>
  <c r="AK52" i="51"/>
  <c r="AK78" i="51" s="1"/>
  <c r="AL52" i="51"/>
  <c r="AL78" i="51" s="1"/>
  <c r="AM52" i="51"/>
  <c r="AM78" i="51" s="1"/>
  <c r="AN52" i="51"/>
  <c r="AN78" i="51" s="1"/>
  <c r="AO52" i="51"/>
  <c r="AO78" i="51" s="1"/>
  <c r="AP52" i="51"/>
  <c r="AP78" i="51" s="1"/>
  <c r="AQ52" i="51"/>
  <c r="AQ78" i="51" s="1"/>
  <c r="AR52" i="51"/>
  <c r="AR78" i="51" s="1"/>
  <c r="AS52" i="51"/>
  <c r="AS78" i="51" s="1"/>
  <c r="AT52" i="51"/>
  <c r="AT78" i="51" s="1"/>
  <c r="AU52" i="51"/>
  <c r="AU78" i="51" s="1"/>
  <c r="E41" i="51"/>
  <c r="E67" i="51" s="1"/>
  <c r="F41" i="51"/>
  <c r="F67" i="51" s="1"/>
  <c r="G41" i="51"/>
  <c r="G67" i="51" s="1"/>
  <c r="H41" i="51"/>
  <c r="H67" i="51" s="1"/>
  <c r="I41" i="51"/>
  <c r="I67" i="51" s="1"/>
  <c r="J41" i="51"/>
  <c r="J67" i="51" s="1"/>
  <c r="K41" i="51"/>
  <c r="K67" i="51" s="1"/>
  <c r="L41" i="51"/>
  <c r="L67" i="51" s="1"/>
  <c r="M41" i="51"/>
  <c r="M67" i="51" s="1"/>
  <c r="N41" i="51"/>
  <c r="N67" i="51" s="1"/>
  <c r="O41" i="51"/>
  <c r="O67" i="51" s="1"/>
  <c r="P41" i="51"/>
  <c r="P67" i="51" s="1"/>
  <c r="Q41" i="51"/>
  <c r="Q67" i="51" s="1"/>
  <c r="R41" i="51"/>
  <c r="R67" i="51" s="1"/>
  <c r="S41" i="51"/>
  <c r="S67" i="51" s="1"/>
  <c r="T41" i="51"/>
  <c r="T67" i="51" s="1"/>
  <c r="U41" i="51"/>
  <c r="U67" i="51" s="1"/>
  <c r="V41" i="51"/>
  <c r="V67" i="51" s="1"/>
  <c r="W41" i="51"/>
  <c r="W67" i="51" s="1"/>
  <c r="X41" i="51"/>
  <c r="X67" i="51" s="1"/>
  <c r="Y41" i="51"/>
  <c r="Y67" i="51" s="1"/>
  <c r="Z41" i="51"/>
  <c r="Z67" i="51" s="1"/>
  <c r="AA41" i="51"/>
  <c r="AA67" i="51" s="1"/>
  <c r="AB41" i="51"/>
  <c r="AB67" i="51" s="1"/>
  <c r="AC41" i="51"/>
  <c r="AC67" i="51" s="1"/>
  <c r="AD41" i="51"/>
  <c r="AD67" i="51" s="1"/>
  <c r="E42" i="51"/>
  <c r="E68" i="51" s="1"/>
  <c r="F42" i="51"/>
  <c r="F68" i="51" s="1"/>
  <c r="G42" i="51"/>
  <c r="G68" i="51" s="1"/>
  <c r="H42" i="51"/>
  <c r="H68" i="51" s="1"/>
  <c r="I42" i="51"/>
  <c r="I68" i="51" s="1"/>
  <c r="J42" i="51"/>
  <c r="J68" i="51" s="1"/>
  <c r="K42" i="51"/>
  <c r="K68" i="51" s="1"/>
  <c r="L42" i="51"/>
  <c r="L68" i="51" s="1"/>
  <c r="M42" i="51"/>
  <c r="M68" i="51" s="1"/>
  <c r="N42" i="51"/>
  <c r="N68" i="51" s="1"/>
  <c r="O42" i="51"/>
  <c r="O68" i="51" s="1"/>
  <c r="P42" i="51"/>
  <c r="P68" i="51" s="1"/>
  <c r="Q42" i="51"/>
  <c r="Q68" i="51" s="1"/>
  <c r="R42" i="51"/>
  <c r="R68" i="51" s="1"/>
  <c r="S42" i="51"/>
  <c r="S68" i="51" s="1"/>
  <c r="T42" i="51"/>
  <c r="T68" i="51" s="1"/>
  <c r="U42" i="51"/>
  <c r="U68" i="51" s="1"/>
  <c r="V42" i="51"/>
  <c r="V68" i="51" s="1"/>
  <c r="W42" i="51"/>
  <c r="W68" i="51" s="1"/>
  <c r="X42" i="51"/>
  <c r="X68" i="51" s="1"/>
  <c r="Y42" i="51"/>
  <c r="Y68" i="51" s="1"/>
  <c r="Z42" i="51"/>
  <c r="Z68" i="51" s="1"/>
  <c r="AA42" i="51"/>
  <c r="AA68" i="51" s="1"/>
  <c r="AB42" i="51"/>
  <c r="AB68" i="51" s="1"/>
  <c r="AC42" i="51"/>
  <c r="AC68" i="51" s="1"/>
  <c r="AD42" i="51"/>
  <c r="AD68" i="51" s="1"/>
  <c r="E43" i="51"/>
  <c r="E69" i="51" s="1"/>
  <c r="F43" i="51"/>
  <c r="F69" i="51" s="1"/>
  <c r="G43" i="51"/>
  <c r="G69" i="51" s="1"/>
  <c r="H43" i="51"/>
  <c r="H69" i="51" s="1"/>
  <c r="I43" i="51"/>
  <c r="I69" i="51" s="1"/>
  <c r="J43" i="51"/>
  <c r="J69" i="51" s="1"/>
  <c r="K43" i="51"/>
  <c r="K69" i="51" s="1"/>
  <c r="L43" i="51"/>
  <c r="L69" i="51" s="1"/>
  <c r="M43" i="51"/>
  <c r="M69" i="51" s="1"/>
  <c r="N43" i="51"/>
  <c r="N69" i="51" s="1"/>
  <c r="O43" i="51"/>
  <c r="O69" i="51" s="1"/>
  <c r="P43" i="51"/>
  <c r="P69" i="51" s="1"/>
  <c r="Q43" i="51"/>
  <c r="Q69" i="51" s="1"/>
  <c r="R43" i="51"/>
  <c r="R69" i="51" s="1"/>
  <c r="S43" i="51"/>
  <c r="S69" i="51" s="1"/>
  <c r="T43" i="51"/>
  <c r="T69" i="51" s="1"/>
  <c r="U43" i="51"/>
  <c r="U69" i="51" s="1"/>
  <c r="V43" i="51"/>
  <c r="V69" i="51" s="1"/>
  <c r="W43" i="51"/>
  <c r="W69" i="51" s="1"/>
  <c r="X43" i="51"/>
  <c r="X69" i="51" s="1"/>
  <c r="Y43" i="51"/>
  <c r="Y69" i="51" s="1"/>
  <c r="Z43" i="51"/>
  <c r="Z69" i="51" s="1"/>
  <c r="AA43" i="51"/>
  <c r="AA69" i="51" s="1"/>
  <c r="AB43" i="51"/>
  <c r="AB69" i="51" s="1"/>
  <c r="AC43" i="51"/>
  <c r="AC69" i="51" s="1"/>
  <c r="AD43" i="51"/>
  <c r="AD69" i="51" s="1"/>
  <c r="E44" i="51"/>
  <c r="E70" i="51" s="1"/>
  <c r="F44" i="51"/>
  <c r="F70" i="51" s="1"/>
  <c r="G44" i="51"/>
  <c r="G70" i="51" s="1"/>
  <c r="H44" i="51"/>
  <c r="H70" i="51" s="1"/>
  <c r="I44" i="51"/>
  <c r="I70" i="51" s="1"/>
  <c r="J44" i="51"/>
  <c r="J70" i="51" s="1"/>
  <c r="K44" i="51"/>
  <c r="K70" i="51" s="1"/>
  <c r="L44" i="51"/>
  <c r="L70" i="51" s="1"/>
  <c r="M44" i="51"/>
  <c r="M70" i="51" s="1"/>
  <c r="N44" i="51"/>
  <c r="N70" i="51" s="1"/>
  <c r="O44" i="51"/>
  <c r="O70" i="51" s="1"/>
  <c r="P44" i="51"/>
  <c r="P70" i="51" s="1"/>
  <c r="Q44" i="51"/>
  <c r="Q70" i="51" s="1"/>
  <c r="R44" i="51"/>
  <c r="R70" i="51" s="1"/>
  <c r="S44" i="51"/>
  <c r="S70" i="51" s="1"/>
  <c r="T44" i="51"/>
  <c r="T70" i="51" s="1"/>
  <c r="U44" i="51"/>
  <c r="U70" i="51" s="1"/>
  <c r="V44" i="51"/>
  <c r="V70" i="51" s="1"/>
  <c r="W44" i="51"/>
  <c r="W70" i="51" s="1"/>
  <c r="X44" i="51"/>
  <c r="X70" i="51" s="1"/>
  <c r="Y44" i="51"/>
  <c r="Y70" i="51" s="1"/>
  <c r="Z44" i="51"/>
  <c r="Z70" i="51" s="1"/>
  <c r="AA44" i="51"/>
  <c r="AA70" i="51" s="1"/>
  <c r="AB44" i="51"/>
  <c r="AB70" i="51" s="1"/>
  <c r="AC44" i="51"/>
  <c r="AC70" i="51" s="1"/>
  <c r="AD44" i="51"/>
  <c r="AD70" i="51" s="1"/>
  <c r="E45" i="51"/>
  <c r="F45" i="51"/>
  <c r="G45" i="51"/>
  <c r="H45" i="51"/>
  <c r="I45" i="51"/>
  <c r="J45" i="51"/>
  <c r="K45" i="51"/>
  <c r="L45" i="51"/>
  <c r="M45" i="51"/>
  <c r="N45" i="51"/>
  <c r="O45" i="51"/>
  <c r="P45" i="51"/>
  <c r="Q45" i="51"/>
  <c r="R45" i="51"/>
  <c r="S45" i="51"/>
  <c r="T45" i="51"/>
  <c r="U45" i="51"/>
  <c r="V45" i="51"/>
  <c r="W45" i="51"/>
  <c r="X45" i="51"/>
  <c r="Y45" i="51"/>
  <c r="Z45" i="51"/>
  <c r="AA45" i="51"/>
  <c r="AB45" i="51"/>
  <c r="AC45" i="51"/>
  <c r="AD45" i="51"/>
  <c r="E46" i="51"/>
  <c r="E72" i="51" s="1"/>
  <c r="F46" i="51"/>
  <c r="F72" i="51" s="1"/>
  <c r="G46" i="51"/>
  <c r="G72" i="51" s="1"/>
  <c r="H46" i="51"/>
  <c r="H72" i="51" s="1"/>
  <c r="I46" i="51"/>
  <c r="I72" i="51" s="1"/>
  <c r="J46" i="51"/>
  <c r="J72" i="51" s="1"/>
  <c r="K46" i="51"/>
  <c r="K72" i="51" s="1"/>
  <c r="L46" i="51"/>
  <c r="L72" i="51" s="1"/>
  <c r="M46" i="51"/>
  <c r="M72" i="51" s="1"/>
  <c r="N46" i="51"/>
  <c r="N72" i="51" s="1"/>
  <c r="O46" i="51"/>
  <c r="O72" i="51" s="1"/>
  <c r="P46" i="51"/>
  <c r="P72" i="51" s="1"/>
  <c r="Q46" i="51"/>
  <c r="Q72" i="51" s="1"/>
  <c r="R46" i="51"/>
  <c r="R72" i="51" s="1"/>
  <c r="S46" i="51"/>
  <c r="S72" i="51" s="1"/>
  <c r="T46" i="51"/>
  <c r="T72" i="51" s="1"/>
  <c r="U46" i="51"/>
  <c r="U72" i="51" s="1"/>
  <c r="V46" i="51"/>
  <c r="V72" i="51" s="1"/>
  <c r="W46" i="51"/>
  <c r="W72" i="51" s="1"/>
  <c r="X46" i="51"/>
  <c r="X72" i="51" s="1"/>
  <c r="Y46" i="51"/>
  <c r="Y72" i="51" s="1"/>
  <c r="Z46" i="51"/>
  <c r="Z72" i="51" s="1"/>
  <c r="AA46" i="51"/>
  <c r="AA72" i="51" s="1"/>
  <c r="AB46" i="51"/>
  <c r="AB72" i="51" s="1"/>
  <c r="AC46" i="51"/>
  <c r="AC72" i="51" s="1"/>
  <c r="AD46" i="51"/>
  <c r="AD72" i="51" s="1"/>
  <c r="E47" i="51"/>
  <c r="E73" i="51" s="1"/>
  <c r="F47" i="51"/>
  <c r="F73" i="51" s="1"/>
  <c r="G47" i="51"/>
  <c r="G73" i="51" s="1"/>
  <c r="H47" i="51"/>
  <c r="H73" i="51" s="1"/>
  <c r="I47" i="51"/>
  <c r="I73" i="51" s="1"/>
  <c r="J47" i="51"/>
  <c r="J73" i="51" s="1"/>
  <c r="K47" i="51"/>
  <c r="K73" i="51" s="1"/>
  <c r="L47" i="51"/>
  <c r="L73" i="51" s="1"/>
  <c r="M47" i="51"/>
  <c r="M73" i="51" s="1"/>
  <c r="N47" i="51"/>
  <c r="N73" i="51" s="1"/>
  <c r="O47" i="51"/>
  <c r="O73" i="51" s="1"/>
  <c r="P47" i="51"/>
  <c r="P73" i="51" s="1"/>
  <c r="Q47" i="51"/>
  <c r="Q73" i="51" s="1"/>
  <c r="R47" i="51"/>
  <c r="R73" i="51" s="1"/>
  <c r="S47" i="51"/>
  <c r="S73" i="51" s="1"/>
  <c r="T47" i="51"/>
  <c r="T73" i="51" s="1"/>
  <c r="U47" i="51"/>
  <c r="U73" i="51" s="1"/>
  <c r="V47" i="51"/>
  <c r="V73" i="51" s="1"/>
  <c r="W47" i="51"/>
  <c r="W73" i="51" s="1"/>
  <c r="X47" i="51"/>
  <c r="X73" i="51" s="1"/>
  <c r="Y47" i="51"/>
  <c r="Y73" i="51" s="1"/>
  <c r="Z47" i="51"/>
  <c r="Z73" i="51" s="1"/>
  <c r="AA47" i="51"/>
  <c r="AA73" i="51" s="1"/>
  <c r="AB47" i="51"/>
  <c r="AB73" i="51" s="1"/>
  <c r="AC47" i="51"/>
  <c r="AC73" i="51" s="1"/>
  <c r="AD47" i="51"/>
  <c r="AD73" i="51" s="1"/>
  <c r="E48" i="51"/>
  <c r="E74" i="51" s="1"/>
  <c r="F48" i="51"/>
  <c r="F74" i="51" s="1"/>
  <c r="G48" i="51"/>
  <c r="G74" i="51" s="1"/>
  <c r="H48" i="51"/>
  <c r="H74" i="51" s="1"/>
  <c r="I48" i="51"/>
  <c r="I74" i="51" s="1"/>
  <c r="J48" i="51"/>
  <c r="J74" i="51" s="1"/>
  <c r="K48" i="51"/>
  <c r="K74" i="51" s="1"/>
  <c r="L48" i="51"/>
  <c r="L74" i="51" s="1"/>
  <c r="M48" i="51"/>
  <c r="M74" i="51" s="1"/>
  <c r="N48" i="51"/>
  <c r="N74" i="51" s="1"/>
  <c r="O48" i="51"/>
  <c r="O74" i="51" s="1"/>
  <c r="P48" i="51"/>
  <c r="P74" i="51" s="1"/>
  <c r="Q48" i="51"/>
  <c r="Q74" i="51" s="1"/>
  <c r="R48" i="51"/>
  <c r="R74" i="51" s="1"/>
  <c r="S48" i="51"/>
  <c r="S74" i="51" s="1"/>
  <c r="T48" i="51"/>
  <c r="T74" i="51" s="1"/>
  <c r="U48" i="51"/>
  <c r="U74" i="51" s="1"/>
  <c r="V48" i="51"/>
  <c r="V74" i="51" s="1"/>
  <c r="W48" i="51"/>
  <c r="W74" i="51" s="1"/>
  <c r="X48" i="51"/>
  <c r="X74" i="51" s="1"/>
  <c r="Y48" i="51"/>
  <c r="Y74" i="51" s="1"/>
  <c r="Z48" i="51"/>
  <c r="Z74" i="51" s="1"/>
  <c r="AA48" i="51"/>
  <c r="AA74" i="51" s="1"/>
  <c r="AB48" i="51"/>
  <c r="AB74" i="51" s="1"/>
  <c r="AC48" i="51"/>
  <c r="AC74" i="51" s="1"/>
  <c r="AD48" i="51"/>
  <c r="AD74" i="51" s="1"/>
  <c r="E49" i="51"/>
  <c r="E75" i="51" s="1"/>
  <c r="F49" i="51"/>
  <c r="F75" i="51" s="1"/>
  <c r="G49" i="51"/>
  <c r="G75" i="51" s="1"/>
  <c r="H49" i="51"/>
  <c r="H75" i="51" s="1"/>
  <c r="I49" i="51"/>
  <c r="I75" i="51" s="1"/>
  <c r="J49" i="51"/>
  <c r="J75" i="51" s="1"/>
  <c r="K49" i="51"/>
  <c r="K75" i="51" s="1"/>
  <c r="L49" i="51"/>
  <c r="L75" i="51" s="1"/>
  <c r="M49" i="51"/>
  <c r="M75" i="51" s="1"/>
  <c r="N49" i="51"/>
  <c r="N75" i="51" s="1"/>
  <c r="O49" i="51"/>
  <c r="O75" i="51" s="1"/>
  <c r="P49" i="51"/>
  <c r="P75" i="51" s="1"/>
  <c r="Q49" i="51"/>
  <c r="Q75" i="51" s="1"/>
  <c r="R49" i="51"/>
  <c r="R75" i="51" s="1"/>
  <c r="S49" i="51"/>
  <c r="S75" i="51" s="1"/>
  <c r="T49" i="51"/>
  <c r="T75" i="51" s="1"/>
  <c r="U49" i="51"/>
  <c r="U75" i="51" s="1"/>
  <c r="V49" i="51"/>
  <c r="V75" i="51" s="1"/>
  <c r="W49" i="51"/>
  <c r="W75" i="51" s="1"/>
  <c r="X49" i="51"/>
  <c r="X75" i="51" s="1"/>
  <c r="Y49" i="51"/>
  <c r="Y75" i="51" s="1"/>
  <c r="Z49" i="51"/>
  <c r="Z75" i="51" s="1"/>
  <c r="AA49" i="51"/>
  <c r="AA75" i="51" s="1"/>
  <c r="AB49" i="51"/>
  <c r="AB75" i="51" s="1"/>
  <c r="AC49" i="51"/>
  <c r="AC75" i="51" s="1"/>
  <c r="AD49" i="51"/>
  <c r="AD75" i="51" s="1"/>
  <c r="E50" i="51"/>
  <c r="E76" i="51" s="1"/>
  <c r="F50" i="51"/>
  <c r="F76" i="51" s="1"/>
  <c r="G50" i="51"/>
  <c r="G76" i="51" s="1"/>
  <c r="H50" i="51"/>
  <c r="H76" i="51" s="1"/>
  <c r="I50" i="51"/>
  <c r="I76" i="51" s="1"/>
  <c r="J50" i="51"/>
  <c r="J76" i="51" s="1"/>
  <c r="K50" i="51"/>
  <c r="K76" i="51" s="1"/>
  <c r="L50" i="51"/>
  <c r="L76" i="51" s="1"/>
  <c r="M50" i="51"/>
  <c r="M76" i="51" s="1"/>
  <c r="N50" i="51"/>
  <c r="N76" i="51" s="1"/>
  <c r="O50" i="51"/>
  <c r="O76" i="51" s="1"/>
  <c r="P50" i="51"/>
  <c r="P76" i="51" s="1"/>
  <c r="Q50" i="51"/>
  <c r="Q76" i="51" s="1"/>
  <c r="R50" i="51"/>
  <c r="R76" i="51" s="1"/>
  <c r="S50" i="51"/>
  <c r="S76" i="51" s="1"/>
  <c r="T50" i="51"/>
  <c r="T76" i="51" s="1"/>
  <c r="U50" i="51"/>
  <c r="U76" i="51" s="1"/>
  <c r="V50" i="51"/>
  <c r="V76" i="51" s="1"/>
  <c r="W50" i="51"/>
  <c r="W76" i="51" s="1"/>
  <c r="X50" i="51"/>
  <c r="X76" i="51" s="1"/>
  <c r="Y50" i="51"/>
  <c r="Y76" i="51" s="1"/>
  <c r="Z50" i="51"/>
  <c r="Z76" i="51" s="1"/>
  <c r="AA50" i="51"/>
  <c r="AA76" i="51" s="1"/>
  <c r="AB50" i="51"/>
  <c r="AB76" i="51" s="1"/>
  <c r="AC50" i="51"/>
  <c r="AC76" i="51" s="1"/>
  <c r="AD50" i="51"/>
  <c r="AD76" i="51" s="1"/>
  <c r="E51" i="51"/>
  <c r="E77" i="51" s="1"/>
  <c r="F51" i="51"/>
  <c r="F77" i="51" s="1"/>
  <c r="G51" i="51"/>
  <c r="G77" i="51" s="1"/>
  <c r="H51" i="51"/>
  <c r="H77" i="51" s="1"/>
  <c r="I51" i="51"/>
  <c r="I77" i="51" s="1"/>
  <c r="J51" i="51"/>
  <c r="J77" i="51" s="1"/>
  <c r="K51" i="51"/>
  <c r="K77" i="51" s="1"/>
  <c r="L51" i="51"/>
  <c r="L77" i="51" s="1"/>
  <c r="M51" i="51"/>
  <c r="M77" i="51" s="1"/>
  <c r="N51" i="51"/>
  <c r="N77" i="51" s="1"/>
  <c r="O51" i="51"/>
  <c r="O77" i="51" s="1"/>
  <c r="P51" i="51"/>
  <c r="P77" i="51" s="1"/>
  <c r="Q51" i="51"/>
  <c r="Q77" i="51" s="1"/>
  <c r="R51" i="51"/>
  <c r="R77" i="51" s="1"/>
  <c r="S51" i="51"/>
  <c r="S77" i="51" s="1"/>
  <c r="T51" i="51"/>
  <c r="T77" i="51" s="1"/>
  <c r="U51" i="51"/>
  <c r="U77" i="51" s="1"/>
  <c r="V51" i="51"/>
  <c r="V77" i="51" s="1"/>
  <c r="W51" i="51"/>
  <c r="W77" i="51" s="1"/>
  <c r="X51" i="51"/>
  <c r="X77" i="51" s="1"/>
  <c r="Y51" i="51"/>
  <c r="Y77" i="51" s="1"/>
  <c r="Z51" i="51"/>
  <c r="Z77" i="51" s="1"/>
  <c r="AA51" i="51"/>
  <c r="AA77" i="51" s="1"/>
  <c r="AB51" i="51"/>
  <c r="AB77" i="51" s="1"/>
  <c r="AC51" i="51"/>
  <c r="AC77" i="51" s="1"/>
  <c r="AD51" i="51"/>
  <c r="AD77" i="51" s="1"/>
  <c r="E52" i="51"/>
  <c r="E78" i="51" s="1"/>
  <c r="F52" i="51"/>
  <c r="F78" i="51" s="1"/>
  <c r="G52" i="51"/>
  <c r="G78" i="51" s="1"/>
  <c r="H52" i="51"/>
  <c r="H78" i="51" s="1"/>
  <c r="I52" i="51"/>
  <c r="I78" i="51" s="1"/>
  <c r="J52" i="51"/>
  <c r="J78" i="51" s="1"/>
  <c r="K52" i="51"/>
  <c r="K78" i="51" s="1"/>
  <c r="L52" i="51"/>
  <c r="L78" i="51" s="1"/>
  <c r="M52" i="51"/>
  <c r="M78" i="51" s="1"/>
  <c r="N52" i="51"/>
  <c r="N78" i="51" s="1"/>
  <c r="O52" i="51"/>
  <c r="O78" i="51" s="1"/>
  <c r="P52" i="51"/>
  <c r="P78" i="51" s="1"/>
  <c r="Q52" i="51"/>
  <c r="Q78" i="51" s="1"/>
  <c r="R52" i="51"/>
  <c r="R78" i="51" s="1"/>
  <c r="S52" i="51"/>
  <c r="S78" i="51" s="1"/>
  <c r="T52" i="51"/>
  <c r="T78" i="51" s="1"/>
  <c r="U52" i="51"/>
  <c r="U78" i="51" s="1"/>
  <c r="V52" i="51"/>
  <c r="V78" i="51" s="1"/>
  <c r="W52" i="51"/>
  <c r="W78" i="51" s="1"/>
  <c r="X52" i="51"/>
  <c r="X78" i="51" s="1"/>
  <c r="Y52" i="51"/>
  <c r="Y78" i="51" s="1"/>
  <c r="Z52" i="51"/>
  <c r="Z78" i="51" s="1"/>
  <c r="AA52" i="51"/>
  <c r="AA78" i="51" s="1"/>
  <c r="AB52" i="51"/>
  <c r="AB78" i="51" s="1"/>
  <c r="AC52" i="51"/>
  <c r="AC78" i="51" s="1"/>
  <c r="AD52" i="51"/>
  <c r="AD78" i="51" s="1"/>
  <c r="D41" i="51"/>
  <c r="D67" i="51" s="1"/>
  <c r="D42" i="51"/>
  <c r="D68" i="51" s="1"/>
  <c r="D43" i="51"/>
  <c r="D69" i="51" s="1"/>
  <c r="D44" i="51"/>
  <c r="D70" i="51" s="1"/>
  <c r="D45" i="51"/>
  <c r="D46" i="51"/>
  <c r="D72" i="51" s="1"/>
  <c r="D47" i="51"/>
  <c r="D73" i="51" s="1"/>
  <c r="D48" i="51"/>
  <c r="D74" i="51" s="1"/>
  <c r="D49" i="51"/>
  <c r="D75" i="51" s="1"/>
  <c r="D50" i="51"/>
  <c r="D76" i="51" s="1"/>
  <c r="D51" i="51"/>
  <c r="D77" i="51" s="1"/>
  <c r="D52" i="51"/>
  <c r="D78" i="51" s="1"/>
  <c r="F13" i="2"/>
  <c r="F17" i="2" s="1"/>
  <c r="F12" i="2"/>
  <c r="F7" i="2"/>
  <c r="F6" i="2"/>
  <c r="F4" i="2"/>
  <c r="F3" i="2"/>
  <c r="AU16" i="51"/>
  <c r="AT16" i="51"/>
  <c r="AS16" i="51"/>
  <c r="AR16" i="51"/>
  <c r="AQ16" i="51"/>
  <c r="AP16" i="51"/>
  <c r="AO16" i="51"/>
  <c r="AN16" i="51"/>
  <c r="AM16" i="51"/>
  <c r="AL16" i="51"/>
  <c r="AK16" i="51"/>
  <c r="AJ16" i="51"/>
  <c r="AI16" i="51"/>
  <c r="AH16" i="51"/>
  <c r="AG16" i="51"/>
  <c r="AF16" i="51"/>
  <c r="AE16" i="51"/>
  <c r="AD16" i="51"/>
  <c r="AC16" i="51"/>
  <c r="AB16" i="51"/>
  <c r="AA16" i="51"/>
  <c r="Z16" i="51"/>
  <c r="Y16" i="51"/>
  <c r="X16" i="51"/>
  <c r="W16" i="51"/>
  <c r="V16" i="51"/>
  <c r="U16" i="51"/>
  <c r="T16" i="51"/>
  <c r="S16" i="51"/>
  <c r="R16" i="51"/>
  <c r="Q16" i="51"/>
  <c r="P16" i="51"/>
  <c r="O16" i="51"/>
  <c r="N16" i="51"/>
  <c r="M16" i="51"/>
  <c r="L16" i="51"/>
  <c r="K16" i="51"/>
  <c r="J16" i="51"/>
  <c r="I16" i="51"/>
  <c r="H16" i="51"/>
  <c r="G16" i="51"/>
  <c r="F16" i="51"/>
  <c r="E16" i="51"/>
  <c r="D16" i="51"/>
  <c r="L20" i="51"/>
  <c r="M20" i="51" s="1"/>
  <c r="N20" i="51" s="1"/>
  <c r="O20" i="51" s="1"/>
  <c r="P20" i="51" s="1"/>
  <c r="Q20" i="51" s="1"/>
  <c r="R20" i="51" s="1"/>
  <c r="S20" i="51" s="1"/>
  <c r="T20" i="51" s="1"/>
  <c r="U20" i="51" s="1"/>
  <c r="V20" i="51" s="1"/>
  <c r="W20" i="51" s="1"/>
  <c r="X20" i="51" s="1"/>
  <c r="Y20" i="51" s="1"/>
  <c r="Z20" i="51" s="1"/>
  <c r="AA20" i="51" s="1"/>
  <c r="AB20" i="51" s="1"/>
  <c r="AC20" i="51" s="1"/>
  <c r="AD20" i="51" s="1"/>
  <c r="AE20" i="51" s="1"/>
  <c r="AF20" i="51" s="1"/>
  <c r="AG20" i="51" s="1"/>
  <c r="AH20" i="51" s="1"/>
  <c r="AI20" i="51" s="1"/>
  <c r="AJ20" i="51" s="1"/>
  <c r="AK20" i="51" s="1"/>
  <c r="AL20" i="51" s="1"/>
  <c r="AM20" i="51" s="1"/>
  <c r="AN20" i="51" s="1"/>
  <c r="AO20" i="51" s="1"/>
  <c r="AP20" i="51" s="1"/>
  <c r="AQ20" i="51" s="1"/>
  <c r="AR20" i="51" s="1"/>
  <c r="AS20" i="51" s="1"/>
  <c r="AT20" i="51" s="1"/>
  <c r="AU20" i="51" s="1"/>
  <c r="AU40" i="51" s="1"/>
  <c r="AU66" i="51" s="1"/>
  <c r="K20" i="51"/>
  <c r="K53" i="51" s="1"/>
  <c r="K79" i="51" s="1"/>
  <c r="J20" i="51"/>
  <c r="J53" i="51" s="1"/>
  <c r="J79" i="51" s="1"/>
  <c r="I20" i="51"/>
  <c r="I53" i="51" s="1"/>
  <c r="I79" i="51" s="1"/>
  <c r="H20" i="51"/>
  <c r="H53" i="51" s="1"/>
  <c r="H79" i="51" s="1"/>
  <c r="G20" i="51"/>
  <c r="G53" i="51" s="1"/>
  <c r="G79" i="51" s="1"/>
  <c r="F20" i="51"/>
  <c r="F53" i="51" s="1"/>
  <c r="F79" i="51" s="1"/>
  <c r="E20" i="51"/>
  <c r="E53" i="51" s="1"/>
  <c r="E79" i="51" s="1"/>
  <c r="D20" i="51"/>
  <c r="D53" i="51" s="1"/>
  <c r="D79" i="51" s="1"/>
  <c r="C98" i="55" l="1"/>
  <c r="L99" i="55"/>
  <c r="AJ99" i="55"/>
  <c r="Q100" i="55"/>
  <c r="AO100" i="55"/>
  <c r="V101" i="55"/>
  <c r="AT101" i="55"/>
  <c r="AA102" i="55"/>
  <c r="H103" i="55"/>
  <c r="AF103" i="55"/>
  <c r="M104" i="55"/>
  <c r="AK104" i="55"/>
  <c r="R105" i="55"/>
  <c r="AP105" i="55"/>
  <c r="W106" i="55"/>
  <c r="AU106" i="55"/>
  <c r="AB107" i="55"/>
  <c r="I108" i="55"/>
  <c r="AG108" i="55"/>
  <c r="N109" i="55"/>
  <c r="AL109" i="55"/>
  <c r="S110" i="55"/>
  <c r="AQ110" i="55"/>
  <c r="X111" i="55"/>
  <c r="E112" i="55"/>
  <c r="AC112" i="55"/>
  <c r="J113" i="55"/>
  <c r="AH113" i="55"/>
  <c r="O114" i="55"/>
  <c r="AM114" i="55"/>
  <c r="T115" i="55"/>
  <c r="AR115" i="55"/>
  <c r="Y116" i="55"/>
  <c r="F117" i="55"/>
  <c r="AD117" i="55"/>
  <c r="K118" i="55"/>
  <c r="AI118" i="55"/>
  <c r="P119" i="55"/>
  <c r="AN119" i="55"/>
  <c r="U120" i="55"/>
  <c r="AS120" i="55"/>
  <c r="Z121" i="55"/>
  <c r="G122" i="55"/>
  <c r="AE122" i="55"/>
  <c r="L123" i="55"/>
  <c r="AJ123" i="55"/>
  <c r="Q124" i="55"/>
  <c r="AO124" i="55"/>
  <c r="V125" i="55"/>
  <c r="AT125" i="55"/>
  <c r="AA126" i="55"/>
  <c r="H127" i="55"/>
  <c r="AF127" i="55"/>
  <c r="M128" i="55"/>
  <c r="AK128" i="55"/>
  <c r="R129" i="55"/>
  <c r="AP129" i="55"/>
  <c r="W130" i="55"/>
  <c r="AU130" i="55"/>
  <c r="AB131" i="55"/>
  <c r="I132" i="55"/>
  <c r="AG132" i="55"/>
  <c r="N133" i="55"/>
  <c r="AL133" i="55"/>
  <c r="S134" i="55"/>
  <c r="AQ134" i="55"/>
  <c r="X135" i="55"/>
  <c r="E136" i="55"/>
  <c r="AC136" i="55"/>
  <c r="J137" i="55"/>
  <c r="AH137" i="55"/>
  <c r="O138" i="55"/>
  <c r="AM138" i="55"/>
  <c r="T139" i="55"/>
  <c r="AR139" i="55"/>
  <c r="Y140" i="55"/>
  <c r="F141" i="55"/>
  <c r="AD141" i="55"/>
  <c r="D105" i="55"/>
  <c r="D129" i="55"/>
  <c r="U129" i="55"/>
  <c r="G131" i="55"/>
  <c r="L132" i="55"/>
  <c r="M99" i="55"/>
  <c r="AK99" i="55"/>
  <c r="R100" i="55"/>
  <c r="AP100" i="55"/>
  <c r="W101" i="55"/>
  <c r="AU101" i="55"/>
  <c r="AB102" i="55"/>
  <c r="I103" i="55"/>
  <c r="AG103" i="55"/>
  <c r="N104" i="55"/>
  <c r="AL104" i="55"/>
  <c r="S105" i="55"/>
  <c r="AQ105" i="55"/>
  <c r="X106" i="55"/>
  <c r="E107" i="55"/>
  <c r="AC107" i="55"/>
  <c r="J108" i="55"/>
  <c r="AH108" i="55"/>
  <c r="O109" i="55"/>
  <c r="AM109" i="55"/>
  <c r="T110" i="55"/>
  <c r="AR110" i="55"/>
  <c r="Y111" i="55"/>
  <c r="F112" i="55"/>
  <c r="AD112" i="55"/>
  <c r="K113" i="55"/>
  <c r="AI113" i="55"/>
  <c r="P114" i="55"/>
  <c r="AN114" i="55"/>
  <c r="U115" i="55"/>
  <c r="AS115" i="55"/>
  <c r="Z116" i="55"/>
  <c r="G117" i="55"/>
  <c r="AE117" i="55"/>
  <c r="L118" i="55"/>
  <c r="AJ118" i="55"/>
  <c r="Q119" i="55"/>
  <c r="AO119" i="55"/>
  <c r="V120" i="55"/>
  <c r="AT120" i="55"/>
  <c r="AA121" i="55"/>
  <c r="H122" i="55"/>
  <c r="AF122" i="55"/>
  <c r="M123" i="55"/>
  <c r="AK123" i="55"/>
  <c r="R124" i="55"/>
  <c r="AP124" i="55"/>
  <c r="W125" i="55"/>
  <c r="AU125" i="55"/>
  <c r="AB126" i="55"/>
  <c r="I127" i="55"/>
  <c r="AG127" i="55"/>
  <c r="N128" i="55"/>
  <c r="AL128" i="55"/>
  <c r="S129" i="55"/>
  <c r="AQ129" i="55"/>
  <c r="X130" i="55"/>
  <c r="E131" i="55"/>
  <c r="AC131" i="55"/>
  <c r="J132" i="55"/>
  <c r="AH132" i="55"/>
  <c r="O133" i="55"/>
  <c r="AM133" i="55"/>
  <c r="T134" i="55"/>
  <c r="AR134" i="55"/>
  <c r="Y135" i="55"/>
  <c r="F136" i="55"/>
  <c r="AD136" i="55"/>
  <c r="K137" i="55"/>
  <c r="AI137" i="55"/>
  <c r="P138" i="55"/>
  <c r="AN138" i="55"/>
  <c r="U139" i="55"/>
  <c r="AS139" i="55"/>
  <c r="Z140" i="55"/>
  <c r="G141" i="55"/>
  <c r="AE141" i="55"/>
  <c r="D106" i="55"/>
  <c r="D130" i="55"/>
  <c r="AN128" i="55"/>
  <c r="AJ132" i="55"/>
  <c r="N99" i="55"/>
  <c r="AL99" i="55"/>
  <c r="S100" i="55"/>
  <c r="AQ100" i="55"/>
  <c r="X101" i="55"/>
  <c r="E102" i="55"/>
  <c r="AC102" i="55"/>
  <c r="J103" i="55"/>
  <c r="AH103" i="55"/>
  <c r="O104" i="55"/>
  <c r="AM104" i="55"/>
  <c r="T105" i="55"/>
  <c r="AR105" i="55"/>
  <c r="Y106" i="55"/>
  <c r="F107" i="55"/>
  <c r="AD107" i="55"/>
  <c r="K108" i="55"/>
  <c r="AI108" i="55"/>
  <c r="P109" i="55"/>
  <c r="AN109" i="55"/>
  <c r="U110" i="55"/>
  <c r="AS110" i="55"/>
  <c r="Z111" i="55"/>
  <c r="G112" i="55"/>
  <c r="AE112" i="55"/>
  <c r="L113" i="55"/>
  <c r="AJ113" i="55"/>
  <c r="Q114" i="55"/>
  <c r="AO114" i="55"/>
  <c r="V115" i="55"/>
  <c r="AT115" i="55"/>
  <c r="AA116" i="55"/>
  <c r="H117" i="55"/>
  <c r="AF117" i="55"/>
  <c r="M118" i="55"/>
  <c r="AK118" i="55"/>
  <c r="R119" i="55"/>
  <c r="AP119" i="55"/>
  <c r="W120" i="55"/>
  <c r="AU120" i="55"/>
  <c r="AB121" i="55"/>
  <c r="I122" i="55"/>
  <c r="AG122" i="55"/>
  <c r="N123" i="55"/>
  <c r="AL123" i="55"/>
  <c r="S124" i="55"/>
  <c r="AQ124" i="55"/>
  <c r="X125" i="55"/>
  <c r="E126" i="55"/>
  <c r="AC126" i="55"/>
  <c r="J127" i="55"/>
  <c r="AH127" i="55"/>
  <c r="O128" i="55"/>
  <c r="AM128" i="55"/>
  <c r="T129" i="55"/>
  <c r="AR129" i="55"/>
  <c r="Y130" i="55"/>
  <c r="F131" i="55"/>
  <c r="AD131" i="55"/>
  <c r="K132" i="55"/>
  <c r="AI132" i="55"/>
  <c r="P133" i="55"/>
  <c r="AN133" i="55"/>
  <c r="U134" i="55"/>
  <c r="AS134" i="55"/>
  <c r="Z135" i="55"/>
  <c r="G136" i="55"/>
  <c r="AE136" i="55"/>
  <c r="L137" i="55"/>
  <c r="AJ137" i="55"/>
  <c r="Q138" i="55"/>
  <c r="AO138" i="55"/>
  <c r="V139" i="55"/>
  <c r="AT139" i="55"/>
  <c r="AA140" i="55"/>
  <c r="H141" i="55"/>
  <c r="AF141" i="55"/>
  <c r="D107" i="55"/>
  <c r="D131" i="55"/>
  <c r="P128" i="55"/>
  <c r="AE131" i="55"/>
  <c r="O99" i="55"/>
  <c r="AM99" i="55"/>
  <c r="T100" i="55"/>
  <c r="AR100" i="55"/>
  <c r="Y101" i="55"/>
  <c r="F102" i="55"/>
  <c r="AD102" i="55"/>
  <c r="K103" i="55"/>
  <c r="AI103" i="55"/>
  <c r="P104" i="55"/>
  <c r="AN104" i="55"/>
  <c r="U105" i="55"/>
  <c r="AS105" i="55"/>
  <c r="Z106" i="55"/>
  <c r="G107" i="55"/>
  <c r="AE107" i="55"/>
  <c r="L108" i="55"/>
  <c r="AJ108" i="55"/>
  <c r="Q109" i="55"/>
  <c r="AO109" i="55"/>
  <c r="V110" i="55"/>
  <c r="AT110" i="55"/>
  <c r="AA111" i="55"/>
  <c r="H112" i="55"/>
  <c r="AF112" i="55"/>
  <c r="M113" i="55"/>
  <c r="AK113" i="55"/>
  <c r="R114" i="55"/>
  <c r="AP114" i="55"/>
  <c r="W115" i="55"/>
  <c r="AU115" i="55"/>
  <c r="AB116" i="55"/>
  <c r="I117" i="55"/>
  <c r="AG117" i="55"/>
  <c r="N118" i="55"/>
  <c r="AL118" i="55"/>
  <c r="S119" i="55"/>
  <c r="AQ119" i="55"/>
  <c r="X120" i="55"/>
  <c r="E121" i="55"/>
  <c r="AC121" i="55"/>
  <c r="J122" i="55"/>
  <c r="AH122" i="55"/>
  <c r="O123" i="55"/>
  <c r="AM123" i="55"/>
  <c r="T124" i="55"/>
  <c r="AR124" i="55"/>
  <c r="Y125" i="55"/>
  <c r="F126" i="55"/>
  <c r="AD126" i="55"/>
  <c r="K127" i="55"/>
  <c r="AI127" i="55"/>
  <c r="AS129" i="55"/>
  <c r="Z130" i="55"/>
  <c r="P99" i="55"/>
  <c r="AN99" i="55"/>
  <c r="U100" i="55"/>
  <c r="AS100" i="55"/>
  <c r="Z101" i="55"/>
  <c r="G102" i="55"/>
  <c r="AE102" i="55"/>
  <c r="L103" i="55"/>
  <c r="AJ103" i="55"/>
  <c r="Q104" i="55"/>
  <c r="AO104" i="55"/>
  <c r="V105" i="55"/>
  <c r="AT105" i="55"/>
  <c r="AA106" i="55"/>
  <c r="H107" i="55"/>
  <c r="AF107" i="55"/>
  <c r="M108" i="55"/>
  <c r="AK108" i="55"/>
  <c r="R109" i="55"/>
  <c r="AP109" i="55"/>
  <c r="W110" i="55"/>
  <c r="AU110" i="55"/>
  <c r="AB111" i="55"/>
  <c r="I112" i="55"/>
  <c r="AG112" i="55"/>
  <c r="N113" i="55"/>
  <c r="AL113" i="55"/>
  <c r="Q99" i="55"/>
  <c r="AO99" i="55"/>
  <c r="V100" i="55"/>
  <c r="AT100" i="55"/>
  <c r="AA101" i="55"/>
  <c r="H102" i="55"/>
  <c r="AF102" i="55"/>
  <c r="M103" i="55"/>
  <c r="AK103" i="55"/>
  <c r="R104" i="55"/>
  <c r="AP104" i="55"/>
  <c r="W105" i="55"/>
  <c r="AU105" i="55"/>
  <c r="AB106" i="55"/>
  <c r="I107" i="55"/>
  <c r="AG107" i="55"/>
  <c r="N108" i="55"/>
  <c r="AL108" i="55"/>
  <c r="S109" i="55"/>
  <c r="AQ109" i="55"/>
  <c r="X110" i="55"/>
  <c r="E111" i="55"/>
  <c r="AC111" i="55"/>
  <c r="J112" i="55"/>
  <c r="AH112" i="55"/>
  <c r="O113" i="55"/>
  <c r="AM113" i="55"/>
  <c r="R99" i="55"/>
  <c r="AP99" i="55"/>
  <c r="W100" i="55"/>
  <c r="AU100" i="55"/>
  <c r="AB101" i="55"/>
  <c r="I102" i="55"/>
  <c r="AG102" i="55"/>
  <c r="N103" i="55"/>
  <c r="AL103" i="55"/>
  <c r="S104" i="55"/>
  <c r="AQ104" i="55"/>
  <c r="X105" i="55"/>
  <c r="E106" i="55"/>
  <c r="AC106" i="55"/>
  <c r="J107" i="55"/>
  <c r="AH107" i="55"/>
  <c r="O108" i="55"/>
  <c r="AM108" i="55"/>
  <c r="T109" i="55"/>
  <c r="AR109" i="55"/>
  <c r="Y110" i="55"/>
  <c r="F111" i="55"/>
  <c r="AD111" i="55"/>
  <c r="K112" i="55"/>
  <c r="S99" i="55"/>
  <c r="AQ99" i="55"/>
  <c r="X100" i="55"/>
  <c r="E101" i="55"/>
  <c r="AC101" i="55"/>
  <c r="J102" i="55"/>
  <c r="AH102" i="55"/>
  <c r="O103" i="55"/>
  <c r="AM103" i="55"/>
  <c r="T104" i="55"/>
  <c r="AR104" i="55"/>
  <c r="Y105" i="55"/>
  <c r="F106" i="55"/>
  <c r="AD106" i="55"/>
  <c r="K107" i="55"/>
  <c r="AI107" i="55"/>
  <c r="P108" i="55"/>
  <c r="AN108" i="55"/>
  <c r="U109" i="55"/>
  <c r="AS109" i="55"/>
  <c r="Z110" i="55"/>
  <c r="G111" i="55"/>
  <c r="T99" i="55"/>
  <c r="AR99" i="55"/>
  <c r="Y100" i="55"/>
  <c r="F101" i="55"/>
  <c r="AD101" i="55"/>
  <c r="K102" i="55"/>
  <c r="AI102" i="55"/>
  <c r="P103" i="55"/>
  <c r="AN103" i="55"/>
  <c r="U104" i="55"/>
  <c r="AS104" i="55"/>
  <c r="Z105" i="55"/>
  <c r="G106" i="55"/>
  <c r="AE106" i="55"/>
  <c r="L107" i="55"/>
  <c r="AJ107" i="55"/>
  <c r="Q108" i="55"/>
  <c r="AO108" i="55"/>
  <c r="V109" i="55"/>
  <c r="AT109" i="55"/>
  <c r="AA110" i="55"/>
  <c r="H111" i="55"/>
  <c r="AF111" i="55"/>
  <c r="M112" i="55"/>
  <c r="AK112" i="55"/>
  <c r="R113" i="55"/>
  <c r="AP113" i="55"/>
  <c r="W114" i="55"/>
  <c r="AU114" i="55"/>
  <c r="AB115" i="55"/>
  <c r="I116" i="55"/>
  <c r="AG116" i="55"/>
  <c r="N117" i="55"/>
  <c r="AL117" i="55"/>
  <c r="S118" i="55"/>
  <c r="AQ118" i="55"/>
  <c r="X119" i="55"/>
  <c r="E120" i="55"/>
  <c r="AC120" i="55"/>
  <c r="J121" i="55"/>
  <c r="AH121" i="55"/>
  <c r="O122" i="55"/>
  <c r="AM122" i="55"/>
  <c r="T123" i="55"/>
  <c r="AR123" i="55"/>
  <c r="Y124" i="55"/>
  <c r="U99" i="55"/>
  <c r="AS99" i="55"/>
  <c r="Z100" i="55"/>
  <c r="G101" i="55"/>
  <c r="AE101" i="55"/>
  <c r="L102" i="55"/>
  <c r="AJ102" i="55"/>
  <c r="Q103" i="55"/>
  <c r="AO103" i="55"/>
  <c r="V104" i="55"/>
  <c r="AT104" i="55"/>
  <c r="AA105" i="55"/>
  <c r="H106" i="55"/>
  <c r="AF106" i="55"/>
  <c r="M107" i="55"/>
  <c r="AK107" i="55"/>
  <c r="R108" i="55"/>
  <c r="AP108" i="55"/>
  <c r="W109" i="55"/>
  <c r="AU109" i="55"/>
  <c r="AB110" i="55"/>
  <c r="I111" i="55"/>
  <c r="AG111" i="55"/>
  <c r="N112" i="55"/>
  <c r="AL112" i="55"/>
  <c r="S113" i="55"/>
  <c r="AQ113" i="55"/>
  <c r="X114" i="55"/>
  <c r="E115" i="55"/>
  <c r="AC115" i="55"/>
  <c r="J116" i="55"/>
  <c r="AH116" i="55"/>
  <c r="O117" i="55"/>
  <c r="AM117" i="55"/>
  <c r="T118" i="55"/>
  <c r="AR118" i="55"/>
  <c r="Y119" i="55"/>
  <c r="F120" i="55"/>
  <c r="AD120" i="55"/>
  <c r="K121" i="55"/>
  <c r="AI121" i="55"/>
  <c r="P122" i="55"/>
  <c r="AN122" i="55"/>
  <c r="U123" i="55"/>
  <c r="AS123" i="55"/>
  <c r="Z124" i="55"/>
  <c r="G125" i="55"/>
  <c r="AE125" i="55"/>
  <c r="L126" i="55"/>
  <c r="V99" i="55"/>
  <c r="AT99" i="55"/>
  <c r="AA100" i="55"/>
  <c r="H101" i="55"/>
  <c r="AF101" i="55"/>
  <c r="M102" i="55"/>
  <c r="AK102" i="55"/>
  <c r="R103" i="55"/>
  <c r="AP103" i="55"/>
  <c r="W104" i="55"/>
  <c r="AU104" i="55"/>
  <c r="AB105" i="55"/>
  <c r="I106" i="55"/>
  <c r="AG106" i="55"/>
  <c r="N107" i="55"/>
  <c r="AL107" i="55"/>
  <c r="S108" i="55"/>
  <c r="AQ108" i="55"/>
  <c r="X109" i="55"/>
  <c r="E110" i="55"/>
  <c r="AC110" i="55"/>
  <c r="J111" i="55"/>
  <c r="AH111" i="55"/>
  <c r="O112" i="55"/>
  <c r="AM112" i="55"/>
  <c r="T113" i="55"/>
  <c r="AR113" i="55"/>
  <c r="Y114" i="55"/>
  <c r="F115" i="55"/>
  <c r="AD115" i="55"/>
  <c r="K116" i="55"/>
  <c r="AI116" i="55"/>
  <c r="P117" i="55"/>
  <c r="AN117" i="55"/>
  <c r="U118" i="55"/>
  <c r="AS118" i="55"/>
  <c r="Z119" i="55"/>
  <c r="G120" i="55"/>
  <c r="AE120" i="55"/>
  <c r="L121" i="55"/>
  <c r="AJ121" i="55"/>
  <c r="Q122" i="55"/>
  <c r="AO122" i="55"/>
  <c r="V123" i="55"/>
  <c r="AT123" i="55"/>
  <c r="AA124" i="55"/>
  <c r="H125" i="55"/>
  <c r="AF125" i="55"/>
  <c r="M126" i="55"/>
  <c r="AK126" i="55"/>
  <c r="R127" i="55"/>
  <c r="AP127" i="55"/>
  <c r="W128" i="55"/>
  <c r="AU128" i="55"/>
  <c r="AB129" i="55"/>
  <c r="I130" i="55"/>
  <c r="AG130" i="55"/>
  <c r="N131" i="55"/>
  <c r="AL131" i="55"/>
  <c r="S132" i="55"/>
  <c r="AQ132" i="55"/>
  <c r="X133" i="55"/>
  <c r="E134" i="55"/>
  <c r="AC134" i="55"/>
  <c r="J135" i="55"/>
  <c r="AH135" i="55"/>
  <c r="O136" i="55"/>
  <c r="AM136" i="55"/>
  <c r="W99" i="55"/>
  <c r="AU99" i="55"/>
  <c r="AB100" i="55"/>
  <c r="I101" i="55"/>
  <c r="AG101" i="55"/>
  <c r="N102" i="55"/>
  <c r="AL102" i="55"/>
  <c r="S103" i="55"/>
  <c r="AQ103" i="55"/>
  <c r="X104" i="55"/>
  <c r="E105" i="55"/>
  <c r="AC105" i="55"/>
  <c r="J106" i="55"/>
  <c r="AH106" i="55"/>
  <c r="O107" i="55"/>
  <c r="AM107" i="55"/>
  <c r="T108" i="55"/>
  <c r="AR108" i="55"/>
  <c r="Y109" i="55"/>
  <c r="F110" i="55"/>
  <c r="AD110" i="55"/>
  <c r="K111" i="55"/>
  <c r="AI111" i="55"/>
  <c r="P112" i="55"/>
  <c r="AN112" i="55"/>
  <c r="U113" i="55"/>
  <c r="AS113" i="55"/>
  <c r="Z114" i="55"/>
  <c r="G115" i="55"/>
  <c r="AE115" i="55"/>
  <c r="L116" i="55"/>
  <c r="AJ116" i="55"/>
  <c r="Q117" i="55"/>
  <c r="AO117" i="55"/>
  <c r="V118" i="55"/>
  <c r="AT118" i="55"/>
  <c r="AA119" i="55"/>
  <c r="H120" i="55"/>
  <c r="AF120" i="55"/>
  <c r="M121" i="55"/>
  <c r="AK121" i="55"/>
  <c r="R122" i="55"/>
  <c r="AP122" i="55"/>
  <c r="W123" i="55"/>
  <c r="AU123" i="55"/>
  <c r="AB124" i="55"/>
  <c r="I125" i="55"/>
  <c r="AG125" i="55"/>
  <c r="X99" i="55"/>
  <c r="E100" i="55"/>
  <c r="AC100" i="55"/>
  <c r="J101" i="55"/>
  <c r="AH101" i="55"/>
  <c r="O102" i="55"/>
  <c r="AM102" i="55"/>
  <c r="T103" i="55"/>
  <c r="AR103" i="55"/>
  <c r="Y104" i="55"/>
  <c r="F105" i="55"/>
  <c r="AD105" i="55"/>
  <c r="K106" i="55"/>
  <c r="AI106" i="55"/>
  <c r="P107" i="55"/>
  <c r="AN107" i="55"/>
  <c r="U108" i="55"/>
  <c r="AS108" i="55"/>
  <c r="Z109" i="55"/>
  <c r="G110" i="55"/>
  <c r="AE110" i="55"/>
  <c r="L111" i="55"/>
  <c r="AJ111" i="55"/>
  <c r="Q112" i="55"/>
  <c r="AO112" i="55"/>
  <c r="Y99" i="55"/>
  <c r="F100" i="55"/>
  <c r="AD100" i="55"/>
  <c r="K101" i="55"/>
  <c r="AI101" i="55"/>
  <c r="P102" i="55"/>
  <c r="AN102" i="55"/>
  <c r="U103" i="55"/>
  <c r="AS103" i="55"/>
  <c r="Z104" i="55"/>
  <c r="G105" i="55"/>
  <c r="AE105" i="55"/>
  <c r="L106" i="55"/>
  <c r="AJ106" i="55"/>
  <c r="Q107" i="55"/>
  <c r="AO107" i="55"/>
  <c r="V108" i="55"/>
  <c r="AT108" i="55"/>
  <c r="AA109" i="55"/>
  <c r="H110" i="55"/>
  <c r="AF110" i="55"/>
  <c r="M111" i="55"/>
  <c r="AK111" i="55"/>
  <c r="R112" i="55"/>
  <c r="AP112" i="55"/>
  <c r="W113" i="55"/>
  <c r="AU113" i="55"/>
  <c r="AB114" i="55"/>
  <c r="I115" i="55"/>
  <c r="AG115" i="55"/>
  <c r="N116" i="55"/>
  <c r="AL116" i="55"/>
  <c r="S117" i="55"/>
  <c r="AQ117" i="55"/>
  <c r="X118" i="55"/>
  <c r="E119" i="55"/>
  <c r="AC119" i="55"/>
  <c r="J120" i="55"/>
  <c r="AH120" i="55"/>
  <c r="O121" i="55"/>
  <c r="AM121" i="55"/>
  <c r="T122" i="55"/>
  <c r="AR122" i="55"/>
  <c r="Y123" i="55"/>
  <c r="F124" i="55"/>
  <c r="AD124" i="55"/>
  <c r="K125" i="55"/>
  <c r="AI125" i="55"/>
  <c r="Z99" i="55"/>
  <c r="G100" i="55"/>
  <c r="AE100" i="55"/>
  <c r="L101" i="55"/>
  <c r="AJ101" i="55"/>
  <c r="Q102" i="55"/>
  <c r="AO102" i="55"/>
  <c r="V103" i="55"/>
  <c r="AT103" i="55"/>
  <c r="AA104" i="55"/>
  <c r="H105" i="55"/>
  <c r="AF105" i="55"/>
  <c r="M106" i="55"/>
  <c r="AK106" i="55"/>
  <c r="R107" i="55"/>
  <c r="AP107" i="55"/>
  <c r="W108" i="55"/>
  <c r="AU108" i="55"/>
  <c r="AB109" i="55"/>
  <c r="I110" i="55"/>
  <c r="AG110" i="55"/>
  <c r="N111" i="55"/>
  <c r="AL111" i="55"/>
  <c r="S112" i="55"/>
  <c r="AQ112" i="55"/>
  <c r="X113" i="55"/>
  <c r="E114" i="55"/>
  <c r="AC114" i="55"/>
  <c r="J115" i="55"/>
  <c r="AH115" i="55"/>
  <c r="O116" i="55"/>
  <c r="AM116" i="55"/>
  <c r="T117" i="55"/>
  <c r="AR117" i="55"/>
  <c r="Y118" i="55"/>
  <c r="F119" i="55"/>
  <c r="AD119" i="55"/>
  <c r="K120" i="55"/>
  <c r="AI120" i="55"/>
  <c r="P121" i="55"/>
  <c r="AN121" i="55"/>
  <c r="U122" i="55"/>
  <c r="AS122" i="55"/>
  <c r="Z123" i="55"/>
  <c r="G124" i="55"/>
  <c r="AE124" i="55"/>
  <c r="L125" i="55"/>
  <c r="AA99" i="55"/>
  <c r="H100" i="55"/>
  <c r="AF100" i="55"/>
  <c r="M101" i="55"/>
  <c r="AK101" i="55"/>
  <c r="R102" i="55"/>
  <c r="AP102" i="55"/>
  <c r="W103" i="55"/>
  <c r="AU103" i="55"/>
  <c r="AB104" i="55"/>
  <c r="I105" i="55"/>
  <c r="AG105" i="55"/>
  <c r="N106" i="55"/>
  <c r="AL106" i="55"/>
  <c r="S107" i="55"/>
  <c r="AQ107" i="55"/>
  <c r="X108" i="55"/>
  <c r="E109" i="55"/>
  <c r="AC109" i="55"/>
  <c r="J110" i="55"/>
  <c r="AH110" i="55"/>
  <c r="O111" i="55"/>
  <c r="AM111" i="55"/>
  <c r="T112" i="55"/>
  <c r="AR112" i="55"/>
  <c r="Y113" i="55"/>
  <c r="F114" i="55"/>
  <c r="AD114" i="55"/>
  <c r="K115" i="55"/>
  <c r="AI115" i="55"/>
  <c r="P116" i="55"/>
  <c r="AN116" i="55"/>
  <c r="U117" i="55"/>
  <c r="AS117" i="55"/>
  <c r="Z118" i="55"/>
  <c r="G119" i="55"/>
  <c r="AE119" i="55"/>
  <c r="L120" i="55"/>
  <c r="AJ120" i="55"/>
  <c r="Q121" i="55"/>
  <c r="AO121" i="55"/>
  <c r="AB99" i="55"/>
  <c r="I100" i="55"/>
  <c r="AG100" i="55"/>
  <c r="N101" i="55"/>
  <c r="AL101" i="55"/>
  <c r="S102" i="55"/>
  <c r="AQ102" i="55"/>
  <c r="X103" i="55"/>
  <c r="E104" i="55"/>
  <c r="AC104" i="55"/>
  <c r="J105" i="55"/>
  <c r="AH105" i="55"/>
  <c r="O106" i="55"/>
  <c r="AM106" i="55"/>
  <c r="T107" i="55"/>
  <c r="AR107" i="55"/>
  <c r="Y108" i="55"/>
  <c r="F109" i="55"/>
  <c r="AD109" i="55"/>
  <c r="K110" i="55"/>
  <c r="AI110" i="55"/>
  <c r="P111" i="55"/>
  <c r="AN111" i="55"/>
  <c r="E99" i="55"/>
  <c r="AC99" i="55"/>
  <c r="J100" i="55"/>
  <c r="AH100" i="55"/>
  <c r="O101" i="55"/>
  <c r="AM101" i="55"/>
  <c r="T102" i="55"/>
  <c r="AR102" i="55"/>
  <c r="Y103" i="55"/>
  <c r="F104" i="55"/>
  <c r="AD104" i="55"/>
  <c r="K105" i="55"/>
  <c r="AI105" i="55"/>
  <c r="P106" i="55"/>
  <c r="AN106" i="55"/>
  <c r="U107" i="55"/>
  <c r="AS107" i="55"/>
  <c r="Z108" i="55"/>
  <c r="F99" i="55"/>
  <c r="AD99" i="55"/>
  <c r="K100" i="55"/>
  <c r="AI100" i="55"/>
  <c r="P101" i="55"/>
  <c r="AN101" i="55"/>
  <c r="U102" i="55"/>
  <c r="AS102" i="55"/>
  <c r="Z103" i="55"/>
  <c r="G104" i="55"/>
  <c r="AE104" i="55"/>
  <c r="L105" i="55"/>
  <c r="AJ105" i="55"/>
  <c r="Q106" i="55"/>
  <c r="AO106" i="55"/>
  <c r="V107" i="55"/>
  <c r="AT107" i="55"/>
  <c r="G99" i="55"/>
  <c r="AE99" i="55"/>
  <c r="L100" i="55"/>
  <c r="AJ100" i="55"/>
  <c r="Q101" i="55"/>
  <c r="AO101" i="55"/>
  <c r="V102" i="55"/>
  <c r="AT102" i="55"/>
  <c r="AA103" i="55"/>
  <c r="H104" i="55"/>
  <c r="AF104" i="55"/>
  <c r="M105" i="55"/>
  <c r="AK105" i="55"/>
  <c r="H99" i="55"/>
  <c r="AF99" i="55"/>
  <c r="M100" i="55"/>
  <c r="AK100" i="55"/>
  <c r="R101" i="55"/>
  <c r="AP101" i="55"/>
  <c r="W102" i="55"/>
  <c r="AU102" i="55"/>
  <c r="AB103" i="55"/>
  <c r="I104" i="55"/>
  <c r="AG104" i="55"/>
  <c r="N105" i="55"/>
  <c r="AL105" i="55"/>
  <c r="I99" i="55"/>
  <c r="AG99" i="55"/>
  <c r="N100" i="55"/>
  <c r="AL100" i="55"/>
  <c r="S101" i="55"/>
  <c r="AQ101" i="55"/>
  <c r="X102" i="55"/>
  <c r="E103" i="55"/>
  <c r="AC103" i="55"/>
  <c r="J104" i="55"/>
  <c r="AH104" i="55"/>
  <c r="O105" i="55"/>
  <c r="AM105" i="55"/>
  <c r="T106" i="55"/>
  <c r="AE103" i="55"/>
  <c r="E108" i="55"/>
  <c r="L110" i="55"/>
  <c r="AQ111" i="55"/>
  <c r="P113" i="55"/>
  <c r="U114" i="55"/>
  <c r="X115" i="55"/>
  <c r="W116" i="55"/>
  <c r="Z117" i="55"/>
  <c r="AC118" i="55"/>
  <c r="AF119" i="55"/>
  <c r="AB120" i="55"/>
  <c r="AE121" i="55"/>
  <c r="AC122" i="55"/>
  <c r="AD123" i="55"/>
  <c r="AC124" i="55"/>
  <c r="U125" i="55"/>
  <c r="P126" i="55"/>
  <c r="AS126" i="55"/>
  <c r="AE127" i="55"/>
  <c r="U128" i="55"/>
  <c r="H129" i="55"/>
  <c r="AK129" i="55"/>
  <c r="AA130" i="55"/>
  <c r="M131" i="55"/>
  <c r="AQ131" i="55"/>
  <c r="AC132" i="55"/>
  <c r="R133" i="55"/>
  <c r="AT133" i="55"/>
  <c r="AF134" i="55"/>
  <c r="Q135" i="55"/>
  <c r="AS135" i="55"/>
  <c r="AG136" i="55"/>
  <c r="R137" i="55"/>
  <c r="AS137" i="55"/>
  <c r="AC138" i="55"/>
  <c r="M139" i="55"/>
  <c r="AN139" i="55"/>
  <c r="X140" i="55"/>
  <c r="K141" i="55"/>
  <c r="AL141" i="55"/>
  <c r="D116" i="55"/>
  <c r="AD138" i="55"/>
  <c r="AB140" i="55"/>
  <c r="AM141" i="55"/>
  <c r="AH119" i="55"/>
  <c r="AF123" i="55"/>
  <c r="R126" i="55"/>
  <c r="J129" i="55"/>
  <c r="P131" i="55"/>
  <c r="T133" i="55"/>
  <c r="F134" i="55"/>
  <c r="AU135" i="55"/>
  <c r="AU137" i="55"/>
  <c r="AP139" i="55"/>
  <c r="AN141" i="55"/>
  <c r="AF132" i="55"/>
  <c r="T135" i="55"/>
  <c r="U137" i="55"/>
  <c r="P139" i="55"/>
  <c r="AO141" i="55"/>
  <c r="V137" i="55"/>
  <c r="AE140" i="55"/>
  <c r="W137" i="55"/>
  <c r="E140" i="55"/>
  <c r="X137" i="55"/>
  <c r="AG140" i="55"/>
  <c r="AO136" i="55"/>
  <c r="AS141" i="55"/>
  <c r="Z137" i="55"/>
  <c r="H140" i="55"/>
  <c r="N136" i="55"/>
  <c r="D125" i="55"/>
  <c r="D99" i="55"/>
  <c r="D101" i="55"/>
  <c r="AT138" i="55"/>
  <c r="AU138" i="55"/>
  <c r="AL137" i="55"/>
  <c r="AK133" i="55"/>
  <c r="AC141" i="55"/>
  <c r="AT140" i="55"/>
  <c r="Y138" i="55"/>
  <c r="AP137" i="55"/>
  <c r="Z120" i="55"/>
  <c r="P137" i="55"/>
  <c r="AP111" i="55"/>
  <c r="AR137" i="55"/>
  <c r="K104" i="55"/>
  <c r="F108" i="55"/>
  <c r="M110" i="55"/>
  <c r="AR111" i="55"/>
  <c r="Q113" i="55"/>
  <c r="V114" i="55"/>
  <c r="Y115" i="55"/>
  <c r="X116" i="55"/>
  <c r="AA117" i="55"/>
  <c r="AD118" i="55"/>
  <c r="AG119" i="55"/>
  <c r="AG120" i="55"/>
  <c r="AF121" i="55"/>
  <c r="AD122" i="55"/>
  <c r="AE123" i="55"/>
  <c r="AF124" i="55"/>
  <c r="Z125" i="55"/>
  <c r="Q126" i="55"/>
  <c r="AT126" i="55"/>
  <c r="AJ127" i="55"/>
  <c r="V128" i="55"/>
  <c r="I129" i="55"/>
  <c r="AL129" i="55"/>
  <c r="AB130" i="55"/>
  <c r="O131" i="55"/>
  <c r="AR131" i="55"/>
  <c r="AD132" i="55"/>
  <c r="S133" i="55"/>
  <c r="AU133" i="55"/>
  <c r="AG134" i="55"/>
  <c r="R135" i="55"/>
  <c r="AT135" i="55"/>
  <c r="AH136" i="55"/>
  <c r="S137" i="55"/>
  <c r="AT137" i="55"/>
  <c r="N139" i="55"/>
  <c r="AO139" i="55"/>
  <c r="L141" i="55"/>
  <c r="D117" i="55"/>
  <c r="AK120" i="55"/>
  <c r="AA125" i="55"/>
  <c r="AU126" i="55"/>
  <c r="X128" i="55"/>
  <c r="AM129" i="55"/>
  <c r="AC130" i="55"/>
  <c r="AE132" i="55"/>
  <c r="AH134" i="55"/>
  <c r="S135" i="55"/>
  <c r="T137" i="55"/>
  <c r="AE138" i="55"/>
  <c r="O139" i="55"/>
  <c r="AC140" i="55"/>
  <c r="M141" i="55"/>
  <c r="D118" i="55"/>
  <c r="U133" i="55"/>
  <c r="AI134" i="55"/>
  <c r="AJ136" i="55"/>
  <c r="E138" i="55"/>
  <c r="AQ139" i="55"/>
  <c r="N141" i="55"/>
  <c r="F138" i="55"/>
  <c r="O141" i="55"/>
  <c r="AL136" i="55"/>
  <c r="P141" i="55"/>
  <c r="H138" i="55"/>
  <c r="AR141" i="55"/>
  <c r="W139" i="55"/>
  <c r="D123" i="55"/>
  <c r="L134" i="55"/>
  <c r="AI140" i="55"/>
  <c r="I140" i="55"/>
  <c r="AK140" i="55"/>
  <c r="S138" i="55"/>
  <c r="F133" i="55"/>
  <c r="D134" i="55"/>
  <c r="AI131" i="55"/>
  <c r="R140" i="55"/>
  <c r="AO133" i="55"/>
  <c r="AO137" i="55"/>
  <c r="E141" i="55"/>
  <c r="S114" i="55"/>
  <c r="AJ141" i="55"/>
  <c r="X124" i="55"/>
  <c r="T128" i="55"/>
  <c r="Q137" i="55"/>
  <c r="L104" i="55"/>
  <c r="G108" i="55"/>
  <c r="N110" i="55"/>
  <c r="AS111" i="55"/>
  <c r="V113" i="55"/>
  <c r="AA114" i="55"/>
  <c r="Z115" i="55"/>
  <c r="AC116" i="55"/>
  <c r="AB117" i="55"/>
  <c r="AE118" i="55"/>
  <c r="AG121" i="55"/>
  <c r="AI122" i="55"/>
  <c r="AG124" i="55"/>
  <c r="AK127" i="55"/>
  <c r="AS131" i="55"/>
  <c r="AI136" i="55"/>
  <c r="AD140" i="55"/>
  <c r="AG138" i="55"/>
  <c r="AP141" i="55"/>
  <c r="J136" i="55"/>
  <c r="AF140" i="55"/>
  <c r="AN136" i="55"/>
  <c r="Q141" i="55"/>
  <c r="Y137" i="55"/>
  <c r="AA133" i="55"/>
  <c r="AK138" i="55"/>
  <c r="K138" i="55"/>
  <c r="AU141" i="55"/>
  <c r="AG133" i="55"/>
  <c r="Z141" i="55"/>
  <c r="I135" i="55"/>
  <c r="Y134" i="55"/>
  <c r="Y136" i="55"/>
  <c r="D138" i="55"/>
  <c r="I139" i="55"/>
  <c r="AP135" i="55"/>
  <c r="AQ126" i="55"/>
  <c r="U130" i="55"/>
  <c r="M133" i="55"/>
  <c r="K139" i="55"/>
  <c r="AD103" i="55"/>
  <c r="AF136" i="55"/>
  <c r="AI104" i="55"/>
  <c r="H108" i="55"/>
  <c r="O110" i="55"/>
  <c r="AT111" i="55"/>
  <c r="Z113" i="55"/>
  <c r="AE114" i="55"/>
  <c r="AA115" i="55"/>
  <c r="AD116" i="55"/>
  <c r="AC117" i="55"/>
  <c r="AF118" i="55"/>
  <c r="AI119" i="55"/>
  <c r="AL120" i="55"/>
  <c r="AL121" i="55"/>
  <c r="AJ122" i="55"/>
  <c r="AG123" i="55"/>
  <c r="AH124" i="55"/>
  <c r="AB125" i="55"/>
  <c r="S126" i="55"/>
  <c r="E127" i="55"/>
  <c r="AL127" i="55"/>
  <c r="Y128" i="55"/>
  <c r="K129" i="55"/>
  <c r="AN129" i="55"/>
  <c r="AD130" i="55"/>
  <c r="Q131" i="55"/>
  <c r="AT131" i="55"/>
  <c r="G134" i="55"/>
  <c r="H136" i="55"/>
  <c r="AF138" i="55"/>
  <c r="D119" i="55"/>
  <c r="AU139" i="55"/>
  <c r="AH138" i="55"/>
  <c r="D121" i="55"/>
  <c r="AI138" i="55"/>
  <c r="I138" i="55"/>
  <c r="AP136" i="55"/>
  <c r="AA137" i="55"/>
  <c r="D100" i="55"/>
  <c r="Y141" i="55"/>
  <c r="AJ135" i="55"/>
  <c r="AB141" i="55"/>
  <c r="AJ131" i="55"/>
  <c r="S130" i="55"/>
  <c r="S125" i="55"/>
  <c r="AB136" i="55"/>
  <c r="AB119" i="55"/>
  <c r="AJ104" i="55"/>
  <c r="AA108" i="55"/>
  <c r="P110" i="55"/>
  <c r="AU111" i="55"/>
  <c r="AA113" i="55"/>
  <c r="AF114" i="55"/>
  <c r="AF115" i="55"/>
  <c r="AE116" i="55"/>
  <c r="AH117" i="55"/>
  <c r="AG118" i="55"/>
  <c r="AJ119" i="55"/>
  <c r="AM120" i="55"/>
  <c r="AP121" i="55"/>
  <c r="AK122" i="55"/>
  <c r="AH123" i="55"/>
  <c r="AI124" i="55"/>
  <c r="AC125" i="55"/>
  <c r="T126" i="55"/>
  <c r="F127" i="55"/>
  <c r="AM127" i="55"/>
  <c r="Z128" i="55"/>
  <c r="L129" i="55"/>
  <c r="AO129" i="55"/>
  <c r="AE130" i="55"/>
  <c r="R131" i="55"/>
  <c r="AU131" i="55"/>
  <c r="AK132" i="55"/>
  <c r="V133" i="55"/>
  <c r="H134" i="55"/>
  <c r="AJ134" i="55"/>
  <c r="U135" i="55"/>
  <c r="I136" i="55"/>
  <c r="AK136" i="55"/>
  <c r="Q139" i="55"/>
  <c r="D120" i="55"/>
  <c r="R139" i="55"/>
  <c r="W135" i="55"/>
  <c r="D122" i="55"/>
  <c r="G140" i="55"/>
  <c r="M136" i="55"/>
  <c r="S141" i="55"/>
  <c r="Y139" i="55"/>
  <c r="V141" i="55"/>
  <c r="N140" i="55"/>
  <c r="G135" i="55"/>
  <c r="AG139" i="55"/>
  <c r="G139" i="55"/>
  <c r="S140" i="55"/>
  <c r="T140" i="55"/>
  <c r="N135" i="55"/>
  <c r="F129" i="55"/>
  <c r="O135" i="55"/>
  <c r="V116" i="55"/>
  <c r="P105" i="55"/>
  <c r="AB108" i="55"/>
  <c r="Q110" i="55"/>
  <c r="L112" i="55"/>
  <c r="AB113" i="55"/>
  <c r="AG114" i="55"/>
  <c r="AJ115" i="55"/>
  <c r="AF116" i="55"/>
  <c r="AI117" i="55"/>
  <c r="AH118" i="55"/>
  <c r="AK119" i="55"/>
  <c r="AN120" i="55"/>
  <c r="AQ121" i="55"/>
  <c r="AL122" i="55"/>
  <c r="AI123" i="55"/>
  <c r="AJ124" i="55"/>
  <c r="AD125" i="55"/>
  <c r="U126" i="55"/>
  <c r="G127" i="55"/>
  <c r="AN127" i="55"/>
  <c r="AA128" i="55"/>
  <c r="M129" i="55"/>
  <c r="AT129" i="55"/>
  <c r="AF130" i="55"/>
  <c r="S131" i="55"/>
  <c r="E132" i="55"/>
  <c r="AL132" i="55"/>
  <c r="W133" i="55"/>
  <c r="I134" i="55"/>
  <c r="AK134" i="55"/>
  <c r="V135" i="55"/>
  <c r="G138" i="55"/>
  <c r="AQ141" i="55"/>
  <c r="F140" i="55"/>
  <c r="AJ138" i="55"/>
  <c r="AB135" i="55"/>
  <c r="AT141" i="55"/>
  <c r="AJ140" i="55"/>
  <c r="D127" i="55"/>
  <c r="AO140" i="55"/>
  <c r="U136" i="55"/>
  <c r="F139" i="55"/>
  <c r="AM137" i="55"/>
  <c r="D111" i="55"/>
  <c r="AP133" i="55"/>
  <c r="AA122" i="55"/>
  <c r="AD134" i="55"/>
  <c r="AC123" i="55"/>
  <c r="W140" i="55"/>
  <c r="Q105" i="55"/>
  <c r="AC108" i="55"/>
  <c r="R110" i="55"/>
  <c r="U112" i="55"/>
  <c r="AC113" i="55"/>
  <c r="AH114" i="55"/>
  <c r="AK115" i="55"/>
  <c r="AK116" i="55"/>
  <c r="AJ117" i="55"/>
  <c r="AM118" i="55"/>
  <c r="AL119" i="55"/>
  <c r="AO120" i="55"/>
  <c r="AR121" i="55"/>
  <c r="AQ122" i="55"/>
  <c r="AN123" i="55"/>
  <c r="AK124" i="55"/>
  <c r="AH125" i="55"/>
  <c r="V126" i="55"/>
  <c r="L127" i="55"/>
  <c r="AO127" i="55"/>
  <c r="AB128" i="55"/>
  <c r="N129" i="55"/>
  <c r="AU129" i="55"/>
  <c r="AH130" i="55"/>
  <c r="T131" i="55"/>
  <c r="F132" i="55"/>
  <c r="AM132" i="55"/>
  <c r="Y133" i="55"/>
  <c r="J134" i="55"/>
  <c r="AL134" i="55"/>
  <c r="K136" i="55"/>
  <c r="S139" i="55"/>
  <c r="R141" i="55"/>
  <c r="AO132" i="55"/>
  <c r="U141" i="55"/>
  <c r="E133" i="55"/>
  <c r="AJ133" i="55"/>
  <c r="AK131" i="55"/>
  <c r="AB134" i="55"/>
  <c r="S128" i="55"/>
  <c r="AR133" i="55"/>
  <c r="S115" i="55"/>
  <c r="J99" i="55"/>
  <c r="AN105" i="55"/>
  <c r="AD108" i="55"/>
  <c r="AJ110" i="55"/>
  <c r="V112" i="55"/>
  <c r="AD113" i="55"/>
  <c r="AI114" i="55"/>
  <c r="AL115" i="55"/>
  <c r="AO116" i="55"/>
  <c r="AK117" i="55"/>
  <c r="AN118" i="55"/>
  <c r="AM119" i="55"/>
  <c r="AP120" i="55"/>
  <c r="AS121" i="55"/>
  <c r="AT122" i="55"/>
  <c r="AO123" i="55"/>
  <c r="AL124" i="55"/>
  <c r="AJ125" i="55"/>
  <c r="W126" i="55"/>
  <c r="M127" i="55"/>
  <c r="AQ127" i="55"/>
  <c r="AC128" i="55"/>
  <c r="O129" i="55"/>
  <c r="E130" i="55"/>
  <c r="AI130" i="55"/>
  <c r="U131" i="55"/>
  <c r="G132" i="55"/>
  <c r="AN132" i="55"/>
  <c r="Z133" i="55"/>
  <c r="K134" i="55"/>
  <c r="AM134" i="55"/>
  <c r="AA135" i="55"/>
  <c r="L136" i="55"/>
  <c r="AH140" i="55"/>
  <c r="J138" i="55"/>
  <c r="D124" i="55"/>
  <c r="AL138" i="55"/>
  <c r="D126" i="55"/>
  <c r="E137" i="55"/>
  <c r="D135" i="55"/>
  <c r="AL135" i="55"/>
  <c r="D110" i="55"/>
  <c r="AI139" i="55"/>
  <c r="AH141" i="55"/>
  <c r="AA107" i="55"/>
  <c r="AE134" i="55"/>
  <c r="K99" i="55"/>
  <c r="AO105" i="55"/>
  <c r="AE108" i="55"/>
  <c r="AK110" i="55"/>
  <c r="W112" i="55"/>
  <c r="AE113" i="55"/>
  <c r="AJ114" i="55"/>
  <c r="AM115" i="55"/>
  <c r="AP116" i="55"/>
  <c r="AP117" i="55"/>
  <c r="AO118" i="55"/>
  <c r="AR119" i="55"/>
  <c r="AQ120" i="55"/>
  <c r="AT121" i="55"/>
  <c r="AU122" i="55"/>
  <c r="AP123" i="55"/>
  <c r="AM124" i="55"/>
  <c r="AK125" i="55"/>
  <c r="X126" i="55"/>
  <c r="N127" i="55"/>
  <c r="AR127" i="55"/>
  <c r="AD128" i="55"/>
  <c r="P129" i="55"/>
  <c r="F130" i="55"/>
  <c r="AJ130" i="55"/>
  <c r="V131" i="55"/>
  <c r="H132" i="55"/>
  <c r="AN134" i="55"/>
  <c r="X139" i="55"/>
  <c r="T141" i="55"/>
  <c r="Z139" i="55"/>
  <c r="W141" i="55"/>
  <c r="D103" i="55"/>
  <c r="D133" i="55"/>
  <c r="V134" i="55"/>
  <c r="H137" i="55"/>
  <c r="X136" i="55"/>
  <c r="M137" i="55"/>
  <c r="AO135" i="55"/>
  <c r="U140" i="55"/>
  <c r="Y121" i="55"/>
  <c r="AO131" i="55"/>
  <c r="I113" i="55"/>
  <c r="L131" i="55"/>
  <c r="AH99" i="55"/>
  <c r="R106" i="55"/>
  <c r="AF108" i="55"/>
  <c r="AL110" i="55"/>
  <c r="X112" i="55"/>
  <c r="AF113" i="55"/>
  <c r="AK114" i="55"/>
  <c r="AN115" i="55"/>
  <c r="AQ116" i="55"/>
  <c r="AT117" i="55"/>
  <c r="AP118" i="55"/>
  <c r="AS119" i="55"/>
  <c r="AR120" i="55"/>
  <c r="AU121" i="55"/>
  <c r="E123" i="55"/>
  <c r="AQ123" i="55"/>
  <c r="AN124" i="55"/>
  <c r="AL125" i="55"/>
  <c r="Y126" i="55"/>
  <c r="O127" i="55"/>
  <c r="AS127" i="55"/>
  <c r="AE128" i="55"/>
  <c r="Q129" i="55"/>
  <c r="G130" i="55"/>
  <c r="AK130" i="55"/>
  <c r="W131" i="55"/>
  <c r="M132" i="55"/>
  <c r="AP132" i="55"/>
  <c r="AB133" i="55"/>
  <c r="M134" i="55"/>
  <c r="AO134" i="55"/>
  <c r="AC135" i="55"/>
  <c r="AQ136" i="55"/>
  <c r="AF137" i="55"/>
  <c r="F137" i="55"/>
  <c r="W136" i="55"/>
  <c r="K135" i="55"/>
  <c r="AN137" i="55"/>
  <c r="K133" i="55"/>
  <c r="D113" i="55"/>
  <c r="AJ109" i="55"/>
  <c r="T125" i="55"/>
  <c r="AJ129" i="55"/>
  <c r="L139" i="55"/>
  <c r="AI99" i="55"/>
  <c r="S106" i="55"/>
  <c r="G109" i="55"/>
  <c r="AM110" i="55"/>
  <c r="Y112" i="55"/>
  <c r="AG113" i="55"/>
  <c r="AL114" i="55"/>
  <c r="AO115" i="55"/>
  <c r="AR116" i="55"/>
  <c r="AU117" i="55"/>
  <c r="AU118" i="55"/>
  <c r="AT119" i="55"/>
  <c r="F121" i="55"/>
  <c r="E122" i="55"/>
  <c r="F123" i="55"/>
  <c r="E124" i="55"/>
  <c r="AS124" i="55"/>
  <c r="AM125" i="55"/>
  <c r="Z126" i="55"/>
  <c r="P127" i="55"/>
  <c r="AT127" i="55"/>
  <c r="AF128" i="55"/>
  <c r="V129" i="55"/>
  <c r="H130" i="55"/>
  <c r="AL130" i="55"/>
  <c r="X131" i="55"/>
  <c r="N132" i="55"/>
  <c r="AR132" i="55"/>
  <c r="AC133" i="55"/>
  <c r="N134" i="55"/>
  <c r="AP134" i="55"/>
  <c r="AD135" i="55"/>
  <c r="P136" i="55"/>
  <c r="AR136" i="55"/>
  <c r="AB137" i="55"/>
  <c r="L138" i="55"/>
  <c r="AP138" i="55"/>
  <c r="J140" i="55"/>
  <c r="AI135" i="55"/>
  <c r="AP140" i="55"/>
  <c r="V132" i="55"/>
  <c r="AH139" i="55"/>
  <c r="L135" i="55"/>
  <c r="M135" i="55"/>
  <c r="J139" i="55"/>
  <c r="U116" i="55"/>
  <c r="AQ137" i="55"/>
  <c r="AA120" i="55"/>
  <c r="V130" i="55"/>
  <c r="AM139" i="55"/>
  <c r="O100" i="55"/>
  <c r="U106" i="55"/>
  <c r="H109" i="55"/>
  <c r="AN110" i="55"/>
  <c r="Z112" i="55"/>
  <c r="AN113" i="55"/>
  <c r="AQ114" i="55"/>
  <c r="AP115" i="55"/>
  <c r="AS116" i="55"/>
  <c r="E118" i="55"/>
  <c r="H119" i="55"/>
  <c r="AU119" i="55"/>
  <c r="G121" i="55"/>
  <c r="F122" i="55"/>
  <c r="G123" i="55"/>
  <c r="H124" i="55"/>
  <c r="AT124" i="55"/>
  <c r="AN125" i="55"/>
  <c r="AE126" i="55"/>
  <c r="Q127" i="55"/>
  <c r="AU127" i="55"/>
  <c r="AG128" i="55"/>
  <c r="W129" i="55"/>
  <c r="J130" i="55"/>
  <c r="AM130" i="55"/>
  <c r="Y131" i="55"/>
  <c r="O132" i="55"/>
  <c r="AS132" i="55"/>
  <c r="AD133" i="55"/>
  <c r="O134" i="55"/>
  <c r="AT134" i="55"/>
  <c r="AE135" i="55"/>
  <c r="Q136" i="55"/>
  <c r="AS136" i="55"/>
  <c r="AC137" i="55"/>
  <c r="M138" i="55"/>
  <c r="AQ138" i="55"/>
  <c r="AA139" i="55"/>
  <c r="K140" i="55"/>
  <c r="AL140" i="55"/>
  <c r="R134" i="55"/>
  <c r="O140" i="55"/>
  <c r="H133" i="55"/>
  <c r="AM135" i="55"/>
  <c r="D137" i="55"/>
  <c r="AG141" i="55"/>
  <c r="AM131" i="55"/>
  <c r="H113" i="55"/>
  <c r="D114" i="55"/>
  <c r="AB122" i="55"/>
  <c r="AB132" i="55"/>
  <c r="AK141" i="55"/>
  <c r="P100" i="55"/>
  <c r="V106" i="55"/>
  <c r="I109" i="55"/>
  <c r="AO110" i="55"/>
  <c r="AA112" i="55"/>
  <c r="AO113" i="55"/>
  <c r="AR114" i="55"/>
  <c r="AQ115" i="55"/>
  <c r="AT116" i="55"/>
  <c r="F118" i="55"/>
  <c r="I119" i="55"/>
  <c r="I120" i="55"/>
  <c r="H121" i="55"/>
  <c r="K122" i="55"/>
  <c r="H123" i="55"/>
  <c r="I124" i="55"/>
  <c r="AU124" i="55"/>
  <c r="AO125" i="55"/>
  <c r="AF126" i="55"/>
  <c r="S127" i="55"/>
  <c r="E128" i="55"/>
  <c r="AH128" i="55"/>
  <c r="X129" i="55"/>
  <c r="K130" i="55"/>
  <c r="AN130" i="55"/>
  <c r="Z131" i="55"/>
  <c r="P132" i="55"/>
  <c r="AT132" i="55"/>
  <c r="AE133" i="55"/>
  <c r="P134" i="55"/>
  <c r="AU134" i="55"/>
  <c r="AF135" i="55"/>
  <c r="R136" i="55"/>
  <c r="AT136" i="55"/>
  <c r="AD137" i="55"/>
  <c r="N138" i="55"/>
  <c r="AR138" i="55"/>
  <c r="AB139" i="55"/>
  <c r="L140" i="55"/>
  <c r="AM140" i="55"/>
  <c r="D128" i="55"/>
  <c r="AD139" i="55"/>
  <c r="AH133" i="55"/>
  <c r="D104" i="55"/>
  <c r="Q140" i="55"/>
  <c r="I133" i="55"/>
  <c r="X138" i="55"/>
  <c r="AA134" i="55"/>
  <c r="Z138" i="55"/>
  <c r="X117" i="55"/>
  <c r="I141" i="55"/>
  <c r="AB118" i="55"/>
  <c r="P135" i="55"/>
  <c r="AM100" i="55"/>
  <c r="AP106" i="55"/>
  <c r="J109" i="55"/>
  <c r="AP110" i="55"/>
  <c r="AB112" i="55"/>
  <c r="AT113" i="55"/>
  <c r="AS114" i="55"/>
  <c r="E116" i="55"/>
  <c r="AU116" i="55"/>
  <c r="G118" i="55"/>
  <c r="J119" i="55"/>
  <c r="M120" i="55"/>
  <c r="I121" i="55"/>
  <c r="L122" i="55"/>
  <c r="I123" i="55"/>
  <c r="J124" i="55"/>
  <c r="E125" i="55"/>
  <c r="AP125" i="55"/>
  <c r="AG126" i="55"/>
  <c r="T127" i="55"/>
  <c r="F128" i="55"/>
  <c r="AI128" i="55"/>
  <c r="Y129" i="55"/>
  <c r="L130" i="55"/>
  <c r="AO130" i="55"/>
  <c r="AA131" i="55"/>
  <c r="Q132" i="55"/>
  <c r="AU132" i="55"/>
  <c r="AF133" i="55"/>
  <c r="Q134" i="55"/>
  <c r="E135" i="55"/>
  <c r="AG135" i="55"/>
  <c r="S136" i="55"/>
  <c r="AU136" i="55"/>
  <c r="AE137" i="55"/>
  <c r="R138" i="55"/>
  <c r="AS138" i="55"/>
  <c r="AC139" i="55"/>
  <c r="M140" i="55"/>
  <c r="AN140" i="55"/>
  <c r="X141" i="55"/>
  <c r="D102" i="55"/>
  <c r="D132" i="55"/>
  <c r="F135" i="55"/>
  <c r="AE139" i="55"/>
  <c r="AS130" i="55"/>
  <c r="AS140" i="55"/>
  <c r="Z134" i="55"/>
  <c r="N137" i="55"/>
  <c r="AK139" i="55"/>
  <c r="R115" i="55"/>
  <c r="V140" i="55"/>
  <c r="AD121" i="55"/>
  <c r="AS133" i="55"/>
  <c r="AN100" i="55"/>
  <c r="AQ106" i="55"/>
  <c r="K109" i="55"/>
  <c r="Q111" i="55"/>
  <c r="AI112" i="55"/>
  <c r="G114" i="55"/>
  <c r="AT114" i="55"/>
  <c r="F116" i="55"/>
  <c r="E117" i="55"/>
  <c r="H118" i="55"/>
  <c r="K119" i="55"/>
  <c r="N120" i="55"/>
  <c r="N121" i="55"/>
  <c r="M122" i="55"/>
  <c r="J123" i="55"/>
  <c r="K124" i="55"/>
  <c r="F125" i="55"/>
  <c r="AQ125" i="55"/>
  <c r="AH126" i="55"/>
  <c r="U127" i="55"/>
  <c r="G128" i="55"/>
  <c r="AJ128" i="55"/>
  <c r="Z129" i="55"/>
  <c r="M130" i="55"/>
  <c r="AP130" i="55"/>
  <c r="AF131" i="55"/>
  <c r="R132" i="55"/>
  <c r="T136" i="55"/>
  <c r="T138" i="55"/>
  <c r="X134" i="55"/>
  <c r="D136" i="55"/>
  <c r="W138" i="55"/>
  <c r="AN135" i="55"/>
  <c r="Z136" i="55"/>
  <c r="AA136" i="55"/>
  <c r="AB123" i="55"/>
  <c r="AI129" i="55"/>
  <c r="AL139" i="55"/>
  <c r="AU107" i="55"/>
  <c r="AP131" i="55"/>
  <c r="T101" i="55"/>
  <c r="AR106" i="55"/>
  <c r="L109" i="55"/>
  <c r="R111" i="55"/>
  <c r="AJ112" i="55"/>
  <c r="H114" i="55"/>
  <c r="H115" i="55"/>
  <c r="G116" i="55"/>
  <c r="J117" i="55"/>
  <c r="I118" i="55"/>
  <c r="L119" i="55"/>
  <c r="O120" i="55"/>
  <c r="R121" i="55"/>
  <c r="N122" i="55"/>
  <c r="K123" i="55"/>
  <c r="L124" i="55"/>
  <c r="J125" i="55"/>
  <c r="AR125" i="55"/>
  <c r="AI126" i="55"/>
  <c r="V127" i="55"/>
  <c r="H128" i="55"/>
  <c r="AO128" i="55"/>
  <c r="AA129" i="55"/>
  <c r="N130" i="55"/>
  <c r="AQ130" i="55"/>
  <c r="AG131" i="55"/>
  <c r="T132" i="55"/>
  <c r="AG137" i="55"/>
  <c r="D109" i="55"/>
  <c r="AT130" i="55"/>
  <c r="AJ139" i="55"/>
  <c r="G103" i="55"/>
  <c r="AB138" i="55"/>
  <c r="U101" i="55"/>
  <c r="AS106" i="55"/>
  <c r="M109" i="55"/>
  <c r="S111" i="55"/>
  <c r="AS112" i="55"/>
  <c r="I114" i="55"/>
  <c r="L115" i="55"/>
  <c r="H116" i="55"/>
  <c r="K117" i="55"/>
  <c r="J118" i="55"/>
  <c r="M119" i="55"/>
  <c r="P120" i="55"/>
  <c r="S121" i="55"/>
  <c r="S122" i="55"/>
  <c r="P123" i="55"/>
  <c r="M124" i="55"/>
  <c r="M125" i="55"/>
  <c r="AS125" i="55"/>
  <c r="AJ126" i="55"/>
  <c r="W127" i="55"/>
  <c r="I128" i="55"/>
  <c r="AP128" i="55"/>
  <c r="AC129" i="55"/>
  <c r="O130" i="55"/>
  <c r="AR130" i="55"/>
  <c r="AH131" i="55"/>
  <c r="U132" i="55"/>
  <c r="G133" i="55"/>
  <c r="AI133" i="55"/>
  <c r="W134" i="55"/>
  <c r="H135" i="55"/>
  <c r="AK135" i="55"/>
  <c r="V136" i="55"/>
  <c r="G137" i="55"/>
  <c r="AK137" i="55"/>
  <c r="U138" i="55"/>
  <c r="E139" i="55"/>
  <c r="AF139" i="55"/>
  <c r="P140" i="55"/>
  <c r="AQ140" i="55"/>
  <c r="AA141" i="55"/>
  <c r="D108" i="55"/>
  <c r="AR140" i="55"/>
  <c r="W132" i="55"/>
  <c r="H139" i="55"/>
  <c r="Y132" i="55"/>
  <c r="AI141" i="55"/>
  <c r="AO111" i="55"/>
  <c r="O126" i="55"/>
  <c r="G129" i="55"/>
  <c r="AR135" i="55"/>
  <c r="D115" i="55"/>
  <c r="AR101" i="55"/>
  <c r="AT106" i="55"/>
  <c r="AE109" i="55"/>
  <c r="T111" i="55"/>
  <c r="AT112" i="55"/>
  <c r="J114" i="55"/>
  <c r="M115" i="55"/>
  <c r="M116" i="55"/>
  <c r="L117" i="55"/>
  <c r="O118" i="55"/>
  <c r="N119" i="55"/>
  <c r="Q120" i="55"/>
  <c r="T121" i="55"/>
  <c r="V122" i="55"/>
  <c r="Q123" i="55"/>
  <c r="N124" i="55"/>
  <c r="N125" i="55"/>
  <c r="G126" i="55"/>
  <c r="AL126" i="55"/>
  <c r="X127" i="55"/>
  <c r="J128" i="55"/>
  <c r="AQ128" i="55"/>
  <c r="AD129" i="55"/>
  <c r="P130" i="55"/>
  <c r="V138" i="55"/>
  <c r="X132" i="55"/>
  <c r="D139" i="55"/>
  <c r="D140" i="55"/>
  <c r="AA118" i="55"/>
  <c r="AD127" i="55"/>
  <c r="J141" i="55"/>
  <c r="AS101" i="55"/>
  <c r="W107" i="55"/>
  <c r="AF109" i="55"/>
  <c r="U111" i="55"/>
  <c r="AU112" i="55"/>
  <c r="K114" i="55"/>
  <c r="N115" i="55"/>
  <c r="Q116" i="55"/>
  <c r="M117" i="55"/>
  <c r="P118" i="55"/>
  <c r="O119" i="55"/>
  <c r="R120" i="55"/>
  <c r="U121" i="55"/>
  <c r="W122" i="55"/>
  <c r="R123" i="55"/>
  <c r="O124" i="55"/>
  <c r="O125" i="55"/>
  <c r="H126" i="55"/>
  <c r="AM126" i="55"/>
  <c r="Y127" i="55"/>
  <c r="K128" i="55"/>
  <c r="AR128" i="55"/>
  <c r="AE129" i="55"/>
  <c r="Q130" i="55"/>
  <c r="I137" i="55"/>
  <c r="AG129" i="55"/>
  <c r="N126" i="55"/>
  <c r="AA132" i="55"/>
  <c r="AK109" i="55"/>
  <c r="Y102" i="55"/>
  <c r="X107" i="55"/>
  <c r="AG109" i="55"/>
  <c r="V111" i="55"/>
  <c r="E113" i="55"/>
  <c r="L114" i="55"/>
  <c r="O115" i="55"/>
  <c r="R116" i="55"/>
  <c r="R117" i="55"/>
  <c r="Q118" i="55"/>
  <c r="T119" i="55"/>
  <c r="S120" i="55"/>
  <c r="V121" i="55"/>
  <c r="X122" i="55"/>
  <c r="S123" i="55"/>
  <c r="P124" i="55"/>
  <c r="P125" i="55"/>
  <c r="I126" i="55"/>
  <c r="AN126" i="55"/>
  <c r="Z127" i="55"/>
  <c r="L128" i="55"/>
  <c r="AS128" i="55"/>
  <c r="AF129" i="55"/>
  <c r="R130" i="55"/>
  <c r="H131" i="55"/>
  <c r="J133" i="55"/>
  <c r="D112" i="55"/>
  <c r="O137" i="55"/>
  <c r="AC127" i="55"/>
  <c r="AQ135" i="55"/>
  <c r="Y117" i="55"/>
  <c r="Z102" i="55"/>
  <c r="Y107" i="55"/>
  <c r="AH109" i="55"/>
  <c r="W111" i="55"/>
  <c r="F113" i="55"/>
  <c r="M114" i="55"/>
  <c r="P115" i="55"/>
  <c r="S116" i="55"/>
  <c r="V117" i="55"/>
  <c r="R118" i="55"/>
  <c r="U119" i="55"/>
  <c r="T120" i="55"/>
  <c r="W121" i="55"/>
  <c r="Y122" i="55"/>
  <c r="X123" i="55"/>
  <c r="U124" i="55"/>
  <c r="Q125" i="55"/>
  <c r="J126" i="55"/>
  <c r="AO126" i="55"/>
  <c r="AA127" i="55"/>
  <c r="Q128" i="55"/>
  <c r="AT128" i="55"/>
  <c r="I131" i="55"/>
  <c r="AU140" i="55"/>
  <c r="W119" i="55"/>
  <c r="AA138" i="55"/>
  <c r="AR126" i="55"/>
  <c r="F103" i="55"/>
  <c r="Z107" i="55"/>
  <c r="AI109" i="55"/>
  <c r="AE111" i="55"/>
  <c r="G113" i="55"/>
  <c r="N114" i="55"/>
  <c r="Q115" i="55"/>
  <c r="T116" i="55"/>
  <c r="W117" i="55"/>
  <c r="W118" i="55"/>
  <c r="V119" i="55"/>
  <c r="Y120" i="55"/>
  <c r="X121" i="55"/>
  <c r="Z122" i="55"/>
  <c r="AA123" i="55"/>
  <c r="V124" i="55"/>
  <c r="R125" i="55"/>
  <c r="K126" i="55"/>
  <c r="AP126" i="55"/>
  <c r="AB127" i="55"/>
  <c r="R128" i="55"/>
  <c r="E129" i="55"/>
  <c r="AH129" i="55"/>
  <c r="T130" i="55"/>
  <c r="J131" i="55"/>
  <c r="AN131" i="55"/>
  <c r="Z132" i="55"/>
  <c r="L133" i="55"/>
  <c r="AQ133" i="55"/>
  <c r="W124" i="55"/>
  <c r="K131" i="55"/>
  <c r="D141" i="55"/>
  <c r="T114" i="55"/>
  <c r="Q133" i="55"/>
  <c r="M106" i="58"/>
  <c r="AK106" i="58"/>
  <c r="N106" i="58"/>
  <c r="AL106" i="58"/>
  <c r="O106" i="58"/>
  <c r="AM106" i="58"/>
  <c r="P106" i="58"/>
  <c r="AN106" i="58"/>
  <c r="Q106" i="58"/>
  <c r="AO106" i="58"/>
  <c r="R106" i="58"/>
  <c r="AP106" i="58"/>
  <c r="S106" i="58"/>
  <c r="AQ106" i="58"/>
  <c r="T106" i="58"/>
  <c r="AR106" i="58"/>
  <c r="U106" i="58"/>
  <c r="AS106" i="58"/>
  <c r="V106" i="58"/>
  <c r="AT106" i="58"/>
  <c r="W106" i="58"/>
  <c r="AU106" i="58"/>
  <c r="X106" i="58"/>
  <c r="Y106" i="58"/>
  <c r="Z106" i="58"/>
  <c r="AA106" i="58"/>
  <c r="AB106" i="58"/>
  <c r="E106" i="58"/>
  <c r="AC106" i="58"/>
  <c r="F106" i="58"/>
  <c r="AD106" i="58"/>
  <c r="G106" i="58"/>
  <c r="AE106" i="58"/>
  <c r="H106" i="58"/>
  <c r="AF106" i="58"/>
  <c r="D106" i="58"/>
  <c r="I106" i="58"/>
  <c r="J106" i="58"/>
  <c r="K106" i="58"/>
  <c r="L106" i="58"/>
  <c r="AG106" i="58"/>
  <c r="AH106" i="58"/>
  <c r="AI106" i="58"/>
  <c r="AJ106" i="58"/>
  <c r="F18" i="2"/>
  <c r="AM59" i="62"/>
  <c r="O59" i="62"/>
  <c r="M59" i="62"/>
  <c r="I59" i="62"/>
  <c r="AB59" i="62"/>
  <c r="D59" i="62"/>
  <c r="G34" i="52"/>
  <c r="H51" i="52"/>
  <c r="K34" i="52"/>
  <c r="M50" i="52"/>
  <c r="K51" i="52"/>
  <c r="E37" i="52"/>
  <c r="E51" i="52" s="1"/>
  <c r="G37" i="52"/>
  <c r="G51" i="52" s="1"/>
  <c r="E34" i="52"/>
  <c r="I37" i="52"/>
  <c r="I51" i="52" s="1"/>
  <c r="F34" i="52"/>
  <c r="J37" i="52"/>
  <c r="J51" i="52" s="1"/>
  <c r="F37" i="52"/>
  <c r="F51" i="52" s="1"/>
  <c r="H34" i="52"/>
  <c r="T53" i="51"/>
  <c r="T79" i="51" s="1"/>
  <c r="U53" i="51"/>
  <c r="U79" i="51" s="1"/>
  <c r="AR53" i="51"/>
  <c r="AR79" i="51" s="1"/>
  <c r="AS53" i="51"/>
  <c r="AS79" i="51" s="1"/>
  <c r="F40" i="51"/>
  <c r="F66" i="51" s="1"/>
  <c r="G40" i="51"/>
  <c r="G66" i="51" s="1"/>
  <c r="H40" i="51"/>
  <c r="H66" i="51" s="1"/>
  <c r="Y40" i="51"/>
  <c r="Y66" i="51" s="1"/>
  <c r="Z40" i="51"/>
  <c r="Z66" i="51" s="1"/>
  <c r="V53" i="51"/>
  <c r="V79" i="51" s="1"/>
  <c r="AT53" i="51"/>
  <c r="AT79" i="51" s="1"/>
  <c r="AA40" i="51"/>
  <c r="AA66" i="51" s="1"/>
  <c r="W53" i="51"/>
  <c r="W79" i="51" s="1"/>
  <c r="AU53" i="51"/>
  <c r="AU79" i="51" s="1"/>
  <c r="AB40" i="51"/>
  <c r="AB66" i="51" s="1"/>
  <c r="X53" i="51"/>
  <c r="X79" i="51" s="1"/>
  <c r="E40" i="51"/>
  <c r="E66" i="51" s="1"/>
  <c r="AC40" i="51"/>
  <c r="AC66" i="51" s="1"/>
  <c r="Y53" i="51"/>
  <c r="Y79" i="51" s="1"/>
  <c r="AD40" i="51"/>
  <c r="AD66" i="51" s="1"/>
  <c r="Z53" i="51"/>
  <c r="Z79" i="51" s="1"/>
  <c r="AE40" i="51"/>
  <c r="AE66" i="51" s="1"/>
  <c r="D40" i="51"/>
  <c r="D66" i="51" s="1"/>
  <c r="AA53" i="51"/>
  <c r="AA79" i="51" s="1"/>
  <c r="AF40" i="51"/>
  <c r="AF66" i="51" s="1"/>
  <c r="AB53" i="51"/>
  <c r="AB79" i="51" s="1"/>
  <c r="I40" i="51"/>
  <c r="I66" i="51" s="1"/>
  <c r="AG40" i="51"/>
  <c r="AG66" i="51" s="1"/>
  <c r="AC53" i="51"/>
  <c r="AC79" i="51" s="1"/>
  <c r="J40" i="51"/>
  <c r="J66" i="51" s="1"/>
  <c r="AH40" i="51"/>
  <c r="AH66" i="51" s="1"/>
  <c r="AD53" i="51"/>
  <c r="AD79" i="51" s="1"/>
  <c r="K40" i="51"/>
  <c r="K66" i="51" s="1"/>
  <c r="AI40" i="51"/>
  <c r="AI66" i="51" s="1"/>
  <c r="AE53" i="51"/>
  <c r="AE79" i="51" s="1"/>
  <c r="L40" i="51"/>
  <c r="L66" i="51" s="1"/>
  <c r="AJ40" i="51"/>
  <c r="AJ66" i="51" s="1"/>
  <c r="AF53" i="51"/>
  <c r="AF79" i="51" s="1"/>
  <c r="M40" i="51"/>
  <c r="M66" i="51" s="1"/>
  <c r="AK40" i="51"/>
  <c r="AK66" i="51" s="1"/>
  <c r="AG53" i="51"/>
  <c r="AG79" i="51" s="1"/>
  <c r="N40" i="51"/>
  <c r="N66" i="51" s="1"/>
  <c r="AL40" i="51"/>
  <c r="AL66" i="51" s="1"/>
  <c r="AH53" i="51"/>
  <c r="AH79" i="51" s="1"/>
  <c r="O40" i="51"/>
  <c r="O66" i="51" s="1"/>
  <c r="AM40" i="51"/>
  <c r="AM66" i="51" s="1"/>
  <c r="AI53" i="51"/>
  <c r="AI79" i="51" s="1"/>
  <c r="P40" i="51"/>
  <c r="P66" i="51" s="1"/>
  <c r="AN40" i="51"/>
  <c r="AN66" i="51" s="1"/>
  <c r="L53" i="51"/>
  <c r="L79" i="51" s="1"/>
  <c r="AJ53" i="51"/>
  <c r="AJ79" i="51" s="1"/>
  <c r="Q40" i="51"/>
  <c r="Q66" i="51" s="1"/>
  <c r="AO40" i="51"/>
  <c r="AO66" i="51" s="1"/>
  <c r="M53" i="51"/>
  <c r="M79" i="51" s="1"/>
  <c r="AK53" i="51"/>
  <c r="AK79" i="51" s="1"/>
  <c r="R40" i="51"/>
  <c r="R66" i="51" s="1"/>
  <c r="AP40" i="51"/>
  <c r="AP66" i="51" s="1"/>
  <c r="N53" i="51"/>
  <c r="N79" i="51" s="1"/>
  <c r="AL53" i="51"/>
  <c r="AL79" i="51" s="1"/>
  <c r="S40" i="51"/>
  <c r="S66" i="51" s="1"/>
  <c r="AQ40" i="51"/>
  <c r="AQ66" i="51" s="1"/>
  <c r="O53" i="51"/>
  <c r="O79" i="51" s="1"/>
  <c r="AM53" i="51"/>
  <c r="AM79" i="51" s="1"/>
  <c r="T40" i="51"/>
  <c r="T66" i="51" s="1"/>
  <c r="AR40" i="51"/>
  <c r="AR66" i="51" s="1"/>
  <c r="P53" i="51"/>
  <c r="P79" i="51" s="1"/>
  <c r="AN53" i="51"/>
  <c r="AN79" i="51" s="1"/>
  <c r="U40" i="51"/>
  <c r="U66" i="51" s="1"/>
  <c r="AS40" i="51"/>
  <c r="AS66" i="51" s="1"/>
  <c r="Q53" i="51"/>
  <c r="Q79" i="51" s="1"/>
  <c r="AO53" i="51"/>
  <c r="AO79" i="51" s="1"/>
  <c r="V40" i="51"/>
  <c r="V66" i="51" s="1"/>
  <c r="AT40" i="51"/>
  <c r="AT66" i="51" s="1"/>
  <c r="R53" i="51"/>
  <c r="R79" i="51" s="1"/>
  <c r="AP53" i="51"/>
  <c r="AP79" i="51" s="1"/>
  <c r="W40" i="51"/>
  <c r="W66" i="51" s="1"/>
  <c r="S53" i="51"/>
  <c r="S79" i="51" s="1"/>
  <c r="AQ53" i="51"/>
  <c r="AQ79" i="51" s="1"/>
  <c r="X40" i="51"/>
  <c r="X66" i="51" s="1"/>
  <c r="H37" i="51"/>
  <c r="G98" i="55" l="1"/>
  <c r="AE98" i="55"/>
  <c r="H98" i="55"/>
  <c r="AF98" i="55"/>
  <c r="I98" i="55"/>
  <c r="AG98" i="55"/>
  <c r="J98" i="55"/>
  <c r="AH98" i="55"/>
  <c r="K98" i="55"/>
  <c r="AI98" i="55"/>
  <c r="L98" i="55"/>
  <c r="AJ98" i="55"/>
  <c r="M98" i="55"/>
  <c r="AK98" i="55"/>
  <c r="N98" i="55"/>
  <c r="AL98" i="55"/>
  <c r="O98" i="55"/>
  <c r="AM98" i="55"/>
  <c r="P98" i="55"/>
  <c r="AN98" i="55"/>
  <c r="Q98" i="55"/>
  <c r="AO98" i="55"/>
  <c r="R98" i="55"/>
  <c r="AP98" i="55"/>
  <c r="S98" i="55"/>
  <c r="AQ98" i="55"/>
  <c r="T98" i="55"/>
  <c r="AR98" i="55"/>
  <c r="U98" i="55"/>
  <c r="AS98" i="55"/>
  <c r="V98" i="55"/>
  <c r="AT98" i="55"/>
  <c r="W98" i="55"/>
  <c r="AU98" i="55"/>
  <c r="X98" i="55"/>
  <c r="Y98" i="55"/>
  <c r="Z98" i="55"/>
  <c r="AA98" i="55"/>
  <c r="D98" i="55"/>
  <c r="AB98" i="55"/>
  <c r="E98" i="55"/>
  <c r="F98" i="55"/>
  <c r="AC98" i="55"/>
  <c r="AD98" i="55"/>
  <c r="E59" i="62"/>
  <c r="F59" i="62"/>
  <c r="AQ59" i="62"/>
  <c r="L59" i="62"/>
  <c r="J59" i="62"/>
  <c r="AD59" i="62"/>
  <c r="AF59" i="62"/>
  <c r="AK59" i="62"/>
  <c r="W59" i="62"/>
  <c r="AC59" i="62"/>
  <c r="AH59" i="62"/>
  <c r="G59" i="61"/>
  <c r="G65" i="61" s="1"/>
  <c r="AR59" i="62"/>
  <c r="AE59" i="62"/>
  <c r="G59" i="62"/>
  <c r="D8" i="59" s="1"/>
  <c r="S59" i="62"/>
  <c r="AU59" i="62"/>
  <c r="AA59" i="62"/>
  <c r="AG59" i="62"/>
  <c r="AJ59" i="62"/>
  <c r="Y59" i="62"/>
  <c r="P59" i="62"/>
  <c r="AN59" i="62"/>
  <c r="T59" i="62"/>
  <c r="Z59" i="62"/>
  <c r="Q59" i="62"/>
  <c r="AO59" i="62"/>
  <c r="U59" i="62"/>
  <c r="X59" i="62"/>
  <c r="AL59" i="62"/>
  <c r="AS59" i="62"/>
  <c r="K59" i="62"/>
  <c r="AI59" i="62"/>
  <c r="N59" i="62"/>
  <c r="R59" i="62"/>
  <c r="V59" i="62"/>
  <c r="H59" i="62"/>
  <c r="AP59" i="62"/>
  <c r="AT59" i="62"/>
  <c r="D59" i="61"/>
  <c r="D65" i="61" s="1"/>
  <c r="G37" i="51"/>
  <c r="J37" i="51"/>
  <c r="F37" i="51"/>
  <c r="M37" i="52"/>
  <c r="M34" i="52"/>
  <c r="N50" i="52"/>
  <c r="D34" i="52"/>
  <c r="D37" i="52"/>
  <c r="D51" i="52" s="1"/>
  <c r="L37" i="52"/>
  <c r="L34" i="52"/>
  <c r="AJ54" i="51"/>
  <c r="J54" i="51"/>
  <c r="G54" i="51"/>
  <c r="E37" i="51"/>
  <c r="AP37" i="51"/>
  <c r="AJ37" i="51"/>
  <c r="I37" i="51"/>
  <c r="I54" i="51"/>
  <c r="R37" i="51"/>
  <c r="L37" i="51"/>
  <c r="W37" i="51"/>
  <c r="W54" i="51"/>
  <c r="AT37" i="51"/>
  <c r="AN37" i="51"/>
  <c r="AF37" i="51"/>
  <c r="Q37" i="51"/>
  <c r="V37" i="51"/>
  <c r="P37" i="51"/>
  <c r="P54" i="51"/>
  <c r="AI37" i="51"/>
  <c r="AM37" i="51"/>
  <c r="AE37" i="51"/>
  <c r="AE54" i="51"/>
  <c r="AS37" i="51"/>
  <c r="O37" i="51"/>
  <c r="U37" i="51"/>
  <c r="AD37" i="51"/>
  <c r="AL37" i="51"/>
  <c r="AL54" i="51"/>
  <c r="N37" i="51"/>
  <c r="AR37" i="51"/>
  <c r="T37" i="51"/>
  <c r="AB37" i="51"/>
  <c r="AA37" i="51"/>
  <c r="AU37" i="51"/>
  <c r="Z37" i="51"/>
  <c r="Y37" i="51"/>
  <c r="X37" i="51"/>
  <c r="K37" i="51"/>
  <c r="K54" i="51"/>
  <c r="AK37" i="51"/>
  <c r="AK54" i="51"/>
  <c r="S37" i="51"/>
  <c r="AO37" i="51"/>
  <c r="AC37" i="51"/>
  <c r="E54" i="51"/>
  <c r="D37" i="51"/>
  <c r="AH37" i="51"/>
  <c r="AG37" i="51"/>
  <c r="AQ37" i="51"/>
  <c r="M37" i="51"/>
  <c r="I21" i="65" l="1"/>
  <c r="G21" i="65"/>
  <c r="D9" i="64"/>
  <c r="D10" i="59"/>
  <c r="D9" i="59"/>
  <c r="D10" i="64"/>
  <c r="D8" i="64"/>
  <c r="L51" i="52"/>
  <c r="N37" i="52"/>
  <c r="N34" i="52"/>
  <c r="O50" i="52"/>
  <c r="M51" i="52"/>
  <c r="S54" i="51"/>
  <c r="AI54" i="51"/>
  <c r="D54" i="51"/>
  <c r="Z54" i="51"/>
  <c r="AF54" i="51"/>
  <c r="T54" i="51"/>
  <c r="AG54" i="51"/>
  <c r="V54" i="51"/>
  <c r="AU54" i="51"/>
  <c r="AN54" i="51"/>
  <c r="AR54" i="51"/>
  <c r="AA54" i="51"/>
  <c r="N54" i="51"/>
  <c r="R54" i="51"/>
  <c r="AT54" i="51"/>
  <c r="U54" i="51"/>
  <c r="AB54" i="51"/>
  <c r="AD54" i="51"/>
  <c r="AS54" i="51"/>
  <c r="AP54" i="51"/>
  <c r="M54" i="51"/>
  <c r="X54" i="51"/>
  <c r="O54" i="51"/>
  <c r="L54" i="51"/>
  <c r="Q54" i="51"/>
  <c r="Y54" i="51"/>
  <c r="AC54" i="51"/>
  <c r="AM54" i="51"/>
  <c r="F54" i="51"/>
  <c r="AO54" i="51"/>
  <c r="H54" i="51"/>
  <c r="D11" i="59" l="1"/>
  <c r="D11" i="64"/>
  <c r="O34" i="52"/>
  <c r="O37" i="52"/>
  <c r="P50" i="52"/>
  <c r="N51" i="52"/>
  <c r="AH54" i="51"/>
  <c r="AQ54" i="51"/>
  <c r="P34" i="52" l="1"/>
  <c r="P37" i="52"/>
  <c r="O51" i="52"/>
  <c r="Q50" i="52"/>
  <c r="AT77" i="50"/>
  <c r="AR77" i="50"/>
  <c r="AQ77" i="50"/>
  <c r="AP77" i="50"/>
  <c r="AK77" i="50"/>
  <c r="V77" i="50"/>
  <c r="T77" i="50"/>
  <c r="M77" i="50"/>
  <c r="AG77" i="50"/>
  <c r="I77" i="50"/>
  <c r="AU67" i="50"/>
  <c r="AU105" i="50" s="1"/>
  <c r="AT67" i="50"/>
  <c r="AT105" i="50" s="1"/>
  <c r="AS67" i="50"/>
  <c r="AS105" i="50" s="1"/>
  <c r="AR67" i="50"/>
  <c r="AR105" i="50" s="1"/>
  <c r="AQ67" i="50"/>
  <c r="AQ105" i="50" s="1"/>
  <c r="AP67" i="50"/>
  <c r="AP105" i="50" s="1"/>
  <c r="AO67" i="50"/>
  <c r="AO105" i="50" s="1"/>
  <c r="AN67" i="50"/>
  <c r="AN105" i="50" s="1"/>
  <c r="AM67" i="50"/>
  <c r="AM105" i="50" s="1"/>
  <c r="AL67" i="50"/>
  <c r="AL105" i="50" s="1"/>
  <c r="AK67" i="50"/>
  <c r="AK105" i="50" s="1"/>
  <c r="AJ67" i="50"/>
  <c r="AJ105" i="50" s="1"/>
  <c r="AI67" i="50"/>
  <c r="AI105" i="50" s="1"/>
  <c r="AH67" i="50"/>
  <c r="AH105" i="50" s="1"/>
  <c r="AG67" i="50"/>
  <c r="AG105" i="50" s="1"/>
  <c r="AF67" i="50"/>
  <c r="AF105" i="50" s="1"/>
  <c r="AE67" i="50"/>
  <c r="AE105" i="50" s="1"/>
  <c r="AD67" i="50"/>
  <c r="AD105" i="50" s="1"/>
  <c r="AC67" i="50"/>
  <c r="AC105" i="50" s="1"/>
  <c r="AB67" i="50"/>
  <c r="AB105" i="50" s="1"/>
  <c r="AA67" i="50"/>
  <c r="AA105" i="50" s="1"/>
  <c r="Z67" i="50"/>
  <c r="Z105" i="50" s="1"/>
  <c r="Y67" i="50"/>
  <c r="Y105" i="50" s="1"/>
  <c r="X67" i="50"/>
  <c r="X105" i="50" s="1"/>
  <c r="W67" i="50"/>
  <c r="W105" i="50" s="1"/>
  <c r="V67" i="50"/>
  <c r="V105" i="50" s="1"/>
  <c r="U67" i="50"/>
  <c r="U105" i="50" s="1"/>
  <c r="T67" i="50"/>
  <c r="T105" i="50" s="1"/>
  <c r="S67" i="50"/>
  <c r="S105" i="50" s="1"/>
  <c r="R67" i="50"/>
  <c r="R105" i="50" s="1"/>
  <c r="Q67" i="50"/>
  <c r="Q105" i="50" s="1"/>
  <c r="P67" i="50"/>
  <c r="P105" i="50" s="1"/>
  <c r="O67" i="50"/>
  <c r="O105" i="50" s="1"/>
  <c r="N67" i="50"/>
  <c r="N105" i="50" s="1"/>
  <c r="M67" i="50"/>
  <c r="M105" i="50" s="1"/>
  <c r="L67" i="50"/>
  <c r="L105" i="50" s="1"/>
  <c r="K67" i="50"/>
  <c r="K105" i="50" s="1"/>
  <c r="J67" i="50"/>
  <c r="J105" i="50" s="1"/>
  <c r="I67" i="50"/>
  <c r="I105" i="50" s="1"/>
  <c r="H67" i="50"/>
  <c r="H105" i="50" s="1"/>
  <c r="G67" i="50"/>
  <c r="G105" i="50" s="1"/>
  <c r="F67" i="50"/>
  <c r="F105" i="50" s="1"/>
  <c r="E67" i="50"/>
  <c r="E105" i="50" s="1"/>
  <c r="D67" i="50"/>
  <c r="AU66" i="50"/>
  <c r="AU104" i="50" s="1"/>
  <c r="AT66" i="50"/>
  <c r="AT104" i="50" s="1"/>
  <c r="AS66" i="50"/>
  <c r="AS104" i="50" s="1"/>
  <c r="AR66" i="50"/>
  <c r="AR104" i="50" s="1"/>
  <c r="AQ66" i="50"/>
  <c r="AQ104" i="50" s="1"/>
  <c r="AP66" i="50"/>
  <c r="AP104" i="50" s="1"/>
  <c r="AO66" i="50"/>
  <c r="AO104" i="50" s="1"/>
  <c r="AN66" i="50"/>
  <c r="AN104" i="50" s="1"/>
  <c r="AM66" i="50"/>
  <c r="AM104" i="50" s="1"/>
  <c r="AL66" i="50"/>
  <c r="AL104" i="50" s="1"/>
  <c r="AK66" i="50"/>
  <c r="AK104" i="50" s="1"/>
  <c r="AJ66" i="50"/>
  <c r="AJ104" i="50" s="1"/>
  <c r="AI66" i="50"/>
  <c r="AI104" i="50" s="1"/>
  <c r="AH66" i="50"/>
  <c r="AH104" i="50" s="1"/>
  <c r="AG66" i="50"/>
  <c r="AG104" i="50" s="1"/>
  <c r="AF66" i="50"/>
  <c r="AF104" i="50" s="1"/>
  <c r="AE66" i="50"/>
  <c r="AE104" i="50" s="1"/>
  <c r="AD66" i="50"/>
  <c r="AD104" i="50" s="1"/>
  <c r="AC66" i="50"/>
  <c r="AC104" i="50" s="1"/>
  <c r="AB66" i="50"/>
  <c r="AB104" i="50" s="1"/>
  <c r="AA66" i="50"/>
  <c r="AA104" i="50" s="1"/>
  <c r="Z66" i="50"/>
  <c r="Z104" i="50" s="1"/>
  <c r="Y66" i="50"/>
  <c r="Y104" i="50" s="1"/>
  <c r="X66" i="50"/>
  <c r="X104" i="50" s="1"/>
  <c r="W66" i="50"/>
  <c r="W104" i="50" s="1"/>
  <c r="V66" i="50"/>
  <c r="V104" i="50" s="1"/>
  <c r="U66" i="50"/>
  <c r="U104" i="50" s="1"/>
  <c r="T66" i="50"/>
  <c r="T104" i="50" s="1"/>
  <c r="S66" i="50"/>
  <c r="S104" i="50" s="1"/>
  <c r="R66" i="50"/>
  <c r="R104" i="50" s="1"/>
  <c r="Q66" i="50"/>
  <c r="Q104" i="50" s="1"/>
  <c r="P66" i="50"/>
  <c r="P104" i="50" s="1"/>
  <c r="O66" i="50"/>
  <c r="O104" i="50" s="1"/>
  <c r="N66" i="50"/>
  <c r="N104" i="50" s="1"/>
  <c r="M66" i="50"/>
  <c r="M104" i="50" s="1"/>
  <c r="L66" i="50"/>
  <c r="L104" i="50" s="1"/>
  <c r="K66" i="50"/>
  <c r="K104" i="50" s="1"/>
  <c r="J66" i="50"/>
  <c r="J104" i="50" s="1"/>
  <c r="I66" i="50"/>
  <c r="I104" i="50" s="1"/>
  <c r="H66" i="50"/>
  <c r="H104" i="50" s="1"/>
  <c r="G66" i="50"/>
  <c r="G104" i="50" s="1"/>
  <c r="F66" i="50"/>
  <c r="F104" i="50" s="1"/>
  <c r="E66" i="50"/>
  <c r="E104" i="50" s="1"/>
  <c r="D66" i="50"/>
  <c r="D104" i="50" s="1"/>
  <c r="AU65" i="50"/>
  <c r="AT65" i="50"/>
  <c r="AS65" i="50"/>
  <c r="AR65" i="50"/>
  <c r="AQ65" i="50"/>
  <c r="AP65" i="50"/>
  <c r="AO65" i="50"/>
  <c r="AN65" i="50"/>
  <c r="AM65" i="50"/>
  <c r="AL65" i="50"/>
  <c r="AK65" i="50"/>
  <c r="AJ65" i="50"/>
  <c r="AI65" i="50"/>
  <c r="AH65" i="50"/>
  <c r="AG65" i="50"/>
  <c r="AF65" i="50"/>
  <c r="AE65" i="50"/>
  <c r="AD65" i="50"/>
  <c r="AC65" i="50"/>
  <c r="AB65" i="50"/>
  <c r="AA65" i="50"/>
  <c r="Z65" i="50"/>
  <c r="Y65" i="50"/>
  <c r="X65" i="50"/>
  <c r="W65" i="50"/>
  <c r="V65" i="50"/>
  <c r="U65" i="50"/>
  <c r="T65" i="50"/>
  <c r="S65" i="50"/>
  <c r="R65" i="50"/>
  <c r="Q65" i="50"/>
  <c r="P65" i="50"/>
  <c r="O65" i="50"/>
  <c r="N65" i="50"/>
  <c r="M65" i="50"/>
  <c r="L65" i="50"/>
  <c r="K65" i="50"/>
  <c r="J65" i="50"/>
  <c r="I65" i="50"/>
  <c r="H65" i="50"/>
  <c r="G65" i="50"/>
  <c r="F65" i="50"/>
  <c r="E65" i="50"/>
  <c r="D65" i="50"/>
  <c r="AU64" i="50"/>
  <c r="AU102" i="50" s="1"/>
  <c r="AT64" i="50"/>
  <c r="AT102" i="50" s="1"/>
  <c r="AS64" i="50"/>
  <c r="AS102" i="50" s="1"/>
  <c r="AR64" i="50"/>
  <c r="AR102" i="50" s="1"/>
  <c r="AQ64" i="50"/>
  <c r="AQ102" i="50" s="1"/>
  <c r="AP64" i="50"/>
  <c r="AP102" i="50" s="1"/>
  <c r="AO64" i="50"/>
  <c r="AO102" i="50" s="1"/>
  <c r="AN64" i="50"/>
  <c r="AN102" i="50" s="1"/>
  <c r="AM64" i="50"/>
  <c r="AM102" i="50" s="1"/>
  <c r="AL64" i="50"/>
  <c r="AL102" i="50" s="1"/>
  <c r="AK64" i="50"/>
  <c r="AK102" i="50" s="1"/>
  <c r="AJ64" i="50"/>
  <c r="AJ102" i="50" s="1"/>
  <c r="AI64" i="50"/>
  <c r="AI102" i="50" s="1"/>
  <c r="AH64" i="50"/>
  <c r="AH102" i="50" s="1"/>
  <c r="AG64" i="50"/>
  <c r="AG102" i="50" s="1"/>
  <c r="AF64" i="50"/>
  <c r="AF102" i="50" s="1"/>
  <c r="AE64" i="50"/>
  <c r="AE102" i="50" s="1"/>
  <c r="AD64" i="50"/>
  <c r="AD102" i="50" s="1"/>
  <c r="AC64" i="50"/>
  <c r="AC102" i="50" s="1"/>
  <c r="AB64" i="50"/>
  <c r="AB102" i="50" s="1"/>
  <c r="AA64" i="50"/>
  <c r="AA102" i="50" s="1"/>
  <c r="Z64" i="50"/>
  <c r="Z102" i="50" s="1"/>
  <c r="Y64" i="50"/>
  <c r="Y102" i="50" s="1"/>
  <c r="X64" i="50"/>
  <c r="X102" i="50" s="1"/>
  <c r="W64" i="50"/>
  <c r="W102" i="50" s="1"/>
  <c r="V64" i="50"/>
  <c r="V102" i="50" s="1"/>
  <c r="U64" i="50"/>
  <c r="U102" i="50" s="1"/>
  <c r="T64" i="50"/>
  <c r="T102" i="50" s="1"/>
  <c r="S64" i="50"/>
  <c r="S102" i="50" s="1"/>
  <c r="R64" i="50"/>
  <c r="R102" i="50" s="1"/>
  <c r="Q64" i="50"/>
  <c r="Q102" i="50" s="1"/>
  <c r="P64" i="50"/>
  <c r="P102" i="50" s="1"/>
  <c r="O64" i="50"/>
  <c r="O102" i="50" s="1"/>
  <c r="N64" i="50"/>
  <c r="N102" i="50" s="1"/>
  <c r="M64" i="50"/>
  <c r="M102" i="50" s="1"/>
  <c r="L64" i="50"/>
  <c r="L102" i="50" s="1"/>
  <c r="K64" i="50"/>
  <c r="K102" i="50" s="1"/>
  <c r="J64" i="50"/>
  <c r="J102" i="50" s="1"/>
  <c r="I64" i="50"/>
  <c r="I102" i="50" s="1"/>
  <c r="H64" i="50"/>
  <c r="H102" i="50" s="1"/>
  <c r="G64" i="50"/>
  <c r="G102" i="50" s="1"/>
  <c r="F64" i="50"/>
  <c r="F102" i="50" s="1"/>
  <c r="E64" i="50"/>
  <c r="E102" i="50" s="1"/>
  <c r="D64" i="50"/>
  <c r="D102" i="50" s="1"/>
  <c r="AU63" i="50"/>
  <c r="AU101" i="50" s="1"/>
  <c r="AT63" i="50"/>
  <c r="AT101" i="50" s="1"/>
  <c r="AS63" i="50"/>
  <c r="AS101" i="50" s="1"/>
  <c r="AR63" i="50"/>
  <c r="AR101" i="50" s="1"/>
  <c r="AQ63" i="50"/>
  <c r="AQ101" i="50" s="1"/>
  <c r="AP63" i="50"/>
  <c r="AP101" i="50" s="1"/>
  <c r="AO63" i="50"/>
  <c r="AO101" i="50" s="1"/>
  <c r="AN63" i="50"/>
  <c r="AN101" i="50" s="1"/>
  <c r="AM63" i="50"/>
  <c r="AM101" i="50" s="1"/>
  <c r="AL63" i="50"/>
  <c r="AL101" i="50" s="1"/>
  <c r="AK63" i="50"/>
  <c r="AK101" i="50" s="1"/>
  <c r="AJ63" i="50"/>
  <c r="AJ101" i="50" s="1"/>
  <c r="AI63" i="50"/>
  <c r="AI101" i="50" s="1"/>
  <c r="AH63" i="50"/>
  <c r="AH101" i="50" s="1"/>
  <c r="AG63" i="50"/>
  <c r="AG101" i="50" s="1"/>
  <c r="AF63" i="50"/>
  <c r="AF101" i="50" s="1"/>
  <c r="AE63" i="50"/>
  <c r="AE101" i="50" s="1"/>
  <c r="AD63" i="50"/>
  <c r="AD101" i="50" s="1"/>
  <c r="AC63" i="50"/>
  <c r="AC101" i="50" s="1"/>
  <c r="AB63" i="50"/>
  <c r="AB101" i="50" s="1"/>
  <c r="AA63" i="50"/>
  <c r="AA101" i="50" s="1"/>
  <c r="Z63" i="50"/>
  <c r="Z101" i="50" s="1"/>
  <c r="Y63" i="50"/>
  <c r="Y101" i="50" s="1"/>
  <c r="X63" i="50"/>
  <c r="X101" i="50" s="1"/>
  <c r="W63" i="50"/>
  <c r="W101" i="50" s="1"/>
  <c r="V63" i="50"/>
  <c r="V101" i="50" s="1"/>
  <c r="U63" i="50"/>
  <c r="U101" i="50" s="1"/>
  <c r="T63" i="50"/>
  <c r="T101" i="50" s="1"/>
  <c r="S63" i="50"/>
  <c r="S101" i="50" s="1"/>
  <c r="R63" i="50"/>
  <c r="R101" i="50" s="1"/>
  <c r="Q63" i="50"/>
  <c r="Q101" i="50" s="1"/>
  <c r="P63" i="50"/>
  <c r="P101" i="50" s="1"/>
  <c r="O63" i="50"/>
  <c r="O101" i="50" s="1"/>
  <c r="N63" i="50"/>
  <c r="N101" i="50" s="1"/>
  <c r="M63" i="50"/>
  <c r="M101" i="50" s="1"/>
  <c r="L63" i="50"/>
  <c r="L101" i="50" s="1"/>
  <c r="K63" i="50"/>
  <c r="K101" i="50" s="1"/>
  <c r="J63" i="50"/>
  <c r="J101" i="50" s="1"/>
  <c r="I63" i="50"/>
  <c r="I101" i="50" s="1"/>
  <c r="H63" i="50"/>
  <c r="H101" i="50" s="1"/>
  <c r="G63" i="50"/>
  <c r="G101" i="50" s="1"/>
  <c r="F63" i="50"/>
  <c r="F101" i="50" s="1"/>
  <c r="E63" i="50"/>
  <c r="E101" i="50" s="1"/>
  <c r="D63" i="50"/>
  <c r="D101" i="50" s="1"/>
  <c r="AU62" i="50"/>
  <c r="AU100" i="50" s="1"/>
  <c r="AT62" i="50"/>
  <c r="AT100" i="50" s="1"/>
  <c r="AS62" i="50"/>
  <c r="AS100" i="50" s="1"/>
  <c r="AR62" i="50"/>
  <c r="AR100" i="50" s="1"/>
  <c r="AQ62" i="50"/>
  <c r="AQ100" i="50" s="1"/>
  <c r="AP62" i="50"/>
  <c r="AP100" i="50" s="1"/>
  <c r="AO62" i="50"/>
  <c r="AO100" i="50" s="1"/>
  <c r="AN62" i="50"/>
  <c r="AN100" i="50" s="1"/>
  <c r="AM62" i="50"/>
  <c r="AM100" i="50" s="1"/>
  <c r="AL62" i="50"/>
  <c r="AL100" i="50" s="1"/>
  <c r="AK62" i="50"/>
  <c r="AK100" i="50" s="1"/>
  <c r="AJ62" i="50"/>
  <c r="AJ100" i="50" s="1"/>
  <c r="AI62" i="50"/>
  <c r="AI100" i="50" s="1"/>
  <c r="AH62" i="50"/>
  <c r="AH100" i="50" s="1"/>
  <c r="AG62" i="50"/>
  <c r="AG100" i="50" s="1"/>
  <c r="AF62" i="50"/>
  <c r="AF100" i="50" s="1"/>
  <c r="AE62" i="50"/>
  <c r="AE100" i="50" s="1"/>
  <c r="AD62" i="50"/>
  <c r="AD100" i="50" s="1"/>
  <c r="AC62" i="50"/>
  <c r="AC100" i="50" s="1"/>
  <c r="AB62" i="50"/>
  <c r="AB100" i="50" s="1"/>
  <c r="AA62" i="50"/>
  <c r="AA100" i="50" s="1"/>
  <c r="Z62" i="50"/>
  <c r="Z100" i="50" s="1"/>
  <c r="Y62" i="50"/>
  <c r="Y100" i="50" s="1"/>
  <c r="X62" i="50"/>
  <c r="X100" i="50" s="1"/>
  <c r="W62" i="50"/>
  <c r="W100" i="50" s="1"/>
  <c r="V62" i="50"/>
  <c r="V100" i="50" s="1"/>
  <c r="U62" i="50"/>
  <c r="U100" i="50" s="1"/>
  <c r="T62" i="50"/>
  <c r="T100" i="50" s="1"/>
  <c r="S62" i="50"/>
  <c r="S100" i="50" s="1"/>
  <c r="R62" i="50"/>
  <c r="R100" i="50" s="1"/>
  <c r="Q62" i="50"/>
  <c r="Q100" i="50" s="1"/>
  <c r="P62" i="50"/>
  <c r="P100" i="50" s="1"/>
  <c r="O62" i="50"/>
  <c r="O100" i="50" s="1"/>
  <c r="N62" i="50"/>
  <c r="N100" i="50" s="1"/>
  <c r="M62" i="50"/>
  <c r="M100" i="50" s="1"/>
  <c r="L62" i="50"/>
  <c r="L100" i="50" s="1"/>
  <c r="K62" i="50"/>
  <c r="K100" i="50" s="1"/>
  <c r="J62" i="50"/>
  <c r="J100" i="50" s="1"/>
  <c r="I62" i="50"/>
  <c r="I100" i="50" s="1"/>
  <c r="H62" i="50"/>
  <c r="H100" i="50" s="1"/>
  <c r="G62" i="50"/>
  <c r="G100" i="50" s="1"/>
  <c r="F62" i="50"/>
  <c r="F100" i="50" s="1"/>
  <c r="E62" i="50"/>
  <c r="E100" i="50" s="1"/>
  <c r="D62" i="50"/>
  <c r="D100" i="50" s="1"/>
  <c r="AU61" i="50"/>
  <c r="AU99" i="50" s="1"/>
  <c r="AT61" i="50"/>
  <c r="AT99" i="50" s="1"/>
  <c r="AS61" i="50"/>
  <c r="AS99" i="50" s="1"/>
  <c r="AR61" i="50"/>
  <c r="AR99" i="50" s="1"/>
  <c r="AQ61" i="50"/>
  <c r="AQ99" i="50" s="1"/>
  <c r="AP61" i="50"/>
  <c r="AP99" i="50" s="1"/>
  <c r="AO61" i="50"/>
  <c r="AO99" i="50" s="1"/>
  <c r="AN61" i="50"/>
  <c r="AN99" i="50" s="1"/>
  <c r="AM61" i="50"/>
  <c r="AM99" i="50" s="1"/>
  <c r="AL61" i="50"/>
  <c r="AL99" i="50" s="1"/>
  <c r="AK61" i="50"/>
  <c r="AK99" i="50" s="1"/>
  <c r="AJ61" i="50"/>
  <c r="AJ99" i="50" s="1"/>
  <c r="AI61" i="50"/>
  <c r="AI99" i="50" s="1"/>
  <c r="AH61" i="50"/>
  <c r="AH99" i="50" s="1"/>
  <c r="AG61" i="50"/>
  <c r="AG99" i="50" s="1"/>
  <c r="AF61" i="50"/>
  <c r="AF99" i="50" s="1"/>
  <c r="AE61" i="50"/>
  <c r="AE99" i="50" s="1"/>
  <c r="AD61" i="50"/>
  <c r="AD99" i="50" s="1"/>
  <c r="AC61" i="50"/>
  <c r="AC99" i="50" s="1"/>
  <c r="AB61" i="50"/>
  <c r="AB99" i="50" s="1"/>
  <c r="AA61" i="50"/>
  <c r="AA99" i="50" s="1"/>
  <c r="Z61" i="50"/>
  <c r="Z99" i="50" s="1"/>
  <c r="Y61" i="50"/>
  <c r="Y99" i="50" s="1"/>
  <c r="X61" i="50"/>
  <c r="X99" i="50" s="1"/>
  <c r="W61" i="50"/>
  <c r="W99" i="50" s="1"/>
  <c r="V61" i="50"/>
  <c r="V99" i="50" s="1"/>
  <c r="U61" i="50"/>
  <c r="U99" i="50" s="1"/>
  <c r="T61" i="50"/>
  <c r="T99" i="50" s="1"/>
  <c r="S61" i="50"/>
  <c r="S99" i="50" s="1"/>
  <c r="R61" i="50"/>
  <c r="R99" i="50" s="1"/>
  <c r="Q61" i="50"/>
  <c r="Q99" i="50" s="1"/>
  <c r="P61" i="50"/>
  <c r="P99" i="50" s="1"/>
  <c r="O61" i="50"/>
  <c r="O99" i="50" s="1"/>
  <c r="N61" i="50"/>
  <c r="N99" i="50" s="1"/>
  <c r="M61" i="50"/>
  <c r="M99" i="50" s="1"/>
  <c r="L61" i="50"/>
  <c r="L99" i="50" s="1"/>
  <c r="K61" i="50"/>
  <c r="K99" i="50" s="1"/>
  <c r="J61" i="50"/>
  <c r="J99" i="50" s="1"/>
  <c r="I61" i="50"/>
  <c r="I99" i="50" s="1"/>
  <c r="H61" i="50"/>
  <c r="H99" i="50" s="1"/>
  <c r="G61" i="50"/>
  <c r="G99" i="50" s="1"/>
  <c r="F61" i="50"/>
  <c r="F99" i="50" s="1"/>
  <c r="E61" i="50"/>
  <c r="E99" i="50" s="1"/>
  <c r="D61" i="50"/>
  <c r="D99" i="50" s="1"/>
  <c r="AU60" i="50"/>
  <c r="AT60" i="50"/>
  <c r="AS60" i="50"/>
  <c r="AR60" i="50"/>
  <c r="AQ60" i="50"/>
  <c r="AP60" i="50"/>
  <c r="AO60" i="50"/>
  <c r="AN60" i="50"/>
  <c r="AM60" i="50"/>
  <c r="AL60" i="50"/>
  <c r="AK60" i="50"/>
  <c r="AJ60" i="50"/>
  <c r="AI60" i="50"/>
  <c r="AH60" i="50"/>
  <c r="AG60" i="50"/>
  <c r="AF60" i="50"/>
  <c r="AE60" i="50"/>
  <c r="AD60" i="50"/>
  <c r="AC60" i="50"/>
  <c r="AB60" i="50"/>
  <c r="AA60" i="50"/>
  <c r="Z60" i="50"/>
  <c r="Y60" i="50"/>
  <c r="X60" i="50"/>
  <c r="W60" i="50"/>
  <c r="V60" i="50"/>
  <c r="U60" i="50"/>
  <c r="T60" i="50"/>
  <c r="S60" i="50"/>
  <c r="R60" i="50"/>
  <c r="Q60" i="50"/>
  <c r="P60" i="50"/>
  <c r="O60" i="50"/>
  <c r="N60" i="50"/>
  <c r="M60" i="50"/>
  <c r="L60" i="50"/>
  <c r="K60" i="50"/>
  <c r="J60" i="50"/>
  <c r="I60" i="50"/>
  <c r="H60" i="50"/>
  <c r="G60" i="50"/>
  <c r="F60" i="50"/>
  <c r="E60" i="50"/>
  <c r="D60" i="50"/>
  <c r="AU59" i="50"/>
  <c r="AU97" i="50" s="1"/>
  <c r="AT59" i="50"/>
  <c r="AT97" i="50" s="1"/>
  <c r="AS59" i="50"/>
  <c r="AS97" i="50" s="1"/>
  <c r="AR59" i="50"/>
  <c r="AR97" i="50" s="1"/>
  <c r="AQ59" i="50"/>
  <c r="AQ97" i="50" s="1"/>
  <c r="AP59" i="50"/>
  <c r="AP97" i="50" s="1"/>
  <c r="AO59" i="50"/>
  <c r="AO97" i="50" s="1"/>
  <c r="AN59" i="50"/>
  <c r="AN97" i="50" s="1"/>
  <c r="AM59" i="50"/>
  <c r="AM97" i="50" s="1"/>
  <c r="AL59" i="50"/>
  <c r="AL97" i="50" s="1"/>
  <c r="AK59" i="50"/>
  <c r="AK97" i="50" s="1"/>
  <c r="AJ59" i="50"/>
  <c r="AJ97" i="50" s="1"/>
  <c r="AI59" i="50"/>
  <c r="AI97" i="50" s="1"/>
  <c r="AH59" i="50"/>
  <c r="AH97" i="50" s="1"/>
  <c r="AG59" i="50"/>
  <c r="AG97" i="50" s="1"/>
  <c r="AF59" i="50"/>
  <c r="AF97" i="50" s="1"/>
  <c r="AE59" i="50"/>
  <c r="AE97" i="50" s="1"/>
  <c r="AD59" i="50"/>
  <c r="AD97" i="50" s="1"/>
  <c r="AC59" i="50"/>
  <c r="AC97" i="50" s="1"/>
  <c r="AB59" i="50"/>
  <c r="AB97" i="50" s="1"/>
  <c r="AA59" i="50"/>
  <c r="AA97" i="50" s="1"/>
  <c r="Z59" i="50"/>
  <c r="Z97" i="50" s="1"/>
  <c r="Y59" i="50"/>
  <c r="Y97" i="50" s="1"/>
  <c r="X59" i="50"/>
  <c r="X97" i="50" s="1"/>
  <c r="W59" i="50"/>
  <c r="W97" i="50" s="1"/>
  <c r="V59" i="50"/>
  <c r="V97" i="50" s="1"/>
  <c r="U59" i="50"/>
  <c r="U97" i="50" s="1"/>
  <c r="T59" i="50"/>
  <c r="T97" i="50" s="1"/>
  <c r="S59" i="50"/>
  <c r="S97" i="50" s="1"/>
  <c r="R59" i="50"/>
  <c r="R97" i="50" s="1"/>
  <c r="Q59" i="50"/>
  <c r="Q97" i="50" s="1"/>
  <c r="P59" i="50"/>
  <c r="P97" i="50" s="1"/>
  <c r="O59" i="50"/>
  <c r="O97" i="50" s="1"/>
  <c r="N59" i="50"/>
  <c r="N97" i="50" s="1"/>
  <c r="M59" i="50"/>
  <c r="M97" i="50" s="1"/>
  <c r="L59" i="50"/>
  <c r="L97" i="50" s="1"/>
  <c r="K59" i="50"/>
  <c r="K97" i="50" s="1"/>
  <c r="J59" i="50"/>
  <c r="J97" i="50" s="1"/>
  <c r="I59" i="50"/>
  <c r="I97" i="50" s="1"/>
  <c r="H59" i="50"/>
  <c r="H97" i="50" s="1"/>
  <c r="G59" i="50"/>
  <c r="G97" i="50" s="1"/>
  <c r="F59" i="50"/>
  <c r="F97" i="50" s="1"/>
  <c r="E59" i="50"/>
  <c r="E97" i="50" s="1"/>
  <c r="D59" i="50"/>
  <c r="D97" i="50" s="1"/>
  <c r="AU58" i="50"/>
  <c r="AU96" i="50" s="1"/>
  <c r="AT58" i="50"/>
  <c r="AT96" i="50" s="1"/>
  <c r="AS58" i="50"/>
  <c r="AS96" i="50" s="1"/>
  <c r="AR58" i="50"/>
  <c r="AR96" i="50" s="1"/>
  <c r="AQ58" i="50"/>
  <c r="AQ96" i="50" s="1"/>
  <c r="AP58" i="50"/>
  <c r="AP96" i="50" s="1"/>
  <c r="AO58" i="50"/>
  <c r="AO96" i="50" s="1"/>
  <c r="AN58" i="50"/>
  <c r="AN96" i="50" s="1"/>
  <c r="AM58" i="50"/>
  <c r="AM96" i="50" s="1"/>
  <c r="AL58" i="50"/>
  <c r="AL96" i="50" s="1"/>
  <c r="AK58" i="50"/>
  <c r="AK96" i="50" s="1"/>
  <c r="AJ58" i="50"/>
  <c r="AJ96" i="50" s="1"/>
  <c r="AI58" i="50"/>
  <c r="AI96" i="50" s="1"/>
  <c r="AH58" i="50"/>
  <c r="AH96" i="50" s="1"/>
  <c r="AG58" i="50"/>
  <c r="AG96" i="50" s="1"/>
  <c r="AF58" i="50"/>
  <c r="AF96" i="50" s="1"/>
  <c r="AE58" i="50"/>
  <c r="AE96" i="50" s="1"/>
  <c r="AD58" i="50"/>
  <c r="AD96" i="50" s="1"/>
  <c r="AC58" i="50"/>
  <c r="AC96" i="50" s="1"/>
  <c r="AB58" i="50"/>
  <c r="AB96" i="50" s="1"/>
  <c r="AA58" i="50"/>
  <c r="AA96" i="50" s="1"/>
  <c r="Z58" i="50"/>
  <c r="Z96" i="50" s="1"/>
  <c r="Y58" i="50"/>
  <c r="Y96" i="50" s="1"/>
  <c r="X58" i="50"/>
  <c r="X96" i="50" s="1"/>
  <c r="W58" i="50"/>
  <c r="W96" i="50" s="1"/>
  <c r="V58" i="50"/>
  <c r="V96" i="50" s="1"/>
  <c r="U58" i="50"/>
  <c r="U96" i="50" s="1"/>
  <c r="T58" i="50"/>
  <c r="T96" i="50" s="1"/>
  <c r="S58" i="50"/>
  <c r="S96" i="50" s="1"/>
  <c r="R58" i="50"/>
  <c r="R96" i="50" s="1"/>
  <c r="Q58" i="50"/>
  <c r="Q96" i="50" s="1"/>
  <c r="P58" i="50"/>
  <c r="P96" i="50" s="1"/>
  <c r="O58" i="50"/>
  <c r="O96" i="50" s="1"/>
  <c r="N58" i="50"/>
  <c r="N96" i="50" s="1"/>
  <c r="M58" i="50"/>
  <c r="M96" i="50" s="1"/>
  <c r="L58" i="50"/>
  <c r="L96" i="50" s="1"/>
  <c r="K58" i="50"/>
  <c r="K96" i="50" s="1"/>
  <c r="J58" i="50"/>
  <c r="J96" i="50" s="1"/>
  <c r="I58" i="50"/>
  <c r="I96" i="50" s="1"/>
  <c r="H58" i="50"/>
  <c r="H96" i="50" s="1"/>
  <c r="G58" i="50"/>
  <c r="G96" i="50" s="1"/>
  <c r="F58" i="50"/>
  <c r="F96" i="50" s="1"/>
  <c r="E58" i="50"/>
  <c r="E96" i="50" s="1"/>
  <c r="D58" i="50"/>
  <c r="D96" i="50" s="1"/>
  <c r="AU57" i="50"/>
  <c r="AU95" i="50" s="1"/>
  <c r="AT57" i="50"/>
  <c r="AT95" i="50" s="1"/>
  <c r="AS57" i="50"/>
  <c r="AS95" i="50" s="1"/>
  <c r="AR57" i="50"/>
  <c r="AR95" i="50" s="1"/>
  <c r="AQ57" i="50"/>
  <c r="AQ95" i="50" s="1"/>
  <c r="AP57" i="50"/>
  <c r="AP95" i="50" s="1"/>
  <c r="AO57" i="50"/>
  <c r="AO95" i="50" s="1"/>
  <c r="AN57" i="50"/>
  <c r="AN95" i="50" s="1"/>
  <c r="AM57" i="50"/>
  <c r="AM95" i="50" s="1"/>
  <c r="AL57" i="50"/>
  <c r="AL95" i="50" s="1"/>
  <c r="AK57" i="50"/>
  <c r="AK95" i="50" s="1"/>
  <c r="AJ57" i="50"/>
  <c r="AJ95" i="50" s="1"/>
  <c r="AI57" i="50"/>
  <c r="AI95" i="50" s="1"/>
  <c r="AH57" i="50"/>
  <c r="AH95" i="50" s="1"/>
  <c r="AG57" i="50"/>
  <c r="AG95" i="50" s="1"/>
  <c r="AF57" i="50"/>
  <c r="AF95" i="50" s="1"/>
  <c r="AE57" i="50"/>
  <c r="AE95" i="50" s="1"/>
  <c r="AD57" i="50"/>
  <c r="AD95" i="50" s="1"/>
  <c r="AC57" i="50"/>
  <c r="AC95" i="50" s="1"/>
  <c r="AB57" i="50"/>
  <c r="AB95" i="50" s="1"/>
  <c r="AA57" i="50"/>
  <c r="AA95" i="50" s="1"/>
  <c r="Z57" i="50"/>
  <c r="Z95" i="50" s="1"/>
  <c r="Y57" i="50"/>
  <c r="Y95" i="50" s="1"/>
  <c r="X57" i="50"/>
  <c r="X95" i="50" s="1"/>
  <c r="W57" i="50"/>
  <c r="W95" i="50" s="1"/>
  <c r="V57" i="50"/>
  <c r="V95" i="50" s="1"/>
  <c r="U57" i="50"/>
  <c r="U95" i="50" s="1"/>
  <c r="T57" i="50"/>
  <c r="T95" i="50" s="1"/>
  <c r="S57" i="50"/>
  <c r="S95" i="50" s="1"/>
  <c r="R57" i="50"/>
  <c r="R95" i="50" s="1"/>
  <c r="Q57" i="50"/>
  <c r="Q95" i="50" s="1"/>
  <c r="P57" i="50"/>
  <c r="P95" i="50" s="1"/>
  <c r="O57" i="50"/>
  <c r="O95" i="50" s="1"/>
  <c r="N57" i="50"/>
  <c r="N95" i="50" s="1"/>
  <c r="M57" i="50"/>
  <c r="M95" i="50" s="1"/>
  <c r="L57" i="50"/>
  <c r="L95" i="50" s="1"/>
  <c r="K57" i="50"/>
  <c r="K95" i="50" s="1"/>
  <c r="J57" i="50"/>
  <c r="J95" i="50" s="1"/>
  <c r="I57" i="50"/>
  <c r="I95" i="50" s="1"/>
  <c r="H57" i="50"/>
  <c r="H95" i="50" s="1"/>
  <c r="G57" i="50"/>
  <c r="G95" i="50" s="1"/>
  <c r="F57" i="50"/>
  <c r="F95" i="50" s="1"/>
  <c r="E57" i="50"/>
  <c r="E95" i="50" s="1"/>
  <c r="D57" i="50"/>
  <c r="D95" i="50" s="1"/>
  <c r="AU56" i="50"/>
  <c r="AU94" i="50" s="1"/>
  <c r="AT56" i="50"/>
  <c r="AT94" i="50" s="1"/>
  <c r="AS56" i="50"/>
  <c r="AS94" i="50" s="1"/>
  <c r="AR56" i="50"/>
  <c r="AR94" i="50" s="1"/>
  <c r="AQ56" i="50"/>
  <c r="AQ94" i="50" s="1"/>
  <c r="AP56" i="50"/>
  <c r="AP94" i="50" s="1"/>
  <c r="AO56" i="50"/>
  <c r="AO94" i="50" s="1"/>
  <c r="AN56" i="50"/>
  <c r="AN94" i="50" s="1"/>
  <c r="AM56" i="50"/>
  <c r="AM94" i="50" s="1"/>
  <c r="AL56" i="50"/>
  <c r="AL94" i="50" s="1"/>
  <c r="AK56" i="50"/>
  <c r="AK94" i="50" s="1"/>
  <c r="AJ56" i="50"/>
  <c r="AJ94" i="50" s="1"/>
  <c r="AI56" i="50"/>
  <c r="AI94" i="50" s="1"/>
  <c r="AH56" i="50"/>
  <c r="AH94" i="50" s="1"/>
  <c r="AG56" i="50"/>
  <c r="AG94" i="50" s="1"/>
  <c r="AF56" i="50"/>
  <c r="AF94" i="50" s="1"/>
  <c r="AE56" i="50"/>
  <c r="AE94" i="50" s="1"/>
  <c r="AD56" i="50"/>
  <c r="AD94" i="50" s="1"/>
  <c r="AC56" i="50"/>
  <c r="AC94" i="50" s="1"/>
  <c r="AB56" i="50"/>
  <c r="AB94" i="50" s="1"/>
  <c r="AA56" i="50"/>
  <c r="AA94" i="50" s="1"/>
  <c r="Z56" i="50"/>
  <c r="Z94" i="50" s="1"/>
  <c r="Y56" i="50"/>
  <c r="Y94" i="50" s="1"/>
  <c r="X56" i="50"/>
  <c r="X94" i="50" s="1"/>
  <c r="W56" i="50"/>
  <c r="W94" i="50" s="1"/>
  <c r="V56" i="50"/>
  <c r="V94" i="50" s="1"/>
  <c r="U56" i="50"/>
  <c r="U94" i="50" s="1"/>
  <c r="T56" i="50"/>
  <c r="T94" i="50" s="1"/>
  <c r="S56" i="50"/>
  <c r="S94" i="50" s="1"/>
  <c r="R56" i="50"/>
  <c r="R94" i="50" s="1"/>
  <c r="Q56" i="50"/>
  <c r="Q94" i="50" s="1"/>
  <c r="P56" i="50"/>
  <c r="P94" i="50" s="1"/>
  <c r="O56" i="50"/>
  <c r="O94" i="50" s="1"/>
  <c r="N56" i="50"/>
  <c r="N94" i="50" s="1"/>
  <c r="M56" i="50"/>
  <c r="M94" i="50" s="1"/>
  <c r="L56" i="50"/>
  <c r="L94" i="50" s="1"/>
  <c r="K56" i="50"/>
  <c r="K94" i="50" s="1"/>
  <c r="J56" i="50"/>
  <c r="J94" i="50" s="1"/>
  <c r="I56" i="50"/>
  <c r="I94" i="50" s="1"/>
  <c r="H56" i="50"/>
  <c r="H94" i="50" s="1"/>
  <c r="G56" i="50"/>
  <c r="G94" i="50" s="1"/>
  <c r="F56" i="50"/>
  <c r="F94" i="50" s="1"/>
  <c r="E56" i="50"/>
  <c r="E94" i="50" s="1"/>
  <c r="D56" i="50"/>
  <c r="D94" i="50" s="1"/>
  <c r="AU55" i="50"/>
  <c r="AU93" i="50" s="1"/>
  <c r="AT55" i="50"/>
  <c r="AT93" i="50" s="1"/>
  <c r="AS55" i="50"/>
  <c r="AS93" i="50" s="1"/>
  <c r="AR55" i="50"/>
  <c r="AR93" i="50" s="1"/>
  <c r="AQ55" i="50"/>
  <c r="AQ93" i="50" s="1"/>
  <c r="AP55" i="50"/>
  <c r="AP93" i="50" s="1"/>
  <c r="AO55" i="50"/>
  <c r="AO93" i="50" s="1"/>
  <c r="AN55" i="50"/>
  <c r="AN93" i="50" s="1"/>
  <c r="AM55" i="50"/>
  <c r="AM93" i="50" s="1"/>
  <c r="AL55" i="50"/>
  <c r="AL93" i="50" s="1"/>
  <c r="AK55" i="50"/>
  <c r="AK93" i="50" s="1"/>
  <c r="AJ55" i="50"/>
  <c r="AJ93" i="50" s="1"/>
  <c r="AI55" i="50"/>
  <c r="AI93" i="50" s="1"/>
  <c r="AH55" i="50"/>
  <c r="AH93" i="50" s="1"/>
  <c r="AG55" i="50"/>
  <c r="AG93" i="50" s="1"/>
  <c r="AF55" i="50"/>
  <c r="AF93" i="50" s="1"/>
  <c r="AE55" i="50"/>
  <c r="AE93" i="50" s="1"/>
  <c r="AD55" i="50"/>
  <c r="AD93" i="50" s="1"/>
  <c r="AC55" i="50"/>
  <c r="AC93" i="50" s="1"/>
  <c r="AB55" i="50"/>
  <c r="AB93" i="50" s="1"/>
  <c r="AA55" i="50"/>
  <c r="AA93" i="50" s="1"/>
  <c r="Z55" i="50"/>
  <c r="Z93" i="50" s="1"/>
  <c r="Y55" i="50"/>
  <c r="Y93" i="50" s="1"/>
  <c r="X55" i="50"/>
  <c r="X93" i="50" s="1"/>
  <c r="W55" i="50"/>
  <c r="W93" i="50" s="1"/>
  <c r="V55" i="50"/>
  <c r="V93" i="50" s="1"/>
  <c r="U55" i="50"/>
  <c r="U93" i="50" s="1"/>
  <c r="T55" i="50"/>
  <c r="T93" i="50" s="1"/>
  <c r="S55" i="50"/>
  <c r="S93" i="50" s="1"/>
  <c r="R55" i="50"/>
  <c r="R93" i="50" s="1"/>
  <c r="Q55" i="50"/>
  <c r="Q93" i="50" s="1"/>
  <c r="P55" i="50"/>
  <c r="P93" i="50" s="1"/>
  <c r="O55" i="50"/>
  <c r="O93" i="50" s="1"/>
  <c r="N55" i="50"/>
  <c r="N93" i="50" s="1"/>
  <c r="M55" i="50"/>
  <c r="M93" i="50" s="1"/>
  <c r="L55" i="50"/>
  <c r="L93" i="50" s="1"/>
  <c r="K55" i="50"/>
  <c r="K93" i="50" s="1"/>
  <c r="J55" i="50"/>
  <c r="J93" i="50" s="1"/>
  <c r="I55" i="50"/>
  <c r="I93" i="50" s="1"/>
  <c r="H55" i="50"/>
  <c r="H93" i="50" s="1"/>
  <c r="G55" i="50"/>
  <c r="G93" i="50" s="1"/>
  <c r="F55" i="50"/>
  <c r="F93" i="50" s="1"/>
  <c r="E55" i="50"/>
  <c r="E93" i="50" s="1"/>
  <c r="D55" i="50"/>
  <c r="D93" i="50" s="1"/>
  <c r="AU54" i="50"/>
  <c r="AU92" i="50" s="1"/>
  <c r="AT54" i="50"/>
  <c r="AT92" i="50" s="1"/>
  <c r="AS54" i="50"/>
  <c r="AS92" i="50" s="1"/>
  <c r="AR54" i="50"/>
  <c r="AR92" i="50" s="1"/>
  <c r="AQ54" i="50"/>
  <c r="AQ92" i="50" s="1"/>
  <c r="AP54" i="50"/>
  <c r="AP92" i="50" s="1"/>
  <c r="AO54" i="50"/>
  <c r="AO92" i="50" s="1"/>
  <c r="AN54" i="50"/>
  <c r="AN92" i="50" s="1"/>
  <c r="AM54" i="50"/>
  <c r="AM92" i="50" s="1"/>
  <c r="AL54" i="50"/>
  <c r="AL92" i="50" s="1"/>
  <c r="AK54" i="50"/>
  <c r="AK92" i="50" s="1"/>
  <c r="AJ54" i="50"/>
  <c r="AJ92" i="50" s="1"/>
  <c r="AI54" i="50"/>
  <c r="AI92" i="50" s="1"/>
  <c r="AH54" i="50"/>
  <c r="AH92" i="50" s="1"/>
  <c r="AG54" i="50"/>
  <c r="AG92" i="50" s="1"/>
  <c r="AF54" i="50"/>
  <c r="AF92" i="50" s="1"/>
  <c r="AE54" i="50"/>
  <c r="AE92" i="50" s="1"/>
  <c r="AD54" i="50"/>
  <c r="AD92" i="50" s="1"/>
  <c r="AC54" i="50"/>
  <c r="AC92" i="50" s="1"/>
  <c r="AB54" i="50"/>
  <c r="AB92" i="50" s="1"/>
  <c r="AA54" i="50"/>
  <c r="AA92" i="50" s="1"/>
  <c r="Z54" i="50"/>
  <c r="Z92" i="50" s="1"/>
  <c r="Y54" i="50"/>
  <c r="Y92" i="50" s="1"/>
  <c r="X54" i="50"/>
  <c r="X92" i="50" s="1"/>
  <c r="W54" i="50"/>
  <c r="W92" i="50" s="1"/>
  <c r="V54" i="50"/>
  <c r="V92" i="50" s="1"/>
  <c r="U54" i="50"/>
  <c r="U92" i="50" s="1"/>
  <c r="T54" i="50"/>
  <c r="T92" i="50" s="1"/>
  <c r="S54" i="50"/>
  <c r="S92" i="50" s="1"/>
  <c r="R54" i="50"/>
  <c r="R92" i="50" s="1"/>
  <c r="Q54" i="50"/>
  <c r="Q92" i="50" s="1"/>
  <c r="P54" i="50"/>
  <c r="P92" i="50" s="1"/>
  <c r="O54" i="50"/>
  <c r="O92" i="50" s="1"/>
  <c r="N54" i="50"/>
  <c r="N92" i="50" s="1"/>
  <c r="M54" i="50"/>
  <c r="M92" i="50" s="1"/>
  <c r="L54" i="50"/>
  <c r="L92" i="50" s="1"/>
  <c r="K54" i="50"/>
  <c r="K92" i="50" s="1"/>
  <c r="J54" i="50"/>
  <c r="J92" i="50" s="1"/>
  <c r="I54" i="50"/>
  <c r="I92" i="50" s="1"/>
  <c r="H54" i="50"/>
  <c r="H92" i="50" s="1"/>
  <c r="G54" i="50"/>
  <c r="G92" i="50" s="1"/>
  <c r="F54" i="50"/>
  <c r="F92" i="50" s="1"/>
  <c r="E54" i="50"/>
  <c r="E92" i="50" s="1"/>
  <c r="D54" i="50"/>
  <c r="D92" i="50" s="1"/>
  <c r="AU53" i="50"/>
  <c r="AT53" i="50"/>
  <c r="AS53" i="50"/>
  <c r="AR53" i="50"/>
  <c r="AQ53" i="50"/>
  <c r="AP53" i="50"/>
  <c r="AO53" i="50"/>
  <c r="AN53" i="50"/>
  <c r="AM53" i="50"/>
  <c r="AL53" i="50"/>
  <c r="AK53" i="50"/>
  <c r="AJ53" i="50"/>
  <c r="AI53" i="50"/>
  <c r="AH53" i="50"/>
  <c r="AG53" i="50"/>
  <c r="AF53" i="50"/>
  <c r="AE53" i="50"/>
  <c r="AD53" i="50"/>
  <c r="AC53" i="50"/>
  <c r="AB53" i="50"/>
  <c r="AA53" i="50"/>
  <c r="Z53" i="50"/>
  <c r="Y53" i="50"/>
  <c r="X53" i="50"/>
  <c r="W53" i="50"/>
  <c r="V53" i="50"/>
  <c r="U53" i="50"/>
  <c r="T53" i="50"/>
  <c r="R53" i="50"/>
  <c r="Q53" i="50"/>
  <c r="P53" i="50"/>
  <c r="O53" i="50"/>
  <c r="N53" i="50"/>
  <c r="M53" i="50"/>
  <c r="L53" i="50"/>
  <c r="K53" i="50"/>
  <c r="J53" i="50"/>
  <c r="I53" i="50"/>
  <c r="H53" i="50"/>
  <c r="G53" i="50"/>
  <c r="F53" i="50"/>
  <c r="E53" i="50"/>
  <c r="D53" i="50"/>
  <c r="D80" i="50" s="1"/>
  <c r="AU52" i="50"/>
  <c r="AU90" i="50" s="1"/>
  <c r="AT52" i="50"/>
  <c r="AT90" i="50" s="1"/>
  <c r="AS52" i="50"/>
  <c r="AS90" i="50" s="1"/>
  <c r="AR52" i="50"/>
  <c r="AR90" i="50" s="1"/>
  <c r="AQ52" i="50"/>
  <c r="AQ90" i="50" s="1"/>
  <c r="AP52" i="50"/>
  <c r="AP90" i="50" s="1"/>
  <c r="AO52" i="50"/>
  <c r="AO90" i="50" s="1"/>
  <c r="AN52" i="50"/>
  <c r="AN90" i="50" s="1"/>
  <c r="AM52" i="50"/>
  <c r="AM90" i="50" s="1"/>
  <c r="AL52" i="50"/>
  <c r="AL90" i="50" s="1"/>
  <c r="AK52" i="50"/>
  <c r="AK90" i="50" s="1"/>
  <c r="AJ52" i="50"/>
  <c r="AJ90" i="50" s="1"/>
  <c r="AI52" i="50"/>
  <c r="AI90" i="50" s="1"/>
  <c r="AH52" i="50"/>
  <c r="AH90" i="50" s="1"/>
  <c r="AG52" i="50"/>
  <c r="AG90" i="50" s="1"/>
  <c r="AF52" i="50"/>
  <c r="AF90" i="50" s="1"/>
  <c r="AE52" i="50"/>
  <c r="AE90" i="50" s="1"/>
  <c r="AD52" i="50"/>
  <c r="AD90" i="50" s="1"/>
  <c r="AC52" i="50"/>
  <c r="AC90" i="50" s="1"/>
  <c r="AB52" i="50"/>
  <c r="AB90" i="50" s="1"/>
  <c r="AA52" i="50"/>
  <c r="AA90" i="50" s="1"/>
  <c r="Z52" i="50"/>
  <c r="Z90" i="50" s="1"/>
  <c r="Y52" i="50"/>
  <c r="Y90" i="50" s="1"/>
  <c r="X52" i="50"/>
  <c r="X90" i="50" s="1"/>
  <c r="W52" i="50"/>
  <c r="W90" i="50" s="1"/>
  <c r="V52" i="50"/>
  <c r="V90" i="50" s="1"/>
  <c r="U52" i="50"/>
  <c r="U90" i="50" s="1"/>
  <c r="T52" i="50"/>
  <c r="T90" i="50" s="1"/>
  <c r="S52" i="50"/>
  <c r="S90" i="50" s="1"/>
  <c r="R52" i="50"/>
  <c r="R90" i="50" s="1"/>
  <c r="Q52" i="50"/>
  <c r="Q90" i="50" s="1"/>
  <c r="P52" i="50"/>
  <c r="P90" i="50" s="1"/>
  <c r="O52" i="50"/>
  <c r="O90" i="50" s="1"/>
  <c r="N52" i="50"/>
  <c r="N90" i="50" s="1"/>
  <c r="M52" i="50"/>
  <c r="M90" i="50" s="1"/>
  <c r="L52" i="50"/>
  <c r="L90" i="50" s="1"/>
  <c r="K52" i="50"/>
  <c r="K90" i="50" s="1"/>
  <c r="J52" i="50"/>
  <c r="J90" i="50" s="1"/>
  <c r="I52" i="50"/>
  <c r="I90" i="50" s="1"/>
  <c r="H52" i="50"/>
  <c r="H90" i="50" s="1"/>
  <c r="G52" i="50"/>
  <c r="G90" i="50" s="1"/>
  <c r="F52" i="50"/>
  <c r="F90" i="50" s="1"/>
  <c r="E52" i="50"/>
  <c r="E90" i="50" s="1"/>
  <c r="D52" i="50"/>
  <c r="D90" i="50" s="1"/>
  <c r="AU51" i="50"/>
  <c r="AU89" i="50" s="1"/>
  <c r="AT51" i="50"/>
  <c r="AT89" i="50" s="1"/>
  <c r="AS51" i="50"/>
  <c r="AS89" i="50" s="1"/>
  <c r="AR51" i="50"/>
  <c r="AR89" i="50" s="1"/>
  <c r="AQ51" i="50"/>
  <c r="AQ89" i="50" s="1"/>
  <c r="AP51" i="50"/>
  <c r="AP89" i="50" s="1"/>
  <c r="AO51" i="50"/>
  <c r="AO89" i="50" s="1"/>
  <c r="AN51" i="50"/>
  <c r="AN89" i="50" s="1"/>
  <c r="AM51" i="50"/>
  <c r="AM89" i="50" s="1"/>
  <c r="AL51" i="50"/>
  <c r="AL89" i="50" s="1"/>
  <c r="AK51" i="50"/>
  <c r="AK89" i="50" s="1"/>
  <c r="AJ51" i="50"/>
  <c r="AJ89" i="50" s="1"/>
  <c r="AI51" i="50"/>
  <c r="AI89" i="50" s="1"/>
  <c r="AH51" i="50"/>
  <c r="AH89" i="50" s="1"/>
  <c r="AG51" i="50"/>
  <c r="AG89" i="50" s="1"/>
  <c r="AF51" i="50"/>
  <c r="AF89" i="50" s="1"/>
  <c r="AE51" i="50"/>
  <c r="AE89" i="50" s="1"/>
  <c r="AD51" i="50"/>
  <c r="AD89" i="50" s="1"/>
  <c r="AC51" i="50"/>
  <c r="AC89" i="50" s="1"/>
  <c r="AB51" i="50"/>
  <c r="AB89" i="50" s="1"/>
  <c r="AA51" i="50"/>
  <c r="AA89" i="50" s="1"/>
  <c r="Z51" i="50"/>
  <c r="Z89" i="50" s="1"/>
  <c r="Y51" i="50"/>
  <c r="Y89" i="50" s="1"/>
  <c r="X51" i="50"/>
  <c r="X89" i="50" s="1"/>
  <c r="W51" i="50"/>
  <c r="W89" i="50" s="1"/>
  <c r="V51" i="50"/>
  <c r="V89" i="50" s="1"/>
  <c r="U51" i="50"/>
  <c r="U89" i="50" s="1"/>
  <c r="T51" i="50"/>
  <c r="T89" i="50" s="1"/>
  <c r="S51" i="50"/>
  <c r="S89" i="50" s="1"/>
  <c r="R51" i="50"/>
  <c r="R89" i="50" s="1"/>
  <c r="Q51" i="50"/>
  <c r="Q89" i="50" s="1"/>
  <c r="P51" i="50"/>
  <c r="P89" i="50" s="1"/>
  <c r="O51" i="50"/>
  <c r="O89" i="50" s="1"/>
  <c r="N51" i="50"/>
  <c r="N89" i="50" s="1"/>
  <c r="M51" i="50"/>
  <c r="M89" i="50" s="1"/>
  <c r="L51" i="50"/>
  <c r="L89" i="50" s="1"/>
  <c r="K51" i="50"/>
  <c r="K89" i="50" s="1"/>
  <c r="J51" i="50"/>
  <c r="J89" i="50" s="1"/>
  <c r="I51" i="50"/>
  <c r="I89" i="50" s="1"/>
  <c r="H51" i="50"/>
  <c r="H89" i="50" s="1"/>
  <c r="G51" i="50"/>
  <c r="G89" i="50" s="1"/>
  <c r="F51" i="50"/>
  <c r="F89" i="50" s="1"/>
  <c r="E51" i="50"/>
  <c r="E89" i="50" s="1"/>
  <c r="D51" i="50"/>
  <c r="D89" i="50" s="1"/>
  <c r="AU50" i="50"/>
  <c r="AU88" i="50" s="1"/>
  <c r="AT50" i="50"/>
  <c r="AT88" i="50" s="1"/>
  <c r="AS50" i="50"/>
  <c r="AS88" i="50" s="1"/>
  <c r="AR50" i="50"/>
  <c r="AR88" i="50" s="1"/>
  <c r="AQ50" i="50"/>
  <c r="AQ88" i="50" s="1"/>
  <c r="AP50" i="50"/>
  <c r="AP88" i="50" s="1"/>
  <c r="AO50" i="50"/>
  <c r="AO88" i="50" s="1"/>
  <c r="AN50" i="50"/>
  <c r="AN88" i="50" s="1"/>
  <c r="AM50" i="50"/>
  <c r="AM88" i="50" s="1"/>
  <c r="AL50" i="50"/>
  <c r="AL88" i="50" s="1"/>
  <c r="AK50" i="50"/>
  <c r="AK88" i="50" s="1"/>
  <c r="AJ50" i="50"/>
  <c r="AJ88" i="50" s="1"/>
  <c r="AI50" i="50"/>
  <c r="AI88" i="50" s="1"/>
  <c r="AH50" i="50"/>
  <c r="AH88" i="50" s="1"/>
  <c r="AG50" i="50"/>
  <c r="AG88" i="50" s="1"/>
  <c r="AF50" i="50"/>
  <c r="AF88" i="50" s="1"/>
  <c r="AE50" i="50"/>
  <c r="AE88" i="50" s="1"/>
  <c r="AD50" i="50"/>
  <c r="AD88" i="50" s="1"/>
  <c r="AC50" i="50"/>
  <c r="AC88" i="50" s="1"/>
  <c r="AB50" i="50"/>
  <c r="AB88" i="50" s="1"/>
  <c r="AA50" i="50"/>
  <c r="AA88" i="50" s="1"/>
  <c r="Z50" i="50"/>
  <c r="Z88" i="50" s="1"/>
  <c r="Y50" i="50"/>
  <c r="Y88" i="50" s="1"/>
  <c r="X50" i="50"/>
  <c r="X88" i="50" s="1"/>
  <c r="W50" i="50"/>
  <c r="W88" i="50" s="1"/>
  <c r="V50" i="50"/>
  <c r="V88" i="50" s="1"/>
  <c r="U50" i="50"/>
  <c r="U88" i="50" s="1"/>
  <c r="T50" i="50"/>
  <c r="T88" i="50" s="1"/>
  <c r="S50" i="50"/>
  <c r="S88" i="50" s="1"/>
  <c r="R50" i="50"/>
  <c r="R88" i="50" s="1"/>
  <c r="Q50" i="50"/>
  <c r="Q88" i="50" s="1"/>
  <c r="P50" i="50"/>
  <c r="P88" i="50" s="1"/>
  <c r="O50" i="50"/>
  <c r="O88" i="50" s="1"/>
  <c r="N50" i="50"/>
  <c r="N88" i="50" s="1"/>
  <c r="M50" i="50"/>
  <c r="M88" i="50" s="1"/>
  <c r="L50" i="50"/>
  <c r="L88" i="50" s="1"/>
  <c r="K50" i="50"/>
  <c r="K88" i="50" s="1"/>
  <c r="J50" i="50"/>
  <c r="J88" i="50" s="1"/>
  <c r="I50" i="50"/>
  <c r="I88" i="50" s="1"/>
  <c r="H50" i="50"/>
  <c r="H88" i="50" s="1"/>
  <c r="G50" i="50"/>
  <c r="G88" i="50" s="1"/>
  <c r="F50" i="50"/>
  <c r="F88" i="50" s="1"/>
  <c r="E50" i="50"/>
  <c r="E88" i="50" s="1"/>
  <c r="D50" i="50"/>
  <c r="D88" i="50" s="1"/>
  <c r="AU49" i="50"/>
  <c r="AU87" i="50" s="1"/>
  <c r="AT49" i="50"/>
  <c r="AT87" i="50" s="1"/>
  <c r="AS49" i="50"/>
  <c r="AS87" i="50" s="1"/>
  <c r="AR49" i="50"/>
  <c r="AR87" i="50" s="1"/>
  <c r="AQ49" i="50"/>
  <c r="AQ87" i="50" s="1"/>
  <c r="AP49" i="50"/>
  <c r="AP87" i="50" s="1"/>
  <c r="AO49" i="50"/>
  <c r="AO87" i="50" s="1"/>
  <c r="AN49" i="50"/>
  <c r="AN87" i="50" s="1"/>
  <c r="AM49" i="50"/>
  <c r="AM87" i="50" s="1"/>
  <c r="AL49" i="50"/>
  <c r="AL87" i="50" s="1"/>
  <c r="AK49" i="50"/>
  <c r="AK87" i="50" s="1"/>
  <c r="AJ49" i="50"/>
  <c r="AJ87" i="50" s="1"/>
  <c r="AI49" i="50"/>
  <c r="AI87" i="50" s="1"/>
  <c r="AH49" i="50"/>
  <c r="AH87" i="50" s="1"/>
  <c r="AG49" i="50"/>
  <c r="AG87" i="50" s="1"/>
  <c r="AF49" i="50"/>
  <c r="AF87" i="50" s="1"/>
  <c r="AE49" i="50"/>
  <c r="AE87" i="50" s="1"/>
  <c r="AD49" i="50"/>
  <c r="AD87" i="50" s="1"/>
  <c r="AC49" i="50"/>
  <c r="AC87" i="50" s="1"/>
  <c r="AB49" i="50"/>
  <c r="AB87" i="50" s="1"/>
  <c r="AA49" i="50"/>
  <c r="AA87" i="50" s="1"/>
  <c r="Z49" i="50"/>
  <c r="Z87" i="50" s="1"/>
  <c r="Y49" i="50"/>
  <c r="Y87" i="50" s="1"/>
  <c r="X49" i="50"/>
  <c r="X87" i="50" s="1"/>
  <c r="W49" i="50"/>
  <c r="W87" i="50" s="1"/>
  <c r="V49" i="50"/>
  <c r="V87" i="50" s="1"/>
  <c r="U49" i="50"/>
  <c r="U87" i="50" s="1"/>
  <c r="T49" i="50"/>
  <c r="T87" i="50" s="1"/>
  <c r="S49" i="50"/>
  <c r="S87" i="50" s="1"/>
  <c r="R49" i="50"/>
  <c r="R87" i="50" s="1"/>
  <c r="Q49" i="50"/>
  <c r="Q87" i="50" s="1"/>
  <c r="P49" i="50"/>
  <c r="P87" i="50" s="1"/>
  <c r="O49" i="50"/>
  <c r="O87" i="50" s="1"/>
  <c r="N49" i="50"/>
  <c r="N87" i="50" s="1"/>
  <c r="M49" i="50"/>
  <c r="M87" i="50" s="1"/>
  <c r="L49" i="50"/>
  <c r="L87" i="50" s="1"/>
  <c r="K49" i="50"/>
  <c r="K87" i="50" s="1"/>
  <c r="J49" i="50"/>
  <c r="J87" i="50" s="1"/>
  <c r="I49" i="50"/>
  <c r="I87" i="50" s="1"/>
  <c r="H49" i="50"/>
  <c r="H87" i="50" s="1"/>
  <c r="G49" i="50"/>
  <c r="G87" i="50" s="1"/>
  <c r="F49" i="50"/>
  <c r="F87" i="50" s="1"/>
  <c r="E49" i="50"/>
  <c r="E87" i="50" s="1"/>
  <c r="D49" i="50"/>
  <c r="D87" i="50" s="1"/>
  <c r="AU48" i="50"/>
  <c r="AU86" i="50" s="1"/>
  <c r="AT48" i="50"/>
  <c r="AT86" i="50" s="1"/>
  <c r="AS48" i="50"/>
  <c r="AS86" i="50" s="1"/>
  <c r="AR48" i="50"/>
  <c r="AR86" i="50" s="1"/>
  <c r="AQ48" i="50"/>
  <c r="AQ86" i="50" s="1"/>
  <c r="AP48" i="50"/>
  <c r="AP86" i="50" s="1"/>
  <c r="AO48" i="50"/>
  <c r="AO86" i="50" s="1"/>
  <c r="AN48" i="50"/>
  <c r="AN86" i="50" s="1"/>
  <c r="AM48" i="50"/>
  <c r="AM86" i="50" s="1"/>
  <c r="AL48" i="50"/>
  <c r="AL86" i="50" s="1"/>
  <c r="AK48" i="50"/>
  <c r="AK86" i="50" s="1"/>
  <c r="AJ48" i="50"/>
  <c r="AJ86" i="50" s="1"/>
  <c r="AI48" i="50"/>
  <c r="AI86" i="50" s="1"/>
  <c r="AH48" i="50"/>
  <c r="AH86" i="50" s="1"/>
  <c r="AG48" i="50"/>
  <c r="AG86" i="50" s="1"/>
  <c r="AF48" i="50"/>
  <c r="AF86" i="50" s="1"/>
  <c r="AE48" i="50"/>
  <c r="AE86" i="50" s="1"/>
  <c r="AD48" i="50"/>
  <c r="AD86" i="50" s="1"/>
  <c r="AC48" i="50"/>
  <c r="AC86" i="50" s="1"/>
  <c r="AB48" i="50"/>
  <c r="AB86" i="50" s="1"/>
  <c r="AA48" i="50"/>
  <c r="AA86" i="50" s="1"/>
  <c r="Z48" i="50"/>
  <c r="Z86" i="50" s="1"/>
  <c r="Y48" i="50"/>
  <c r="Y86" i="50" s="1"/>
  <c r="X48" i="50"/>
  <c r="X86" i="50" s="1"/>
  <c r="W48" i="50"/>
  <c r="W86" i="50" s="1"/>
  <c r="V48" i="50"/>
  <c r="V86" i="50" s="1"/>
  <c r="U48" i="50"/>
  <c r="U86" i="50" s="1"/>
  <c r="T48" i="50"/>
  <c r="T86" i="50" s="1"/>
  <c r="S48" i="50"/>
  <c r="S86" i="50" s="1"/>
  <c r="R48" i="50"/>
  <c r="R86" i="50" s="1"/>
  <c r="Q48" i="50"/>
  <c r="Q86" i="50" s="1"/>
  <c r="P48" i="50"/>
  <c r="P86" i="50" s="1"/>
  <c r="O48" i="50"/>
  <c r="O86" i="50" s="1"/>
  <c r="N48" i="50"/>
  <c r="N86" i="50" s="1"/>
  <c r="M48" i="50"/>
  <c r="M86" i="50" s="1"/>
  <c r="L48" i="50"/>
  <c r="L86" i="50" s="1"/>
  <c r="K48" i="50"/>
  <c r="K86" i="50" s="1"/>
  <c r="J48" i="50"/>
  <c r="J86" i="50" s="1"/>
  <c r="I48" i="50"/>
  <c r="I86" i="50" s="1"/>
  <c r="H48" i="50"/>
  <c r="H86" i="50" s="1"/>
  <c r="G48" i="50"/>
  <c r="G86" i="50" s="1"/>
  <c r="F48" i="50"/>
  <c r="F86" i="50" s="1"/>
  <c r="E48" i="50"/>
  <c r="E86" i="50" s="1"/>
  <c r="D48" i="50"/>
  <c r="D86" i="50" s="1"/>
  <c r="AU45" i="50"/>
  <c r="AT45" i="50"/>
  <c r="AS45" i="50"/>
  <c r="AR45" i="50"/>
  <c r="AQ45" i="50"/>
  <c r="AP45" i="50"/>
  <c r="AO45" i="50"/>
  <c r="AN45" i="50"/>
  <c r="AM45" i="50"/>
  <c r="AL45" i="50"/>
  <c r="AK45" i="50"/>
  <c r="AJ45" i="50"/>
  <c r="AI45" i="50"/>
  <c r="AH45" i="50"/>
  <c r="AG45" i="50"/>
  <c r="AF45" i="50"/>
  <c r="AE45" i="50"/>
  <c r="AD45" i="50"/>
  <c r="AC45" i="50"/>
  <c r="AB45" i="50"/>
  <c r="AA45" i="50"/>
  <c r="Z45" i="50"/>
  <c r="Y45" i="50"/>
  <c r="X45" i="50"/>
  <c r="W45" i="50"/>
  <c r="V45" i="50"/>
  <c r="U45" i="50"/>
  <c r="T45" i="50"/>
  <c r="S45" i="50"/>
  <c r="R45" i="50"/>
  <c r="Q45" i="50"/>
  <c r="P45" i="50"/>
  <c r="O45" i="50"/>
  <c r="N45" i="50"/>
  <c r="M45" i="50"/>
  <c r="L45" i="50"/>
  <c r="K45" i="50"/>
  <c r="J45" i="50"/>
  <c r="I45" i="50"/>
  <c r="H45" i="50"/>
  <c r="G45" i="50"/>
  <c r="F45" i="50"/>
  <c r="E45" i="50"/>
  <c r="D45" i="50"/>
  <c r="AU22" i="50"/>
  <c r="AT22" i="50"/>
  <c r="AS22" i="50"/>
  <c r="AR22" i="50"/>
  <c r="AQ22" i="50"/>
  <c r="AP22" i="50"/>
  <c r="AO22" i="50"/>
  <c r="AN22" i="50"/>
  <c r="AM22" i="50"/>
  <c r="AL22" i="50"/>
  <c r="AK22" i="50"/>
  <c r="AJ22" i="50"/>
  <c r="AI22" i="50"/>
  <c r="AH22" i="50"/>
  <c r="AG22" i="50"/>
  <c r="AF22" i="50"/>
  <c r="AE22" i="50"/>
  <c r="AD22" i="50"/>
  <c r="AC22" i="50"/>
  <c r="AB22" i="50"/>
  <c r="AA22" i="50"/>
  <c r="Z22" i="50"/>
  <c r="Y22" i="50"/>
  <c r="X22" i="50"/>
  <c r="W22" i="50"/>
  <c r="V22" i="50"/>
  <c r="U22" i="50"/>
  <c r="T22" i="50"/>
  <c r="S22" i="50"/>
  <c r="R22" i="50"/>
  <c r="Q22" i="50"/>
  <c r="P22" i="50"/>
  <c r="O22" i="50"/>
  <c r="N22" i="50"/>
  <c r="M22" i="50"/>
  <c r="L22" i="50"/>
  <c r="K22" i="50"/>
  <c r="J22" i="50"/>
  <c r="I22" i="50"/>
  <c r="H22" i="50"/>
  <c r="G22" i="50"/>
  <c r="F22" i="50"/>
  <c r="E22" i="50"/>
  <c r="D22" i="50"/>
  <c r="H77" i="48"/>
  <c r="AC77" i="48"/>
  <c r="Z77" i="48"/>
  <c r="E77" i="48"/>
  <c r="AU67" i="48"/>
  <c r="AU105" i="48" s="1"/>
  <c r="AT67" i="48"/>
  <c r="AT105" i="48" s="1"/>
  <c r="AS67" i="48"/>
  <c r="AS105" i="48" s="1"/>
  <c r="AR67" i="48"/>
  <c r="AR105" i="48" s="1"/>
  <c r="AQ67" i="48"/>
  <c r="AQ105" i="48" s="1"/>
  <c r="AP67" i="48"/>
  <c r="AP105" i="48" s="1"/>
  <c r="AO67" i="48"/>
  <c r="AO105" i="48" s="1"/>
  <c r="AN67" i="48"/>
  <c r="AN105" i="48" s="1"/>
  <c r="AM67" i="48"/>
  <c r="AM105" i="48" s="1"/>
  <c r="AL67" i="48"/>
  <c r="AL105" i="48" s="1"/>
  <c r="AK67" i="48"/>
  <c r="AK105" i="48" s="1"/>
  <c r="AJ67" i="48"/>
  <c r="AJ105" i="48" s="1"/>
  <c r="AI67" i="48"/>
  <c r="AI105" i="48" s="1"/>
  <c r="AH67" i="48"/>
  <c r="AH105" i="48" s="1"/>
  <c r="AG67" i="48"/>
  <c r="AG105" i="48" s="1"/>
  <c r="AF67" i="48"/>
  <c r="AF105" i="48" s="1"/>
  <c r="AE67" i="48"/>
  <c r="AE105" i="48" s="1"/>
  <c r="AD67" i="48"/>
  <c r="AD105" i="48" s="1"/>
  <c r="AC67" i="48"/>
  <c r="AC105" i="48" s="1"/>
  <c r="AB67" i="48"/>
  <c r="AB105" i="48" s="1"/>
  <c r="AA67" i="48"/>
  <c r="AA105" i="48" s="1"/>
  <c r="Z67" i="48"/>
  <c r="Z105" i="48" s="1"/>
  <c r="Y67" i="48"/>
  <c r="Y105" i="48" s="1"/>
  <c r="X67" i="48"/>
  <c r="X105" i="48" s="1"/>
  <c r="W67" i="48"/>
  <c r="W105" i="48" s="1"/>
  <c r="V67" i="48"/>
  <c r="V105" i="48" s="1"/>
  <c r="U67" i="48"/>
  <c r="U105" i="48" s="1"/>
  <c r="T67" i="48"/>
  <c r="T105" i="48" s="1"/>
  <c r="S67" i="48"/>
  <c r="S105" i="48" s="1"/>
  <c r="R67" i="48"/>
  <c r="R105" i="48" s="1"/>
  <c r="Q67" i="48"/>
  <c r="Q105" i="48" s="1"/>
  <c r="P67" i="48"/>
  <c r="P105" i="48" s="1"/>
  <c r="O67" i="48"/>
  <c r="O105" i="48" s="1"/>
  <c r="N67" i="48"/>
  <c r="N105" i="48" s="1"/>
  <c r="M67" i="48"/>
  <c r="M105" i="48" s="1"/>
  <c r="L67" i="48"/>
  <c r="L105" i="48" s="1"/>
  <c r="K67" i="48"/>
  <c r="K105" i="48" s="1"/>
  <c r="J67" i="48"/>
  <c r="J105" i="48" s="1"/>
  <c r="I67" i="48"/>
  <c r="I105" i="48" s="1"/>
  <c r="H67" i="48"/>
  <c r="H105" i="48" s="1"/>
  <c r="G67" i="48"/>
  <c r="G105" i="48" s="1"/>
  <c r="F67" i="48"/>
  <c r="F105" i="48" s="1"/>
  <c r="E67" i="48"/>
  <c r="E105" i="48" s="1"/>
  <c r="D67" i="48"/>
  <c r="D105" i="48" s="1"/>
  <c r="AU66" i="48"/>
  <c r="AU104" i="48" s="1"/>
  <c r="AT66" i="48"/>
  <c r="AT104" i="48" s="1"/>
  <c r="AS66" i="48"/>
  <c r="AS104" i="48" s="1"/>
  <c r="AR66" i="48"/>
  <c r="AR104" i="48" s="1"/>
  <c r="AQ66" i="48"/>
  <c r="AQ104" i="48" s="1"/>
  <c r="AP66" i="48"/>
  <c r="AP104" i="48" s="1"/>
  <c r="AO66" i="48"/>
  <c r="AO104" i="48" s="1"/>
  <c r="AN66" i="48"/>
  <c r="AN104" i="48" s="1"/>
  <c r="AM66" i="48"/>
  <c r="AM104" i="48" s="1"/>
  <c r="AL66" i="48"/>
  <c r="AL104" i="48" s="1"/>
  <c r="AK66" i="48"/>
  <c r="AK104" i="48" s="1"/>
  <c r="AJ66" i="48"/>
  <c r="AJ104" i="48" s="1"/>
  <c r="AI66" i="48"/>
  <c r="AI104" i="48" s="1"/>
  <c r="AH66" i="48"/>
  <c r="AH104" i="48" s="1"/>
  <c r="AG66" i="48"/>
  <c r="AG104" i="48" s="1"/>
  <c r="AF66" i="48"/>
  <c r="AF104" i="48" s="1"/>
  <c r="AE66" i="48"/>
  <c r="AE104" i="48" s="1"/>
  <c r="AD66" i="48"/>
  <c r="AD104" i="48" s="1"/>
  <c r="AC66" i="48"/>
  <c r="AC104" i="48" s="1"/>
  <c r="AB66" i="48"/>
  <c r="AB104" i="48" s="1"/>
  <c r="AA66" i="48"/>
  <c r="AA104" i="48" s="1"/>
  <c r="Z66" i="48"/>
  <c r="Z104" i="48" s="1"/>
  <c r="Y66" i="48"/>
  <c r="Y104" i="48" s="1"/>
  <c r="X66" i="48"/>
  <c r="X104" i="48" s="1"/>
  <c r="W66" i="48"/>
  <c r="W104" i="48" s="1"/>
  <c r="V66" i="48"/>
  <c r="V104" i="48" s="1"/>
  <c r="U66" i="48"/>
  <c r="U104" i="48" s="1"/>
  <c r="T66" i="48"/>
  <c r="T104" i="48" s="1"/>
  <c r="S66" i="48"/>
  <c r="S104" i="48" s="1"/>
  <c r="R66" i="48"/>
  <c r="R104" i="48" s="1"/>
  <c r="Q66" i="48"/>
  <c r="Q104" i="48" s="1"/>
  <c r="P66" i="48"/>
  <c r="P104" i="48" s="1"/>
  <c r="O66" i="48"/>
  <c r="O104" i="48" s="1"/>
  <c r="N66" i="48"/>
  <c r="N104" i="48" s="1"/>
  <c r="M66" i="48"/>
  <c r="M104" i="48" s="1"/>
  <c r="L66" i="48"/>
  <c r="L104" i="48" s="1"/>
  <c r="K66" i="48"/>
  <c r="K104" i="48" s="1"/>
  <c r="J66" i="48"/>
  <c r="J104" i="48" s="1"/>
  <c r="I66" i="48"/>
  <c r="I104" i="48" s="1"/>
  <c r="H66" i="48"/>
  <c r="H104" i="48" s="1"/>
  <c r="G66" i="48"/>
  <c r="G104" i="48" s="1"/>
  <c r="F66" i="48"/>
  <c r="F104" i="48" s="1"/>
  <c r="E66" i="48"/>
  <c r="E104" i="48" s="1"/>
  <c r="D66" i="48"/>
  <c r="D104" i="48" s="1"/>
  <c r="AU65" i="48"/>
  <c r="AU103" i="48" s="1"/>
  <c r="AT65" i="48"/>
  <c r="AT103" i="48" s="1"/>
  <c r="AS65" i="48"/>
  <c r="AS103" i="48" s="1"/>
  <c r="AR65" i="48"/>
  <c r="AR103" i="48" s="1"/>
  <c r="AQ65" i="48"/>
  <c r="AQ103" i="48" s="1"/>
  <c r="AP65" i="48"/>
  <c r="AP103" i="48" s="1"/>
  <c r="AO65" i="48"/>
  <c r="AO103" i="48" s="1"/>
  <c r="AN65" i="48"/>
  <c r="AN103" i="48" s="1"/>
  <c r="AM65" i="48"/>
  <c r="AM103" i="48" s="1"/>
  <c r="AL65" i="48"/>
  <c r="AL103" i="48" s="1"/>
  <c r="AK65" i="48"/>
  <c r="AK103" i="48" s="1"/>
  <c r="AJ65" i="48"/>
  <c r="AJ103" i="48" s="1"/>
  <c r="AI65" i="48"/>
  <c r="AI103" i="48" s="1"/>
  <c r="AH65" i="48"/>
  <c r="AH103" i="48" s="1"/>
  <c r="AG65" i="48"/>
  <c r="AG103" i="48" s="1"/>
  <c r="AF65" i="48"/>
  <c r="AF103" i="48" s="1"/>
  <c r="AE65" i="48"/>
  <c r="AE103" i="48" s="1"/>
  <c r="AD65" i="48"/>
  <c r="AD103" i="48" s="1"/>
  <c r="AC65" i="48"/>
  <c r="AC103" i="48" s="1"/>
  <c r="AB65" i="48"/>
  <c r="AB103" i="48" s="1"/>
  <c r="AA65" i="48"/>
  <c r="AA103" i="48" s="1"/>
  <c r="Z65" i="48"/>
  <c r="Z103" i="48" s="1"/>
  <c r="Y65" i="48"/>
  <c r="Y103" i="48" s="1"/>
  <c r="X65" i="48"/>
  <c r="X103" i="48" s="1"/>
  <c r="W65" i="48"/>
  <c r="W103" i="48" s="1"/>
  <c r="V65" i="48"/>
  <c r="V103" i="48" s="1"/>
  <c r="U65" i="48"/>
  <c r="U103" i="48" s="1"/>
  <c r="T65" i="48"/>
  <c r="T103" i="48" s="1"/>
  <c r="S65" i="48"/>
  <c r="S103" i="48" s="1"/>
  <c r="R65" i="48"/>
  <c r="R103" i="48" s="1"/>
  <c r="Q65" i="48"/>
  <c r="Q103" i="48" s="1"/>
  <c r="P65" i="48"/>
  <c r="P103" i="48" s="1"/>
  <c r="O65" i="48"/>
  <c r="O103" i="48" s="1"/>
  <c r="N65" i="48"/>
  <c r="N103" i="48" s="1"/>
  <c r="M65" i="48"/>
  <c r="M103" i="48" s="1"/>
  <c r="L65" i="48"/>
  <c r="L103" i="48" s="1"/>
  <c r="K65" i="48"/>
  <c r="K103" i="48" s="1"/>
  <c r="J65" i="48"/>
  <c r="J103" i="48" s="1"/>
  <c r="I65" i="48"/>
  <c r="I103" i="48" s="1"/>
  <c r="H65" i="48"/>
  <c r="H103" i="48" s="1"/>
  <c r="G65" i="48"/>
  <c r="G103" i="48" s="1"/>
  <c r="F65" i="48"/>
  <c r="F103" i="48" s="1"/>
  <c r="E65" i="48"/>
  <c r="E103" i="48" s="1"/>
  <c r="D65" i="48"/>
  <c r="D103" i="48" s="1"/>
  <c r="AU64" i="48"/>
  <c r="AU102" i="48" s="1"/>
  <c r="AT64" i="48"/>
  <c r="AT102" i="48" s="1"/>
  <c r="AS64" i="48"/>
  <c r="AS102" i="48" s="1"/>
  <c r="AR64" i="48"/>
  <c r="AR102" i="48" s="1"/>
  <c r="AQ64" i="48"/>
  <c r="AQ102" i="48" s="1"/>
  <c r="AP64" i="48"/>
  <c r="AP102" i="48" s="1"/>
  <c r="AO64" i="48"/>
  <c r="AO102" i="48" s="1"/>
  <c r="AN64" i="48"/>
  <c r="AN102" i="48" s="1"/>
  <c r="AM64" i="48"/>
  <c r="AM102" i="48" s="1"/>
  <c r="AL64" i="48"/>
  <c r="AL102" i="48" s="1"/>
  <c r="AK64" i="48"/>
  <c r="AK102" i="48" s="1"/>
  <c r="AJ64" i="48"/>
  <c r="AJ102" i="48" s="1"/>
  <c r="AI64" i="48"/>
  <c r="AI102" i="48" s="1"/>
  <c r="AH64" i="48"/>
  <c r="AH102" i="48" s="1"/>
  <c r="AG64" i="48"/>
  <c r="AG102" i="48" s="1"/>
  <c r="AF64" i="48"/>
  <c r="AF102" i="48" s="1"/>
  <c r="AE64" i="48"/>
  <c r="AE102" i="48" s="1"/>
  <c r="AD64" i="48"/>
  <c r="AD102" i="48" s="1"/>
  <c r="AC64" i="48"/>
  <c r="AC102" i="48" s="1"/>
  <c r="AB64" i="48"/>
  <c r="AB102" i="48" s="1"/>
  <c r="AA64" i="48"/>
  <c r="AA102" i="48" s="1"/>
  <c r="Z64" i="48"/>
  <c r="Z102" i="48" s="1"/>
  <c r="Y64" i="48"/>
  <c r="Y102" i="48" s="1"/>
  <c r="X64" i="48"/>
  <c r="X102" i="48" s="1"/>
  <c r="W64" i="48"/>
  <c r="W102" i="48" s="1"/>
  <c r="V64" i="48"/>
  <c r="V102" i="48" s="1"/>
  <c r="U64" i="48"/>
  <c r="U102" i="48" s="1"/>
  <c r="T64" i="48"/>
  <c r="T102" i="48" s="1"/>
  <c r="S64" i="48"/>
  <c r="S102" i="48" s="1"/>
  <c r="R64" i="48"/>
  <c r="R102" i="48" s="1"/>
  <c r="Q64" i="48"/>
  <c r="Q102" i="48" s="1"/>
  <c r="P64" i="48"/>
  <c r="P102" i="48" s="1"/>
  <c r="O64" i="48"/>
  <c r="O102" i="48" s="1"/>
  <c r="N64" i="48"/>
  <c r="N102" i="48" s="1"/>
  <c r="M64" i="48"/>
  <c r="M102" i="48" s="1"/>
  <c r="L64" i="48"/>
  <c r="L102" i="48" s="1"/>
  <c r="K64" i="48"/>
  <c r="K102" i="48" s="1"/>
  <c r="J64" i="48"/>
  <c r="J102" i="48" s="1"/>
  <c r="I64" i="48"/>
  <c r="I102" i="48" s="1"/>
  <c r="H64" i="48"/>
  <c r="H102" i="48" s="1"/>
  <c r="G64" i="48"/>
  <c r="G102" i="48" s="1"/>
  <c r="F64" i="48"/>
  <c r="F102" i="48" s="1"/>
  <c r="E64" i="48"/>
  <c r="E102" i="48" s="1"/>
  <c r="D64" i="48"/>
  <c r="D102" i="48" s="1"/>
  <c r="AU63" i="48"/>
  <c r="AU101" i="48" s="1"/>
  <c r="AT63" i="48"/>
  <c r="AT101" i="48" s="1"/>
  <c r="AS63" i="48"/>
  <c r="AS101" i="48" s="1"/>
  <c r="AR63" i="48"/>
  <c r="AR101" i="48" s="1"/>
  <c r="AQ63" i="48"/>
  <c r="AQ101" i="48" s="1"/>
  <c r="AP63" i="48"/>
  <c r="AP101" i="48" s="1"/>
  <c r="AO63" i="48"/>
  <c r="AO101" i="48" s="1"/>
  <c r="AN63" i="48"/>
  <c r="AN101" i="48" s="1"/>
  <c r="AM63" i="48"/>
  <c r="AM101" i="48" s="1"/>
  <c r="AL63" i="48"/>
  <c r="AL101" i="48" s="1"/>
  <c r="AK63" i="48"/>
  <c r="AK101" i="48" s="1"/>
  <c r="AJ63" i="48"/>
  <c r="AJ101" i="48" s="1"/>
  <c r="AI63" i="48"/>
  <c r="AI101" i="48" s="1"/>
  <c r="AH63" i="48"/>
  <c r="AH101" i="48" s="1"/>
  <c r="AG63" i="48"/>
  <c r="AG101" i="48" s="1"/>
  <c r="AF63" i="48"/>
  <c r="AF101" i="48" s="1"/>
  <c r="AE63" i="48"/>
  <c r="AE101" i="48" s="1"/>
  <c r="AD63" i="48"/>
  <c r="AD101" i="48" s="1"/>
  <c r="AC63" i="48"/>
  <c r="AC101" i="48" s="1"/>
  <c r="AB63" i="48"/>
  <c r="AB101" i="48" s="1"/>
  <c r="AA63" i="48"/>
  <c r="AA101" i="48" s="1"/>
  <c r="Z63" i="48"/>
  <c r="Z101" i="48" s="1"/>
  <c r="Y63" i="48"/>
  <c r="Y101" i="48" s="1"/>
  <c r="X63" i="48"/>
  <c r="X101" i="48" s="1"/>
  <c r="W63" i="48"/>
  <c r="W101" i="48" s="1"/>
  <c r="V63" i="48"/>
  <c r="V101" i="48" s="1"/>
  <c r="U63" i="48"/>
  <c r="U101" i="48" s="1"/>
  <c r="T63" i="48"/>
  <c r="T101" i="48" s="1"/>
  <c r="S63" i="48"/>
  <c r="S101" i="48" s="1"/>
  <c r="R63" i="48"/>
  <c r="R101" i="48" s="1"/>
  <c r="Q63" i="48"/>
  <c r="Q101" i="48" s="1"/>
  <c r="P63" i="48"/>
  <c r="P101" i="48" s="1"/>
  <c r="O63" i="48"/>
  <c r="O101" i="48" s="1"/>
  <c r="N63" i="48"/>
  <c r="N101" i="48" s="1"/>
  <c r="M63" i="48"/>
  <c r="M101" i="48" s="1"/>
  <c r="L63" i="48"/>
  <c r="L101" i="48" s="1"/>
  <c r="K63" i="48"/>
  <c r="K101" i="48" s="1"/>
  <c r="J63" i="48"/>
  <c r="J101" i="48" s="1"/>
  <c r="I63" i="48"/>
  <c r="I101" i="48" s="1"/>
  <c r="H63" i="48"/>
  <c r="H101" i="48" s="1"/>
  <c r="G63" i="48"/>
  <c r="G101" i="48" s="1"/>
  <c r="F63" i="48"/>
  <c r="F101" i="48" s="1"/>
  <c r="E63" i="48"/>
  <c r="E101" i="48" s="1"/>
  <c r="D63" i="48"/>
  <c r="D101" i="48" s="1"/>
  <c r="AU62" i="48"/>
  <c r="AU100" i="48" s="1"/>
  <c r="AT62" i="48"/>
  <c r="AT100" i="48" s="1"/>
  <c r="AS62" i="48"/>
  <c r="AS100" i="48" s="1"/>
  <c r="AR62" i="48"/>
  <c r="AR100" i="48" s="1"/>
  <c r="AQ62" i="48"/>
  <c r="AQ100" i="48" s="1"/>
  <c r="AP62" i="48"/>
  <c r="AP100" i="48" s="1"/>
  <c r="AO62" i="48"/>
  <c r="AO100" i="48" s="1"/>
  <c r="AN62" i="48"/>
  <c r="AN100" i="48" s="1"/>
  <c r="AM62" i="48"/>
  <c r="AM100" i="48" s="1"/>
  <c r="AL62" i="48"/>
  <c r="AL100" i="48" s="1"/>
  <c r="AK62" i="48"/>
  <c r="AK100" i="48" s="1"/>
  <c r="AJ62" i="48"/>
  <c r="AJ100" i="48" s="1"/>
  <c r="AI62" i="48"/>
  <c r="AI100" i="48" s="1"/>
  <c r="AH62" i="48"/>
  <c r="AH100" i="48" s="1"/>
  <c r="AG62" i="48"/>
  <c r="AG100" i="48" s="1"/>
  <c r="AF62" i="48"/>
  <c r="AF100" i="48" s="1"/>
  <c r="AE62" i="48"/>
  <c r="AE100" i="48" s="1"/>
  <c r="AD62" i="48"/>
  <c r="AD100" i="48" s="1"/>
  <c r="AC62" i="48"/>
  <c r="AC100" i="48" s="1"/>
  <c r="AB62" i="48"/>
  <c r="AB100" i="48" s="1"/>
  <c r="AA62" i="48"/>
  <c r="AA100" i="48" s="1"/>
  <c r="Z62" i="48"/>
  <c r="Z100" i="48" s="1"/>
  <c r="Y62" i="48"/>
  <c r="Y100" i="48" s="1"/>
  <c r="X62" i="48"/>
  <c r="X100" i="48" s="1"/>
  <c r="W62" i="48"/>
  <c r="W100" i="48" s="1"/>
  <c r="V62" i="48"/>
  <c r="V100" i="48" s="1"/>
  <c r="U62" i="48"/>
  <c r="U100" i="48" s="1"/>
  <c r="T62" i="48"/>
  <c r="T100" i="48" s="1"/>
  <c r="S62" i="48"/>
  <c r="S100" i="48" s="1"/>
  <c r="R62" i="48"/>
  <c r="R100" i="48" s="1"/>
  <c r="Q62" i="48"/>
  <c r="Q100" i="48" s="1"/>
  <c r="P62" i="48"/>
  <c r="P100" i="48" s="1"/>
  <c r="O62" i="48"/>
  <c r="O100" i="48" s="1"/>
  <c r="N62" i="48"/>
  <c r="N100" i="48" s="1"/>
  <c r="M62" i="48"/>
  <c r="M100" i="48" s="1"/>
  <c r="L62" i="48"/>
  <c r="L100" i="48" s="1"/>
  <c r="K62" i="48"/>
  <c r="K100" i="48" s="1"/>
  <c r="J62" i="48"/>
  <c r="J100" i="48" s="1"/>
  <c r="I62" i="48"/>
  <c r="I100" i="48" s="1"/>
  <c r="H62" i="48"/>
  <c r="H100" i="48" s="1"/>
  <c r="G62" i="48"/>
  <c r="G100" i="48" s="1"/>
  <c r="F62" i="48"/>
  <c r="F100" i="48" s="1"/>
  <c r="E62" i="48"/>
  <c r="E100" i="48" s="1"/>
  <c r="D62" i="48"/>
  <c r="D100" i="48" s="1"/>
  <c r="AU61" i="48"/>
  <c r="AU99" i="48" s="1"/>
  <c r="AT61" i="48"/>
  <c r="AT99" i="48" s="1"/>
  <c r="AS61" i="48"/>
  <c r="AS99" i="48" s="1"/>
  <c r="AR61" i="48"/>
  <c r="AR99" i="48" s="1"/>
  <c r="AQ61" i="48"/>
  <c r="AQ99" i="48" s="1"/>
  <c r="AP61" i="48"/>
  <c r="AP99" i="48" s="1"/>
  <c r="AO61" i="48"/>
  <c r="AO99" i="48" s="1"/>
  <c r="AN61" i="48"/>
  <c r="AN99" i="48" s="1"/>
  <c r="AM61" i="48"/>
  <c r="AM99" i="48" s="1"/>
  <c r="AL61" i="48"/>
  <c r="AL99" i="48" s="1"/>
  <c r="AK61" i="48"/>
  <c r="AK99" i="48" s="1"/>
  <c r="AJ61" i="48"/>
  <c r="AJ99" i="48" s="1"/>
  <c r="AI61" i="48"/>
  <c r="AI99" i="48" s="1"/>
  <c r="AH61" i="48"/>
  <c r="AH99" i="48" s="1"/>
  <c r="AG61" i="48"/>
  <c r="AG99" i="48" s="1"/>
  <c r="AF61" i="48"/>
  <c r="AF99" i="48" s="1"/>
  <c r="AE61" i="48"/>
  <c r="AE99" i="48" s="1"/>
  <c r="AD61" i="48"/>
  <c r="AD99" i="48" s="1"/>
  <c r="AC61" i="48"/>
  <c r="AC99" i="48" s="1"/>
  <c r="AB61" i="48"/>
  <c r="AB99" i="48" s="1"/>
  <c r="AA61" i="48"/>
  <c r="AA99" i="48" s="1"/>
  <c r="Z61" i="48"/>
  <c r="Z99" i="48" s="1"/>
  <c r="Y61" i="48"/>
  <c r="Y99" i="48" s="1"/>
  <c r="X61" i="48"/>
  <c r="X99" i="48" s="1"/>
  <c r="W61" i="48"/>
  <c r="W99" i="48" s="1"/>
  <c r="V61" i="48"/>
  <c r="V99" i="48" s="1"/>
  <c r="U61" i="48"/>
  <c r="U99" i="48" s="1"/>
  <c r="T61" i="48"/>
  <c r="T99" i="48" s="1"/>
  <c r="S61" i="48"/>
  <c r="S99" i="48" s="1"/>
  <c r="R61" i="48"/>
  <c r="R99" i="48" s="1"/>
  <c r="Q61" i="48"/>
  <c r="Q99" i="48" s="1"/>
  <c r="P61" i="48"/>
  <c r="P99" i="48" s="1"/>
  <c r="O61" i="48"/>
  <c r="O99" i="48" s="1"/>
  <c r="N61" i="48"/>
  <c r="N99" i="48" s="1"/>
  <c r="M61" i="48"/>
  <c r="M99" i="48" s="1"/>
  <c r="L61" i="48"/>
  <c r="L99" i="48" s="1"/>
  <c r="K61" i="48"/>
  <c r="K99" i="48" s="1"/>
  <c r="J61" i="48"/>
  <c r="J99" i="48" s="1"/>
  <c r="I61" i="48"/>
  <c r="I99" i="48" s="1"/>
  <c r="H61" i="48"/>
  <c r="H99" i="48" s="1"/>
  <c r="G61" i="48"/>
  <c r="G99" i="48" s="1"/>
  <c r="F61" i="48"/>
  <c r="F99" i="48" s="1"/>
  <c r="E61" i="48"/>
  <c r="E99" i="48" s="1"/>
  <c r="D61" i="48"/>
  <c r="D99" i="48" s="1"/>
  <c r="AU60" i="48"/>
  <c r="AT60" i="48"/>
  <c r="AS60" i="48"/>
  <c r="AR60" i="48"/>
  <c r="AQ60" i="48"/>
  <c r="AP60" i="48"/>
  <c r="AO60" i="48"/>
  <c r="AN60" i="48"/>
  <c r="AM60" i="48"/>
  <c r="AL60" i="48"/>
  <c r="AK60" i="48"/>
  <c r="AJ60" i="48"/>
  <c r="AI60" i="48"/>
  <c r="AH60" i="48"/>
  <c r="AG60" i="48"/>
  <c r="AF60" i="48"/>
  <c r="AE60" i="48"/>
  <c r="AD60" i="48"/>
  <c r="AC60" i="48"/>
  <c r="AB60" i="48"/>
  <c r="AA60" i="48"/>
  <c r="Z60" i="48"/>
  <c r="Y60" i="48"/>
  <c r="X60" i="48"/>
  <c r="W60" i="48"/>
  <c r="V60" i="48"/>
  <c r="U60" i="48"/>
  <c r="T60" i="48"/>
  <c r="S60" i="48"/>
  <c r="R60" i="48"/>
  <c r="Q60" i="48"/>
  <c r="P60" i="48"/>
  <c r="O60" i="48"/>
  <c r="N60" i="48"/>
  <c r="M60" i="48"/>
  <c r="L60" i="48"/>
  <c r="K60" i="48"/>
  <c r="J60" i="48"/>
  <c r="I60" i="48"/>
  <c r="H60" i="48"/>
  <c r="G60" i="48"/>
  <c r="F60" i="48"/>
  <c r="E60" i="48"/>
  <c r="D60" i="48"/>
  <c r="AU59" i="48"/>
  <c r="AU97" i="48" s="1"/>
  <c r="AT59" i="48"/>
  <c r="AT97" i="48" s="1"/>
  <c r="AS59" i="48"/>
  <c r="AS97" i="48" s="1"/>
  <c r="AR59" i="48"/>
  <c r="AR97" i="48" s="1"/>
  <c r="AQ59" i="48"/>
  <c r="AQ97" i="48" s="1"/>
  <c r="AP59" i="48"/>
  <c r="AP97" i="48" s="1"/>
  <c r="AO59" i="48"/>
  <c r="AO97" i="48" s="1"/>
  <c r="AN59" i="48"/>
  <c r="AN97" i="48" s="1"/>
  <c r="AM59" i="48"/>
  <c r="AM97" i="48" s="1"/>
  <c r="AL59" i="48"/>
  <c r="AL97" i="48" s="1"/>
  <c r="AK59" i="48"/>
  <c r="AK97" i="48" s="1"/>
  <c r="AJ59" i="48"/>
  <c r="AJ97" i="48" s="1"/>
  <c r="AI59" i="48"/>
  <c r="AI97" i="48" s="1"/>
  <c r="AH59" i="48"/>
  <c r="AH97" i="48" s="1"/>
  <c r="AG59" i="48"/>
  <c r="AG97" i="48" s="1"/>
  <c r="AF59" i="48"/>
  <c r="AF97" i="48" s="1"/>
  <c r="AE59" i="48"/>
  <c r="AE97" i="48" s="1"/>
  <c r="AD59" i="48"/>
  <c r="AD97" i="48" s="1"/>
  <c r="AC59" i="48"/>
  <c r="AC97" i="48" s="1"/>
  <c r="AB59" i="48"/>
  <c r="AB97" i="48" s="1"/>
  <c r="AA59" i="48"/>
  <c r="AA97" i="48" s="1"/>
  <c r="Z59" i="48"/>
  <c r="Z97" i="48" s="1"/>
  <c r="Y59" i="48"/>
  <c r="Y97" i="48" s="1"/>
  <c r="X59" i="48"/>
  <c r="X97" i="48" s="1"/>
  <c r="W59" i="48"/>
  <c r="W97" i="48" s="1"/>
  <c r="V59" i="48"/>
  <c r="V97" i="48" s="1"/>
  <c r="U59" i="48"/>
  <c r="U97" i="48" s="1"/>
  <c r="T59" i="48"/>
  <c r="T97" i="48" s="1"/>
  <c r="S59" i="48"/>
  <c r="S97" i="48" s="1"/>
  <c r="R59" i="48"/>
  <c r="R97" i="48" s="1"/>
  <c r="Q59" i="48"/>
  <c r="Q97" i="48" s="1"/>
  <c r="P59" i="48"/>
  <c r="P97" i="48" s="1"/>
  <c r="O59" i="48"/>
  <c r="O97" i="48" s="1"/>
  <c r="N59" i="48"/>
  <c r="N97" i="48" s="1"/>
  <c r="M59" i="48"/>
  <c r="M97" i="48" s="1"/>
  <c r="L59" i="48"/>
  <c r="L97" i="48" s="1"/>
  <c r="K59" i="48"/>
  <c r="K97" i="48" s="1"/>
  <c r="J59" i="48"/>
  <c r="J97" i="48" s="1"/>
  <c r="I59" i="48"/>
  <c r="I97" i="48" s="1"/>
  <c r="H59" i="48"/>
  <c r="H97" i="48" s="1"/>
  <c r="G59" i="48"/>
  <c r="G97" i="48" s="1"/>
  <c r="F59" i="48"/>
  <c r="F97" i="48" s="1"/>
  <c r="E59" i="48"/>
  <c r="E97" i="48" s="1"/>
  <c r="D59" i="48"/>
  <c r="D97" i="48" s="1"/>
  <c r="AU58" i="48"/>
  <c r="AU96" i="48" s="1"/>
  <c r="AT58" i="48"/>
  <c r="AT96" i="48" s="1"/>
  <c r="AS58" i="48"/>
  <c r="AS96" i="48" s="1"/>
  <c r="AR58" i="48"/>
  <c r="AR96" i="48" s="1"/>
  <c r="AQ58" i="48"/>
  <c r="AQ96" i="48" s="1"/>
  <c r="AP58" i="48"/>
  <c r="AP96" i="48" s="1"/>
  <c r="AO58" i="48"/>
  <c r="AO96" i="48" s="1"/>
  <c r="AN58" i="48"/>
  <c r="AN96" i="48" s="1"/>
  <c r="AM58" i="48"/>
  <c r="AM96" i="48" s="1"/>
  <c r="AL58" i="48"/>
  <c r="AL96" i="48" s="1"/>
  <c r="AK58" i="48"/>
  <c r="AK96" i="48" s="1"/>
  <c r="AJ58" i="48"/>
  <c r="AJ96" i="48" s="1"/>
  <c r="AI58" i="48"/>
  <c r="AI96" i="48" s="1"/>
  <c r="AH58" i="48"/>
  <c r="AH96" i="48" s="1"/>
  <c r="AG58" i="48"/>
  <c r="AG96" i="48" s="1"/>
  <c r="AF58" i="48"/>
  <c r="AF96" i="48" s="1"/>
  <c r="AE58" i="48"/>
  <c r="AE96" i="48" s="1"/>
  <c r="AD58" i="48"/>
  <c r="AD96" i="48" s="1"/>
  <c r="AC58" i="48"/>
  <c r="AC96" i="48" s="1"/>
  <c r="AB58" i="48"/>
  <c r="AB96" i="48" s="1"/>
  <c r="AA58" i="48"/>
  <c r="AA96" i="48" s="1"/>
  <c r="Z58" i="48"/>
  <c r="Z96" i="48" s="1"/>
  <c r="Y58" i="48"/>
  <c r="Y96" i="48" s="1"/>
  <c r="X58" i="48"/>
  <c r="X96" i="48" s="1"/>
  <c r="W58" i="48"/>
  <c r="W96" i="48" s="1"/>
  <c r="V58" i="48"/>
  <c r="V96" i="48" s="1"/>
  <c r="U58" i="48"/>
  <c r="U96" i="48" s="1"/>
  <c r="T58" i="48"/>
  <c r="T96" i="48" s="1"/>
  <c r="S58" i="48"/>
  <c r="S96" i="48" s="1"/>
  <c r="R58" i="48"/>
  <c r="R96" i="48" s="1"/>
  <c r="Q58" i="48"/>
  <c r="Q96" i="48" s="1"/>
  <c r="P58" i="48"/>
  <c r="P96" i="48" s="1"/>
  <c r="O58" i="48"/>
  <c r="O96" i="48" s="1"/>
  <c r="N58" i="48"/>
  <c r="N96" i="48" s="1"/>
  <c r="M58" i="48"/>
  <c r="M96" i="48" s="1"/>
  <c r="L58" i="48"/>
  <c r="L96" i="48" s="1"/>
  <c r="K58" i="48"/>
  <c r="K96" i="48" s="1"/>
  <c r="J58" i="48"/>
  <c r="J96" i="48" s="1"/>
  <c r="I58" i="48"/>
  <c r="I96" i="48" s="1"/>
  <c r="H58" i="48"/>
  <c r="H96" i="48" s="1"/>
  <c r="G58" i="48"/>
  <c r="G96" i="48" s="1"/>
  <c r="F58" i="48"/>
  <c r="F96" i="48" s="1"/>
  <c r="E58" i="48"/>
  <c r="E96" i="48" s="1"/>
  <c r="D58" i="48"/>
  <c r="D96" i="48" s="1"/>
  <c r="AU57" i="48"/>
  <c r="AU95" i="48" s="1"/>
  <c r="AT57" i="48"/>
  <c r="AT95" i="48" s="1"/>
  <c r="AS57" i="48"/>
  <c r="AS95" i="48" s="1"/>
  <c r="AR57" i="48"/>
  <c r="AR95" i="48" s="1"/>
  <c r="AQ57" i="48"/>
  <c r="AQ95" i="48" s="1"/>
  <c r="AP57" i="48"/>
  <c r="AP95" i="48" s="1"/>
  <c r="AO57" i="48"/>
  <c r="AO95" i="48" s="1"/>
  <c r="AN57" i="48"/>
  <c r="AN95" i="48" s="1"/>
  <c r="AM57" i="48"/>
  <c r="AM95" i="48" s="1"/>
  <c r="AL57" i="48"/>
  <c r="AL95" i="48" s="1"/>
  <c r="AK57" i="48"/>
  <c r="AK95" i="48" s="1"/>
  <c r="AJ57" i="48"/>
  <c r="AJ95" i="48" s="1"/>
  <c r="AI57" i="48"/>
  <c r="AI95" i="48" s="1"/>
  <c r="AH57" i="48"/>
  <c r="AH95" i="48" s="1"/>
  <c r="AG57" i="48"/>
  <c r="AG95" i="48" s="1"/>
  <c r="AF57" i="48"/>
  <c r="AF95" i="48" s="1"/>
  <c r="AE57" i="48"/>
  <c r="AE95" i="48" s="1"/>
  <c r="AD57" i="48"/>
  <c r="AD95" i="48" s="1"/>
  <c r="AC57" i="48"/>
  <c r="AC95" i="48" s="1"/>
  <c r="AB57" i="48"/>
  <c r="AB95" i="48" s="1"/>
  <c r="AA57" i="48"/>
  <c r="AA95" i="48" s="1"/>
  <c r="Z57" i="48"/>
  <c r="Z95" i="48" s="1"/>
  <c r="Y57" i="48"/>
  <c r="Y95" i="48" s="1"/>
  <c r="X57" i="48"/>
  <c r="X95" i="48" s="1"/>
  <c r="W57" i="48"/>
  <c r="W95" i="48" s="1"/>
  <c r="V57" i="48"/>
  <c r="V95" i="48" s="1"/>
  <c r="U57" i="48"/>
  <c r="U95" i="48" s="1"/>
  <c r="T57" i="48"/>
  <c r="T95" i="48" s="1"/>
  <c r="S57" i="48"/>
  <c r="S95" i="48" s="1"/>
  <c r="R57" i="48"/>
  <c r="R95" i="48" s="1"/>
  <c r="Q57" i="48"/>
  <c r="Q95" i="48" s="1"/>
  <c r="P57" i="48"/>
  <c r="P95" i="48" s="1"/>
  <c r="O57" i="48"/>
  <c r="O95" i="48" s="1"/>
  <c r="N57" i="48"/>
  <c r="N95" i="48" s="1"/>
  <c r="M57" i="48"/>
  <c r="M95" i="48" s="1"/>
  <c r="L57" i="48"/>
  <c r="L95" i="48" s="1"/>
  <c r="K57" i="48"/>
  <c r="K95" i="48" s="1"/>
  <c r="J57" i="48"/>
  <c r="J95" i="48" s="1"/>
  <c r="I57" i="48"/>
  <c r="I95" i="48" s="1"/>
  <c r="H57" i="48"/>
  <c r="H95" i="48" s="1"/>
  <c r="G57" i="48"/>
  <c r="G95" i="48" s="1"/>
  <c r="F57" i="48"/>
  <c r="F95" i="48" s="1"/>
  <c r="E57" i="48"/>
  <c r="E95" i="48" s="1"/>
  <c r="D57" i="48"/>
  <c r="D95" i="48" s="1"/>
  <c r="AU56" i="48"/>
  <c r="AT56" i="48"/>
  <c r="AS56" i="48"/>
  <c r="AR56" i="48"/>
  <c r="AQ56" i="48"/>
  <c r="AP56" i="48"/>
  <c r="AO56" i="48"/>
  <c r="AN56" i="48"/>
  <c r="AM56" i="48"/>
  <c r="AL56" i="48"/>
  <c r="AK56" i="48"/>
  <c r="AJ56" i="48"/>
  <c r="AI56" i="48"/>
  <c r="AH56" i="48"/>
  <c r="AG56" i="48"/>
  <c r="AF56" i="48"/>
  <c r="AE56" i="48"/>
  <c r="AD56" i="48"/>
  <c r="AC56" i="48"/>
  <c r="AB56" i="48"/>
  <c r="AA56" i="48"/>
  <c r="Z56" i="48"/>
  <c r="Y56" i="48"/>
  <c r="X56" i="48"/>
  <c r="W56" i="48"/>
  <c r="V56" i="48"/>
  <c r="U56" i="48"/>
  <c r="T56" i="48"/>
  <c r="S56" i="48"/>
  <c r="R56" i="48"/>
  <c r="Q56" i="48"/>
  <c r="P56" i="48"/>
  <c r="O56" i="48"/>
  <c r="N56" i="48"/>
  <c r="M56" i="48"/>
  <c r="L56" i="48"/>
  <c r="K56" i="48"/>
  <c r="J56" i="48"/>
  <c r="I56" i="48"/>
  <c r="H56" i="48"/>
  <c r="G56" i="48"/>
  <c r="F56" i="48"/>
  <c r="E56" i="48"/>
  <c r="D56" i="48"/>
  <c r="AU55" i="48"/>
  <c r="AU93" i="48" s="1"/>
  <c r="AT55" i="48"/>
  <c r="AT93" i="48" s="1"/>
  <c r="AS55" i="48"/>
  <c r="AS93" i="48" s="1"/>
  <c r="AR55" i="48"/>
  <c r="AR93" i="48" s="1"/>
  <c r="AQ55" i="48"/>
  <c r="AQ93" i="48" s="1"/>
  <c r="AP55" i="48"/>
  <c r="AP93" i="48" s="1"/>
  <c r="AO55" i="48"/>
  <c r="AO93" i="48" s="1"/>
  <c r="AN55" i="48"/>
  <c r="AN93" i="48" s="1"/>
  <c r="AM55" i="48"/>
  <c r="AM93" i="48" s="1"/>
  <c r="AL55" i="48"/>
  <c r="AL93" i="48" s="1"/>
  <c r="AK55" i="48"/>
  <c r="AK93" i="48" s="1"/>
  <c r="AJ55" i="48"/>
  <c r="AJ93" i="48" s="1"/>
  <c r="AI55" i="48"/>
  <c r="AI93" i="48" s="1"/>
  <c r="AH55" i="48"/>
  <c r="AH93" i="48" s="1"/>
  <c r="AG55" i="48"/>
  <c r="AG93" i="48" s="1"/>
  <c r="AF55" i="48"/>
  <c r="AF93" i="48" s="1"/>
  <c r="AE55" i="48"/>
  <c r="AE93" i="48" s="1"/>
  <c r="AD55" i="48"/>
  <c r="AD93" i="48" s="1"/>
  <c r="AC55" i="48"/>
  <c r="AC93" i="48" s="1"/>
  <c r="AB55" i="48"/>
  <c r="AB93" i="48" s="1"/>
  <c r="AA55" i="48"/>
  <c r="AA93" i="48" s="1"/>
  <c r="Z55" i="48"/>
  <c r="Z93" i="48" s="1"/>
  <c r="Y55" i="48"/>
  <c r="Y93" i="48" s="1"/>
  <c r="X55" i="48"/>
  <c r="X93" i="48" s="1"/>
  <c r="W55" i="48"/>
  <c r="W93" i="48" s="1"/>
  <c r="V55" i="48"/>
  <c r="V93" i="48" s="1"/>
  <c r="U55" i="48"/>
  <c r="U93" i="48" s="1"/>
  <c r="T55" i="48"/>
  <c r="T93" i="48" s="1"/>
  <c r="S55" i="48"/>
  <c r="S93" i="48" s="1"/>
  <c r="R55" i="48"/>
  <c r="R93" i="48" s="1"/>
  <c r="Q55" i="48"/>
  <c r="Q93" i="48" s="1"/>
  <c r="P55" i="48"/>
  <c r="P93" i="48" s="1"/>
  <c r="O55" i="48"/>
  <c r="O93" i="48" s="1"/>
  <c r="N55" i="48"/>
  <c r="N93" i="48" s="1"/>
  <c r="M55" i="48"/>
  <c r="M93" i="48" s="1"/>
  <c r="L55" i="48"/>
  <c r="L93" i="48" s="1"/>
  <c r="K55" i="48"/>
  <c r="K93" i="48" s="1"/>
  <c r="J55" i="48"/>
  <c r="J93" i="48" s="1"/>
  <c r="I55" i="48"/>
  <c r="I93" i="48" s="1"/>
  <c r="H55" i="48"/>
  <c r="H93" i="48" s="1"/>
  <c r="G55" i="48"/>
  <c r="G93" i="48" s="1"/>
  <c r="F55" i="48"/>
  <c r="F93" i="48" s="1"/>
  <c r="E55" i="48"/>
  <c r="E93" i="48" s="1"/>
  <c r="D55" i="48"/>
  <c r="D93" i="48" s="1"/>
  <c r="AU54" i="48"/>
  <c r="AU92" i="48" s="1"/>
  <c r="AT54" i="48"/>
  <c r="AT92" i="48" s="1"/>
  <c r="AS54" i="48"/>
  <c r="AS92" i="48" s="1"/>
  <c r="AR54" i="48"/>
  <c r="AR92" i="48" s="1"/>
  <c r="AQ54" i="48"/>
  <c r="AQ92" i="48" s="1"/>
  <c r="AP54" i="48"/>
  <c r="AP92" i="48" s="1"/>
  <c r="AO54" i="48"/>
  <c r="AO92" i="48" s="1"/>
  <c r="AN54" i="48"/>
  <c r="AN92" i="48" s="1"/>
  <c r="AM54" i="48"/>
  <c r="AM92" i="48" s="1"/>
  <c r="AL54" i="48"/>
  <c r="AL92" i="48" s="1"/>
  <c r="AK54" i="48"/>
  <c r="AK92" i="48" s="1"/>
  <c r="AJ54" i="48"/>
  <c r="AJ92" i="48" s="1"/>
  <c r="AI54" i="48"/>
  <c r="AI92" i="48" s="1"/>
  <c r="AH54" i="48"/>
  <c r="AH92" i="48" s="1"/>
  <c r="AG54" i="48"/>
  <c r="AG92" i="48" s="1"/>
  <c r="AF54" i="48"/>
  <c r="AF92" i="48" s="1"/>
  <c r="AE54" i="48"/>
  <c r="AE92" i="48" s="1"/>
  <c r="AD54" i="48"/>
  <c r="AD92" i="48" s="1"/>
  <c r="AC54" i="48"/>
  <c r="AC92" i="48" s="1"/>
  <c r="AB54" i="48"/>
  <c r="AB92" i="48" s="1"/>
  <c r="AA54" i="48"/>
  <c r="AA92" i="48" s="1"/>
  <c r="Z54" i="48"/>
  <c r="Z92" i="48" s="1"/>
  <c r="Y54" i="48"/>
  <c r="Y92" i="48" s="1"/>
  <c r="X54" i="48"/>
  <c r="X92" i="48" s="1"/>
  <c r="W54" i="48"/>
  <c r="W92" i="48" s="1"/>
  <c r="V54" i="48"/>
  <c r="V92" i="48" s="1"/>
  <c r="U54" i="48"/>
  <c r="U92" i="48" s="1"/>
  <c r="T54" i="48"/>
  <c r="T92" i="48" s="1"/>
  <c r="S54" i="48"/>
  <c r="S92" i="48" s="1"/>
  <c r="R54" i="48"/>
  <c r="R92" i="48" s="1"/>
  <c r="Q54" i="48"/>
  <c r="Q92" i="48" s="1"/>
  <c r="P54" i="48"/>
  <c r="P92" i="48" s="1"/>
  <c r="O54" i="48"/>
  <c r="O92" i="48" s="1"/>
  <c r="N54" i="48"/>
  <c r="N92" i="48" s="1"/>
  <c r="M54" i="48"/>
  <c r="M92" i="48" s="1"/>
  <c r="L54" i="48"/>
  <c r="L92" i="48" s="1"/>
  <c r="K54" i="48"/>
  <c r="K92" i="48" s="1"/>
  <c r="J54" i="48"/>
  <c r="J92" i="48" s="1"/>
  <c r="I54" i="48"/>
  <c r="I92" i="48" s="1"/>
  <c r="H54" i="48"/>
  <c r="H92" i="48" s="1"/>
  <c r="G54" i="48"/>
  <c r="G92" i="48" s="1"/>
  <c r="F54" i="48"/>
  <c r="F92" i="48" s="1"/>
  <c r="E54" i="48"/>
  <c r="E92" i="48" s="1"/>
  <c r="D54" i="48"/>
  <c r="D92" i="48" s="1"/>
  <c r="AU53" i="48"/>
  <c r="AU80" i="48" s="1"/>
  <c r="AT53" i="48"/>
  <c r="AT80" i="48" s="1"/>
  <c r="AS53" i="48"/>
  <c r="AS80" i="48" s="1"/>
  <c r="AR53" i="48"/>
  <c r="AR80" i="48" s="1"/>
  <c r="AQ53" i="48"/>
  <c r="AQ80" i="48" s="1"/>
  <c r="AP53" i="48"/>
  <c r="AP80" i="48" s="1"/>
  <c r="AO53" i="48"/>
  <c r="AO80" i="48" s="1"/>
  <c r="AN53" i="48"/>
  <c r="AN80" i="48" s="1"/>
  <c r="AM53" i="48"/>
  <c r="AM80" i="48" s="1"/>
  <c r="AL53" i="48"/>
  <c r="AL80" i="48" s="1"/>
  <c r="AK53" i="48"/>
  <c r="AK80" i="48" s="1"/>
  <c r="AJ53" i="48"/>
  <c r="AJ80" i="48" s="1"/>
  <c r="AI53" i="48"/>
  <c r="AI80" i="48" s="1"/>
  <c r="AH53" i="48"/>
  <c r="AH80" i="48" s="1"/>
  <c r="AG53" i="48"/>
  <c r="AG80" i="48" s="1"/>
  <c r="AF53" i="48"/>
  <c r="AF80" i="48" s="1"/>
  <c r="AE53" i="48"/>
  <c r="AE80" i="48" s="1"/>
  <c r="AD53" i="48"/>
  <c r="AD80" i="48" s="1"/>
  <c r="AC53" i="48"/>
  <c r="AC80" i="48" s="1"/>
  <c r="AB53" i="48"/>
  <c r="AB80" i="48" s="1"/>
  <c r="AA53" i="48"/>
  <c r="AA80" i="48" s="1"/>
  <c r="Z53" i="48"/>
  <c r="Z80" i="48" s="1"/>
  <c r="Y53" i="48"/>
  <c r="Y80" i="48" s="1"/>
  <c r="X53" i="48"/>
  <c r="X80" i="48" s="1"/>
  <c r="W53" i="48"/>
  <c r="W80" i="48" s="1"/>
  <c r="V53" i="48"/>
  <c r="V80" i="48" s="1"/>
  <c r="U53" i="48"/>
  <c r="U80" i="48" s="1"/>
  <c r="T53" i="48"/>
  <c r="T80" i="48" s="1"/>
  <c r="S53" i="48"/>
  <c r="S80" i="48" s="1"/>
  <c r="R53" i="48"/>
  <c r="R80" i="48" s="1"/>
  <c r="Q53" i="48"/>
  <c r="Q80" i="48" s="1"/>
  <c r="P53" i="48"/>
  <c r="P80" i="48" s="1"/>
  <c r="O53" i="48"/>
  <c r="O80" i="48" s="1"/>
  <c r="N53" i="48"/>
  <c r="N80" i="48" s="1"/>
  <c r="M53" i="48"/>
  <c r="M80" i="48" s="1"/>
  <c r="L53" i="48"/>
  <c r="L80" i="48" s="1"/>
  <c r="K53" i="48"/>
  <c r="K80" i="48" s="1"/>
  <c r="J53" i="48"/>
  <c r="J80" i="48" s="1"/>
  <c r="I53" i="48"/>
  <c r="I80" i="48" s="1"/>
  <c r="H53" i="48"/>
  <c r="H80" i="48" s="1"/>
  <c r="G53" i="48"/>
  <c r="G80" i="48" s="1"/>
  <c r="F53" i="48"/>
  <c r="F80" i="48" s="1"/>
  <c r="E53" i="48"/>
  <c r="E80" i="48" s="1"/>
  <c r="D53" i="48"/>
  <c r="AU52" i="48"/>
  <c r="AU90" i="48" s="1"/>
  <c r="AT52" i="48"/>
  <c r="AT90" i="48" s="1"/>
  <c r="AS52" i="48"/>
  <c r="AS90" i="48" s="1"/>
  <c r="AR52" i="48"/>
  <c r="AR90" i="48" s="1"/>
  <c r="AQ52" i="48"/>
  <c r="AQ90" i="48" s="1"/>
  <c r="AP52" i="48"/>
  <c r="AP90" i="48" s="1"/>
  <c r="AO52" i="48"/>
  <c r="AO90" i="48" s="1"/>
  <c r="AN52" i="48"/>
  <c r="AN90" i="48" s="1"/>
  <c r="AM52" i="48"/>
  <c r="AM90" i="48" s="1"/>
  <c r="AL52" i="48"/>
  <c r="AL90" i="48" s="1"/>
  <c r="AK52" i="48"/>
  <c r="AK90" i="48" s="1"/>
  <c r="AJ52" i="48"/>
  <c r="AJ90" i="48" s="1"/>
  <c r="AI52" i="48"/>
  <c r="AI90" i="48" s="1"/>
  <c r="AH52" i="48"/>
  <c r="AH90" i="48" s="1"/>
  <c r="AG52" i="48"/>
  <c r="AG90" i="48" s="1"/>
  <c r="AF52" i="48"/>
  <c r="AF90" i="48" s="1"/>
  <c r="AE52" i="48"/>
  <c r="AE90" i="48" s="1"/>
  <c r="AD52" i="48"/>
  <c r="AD90" i="48" s="1"/>
  <c r="AC52" i="48"/>
  <c r="AC90" i="48" s="1"/>
  <c r="AB52" i="48"/>
  <c r="AB90" i="48" s="1"/>
  <c r="AA52" i="48"/>
  <c r="AA90" i="48" s="1"/>
  <c r="Z52" i="48"/>
  <c r="Z90" i="48" s="1"/>
  <c r="Y52" i="48"/>
  <c r="Y90" i="48" s="1"/>
  <c r="X52" i="48"/>
  <c r="X90" i="48" s="1"/>
  <c r="W52" i="48"/>
  <c r="W90" i="48" s="1"/>
  <c r="V52" i="48"/>
  <c r="V90" i="48" s="1"/>
  <c r="U52" i="48"/>
  <c r="U90" i="48" s="1"/>
  <c r="T52" i="48"/>
  <c r="T90" i="48" s="1"/>
  <c r="S52" i="48"/>
  <c r="S90" i="48" s="1"/>
  <c r="R52" i="48"/>
  <c r="R90" i="48" s="1"/>
  <c r="Q52" i="48"/>
  <c r="Q90" i="48" s="1"/>
  <c r="P52" i="48"/>
  <c r="P90" i="48" s="1"/>
  <c r="O52" i="48"/>
  <c r="O90" i="48" s="1"/>
  <c r="N52" i="48"/>
  <c r="N90" i="48" s="1"/>
  <c r="M52" i="48"/>
  <c r="M90" i="48" s="1"/>
  <c r="L52" i="48"/>
  <c r="L90" i="48" s="1"/>
  <c r="K52" i="48"/>
  <c r="K90" i="48" s="1"/>
  <c r="J52" i="48"/>
  <c r="J90" i="48" s="1"/>
  <c r="I52" i="48"/>
  <c r="I90" i="48" s="1"/>
  <c r="H52" i="48"/>
  <c r="H90" i="48" s="1"/>
  <c r="G52" i="48"/>
  <c r="G90" i="48" s="1"/>
  <c r="F52" i="48"/>
  <c r="F90" i="48" s="1"/>
  <c r="E52" i="48"/>
  <c r="E90" i="48" s="1"/>
  <c r="D52" i="48"/>
  <c r="D90" i="48" s="1"/>
  <c r="AU51" i="48"/>
  <c r="AU89" i="48" s="1"/>
  <c r="AT51" i="48"/>
  <c r="AT89" i="48" s="1"/>
  <c r="AS51" i="48"/>
  <c r="AS89" i="48" s="1"/>
  <c r="AR51" i="48"/>
  <c r="AR89" i="48" s="1"/>
  <c r="AQ51" i="48"/>
  <c r="AQ89" i="48" s="1"/>
  <c r="AP51" i="48"/>
  <c r="AP89" i="48" s="1"/>
  <c r="AO51" i="48"/>
  <c r="AO89" i="48" s="1"/>
  <c r="AN51" i="48"/>
  <c r="AN89" i="48" s="1"/>
  <c r="AM51" i="48"/>
  <c r="AM89" i="48" s="1"/>
  <c r="AL51" i="48"/>
  <c r="AL89" i="48" s="1"/>
  <c r="AK51" i="48"/>
  <c r="AK89" i="48" s="1"/>
  <c r="AJ51" i="48"/>
  <c r="AJ89" i="48" s="1"/>
  <c r="AI51" i="48"/>
  <c r="AI89" i="48" s="1"/>
  <c r="AH51" i="48"/>
  <c r="AH89" i="48" s="1"/>
  <c r="AG51" i="48"/>
  <c r="AG89" i="48" s="1"/>
  <c r="AF51" i="48"/>
  <c r="AF89" i="48" s="1"/>
  <c r="AE51" i="48"/>
  <c r="AE89" i="48" s="1"/>
  <c r="AD51" i="48"/>
  <c r="AD89" i="48" s="1"/>
  <c r="AC51" i="48"/>
  <c r="AC89" i="48" s="1"/>
  <c r="AB51" i="48"/>
  <c r="AB89" i="48" s="1"/>
  <c r="AA51" i="48"/>
  <c r="AA89" i="48" s="1"/>
  <c r="Z51" i="48"/>
  <c r="Z89" i="48" s="1"/>
  <c r="Y51" i="48"/>
  <c r="Y89" i="48" s="1"/>
  <c r="X51" i="48"/>
  <c r="X89" i="48" s="1"/>
  <c r="W51" i="48"/>
  <c r="W89" i="48" s="1"/>
  <c r="V51" i="48"/>
  <c r="V89" i="48" s="1"/>
  <c r="U51" i="48"/>
  <c r="U89" i="48" s="1"/>
  <c r="T51" i="48"/>
  <c r="T89" i="48" s="1"/>
  <c r="S51" i="48"/>
  <c r="S89" i="48" s="1"/>
  <c r="R51" i="48"/>
  <c r="R89" i="48" s="1"/>
  <c r="Q51" i="48"/>
  <c r="Q89" i="48" s="1"/>
  <c r="P51" i="48"/>
  <c r="P89" i="48" s="1"/>
  <c r="O51" i="48"/>
  <c r="O89" i="48" s="1"/>
  <c r="N51" i="48"/>
  <c r="N89" i="48" s="1"/>
  <c r="M51" i="48"/>
  <c r="M89" i="48" s="1"/>
  <c r="L51" i="48"/>
  <c r="L89" i="48" s="1"/>
  <c r="K51" i="48"/>
  <c r="K89" i="48" s="1"/>
  <c r="J51" i="48"/>
  <c r="J89" i="48" s="1"/>
  <c r="I51" i="48"/>
  <c r="I89" i="48" s="1"/>
  <c r="H51" i="48"/>
  <c r="H89" i="48" s="1"/>
  <c r="G51" i="48"/>
  <c r="G89" i="48" s="1"/>
  <c r="F51" i="48"/>
  <c r="F89" i="48" s="1"/>
  <c r="E51" i="48"/>
  <c r="E89" i="48" s="1"/>
  <c r="D51" i="48"/>
  <c r="D89" i="48" s="1"/>
  <c r="AU50" i="48"/>
  <c r="AU88" i="48" s="1"/>
  <c r="AT50" i="48"/>
  <c r="AT88" i="48" s="1"/>
  <c r="AS50" i="48"/>
  <c r="AS88" i="48" s="1"/>
  <c r="AR50" i="48"/>
  <c r="AR88" i="48" s="1"/>
  <c r="AQ50" i="48"/>
  <c r="AQ88" i="48" s="1"/>
  <c r="AP50" i="48"/>
  <c r="AP88" i="48" s="1"/>
  <c r="AO50" i="48"/>
  <c r="AO88" i="48" s="1"/>
  <c r="AN50" i="48"/>
  <c r="AN88" i="48" s="1"/>
  <c r="AM50" i="48"/>
  <c r="AM88" i="48" s="1"/>
  <c r="AL50" i="48"/>
  <c r="AL88" i="48" s="1"/>
  <c r="AK50" i="48"/>
  <c r="AK88" i="48" s="1"/>
  <c r="AJ50" i="48"/>
  <c r="AJ88" i="48" s="1"/>
  <c r="AI50" i="48"/>
  <c r="AI88" i="48" s="1"/>
  <c r="AH50" i="48"/>
  <c r="AH88" i="48" s="1"/>
  <c r="AG50" i="48"/>
  <c r="AG88" i="48" s="1"/>
  <c r="AF50" i="48"/>
  <c r="AF88" i="48" s="1"/>
  <c r="AE50" i="48"/>
  <c r="AE88" i="48" s="1"/>
  <c r="AD50" i="48"/>
  <c r="AD88" i="48" s="1"/>
  <c r="AC50" i="48"/>
  <c r="AC88" i="48" s="1"/>
  <c r="AB50" i="48"/>
  <c r="AB88" i="48" s="1"/>
  <c r="AA50" i="48"/>
  <c r="AA88" i="48" s="1"/>
  <c r="Z50" i="48"/>
  <c r="Z88" i="48" s="1"/>
  <c r="Y50" i="48"/>
  <c r="Y88" i="48" s="1"/>
  <c r="X50" i="48"/>
  <c r="X88" i="48" s="1"/>
  <c r="W50" i="48"/>
  <c r="W88" i="48" s="1"/>
  <c r="V50" i="48"/>
  <c r="V88" i="48" s="1"/>
  <c r="U50" i="48"/>
  <c r="U88" i="48" s="1"/>
  <c r="T50" i="48"/>
  <c r="T88" i="48" s="1"/>
  <c r="S50" i="48"/>
  <c r="S88" i="48" s="1"/>
  <c r="R50" i="48"/>
  <c r="R88" i="48" s="1"/>
  <c r="Q50" i="48"/>
  <c r="Q88" i="48" s="1"/>
  <c r="P50" i="48"/>
  <c r="P88" i="48" s="1"/>
  <c r="O50" i="48"/>
  <c r="O88" i="48" s="1"/>
  <c r="N50" i="48"/>
  <c r="N88" i="48" s="1"/>
  <c r="M50" i="48"/>
  <c r="M88" i="48" s="1"/>
  <c r="L50" i="48"/>
  <c r="L88" i="48" s="1"/>
  <c r="K50" i="48"/>
  <c r="K88" i="48" s="1"/>
  <c r="J50" i="48"/>
  <c r="J88" i="48" s="1"/>
  <c r="I50" i="48"/>
  <c r="I88" i="48" s="1"/>
  <c r="H50" i="48"/>
  <c r="H88" i="48" s="1"/>
  <c r="G50" i="48"/>
  <c r="G88" i="48" s="1"/>
  <c r="F50" i="48"/>
  <c r="F88" i="48" s="1"/>
  <c r="E50" i="48"/>
  <c r="E88" i="48" s="1"/>
  <c r="D50" i="48"/>
  <c r="D88" i="48" s="1"/>
  <c r="AU49" i="48"/>
  <c r="AU87" i="48" s="1"/>
  <c r="AT49" i="48"/>
  <c r="AT87" i="48" s="1"/>
  <c r="AS49" i="48"/>
  <c r="AS87" i="48" s="1"/>
  <c r="AR49" i="48"/>
  <c r="AR87" i="48" s="1"/>
  <c r="AQ49" i="48"/>
  <c r="AQ87" i="48" s="1"/>
  <c r="AP49" i="48"/>
  <c r="AP87" i="48" s="1"/>
  <c r="AO49" i="48"/>
  <c r="AO87" i="48" s="1"/>
  <c r="AN49" i="48"/>
  <c r="AN87" i="48" s="1"/>
  <c r="AM49" i="48"/>
  <c r="AM87" i="48" s="1"/>
  <c r="AL49" i="48"/>
  <c r="AL87" i="48" s="1"/>
  <c r="AK49" i="48"/>
  <c r="AK87" i="48" s="1"/>
  <c r="AJ49" i="48"/>
  <c r="AJ87" i="48" s="1"/>
  <c r="AI49" i="48"/>
  <c r="AI87" i="48" s="1"/>
  <c r="AH49" i="48"/>
  <c r="AH87" i="48" s="1"/>
  <c r="AG49" i="48"/>
  <c r="AG87" i="48" s="1"/>
  <c r="AF49" i="48"/>
  <c r="AF87" i="48" s="1"/>
  <c r="AE49" i="48"/>
  <c r="AE87" i="48" s="1"/>
  <c r="AD49" i="48"/>
  <c r="AD87" i="48" s="1"/>
  <c r="AC49" i="48"/>
  <c r="AC87" i="48" s="1"/>
  <c r="AB49" i="48"/>
  <c r="AB87" i="48" s="1"/>
  <c r="AA49" i="48"/>
  <c r="AA87" i="48" s="1"/>
  <c r="Z49" i="48"/>
  <c r="Z87" i="48" s="1"/>
  <c r="Y49" i="48"/>
  <c r="Y87" i="48" s="1"/>
  <c r="X49" i="48"/>
  <c r="X87" i="48" s="1"/>
  <c r="W49" i="48"/>
  <c r="W87" i="48" s="1"/>
  <c r="V49" i="48"/>
  <c r="V87" i="48" s="1"/>
  <c r="U49" i="48"/>
  <c r="U87" i="48" s="1"/>
  <c r="T49" i="48"/>
  <c r="T87" i="48" s="1"/>
  <c r="S49" i="48"/>
  <c r="S87" i="48" s="1"/>
  <c r="R49" i="48"/>
  <c r="R87" i="48" s="1"/>
  <c r="Q49" i="48"/>
  <c r="Q87" i="48" s="1"/>
  <c r="P49" i="48"/>
  <c r="P87" i="48" s="1"/>
  <c r="O49" i="48"/>
  <c r="O87" i="48" s="1"/>
  <c r="N49" i="48"/>
  <c r="N87" i="48" s="1"/>
  <c r="M49" i="48"/>
  <c r="M87" i="48" s="1"/>
  <c r="L49" i="48"/>
  <c r="L87" i="48" s="1"/>
  <c r="K49" i="48"/>
  <c r="K87" i="48" s="1"/>
  <c r="J49" i="48"/>
  <c r="J87" i="48" s="1"/>
  <c r="I49" i="48"/>
  <c r="I87" i="48" s="1"/>
  <c r="H49" i="48"/>
  <c r="H87" i="48" s="1"/>
  <c r="G49" i="48"/>
  <c r="G87" i="48" s="1"/>
  <c r="F49" i="48"/>
  <c r="F87" i="48" s="1"/>
  <c r="E49" i="48"/>
  <c r="E87" i="48" s="1"/>
  <c r="D49" i="48"/>
  <c r="D87" i="48" s="1"/>
  <c r="AU48" i="48"/>
  <c r="AU86" i="48" s="1"/>
  <c r="AT48" i="48"/>
  <c r="AT86" i="48" s="1"/>
  <c r="AS48" i="48"/>
  <c r="AS86" i="48" s="1"/>
  <c r="AR48" i="48"/>
  <c r="AR86" i="48" s="1"/>
  <c r="AQ48" i="48"/>
  <c r="AQ86" i="48" s="1"/>
  <c r="AP48" i="48"/>
  <c r="AP86" i="48" s="1"/>
  <c r="AO48" i="48"/>
  <c r="AO86" i="48" s="1"/>
  <c r="AN48" i="48"/>
  <c r="AN86" i="48" s="1"/>
  <c r="AM48" i="48"/>
  <c r="AM86" i="48" s="1"/>
  <c r="AL48" i="48"/>
  <c r="AL86" i="48" s="1"/>
  <c r="AK48" i="48"/>
  <c r="AK86" i="48" s="1"/>
  <c r="AJ48" i="48"/>
  <c r="AJ86" i="48" s="1"/>
  <c r="AI48" i="48"/>
  <c r="AI86" i="48" s="1"/>
  <c r="AH48" i="48"/>
  <c r="AH86" i="48" s="1"/>
  <c r="AG48" i="48"/>
  <c r="AG86" i="48" s="1"/>
  <c r="AF48" i="48"/>
  <c r="AF86" i="48" s="1"/>
  <c r="AE48" i="48"/>
  <c r="AE86" i="48" s="1"/>
  <c r="AD48" i="48"/>
  <c r="AD86" i="48" s="1"/>
  <c r="AC48" i="48"/>
  <c r="AC86" i="48" s="1"/>
  <c r="AB48" i="48"/>
  <c r="AB86" i="48" s="1"/>
  <c r="AA48" i="48"/>
  <c r="AA86" i="48" s="1"/>
  <c r="Z48" i="48"/>
  <c r="Z86" i="48" s="1"/>
  <c r="Y48" i="48"/>
  <c r="Y86" i="48" s="1"/>
  <c r="X48" i="48"/>
  <c r="X86" i="48" s="1"/>
  <c r="W48" i="48"/>
  <c r="W86" i="48" s="1"/>
  <c r="V48" i="48"/>
  <c r="V86" i="48" s="1"/>
  <c r="U48" i="48"/>
  <c r="U86" i="48" s="1"/>
  <c r="T48" i="48"/>
  <c r="T86" i="48" s="1"/>
  <c r="S48" i="48"/>
  <c r="S86" i="48" s="1"/>
  <c r="R48" i="48"/>
  <c r="R86" i="48" s="1"/>
  <c r="Q48" i="48"/>
  <c r="Q86" i="48" s="1"/>
  <c r="P48" i="48"/>
  <c r="P86" i="48" s="1"/>
  <c r="O48" i="48"/>
  <c r="O86" i="48" s="1"/>
  <c r="N48" i="48"/>
  <c r="N86" i="48" s="1"/>
  <c r="M48" i="48"/>
  <c r="M86" i="48" s="1"/>
  <c r="L48" i="48"/>
  <c r="L86" i="48" s="1"/>
  <c r="K48" i="48"/>
  <c r="K86" i="48" s="1"/>
  <c r="J48" i="48"/>
  <c r="J86" i="48" s="1"/>
  <c r="I48" i="48"/>
  <c r="I86" i="48" s="1"/>
  <c r="H48" i="48"/>
  <c r="H86" i="48" s="1"/>
  <c r="G48" i="48"/>
  <c r="G86" i="48" s="1"/>
  <c r="F48" i="48"/>
  <c r="F86" i="48" s="1"/>
  <c r="E48" i="48"/>
  <c r="E86" i="48" s="1"/>
  <c r="D48" i="48"/>
  <c r="D86" i="48" s="1"/>
  <c r="AU45" i="48"/>
  <c r="AT45" i="48"/>
  <c r="AS45" i="48"/>
  <c r="AR45" i="48"/>
  <c r="AQ45" i="48"/>
  <c r="AP45" i="48"/>
  <c r="AO45" i="48"/>
  <c r="AN45" i="48"/>
  <c r="AM45" i="48"/>
  <c r="AL45" i="48"/>
  <c r="AK45" i="48"/>
  <c r="AJ45" i="48"/>
  <c r="AI45" i="48"/>
  <c r="AH45" i="48"/>
  <c r="AG45" i="48"/>
  <c r="AF45" i="48"/>
  <c r="AE45" i="48"/>
  <c r="AD45" i="48"/>
  <c r="AC45" i="48"/>
  <c r="AB45" i="48"/>
  <c r="AA45" i="48"/>
  <c r="Z45" i="48"/>
  <c r="Y45" i="48"/>
  <c r="X45" i="48"/>
  <c r="W45" i="48"/>
  <c r="V45" i="48"/>
  <c r="U45" i="48"/>
  <c r="T45" i="48"/>
  <c r="S45" i="48"/>
  <c r="R45" i="48"/>
  <c r="Q45" i="48"/>
  <c r="P45" i="48"/>
  <c r="O45" i="48"/>
  <c r="N45" i="48"/>
  <c r="M45" i="48"/>
  <c r="L45" i="48"/>
  <c r="K45" i="48"/>
  <c r="J45" i="48"/>
  <c r="I45" i="48"/>
  <c r="H45" i="48"/>
  <c r="G45" i="48"/>
  <c r="F45" i="48"/>
  <c r="E45" i="48"/>
  <c r="D45" i="48"/>
  <c r="AU22" i="48"/>
  <c r="AT22" i="48"/>
  <c r="AS22" i="48"/>
  <c r="AR22" i="48"/>
  <c r="AQ22" i="48"/>
  <c r="AP22" i="48"/>
  <c r="AO22" i="48"/>
  <c r="AN22" i="48"/>
  <c r="AM22" i="48"/>
  <c r="AL22" i="48"/>
  <c r="AK22" i="48"/>
  <c r="AJ22" i="48"/>
  <c r="AI22" i="48"/>
  <c r="AH22" i="48"/>
  <c r="AG22" i="48"/>
  <c r="AF22" i="48"/>
  <c r="AE22" i="48"/>
  <c r="AD22" i="48"/>
  <c r="AC22" i="48"/>
  <c r="AB22" i="48"/>
  <c r="AA22" i="48"/>
  <c r="Z22" i="48"/>
  <c r="Y22" i="48"/>
  <c r="X22" i="48"/>
  <c r="W22" i="48"/>
  <c r="V22" i="48"/>
  <c r="U22" i="48"/>
  <c r="T22" i="48"/>
  <c r="S22" i="48"/>
  <c r="R22" i="48"/>
  <c r="Q22" i="48"/>
  <c r="P22" i="48"/>
  <c r="O22" i="48"/>
  <c r="N22" i="48"/>
  <c r="M22" i="48"/>
  <c r="L22" i="48"/>
  <c r="K22" i="48"/>
  <c r="J22" i="48"/>
  <c r="I22" i="48"/>
  <c r="H22" i="48"/>
  <c r="G22" i="48"/>
  <c r="F22" i="48"/>
  <c r="E22" i="48"/>
  <c r="D22" i="48"/>
  <c r="N62" i="46"/>
  <c r="N100" i="46" s="1"/>
  <c r="AU67" i="46"/>
  <c r="AU105" i="46" s="1"/>
  <c r="AT67" i="46"/>
  <c r="AT105" i="46" s="1"/>
  <c r="AS67" i="46"/>
  <c r="AS105" i="46" s="1"/>
  <c r="AR67" i="46"/>
  <c r="AR105" i="46" s="1"/>
  <c r="AQ67" i="46"/>
  <c r="AQ105" i="46" s="1"/>
  <c r="AP67" i="46"/>
  <c r="AP105" i="46" s="1"/>
  <c r="AO67" i="46"/>
  <c r="AO105" i="46" s="1"/>
  <c r="AN67" i="46"/>
  <c r="AN105" i="46" s="1"/>
  <c r="AM67" i="46"/>
  <c r="AM105" i="46" s="1"/>
  <c r="AL67" i="46"/>
  <c r="AL105" i="46" s="1"/>
  <c r="AK67" i="46"/>
  <c r="AK105" i="46" s="1"/>
  <c r="AJ67" i="46"/>
  <c r="AJ105" i="46" s="1"/>
  <c r="AI67" i="46"/>
  <c r="AI105" i="46" s="1"/>
  <c r="AH67" i="46"/>
  <c r="AH105" i="46" s="1"/>
  <c r="AG67" i="46"/>
  <c r="AG105" i="46" s="1"/>
  <c r="AF67" i="46"/>
  <c r="AF105" i="46" s="1"/>
  <c r="AE67" i="46"/>
  <c r="AE105" i="46" s="1"/>
  <c r="AD67" i="46"/>
  <c r="AD105" i="46" s="1"/>
  <c r="AC67" i="46"/>
  <c r="AC105" i="46" s="1"/>
  <c r="AB67" i="46"/>
  <c r="AB105" i="46" s="1"/>
  <c r="AA67" i="46"/>
  <c r="AA105" i="46" s="1"/>
  <c r="Z67" i="46"/>
  <c r="Z105" i="46" s="1"/>
  <c r="Y67" i="46"/>
  <c r="Y105" i="46" s="1"/>
  <c r="X67" i="46"/>
  <c r="X105" i="46" s="1"/>
  <c r="W67" i="46"/>
  <c r="W105" i="46" s="1"/>
  <c r="V67" i="46"/>
  <c r="V105" i="46" s="1"/>
  <c r="U67" i="46"/>
  <c r="U105" i="46" s="1"/>
  <c r="T67" i="46"/>
  <c r="T105" i="46" s="1"/>
  <c r="S67" i="46"/>
  <c r="S105" i="46" s="1"/>
  <c r="R67" i="46"/>
  <c r="R105" i="46" s="1"/>
  <c r="Q67" i="46"/>
  <c r="Q105" i="46" s="1"/>
  <c r="P67" i="46"/>
  <c r="P105" i="46" s="1"/>
  <c r="O67" i="46"/>
  <c r="O105" i="46" s="1"/>
  <c r="N67" i="46"/>
  <c r="N105" i="46" s="1"/>
  <c r="M67" i="46"/>
  <c r="M105" i="46" s="1"/>
  <c r="L67" i="46"/>
  <c r="L105" i="46" s="1"/>
  <c r="K67" i="46"/>
  <c r="K105" i="46" s="1"/>
  <c r="J67" i="46"/>
  <c r="J105" i="46" s="1"/>
  <c r="I67" i="46"/>
  <c r="I105" i="46" s="1"/>
  <c r="H67" i="46"/>
  <c r="H105" i="46" s="1"/>
  <c r="G67" i="46"/>
  <c r="G105" i="46" s="1"/>
  <c r="F67" i="46"/>
  <c r="F105" i="46" s="1"/>
  <c r="E67" i="46"/>
  <c r="E105" i="46" s="1"/>
  <c r="D67" i="46"/>
  <c r="D105" i="46" s="1"/>
  <c r="AU66" i="46"/>
  <c r="AU104" i="46" s="1"/>
  <c r="AT66" i="46"/>
  <c r="AT104" i="46" s="1"/>
  <c r="AS66" i="46"/>
  <c r="AS104" i="46" s="1"/>
  <c r="AR66" i="46"/>
  <c r="AR104" i="46" s="1"/>
  <c r="AQ66" i="46"/>
  <c r="AQ104" i="46" s="1"/>
  <c r="AP66" i="46"/>
  <c r="AP104" i="46" s="1"/>
  <c r="AO66" i="46"/>
  <c r="AO104" i="46" s="1"/>
  <c r="AN66" i="46"/>
  <c r="AN104" i="46" s="1"/>
  <c r="AM66" i="46"/>
  <c r="AM104" i="46" s="1"/>
  <c r="AL66" i="46"/>
  <c r="AL104" i="46" s="1"/>
  <c r="AK66" i="46"/>
  <c r="AK104" i="46" s="1"/>
  <c r="AJ66" i="46"/>
  <c r="AJ104" i="46" s="1"/>
  <c r="AI66" i="46"/>
  <c r="AI104" i="46" s="1"/>
  <c r="AH66" i="46"/>
  <c r="AH104" i="46" s="1"/>
  <c r="AG66" i="46"/>
  <c r="AG104" i="46" s="1"/>
  <c r="AF66" i="46"/>
  <c r="AF104" i="46" s="1"/>
  <c r="AE66" i="46"/>
  <c r="AE104" i="46" s="1"/>
  <c r="AD66" i="46"/>
  <c r="AD104" i="46" s="1"/>
  <c r="AC66" i="46"/>
  <c r="AC104" i="46" s="1"/>
  <c r="AB66" i="46"/>
  <c r="AB104" i="46" s="1"/>
  <c r="AA66" i="46"/>
  <c r="AA104" i="46" s="1"/>
  <c r="Z66" i="46"/>
  <c r="Z104" i="46" s="1"/>
  <c r="Y66" i="46"/>
  <c r="Y104" i="46" s="1"/>
  <c r="X66" i="46"/>
  <c r="X104" i="46" s="1"/>
  <c r="W66" i="46"/>
  <c r="W104" i="46" s="1"/>
  <c r="V66" i="46"/>
  <c r="V104" i="46" s="1"/>
  <c r="U66" i="46"/>
  <c r="U104" i="46" s="1"/>
  <c r="T66" i="46"/>
  <c r="T104" i="46" s="1"/>
  <c r="S66" i="46"/>
  <c r="S104" i="46" s="1"/>
  <c r="R66" i="46"/>
  <c r="R104" i="46" s="1"/>
  <c r="Q66" i="46"/>
  <c r="Q104" i="46" s="1"/>
  <c r="P66" i="46"/>
  <c r="P104" i="46" s="1"/>
  <c r="O66" i="46"/>
  <c r="O104" i="46" s="1"/>
  <c r="N66" i="46"/>
  <c r="N104" i="46" s="1"/>
  <c r="M66" i="46"/>
  <c r="M104" i="46" s="1"/>
  <c r="L66" i="46"/>
  <c r="L104" i="46" s="1"/>
  <c r="K66" i="46"/>
  <c r="K104" i="46" s="1"/>
  <c r="J66" i="46"/>
  <c r="J104" i="46" s="1"/>
  <c r="I66" i="46"/>
  <c r="I104" i="46" s="1"/>
  <c r="H66" i="46"/>
  <c r="H104" i="46" s="1"/>
  <c r="G66" i="46"/>
  <c r="G104" i="46" s="1"/>
  <c r="F66" i="46"/>
  <c r="F104" i="46" s="1"/>
  <c r="E66" i="46"/>
  <c r="E104" i="46" s="1"/>
  <c r="D66" i="46"/>
  <c r="D104" i="46" s="1"/>
  <c r="AU65" i="46"/>
  <c r="AU103" i="46" s="1"/>
  <c r="AT65" i="46"/>
  <c r="AT103" i="46" s="1"/>
  <c r="AS65" i="46"/>
  <c r="AS103" i="46" s="1"/>
  <c r="AR65" i="46"/>
  <c r="AR103" i="46" s="1"/>
  <c r="AQ65" i="46"/>
  <c r="AQ103" i="46" s="1"/>
  <c r="AP65" i="46"/>
  <c r="AP103" i="46" s="1"/>
  <c r="AO65" i="46"/>
  <c r="AO103" i="46" s="1"/>
  <c r="AN65" i="46"/>
  <c r="AN103" i="46" s="1"/>
  <c r="AM65" i="46"/>
  <c r="AM103" i="46" s="1"/>
  <c r="AL65" i="46"/>
  <c r="AL103" i="46" s="1"/>
  <c r="AK65" i="46"/>
  <c r="AK103" i="46" s="1"/>
  <c r="AJ65" i="46"/>
  <c r="AJ103" i="46" s="1"/>
  <c r="AI65" i="46"/>
  <c r="AI103" i="46" s="1"/>
  <c r="AH65" i="46"/>
  <c r="AH103" i="46" s="1"/>
  <c r="AG65" i="46"/>
  <c r="AG103" i="46" s="1"/>
  <c r="AF65" i="46"/>
  <c r="AF103" i="46" s="1"/>
  <c r="AE65" i="46"/>
  <c r="AE103" i="46" s="1"/>
  <c r="AD65" i="46"/>
  <c r="AD103" i="46" s="1"/>
  <c r="AC65" i="46"/>
  <c r="AC103" i="46" s="1"/>
  <c r="AB65" i="46"/>
  <c r="AB103" i="46" s="1"/>
  <c r="AA65" i="46"/>
  <c r="AA103" i="46" s="1"/>
  <c r="Z65" i="46"/>
  <c r="Z103" i="46" s="1"/>
  <c r="Y65" i="46"/>
  <c r="Y103" i="46" s="1"/>
  <c r="X65" i="46"/>
  <c r="X103" i="46" s="1"/>
  <c r="W65" i="46"/>
  <c r="W103" i="46" s="1"/>
  <c r="V65" i="46"/>
  <c r="V103" i="46" s="1"/>
  <c r="U65" i="46"/>
  <c r="U103" i="46" s="1"/>
  <c r="T65" i="46"/>
  <c r="T103" i="46" s="1"/>
  <c r="S65" i="46"/>
  <c r="S103" i="46" s="1"/>
  <c r="R65" i="46"/>
  <c r="R103" i="46" s="1"/>
  <c r="Q65" i="46"/>
  <c r="Q103" i="46" s="1"/>
  <c r="P65" i="46"/>
  <c r="P103" i="46" s="1"/>
  <c r="O65" i="46"/>
  <c r="O103" i="46" s="1"/>
  <c r="N65" i="46"/>
  <c r="N103" i="46" s="1"/>
  <c r="M65" i="46"/>
  <c r="M103" i="46" s="1"/>
  <c r="L65" i="46"/>
  <c r="L103" i="46" s="1"/>
  <c r="K65" i="46"/>
  <c r="K103" i="46" s="1"/>
  <c r="J65" i="46"/>
  <c r="J103" i="46" s="1"/>
  <c r="I65" i="46"/>
  <c r="I103" i="46" s="1"/>
  <c r="H65" i="46"/>
  <c r="H103" i="46" s="1"/>
  <c r="G65" i="46"/>
  <c r="G103" i="46" s="1"/>
  <c r="F65" i="46"/>
  <c r="F103" i="46" s="1"/>
  <c r="E65" i="46"/>
  <c r="E103" i="46" s="1"/>
  <c r="D65" i="46"/>
  <c r="D103" i="46" s="1"/>
  <c r="AU64" i="46"/>
  <c r="AU102" i="46" s="1"/>
  <c r="AT64" i="46"/>
  <c r="AT102" i="46" s="1"/>
  <c r="AS64" i="46"/>
  <c r="AS102" i="46" s="1"/>
  <c r="AR64" i="46"/>
  <c r="AR102" i="46" s="1"/>
  <c r="AQ64" i="46"/>
  <c r="AQ102" i="46" s="1"/>
  <c r="AP64" i="46"/>
  <c r="AP102" i="46" s="1"/>
  <c r="AO64" i="46"/>
  <c r="AO102" i="46" s="1"/>
  <c r="AN64" i="46"/>
  <c r="AN102" i="46" s="1"/>
  <c r="AM64" i="46"/>
  <c r="AM102" i="46" s="1"/>
  <c r="AL64" i="46"/>
  <c r="AL102" i="46" s="1"/>
  <c r="AK64" i="46"/>
  <c r="AK102" i="46" s="1"/>
  <c r="AJ64" i="46"/>
  <c r="AJ102" i="46" s="1"/>
  <c r="AI64" i="46"/>
  <c r="AI102" i="46" s="1"/>
  <c r="AH64" i="46"/>
  <c r="AH102" i="46" s="1"/>
  <c r="AG64" i="46"/>
  <c r="AG102" i="46" s="1"/>
  <c r="AF64" i="46"/>
  <c r="AF102" i="46" s="1"/>
  <c r="AE64" i="46"/>
  <c r="AE102" i="46" s="1"/>
  <c r="AD64" i="46"/>
  <c r="AD102" i="46" s="1"/>
  <c r="AC64" i="46"/>
  <c r="AC102" i="46" s="1"/>
  <c r="AB64" i="46"/>
  <c r="AB102" i="46" s="1"/>
  <c r="AA64" i="46"/>
  <c r="AA102" i="46" s="1"/>
  <c r="Z64" i="46"/>
  <c r="Z102" i="46" s="1"/>
  <c r="Y64" i="46"/>
  <c r="Y102" i="46" s="1"/>
  <c r="X64" i="46"/>
  <c r="X102" i="46" s="1"/>
  <c r="W64" i="46"/>
  <c r="W102" i="46" s="1"/>
  <c r="V64" i="46"/>
  <c r="V102" i="46" s="1"/>
  <c r="U64" i="46"/>
  <c r="U102" i="46" s="1"/>
  <c r="T64" i="46"/>
  <c r="T102" i="46" s="1"/>
  <c r="S64" i="46"/>
  <c r="S102" i="46" s="1"/>
  <c r="R64" i="46"/>
  <c r="R102" i="46" s="1"/>
  <c r="Q64" i="46"/>
  <c r="Q102" i="46" s="1"/>
  <c r="P64" i="46"/>
  <c r="P102" i="46" s="1"/>
  <c r="O64" i="46"/>
  <c r="O102" i="46" s="1"/>
  <c r="N64" i="46"/>
  <c r="N102" i="46" s="1"/>
  <c r="M64" i="46"/>
  <c r="M102" i="46" s="1"/>
  <c r="L64" i="46"/>
  <c r="L102" i="46" s="1"/>
  <c r="K64" i="46"/>
  <c r="K102" i="46" s="1"/>
  <c r="J64" i="46"/>
  <c r="J102" i="46" s="1"/>
  <c r="I64" i="46"/>
  <c r="I102" i="46" s="1"/>
  <c r="H64" i="46"/>
  <c r="H102" i="46" s="1"/>
  <c r="G64" i="46"/>
  <c r="G102" i="46" s="1"/>
  <c r="F64" i="46"/>
  <c r="F102" i="46" s="1"/>
  <c r="E64" i="46"/>
  <c r="E102" i="46" s="1"/>
  <c r="D64" i="46"/>
  <c r="D102" i="46" s="1"/>
  <c r="AU63" i="46"/>
  <c r="AU101" i="46" s="1"/>
  <c r="AT63" i="46"/>
  <c r="AT101" i="46" s="1"/>
  <c r="AS63" i="46"/>
  <c r="AS101" i="46" s="1"/>
  <c r="AR63" i="46"/>
  <c r="AR101" i="46" s="1"/>
  <c r="AQ63" i="46"/>
  <c r="AQ101" i="46" s="1"/>
  <c r="AP63" i="46"/>
  <c r="AP101" i="46" s="1"/>
  <c r="AO63" i="46"/>
  <c r="AO101" i="46" s="1"/>
  <c r="AN63" i="46"/>
  <c r="AN101" i="46" s="1"/>
  <c r="AM63" i="46"/>
  <c r="AM101" i="46" s="1"/>
  <c r="AL63" i="46"/>
  <c r="AL101" i="46" s="1"/>
  <c r="AK63" i="46"/>
  <c r="AK101" i="46" s="1"/>
  <c r="AJ63" i="46"/>
  <c r="AJ101" i="46" s="1"/>
  <c r="AI63" i="46"/>
  <c r="AI101" i="46" s="1"/>
  <c r="AH63" i="46"/>
  <c r="AH101" i="46" s="1"/>
  <c r="AG63" i="46"/>
  <c r="AG101" i="46" s="1"/>
  <c r="AF63" i="46"/>
  <c r="AF101" i="46" s="1"/>
  <c r="AE63" i="46"/>
  <c r="AE101" i="46" s="1"/>
  <c r="AD63" i="46"/>
  <c r="AD101" i="46" s="1"/>
  <c r="AC63" i="46"/>
  <c r="AC101" i="46" s="1"/>
  <c r="AB63" i="46"/>
  <c r="AB101" i="46" s="1"/>
  <c r="AA63" i="46"/>
  <c r="AA101" i="46" s="1"/>
  <c r="Z63" i="46"/>
  <c r="Z101" i="46" s="1"/>
  <c r="Y63" i="46"/>
  <c r="Y101" i="46" s="1"/>
  <c r="X63" i="46"/>
  <c r="X101" i="46" s="1"/>
  <c r="W63" i="46"/>
  <c r="W101" i="46" s="1"/>
  <c r="V63" i="46"/>
  <c r="V101" i="46" s="1"/>
  <c r="U63" i="46"/>
  <c r="U101" i="46" s="1"/>
  <c r="T63" i="46"/>
  <c r="T101" i="46" s="1"/>
  <c r="S63" i="46"/>
  <c r="S101" i="46" s="1"/>
  <c r="R63" i="46"/>
  <c r="R101" i="46" s="1"/>
  <c r="Q63" i="46"/>
  <c r="Q101" i="46" s="1"/>
  <c r="P63" i="46"/>
  <c r="P101" i="46" s="1"/>
  <c r="O63" i="46"/>
  <c r="O101" i="46" s="1"/>
  <c r="N63" i="46"/>
  <c r="N101" i="46" s="1"/>
  <c r="M63" i="46"/>
  <c r="M101" i="46" s="1"/>
  <c r="L63" i="46"/>
  <c r="L101" i="46" s="1"/>
  <c r="K63" i="46"/>
  <c r="K101" i="46" s="1"/>
  <c r="J63" i="46"/>
  <c r="J101" i="46" s="1"/>
  <c r="I63" i="46"/>
  <c r="I101" i="46" s="1"/>
  <c r="H63" i="46"/>
  <c r="H101" i="46" s="1"/>
  <c r="G63" i="46"/>
  <c r="G101" i="46" s="1"/>
  <c r="F63" i="46"/>
  <c r="F101" i="46" s="1"/>
  <c r="E63" i="46"/>
  <c r="E101" i="46" s="1"/>
  <c r="D63" i="46"/>
  <c r="D101" i="46" s="1"/>
  <c r="AU62" i="46"/>
  <c r="AU100" i="46" s="1"/>
  <c r="AT62" i="46"/>
  <c r="AT100" i="46" s="1"/>
  <c r="AS62" i="46"/>
  <c r="AS100" i="46" s="1"/>
  <c r="AR62" i="46"/>
  <c r="AR100" i="46" s="1"/>
  <c r="AQ62" i="46"/>
  <c r="AQ100" i="46" s="1"/>
  <c r="AP62" i="46"/>
  <c r="AP100" i="46" s="1"/>
  <c r="AO62" i="46"/>
  <c r="AO100" i="46" s="1"/>
  <c r="AN62" i="46"/>
  <c r="AN100" i="46" s="1"/>
  <c r="AM62" i="46"/>
  <c r="AM100" i="46" s="1"/>
  <c r="AL62" i="46"/>
  <c r="AL100" i="46" s="1"/>
  <c r="AK62" i="46"/>
  <c r="AK100" i="46" s="1"/>
  <c r="AJ62" i="46"/>
  <c r="AJ100" i="46" s="1"/>
  <c r="AI62" i="46"/>
  <c r="AI100" i="46" s="1"/>
  <c r="AH62" i="46"/>
  <c r="AH100" i="46" s="1"/>
  <c r="AG62" i="46"/>
  <c r="AG100" i="46" s="1"/>
  <c r="AF62" i="46"/>
  <c r="AF100" i="46" s="1"/>
  <c r="AE62" i="46"/>
  <c r="AE100" i="46" s="1"/>
  <c r="AD62" i="46"/>
  <c r="AD100" i="46" s="1"/>
  <c r="AC62" i="46"/>
  <c r="AC100" i="46" s="1"/>
  <c r="AB62" i="46"/>
  <c r="AB100" i="46" s="1"/>
  <c r="AA62" i="46"/>
  <c r="AA100" i="46" s="1"/>
  <c r="Z62" i="46"/>
  <c r="Z100" i="46" s="1"/>
  <c r="Y62" i="46"/>
  <c r="Y100" i="46" s="1"/>
  <c r="X62" i="46"/>
  <c r="X100" i="46" s="1"/>
  <c r="W62" i="46"/>
  <c r="W100" i="46" s="1"/>
  <c r="V62" i="46"/>
  <c r="V100" i="46" s="1"/>
  <c r="U62" i="46"/>
  <c r="U100" i="46" s="1"/>
  <c r="T62" i="46"/>
  <c r="T100" i="46" s="1"/>
  <c r="S62" i="46"/>
  <c r="S100" i="46" s="1"/>
  <c r="R62" i="46"/>
  <c r="R100" i="46" s="1"/>
  <c r="Q62" i="46"/>
  <c r="Q100" i="46" s="1"/>
  <c r="P62" i="46"/>
  <c r="P100" i="46" s="1"/>
  <c r="O62" i="46"/>
  <c r="O100" i="46" s="1"/>
  <c r="M62" i="46"/>
  <c r="M100" i="46" s="1"/>
  <c r="L62" i="46"/>
  <c r="L100" i="46" s="1"/>
  <c r="K62" i="46"/>
  <c r="K100" i="46" s="1"/>
  <c r="J62" i="46"/>
  <c r="J100" i="46" s="1"/>
  <c r="I62" i="46"/>
  <c r="I100" i="46" s="1"/>
  <c r="H62" i="46"/>
  <c r="H100" i="46" s="1"/>
  <c r="G62" i="46"/>
  <c r="G100" i="46" s="1"/>
  <c r="F62" i="46"/>
  <c r="F100" i="46" s="1"/>
  <c r="E62" i="46"/>
  <c r="E100" i="46" s="1"/>
  <c r="D62" i="46"/>
  <c r="D100" i="46" s="1"/>
  <c r="AU61" i="46"/>
  <c r="AU99" i="46" s="1"/>
  <c r="AT61" i="46"/>
  <c r="AT99" i="46" s="1"/>
  <c r="AS61" i="46"/>
  <c r="AS99" i="46" s="1"/>
  <c r="AR61" i="46"/>
  <c r="AR99" i="46" s="1"/>
  <c r="AQ61" i="46"/>
  <c r="AQ99" i="46" s="1"/>
  <c r="AP61" i="46"/>
  <c r="AP99" i="46" s="1"/>
  <c r="AO61" i="46"/>
  <c r="AO99" i="46" s="1"/>
  <c r="AN61" i="46"/>
  <c r="AN99" i="46" s="1"/>
  <c r="AM61" i="46"/>
  <c r="AM99" i="46" s="1"/>
  <c r="AL61" i="46"/>
  <c r="AL99" i="46" s="1"/>
  <c r="AK61" i="46"/>
  <c r="AK99" i="46" s="1"/>
  <c r="AJ61" i="46"/>
  <c r="AJ99" i="46" s="1"/>
  <c r="AI61" i="46"/>
  <c r="AI99" i="46" s="1"/>
  <c r="AH61" i="46"/>
  <c r="AH99" i="46" s="1"/>
  <c r="AG61" i="46"/>
  <c r="AG99" i="46" s="1"/>
  <c r="AF61" i="46"/>
  <c r="AF99" i="46" s="1"/>
  <c r="AE61" i="46"/>
  <c r="AE99" i="46" s="1"/>
  <c r="AD61" i="46"/>
  <c r="AD99" i="46" s="1"/>
  <c r="AC61" i="46"/>
  <c r="AC99" i="46" s="1"/>
  <c r="AB61" i="46"/>
  <c r="AB99" i="46" s="1"/>
  <c r="AA61" i="46"/>
  <c r="AA99" i="46" s="1"/>
  <c r="Z61" i="46"/>
  <c r="Z99" i="46" s="1"/>
  <c r="Y61" i="46"/>
  <c r="Y99" i="46" s="1"/>
  <c r="X61" i="46"/>
  <c r="X99" i="46" s="1"/>
  <c r="W61" i="46"/>
  <c r="W99" i="46" s="1"/>
  <c r="V61" i="46"/>
  <c r="V99" i="46" s="1"/>
  <c r="U61" i="46"/>
  <c r="U99" i="46" s="1"/>
  <c r="T61" i="46"/>
  <c r="T99" i="46" s="1"/>
  <c r="S61" i="46"/>
  <c r="S99" i="46" s="1"/>
  <c r="R61" i="46"/>
  <c r="R99" i="46" s="1"/>
  <c r="Q61" i="46"/>
  <c r="Q99" i="46" s="1"/>
  <c r="P61" i="46"/>
  <c r="P99" i="46" s="1"/>
  <c r="O61" i="46"/>
  <c r="O99" i="46" s="1"/>
  <c r="N61" i="46"/>
  <c r="N99" i="46" s="1"/>
  <c r="M61" i="46"/>
  <c r="M99" i="46" s="1"/>
  <c r="L61" i="46"/>
  <c r="L99" i="46" s="1"/>
  <c r="K61" i="46"/>
  <c r="K99" i="46" s="1"/>
  <c r="J61" i="46"/>
  <c r="J99" i="46" s="1"/>
  <c r="I61" i="46"/>
  <c r="I99" i="46" s="1"/>
  <c r="H61" i="46"/>
  <c r="H99" i="46" s="1"/>
  <c r="G61" i="46"/>
  <c r="G99" i="46" s="1"/>
  <c r="F61" i="46"/>
  <c r="F99" i="46" s="1"/>
  <c r="E61" i="46"/>
  <c r="E99" i="46" s="1"/>
  <c r="D61" i="46"/>
  <c r="D99" i="46" s="1"/>
  <c r="AU60" i="46"/>
  <c r="AT60" i="46"/>
  <c r="AS60" i="46"/>
  <c r="AR60" i="46"/>
  <c r="AQ60" i="46"/>
  <c r="AP60" i="46"/>
  <c r="AO60" i="46"/>
  <c r="AN60" i="46"/>
  <c r="AM60" i="46"/>
  <c r="AL60" i="46"/>
  <c r="AK60" i="46"/>
  <c r="AJ60" i="46"/>
  <c r="AI60" i="46"/>
  <c r="AH60" i="46"/>
  <c r="AG60" i="46"/>
  <c r="AF60" i="46"/>
  <c r="AE60" i="46"/>
  <c r="AD60" i="46"/>
  <c r="AC60" i="46"/>
  <c r="AB60" i="46"/>
  <c r="AA60" i="46"/>
  <c r="Z60" i="46"/>
  <c r="Y60" i="46"/>
  <c r="X60" i="46"/>
  <c r="W60" i="46"/>
  <c r="V60" i="46"/>
  <c r="U60" i="46"/>
  <c r="T60" i="46"/>
  <c r="S60" i="46"/>
  <c r="R60" i="46"/>
  <c r="Q60" i="46"/>
  <c r="P60" i="46"/>
  <c r="O60" i="46"/>
  <c r="N60" i="46"/>
  <c r="M60" i="46"/>
  <c r="L60" i="46"/>
  <c r="K60" i="46"/>
  <c r="J60" i="46"/>
  <c r="I60" i="46"/>
  <c r="H60" i="46"/>
  <c r="G60" i="46"/>
  <c r="F60" i="46"/>
  <c r="E60" i="46"/>
  <c r="D60" i="46"/>
  <c r="AU59" i="46"/>
  <c r="AU97" i="46" s="1"/>
  <c r="AT59" i="46"/>
  <c r="AT97" i="46" s="1"/>
  <c r="AS59" i="46"/>
  <c r="AS97" i="46" s="1"/>
  <c r="AR59" i="46"/>
  <c r="AR97" i="46" s="1"/>
  <c r="AQ59" i="46"/>
  <c r="AQ97" i="46" s="1"/>
  <c r="AP59" i="46"/>
  <c r="AP97" i="46" s="1"/>
  <c r="AO59" i="46"/>
  <c r="AO97" i="46" s="1"/>
  <c r="AN59" i="46"/>
  <c r="AN97" i="46" s="1"/>
  <c r="AM59" i="46"/>
  <c r="AM97" i="46" s="1"/>
  <c r="AL59" i="46"/>
  <c r="AL97" i="46" s="1"/>
  <c r="AK59" i="46"/>
  <c r="AK97" i="46" s="1"/>
  <c r="AJ59" i="46"/>
  <c r="AJ97" i="46" s="1"/>
  <c r="AI59" i="46"/>
  <c r="AI97" i="46" s="1"/>
  <c r="AH59" i="46"/>
  <c r="AH97" i="46" s="1"/>
  <c r="AG59" i="46"/>
  <c r="AG97" i="46" s="1"/>
  <c r="AF59" i="46"/>
  <c r="AF97" i="46" s="1"/>
  <c r="AE59" i="46"/>
  <c r="AE97" i="46" s="1"/>
  <c r="AD59" i="46"/>
  <c r="AD97" i="46" s="1"/>
  <c r="AC59" i="46"/>
  <c r="AC97" i="46" s="1"/>
  <c r="AB59" i="46"/>
  <c r="AB97" i="46" s="1"/>
  <c r="AA59" i="46"/>
  <c r="AA97" i="46" s="1"/>
  <c r="Z59" i="46"/>
  <c r="Z97" i="46" s="1"/>
  <c r="Y59" i="46"/>
  <c r="Y97" i="46" s="1"/>
  <c r="X59" i="46"/>
  <c r="X97" i="46" s="1"/>
  <c r="W59" i="46"/>
  <c r="W97" i="46" s="1"/>
  <c r="V59" i="46"/>
  <c r="V97" i="46" s="1"/>
  <c r="U59" i="46"/>
  <c r="U97" i="46" s="1"/>
  <c r="T59" i="46"/>
  <c r="T97" i="46" s="1"/>
  <c r="S59" i="46"/>
  <c r="S97" i="46" s="1"/>
  <c r="R59" i="46"/>
  <c r="R97" i="46" s="1"/>
  <c r="Q59" i="46"/>
  <c r="Q97" i="46" s="1"/>
  <c r="P59" i="46"/>
  <c r="P97" i="46" s="1"/>
  <c r="O59" i="46"/>
  <c r="O97" i="46" s="1"/>
  <c r="N59" i="46"/>
  <c r="N97" i="46" s="1"/>
  <c r="M59" i="46"/>
  <c r="M97" i="46" s="1"/>
  <c r="L59" i="46"/>
  <c r="L97" i="46" s="1"/>
  <c r="K59" i="46"/>
  <c r="K97" i="46" s="1"/>
  <c r="J59" i="46"/>
  <c r="J97" i="46" s="1"/>
  <c r="I59" i="46"/>
  <c r="I97" i="46" s="1"/>
  <c r="H59" i="46"/>
  <c r="H97" i="46" s="1"/>
  <c r="G59" i="46"/>
  <c r="G97" i="46" s="1"/>
  <c r="F59" i="46"/>
  <c r="F97" i="46" s="1"/>
  <c r="E59" i="46"/>
  <c r="E97" i="46" s="1"/>
  <c r="D59" i="46"/>
  <c r="D97" i="46" s="1"/>
  <c r="AU58" i="46"/>
  <c r="AU96" i="46" s="1"/>
  <c r="AT58" i="46"/>
  <c r="AT96" i="46" s="1"/>
  <c r="AS58" i="46"/>
  <c r="AS96" i="46" s="1"/>
  <c r="AR58" i="46"/>
  <c r="AR96" i="46" s="1"/>
  <c r="AQ58" i="46"/>
  <c r="AQ96" i="46" s="1"/>
  <c r="AP58" i="46"/>
  <c r="AP96" i="46" s="1"/>
  <c r="AO58" i="46"/>
  <c r="AO96" i="46" s="1"/>
  <c r="AN58" i="46"/>
  <c r="AN96" i="46" s="1"/>
  <c r="AM58" i="46"/>
  <c r="AM96" i="46" s="1"/>
  <c r="AL58" i="46"/>
  <c r="AL96" i="46" s="1"/>
  <c r="AK58" i="46"/>
  <c r="AK96" i="46" s="1"/>
  <c r="AJ58" i="46"/>
  <c r="AJ96" i="46" s="1"/>
  <c r="AI58" i="46"/>
  <c r="AI96" i="46" s="1"/>
  <c r="AH58" i="46"/>
  <c r="AH96" i="46" s="1"/>
  <c r="AG58" i="46"/>
  <c r="AG96" i="46" s="1"/>
  <c r="AF58" i="46"/>
  <c r="AF96" i="46" s="1"/>
  <c r="AE58" i="46"/>
  <c r="AE96" i="46" s="1"/>
  <c r="AD58" i="46"/>
  <c r="AD96" i="46" s="1"/>
  <c r="AC58" i="46"/>
  <c r="AC96" i="46" s="1"/>
  <c r="AB58" i="46"/>
  <c r="AB96" i="46" s="1"/>
  <c r="AA58" i="46"/>
  <c r="AA96" i="46" s="1"/>
  <c r="Z58" i="46"/>
  <c r="Z96" i="46" s="1"/>
  <c r="Y58" i="46"/>
  <c r="Y96" i="46" s="1"/>
  <c r="X58" i="46"/>
  <c r="X96" i="46" s="1"/>
  <c r="W58" i="46"/>
  <c r="W96" i="46" s="1"/>
  <c r="V58" i="46"/>
  <c r="V96" i="46" s="1"/>
  <c r="U58" i="46"/>
  <c r="U96" i="46" s="1"/>
  <c r="T58" i="46"/>
  <c r="T96" i="46" s="1"/>
  <c r="S58" i="46"/>
  <c r="S96" i="46" s="1"/>
  <c r="R58" i="46"/>
  <c r="R96" i="46" s="1"/>
  <c r="Q58" i="46"/>
  <c r="Q96" i="46" s="1"/>
  <c r="P58" i="46"/>
  <c r="P96" i="46" s="1"/>
  <c r="O58" i="46"/>
  <c r="O96" i="46" s="1"/>
  <c r="N58" i="46"/>
  <c r="N96" i="46" s="1"/>
  <c r="M58" i="46"/>
  <c r="M96" i="46" s="1"/>
  <c r="L58" i="46"/>
  <c r="L96" i="46" s="1"/>
  <c r="K58" i="46"/>
  <c r="K96" i="46" s="1"/>
  <c r="J58" i="46"/>
  <c r="J96" i="46" s="1"/>
  <c r="I58" i="46"/>
  <c r="I96" i="46" s="1"/>
  <c r="H58" i="46"/>
  <c r="H96" i="46" s="1"/>
  <c r="G58" i="46"/>
  <c r="G96" i="46" s="1"/>
  <c r="F58" i="46"/>
  <c r="F96" i="46" s="1"/>
  <c r="E58" i="46"/>
  <c r="E96" i="46" s="1"/>
  <c r="D58" i="46"/>
  <c r="D96" i="46" s="1"/>
  <c r="AU57" i="46"/>
  <c r="AU95" i="46" s="1"/>
  <c r="AT57" i="46"/>
  <c r="AT95" i="46" s="1"/>
  <c r="AS57" i="46"/>
  <c r="AS95" i="46" s="1"/>
  <c r="AR57" i="46"/>
  <c r="AR95" i="46" s="1"/>
  <c r="AQ57" i="46"/>
  <c r="AQ95" i="46" s="1"/>
  <c r="AP57" i="46"/>
  <c r="AP95" i="46" s="1"/>
  <c r="AO57" i="46"/>
  <c r="AO95" i="46" s="1"/>
  <c r="AN57" i="46"/>
  <c r="AN95" i="46" s="1"/>
  <c r="AM57" i="46"/>
  <c r="AM95" i="46" s="1"/>
  <c r="AL57" i="46"/>
  <c r="AL95" i="46" s="1"/>
  <c r="AK57" i="46"/>
  <c r="AK95" i="46" s="1"/>
  <c r="AJ57" i="46"/>
  <c r="AJ95" i="46" s="1"/>
  <c r="AI57" i="46"/>
  <c r="AI95" i="46" s="1"/>
  <c r="AH57" i="46"/>
  <c r="AH95" i="46" s="1"/>
  <c r="AG57" i="46"/>
  <c r="AG95" i="46" s="1"/>
  <c r="AF57" i="46"/>
  <c r="AF95" i="46" s="1"/>
  <c r="AE57" i="46"/>
  <c r="AE95" i="46" s="1"/>
  <c r="AD57" i="46"/>
  <c r="AD95" i="46" s="1"/>
  <c r="AC57" i="46"/>
  <c r="AC95" i="46" s="1"/>
  <c r="AB57" i="46"/>
  <c r="AB95" i="46" s="1"/>
  <c r="AA57" i="46"/>
  <c r="AA95" i="46" s="1"/>
  <c r="Z57" i="46"/>
  <c r="Z95" i="46" s="1"/>
  <c r="Y57" i="46"/>
  <c r="Y95" i="46" s="1"/>
  <c r="X57" i="46"/>
  <c r="X95" i="46" s="1"/>
  <c r="W57" i="46"/>
  <c r="W95" i="46" s="1"/>
  <c r="V57" i="46"/>
  <c r="V95" i="46" s="1"/>
  <c r="U57" i="46"/>
  <c r="U95" i="46" s="1"/>
  <c r="T57" i="46"/>
  <c r="T95" i="46" s="1"/>
  <c r="S57" i="46"/>
  <c r="S95" i="46" s="1"/>
  <c r="R57" i="46"/>
  <c r="R95" i="46" s="1"/>
  <c r="Q57" i="46"/>
  <c r="Q95" i="46" s="1"/>
  <c r="P57" i="46"/>
  <c r="P95" i="46" s="1"/>
  <c r="O57" i="46"/>
  <c r="O95" i="46" s="1"/>
  <c r="N57" i="46"/>
  <c r="N95" i="46" s="1"/>
  <c r="M57" i="46"/>
  <c r="M95" i="46" s="1"/>
  <c r="L57" i="46"/>
  <c r="L95" i="46" s="1"/>
  <c r="K57" i="46"/>
  <c r="K95" i="46" s="1"/>
  <c r="J57" i="46"/>
  <c r="J95" i="46" s="1"/>
  <c r="I57" i="46"/>
  <c r="I95" i="46" s="1"/>
  <c r="H57" i="46"/>
  <c r="H95" i="46" s="1"/>
  <c r="G57" i="46"/>
  <c r="G95" i="46" s="1"/>
  <c r="F57" i="46"/>
  <c r="F95" i="46" s="1"/>
  <c r="E57" i="46"/>
  <c r="E95" i="46" s="1"/>
  <c r="D57" i="46"/>
  <c r="D95" i="46" s="1"/>
  <c r="AU56" i="46"/>
  <c r="AT56" i="46"/>
  <c r="AS56" i="46"/>
  <c r="AR56" i="46"/>
  <c r="AQ56" i="46"/>
  <c r="AP56" i="46"/>
  <c r="AO56" i="46"/>
  <c r="AN56" i="46"/>
  <c r="AM56" i="46"/>
  <c r="AL56" i="46"/>
  <c r="AK56" i="46"/>
  <c r="AJ56" i="46"/>
  <c r="AI56" i="46"/>
  <c r="AH56" i="46"/>
  <c r="AG56" i="46"/>
  <c r="AF56" i="46"/>
  <c r="AE56" i="46"/>
  <c r="AD56" i="46"/>
  <c r="AC56" i="46"/>
  <c r="AB56" i="46"/>
  <c r="AA56" i="46"/>
  <c r="Z56" i="46"/>
  <c r="Y56" i="46"/>
  <c r="X56" i="46"/>
  <c r="W56" i="46"/>
  <c r="V56" i="46"/>
  <c r="U56" i="46"/>
  <c r="T56" i="46"/>
  <c r="S56" i="46"/>
  <c r="R56" i="46"/>
  <c r="Q56" i="46"/>
  <c r="P56" i="46"/>
  <c r="O56" i="46"/>
  <c r="N56" i="46"/>
  <c r="M56" i="46"/>
  <c r="L56" i="46"/>
  <c r="K56" i="46"/>
  <c r="J56" i="46"/>
  <c r="I56" i="46"/>
  <c r="H56" i="46"/>
  <c r="G56" i="46"/>
  <c r="F56" i="46"/>
  <c r="E56" i="46"/>
  <c r="D56" i="46"/>
  <c r="AU55" i="46"/>
  <c r="AU93" i="46" s="1"/>
  <c r="AT55" i="46"/>
  <c r="AT93" i="46" s="1"/>
  <c r="AS55" i="46"/>
  <c r="AS93" i="46" s="1"/>
  <c r="AR55" i="46"/>
  <c r="AR93" i="46" s="1"/>
  <c r="AQ55" i="46"/>
  <c r="AQ93" i="46" s="1"/>
  <c r="AP55" i="46"/>
  <c r="AP93" i="46" s="1"/>
  <c r="AO55" i="46"/>
  <c r="AO93" i="46" s="1"/>
  <c r="AN55" i="46"/>
  <c r="AN93" i="46" s="1"/>
  <c r="AM55" i="46"/>
  <c r="AM93" i="46" s="1"/>
  <c r="AL55" i="46"/>
  <c r="AL93" i="46" s="1"/>
  <c r="AK55" i="46"/>
  <c r="AK93" i="46" s="1"/>
  <c r="AJ55" i="46"/>
  <c r="AJ93" i="46" s="1"/>
  <c r="AI55" i="46"/>
  <c r="AI93" i="46" s="1"/>
  <c r="AH55" i="46"/>
  <c r="AH93" i="46" s="1"/>
  <c r="AG55" i="46"/>
  <c r="AG93" i="46" s="1"/>
  <c r="AF55" i="46"/>
  <c r="AF93" i="46" s="1"/>
  <c r="AE55" i="46"/>
  <c r="AE93" i="46" s="1"/>
  <c r="AD55" i="46"/>
  <c r="AD93" i="46" s="1"/>
  <c r="AC55" i="46"/>
  <c r="AC93" i="46" s="1"/>
  <c r="AB55" i="46"/>
  <c r="AB93" i="46" s="1"/>
  <c r="AA55" i="46"/>
  <c r="AA93" i="46" s="1"/>
  <c r="Z55" i="46"/>
  <c r="Z93" i="46" s="1"/>
  <c r="Y55" i="46"/>
  <c r="Y93" i="46" s="1"/>
  <c r="X55" i="46"/>
  <c r="X93" i="46" s="1"/>
  <c r="W55" i="46"/>
  <c r="W93" i="46" s="1"/>
  <c r="V55" i="46"/>
  <c r="V93" i="46" s="1"/>
  <c r="U55" i="46"/>
  <c r="U93" i="46" s="1"/>
  <c r="T55" i="46"/>
  <c r="T93" i="46" s="1"/>
  <c r="S55" i="46"/>
  <c r="S93" i="46" s="1"/>
  <c r="R55" i="46"/>
  <c r="R93" i="46" s="1"/>
  <c r="Q55" i="46"/>
  <c r="Q93" i="46" s="1"/>
  <c r="P55" i="46"/>
  <c r="P93" i="46" s="1"/>
  <c r="O55" i="46"/>
  <c r="O93" i="46" s="1"/>
  <c r="N55" i="46"/>
  <c r="N93" i="46" s="1"/>
  <c r="M55" i="46"/>
  <c r="M93" i="46" s="1"/>
  <c r="L55" i="46"/>
  <c r="L93" i="46" s="1"/>
  <c r="K55" i="46"/>
  <c r="K93" i="46" s="1"/>
  <c r="J55" i="46"/>
  <c r="J93" i="46" s="1"/>
  <c r="I55" i="46"/>
  <c r="I93" i="46" s="1"/>
  <c r="H55" i="46"/>
  <c r="H93" i="46" s="1"/>
  <c r="G55" i="46"/>
  <c r="G93" i="46" s="1"/>
  <c r="F55" i="46"/>
  <c r="F93" i="46" s="1"/>
  <c r="E55" i="46"/>
  <c r="E93" i="46" s="1"/>
  <c r="D55" i="46"/>
  <c r="D93" i="46" s="1"/>
  <c r="AU54" i="46"/>
  <c r="AU92" i="46" s="1"/>
  <c r="AT54" i="46"/>
  <c r="AT92" i="46" s="1"/>
  <c r="AS54" i="46"/>
  <c r="AS92" i="46" s="1"/>
  <c r="AR54" i="46"/>
  <c r="AR92" i="46" s="1"/>
  <c r="AQ54" i="46"/>
  <c r="AQ92" i="46" s="1"/>
  <c r="AP54" i="46"/>
  <c r="AP92" i="46" s="1"/>
  <c r="AO54" i="46"/>
  <c r="AO92" i="46" s="1"/>
  <c r="AN54" i="46"/>
  <c r="AN92" i="46" s="1"/>
  <c r="AM54" i="46"/>
  <c r="AM92" i="46" s="1"/>
  <c r="AL54" i="46"/>
  <c r="AL92" i="46" s="1"/>
  <c r="AK54" i="46"/>
  <c r="AK92" i="46" s="1"/>
  <c r="AJ54" i="46"/>
  <c r="AJ92" i="46" s="1"/>
  <c r="AI54" i="46"/>
  <c r="AI92" i="46" s="1"/>
  <c r="AH54" i="46"/>
  <c r="AH92" i="46" s="1"/>
  <c r="AG54" i="46"/>
  <c r="AG92" i="46" s="1"/>
  <c r="AF54" i="46"/>
  <c r="AF92" i="46" s="1"/>
  <c r="AE54" i="46"/>
  <c r="AE92" i="46" s="1"/>
  <c r="AD54" i="46"/>
  <c r="AD92" i="46" s="1"/>
  <c r="AC54" i="46"/>
  <c r="AC92" i="46" s="1"/>
  <c r="AB54" i="46"/>
  <c r="AB92" i="46" s="1"/>
  <c r="AA54" i="46"/>
  <c r="AA92" i="46" s="1"/>
  <c r="Z54" i="46"/>
  <c r="Z92" i="46" s="1"/>
  <c r="Y54" i="46"/>
  <c r="Y92" i="46" s="1"/>
  <c r="X54" i="46"/>
  <c r="X92" i="46" s="1"/>
  <c r="W54" i="46"/>
  <c r="W92" i="46" s="1"/>
  <c r="V54" i="46"/>
  <c r="V92" i="46" s="1"/>
  <c r="U54" i="46"/>
  <c r="U92" i="46" s="1"/>
  <c r="T54" i="46"/>
  <c r="T92" i="46" s="1"/>
  <c r="S54" i="46"/>
  <c r="S92" i="46" s="1"/>
  <c r="R54" i="46"/>
  <c r="R92" i="46" s="1"/>
  <c r="Q54" i="46"/>
  <c r="Q92" i="46" s="1"/>
  <c r="P54" i="46"/>
  <c r="P92" i="46" s="1"/>
  <c r="O54" i="46"/>
  <c r="O92" i="46" s="1"/>
  <c r="N54" i="46"/>
  <c r="N92" i="46" s="1"/>
  <c r="M54" i="46"/>
  <c r="M92" i="46" s="1"/>
  <c r="L54" i="46"/>
  <c r="L92" i="46" s="1"/>
  <c r="K54" i="46"/>
  <c r="K92" i="46" s="1"/>
  <c r="J54" i="46"/>
  <c r="J92" i="46" s="1"/>
  <c r="I54" i="46"/>
  <c r="I92" i="46" s="1"/>
  <c r="H54" i="46"/>
  <c r="H92" i="46" s="1"/>
  <c r="G54" i="46"/>
  <c r="G92" i="46" s="1"/>
  <c r="F54" i="46"/>
  <c r="F92" i="46" s="1"/>
  <c r="E54" i="46"/>
  <c r="E92" i="46" s="1"/>
  <c r="D54" i="46"/>
  <c r="D92" i="46" s="1"/>
  <c r="AU53" i="46"/>
  <c r="AT53" i="46"/>
  <c r="AT80" i="46" s="1"/>
  <c r="AS53" i="46"/>
  <c r="AS80" i="46" s="1"/>
  <c r="AR53" i="46"/>
  <c r="AR80" i="46" s="1"/>
  <c r="AQ53" i="46"/>
  <c r="AQ80" i="46" s="1"/>
  <c r="AP53" i="46"/>
  <c r="AP80" i="46" s="1"/>
  <c r="AO53" i="46"/>
  <c r="AO80" i="46" s="1"/>
  <c r="AN53" i="46"/>
  <c r="AN80" i="46" s="1"/>
  <c r="AM53" i="46"/>
  <c r="AM80" i="46" s="1"/>
  <c r="AL53" i="46"/>
  <c r="AL80" i="46" s="1"/>
  <c r="AK53" i="46"/>
  <c r="AK80" i="46" s="1"/>
  <c r="AJ53" i="46"/>
  <c r="AJ80" i="46" s="1"/>
  <c r="AI53" i="46"/>
  <c r="AI80" i="46" s="1"/>
  <c r="AH53" i="46"/>
  <c r="AH80" i="46" s="1"/>
  <c r="AG53" i="46"/>
  <c r="AG80" i="46" s="1"/>
  <c r="AF53" i="46"/>
  <c r="AF80" i="46" s="1"/>
  <c r="AE53" i="46"/>
  <c r="AE80" i="46" s="1"/>
  <c r="AD53" i="46"/>
  <c r="AD80" i="46" s="1"/>
  <c r="AC53" i="46"/>
  <c r="AC80" i="46" s="1"/>
  <c r="AB53" i="46"/>
  <c r="AB80" i="46" s="1"/>
  <c r="AA53" i="46"/>
  <c r="AA80" i="46" s="1"/>
  <c r="Z53" i="46"/>
  <c r="Z80" i="46" s="1"/>
  <c r="Y53" i="46"/>
  <c r="Y80" i="46" s="1"/>
  <c r="X53" i="46"/>
  <c r="X80" i="46" s="1"/>
  <c r="W53" i="46"/>
  <c r="W80" i="46" s="1"/>
  <c r="V53" i="46"/>
  <c r="V80" i="46" s="1"/>
  <c r="U53" i="46"/>
  <c r="U80" i="46" s="1"/>
  <c r="T53" i="46"/>
  <c r="T80" i="46" s="1"/>
  <c r="S53" i="46"/>
  <c r="S80" i="46" s="1"/>
  <c r="R53" i="46"/>
  <c r="R80" i="46" s="1"/>
  <c r="Q53" i="46"/>
  <c r="Q80" i="46" s="1"/>
  <c r="O53" i="46"/>
  <c r="O80" i="46" s="1"/>
  <c r="N53" i="46"/>
  <c r="N80" i="46" s="1"/>
  <c r="M53" i="46"/>
  <c r="M80" i="46" s="1"/>
  <c r="L53" i="46"/>
  <c r="L80" i="46" s="1"/>
  <c r="K53" i="46"/>
  <c r="K80" i="46" s="1"/>
  <c r="J53" i="46"/>
  <c r="J80" i="46" s="1"/>
  <c r="I53" i="46"/>
  <c r="I80" i="46" s="1"/>
  <c r="H53" i="46"/>
  <c r="H80" i="46" s="1"/>
  <c r="G53" i="46"/>
  <c r="G80" i="46" s="1"/>
  <c r="F53" i="46"/>
  <c r="F80" i="46" s="1"/>
  <c r="E53" i="46"/>
  <c r="E80" i="46" s="1"/>
  <c r="D53" i="46"/>
  <c r="D80" i="46" s="1"/>
  <c r="AU52" i="46"/>
  <c r="AU90" i="46" s="1"/>
  <c r="AT52" i="46"/>
  <c r="AT90" i="46" s="1"/>
  <c r="AS52" i="46"/>
  <c r="AS90" i="46" s="1"/>
  <c r="AR52" i="46"/>
  <c r="AR90" i="46" s="1"/>
  <c r="AQ52" i="46"/>
  <c r="AQ90" i="46" s="1"/>
  <c r="AP52" i="46"/>
  <c r="AP90" i="46" s="1"/>
  <c r="AO52" i="46"/>
  <c r="AO90" i="46" s="1"/>
  <c r="AN52" i="46"/>
  <c r="AN90" i="46" s="1"/>
  <c r="AM52" i="46"/>
  <c r="AM90" i="46" s="1"/>
  <c r="AL52" i="46"/>
  <c r="AL90" i="46" s="1"/>
  <c r="AK52" i="46"/>
  <c r="AK90" i="46" s="1"/>
  <c r="AJ52" i="46"/>
  <c r="AJ90" i="46" s="1"/>
  <c r="AI52" i="46"/>
  <c r="AI90" i="46" s="1"/>
  <c r="AH52" i="46"/>
  <c r="AH90" i="46" s="1"/>
  <c r="AG52" i="46"/>
  <c r="AG90" i="46" s="1"/>
  <c r="AF52" i="46"/>
  <c r="AF90" i="46" s="1"/>
  <c r="AE52" i="46"/>
  <c r="AE90" i="46" s="1"/>
  <c r="AD52" i="46"/>
  <c r="AD90" i="46" s="1"/>
  <c r="AC52" i="46"/>
  <c r="AC90" i="46" s="1"/>
  <c r="AB52" i="46"/>
  <c r="AB90" i="46" s="1"/>
  <c r="AA52" i="46"/>
  <c r="AA90" i="46" s="1"/>
  <c r="Z52" i="46"/>
  <c r="Z90" i="46" s="1"/>
  <c r="Y52" i="46"/>
  <c r="Y90" i="46" s="1"/>
  <c r="X52" i="46"/>
  <c r="X90" i="46" s="1"/>
  <c r="W52" i="46"/>
  <c r="W90" i="46" s="1"/>
  <c r="V52" i="46"/>
  <c r="V90" i="46" s="1"/>
  <c r="U52" i="46"/>
  <c r="U90" i="46" s="1"/>
  <c r="T52" i="46"/>
  <c r="T90" i="46" s="1"/>
  <c r="S52" i="46"/>
  <c r="S90" i="46" s="1"/>
  <c r="R52" i="46"/>
  <c r="R90" i="46" s="1"/>
  <c r="Q52" i="46"/>
  <c r="Q90" i="46" s="1"/>
  <c r="P52" i="46"/>
  <c r="P90" i="46" s="1"/>
  <c r="O52" i="46"/>
  <c r="O90" i="46" s="1"/>
  <c r="N52" i="46"/>
  <c r="N90" i="46" s="1"/>
  <c r="M52" i="46"/>
  <c r="M90" i="46" s="1"/>
  <c r="L52" i="46"/>
  <c r="L90" i="46" s="1"/>
  <c r="K52" i="46"/>
  <c r="K90" i="46" s="1"/>
  <c r="J52" i="46"/>
  <c r="J90" i="46" s="1"/>
  <c r="I52" i="46"/>
  <c r="I90" i="46" s="1"/>
  <c r="H52" i="46"/>
  <c r="H90" i="46" s="1"/>
  <c r="G52" i="46"/>
  <c r="G90" i="46" s="1"/>
  <c r="F52" i="46"/>
  <c r="F90" i="46" s="1"/>
  <c r="E52" i="46"/>
  <c r="E90" i="46" s="1"/>
  <c r="D52" i="46"/>
  <c r="D90" i="46" s="1"/>
  <c r="AU51" i="46"/>
  <c r="AU89" i="46" s="1"/>
  <c r="AT51" i="46"/>
  <c r="AT89" i="46" s="1"/>
  <c r="AS51" i="46"/>
  <c r="AS89" i="46" s="1"/>
  <c r="AR51" i="46"/>
  <c r="AR89" i="46" s="1"/>
  <c r="AQ51" i="46"/>
  <c r="AQ89" i="46" s="1"/>
  <c r="AP51" i="46"/>
  <c r="AP89" i="46" s="1"/>
  <c r="AO51" i="46"/>
  <c r="AO89" i="46" s="1"/>
  <c r="AN51" i="46"/>
  <c r="AN89" i="46" s="1"/>
  <c r="AM51" i="46"/>
  <c r="AM89" i="46" s="1"/>
  <c r="AL51" i="46"/>
  <c r="AL89" i="46" s="1"/>
  <c r="AK51" i="46"/>
  <c r="AK89" i="46" s="1"/>
  <c r="AJ51" i="46"/>
  <c r="AJ89" i="46" s="1"/>
  <c r="AI51" i="46"/>
  <c r="AI89" i="46" s="1"/>
  <c r="AH51" i="46"/>
  <c r="AH89" i="46" s="1"/>
  <c r="AG51" i="46"/>
  <c r="AG89" i="46" s="1"/>
  <c r="AF51" i="46"/>
  <c r="AF89" i="46" s="1"/>
  <c r="AE51" i="46"/>
  <c r="AE89" i="46" s="1"/>
  <c r="AD51" i="46"/>
  <c r="AD89" i="46" s="1"/>
  <c r="AC51" i="46"/>
  <c r="AC89" i="46" s="1"/>
  <c r="AB51" i="46"/>
  <c r="AB89" i="46" s="1"/>
  <c r="AA51" i="46"/>
  <c r="AA89" i="46" s="1"/>
  <c r="Z51" i="46"/>
  <c r="Z89" i="46" s="1"/>
  <c r="Y51" i="46"/>
  <c r="Y89" i="46" s="1"/>
  <c r="X51" i="46"/>
  <c r="X89" i="46" s="1"/>
  <c r="W51" i="46"/>
  <c r="W89" i="46" s="1"/>
  <c r="V51" i="46"/>
  <c r="V89" i="46" s="1"/>
  <c r="U51" i="46"/>
  <c r="U89" i="46" s="1"/>
  <c r="T51" i="46"/>
  <c r="T89" i="46" s="1"/>
  <c r="S51" i="46"/>
  <c r="S89" i="46" s="1"/>
  <c r="R51" i="46"/>
  <c r="R89" i="46" s="1"/>
  <c r="Q51" i="46"/>
  <c r="Q89" i="46" s="1"/>
  <c r="P51" i="46"/>
  <c r="P89" i="46" s="1"/>
  <c r="O51" i="46"/>
  <c r="O89" i="46" s="1"/>
  <c r="N51" i="46"/>
  <c r="N89" i="46" s="1"/>
  <c r="M51" i="46"/>
  <c r="M89" i="46" s="1"/>
  <c r="L51" i="46"/>
  <c r="L89" i="46" s="1"/>
  <c r="K51" i="46"/>
  <c r="K89" i="46" s="1"/>
  <c r="J51" i="46"/>
  <c r="J89" i="46" s="1"/>
  <c r="I51" i="46"/>
  <c r="I89" i="46" s="1"/>
  <c r="H51" i="46"/>
  <c r="H89" i="46" s="1"/>
  <c r="G51" i="46"/>
  <c r="G89" i="46" s="1"/>
  <c r="F51" i="46"/>
  <c r="F89" i="46" s="1"/>
  <c r="E51" i="46"/>
  <c r="E89" i="46" s="1"/>
  <c r="D51" i="46"/>
  <c r="D89" i="46" s="1"/>
  <c r="AU50" i="46"/>
  <c r="AU88" i="46" s="1"/>
  <c r="AT50" i="46"/>
  <c r="AT88" i="46" s="1"/>
  <c r="AS50" i="46"/>
  <c r="AS88" i="46" s="1"/>
  <c r="AR50" i="46"/>
  <c r="AR88" i="46" s="1"/>
  <c r="AQ50" i="46"/>
  <c r="AQ88" i="46" s="1"/>
  <c r="AP50" i="46"/>
  <c r="AP88" i="46" s="1"/>
  <c r="AO50" i="46"/>
  <c r="AO88" i="46" s="1"/>
  <c r="AN50" i="46"/>
  <c r="AN88" i="46" s="1"/>
  <c r="AM50" i="46"/>
  <c r="AM88" i="46" s="1"/>
  <c r="AL50" i="46"/>
  <c r="AL88" i="46" s="1"/>
  <c r="AK50" i="46"/>
  <c r="AK88" i="46" s="1"/>
  <c r="AJ50" i="46"/>
  <c r="AJ88" i="46" s="1"/>
  <c r="AI50" i="46"/>
  <c r="AI88" i="46" s="1"/>
  <c r="AH50" i="46"/>
  <c r="AH88" i="46" s="1"/>
  <c r="AG50" i="46"/>
  <c r="AG88" i="46" s="1"/>
  <c r="AF50" i="46"/>
  <c r="AF88" i="46" s="1"/>
  <c r="AE50" i="46"/>
  <c r="AE88" i="46" s="1"/>
  <c r="AD50" i="46"/>
  <c r="AD88" i="46" s="1"/>
  <c r="AC50" i="46"/>
  <c r="AC88" i="46" s="1"/>
  <c r="AB50" i="46"/>
  <c r="AB88" i="46" s="1"/>
  <c r="AA50" i="46"/>
  <c r="AA88" i="46" s="1"/>
  <c r="Z50" i="46"/>
  <c r="Z88" i="46" s="1"/>
  <c r="Y50" i="46"/>
  <c r="Y88" i="46" s="1"/>
  <c r="X50" i="46"/>
  <c r="X88" i="46" s="1"/>
  <c r="W50" i="46"/>
  <c r="W88" i="46" s="1"/>
  <c r="V50" i="46"/>
  <c r="V88" i="46" s="1"/>
  <c r="U50" i="46"/>
  <c r="U88" i="46" s="1"/>
  <c r="T50" i="46"/>
  <c r="T88" i="46" s="1"/>
  <c r="S50" i="46"/>
  <c r="S88" i="46" s="1"/>
  <c r="R50" i="46"/>
  <c r="R88" i="46" s="1"/>
  <c r="Q50" i="46"/>
  <c r="Q88" i="46" s="1"/>
  <c r="P50" i="46"/>
  <c r="P88" i="46" s="1"/>
  <c r="O50" i="46"/>
  <c r="O88" i="46" s="1"/>
  <c r="N50" i="46"/>
  <c r="N88" i="46" s="1"/>
  <c r="M50" i="46"/>
  <c r="M88" i="46" s="1"/>
  <c r="L50" i="46"/>
  <c r="L88" i="46" s="1"/>
  <c r="K50" i="46"/>
  <c r="K88" i="46" s="1"/>
  <c r="J50" i="46"/>
  <c r="J88" i="46" s="1"/>
  <c r="I50" i="46"/>
  <c r="I88" i="46" s="1"/>
  <c r="H50" i="46"/>
  <c r="H88" i="46" s="1"/>
  <c r="G50" i="46"/>
  <c r="G88" i="46" s="1"/>
  <c r="F50" i="46"/>
  <c r="F88" i="46" s="1"/>
  <c r="E50" i="46"/>
  <c r="E88" i="46" s="1"/>
  <c r="D50" i="46"/>
  <c r="D88" i="46" s="1"/>
  <c r="AU49" i="46"/>
  <c r="AU87" i="46" s="1"/>
  <c r="AT49" i="46"/>
  <c r="AT87" i="46" s="1"/>
  <c r="AS49" i="46"/>
  <c r="AS87" i="46" s="1"/>
  <c r="AR49" i="46"/>
  <c r="AR87" i="46" s="1"/>
  <c r="AQ49" i="46"/>
  <c r="AQ87" i="46" s="1"/>
  <c r="AP49" i="46"/>
  <c r="AP87" i="46" s="1"/>
  <c r="AO49" i="46"/>
  <c r="AO87" i="46" s="1"/>
  <c r="AN49" i="46"/>
  <c r="AN87" i="46" s="1"/>
  <c r="AM49" i="46"/>
  <c r="AM87" i="46" s="1"/>
  <c r="AL49" i="46"/>
  <c r="AL87" i="46" s="1"/>
  <c r="AK49" i="46"/>
  <c r="AK87" i="46" s="1"/>
  <c r="AJ49" i="46"/>
  <c r="AJ87" i="46" s="1"/>
  <c r="AI49" i="46"/>
  <c r="AI87" i="46" s="1"/>
  <c r="AH49" i="46"/>
  <c r="AH87" i="46" s="1"/>
  <c r="AG49" i="46"/>
  <c r="AG87" i="46" s="1"/>
  <c r="AF49" i="46"/>
  <c r="AF87" i="46" s="1"/>
  <c r="AE49" i="46"/>
  <c r="AE87" i="46" s="1"/>
  <c r="AD49" i="46"/>
  <c r="AD87" i="46" s="1"/>
  <c r="AC49" i="46"/>
  <c r="AC87" i="46" s="1"/>
  <c r="AB49" i="46"/>
  <c r="AB87" i="46" s="1"/>
  <c r="AA49" i="46"/>
  <c r="AA87" i="46" s="1"/>
  <c r="Z49" i="46"/>
  <c r="Z87" i="46" s="1"/>
  <c r="Y49" i="46"/>
  <c r="Y87" i="46" s="1"/>
  <c r="X49" i="46"/>
  <c r="X87" i="46" s="1"/>
  <c r="W49" i="46"/>
  <c r="W87" i="46" s="1"/>
  <c r="V49" i="46"/>
  <c r="V87" i="46" s="1"/>
  <c r="U49" i="46"/>
  <c r="U87" i="46" s="1"/>
  <c r="T49" i="46"/>
  <c r="T87" i="46" s="1"/>
  <c r="S49" i="46"/>
  <c r="S87" i="46" s="1"/>
  <c r="R49" i="46"/>
  <c r="R87" i="46" s="1"/>
  <c r="Q49" i="46"/>
  <c r="Q87" i="46" s="1"/>
  <c r="P49" i="46"/>
  <c r="P87" i="46" s="1"/>
  <c r="O49" i="46"/>
  <c r="O87" i="46" s="1"/>
  <c r="N49" i="46"/>
  <c r="N87" i="46" s="1"/>
  <c r="M49" i="46"/>
  <c r="M87" i="46" s="1"/>
  <c r="L49" i="46"/>
  <c r="L87" i="46" s="1"/>
  <c r="K49" i="46"/>
  <c r="K87" i="46" s="1"/>
  <c r="J49" i="46"/>
  <c r="J87" i="46" s="1"/>
  <c r="I49" i="46"/>
  <c r="I87" i="46" s="1"/>
  <c r="H49" i="46"/>
  <c r="H87" i="46" s="1"/>
  <c r="G49" i="46"/>
  <c r="G87" i="46" s="1"/>
  <c r="F49" i="46"/>
  <c r="F87" i="46" s="1"/>
  <c r="E49" i="46"/>
  <c r="E87" i="46" s="1"/>
  <c r="D49" i="46"/>
  <c r="D87" i="46" s="1"/>
  <c r="AU48" i="46"/>
  <c r="AU86" i="46" s="1"/>
  <c r="AT48" i="46"/>
  <c r="AT86" i="46" s="1"/>
  <c r="AS48" i="46"/>
  <c r="AS86" i="46" s="1"/>
  <c r="AR48" i="46"/>
  <c r="AR86" i="46" s="1"/>
  <c r="AQ48" i="46"/>
  <c r="AQ86" i="46" s="1"/>
  <c r="AP48" i="46"/>
  <c r="AP86" i="46" s="1"/>
  <c r="AO48" i="46"/>
  <c r="AO86" i="46" s="1"/>
  <c r="AN48" i="46"/>
  <c r="AN86" i="46" s="1"/>
  <c r="AM48" i="46"/>
  <c r="AM86" i="46" s="1"/>
  <c r="AL48" i="46"/>
  <c r="AL86" i="46" s="1"/>
  <c r="AK48" i="46"/>
  <c r="AK86" i="46" s="1"/>
  <c r="AJ48" i="46"/>
  <c r="AJ86" i="46" s="1"/>
  <c r="AI48" i="46"/>
  <c r="AI86" i="46" s="1"/>
  <c r="AH48" i="46"/>
  <c r="AH86" i="46" s="1"/>
  <c r="AG48" i="46"/>
  <c r="AG86" i="46" s="1"/>
  <c r="AF48" i="46"/>
  <c r="AF86" i="46" s="1"/>
  <c r="AE48" i="46"/>
  <c r="AE86" i="46" s="1"/>
  <c r="AD48" i="46"/>
  <c r="AD86" i="46" s="1"/>
  <c r="AC48" i="46"/>
  <c r="AC86" i="46" s="1"/>
  <c r="AB48" i="46"/>
  <c r="AB86" i="46" s="1"/>
  <c r="AA48" i="46"/>
  <c r="AA86" i="46" s="1"/>
  <c r="Z48" i="46"/>
  <c r="Z86" i="46" s="1"/>
  <c r="Y48" i="46"/>
  <c r="Y86" i="46" s="1"/>
  <c r="X48" i="46"/>
  <c r="X86" i="46" s="1"/>
  <c r="W48" i="46"/>
  <c r="W86" i="46" s="1"/>
  <c r="V48" i="46"/>
  <c r="V86" i="46" s="1"/>
  <c r="U48" i="46"/>
  <c r="U86" i="46" s="1"/>
  <c r="T48" i="46"/>
  <c r="T86" i="46" s="1"/>
  <c r="S48" i="46"/>
  <c r="S86" i="46" s="1"/>
  <c r="R48" i="46"/>
  <c r="R86" i="46" s="1"/>
  <c r="Q48" i="46"/>
  <c r="Q86" i="46" s="1"/>
  <c r="P48" i="46"/>
  <c r="P86" i="46" s="1"/>
  <c r="O48" i="46"/>
  <c r="O86" i="46" s="1"/>
  <c r="N48" i="46"/>
  <c r="N86" i="46" s="1"/>
  <c r="M48" i="46"/>
  <c r="M86" i="46" s="1"/>
  <c r="L48" i="46"/>
  <c r="L86" i="46" s="1"/>
  <c r="K48" i="46"/>
  <c r="K86" i="46" s="1"/>
  <c r="J48" i="46"/>
  <c r="J86" i="46" s="1"/>
  <c r="I48" i="46"/>
  <c r="I86" i="46" s="1"/>
  <c r="H48" i="46"/>
  <c r="H86" i="46" s="1"/>
  <c r="G48" i="46"/>
  <c r="G86" i="46" s="1"/>
  <c r="F48" i="46"/>
  <c r="F86" i="46" s="1"/>
  <c r="E48" i="46"/>
  <c r="E86" i="46" s="1"/>
  <c r="D48" i="46"/>
  <c r="D86" i="46" s="1"/>
  <c r="AU45" i="46"/>
  <c r="AT45" i="46"/>
  <c r="AS45" i="46"/>
  <c r="AR45" i="46"/>
  <c r="AQ45" i="46"/>
  <c r="AP45" i="46"/>
  <c r="AO45" i="46"/>
  <c r="AN45" i="46"/>
  <c r="AM45" i="46"/>
  <c r="AL45" i="46"/>
  <c r="AK45" i="46"/>
  <c r="AJ45" i="46"/>
  <c r="AI45" i="46"/>
  <c r="AH45" i="46"/>
  <c r="AG45" i="46"/>
  <c r="AF45" i="46"/>
  <c r="AE45" i="46"/>
  <c r="AD45" i="46"/>
  <c r="AC45" i="46"/>
  <c r="AB45" i="46"/>
  <c r="AA45" i="46"/>
  <c r="Z45" i="46"/>
  <c r="Y45" i="46"/>
  <c r="X45" i="46"/>
  <c r="W45" i="46"/>
  <c r="V45" i="46"/>
  <c r="U45" i="46"/>
  <c r="T45" i="46"/>
  <c r="S45" i="46"/>
  <c r="R45" i="46"/>
  <c r="Q45" i="46"/>
  <c r="P45" i="46"/>
  <c r="O45" i="46"/>
  <c r="N45" i="46"/>
  <c r="M45" i="46"/>
  <c r="L45" i="46"/>
  <c r="K45" i="46"/>
  <c r="J45" i="46"/>
  <c r="I45" i="46"/>
  <c r="H45" i="46"/>
  <c r="G45" i="46"/>
  <c r="F45" i="46"/>
  <c r="E45" i="46"/>
  <c r="D45" i="46"/>
  <c r="AU22" i="46"/>
  <c r="AT22" i="46"/>
  <c r="AS22" i="46"/>
  <c r="AR22" i="46"/>
  <c r="AQ22" i="46"/>
  <c r="AP22" i="46"/>
  <c r="AO22" i="46"/>
  <c r="AN22" i="46"/>
  <c r="AM22" i="46"/>
  <c r="AL22" i="46"/>
  <c r="AK22" i="46"/>
  <c r="AJ22" i="46"/>
  <c r="AI22" i="46"/>
  <c r="AH22" i="46"/>
  <c r="AG22" i="46"/>
  <c r="AF22" i="46"/>
  <c r="AE22" i="46"/>
  <c r="AD22" i="46"/>
  <c r="AC22" i="46"/>
  <c r="AB22" i="46"/>
  <c r="AA22" i="46"/>
  <c r="Z22" i="46"/>
  <c r="Y22" i="46"/>
  <c r="X22" i="46"/>
  <c r="W22" i="46"/>
  <c r="V22" i="46"/>
  <c r="U22" i="46"/>
  <c r="T22" i="46"/>
  <c r="S22" i="46"/>
  <c r="R22" i="46"/>
  <c r="Q22" i="46"/>
  <c r="P22" i="46"/>
  <c r="O22" i="46"/>
  <c r="N22" i="46"/>
  <c r="M22" i="46"/>
  <c r="L22" i="46"/>
  <c r="K22" i="46"/>
  <c r="J22" i="46"/>
  <c r="I22" i="46"/>
  <c r="H22" i="46"/>
  <c r="G22" i="46"/>
  <c r="F22" i="46"/>
  <c r="E22" i="46"/>
  <c r="AU67" i="43"/>
  <c r="AU105" i="43" s="1"/>
  <c r="AT67" i="43"/>
  <c r="AT105" i="43" s="1"/>
  <c r="AS67" i="43"/>
  <c r="AS105" i="43" s="1"/>
  <c r="AR67" i="43"/>
  <c r="AR105" i="43" s="1"/>
  <c r="AQ67" i="43"/>
  <c r="AQ105" i="43" s="1"/>
  <c r="AP67" i="43"/>
  <c r="AP105" i="43" s="1"/>
  <c r="AO67" i="43"/>
  <c r="AO105" i="43" s="1"/>
  <c r="AN67" i="43"/>
  <c r="AN105" i="43" s="1"/>
  <c r="AM67" i="43"/>
  <c r="AM105" i="43" s="1"/>
  <c r="AL67" i="43"/>
  <c r="AL105" i="43" s="1"/>
  <c r="AK67" i="43"/>
  <c r="AK105" i="43" s="1"/>
  <c r="AJ67" i="43"/>
  <c r="AJ105" i="43" s="1"/>
  <c r="AI67" i="43"/>
  <c r="AI105" i="43" s="1"/>
  <c r="AH67" i="43"/>
  <c r="AH105" i="43" s="1"/>
  <c r="AG67" i="43"/>
  <c r="AG105" i="43" s="1"/>
  <c r="AF67" i="43"/>
  <c r="AF105" i="43" s="1"/>
  <c r="AE67" i="43"/>
  <c r="AE105" i="43" s="1"/>
  <c r="AD67" i="43"/>
  <c r="AD105" i="43" s="1"/>
  <c r="AC67" i="43"/>
  <c r="AC105" i="43" s="1"/>
  <c r="AB67" i="43"/>
  <c r="AB105" i="43" s="1"/>
  <c r="AA67" i="43"/>
  <c r="AA105" i="43" s="1"/>
  <c r="Z67" i="43"/>
  <c r="Z105" i="43" s="1"/>
  <c r="Y67" i="43"/>
  <c r="Y105" i="43" s="1"/>
  <c r="X67" i="43"/>
  <c r="X105" i="43" s="1"/>
  <c r="W67" i="43"/>
  <c r="W105" i="43" s="1"/>
  <c r="V67" i="43"/>
  <c r="V105" i="43" s="1"/>
  <c r="U67" i="43"/>
  <c r="U105" i="43" s="1"/>
  <c r="T67" i="43"/>
  <c r="T105" i="43" s="1"/>
  <c r="S67" i="43"/>
  <c r="S105" i="43" s="1"/>
  <c r="R67" i="43"/>
  <c r="R105" i="43" s="1"/>
  <c r="Q67" i="43"/>
  <c r="Q105" i="43" s="1"/>
  <c r="P67" i="43"/>
  <c r="P105" i="43" s="1"/>
  <c r="O67" i="43"/>
  <c r="O105" i="43" s="1"/>
  <c r="N67" i="43"/>
  <c r="N105" i="43" s="1"/>
  <c r="M67" i="43"/>
  <c r="M105" i="43" s="1"/>
  <c r="L67" i="43"/>
  <c r="L105" i="43" s="1"/>
  <c r="K67" i="43"/>
  <c r="K105" i="43" s="1"/>
  <c r="J67" i="43"/>
  <c r="J105" i="43" s="1"/>
  <c r="I67" i="43"/>
  <c r="I105" i="43" s="1"/>
  <c r="H67" i="43"/>
  <c r="H105" i="43" s="1"/>
  <c r="G67" i="43"/>
  <c r="G105" i="43" s="1"/>
  <c r="F67" i="43"/>
  <c r="F105" i="43" s="1"/>
  <c r="E67" i="43"/>
  <c r="E105" i="43" s="1"/>
  <c r="D67" i="43"/>
  <c r="D105" i="43" s="1"/>
  <c r="AU66" i="43"/>
  <c r="AU104" i="43" s="1"/>
  <c r="AT66" i="43"/>
  <c r="AT104" i="43" s="1"/>
  <c r="AS66" i="43"/>
  <c r="AS104" i="43" s="1"/>
  <c r="AR66" i="43"/>
  <c r="AR104" i="43" s="1"/>
  <c r="AQ66" i="43"/>
  <c r="AQ104" i="43" s="1"/>
  <c r="AP66" i="43"/>
  <c r="AP104" i="43" s="1"/>
  <c r="AO66" i="43"/>
  <c r="AO104" i="43" s="1"/>
  <c r="AN66" i="43"/>
  <c r="AN104" i="43" s="1"/>
  <c r="AM66" i="43"/>
  <c r="AM104" i="43" s="1"/>
  <c r="AL66" i="43"/>
  <c r="AL104" i="43" s="1"/>
  <c r="AK66" i="43"/>
  <c r="AK104" i="43" s="1"/>
  <c r="AJ66" i="43"/>
  <c r="AJ104" i="43" s="1"/>
  <c r="AI66" i="43"/>
  <c r="AI104" i="43" s="1"/>
  <c r="AH66" i="43"/>
  <c r="AH104" i="43" s="1"/>
  <c r="AG66" i="43"/>
  <c r="AG104" i="43" s="1"/>
  <c r="AF66" i="43"/>
  <c r="AF104" i="43" s="1"/>
  <c r="AE66" i="43"/>
  <c r="AE104" i="43" s="1"/>
  <c r="AD66" i="43"/>
  <c r="AD104" i="43" s="1"/>
  <c r="AC66" i="43"/>
  <c r="AC104" i="43" s="1"/>
  <c r="AB66" i="43"/>
  <c r="AB104" i="43" s="1"/>
  <c r="AA66" i="43"/>
  <c r="AA104" i="43" s="1"/>
  <c r="Z66" i="43"/>
  <c r="Z104" i="43" s="1"/>
  <c r="Y66" i="43"/>
  <c r="Y104" i="43" s="1"/>
  <c r="X66" i="43"/>
  <c r="X104" i="43" s="1"/>
  <c r="W66" i="43"/>
  <c r="W104" i="43" s="1"/>
  <c r="V66" i="43"/>
  <c r="V104" i="43" s="1"/>
  <c r="U66" i="43"/>
  <c r="U104" i="43" s="1"/>
  <c r="T66" i="43"/>
  <c r="T104" i="43" s="1"/>
  <c r="S66" i="43"/>
  <c r="S104" i="43" s="1"/>
  <c r="R66" i="43"/>
  <c r="R104" i="43" s="1"/>
  <c r="Q66" i="43"/>
  <c r="Q104" i="43" s="1"/>
  <c r="P66" i="43"/>
  <c r="P104" i="43" s="1"/>
  <c r="O66" i="43"/>
  <c r="O104" i="43" s="1"/>
  <c r="N66" i="43"/>
  <c r="N104" i="43" s="1"/>
  <c r="M66" i="43"/>
  <c r="M104" i="43" s="1"/>
  <c r="L66" i="43"/>
  <c r="L104" i="43" s="1"/>
  <c r="K66" i="43"/>
  <c r="K104" i="43" s="1"/>
  <c r="J66" i="43"/>
  <c r="J104" i="43" s="1"/>
  <c r="I66" i="43"/>
  <c r="I104" i="43" s="1"/>
  <c r="H66" i="43"/>
  <c r="H104" i="43" s="1"/>
  <c r="G66" i="43"/>
  <c r="G104" i="43" s="1"/>
  <c r="F66" i="43"/>
  <c r="F104" i="43" s="1"/>
  <c r="E66" i="43"/>
  <c r="E104" i="43" s="1"/>
  <c r="D66" i="43"/>
  <c r="D104" i="43" s="1"/>
  <c r="AU65" i="43"/>
  <c r="AU103" i="43" s="1"/>
  <c r="AT65" i="43"/>
  <c r="AT103" i="43" s="1"/>
  <c r="AS65" i="43"/>
  <c r="AS103" i="43" s="1"/>
  <c r="AR65" i="43"/>
  <c r="AR103" i="43" s="1"/>
  <c r="AQ65" i="43"/>
  <c r="AQ103" i="43" s="1"/>
  <c r="AP65" i="43"/>
  <c r="AP103" i="43" s="1"/>
  <c r="AO65" i="43"/>
  <c r="AO103" i="43" s="1"/>
  <c r="AN65" i="43"/>
  <c r="AN103" i="43" s="1"/>
  <c r="AM65" i="43"/>
  <c r="AM103" i="43" s="1"/>
  <c r="AL65" i="43"/>
  <c r="AL103" i="43" s="1"/>
  <c r="AK65" i="43"/>
  <c r="AK103" i="43" s="1"/>
  <c r="AJ65" i="43"/>
  <c r="AJ103" i="43" s="1"/>
  <c r="AI65" i="43"/>
  <c r="AI103" i="43" s="1"/>
  <c r="AH65" i="43"/>
  <c r="AH103" i="43" s="1"/>
  <c r="AG65" i="43"/>
  <c r="AG103" i="43" s="1"/>
  <c r="AF65" i="43"/>
  <c r="AF103" i="43" s="1"/>
  <c r="AE65" i="43"/>
  <c r="AE103" i="43" s="1"/>
  <c r="AD65" i="43"/>
  <c r="AD103" i="43" s="1"/>
  <c r="AC65" i="43"/>
  <c r="AC103" i="43" s="1"/>
  <c r="AB65" i="43"/>
  <c r="AB103" i="43" s="1"/>
  <c r="AA65" i="43"/>
  <c r="AA103" i="43" s="1"/>
  <c r="Z65" i="43"/>
  <c r="Z103" i="43" s="1"/>
  <c r="Y65" i="43"/>
  <c r="Y103" i="43" s="1"/>
  <c r="X65" i="43"/>
  <c r="X103" i="43" s="1"/>
  <c r="W65" i="43"/>
  <c r="W103" i="43" s="1"/>
  <c r="V65" i="43"/>
  <c r="V103" i="43" s="1"/>
  <c r="U65" i="43"/>
  <c r="U103" i="43" s="1"/>
  <c r="T65" i="43"/>
  <c r="T103" i="43" s="1"/>
  <c r="S65" i="43"/>
  <c r="S103" i="43" s="1"/>
  <c r="R65" i="43"/>
  <c r="R103" i="43" s="1"/>
  <c r="Q65" i="43"/>
  <c r="Q103" i="43" s="1"/>
  <c r="P65" i="43"/>
  <c r="P103" i="43" s="1"/>
  <c r="O65" i="43"/>
  <c r="O103" i="43" s="1"/>
  <c r="N65" i="43"/>
  <c r="N103" i="43" s="1"/>
  <c r="M65" i="43"/>
  <c r="M103" i="43" s="1"/>
  <c r="L65" i="43"/>
  <c r="L103" i="43" s="1"/>
  <c r="K65" i="43"/>
  <c r="K103" i="43" s="1"/>
  <c r="J65" i="43"/>
  <c r="J103" i="43" s="1"/>
  <c r="I65" i="43"/>
  <c r="I103" i="43" s="1"/>
  <c r="H65" i="43"/>
  <c r="H103" i="43" s="1"/>
  <c r="G65" i="43"/>
  <c r="G103" i="43" s="1"/>
  <c r="F65" i="43"/>
  <c r="F103" i="43" s="1"/>
  <c r="E65" i="43"/>
  <c r="E103" i="43" s="1"/>
  <c r="D65" i="43"/>
  <c r="D103" i="43" s="1"/>
  <c r="AU64" i="43"/>
  <c r="AU102" i="43" s="1"/>
  <c r="AT64" i="43"/>
  <c r="AT102" i="43" s="1"/>
  <c r="AS64" i="43"/>
  <c r="AS102" i="43" s="1"/>
  <c r="AR64" i="43"/>
  <c r="AR102" i="43" s="1"/>
  <c r="AQ64" i="43"/>
  <c r="AQ102" i="43" s="1"/>
  <c r="AP64" i="43"/>
  <c r="AP102" i="43" s="1"/>
  <c r="AO64" i="43"/>
  <c r="AO102" i="43" s="1"/>
  <c r="AN64" i="43"/>
  <c r="AN102" i="43" s="1"/>
  <c r="AM64" i="43"/>
  <c r="AM102" i="43" s="1"/>
  <c r="AL64" i="43"/>
  <c r="AL102" i="43" s="1"/>
  <c r="AK64" i="43"/>
  <c r="AK102" i="43" s="1"/>
  <c r="AJ64" i="43"/>
  <c r="AJ102" i="43" s="1"/>
  <c r="AI64" i="43"/>
  <c r="AI102" i="43" s="1"/>
  <c r="AH64" i="43"/>
  <c r="AH102" i="43" s="1"/>
  <c r="AG64" i="43"/>
  <c r="AG102" i="43" s="1"/>
  <c r="AF64" i="43"/>
  <c r="AF102" i="43" s="1"/>
  <c r="AE64" i="43"/>
  <c r="AE102" i="43" s="1"/>
  <c r="AD64" i="43"/>
  <c r="AD102" i="43" s="1"/>
  <c r="AC64" i="43"/>
  <c r="AC102" i="43" s="1"/>
  <c r="AB64" i="43"/>
  <c r="AB102" i="43" s="1"/>
  <c r="AA64" i="43"/>
  <c r="AA102" i="43" s="1"/>
  <c r="Z64" i="43"/>
  <c r="Z102" i="43" s="1"/>
  <c r="Y64" i="43"/>
  <c r="Y102" i="43" s="1"/>
  <c r="X64" i="43"/>
  <c r="X102" i="43" s="1"/>
  <c r="W64" i="43"/>
  <c r="W102" i="43" s="1"/>
  <c r="V64" i="43"/>
  <c r="V102" i="43" s="1"/>
  <c r="U64" i="43"/>
  <c r="U102" i="43" s="1"/>
  <c r="T64" i="43"/>
  <c r="T102" i="43" s="1"/>
  <c r="S64" i="43"/>
  <c r="S102" i="43" s="1"/>
  <c r="R64" i="43"/>
  <c r="R102" i="43" s="1"/>
  <c r="Q64" i="43"/>
  <c r="Q102" i="43" s="1"/>
  <c r="P64" i="43"/>
  <c r="P102" i="43" s="1"/>
  <c r="O64" i="43"/>
  <c r="O102" i="43" s="1"/>
  <c r="N64" i="43"/>
  <c r="N102" i="43" s="1"/>
  <c r="M64" i="43"/>
  <c r="M102" i="43" s="1"/>
  <c r="L64" i="43"/>
  <c r="L102" i="43" s="1"/>
  <c r="K64" i="43"/>
  <c r="K102" i="43" s="1"/>
  <c r="J64" i="43"/>
  <c r="J102" i="43" s="1"/>
  <c r="I64" i="43"/>
  <c r="I102" i="43" s="1"/>
  <c r="H64" i="43"/>
  <c r="H102" i="43" s="1"/>
  <c r="G64" i="43"/>
  <c r="G102" i="43" s="1"/>
  <c r="F64" i="43"/>
  <c r="F102" i="43" s="1"/>
  <c r="E64" i="43"/>
  <c r="E102" i="43" s="1"/>
  <c r="D64" i="43"/>
  <c r="D102" i="43" s="1"/>
  <c r="AU63" i="43"/>
  <c r="AU101" i="43" s="1"/>
  <c r="AT63" i="43"/>
  <c r="AT101" i="43" s="1"/>
  <c r="AS63" i="43"/>
  <c r="AS101" i="43" s="1"/>
  <c r="AR63" i="43"/>
  <c r="AR101" i="43" s="1"/>
  <c r="AQ63" i="43"/>
  <c r="AQ101" i="43" s="1"/>
  <c r="AP63" i="43"/>
  <c r="AP101" i="43" s="1"/>
  <c r="AO63" i="43"/>
  <c r="AO101" i="43" s="1"/>
  <c r="AN63" i="43"/>
  <c r="AN101" i="43" s="1"/>
  <c r="AM63" i="43"/>
  <c r="AM101" i="43" s="1"/>
  <c r="AL63" i="43"/>
  <c r="AL101" i="43" s="1"/>
  <c r="AK63" i="43"/>
  <c r="AK101" i="43" s="1"/>
  <c r="AJ63" i="43"/>
  <c r="AJ101" i="43" s="1"/>
  <c r="AI63" i="43"/>
  <c r="AI101" i="43" s="1"/>
  <c r="AH63" i="43"/>
  <c r="AH101" i="43" s="1"/>
  <c r="AG63" i="43"/>
  <c r="AG101" i="43" s="1"/>
  <c r="AF63" i="43"/>
  <c r="AF101" i="43" s="1"/>
  <c r="AE63" i="43"/>
  <c r="AE101" i="43" s="1"/>
  <c r="AD63" i="43"/>
  <c r="AD101" i="43" s="1"/>
  <c r="AC63" i="43"/>
  <c r="AC101" i="43" s="1"/>
  <c r="AB63" i="43"/>
  <c r="AB101" i="43" s="1"/>
  <c r="AA63" i="43"/>
  <c r="AA101" i="43" s="1"/>
  <c r="Z63" i="43"/>
  <c r="Z101" i="43" s="1"/>
  <c r="Y63" i="43"/>
  <c r="Y101" i="43" s="1"/>
  <c r="X63" i="43"/>
  <c r="X101" i="43" s="1"/>
  <c r="W63" i="43"/>
  <c r="W101" i="43" s="1"/>
  <c r="V63" i="43"/>
  <c r="V101" i="43" s="1"/>
  <c r="U63" i="43"/>
  <c r="U101" i="43" s="1"/>
  <c r="T63" i="43"/>
  <c r="T101" i="43" s="1"/>
  <c r="S63" i="43"/>
  <c r="S101" i="43" s="1"/>
  <c r="R63" i="43"/>
  <c r="R101" i="43" s="1"/>
  <c r="Q63" i="43"/>
  <c r="Q101" i="43" s="1"/>
  <c r="P63" i="43"/>
  <c r="P101" i="43" s="1"/>
  <c r="O63" i="43"/>
  <c r="O101" i="43" s="1"/>
  <c r="N63" i="43"/>
  <c r="N101" i="43" s="1"/>
  <c r="M63" i="43"/>
  <c r="M101" i="43" s="1"/>
  <c r="L63" i="43"/>
  <c r="L101" i="43" s="1"/>
  <c r="K63" i="43"/>
  <c r="K101" i="43" s="1"/>
  <c r="J63" i="43"/>
  <c r="J101" i="43" s="1"/>
  <c r="I63" i="43"/>
  <c r="I101" i="43" s="1"/>
  <c r="H63" i="43"/>
  <c r="H101" i="43" s="1"/>
  <c r="G63" i="43"/>
  <c r="G101" i="43" s="1"/>
  <c r="F63" i="43"/>
  <c r="F101" i="43" s="1"/>
  <c r="E63" i="43"/>
  <c r="E101" i="43" s="1"/>
  <c r="D63" i="43"/>
  <c r="D101" i="43" s="1"/>
  <c r="AU62" i="43"/>
  <c r="AU100" i="43" s="1"/>
  <c r="AT62" i="43"/>
  <c r="AT100" i="43" s="1"/>
  <c r="AS62" i="43"/>
  <c r="AS100" i="43" s="1"/>
  <c r="AR62" i="43"/>
  <c r="AR100" i="43" s="1"/>
  <c r="AQ62" i="43"/>
  <c r="AQ100" i="43" s="1"/>
  <c r="AP62" i="43"/>
  <c r="AP100" i="43" s="1"/>
  <c r="AO62" i="43"/>
  <c r="AO100" i="43" s="1"/>
  <c r="AN62" i="43"/>
  <c r="AN100" i="43" s="1"/>
  <c r="AM62" i="43"/>
  <c r="AM100" i="43" s="1"/>
  <c r="AL62" i="43"/>
  <c r="AL100" i="43" s="1"/>
  <c r="AK62" i="43"/>
  <c r="AK100" i="43" s="1"/>
  <c r="AJ62" i="43"/>
  <c r="AJ100" i="43" s="1"/>
  <c r="AI62" i="43"/>
  <c r="AI100" i="43" s="1"/>
  <c r="AH62" i="43"/>
  <c r="AH100" i="43" s="1"/>
  <c r="AG62" i="43"/>
  <c r="AG100" i="43" s="1"/>
  <c r="AF62" i="43"/>
  <c r="AF100" i="43" s="1"/>
  <c r="AE62" i="43"/>
  <c r="AE100" i="43" s="1"/>
  <c r="AD62" i="43"/>
  <c r="AD100" i="43" s="1"/>
  <c r="AC62" i="43"/>
  <c r="AC100" i="43" s="1"/>
  <c r="AB62" i="43"/>
  <c r="AB100" i="43" s="1"/>
  <c r="AA62" i="43"/>
  <c r="AA100" i="43" s="1"/>
  <c r="Z62" i="43"/>
  <c r="Z100" i="43" s="1"/>
  <c r="Y62" i="43"/>
  <c r="Y100" i="43" s="1"/>
  <c r="X62" i="43"/>
  <c r="X100" i="43" s="1"/>
  <c r="W62" i="43"/>
  <c r="W100" i="43" s="1"/>
  <c r="V62" i="43"/>
  <c r="V100" i="43" s="1"/>
  <c r="U62" i="43"/>
  <c r="U100" i="43" s="1"/>
  <c r="T62" i="43"/>
  <c r="T100" i="43" s="1"/>
  <c r="S62" i="43"/>
  <c r="S100" i="43" s="1"/>
  <c r="R62" i="43"/>
  <c r="R100" i="43" s="1"/>
  <c r="Q62" i="43"/>
  <c r="Q100" i="43" s="1"/>
  <c r="P62" i="43"/>
  <c r="P100" i="43" s="1"/>
  <c r="O62" i="43"/>
  <c r="O100" i="43" s="1"/>
  <c r="N62" i="43"/>
  <c r="N100" i="43" s="1"/>
  <c r="M62" i="43"/>
  <c r="M100" i="43" s="1"/>
  <c r="L62" i="43"/>
  <c r="L100" i="43" s="1"/>
  <c r="K62" i="43"/>
  <c r="K100" i="43" s="1"/>
  <c r="J62" i="43"/>
  <c r="J100" i="43" s="1"/>
  <c r="I62" i="43"/>
  <c r="I100" i="43" s="1"/>
  <c r="H62" i="43"/>
  <c r="H100" i="43" s="1"/>
  <c r="G62" i="43"/>
  <c r="G100" i="43" s="1"/>
  <c r="F62" i="43"/>
  <c r="F100" i="43" s="1"/>
  <c r="E62" i="43"/>
  <c r="E100" i="43" s="1"/>
  <c r="D62" i="43"/>
  <c r="D100" i="43" s="1"/>
  <c r="AU61" i="43"/>
  <c r="AU99" i="43" s="1"/>
  <c r="AT61" i="43"/>
  <c r="AT99" i="43" s="1"/>
  <c r="AS61" i="43"/>
  <c r="AS99" i="43" s="1"/>
  <c r="AR61" i="43"/>
  <c r="AR99" i="43" s="1"/>
  <c r="AQ61" i="43"/>
  <c r="AQ99" i="43" s="1"/>
  <c r="AP61" i="43"/>
  <c r="AP99" i="43" s="1"/>
  <c r="AO61" i="43"/>
  <c r="AO99" i="43" s="1"/>
  <c r="AN61" i="43"/>
  <c r="AN99" i="43" s="1"/>
  <c r="AM61" i="43"/>
  <c r="AM99" i="43" s="1"/>
  <c r="AL61" i="43"/>
  <c r="AL99" i="43" s="1"/>
  <c r="AK61" i="43"/>
  <c r="AK99" i="43" s="1"/>
  <c r="AJ61" i="43"/>
  <c r="AJ99" i="43" s="1"/>
  <c r="AI61" i="43"/>
  <c r="AI99" i="43" s="1"/>
  <c r="AH61" i="43"/>
  <c r="AH99" i="43" s="1"/>
  <c r="AG61" i="43"/>
  <c r="AG99" i="43" s="1"/>
  <c r="AF61" i="43"/>
  <c r="AF99" i="43" s="1"/>
  <c r="AE61" i="43"/>
  <c r="AE99" i="43" s="1"/>
  <c r="AD61" i="43"/>
  <c r="AD99" i="43" s="1"/>
  <c r="AC61" i="43"/>
  <c r="AC99" i="43" s="1"/>
  <c r="AB61" i="43"/>
  <c r="AB99" i="43" s="1"/>
  <c r="AA61" i="43"/>
  <c r="AA99" i="43" s="1"/>
  <c r="Z61" i="43"/>
  <c r="Z99" i="43" s="1"/>
  <c r="Y61" i="43"/>
  <c r="Y99" i="43" s="1"/>
  <c r="X61" i="43"/>
  <c r="X99" i="43" s="1"/>
  <c r="W61" i="43"/>
  <c r="W99" i="43" s="1"/>
  <c r="V61" i="43"/>
  <c r="V99" i="43" s="1"/>
  <c r="U61" i="43"/>
  <c r="U99" i="43" s="1"/>
  <c r="T61" i="43"/>
  <c r="T99" i="43" s="1"/>
  <c r="S61" i="43"/>
  <c r="S99" i="43" s="1"/>
  <c r="R61" i="43"/>
  <c r="R99" i="43" s="1"/>
  <c r="Q61" i="43"/>
  <c r="Q99" i="43" s="1"/>
  <c r="P61" i="43"/>
  <c r="P99" i="43" s="1"/>
  <c r="O61" i="43"/>
  <c r="O99" i="43" s="1"/>
  <c r="N61" i="43"/>
  <c r="N99" i="43" s="1"/>
  <c r="M61" i="43"/>
  <c r="M99" i="43" s="1"/>
  <c r="L61" i="43"/>
  <c r="L99" i="43" s="1"/>
  <c r="K61" i="43"/>
  <c r="K99" i="43" s="1"/>
  <c r="J61" i="43"/>
  <c r="J99" i="43" s="1"/>
  <c r="I61" i="43"/>
  <c r="I99" i="43" s="1"/>
  <c r="H61" i="43"/>
  <c r="H99" i="43" s="1"/>
  <c r="G61" i="43"/>
  <c r="G99" i="43" s="1"/>
  <c r="F61" i="43"/>
  <c r="F99" i="43" s="1"/>
  <c r="E61" i="43"/>
  <c r="E99" i="43" s="1"/>
  <c r="D61" i="43"/>
  <c r="D99" i="43" s="1"/>
  <c r="AU60" i="43"/>
  <c r="AT60" i="43"/>
  <c r="AS60" i="43"/>
  <c r="AR60" i="43"/>
  <c r="AQ60" i="43"/>
  <c r="AP60" i="43"/>
  <c r="AO60" i="43"/>
  <c r="AN60" i="43"/>
  <c r="AM60" i="43"/>
  <c r="AL60" i="43"/>
  <c r="AK60" i="43"/>
  <c r="AJ60" i="43"/>
  <c r="AI60" i="43"/>
  <c r="AH60" i="43"/>
  <c r="AG60" i="43"/>
  <c r="AF60" i="43"/>
  <c r="AE60" i="43"/>
  <c r="AD60" i="43"/>
  <c r="AC60" i="43"/>
  <c r="AB60" i="43"/>
  <c r="AA60" i="43"/>
  <c r="Z60" i="43"/>
  <c r="Y60" i="43"/>
  <c r="X60" i="43"/>
  <c r="W60" i="43"/>
  <c r="V60" i="43"/>
  <c r="U60" i="43"/>
  <c r="T60" i="43"/>
  <c r="S60" i="43"/>
  <c r="R60" i="43"/>
  <c r="Q60" i="43"/>
  <c r="P60" i="43"/>
  <c r="O60" i="43"/>
  <c r="N60" i="43"/>
  <c r="M60" i="43"/>
  <c r="L60" i="43"/>
  <c r="K60" i="43"/>
  <c r="J60" i="43"/>
  <c r="I60" i="43"/>
  <c r="H60" i="43"/>
  <c r="G60" i="43"/>
  <c r="F60" i="43"/>
  <c r="E60" i="43"/>
  <c r="D60" i="43"/>
  <c r="AU59" i="43"/>
  <c r="AU97" i="43" s="1"/>
  <c r="AT59" i="43"/>
  <c r="AT97" i="43" s="1"/>
  <c r="AS59" i="43"/>
  <c r="AS97" i="43" s="1"/>
  <c r="AR59" i="43"/>
  <c r="AR97" i="43" s="1"/>
  <c r="AQ59" i="43"/>
  <c r="AQ97" i="43" s="1"/>
  <c r="AP59" i="43"/>
  <c r="AP97" i="43" s="1"/>
  <c r="AO59" i="43"/>
  <c r="AO97" i="43" s="1"/>
  <c r="AN59" i="43"/>
  <c r="AN97" i="43" s="1"/>
  <c r="AM59" i="43"/>
  <c r="AM97" i="43" s="1"/>
  <c r="AL59" i="43"/>
  <c r="AL97" i="43" s="1"/>
  <c r="AK59" i="43"/>
  <c r="AK97" i="43" s="1"/>
  <c r="AJ59" i="43"/>
  <c r="AJ97" i="43" s="1"/>
  <c r="AI59" i="43"/>
  <c r="AI97" i="43" s="1"/>
  <c r="AH59" i="43"/>
  <c r="AH97" i="43" s="1"/>
  <c r="AG59" i="43"/>
  <c r="AG97" i="43" s="1"/>
  <c r="AF59" i="43"/>
  <c r="AF97" i="43" s="1"/>
  <c r="AE59" i="43"/>
  <c r="AE97" i="43" s="1"/>
  <c r="AD59" i="43"/>
  <c r="AD97" i="43" s="1"/>
  <c r="AC59" i="43"/>
  <c r="AC97" i="43" s="1"/>
  <c r="AB59" i="43"/>
  <c r="AB97" i="43" s="1"/>
  <c r="AA59" i="43"/>
  <c r="AA97" i="43" s="1"/>
  <c r="Z59" i="43"/>
  <c r="Z97" i="43" s="1"/>
  <c r="Y59" i="43"/>
  <c r="Y97" i="43" s="1"/>
  <c r="X59" i="43"/>
  <c r="X97" i="43" s="1"/>
  <c r="W59" i="43"/>
  <c r="W97" i="43" s="1"/>
  <c r="V59" i="43"/>
  <c r="V97" i="43" s="1"/>
  <c r="U59" i="43"/>
  <c r="U97" i="43" s="1"/>
  <c r="T59" i="43"/>
  <c r="T97" i="43" s="1"/>
  <c r="S59" i="43"/>
  <c r="S97" i="43" s="1"/>
  <c r="R59" i="43"/>
  <c r="R97" i="43" s="1"/>
  <c r="Q59" i="43"/>
  <c r="Q97" i="43" s="1"/>
  <c r="P59" i="43"/>
  <c r="P97" i="43" s="1"/>
  <c r="O59" i="43"/>
  <c r="O97" i="43" s="1"/>
  <c r="N59" i="43"/>
  <c r="N97" i="43" s="1"/>
  <c r="M59" i="43"/>
  <c r="M97" i="43" s="1"/>
  <c r="L59" i="43"/>
  <c r="L97" i="43" s="1"/>
  <c r="K59" i="43"/>
  <c r="K97" i="43" s="1"/>
  <c r="J59" i="43"/>
  <c r="J97" i="43" s="1"/>
  <c r="I59" i="43"/>
  <c r="I97" i="43" s="1"/>
  <c r="H59" i="43"/>
  <c r="H97" i="43" s="1"/>
  <c r="G59" i="43"/>
  <c r="G97" i="43" s="1"/>
  <c r="F59" i="43"/>
  <c r="F97" i="43" s="1"/>
  <c r="E59" i="43"/>
  <c r="E97" i="43" s="1"/>
  <c r="D59" i="43"/>
  <c r="D97" i="43" s="1"/>
  <c r="AU58" i="43"/>
  <c r="AU96" i="43" s="1"/>
  <c r="AT58" i="43"/>
  <c r="AT96" i="43" s="1"/>
  <c r="AS58" i="43"/>
  <c r="AS96" i="43" s="1"/>
  <c r="AR58" i="43"/>
  <c r="AR96" i="43" s="1"/>
  <c r="AQ58" i="43"/>
  <c r="AQ96" i="43" s="1"/>
  <c r="AP58" i="43"/>
  <c r="AP96" i="43" s="1"/>
  <c r="AO58" i="43"/>
  <c r="AO96" i="43" s="1"/>
  <c r="AN58" i="43"/>
  <c r="AN96" i="43" s="1"/>
  <c r="AM58" i="43"/>
  <c r="AM96" i="43" s="1"/>
  <c r="AL58" i="43"/>
  <c r="AL96" i="43" s="1"/>
  <c r="AK58" i="43"/>
  <c r="AK96" i="43" s="1"/>
  <c r="AJ58" i="43"/>
  <c r="AJ96" i="43" s="1"/>
  <c r="AI58" i="43"/>
  <c r="AI96" i="43" s="1"/>
  <c r="AH58" i="43"/>
  <c r="AH96" i="43" s="1"/>
  <c r="AG58" i="43"/>
  <c r="AG96" i="43" s="1"/>
  <c r="AF58" i="43"/>
  <c r="AF96" i="43" s="1"/>
  <c r="AE58" i="43"/>
  <c r="AE96" i="43" s="1"/>
  <c r="AD58" i="43"/>
  <c r="AD96" i="43" s="1"/>
  <c r="AC58" i="43"/>
  <c r="AC96" i="43" s="1"/>
  <c r="AB58" i="43"/>
  <c r="AB96" i="43" s="1"/>
  <c r="AA58" i="43"/>
  <c r="AA96" i="43" s="1"/>
  <c r="Z58" i="43"/>
  <c r="Z96" i="43" s="1"/>
  <c r="Y58" i="43"/>
  <c r="Y96" i="43" s="1"/>
  <c r="X58" i="43"/>
  <c r="X96" i="43" s="1"/>
  <c r="W58" i="43"/>
  <c r="W96" i="43" s="1"/>
  <c r="V58" i="43"/>
  <c r="V96" i="43" s="1"/>
  <c r="U58" i="43"/>
  <c r="U96" i="43" s="1"/>
  <c r="T58" i="43"/>
  <c r="T96" i="43" s="1"/>
  <c r="S58" i="43"/>
  <c r="S96" i="43" s="1"/>
  <c r="R58" i="43"/>
  <c r="R96" i="43" s="1"/>
  <c r="Q58" i="43"/>
  <c r="Q96" i="43" s="1"/>
  <c r="P58" i="43"/>
  <c r="P96" i="43" s="1"/>
  <c r="O58" i="43"/>
  <c r="O96" i="43" s="1"/>
  <c r="N58" i="43"/>
  <c r="N96" i="43" s="1"/>
  <c r="M58" i="43"/>
  <c r="M96" i="43" s="1"/>
  <c r="L58" i="43"/>
  <c r="L96" i="43" s="1"/>
  <c r="K58" i="43"/>
  <c r="K96" i="43" s="1"/>
  <c r="J58" i="43"/>
  <c r="J96" i="43" s="1"/>
  <c r="I58" i="43"/>
  <c r="I96" i="43" s="1"/>
  <c r="H58" i="43"/>
  <c r="H96" i="43" s="1"/>
  <c r="G58" i="43"/>
  <c r="G96" i="43" s="1"/>
  <c r="F58" i="43"/>
  <c r="F96" i="43" s="1"/>
  <c r="E58" i="43"/>
  <c r="E96" i="43" s="1"/>
  <c r="D58" i="43"/>
  <c r="D96" i="43" s="1"/>
  <c r="AU57" i="43"/>
  <c r="AU95" i="43" s="1"/>
  <c r="AT57" i="43"/>
  <c r="AT95" i="43" s="1"/>
  <c r="AS57" i="43"/>
  <c r="AS95" i="43" s="1"/>
  <c r="AR57" i="43"/>
  <c r="AR95" i="43" s="1"/>
  <c r="AQ57" i="43"/>
  <c r="AQ95" i="43" s="1"/>
  <c r="AP57" i="43"/>
  <c r="AP95" i="43" s="1"/>
  <c r="AO57" i="43"/>
  <c r="AO95" i="43" s="1"/>
  <c r="AN57" i="43"/>
  <c r="AN95" i="43" s="1"/>
  <c r="AM57" i="43"/>
  <c r="AM95" i="43" s="1"/>
  <c r="AL57" i="43"/>
  <c r="AL95" i="43" s="1"/>
  <c r="AK57" i="43"/>
  <c r="AK95" i="43" s="1"/>
  <c r="AJ57" i="43"/>
  <c r="AJ95" i="43" s="1"/>
  <c r="AI57" i="43"/>
  <c r="AI95" i="43" s="1"/>
  <c r="AH57" i="43"/>
  <c r="AH95" i="43" s="1"/>
  <c r="AG57" i="43"/>
  <c r="AG95" i="43" s="1"/>
  <c r="AF57" i="43"/>
  <c r="AF95" i="43" s="1"/>
  <c r="AE57" i="43"/>
  <c r="AE95" i="43" s="1"/>
  <c r="AD57" i="43"/>
  <c r="AD95" i="43" s="1"/>
  <c r="AC57" i="43"/>
  <c r="AC95" i="43" s="1"/>
  <c r="AB57" i="43"/>
  <c r="AB95" i="43" s="1"/>
  <c r="AA57" i="43"/>
  <c r="AA95" i="43" s="1"/>
  <c r="Z57" i="43"/>
  <c r="Z95" i="43" s="1"/>
  <c r="Y57" i="43"/>
  <c r="Y95" i="43" s="1"/>
  <c r="X57" i="43"/>
  <c r="X95" i="43" s="1"/>
  <c r="W57" i="43"/>
  <c r="W95" i="43" s="1"/>
  <c r="V57" i="43"/>
  <c r="V95" i="43" s="1"/>
  <c r="U57" i="43"/>
  <c r="U95" i="43" s="1"/>
  <c r="T57" i="43"/>
  <c r="T95" i="43" s="1"/>
  <c r="S57" i="43"/>
  <c r="S95" i="43" s="1"/>
  <c r="R57" i="43"/>
  <c r="R95" i="43" s="1"/>
  <c r="Q57" i="43"/>
  <c r="Q95" i="43" s="1"/>
  <c r="P57" i="43"/>
  <c r="P95" i="43" s="1"/>
  <c r="O57" i="43"/>
  <c r="O95" i="43" s="1"/>
  <c r="N57" i="43"/>
  <c r="N95" i="43" s="1"/>
  <c r="M57" i="43"/>
  <c r="M95" i="43" s="1"/>
  <c r="L57" i="43"/>
  <c r="L95" i="43" s="1"/>
  <c r="K57" i="43"/>
  <c r="K95" i="43" s="1"/>
  <c r="J57" i="43"/>
  <c r="J95" i="43" s="1"/>
  <c r="I57" i="43"/>
  <c r="I95" i="43" s="1"/>
  <c r="H57" i="43"/>
  <c r="H95" i="43" s="1"/>
  <c r="G57" i="43"/>
  <c r="G95" i="43" s="1"/>
  <c r="F57" i="43"/>
  <c r="F95" i="43" s="1"/>
  <c r="E57" i="43"/>
  <c r="E95" i="43" s="1"/>
  <c r="D57" i="43"/>
  <c r="D95" i="43" s="1"/>
  <c r="AU56" i="43"/>
  <c r="AU94" i="43" s="1"/>
  <c r="AT56" i="43"/>
  <c r="AT94" i="43" s="1"/>
  <c r="AS56" i="43"/>
  <c r="AS94" i="43" s="1"/>
  <c r="AR56" i="43"/>
  <c r="AR94" i="43" s="1"/>
  <c r="AQ56" i="43"/>
  <c r="AQ94" i="43" s="1"/>
  <c r="AP56" i="43"/>
  <c r="AP94" i="43" s="1"/>
  <c r="AO56" i="43"/>
  <c r="AO94" i="43" s="1"/>
  <c r="AN56" i="43"/>
  <c r="AN94" i="43" s="1"/>
  <c r="AM56" i="43"/>
  <c r="AM94" i="43" s="1"/>
  <c r="AL56" i="43"/>
  <c r="AL94" i="43" s="1"/>
  <c r="AK56" i="43"/>
  <c r="AK94" i="43" s="1"/>
  <c r="AJ56" i="43"/>
  <c r="AJ94" i="43" s="1"/>
  <c r="AI56" i="43"/>
  <c r="AI94" i="43" s="1"/>
  <c r="AH56" i="43"/>
  <c r="AH94" i="43" s="1"/>
  <c r="AG56" i="43"/>
  <c r="AG94" i="43" s="1"/>
  <c r="AF56" i="43"/>
  <c r="AF94" i="43" s="1"/>
  <c r="AE56" i="43"/>
  <c r="AE94" i="43" s="1"/>
  <c r="AD56" i="43"/>
  <c r="AD94" i="43" s="1"/>
  <c r="AC56" i="43"/>
  <c r="AC94" i="43" s="1"/>
  <c r="AB56" i="43"/>
  <c r="AB94" i="43" s="1"/>
  <c r="AA56" i="43"/>
  <c r="AA94" i="43" s="1"/>
  <c r="Z56" i="43"/>
  <c r="Z94" i="43" s="1"/>
  <c r="Y56" i="43"/>
  <c r="Y94" i="43" s="1"/>
  <c r="X56" i="43"/>
  <c r="X94" i="43" s="1"/>
  <c r="W56" i="43"/>
  <c r="W94" i="43" s="1"/>
  <c r="V56" i="43"/>
  <c r="V94" i="43" s="1"/>
  <c r="U56" i="43"/>
  <c r="U94" i="43" s="1"/>
  <c r="T56" i="43"/>
  <c r="T94" i="43" s="1"/>
  <c r="S56" i="43"/>
  <c r="S94" i="43" s="1"/>
  <c r="R56" i="43"/>
  <c r="R94" i="43" s="1"/>
  <c r="Q56" i="43"/>
  <c r="Q94" i="43" s="1"/>
  <c r="P56" i="43"/>
  <c r="P94" i="43" s="1"/>
  <c r="O56" i="43"/>
  <c r="O94" i="43" s="1"/>
  <c r="N56" i="43"/>
  <c r="N94" i="43" s="1"/>
  <c r="M56" i="43"/>
  <c r="M94" i="43" s="1"/>
  <c r="L56" i="43"/>
  <c r="L94" i="43" s="1"/>
  <c r="K56" i="43"/>
  <c r="K94" i="43" s="1"/>
  <c r="J56" i="43"/>
  <c r="J94" i="43" s="1"/>
  <c r="I56" i="43"/>
  <c r="I94" i="43" s="1"/>
  <c r="H56" i="43"/>
  <c r="H94" i="43" s="1"/>
  <c r="G56" i="43"/>
  <c r="G94" i="43" s="1"/>
  <c r="F56" i="43"/>
  <c r="F94" i="43" s="1"/>
  <c r="E56" i="43"/>
  <c r="E94" i="43" s="1"/>
  <c r="D56" i="43"/>
  <c r="D94" i="43" s="1"/>
  <c r="AU55" i="43"/>
  <c r="AU93" i="43" s="1"/>
  <c r="AT55" i="43"/>
  <c r="AT93" i="43" s="1"/>
  <c r="AS55" i="43"/>
  <c r="AS93" i="43" s="1"/>
  <c r="AR55" i="43"/>
  <c r="AR93" i="43" s="1"/>
  <c r="AQ55" i="43"/>
  <c r="AQ93" i="43" s="1"/>
  <c r="AP55" i="43"/>
  <c r="AP93" i="43" s="1"/>
  <c r="AO55" i="43"/>
  <c r="AO93" i="43" s="1"/>
  <c r="AN55" i="43"/>
  <c r="AN93" i="43" s="1"/>
  <c r="AM55" i="43"/>
  <c r="AM93" i="43" s="1"/>
  <c r="AL55" i="43"/>
  <c r="AL93" i="43" s="1"/>
  <c r="AK55" i="43"/>
  <c r="AK93" i="43" s="1"/>
  <c r="AJ55" i="43"/>
  <c r="AJ93" i="43" s="1"/>
  <c r="AI55" i="43"/>
  <c r="AI93" i="43" s="1"/>
  <c r="AH55" i="43"/>
  <c r="AH93" i="43" s="1"/>
  <c r="AG55" i="43"/>
  <c r="AG93" i="43" s="1"/>
  <c r="AF55" i="43"/>
  <c r="AF93" i="43" s="1"/>
  <c r="AE55" i="43"/>
  <c r="AE93" i="43" s="1"/>
  <c r="AD55" i="43"/>
  <c r="AD93" i="43" s="1"/>
  <c r="AC55" i="43"/>
  <c r="AC93" i="43" s="1"/>
  <c r="AB55" i="43"/>
  <c r="AB93" i="43" s="1"/>
  <c r="AA55" i="43"/>
  <c r="AA93" i="43" s="1"/>
  <c r="Z55" i="43"/>
  <c r="Z93" i="43" s="1"/>
  <c r="Y55" i="43"/>
  <c r="Y93" i="43" s="1"/>
  <c r="X55" i="43"/>
  <c r="X93" i="43" s="1"/>
  <c r="W55" i="43"/>
  <c r="W93" i="43" s="1"/>
  <c r="V55" i="43"/>
  <c r="V93" i="43" s="1"/>
  <c r="U55" i="43"/>
  <c r="U93" i="43" s="1"/>
  <c r="T55" i="43"/>
  <c r="T93" i="43" s="1"/>
  <c r="S55" i="43"/>
  <c r="S93" i="43" s="1"/>
  <c r="R55" i="43"/>
  <c r="R93" i="43" s="1"/>
  <c r="Q55" i="43"/>
  <c r="Q93" i="43" s="1"/>
  <c r="P55" i="43"/>
  <c r="P93" i="43" s="1"/>
  <c r="O55" i="43"/>
  <c r="O93" i="43" s="1"/>
  <c r="N55" i="43"/>
  <c r="N93" i="43" s="1"/>
  <c r="M55" i="43"/>
  <c r="M93" i="43" s="1"/>
  <c r="L55" i="43"/>
  <c r="L93" i="43" s="1"/>
  <c r="K55" i="43"/>
  <c r="K93" i="43" s="1"/>
  <c r="J55" i="43"/>
  <c r="J93" i="43" s="1"/>
  <c r="I55" i="43"/>
  <c r="I93" i="43" s="1"/>
  <c r="H55" i="43"/>
  <c r="H93" i="43" s="1"/>
  <c r="G55" i="43"/>
  <c r="G93" i="43" s="1"/>
  <c r="F55" i="43"/>
  <c r="F93" i="43" s="1"/>
  <c r="E55" i="43"/>
  <c r="E93" i="43" s="1"/>
  <c r="D55" i="43"/>
  <c r="D93" i="43" s="1"/>
  <c r="AU54" i="43"/>
  <c r="AU92" i="43" s="1"/>
  <c r="AT54" i="43"/>
  <c r="AT92" i="43" s="1"/>
  <c r="AS54" i="43"/>
  <c r="AS92" i="43" s="1"/>
  <c r="AR54" i="43"/>
  <c r="AR92" i="43" s="1"/>
  <c r="AQ54" i="43"/>
  <c r="AQ92" i="43" s="1"/>
  <c r="AP54" i="43"/>
  <c r="AP92" i="43" s="1"/>
  <c r="AO54" i="43"/>
  <c r="AO92" i="43" s="1"/>
  <c r="AN54" i="43"/>
  <c r="AN92" i="43" s="1"/>
  <c r="AM54" i="43"/>
  <c r="AM92" i="43" s="1"/>
  <c r="AL54" i="43"/>
  <c r="AL92" i="43" s="1"/>
  <c r="AK54" i="43"/>
  <c r="AK92" i="43" s="1"/>
  <c r="AJ54" i="43"/>
  <c r="AJ92" i="43" s="1"/>
  <c r="AI54" i="43"/>
  <c r="AI92" i="43" s="1"/>
  <c r="AH54" i="43"/>
  <c r="AH92" i="43" s="1"/>
  <c r="AG54" i="43"/>
  <c r="AG92" i="43" s="1"/>
  <c r="AF54" i="43"/>
  <c r="AF92" i="43" s="1"/>
  <c r="AE54" i="43"/>
  <c r="AE92" i="43" s="1"/>
  <c r="AD54" i="43"/>
  <c r="AD92" i="43" s="1"/>
  <c r="AC54" i="43"/>
  <c r="AC92" i="43" s="1"/>
  <c r="AB54" i="43"/>
  <c r="AB92" i="43" s="1"/>
  <c r="AA54" i="43"/>
  <c r="AA92" i="43" s="1"/>
  <c r="Z54" i="43"/>
  <c r="Z92" i="43" s="1"/>
  <c r="Y54" i="43"/>
  <c r="Y92" i="43" s="1"/>
  <c r="X54" i="43"/>
  <c r="X92" i="43" s="1"/>
  <c r="W54" i="43"/>
  <c r="W92" i="43" s="1"/>
  <c r="V54" i="43"/>
  <c r="V92" i="43" s="1"/>
  <c r="U54" i="43"/>
  <c r="U92" i="43" s="1"/>
  <c r="T54" i="43"/>
  <c r="T92" i="43" s="1"/>
  <c r="S54" i="43"/>
  <c r="S92" i="43" s="1"/>
  <c r="R54" i="43"/>
  <c r="R92" i="43" s="1"/>
  <c r="Q54" i="43"/>
  <c r="Q92" i="43" s="1"/>
  <c r="P54" i="43"/>
  <c r="P92" i="43" s="1"/>
  <c r="O54" i="43"/>
  <c r="O92" i="43" s="1"/>
  <c r="N54" i="43"/>
  <c r="N92" i="43" s="1"/>
  <c r="M54" i="43"/>
  <c r="M92" i="43" s="1"/>
  <c r="L54" i="43"/>
  <c r="L92" i="43" s="1"/>
  <c r="K54" i="43"/>
  <c r="K92" i="43" s="1"/>
  <c r="J54" i="43"/>
  <c r="J92" i="43" s="1"/>
  <c r="I54" i="43"/>
  <c r="I92" i="43" s="1"/>
  <c r="H54" i="43"/>
  <c r="H92" i="43" s="1"/>
  <c r="G54" i="43"/>
  <c r="G92" i="43" s="1"/>
  <c r="F54" i="43"/>
  <c r="F92" i="43" s="1"/>
  <c r="E54" i="43"/>
  <c r="E92" i="43" s="1"/>
  <c r="D54" i="43"/>
  <c r="D92" i="43" s="1"/>
  <c r="AU53" i="43"/>
  <c r="AU91" i="43" s="1"/>
  <c r="AT53" i="43"/>
  <c r="AT91" i="43" s="1"/>
  <c r="AS53" i="43"/>
  <c r="AS91" i="43" s="1"/>
  <c r="AR53" i="43"/>
  <c r="AR91" i="43" s="1"/>
  <c r="AQ53" i="43"/>
  <c r="AQ91" i="43" s="1"/>
  <c r="AP53" i="43"/>
  <c r="AP91" i="43" s="1"/>
  <c r="AO53" i="43"/>
  <c r="AO91" i="43" s="1"/>
  <c r="AN53" i="43"/>
  <c r="AN91" i="43" s="1"/>
  <c r="AM53" i="43"/>
  <c r="AM91" i="43" s="1"/>
  <c r="AL53" i="43"/>
  <c r="AL91" i="43" s="1"/>
  <c r="AK53" i="43"/>
  <c r="AK91" i="43" s="1"/>
  <c r="AJ53" i="43"/>
  <c r="AJ91" i="43" s="1"/>
  <c r="AI53" i="43"/>
  <c r="AI91" i="43" s="1"/>
  <c r="AH53" i="43"/>
  <c r="AH91" i="43" s="1"/>
  <c r="AG53" i="43"/>
  <c r="AG91" i="43" s="1"/>
  <c r="AF53" i="43"/>
  <c r="AF91" i="43" s="1"/>
  <c r="AE53" i="43"/>
  <c r="AE91" i="43" s="1"/>
  <c r="AD53" i="43"/>
  <c r="AD91" i="43" s="1"/>
  <c r="AC53" i="43"/>
  <c r="AC91" i="43" s="1"/>
  <c r="AB53" i="43"/>
  <c r="AB91" i="43" s="1"/>
  <c r="AA53" i="43"/>
  <c r="AA91" i="43" s="1"/>
  <c r="Z53" i="43"/>
  <c r="Z91" i="43" s="1"/>
  <c r="Y53" i="43"/>
  <c r="Y91" i="43" s="1"/>
  <c r="X53" i="43"/>
  <c r="X91" i="43" s="1"/>
  <c r="W53" i="43"/>
  <c r="W91" i="43" s="1"/>
  <c r="V53" i="43"/>
  <c r="V91" i="43" s="1"/>
  <c r="U53" i="43"/>
  <c r="U91" i="43" s="1"/>
  <c r="T53" i="43"/>
  <c r="T91" i="43" s="1"/>
  <c r="S53" i="43"/>
  <c r="S91" i="43" s="1"/>
  <c r="R53" i="43"/>
  <c r="R91" i="43" s="1"/>
  <c r="Q53" i="43"/>
  <c r="Q91" i="43" s="1"/>
  <c r="P53" i="43"/>
  <c r="P91" i="43" s="1"/>
  <c r="O53" i="43"/>
  <c r="O91" i="43" s="1"/>
  <c r="N53" i="43"/>
  <c r="N91" i="43" s="1"/>
  <c r="M53" i="43"/>
  <c r="M91" i="43" s="1"/>
  <c r="L53" i="43"/>
  <c r="L91" i="43" s="1"/>
  <c r="K53" i="43"/>
  <c r="K91" i="43" s="1"/>
  <c r="J53" i="43"/>
  <c r="J91" i="43" s="1"/>
  <c r="I53" i="43"/>
  <c r="I91" i="43" s="1"/>
  <c r="H53" i="43"/>
  <c r="H91" i="43" s="1"/>
  <c r="G53" i="43"/>
  <c r="G91" i="43" s="1"/>
  <c r="F53" i="43"/>
  <c r="F91" i="43" s="1"/>
  <c r="E53" i="43"/>
  <c r="E91" i="43" s="1"/>
  <c r="D53" i="43"/>
  <c r="D91" i="43" s="1"/>
  <c r="AU52" i="43"/>
  <c r="AU90" i="43" s="1"/>
  <c r="AT52" i="43"/>
  <c r="AT90" i="43" s="1"/>
  <c r="AS52" i="43"/>
  <c r="AS90" i="43" s="1"/>
  <c r="AR52" i="43"/>
  <c r="AR90" i="43" s="1"/>
  <c r="AQ52" i="43"/>
  <c r="AQ90" i="43" s="1"/>
  <c r="AP52" i="43"/>
  <c r="AP90" i="43" s="1"/>
  <c r="AO52" i="43"/>
  <c r="AO90" i="43" s="1"/>
  <c r="AN52" i="43"/>
  <c r="AN90" i="43" s="1"/>
  <c r="AM52" i="43"/>
  <c r="AM90" i="43" s="1"/>
  <c r="AL52" i="43"/>
  <c r="AL90" i="43" s="1"/>
  <c r="AK52" i="43"/>
  <c r="AK90" i="43" s="1"/>
  <c r="AJ52" i="43"/>
  <c r="AJ90" i="43" s="1"/>
  <c r="AI52" i="43"/>
  <c r="AI90" i="43" s="1"/>
  <c r="AH52" i="43"/>
  <c r="AH90" i="43" s="1"/>
  <c r="AG52" i="43"/>
  <c r="AG90" i="43" s="1"/>
  <c r="AF52" i="43"/>
  <c r="AF90" i="43" s="1"/>
  <c r="AE52" i="43"/>
  <c r="AE90" i="43" s="1"/>
  <c r="AD52" i="43"/>
  <c r="AD90" i="43" s="1"/>
  <c r="AC52" i="43"/>
  <c r="AC90" i="43" s="1"/>
  <c r="AB52" i="43"/>
  <c r="AB90" i="43" s="1"/>
  <c r="AA52" i="43"/>
  <c r="AA90" i="43" s="1"/>
  <c r="Z52" i="43"/>
  <c r="Z90" i="43" s="1"/>
  <c r="Y52" i="43"/>
  <c r="Y90" i="43" s="1"/>
  <c r="X52" i="43"/>
  <c r="X90" i="43" s="1"/>
  <c r="W52" i="43"/>
  <c r="W90" i="43" s="1"/>
  <c r="V52" i="43"/>
  <c r="V90" i="43" s="1"/>
  <c r="U52" i="43"/>
  <c r="U90" i="43" s="1"/>
  <c r="T52" i="43"/>
  <c r="T90" i="43" s="1"/>
  <c r="S52" i="43"/>
  <c r="S90" i="43" s="1"/>
  <c r="R52" i="43"/>
  <c r="R90" i="43" s="1"/>
  <c r="Q52" i="43"/>
  <c r="Q90" i="43" s="1"/>
  <c r="P52" i="43"/>
  <c r="P90" i="43" s="1"/>
  <c r="O52" i="43"/>
  <c r="O90" i="43" s="1"/>
  <c r="N52" i="43"/>
  <c r="N90" i="43" s="1"/>
  <c r="M52" i="43"/>
  <c r="M90" i="43" s="1"/>
  <c r="L52" i="43"/>
  <c r="L90" i="43" s="1"/>
  <c r="K52" i="43"/>
  <c r="K90" i="43" s="1"/>
  <c r="J52" i="43"/>
  <c r="J90" i="43" s="1"/>
  <c r="I52" i="43"/>
  <c r="I90" i="43" s="1"/>
  <c r="H52" i="43"/>
  <c r="H90" i="43" s="1"/>
  <c r="G52" i="43"/>
  <c r="G90" i="43" s="1"/>
  <c r="F52" i="43"/>
  <c r="F90" i="43" s="1"/>
  <c r="E52" i="43"/>
  <c r="E90" i="43" s="1"/>
  <c r="D52" i="43"/>
  <c r="D90" i="43" s="1"/>
  <c r="AU51" i="43"/>
  <c r="AU89" i="43" s="1"/>
  <c r="AT51" i="43"/>
  <c r="AT89" i="43" s="1"/>
  <c r="AS51" i="43"/>
  <c r="AS89" i="43" s="1"/>
  <c r="AR51" i="43"/>
  <c r="AR89" i="43" s="1"/>
  <c r="AQ51" i="43"/>
  <c r="AQ89" i="43" s="1"/>
  <c r="AP51" i="43"/>
  <c r="AP89" i="43" s="1"/>
  <c r="AO51" i="43"/>
  <c r="AO89" i="43" s="1"/>
  <c r="AN51" i="43"/>
  <c r="AN89" i="43" s="1"/>
  <c r="AM51" i="43"/>
  <c r="AM89" i="43" s="1"/>
  <c r="AL51" i="43"/>
  <c r="AL89" i="43" s="1"/>
  <c r="AK51" i="43"/>
  <c r="AK89" i="43" s="1"/>
  <c r="AJ51" i="43"/>
  <c r="AJ89" i="43" s="1"/>
  <c r="AI51" i="43"/>
  <c r="AI89" i="43" s="1"/>
  <c r="AH51" i="43"/>
  <c r="AH89" i="43" s="1"/>
  <c r="AG51" i="43"/>
  <c r="AG89" i="43" s="1"/>
  <c r="AF51" i="43"/>
  <c r="AF89" i="43" s="1"/>
  <c r="AE51" i="43"/>
  <c r="AE89" i="43" s="1"/>
  <c r="AD51" i="43"/>
  <c r="AD89" i="43" s="1"/>
  <c r="AC51" i="43"/>
  <c r="AC89" i="43" s="1"/>
  <c r="AB51" i="43"/>
  <c r="AB89" i="43" s="1"/>
  <c r="AA51" i="43"/>
  <c r="AA89" i="43" s="1"/>
  <c r="Z51" i="43"/>
  <c r="Z89" i="43" s="1"/>
  <c r="Y51" i="43"/>
  <c r="Y89" i="43" s="1"/>
  <c r="X51" i="43"/>
  <c r="X89" i="43" s="1"/>
  <c r="W51" i="43"/>
  <c r="W89" i="43" s="1"/>
  <c r="V51" i="43"/>
  <c r="V89" i="43" s="1"/>
  <c r="U51" i="43"/>
  <c r="U89" i="43" s="1"/>
  <c r="T51" i="43"/>
  <c r="T89" i="43" s="1"/>
  <c r="S51" i="43"/>
  <c r="S89" i="43" s="1"/>
  <c r="R51" i="43"/>
  <c r="R89" i="43" s="1"/>
  <c r="Q51" i="43"/>
  <c r="Q89" i="43" s="1"/>
  <c r="P51" i="43"/>
  <c r="P89" i="43" s="1"/>
  <c r="O51" i="43"/>
  <c r="O89" i="43" s="1"/>
  <c r="N51" i="43"/>
  <c r="N89" i="43" s="1"/>
  <c r="M51" i="43"/>
  <c r="M89" i="43" s="1"/>
  <c r="L51" i="43"/>
  <c r="L89" i="43" s="1"/>
  <c r="K51" i="43"/>
  <c r="K89" i="43" s="1"/>
  <c r="J51" i="43"/>
  <c r="J89" i="43" s="1"/>
  <c r="I51" i="43"/>
  <c r="I89" i="43" s="1"/>
  <c r="H51" i="43"/>
  <c r="H89" i="43" s="1"/>
  <c r="G51" i="43"/>
  <c r="G89" i="43" s="1"/>
  <c r="F51" i="43"/>
  <c r="F89" i="43" s="1"/>
  <c r="E51" i="43"/>
  <c r="E89" i="43" s="1"/>
  <c r="D51" i="43"/>
  <c r="D89" i="43" s="1"/>
  <c r="AU50" i="43"/>
  <c r="AU88" i="43" s="1"/>
  <c r="AT50" i="43"/>
  <c r="AT88" i="43" s="1"/>
  <c r="AS50" i="43"/>
  <c r="AS88" i="43" s="1"/>
  <c r="AR50" i="43"/>
  <c r="AR88" i="43" s="1"/>
  <c r="AQ50" i="43"/>
  <c r="AQ88" i="43" s="1"/>
  <c r="AP50" i="43"/>
  <c r="AP88" i="43" s="1"/>
  <c r="AO50" i="43"/>
  <c r="AO88" i="43" s="1"/>
  <c r="AN50" i="43"/>
  <c r="AN88" i="43" s="1"/>
  <c r="AM50" i="43"/>
  <c r="AM88" i="43" s="1"/>
  <c r="AL50" i="43"/>
  <c r="AL88" i="43" s="1"/>
  <c r="AK50" i="43"/>
  <c r="AK88" i="43" s="1"/>
  <c r="AJ50" i="43"/>
  <c r="AJ88" i="43" s="1"/>
  <c r="AI50" i="43"/>
  <c r="AI88" i="43" s="1"/>
  <c r="AH50" i="43"/>
  <c r="AH88" i="43" s="1"/>
  <c r="AG50" i="43"/>
  <c r="AG88" i="43" s="1"/>
  <c r="AF50" i="43"/>
  <c r="AF88" i="43" s="1"/>
  <c r="AE50" i="43"/>
  <c r="AE88" i="43" s="1"/>
  <c r="AD50" i="43"/>
  <c r="AD88" i="43" s="1"/>
  <c r="AC50" i="43"/>
  <c r="AC88" i="43" s="1"/>
  <c r="AB50" i="43"/>
  <c r="AB88" i="43" s="1"/>
  <c r="AA50" i="43"/>
  <c r="AA88" i="43" s="1"/>
  <c r="Z50" i="43"/>
  <c r="Z88" i="43" s="1"/>
  <c r="Y50" i="43"/>
  <c r="Y88" i="43" s="1"/>
  <c r="X50" i="43"/>
  <c r="X88" i="43" s="1"/>
  <c r="W50" i="43"/>
  <c r="W88" i="43" s="1"/>
  <c r="V50" i="43"/>
  <c r="V88" i="43" s="1"/>
  <c r="U50" i="43"/>
  <c r="U88" i="43" s="1"/>
  <c r="T50" i="43"/>
  <c r="T88" i="43" s="1"/>
  <c r="S50" i="43"/>
  <c r="S88" i="43" s="1"/>
  <c r="R50" i="43"/>
  <c r="R88" i="43" s="1"/>
  <c r="Q50" i="43"/>
  <c r="Q88" i="43" s="1"/>
  <c r="P50" i="43"/>
  <c r="P88" i="43" s="1"/>
  <c r="O50" i="43"/>
  <c r="O88" i="43" s="1"/>
  <c r="N50" i="43"/>
  <c r="N88" i="43" s="1"/>
  <c r="M50" i="43"/>
  <c r="M88" i="43" s="1"/>
  <c r="L50" i="43"/>
  <c r="L88" i="43" s="1"/>
  <c r="K50" i="43"/>
  <c r="K88" i="43" s="1"/>
  <c r="J50" i="43"/>
  <c r="J88" i="43" s="1"/>
  <c r="I50" i="43"/>
  <c r="I88" i="43" s="1"/>
  <c r="H50" i="43"/>
  <c r="H88" i="43" s="1"/>
  <c r="G50" i="43"/>
  <c r="G88" i="43" s="1"/>
  <c r="F50" i="43"/>
  <c r="F88" i="43" s="1"/>
  <c r="E50" i="43"/>
  <c r="E88" i="43" s="1"/>
  <c r="D50" i="43"/>
  <c r="D88" i="43" s="1"/>
  <c r="AU49" i="43"/>
  <c r="AU87" i="43" s="1"/>
  <c r="AT49" i="43"/>
  <c r="AT87" i="43" s="1"/>
  <c r="AS49" i="43"/>
  <c r="AS87" i="43" s="1"/>
  <c r="AR49" i="43"/>
  <c r="AR87" i="43" s="1"/>
  <c r="AQ49" i="43"/>
  <c r="AQ87" i="43" s="1"/>
  <c r="AP49" i="43"/>
  <c r="AP87" i="43" s="1"/>
  <c r="AO49" i="43"/>
  <c r="AO87" i="43" s="1"/>
  <c r="AN49" i="43"/>
  <c r="AN87" i="43" s="1"/>
  <c r="AM49" i="43"/>
  <c r="AM87" i="43" s="1"/>
  <c r="AL49" i="43"/>
  <c r="AL87" i="43" s="1"/>
  <c r="AK49" i="43"/>
  <c r="AK87" i="43" s="1"/>
  <c r="AJ49" i="43"/>
  <c r="AJ87" i="43" s="1"/>
  <c r="AI49" i="43"/>
  <c r="AI87" i="43" s="1"/>
  <c r="AH49" i="43"/>
  <c r="AH87" i="43" s="1"/>
  <c r="AG49" i="43"/>
  <c r="AG87" i="43" s="1"/>
  <c r="AF49" i="43"/>
  <c r="AF87" i="43" s="1"/>
  <c r="AE49" i="43"/>
  <c r="AE87" i="43" s="1"/>
  <c r="AD49" i="43"/>
  <c r="AD87" i="43" s="1"/>
  <c r="AC49" i="43"/>
  <c r="AC87" i="43" s="1"/>
  <c r="AB49" i="43"/>
  <c r="AB87" i="43" s="1"/>
  <c r="AA49" i="43"/>
  <c r="AA87" i="43" s="1"/>
  <c r="Z49" i="43"/>
  <c r="Z87" i="43" s="1"/>
  <c r="Y49" i="43"/>
  <c r="Y87" i="43" s="1"/>
  <c r="X49" i="43"/>
  <c r="X87" i="43" s="1"/>
  <c r="W49" i="43"/>
  <c r="W87" i="43" s="1"/>
  <c r="V49" i="43"/>
  <c r="V87" i="43" s="1"/>
  <c r="U49" i="43"/>
  <c r="U87" i="43" s="1"/>
  <c r="T49" i="43"/>
  <c r="T87" i="43" s="1"/>
  <c r="S49" i="43"/>
  <c r="S87" i="43" s="1"/>
  <c r="R49" i="43"/>
  <c r="R87" i="43" s="1"/>
  <c r="Q49" i="43"/>
  <c r="Q87" i="43" s="1"/>
  <c r="P49" i="43"/>
  <c r="P87" i="43" s="1"/>
  <c r="O49" i="43"/>
  <c r="O87" i="43" s="1"/>
  <c r="N49" i="43"/>
  <c r="N87" i="43" s="1"/>
  <c r="M49" i="43"/>
  <c r="M87" i="43" s="1"/>
  <c r="L49" i="43"/>
  <c r="L87" i="43" s="1"/>
  <c r="K49" i="43"/>
  <c r="K87" i="43" s="1"/>
  <c r="J49" i="43"/>
  <c r="J87" i="43" s="1"/>
  <c r="I49" i="43"/>
  <c r="I87" i="43" s="1"/>
  <c r="H49" i="43"/>
  <c r="H87" i="43" s="1"/>
  <c r="G49" i="43"/>
  <c r="G87" i="43" s="1"/>
  <c r="F49" i="43"/>
  <c r="F87" i="43" s="1"/>
  <c r="E49" i="43"/>
  <c r="E87" i="43" s="1"/>
  <c r="D49" i="43"/>
  <c r="D87" i="43" s="1"/>
  <c r="AU48" i="43"/>
  <c r="AU86" i="43" s="1"/>
  <c r="AT48" i="43"/>
  <c r="AT86" i="43" s="1"/>
  <c r="AS48" i="43"/>
  <c r="AS86" i="43" s="1"/>
  <c r="AR48" i="43"/>
  <c r="AR86" i="43" s="1"/>
  <c r="AQ48" i="43"/>
  <c r="AQ86" i="43" s="1"/>
  <c r="AP48" i="43"/>
  <c r="AP86" i="43" s="1"/>
  <c r="AO48" i="43"/>
  <c r="AO86" i="43" s="1"/>
  <c r="AN48" i="43"/>
  <c r="AN86" i="43" s="1"/>
  <c r="AM48" i="43"/>
  <c r="AM86" i="43" s="1"/>
  <c r="AL48" i="43"/>
  <c r="AL86" i="43" s="1"/>
  <c r="AK48" i="43"/>
  <c r="AK86" i="43" s="1"/>
  <c r="AJ48" i="43"/>
  <c r="AJ86" i="43" s="1"/>
  <c r="AI48" i="43"/>
  <c r="AI86" i="43" s="1"/>
  <c r="AH48" i="43"/>
  <c r="AH86" i="43" s="1"/>
  <c r="AG48" i="43"/>
  <c r="AG86" i="43" s="1"/>
  <c r="AF48" i="43"/>
  <c r="AF86" i="43" s="1"/>
  <c r="AE48" i="43"/>
  <c r="AE86" i="43" s="1"/>
  <c r="AD48" i="43"/>
  <c r="AD86" i="43" s="1"/>
  <c r="AC48" i="43"/>
  <c r="AC86" i="43" s="1"/>
  <c r="AB48" i="43"/>
  <c r="AB86" i="43" s="1"/>
  <c r="AA48" i="43"/>
  <c r="AA86" i="43" s="1"/>
  <c r="Z48" i="43"/>
  <c r="Z86" i="43" s="1"/>
  <c r="Y48" i="43"/>
  <c r="Y86" i="43" s="1"/>
  <c r="X48" i="43"/>
  <c r="X86" i="43" s="1"/>
  <c r="W48" i="43"/>
  <c r="W86" i="43" s="1"/>
  <c r="V48" i="43"/>
  <c r="V86" i="43" s="1"/>
  <c r="U48" i="43"/>
  <c r="U86" i="43" s="1"/>
  <c r="T48" i="43"/>
  <c r="T86" i="43" s="1"/>
  <c r="S48" i="43"/>
  <c r="S86" i="43" s="1"/>
  <c r="R48" i="43"/>
  <c r="R86" i="43" s="1"/>
  <c r="Q48" i="43"/>
  <c r="Q86" i="43" s="1"/>
  <c r="P48" i="43"/>
  <c r="P86" i="43" s="1"/>
  <c r="O48" i="43"/>
  <c r="O86" i="43" s="1"/>
  <c r="N48" i="43"/>
  <c r="N86" i="43" s="1"/>
  <c r="M48" i="43"/>
  <c r="M86" i="43" s="1"/>
  <c r="L48" i="43"/>
  <c r="L86" i="43" s="1"/>
  <c r="K48" i="43"/>
  <c r="K86" i="43" s="1"/>
  <c r="J48" i="43"/>
  <c r="J86" i="43" s="1"/>
  <c r="I48" i="43"/>
  <c r="I86" i="43" s="1"/>
  <c r="H48" i="43"/>
  <c r="H86" i="43" s="1"/>
  <c r="G48" i="43"/>
  <c r="G86" i="43" s="1"/>
  <c r="F48" i="43"/>
  <c r="F86" i="43" s="1"/>
  <c r="E48" i="43"/>
  <c r="E86" i="43" s="1"/>
  <c r="D48" i="43"/>
  <c r="D86" i="43" s="1"/>
  <c r="AU45" i="43"/>
  <c r="AT45" i="43"/>
  <c r="AS45" i="43"/>
  <c r="AR45" i="43"/>
  <c r="AQ45" i="43"/>
  <c r="AP45" i="43"/>
  <c r="AO45" i="43"/>
  <c r="AN45" i="43"/>
  <c r="AM45" i="43"/>
  <c r="AL45" i="43"/>
  <c r="AK45" i="43"/>
  <c r="AJ45" i="43"/>
  <c r="AI45" i="43"/>
  <c r="AH45" i="43"/>
  <c r="AG45" i="43"/>
  <c r="AF45" i="43"/>
  <c r="AE45" i="43"/>
  <c r="AD45" i="43"/>
  <c r="AC45" i="43"/>
  <c r="AB45" i="43"/>
  <c r="AA45" i="43"/>
  <c r="Z45" i="43"/>
  <c r="Y45" i="43"/>
  <c r="X45" i="43"/>
  <c r="W45" i="43"/>
  <c r="V45" i="43"/>
  <c r="U45" i="43"/>
  <c r="T45" i="43"/>
  <c r="S45" i="43"/>
  <c r="R45" i="43"/>
  <c r="Q45" i="43"/>
  <c r="P45" i="43"/>
  <c r="O45" i="43"/>
  <c r="N45" i="43"/>
  <c r="M45" i="43"/>
  <c r="L45" i="43"/>
  <c r="K45" i="43"/>
  <c r="J45" i="43"/>
  <c r="I45" i="43"/>
  <c r="H45" i="43"/>
  <c r="G45" i="43"/>
  <c r="F45" i="43"/>
  <c r="E45" i="43"/>
  <c r="D45"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H22" i="43"/>
  <c r="G22" i="43"/>
  <c r="F22" i="43"/>
  <c r="E22" i="43"/>
  <c r="D22" i="43"/>
  <c r="R77" i="42"/>
  <c r="I77" i="42"/>
  <c r="AU67" i="42"/>
  <c r="AU99" i="42" s="1"/>
  <c r="AT67" i="42"/>
  <c r="AT99" i="42" s="1"/>
  <c r="AS67" i="42"/>
  <c r="AS99" i="42" s="1"/>
  <c r="AR67" i="42"/>
  <c r="AR99" i="42" s="1"/>
  <c r="AQ67" i="42"/>
  <c r="AQ99" i="42" s="1"/>
  <c r="AP67" i="42"/>
  <c r="AP99" i="42" s="1"/>
  <c r="AO67" i="42"/>
  <c r="AO99" i="42" s="1"/>
  <c r="AN67" i="42"/>
  <c r="AN99" i="42" s="1"/>
  <c r="AM67" i="42"/>
  <c r="AM99" i="42" s="1"/>
  <c r="AL67" i="42"/>
  <c r="AL99" i="42" s="1"/>
  <c r="AK67" i="42"/>
  <c r="AK99" i="42" s="1"/>
  <c r="AJ67" i="42"/>
  <c r="AJ99" i="42" s="1"/>
  <c r="AI67" i="42"/>
  <c r="AI99" i="42" s="1"/>
  <c r="AH67" i="42"/>
  <c r="AH99" i="42" s="1"/>
  <c r="AG67" i="42"/>
  <c r="AG99" i="42" s="1"/>
  <c r="AF67" i="42"/>
  <c r="AF99" i="42" s="1"/>
  <c r="AE67" i="42"/>
  <c r="AE99" i="42" s="1"/>
  <c r="AD67" i="42"/>
  <c r="AD99" i="42" s="1"/>
  <c r="AC67" i="42"/>
  <c r="AC99" i="42" s="1"/>
  <c r="AB67" i="42"/>
  <c r="AB99" i="42" s="1"/>
  <c r="AA67" i="42"/>
  <c r="AA99" i="42" s="1"/>
  <c r="Z67" i="42"/>
  <c r="Z99" i="42" s="1"/>
  <c r="Y67" i="42"/>
  <c r="Y99" i="42" s="1"/>
  <c r="X67" i="42"/>
  <c r="X99" i="42" s="1"/>
  <c r="W67" i="42"/>
  <c r="W99" i="42" s="1"/>
  <c r="V67" i="42"/>
  <c r="V99" i="42" s="1"/>
  <c r="U67" i="42"/>
  <c r="U99" i="42" s="1"/>
  <c r="T67" i="42"/>
  <c r="T99" i="42" s="1"/>
  <c r="S67" i="42"/>
  <c r="S99" i="42" s="1"/>
  <c r="R67" i="42"/>
  <c r="R99" i="42" s="1"/>
  <c r="Q67" i="42"/>
  <c r="Q99" i="42" s="1"/>
  <c r="P67" i="42"/>
  <c r="P99" i="42" s="1"/>
  <c r="O67" i="42"/>
  <c r="O99" i="42" s="1"/>
  <c r="N67" i="42"/>
  <c r="N99" i="42" s="1"/>
  <c r="M67" i="42"/>
  <c r="M99" i="42" s="1"/>
  <c r="L67" i="42"/>
  <c r="L99" i="42" s="1"/>
  <c r="K67" i="42"/>
  <c r="K99" i="42" s="1"/>
  <c r="J67" i="42"/>
  <c r="J99" i="42" s="1"/>
  <c r="I67" i="42"/>
  <c r="I99" i="42" s="1"/>
  <c r="H67" i="42"/>
  <c r="H99" i="42" s="1"/>
  <c r="G67" i="42"/>
  <c r="G99" i="42" s="1"/>
  <c r="F67" i="42"/>
  <c r="F99" i="42" s="1"/>
  <c r="E67" i="42"/>
  <c r="E99" i="42" s="1"/>
  <c r="D67" i="42"/>
  <c r="D99" i="42" s="1"/>
  <c r="AU66" i="42"/>
  <c r="AU98" i="42" s="1"/>
  <c r="AT66" i="42"/>
  <c r="AT98" i="42" s="1"/>
  <c r="AS66" i="42"/>
  <c r="AS98" i="42" s="1"/>
  <c r="AR66" i="42"/>
  <c r="AR98" i="42" s="1"/>
  <c r="AQ66" i="42"/>
  <c r="AQ98" i="42" s="1"/>
  <c r="AP66" i="42"/>
  <c r="AP98" i="42" s="1"/>
  <c r="AO66" i="42"/>
  <c r="AO98" i="42" s="1"/>
  <c r="AN66" i="42"/>
  <c r="AN98" i="42" s="1"/>
  <c r="AM66" i="42"/>
  <c r="AM98" i="42" s="1"/>
  <c r="AL66" i="42"/>
  <c r="AL98" i="42" s="1"/>
  <c r="AK66" i="42"/>
  <c r="AK98" i="42" s="1"/>
  <c r="AJ66" i="42"/>
  <c r="AJ98" i="42" s="1"/>
  <c r="AI66" i="42"/>
  <c r="AI98" i="42" s="1"/>
  <c r="AH66" i="42"/>
  <c r="AH98" i="42" s="1"/>
  <c r="AG66" i="42"/>
  <c r="AG98" i="42" s="1"/>
  <c r="AF66" i="42"/>
  <c r="AF98" i="42" s="1"/>
  <c r="AE66" i="42"/>
  <c r="AE98" i="42" s="1"/>
  <c r="AD66" i="42"/>
  <c r="AD98" i="42" s="1"/>
  <c r="AC66" i="42"/>
  <c r="AC98" i="42" s="1"/>
  <c r="AB66" i="42"/>
  <c r="AB98" i="42" s="1"/>
  <c r="AA66" i="42"/>
  <c r="AA98" i="42" s="1"/>
  <c r="Z66" i="42"/>
  <c r="Z98" i="42" s="1"/>
  <c r="Y66" i="42"/>
  <c r="Y98" i="42" s="1"/>
  <c r="X66" i="42"/>
  <c r="X98" i="42" s="1"/>
  <c r="W66" i="42"/>
  <c r="W98" i="42" s="1"/>
  <c r="V66" i="42"/>
  <c r="V98" i="42" s="1"/>
  <c r="U66" i="42"/>
  <c r="U98" i="42" s="1"/>
  <c r="T66" i="42"/>
  <c r="T98" i="42" s="1"/>
  <c r="S66" i="42"/>
  <c r="S98" i="42" s="1"/>
  <c r="R66" i="42"/>
  <c r="R98" i="42" s="1"/>
  <c r="Q66" i="42"/>
  <c r="Q98" i="42" s="1"/>
  <c r="P66" i="42"/>
  <c r="P98" i="42" s="1"/>
  <c r="O66" i="42"/>
  <c r="O98" i="42" s="1"/>
  <c r="N66" i="42"/>
  <c r="N98" i="42" s="1"/>
  <c r="M66" i="42"/>
  <c r="M98" i="42" s="1"/>
  <c r="L66" i="42"/>
  <c r="L98" i="42" s="1"/>
  <c r="K66" i="42"/>
  <c r="K98" i="42" s="1"/>
  <c r="J66" i="42"/>
  <c r="J98" i="42" s="1"/>
  <c r="I66" i="42"/>
  <c r="I98" i="42" s="1"/>
  <c r="H66" i="42"/>
  <c r="H98" i="42" s="1"/>
  <c r="G66" i="42"/>
  <c r="G98" i="42" s="1"/>
  <c r="F66" i="42"/>
  <c r="F98" i="42" s="1"/>
  <c r="E66" i="42"/>
  <c r="E98" i="42" s="1"/>
  <c r="D66" i="42"/>
  <c r="D98" i="42" s="1"/>
  <c r="AU65" i="42"/>
  <c r="AU97" i="42" s="1"/>
  <c r="AT65" i="42"/>
  <c r="AT97" i="42" s="1"/>
  <c r="AS65" i="42"/>
  <c r="AS97" i="42" s="1"/>
  <c r="AR65" i="42"/>
  <c r="AR97" i="42" s="1"/>
  <c r="AQ65" i="42"/>
  <c r="AQ97" i="42" s="1"/>
  <c r="AP65" i="42"/>
  <c r="AP97" i="42" s="1"/>
  <c r="AO65" i="42"/>
  <c r="AO97" i="42" s="1"/>
  <c r="AN65" i="42"/>
  <c r="AN97" i="42" s="1"/>
  <c r="AM65" i="42"/>
  <c r="AM97" i="42" s="1"/>
  <c r="AL65" i="42"/>
  <c r="AL97" i="42" s="1"/>
  <c r="AK65" i="42"/>
  <c r="AK97" i="42" s="1"/>
  <c r="AJ65" i="42"/>
  <c r="AJ97" i="42" s="1"/>
  <c r="AI65" i="42"/>
  <c r="AI97" i="42" s="1"/>
  <c r="AH65" i="42"/>
  <c r="AH97" i="42" s="1"/>
  <c r="AG65" i="42"/>
  <c r="AG97" i="42" s="1"/>
  <c r="AF65" i="42"/>
  <c r="AF97" i="42" s="1"/>
  <c r="AE65" i="42"/>
  <c r="AE97" i="42" s="1"/>
  <c r="AD65" i="42"/>
  <c r="AD97" i="42" s="1"/>
  <c r="AC65" i="42"/>
  <c r="AC97" i="42" s="1"/>
  <c r="AB65" i="42"/>
  <c r="AB97" i="42" s="1"/>
  <c r="AA65" i="42"/>
  <c r="AA97" i="42" s="1"/>
  <c r="Z65" i="42"/>
  <c r="Z97" i="42" s="1"/>
  <c r="Y65" i="42"/>
  <c r="Y97" i="42" s="1"/>
  <c r="X65" i="42"/>
  <c r="X97" i="42" s="1"/>
  <c r="W65" i="42"/>
  <c r="W97" i="42" s="1"/>
  <c r="V65" i="42"/>
  <c r="V97" i="42" s="1"/>
  <c r="U65" i="42"/>
  <c r="U97" i="42" s="1"/>
  <c r="T65" i="42"/>
  <c r="T97" i="42" s="1"/>
  <c r="S65" i="42"/>
  <c r="S97" i="42" s="1"/>
  <c r="R65" i="42"/>
  <c r="R97" i="42" s="1"/>
  <c r="Q65" i="42"/>
  <c r="Q97" i="42" s="1"/>
  <c r="P65" i="42"/>
  <c r="P97" i="42" s="1"/>
  <c r="O65" i="42"/>
  <c r="O97" i="42" s="1"/>
  <c r="N65" i="42"/>
  <c r="N97" i="42" s="1"/>
  <c r="M65" i="42"/>
  <c r="M97" i="42" s="1"/>
  <c r="L65" i="42"/>
  <c r="L97" i="42" s="1"/>
  <c r="K65" i="42"/>
  <c r="K97" i="42" s="1"/>
  <c r="J65" i="42"/>
  <c r="J97" i="42" s="1"/>
  <c r="I65" i="42"/>
  <c r="I97" i="42" s="1"/>
  <c r="H65" i="42"/>
  <c r="H97" i="42" s="1"/>
  <c r="G65" i="42"/>
  <c r="G97" i="42" s="1"/>
  <c r="F65" i="42"/>
  <c r="F97" i="42" s="1"/>
  <c r="E65" i="42"/>
  <c r="E97" i="42" s="1"/>
  <c r="D65" i="42"/>
  <c r="D97" i="42" s="1"/>
  <c r="AU64" i="42"/>
  <c r="AU96" i="42" s="1"/>
  <c r="AT64" i="42"/>
  <c r="AT96" i="42" s="1"/>
  <c r="AS64" i="42"/>
  <c r="AS96" i="42" s="1"/>
  <c r="AR64" i="42"/>
  <c r="AR96" i="42" s="1"/>
  <c r="AQ64" i="42"/>
  <c r="AQ96" i="42" s="1"/>
  <c r="AP64" i="42"/>
  <c r="AP96" i="42" s="1"/>
  <c r="AO64" i="42"/>
  <c r="AO96" i="42" s="1"/>
  <c r="AN64" i="42"/>
  <c r="AN96" i="42" s="1"/>
  <c r="AM64" i="42"/>
  <c r="AM96" i="42" s="1"/>
  <c r="AL64" i="42"/>
  <c r="AL96" i="42" s="1"/>
  <c r="AK64" i="42"/>
  <c r="AK96" i="42" s="1"/>
  <c r="AJ64" i="42"/>
  <c r="AJ96" i="42" s="1"/>
  <c r="AI64" i="42"/>
  <c r="AI96" i="42" s="1"/>
  <c r="AH64" i="42"/>
  <c r="AH96" i="42" s="1"/>
  <c r="AG64" i="42"/>
  <c r="AG96" i="42" s="1"/>
  <c r="AF64" i="42"/>
  <c r="AF96" i="42" s="1"/>
  <c r="AE64" i="42"/>
  <c r="AE96" i="42" s="1"/>
  <c r="AD64" i="42"/>
  <c r="AD96" i="42" s="1"/>
  <c r="AC64" i="42"/>
  <c r="AC96" i="42" s="1"/>
  <c r="AB64" i="42"/>
  <c r="AB96" i="42" s="1"/>
  <c r="AA64" i="42"/>
  <c r="AA96" i="42" s="1"/>
  <c r="Z64" i="42"/>
  <c r="Z96" i="42" s="1"/>
  <c r="Y64" i="42"/>
  <c r="Y96" i="42" s="1"/>
  <c r="X64" i="42"/>
  <c r="X96" i="42" s="1"/>
  <c r="W64" i="42"/>
  <c r="W96" i="42" s="1"/>
  <c r="V64" i="42"/>
  <c r="V96" i="42" s="1"/>
  <c r="U64" i="42"/>
  <c r="U96" i="42" s="1"/>
  <c r="T64" i="42"/>
  <c r="T96" i="42" s="1"/>
  <c r="S64" i="42"/>
  <c r="S96" i="42" s="1"/>
  <c r="R64" i="42"/>
  <c r="R96" i="42" s="1"/>
  <c r="Q64" i="42"/>
  <c r="Q96" i="42" s="1"/>
  <c r="P64" i="42"/>
  <c r="P96" i="42" s="1"/>
  <c r="O64" i="42"/>
  <c r="O96" i="42" s="1"/>
  <c r="N64" i="42"/>
  <c r="N96" i="42" s="1"/>
  <c r="M64" i="42"/>
  <c r="M96" i="42" s="1"/>
  <c r="L64" i="42"/>
  <c r="L96" i="42" s="1"/>
  <c r="K64" i="42"/>
  <c r="K96" i="42" s="1"/>
  <c r="J64" i="42"/>
  <c r="J96" i="42" s="1"/>
  <c r="I64" i="42"/>
  <c r="I96" i="42" s="1"/>
  <c r="H64" i="42"/>
  <c r="H96" i="42" s="1"/>
  <c r="G64" i="42"/>
  <c r="G96" i="42" s="1"/>
  <c r="F64" i="42"/>
  <c r="F96" i="42" s="1"/>
  <c r="E64" i="42"/>
  <c r="E96" i="42" s="1"/>
  <c r="D64" i="42"/>
  <c r="D96" i="42" s="1"/>
  <c r="AU63" i="42"/>
  <c r="AU95" i="42" s="1"/>
  <c r="AT63" i="42"/>
  <c r="AT95" i="42" s="1"/>
  <c r="AS63" i="42"/>
  <c r="AS95" i="42" s="1"/>
  <c r="AR63" i="42"/>
  <c r="AR95" i="42" s="1"/>
  <c r="AQ63" i="42"/>
  <c r="AQ95" i="42" s="1"/>
  <c r="AP63" i="42"/>
  <c r="AP95" i="42" s="1"/>
  <c r="AO63" i="42"/>
  <c r="AO95" i="42" s="1"/>
  <c r="AN63" i="42"/>
  <c r="AN95" i="42" s="1"/>
  <c r="AM63" i="42"/>
  <c r="AM95" i="42" s="1"/>
  <c r="AL63" i="42"/>
  <c r="AL95" i="42" s="1"/>
  <c r="AK63" i="42"/>
  <c r="AK95" i="42" s="1"/>
  <c r="AJ63" i="42"/>
  <c r="AJ95" i="42" s="1"/>
  <c r="AI63" i="42"/>
  <c r="AI95" i="42" s="1"/>
  <c r="AH63" i="42"/>
  <c r="AH95" i="42" s="1"/>
  <c r="AG63" i="42"/>
  <c r="AG95" i="42" s="1"/>
  <c r="AF63" i="42"/>
  <c r="AF95" i="42" s="1"/>
  <c r="AE63" i="42"/>
  <c r="AE95" i="42" s="1"/>
  <c r="AD63" i="42"/>
  <c r="AD95" i="42" s="1"/>
  <c r="AC63" i="42"/>
  <c r="AC95" i="42" s="1"/>
  <c r="AB63" i="42"/>
  <c r="AB95" i="42" s="1"/>
  <c r="AA63" i="42"/>
  <c r="AA95" i="42" s="1"/>
  <c r="Z63" i="42"/>
  <c r="Z95" i="42" s="1"/>
  <c r="Y63" i="42"/>
  <c r="Y95" i="42" s="1"/>
  <c r="X63" i="42"/>
  <c r="X95" i="42" s="1"/>
  <c r="W63" i="42"/>
  <c r="W95" i="42" s="1"/>
  <c r="V63" i="42"/>
  <c r="V95" i="42" s="1"/>
  <c r="U63" i="42"/>
  <c r="U95" i="42" s="1"/>
  <c r="T63" i="42"/>
  <c r="T95" i="42" s="1"/>
  <c r="S63" i="42"/>
  <c r="S95" i="42" s="1"/>
  <c r="R63" i="42"/>
  <c r="R95" i="42" s="1"/>
  <c r="Q63" i="42"/>
  <c r="Q95" i="42" s="1"/>
  <c r="P63" i="42"/>
  <c r="P95" i="42" s="1"/>
  <c r="O63" i="42"/>
  <c r="O95" i="42" s="1"/>
  <c r="N63" i="42"/>
  <c r="N95" i="42" s="1"/>
  <c r="M63" i="42"/>
  <c r="M95" i="42" s="1"/>
  <c r="L63" i="42"/>
  <c r="L95" i="42" s="1"/>
  <c r="K63" i="42"/>
  <c r="K95" i="42" s="1"/>
  <c r="J63" i="42"/>
  <c r="J95" i="42" s="1"/>
  <c r="I63" i="42"/>
  <c r="I95" i="42" s="1"/>
  <c r="H63" i="42"/>
  <c r="H95" i="42" s="1"/>
  <c r="G63" i="42"/>
  <c r="G95" i="42" s="1"/>
  <c r="F63" i="42"/>
  <c r="F95" i="42" s="1"/>
  <c r="E63" i="42"/>
  <c r="E95" i="42" s="1"/>
  <c r="D63" i="42"/>
  <c r="D95" i="42" s="1"/>
  <c r="AU62" i="42"/>
  <c r="AU94" i="42" s="1"/>
  <c r="AT62" i="42"/>
  <c r="AT94" i="42" s="1"/>
  <c r="AS62" i="42"/>
  <c r="AS94" i="42" s="1"/>
  <c r="AR62" i="42"/>
  <c r="AR94" i="42" s="1"/>
  <c r="AQ62" i="42"/>
  <c r="AQ94" i="42" s="1"/>
  <c r="AP62" i="42"/>
  <c r="AP94" i="42" s="1"/>
  <c r="AO62" i="42"/>
  <c r="AO94" i="42" s="1"/>
  <c r="AN62" i="42"/>
  <c r="AN94" i="42" s="1"/>
  <c r="AM62" i="42"/>
  <c r="AM94" i="42" s="1"/>
  <c r="AL62" i="42"/>
  <c r="AL94" i="42" s="1"/>
  <c r="AK62" i="42"/>
  <c r="AK94" i="42" s="1"/>
  <c r="AJ62" i="42"/>
  <c r="AJ94" i="42" s="1"/>
  <c r="AI62" i="42"/>
  <c r="AI94" i="42" s="1"/>
  <c r="AH62" i="42"/>
  <c r="AH94" i="42" s="1"/>
  <c r="AG62" i="42"/>
  <c r="AG94" i="42" s="1"/>
  <c r="AF62" i="42"/>
  <c r="AF94" i="42" s="1"/>
  <c r="AE62" i="42"/>
  <c r="AE94" i="42" s="1"/>
  <c r="AD62" i="42"/>
  <c r="AD94" i="42" s="1"/>
  <c r="AC62" i="42"/>
  <c r="AC94" i="42" s="1"/>
  <c r="AB62" i="42"/>
  <c r="AB94" i="42" s="1"/>
  <c r="AA62" i="42"/>
  <c r="AA94" i="42" s="1"/>
  <c r="Z62" i="42"/>
  <c r="Z94" i="42" s="1"/>
  <c r="Y62" i="42"/>
  <c r="Y94" i="42" s="1"/>
  <c r="X62" i="42"/>
  <c r="X94" i="42" s="1"/>
  <c r="W62" i="42"/>
  <c r="W94" i="42" s="1"/>
  <c r="V62" i="42"/>
  <c r="V94" i="42" s="1"/>
  <c r="U62" i="42"/>
  <c r="U94" i="42" s="1"/>
  <c r="T62" i="42"/>
  <c r="T94" i="42" s="1"/>
  <c r="S62" i="42"/>
  <c r="S94" i="42" s="1"/>
  <c r="R62" i="42"/>
  <c r="R94" i="42" s="1"/>
  <c r="Q62" i="42"/>
  <c r="Q94" i="42" s="1"/>
  <c r="P62" i="42"/>
  <c r="P94" i="42" s="1"/>
  <c r="O62" i="42"/>
  <c r="O94" i="42" s="1"/>
  <c r="N62" i="42"/>
  <c r="N94" i="42" s="1"/>
  <c r="M62" i="42"/>
  <c r="M94" i="42" s="1"/>
  <c r="L62" i="42"/>
  <c r="L94" i="42" s="1"/>
  <c r="K62" i="42"/>
  <c r="K94" i="42" s="1"/>
  <c r="J62" i="42"/>
  <c r="J94" i="42" s="1"/>
  <c r="I62" i="42"/>
  <c r="I94" i="42" s="1"/>
  <c r="H62" i="42"/>
  <c r="H94" i="42" s="1"/>
  <c r="G62" i="42"/>
  <c r="G94" i="42" s="1"/>
  <c r="F62" i="42"/>
  <c r="F94" i="42" s="1"/>
  <c r="E62" i="42"/>
  <c r="E94" i="42" s="1"/>
  <c r="D62" i="42"/>
  <c r="D94" i="42" s="1"/>
  <c r="AU61" i="42"/>
  <c r="AU93" i="42" s="1"/>
  <c r="AT61" i="42"/>
  <c r="AT93" i="42" s="1"/>
  <c r="AS61" i="42"/>
  <c r="AS93" i="42" s="1"/>
  <c r="AR61" i="42"/>
  <c r="AR93" i="42" s="1"/>
  <c r="AQ61" i="42"/>
  <c r="AQ93" i="42" s="1"/>
  <c r="AP61" i="42"/>
  <c r="AP93" i="42" s="1"/>
  <c r="AO61" i="42"/>
  <c r="AO93" i="42" s="1"/>
  <c r="AN61" i="42"/>
  <c r="AN93" i="42" s="1"/>
  <c r="AM61" i="42"/>
  <c r="AM93" i="42" s="1"/>
  <c r="AL61" i="42"/>
  <c r="AL93" i="42" s="1"/>
  <c r="AK61" i="42"/>
  <c r="AK93" i="42" s="1"/>
  <c r="AJ61" i="42"/>
  <c r="AJ93" i="42" s="1"/>
  <c r="AI61" i="42"/>
  <c r="AI93" i="42" s="1"/>
  <c r="AH61" i="42"/>
  <c r="AH93" i="42" s="1"/>
  <c r="AG61" i="42"/>
  <c r="AG93" i="42" s="1"/>
  <c r="AF61" i="42"/>
  <c r="AF93" i="42" s="1"/>
  <c r="AE61" i="42"/>
  <c r="AE93" i="42" s="1"/>
  <c r="AD61" i="42"/>
  <c r="AD93" i="42" s="1"/>
  <c r="AC61" i="42"/>
  <c r="AC93" i="42" s="1"/>
  <c r="AB61" i="42"/>
  <c r="AB93" i="42" s="1"/>
  <c r="AA61" i="42"/>
  <c r="AA93" i="42" s="1"/>
  <c r="Z61" i="42"/>
  <c r="Z93" i="42" s="1"/>
  <c r="Y61" i="42"/>
  <c r="Y93" i="42" s="1"/>
  <c r="X61" i="42"/>
  <c r="X93" i="42" s="1"/>
  <c r="W61" i="42"/>
  <c r="W93" i="42" s="1"/>
  <c r="V61" i="42"/>
  <c r="V93" i="42" s="1"/>
  <c r="U61" i="42"/>
  <c r="U93" i="42" s="1"/>
  <c r="T61" i="42"/>
  <c r="T93" i="42" s="1"/>
  <c r="S61" i="42"/>
  <c r="S93" i="42" s="1"/>
  <c r="R61" i="42"/>
  <c r="R93" i="42" s="1"/>
  <c r="Q61" i="42"/>
  <c r="Q93" i="42" s="1"/>
  <c r="P61" i="42"/>
  <c r="P93" i="42" s="1"/>
  <c r="O61" i="42"/>
  <c r="O93" i="42" s="1"/>
  <c r="N61" i="42"/>
  <c r="N93" i="42" s="1"/>
  <c r="M61" i="42"/>
  <c r="M93" i="42" s="1"/>
  <c r="L61" i="42"/>
  <c r="L93" i="42" s="1"/>
  <c r="K61" i="42"/>
  <c r="K93" i="42" s="1"/>
  <c r="J61" i="42"/>
  <c r="J93" i="42" s="1"/>
  <c r="I61" i="42"/>
  <c r="I93" i="42" s="1"/>
  <c r="H61" i="42"/>
  <c r="H93" i="42" s="1"/>
  <c r="G61" i="42"/>
  <c r="G93" i="42" s="1"/>
  <c r="F61" i="42"/>
  <c r="F93" i="42" s="1"/>
  <c r="E61" i="42"/>
  <c r="E93" i="42" s="1"/>
  <c r="D61" i="42"/>
  <c r="D93" i="42" s="1"/>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Q60" i="42"/>
  <c r="P60" i="42"/>
  <c r="O60" i="42"/>
  <c r="N60" i="42"/>
  <c r="M60" i="42"/>
  <c r="L60" i="42"/>
  <c r="K60" i="42"/>
  <c r="J60" i="42"/>
  <c r="I60" i="42"/>
  <c r="H60" i="42"/>
  <c r="G60" i="42"/>
  <c r="F60" i="42"/>
  <c r="E60" i="42"/>
  <c r="D60" i="42"/>
  <c r="AU59" i="42"/>
  <c r="AU91" i="42" s="1"/>
  <c r="AT59" i="42"/>
  <c r="AT91" i="42" s="1"/>
  <c r="AS59" i="42"/>
  <c r="AS91" i="42" s="1"/>
  <c r="AR59" i="42"/>
  <c r="AR91" i="42" s="1"/>
  <c r="AQ59" i="42"/>
  <c r="AQ91" i="42" s="1"/>
  <c r="AP59" i="42"/>
  <c r="AP91" i="42" s="1"/>
  <c r="AO59" i="42"/>
  <c r="AO91" i="42" s="1"/>
  <c r="AN59" i="42"/>
  <c r="AN91" i="42" s="1"/>
  <c r="AM59" i="42"/>
  <c r="AM91" i="42" s="1"/>
  <c r="AL59" i="42"/>
  <c r="AL91" i="42" s="1"/>
  <c r="AK59" i="42"/>
  <c r="AK91" i="42" s="1"/>
  <c r="AJ59" i="42"/>
  <c r="AJ91" i="42" s="1"/>
  <c r="AI59" i="42"/>
  <c r="AI91" i="42" s="1"/>
  <c r="AH59" i="42"/>
  <c r="AH91" i="42" s="1"/>
  <c r="AG59" i="42"/>
  <c r="AG91" i="42" s="1"/>
  <c r="AF59" i="42"/>
  <c r="AF91" i="42" s="1"/>
  <c r="AE59" i="42"/>
  <c r="AE91" i="42" s="1"/>
  <c r="AD59" i="42"/>
  <c r="AD91" i="42" s="1"/>
  <c r="AC59" i="42"/>
  <c r="AC91" i="42" s="1"/>
  <c r="AB59" i="42"/>
  <c r="AB91" i="42" s="1"/>
  <c r="AA59" i="42"/>
  <c r="AA91" i="42" s="1"/>
  <c r="Z59" i="42"/>
  <c r="Z91" i="42" s="1"/>
  <c r="Y59" i="42"/>
  <c r="Y91" i="42" s="1"/>
  <c r="X59" i="42"/>
  <c r="X91" i="42" s="1"/>
  <c r="W59" i="42"/>
  <c r="W91" i="42" s="1"/>
  <c r="V59" i="42"/>
  <c r="V91" i="42" s="1"/>
  <c r="U59" i="42"/>
  <c r="U91" i="42" s="1"/>
  <c r="T59" i="42"/>
  <c r="T91" i="42" s="1"/>
  <c r="S59" i="42"/>
  <c r="S91" i="42" s="1"/>
  <c r="R59" i="42"/>
  <c r="R91" i="42" s="1"/>
  <c r="Q59" i="42"/>
  <c r="Q91" i="42" s="1"/>
  <c r="P59" i="42"/>
  <c r="P91" i="42" s="1"/>
  <c r="O59" i="42"/>
  <c r="O91" i="42" s="1"/>
  <c r="N59" i="42"/>
  <c r="N91" i="42" s="1"/>
  <c r="M59" i="42"/>
  <c r="M91" i="42" s="1"/>
  <c r="L59" i="42"/>
  <c r="L91" i="42" s="1"/>
  <c r="K59" i="42"/>
  <c r="K91" i="42" s="1"/>
  <c r="J59" i="42"/>
  <c r="J91" i="42" s="1"/>
  <c r="I59" i="42"/>
  <c r="I91" i="42" s="1"/>
  <c r="H59" i="42"/>
  <c r="H91" i="42" s="1"/>
  <c r="G59" i="42"/>
  <c r="G91" i="42" s="1"/>
  <c r="F59" i="42"/>
  <c r="F91" i="42" s="1"/>
  <c r="E59" i="42"/>
  <c r="E91" i="42" s="1"/>
  <c r="D59" i="42"/>
  <c r="D91" i="42" s="1"/>
  <c r="AU58" i="42"/>
  <c r="AU90" i="42" s="1"/>
  <c r="AT58" i="42"/>
  <c r="AT90" i="42" s="1"/>
  <c r="AS58" i="42"/>
  <c r="AS90" i="42" s="1"/>
  <c r="AR58" i="42"/>
  <c r="AR90" i="42" s="1"/>
  <c r="AQ58" i="42"/>
  <c r="AQ90" i="42" s="1"/>
  <c r="AP58" i="42"/>
  <c r="AP90" i="42" s="1"/>
  <c r="AO58" i="42"/>
  <c r="AO90" i="42" s="1"/>
  <c r="AN58" i="42"/>
  <c r="AN90" i="42" s="1"/>
  <c r="AM58" i="42"/>
  <c r="AM90" i="42" s="1"/>
  <c r="AL58" i="42"/>
  <c r="AL90" i="42" s="1"/>
  <c r="AK58" i="42"/>
  <c r="AK90" i="42" s="1"/>
  <c r="AJ58" i="42"/>
  <c r="AJ90" i="42" s="1"/>
  <c r="AI58" i="42"/>
  <c r="AI90" i="42" s="1"/>
  <c r="AH58" i="42"/>
  <c r="AH90" i="42" s="1"/>
  <c r="AG58" i="42"/>
  <c r="AG90" i="42" s="1"/>
  <c r="AF58" i="42"/>
  <c r="AF90" i="42" s="1"/>
  <c r="AE58" i="42"/>
  <c r="AE90" i="42" s="1"/>
  <c r="AD58" i="42"/>
  <c r="AD90" i="42" s="1"/>
  <c r="AC58" i="42"/>
  <c r="AC90" i="42" s="1"/>
  <c r="AB58" i="42"/>
  <c r="AB90" i="42" s="1"/>
  <c r="AA58" i="42"/>
  <c r="AA90" i="42" s="1"/>
  <c r="Z58" i="42"/>
  <c r="Z90" i="42" s="1"/>
  <c r="Y58" i="42"/>
  <c r="Y90" i="42" s="1"/>
  <c r="X58" i="42"/>
  <c r="X90" i="42" s="1"/>
  <c r="W58" i="42"/>
  <c r="W90" i="42" s="1"/>
  <c r="V58" i="42"/>
  <c r="V90" i="42" s="1"/>
  <c r="U58" i="42"/>
  <c r="U90" i="42" s="1"/>
  <c r="T58" i="42"/>
  <c r="T90" i="42" s="1"/>
  <c r="S58" i="42"/>
  <c r="S90" i="42" s="1"/>
  <c r="R58" i="42"/>
  <c r="R90" i="42" s="1"/>
  <c r="Q58" i="42"/>
  <c r="Q90" i="42" s="1"/>
  <c r="P58" i="42"/>
  <c r="P90" i="42" s="1"/>
  <c r="O58" i="42"/>
  <c r="O90" i="42" s="1"/>
  <c r="N58" i="42"/>
  <c r="N90" i="42" s="1"/>
  <c r="M58" i="42"/>
  <c r="M90" i="42" s="1"/>
  <c r="L58" i="42"/>
  <c r="L90" i="42" s="1"/>
  <c r="K58" i="42"/>
  <c r="K90" i="42" s="1"/>
  <c r="J58" i="42"/>
  <c r="J90" i="42" s="1"/>
  <c r="I58" i="42"/>
  <c r="I90" i="42" s="1"/>
  <c r="H58" i="42"/>
  <c r="H90" i="42" s="1"/>
  <c r="G58" i="42"/>
  <c r="G90" i="42" s="1"/>
  <c r="F58" i="42"/>
  <c r="F90" i="42" s="1"/>
  <c r="E58" i="42"/>
  <c r="E90" i="42" s="1"/>
  <c r="D58" i="42"/>
  <c r="D90" i="42" s="1"/>
  <c r="AU57" i="42"/>
  <c r="AU89" i="42" s="1"/>
  <c r="AT57" i="42"/>
  <c r="AT89" i="42" s="1"/>
  <c r="AS57" i="42"/>
  <c r="AS89" i="42" s="1"/>
  <c r="AR57" i="42"/>
  <c r="AR89" i="42" s="1"/>
  <c r="AQ57" i="42"/>
  <c r="AQ89" i="42" s="1"/>
  <c r="AP57" i="42"/>
  <c r="AP89" i="42" s="1"/>
  <c r="AO57" i="42"/>
  <c r="AO89" i="42" s="1"/>
  <c r="AN57" i="42"/>
  <c r="AN89" i="42" s="1"/>
  <c r="AM57" i="42"/>
  <c r="AM89" i="42" s="1"/>
  <c r="AL57" i="42"/>
  <c r="AL89" i="42" s="1"/>
  <c r="AK57" i="42"/>
  <c r="AK89" i="42" s="1"/>
  <c r="AJ57" i="42"/>
  <c r="AJ89" i="42" s="1"/>
  <c r="AI57" i="42"/>
  <c r="AI89" i="42" s="1"/>
  <c r="AH57" i="42"/>
  <c r="AH89" i="42" s="1"/>
  <c r="AG57" i="42"/>
  <c r="AG89" i="42" s="1"/>
  <c r="AF57" i="42"/>
  <c r="AF89" i="42" s="1"/>
  <c r="AE57" i="42"/>
  <c r="AE89" i="42" s="1"/>
  <c r="AD57" i="42"/>
  <c r="AD89" i="42" s="1"/>
  <c r="AC57" i="42"/>
  <c r="AC89" i="42" s="1"/>
  <c r="AB57" i="42"/>
  <c r="AB89" i="42" s="1"/>
  <c r="AA57" i="42"/>
  <c r="AA89" i="42" s="1"/>
  <c r="Z57" i="42"/>
  <c r="Z89" i="42" s="1"/>
  <c r="Y57" i="42"/>
  <c r="Y89" i="42" s="1"/>
  <c r="X57" i="42"/>
  <c r="X89" i="42" s="1"/>
  <c r="W57" i="42"/>
  <c r="W89" i="42" s="1"/>
  <c r="V57" i="42"/>
  <c r="V89" i="42" s="1"/>
  <c r="U57" i="42"/>
  <c r="U89" i="42" s="1"/>
  <c r="T57" i="42"/>
  <c r="T89" i="42" s="1"/>
  <c r="S57" i="42"/>
  <c r="S89" i="42" s="1"/>
  <c r="R57" i="42"/>
  <c r="R89" i="42" s="1"/>
  <c r="Q57" i="42"/>
  <c r="Q89" i="42" s="1"/>
  <c r="P57" i="42"/>
  <c r="P89" i="42" s="1"/>
  <c r="O57" i="42"/>
  <c r="O89" i="42" s="1"/>
  <c r="N57" i="42"/>
  <c r="N89" i="42" s="1"/>
  <c r="M57" i="42"/>
  <c r="M89" i="42" s="1"/>
  <c r="L57" i="42"/>
  <c r="L89" i="42" s="1"/>
  <c r="K57" i="42"/>
  <c r="K89" i="42" s="1"/>
  <c r="J57" i="42"/>
  <c r="J89" i="42" s="1"/>
  <c r="I57" i="42"/>
  <c r="I89" i="42" s="1"/>
  <c r="H57" i="42"/>
  <c r="H89" i="42" s="1"/>
  <c r="G57" i="42"/>
  <c r="G89" i="42" s="1"/>
  <c r="F57" i="42"/>
  <c r="F89" i="42" s="1"/>
  <c r="E57" i="42"/>
  <c r="E89" i="42" s="1"/>
  <c r="D57" i="42"/>
  <c r="D89" i="42" s="1"/>
  <c r="AU56" i="42"/>
  <c r="AU88" i="42" s="1"/>
  <c r="AT56" i="42"/>
  <c r="AT88" i="42" s="1"/>
  <c r="AS56" i="42"/>
  <c r="AS88" i="42" s="1"/>
  <c r="AR56" i="42"/>
  <c r="AR88" i="42" s="1"/>
  <c r="AQ56" i="42"/>
  <c r="AQ88" i="42" s="1"/>
  <c r="AP56" i="42"/>
  <c r="AP88" i="42" s="1"/>
  <c r="AO56" i="42"/>
  <c r="AO88" i="42" s="1"/>
  <c r="AN56" i="42"/>
  <c r="AN88" i="42" s="1"/>
  <c r="AM56" i="42"/>
  <c r="AM88" i="42" s="1"/>
  <c r="AL56" i="42"/>
  <c r="AL88" i="42" s="1"/>
  <c r="AK56" i="42"/>
  <c r="AK88" i="42" s="1"/>
  <c r="AJ56" i="42"/>
  <c r="AJ88" i="42" s="1"/>
  <c r="AI56" i="42"/>
  <c r="AI88" i="42" s="1"/>
  <c r="AH56" i="42"/>
  <c r="AH88" i="42" s="1"/>
  <c r="AG56" i="42"/>
  <c r="AG88" i="42" s="1"/>
  <c r="AF56" i="42"/>
  <c r="AF88" i="42" s="1"/>
  <c r="AE56" i="42"/>
  <c r="AE88" i="42" s="1"/>
  <c r="AD56" i="42"/>
  <c r="AD88" i="42" s="1"/>
  <c r="AC56" i="42"/>
  <c r="AC88" i="42" s="1"/>
  <c r="AB56" i="42"/>
  <c r="AB88" i="42" s="1"/>
  <c r="AA56" i="42"/>
  <c r="AA88" i="42" s="1"/>
  <c r="Z56" i="42"/>
  <c r="Z88" i="42" s="1"/>
  <c r="Y56" i="42"/>
  <c r="Y88" i="42" s="1"/>
  <c r="X56" i="42"/>
  <c r="X88" i="42" s="1"/>
  <c r="W56" i="42"/>
  <c r="W88" i="42" s="1"/>
  <c r="V56" i="42"/>
  <c r="V88" i="42" s="1"/>
  <c r="U56" i="42"/>
  <c r="U88" i="42" s="1"/>
  <c r="T56" i="42"/>
  <c r="T88" i="42" s="1"/>
  <c r="S56" i="42"/>
  <c r="S88" i="42" s="1"/>
  <c r="R56" i="42"/>
  <c r="R88" i="42" s="1"/>
  <c r="Q56" i="42"/>
  <c r="Q88" i="42" s="1"/>
  <c r="P56" i="42"/>
  <c r="P88" i="42" s="1"/>
  <c r="O56" i="42"/>
  <c r="O88" i="42" s="1"/>
  <c r="N56" i="42"/>
  <c r="N88" i="42" s="1"/>
  <c r="M56" i="42"/>
  <c r="M88" i="42" s="1"/>
  <c r="L56" i="42"/>
  <c r="L88" i="42" s="1"/>
  <c r="K56" i="42"/>
  <c r="K88" i="42" s="1"/>
  <c r="J56" i="42"/>
  <c r="J88" i="42" s="1"/>
  <c r="I56" i="42"/>
  <c r="I88" i="42" s="1"/>
  <c r="H56" i="42"/>
  <c r="H88" i="42" s="1"/>
  <c r="G56" i="42"/>
  <c r="G88" i="42" s="1"/>
  <c r="F56" i="42"/>
  <c r="F88" i="42" s="1"/>
  <c r="E56" i="42"/>
  <c r="E88" i="42" s="1"/>
  <c r="D56" i="42"/>
  <c r="D88" i="42" s="1"/>
  <c r="AU55" i="42"/>
  <c r="AU87" i="42" s="1"/>
  <c r="AT55" i="42"/>
  <c r="AT87" i="42" s="1"/>
  <c r="AS55" i="42"/>
  <c r="AS87" i="42" s="1"/>
  <c r="AR55" i="42"/>
  <c r="AR87" i="42" s="1"/>
  <c r="AQ55" i="42"/>
  <c r="AQ87" i="42" s="1"/>
  <c r="AP55" i="42"/>
  <c r="AP87" i="42" s="1"/>
  <c r="AO55" i="42"/>
  <c r="AO87" i="42" s="1"/>
  <c r="AN55" i="42"/>
  <c r="AN87" i="42" s="1"/>
  <c r="AM55" i="42"/>
  <c r="AM87" i="42" s="1"/>
  <c r="AL55" i="42"/>
  <c r="AL87" i="42" s="1"/>
  <c r="AK55" i="42"/>
  <c r="AK87" i="42" s="1"/>
  <c r="AJ55" i="42"/>
  <c r="AJ87" i="42" s="1"/>
  <c r="AI55" i="42"/>
  <c r="AI87" i="42" s="1"/>
  <c r="AH55" i="42"/>
  <c r="AH87" i="42" s="1"/>
  <c r="AG55" i="42"/>
  <c r="AG87" i="42" s="1"/>
  <c r="AF55" i="42"/>
  <c r="AF87" i="42" s="1"/>
  <c r="AE55" i="42"/>
  <c r="AE87" i="42" s="1"/>
  <c r="AD55" i="42"/>
  <c r="AD87" i="42" s="1"/>
  <c r="AC55" i="42"/>
  <c r="AC87" i="42" s="1"/>
  <c r="AB55" i="42"/>
  <c r="AB87" i="42" s="1"/>
  <c r="AA55" i="42"/>
  <c r="AA87" i="42" s="1"/>
  <c r="Z55" i="42"/>
  <c r="Z87" i="42" s="1"/>
  <c r="Y55" i="42"/>
  <c r="Y87" i="42" s="1"/>
  <c r="X55" i="42"/>
  <c r="X87" i="42" s="1"/>
  <c r="W55" i="42"/>
  <c r="W87" i="42" s="1"/>
  <c r="V55" i="42"/>
  <c r="V87" i="42" s="1"/>
  <c r="U55" i="42"/>
  <c r="U87" i="42" s="1"/>
  <c r="T55" i="42"/>
  <c r="T87" i="42" s="1"/>
  <c r="S55" i="42"/>
  <c r="S87" i="42" s="1"/>
  <c r="R55" i="42"/>
  <c r="R87" i="42" s="1"/>
  <c r="Q55" i="42"/>
  <c r="Q87" i="42" s="1"/>
  <c r="P55" i="42"/>
  <c r="P87" i="42" s="1"/>
  <c r="O55" i="42"/>
  <c r="O87" i="42" s="1"/>
  <c r="N55" i="42"/>
  <c r="N87" i="42" s="1"/>
  <c r="M55" i="42"/>
  <c r="M87" i="42" s="1"/>
  <c r="L55" i="42"/>
  <c r="L87" i="42" s="1"/>
  <c r="K55" i="42"/>
  <c r="K87" i="42" s="1"/>
  <c r="J55" i="42"/>
  <c r="J87" i="42" s="1"/>
  <c r="I55" i="42"/>
  <c r="I87" i="42" s="1"/>
  <c r="H55" i="42"/>
  <c r="H87" i="42" s="1"/>
  <c r="G55" i="42"/>
  <c r="G87" i="42" s="1"/>
  <c r="F55" i="42"/>
  <c r="F87" i="42" s="1"/>
  <c r="E55" i="42"/>
  <c r="E87" i="42" s="1"/>
  <c r="D55" i="42"/>
  <c r="D87" i="42" s="1"/>
  <c r="AU54" i="42"/>
  <c r="AU86" i="42" s="1"/>
  <c r="AT54" i="42"/>
  <c r="AT86" i="42" s="1"/>
  <c r="AS54" i="42"/>
  <c r="AS86" i="42" s="1"/>
  <c r="AR54" i="42"/>
  <c r="AR86" i="42" s="1"/>
  <c r="AQ54" i="42"/>
  <c r="AQ86" i="42" s="1"/>
  <c r="AP54" i="42"/>
  <c r="AP86" i="42" s="1"/>
  <c r="AO54" i="42"/>
  <c r="AO86" i="42" s="1"/>
  <c r="AN54" i="42"/>
  <c r="AN86" i="42" s="1"/>
  <c r="AM54" i="42"/>
  <c r="AM86" i="42" s="1"/>
  <c r="AL54" i="42"/>
  <c r="AL86" i="42" s="1"/>
  <c r="AK54" i="42"/>
  <c r="AK86" i="42" s="1"/>
  <c r="AJ54" i="42"/>
  <c r="AJ86" i="42" s="1"/>
  <c r="AI54" i="42"/>
  <c r="AI86" i="42" s="1"/>
  <c r="AH54" i="42"/>
  <c r="AH86" i="42" s="1"/>
  <c r="AG54" i="42"/>
  <c r="AG86" i="42" s="1"/>
  <c r="AF54" i="42"/>
  <c r="AF86" i="42" s="1"/>
  <c r="AE54" i="42"/>
  <c r="AE86" i="42" s="1"/>
  <c r="AD54" i="42"/>
  <c r="AD86" i="42" s="1"/>
  <c r="AC54" i="42"/>
  <c r="AC86" i="42" s="1"/>
  <c r="AB54" i="42"/>
  <c r="AB86" i="42" s="1"/>
  <c r="AA54" i="42"/>
  <c r="AA86" i="42" s="1"/>
  <c r="Z54" i="42"/>
  <c r="Z86" i="42" s="1"/>
  <c r="Y54" i="42"/>
  <c r="Y86" i="42" s="1"/>
  <c r="X54" i="42"/>
  <c r="X86" i="42" s="1"/>
  <c r="W54" i="42"/>
  <c r="W86" i="42" s="1"/>
  <c r="V54" i="42"/>
  <c r="V86" i="42" s="1"/>
  <c r="U54" i="42"/>
  <c r="U86" i="42" s="1"/>
  <c r="T54" i="42"/>
  <c r="T86" i="42" s="1"/>
  <c r="S54" i="42"/>
  <c r="S86" i="42" s="1"/>
  <c r="R54" i="42"/>
  <c r="R86" i="42" s="1"/>
  <c r="Q54" i="42"/>
  <c r="Q86" i="42" s="1"/>
  <c r="P54" i="42"/>
  <c r="P86" i="42" s="1"/>
  <c r="O54" i="42"/>
  <c r="O86" i="42" s="1"/>
  <c r="N54" i="42"/>
  <c r="N86" i="42" s="1"/>
  <c r="M54" i="42"/>
  <c r="M86" i="42" s="1"/>
  <c r="L54" i="42"/>
  <c r="L86" i="42" s="1"/>
  <c r="K54" i="42"/>
  <c r="K86" i="42" s="1"/>
  <c r="J54" i="42"/>
  <c r="J86" i="42" s="1"/>
  <c r="I54" i="42"/>
  <c r="I86" i="42" s="1"/>
  <c r="H54" i="42"/>
  <c r="H86" i="42" s="1"/>
  <c r="G54" i="42"/>
  <c r="G86" i="42" s="1"/>
  <c r="F54" i="42"/>
  <c r="F86" i="42" s="1"/>
  <c r="E54" i="42"/>
  <c r="E86" i="42" s="1"/>
  <c r="D54" i="42"/>
  <c r="D86" i="42" s="1"/>
  <c r="AU53" i="42"/>
  <c r="AU85" i="42" s="1"/>
  <c r="AT53" i="42"/>
  <c r="AT85" i="42" s="1"/>
  <c r="AS53" i="42"/>
  <c r="AS85" i="42" s="1"/>
  <c r="AR53" i="42"/>
  <c r="AR85" i="42" s="1"/>
  <c r="AQ53" i="42"/>
  <c r="AQ85" i="42" s="1"/>
  <c r="AP53" i="42"/>
  <c r="AP85" i="42" s="1"/>
  <c r="AO53" i="42"/>
  <c r="AO85" i="42" s="1"/>
  <c r="AN53" i="42"/>
  <c r="AN85" i="42" s="1"/>
  <c r="AM53" i="42"/>
  <c r="AM85" i="42" s="1"/>
  <c r="AL53" i="42"/>
  <c r="AL85" i="42" s="1"/>
  <c r="AK53" i="42"/>
  <c r="AK85" i="42" s="1"/>
  <c r="AJ53" i="42"/>
  <c r="AJ85" i="42" s="1"/>
  <c r="AI53" i="42"/>
  <c r="AI85" i="42" s="1"/>
  <c r="AH53" i="42"/>
  <c r="AH85" i="42" s="1"/>
  <c r="AG53" i="42"/>
  <c r="AG85" i="42" s="1"/>
  <c r="AF53" i="42"/>
  <c r="AF85" i="42" s="1"/>
  <c r="AE53" i="42"/>
  <c r="AE85" i="42" s="1"/>
  <c r="AD53" i="42"/>
  <c r="AD85" i="42" s="1"/>
  <c r="AC53" i="42"/>
  <c r="AC85" i="42" s="1"/>
  <c r="AB53" i="42"/>
  <c r="AB85" i="42" s="1"/>
  <c r="AA53" i="42"/>
  <c r="AA85" i="42" s="1"/>
  <c r="Z53" i="42"/>
  <c r="Z85" i="42" s="1"/>
  <c r="Y53" i="42"/>
  <c r="Y85" i="42" s="1"/>
  <c r="X53" i="42"/>
  <c r="X85" i="42" s="1"/>
  <c r="W53" i="42"/>
  <c r="W85" i="42" s="1"/>
  <c r="V53" i="42"/>
  <c r="V85" i="42" s="1"/>
  <c r="U53" i="42"/>
  <c r="U85" i="42" s="1"/>
  <c r="T53" i="42"/>
  <c r="T85" i="42" s="1"/>
  <c r="S53" i="42"/>
  <c r="S85" i="42" s="1"/>
  <c r="R53" i="42"/>
  <c r="R85" i="42" s="1"/>
  <c r="Q53" i="42"/>
  <c r="Q85" i="42" s="1"/>
  <c r="P53" i="42"/>
  <c r="P85" i="42" s="1"/>
  <c r="O53" i="42"/>
  <c r="O85" i="42" s="1"/>
  <c r="N53" i="42"/>
  <c r="N85" i="42" s="1"/>
  <c r="M53" i="42"/>
  <c r="M85" i="42" s="1"/>
  <c r="L53" i="42"/>
  <c r="L85" i="42" s="1"/>
  <c r="K53" i="42"/>
  <c r="K85" i="42" s="1"/>
  <c r="J53" i="42"/>
  <c r="J85" i="42" s="1"/>
  <c r="I53" i="42"/>
  <c r="I85" i="42" s="1"/>
  <c r="H53" i="42"/>
  <c r="H85" i="42" s="1"/>
  <c r="G53" i="42"/>
  <c r="G85" i="42" s="1"/>
  <c r="F53" i="42"/>
  <c r="F85" i="42" s="1"/>
  <c r="E53" i="42"/>
  <c r="E85" i="42" s="1"/>
  <c r="D53" i="42"/>
  <c r="D85" i="42" s="1"/>
  <c r="AU52" i="42"/>
  <c r="AU84" i="42" s="1"/>
  <c r="AT52" i="42"/>
  <c r="AT84" i="42" s="1"/>
  <c r="AS52" i="42"/>
  <c r="AS84" i="42" s="1"/>
  <c r="AR52" i="42"/>
  <c r="AR84" i="42" s="1"/>
  <c r="AQ52" i="42"/>
  <c r="AQ84" i="42" s="1"/>
  <c r="AP52" i="42"/>
  <c r="AP84" i="42" s="1"/>
  <c r="AO52" i="42"/>
  <c r="AO84" i="42" s="1"/>
  <c r="AN52" i="42"/>
  <c r="AN84" i="42" s="1"/>
  <c r="AM52" i="42"/>
  <c r="AM84" i="42" s="1"/>
  <c r="AL52" i="42"/>
  <c r="AL84" i="42" s="1"/>
  <c r="AK52" i="42"/>
  <c r="AK84" i="42" s="1"/>
  <c r="AJ52" i="42"/>
  <c r="AJ84" i="42" s="1"/>
  <c r="AI52" i="42"/>
  <c r="AI84" i="42" s="1"/>
  <c r="AH52" i="42"/>
  <c r="AH84" i="42" s="1"/>
  <c r="AG52" i="42"/>
  <c r="AG84" i="42" s="1"/>
  <c r="AF52" i="42"/>
  <c r="AF84" i="42" s="1"/>
  <c r="AE52" i="42"/>
  <c r="AE84" i="42" s="1"/>
  <c r="AD52" i="42"/>
  <c r="AD84" i="42" s="1"/>
  <c r="AC52" i="42"/>
  <c r="AC84" i="42" s="1"/>
  <c r="AB52" i="42"/>
  <c r="AB84" i="42" s="1"/>
  <c r="AA52" i="42"/>
  <c r="AA84" i="42" s="1"/>
  <c r="Z52" i="42"/>
  <c r="Z84" i="42" s="1"/>
  <c r="Y52" i="42"/>
  <c r="Y84" i="42" s="1"/>
  <c r="X52" i="42"/>
  <c r="X84" i="42" s="1"/>
  <c r="W52" i="42"/>
  <c r="W84" i="42" s="1"/>
  <c r="V52" i="42"/>
  <c r="V84" i="42" s="1"/>
  <c r="U52" i="42"/>
  <c r="U84" i="42" s="1"/>
  <c r="T52" i="42"/>
  <c r="T84" i="42" s="1"/>
  <c r="S52" i="42"/>
  <c r="S84" i="42" s="1"/>
  <c r="R52" i="42"/>
  <c r="R84" i="42" s="1"/>
  <c r="Q52" i="42"/>
  <c r="Q84" i="42" s="1"/>
  <c r="P52" i="42"/>
  <c r="P84" i="42" s="1"/>
  <c r="O52" i="42"/>
  <c r="O84" i="42" s="1"/>
  <c r="N52" i="42"/>
  <c r="N84" i="42" s="1"/>
  <c r="M52" i="42"/>
  <c r="M84" i="42" s="1"/>
  <c r="L52" i="42"/>
  <c r="L84" i="42" s="1"/>
  <c r="K52" i="42"/>
  <c r="K84" i="42" s="1"/>
  <c r="J52" i="42"/>
  <c r="J84" i="42" s="1"/>
  <c r="I52" i="42"/>
  <c r="I84" i="42" s="1"/>
  <c r="H52" i="42"/>
  <c r="H84" i="42" s="1"/>
  <c r="G52" i="42"/>
  <c r="G84" i="42" s="1"/>
  <c r="F52" i="42"/>
  <c r="F84" i="42" s="1"/>
  <c r="E52" i="42"/>
  <c r="E84" i="42" s="1"/>
  <c r="D52" i="42"/>
  <c r="D84" i="42" s="1"/>
  <c r="AU51" i="42"/>
  <c r="AU83" i="42" s="1"/>
  <c r="AT51" i="42"/>
  <c r="AT83" i="42" s="1"/>
  <c r="AS51" i="42"/>
  <c r="AS83" i="42" s="1"/>
  <c r="AR51" i="42"/>
  <c r="AR83" i="42" s="1"/>
  <c r="AQ51" i="42"/>
  <c r="AQ83" i="42" s="1"/>
  <c r="AP51" i="42"/>
  <c r="AP83" i="42" s="1"/>
  <c r="AO51" i="42"/>
  <c r="AO83" i="42" s="1"/>
  <c r="AN51" i="42"/>
  <c r="AN83" i="42" s="1"/>
  <c r="AM51" i="42"/>
  <c r="AM83" i="42" s="1"/>
  <c r="AL51" i="42"/>
  <c r="AL83" i="42" s="1"/>
  <c r="AK51" i="42"/>
  <c r="AK83" i="42" s="1"/>
  <c r="AJ51" i="42"/>
  <c r="AJ83" i="42" s="1"/>
  <c r="AI51" i="42"/>
  <c r="AI83" i="42" s="1"/>
  <c r="AH51" i="42"/>
  <c r="AH83" i="42" s="1"/>
  <c r="AG51" i="42"/>
  <c r="AG83" i="42" s="1"/>
  <c r="AF51" i="42"/>
  <c r="AF83" i="42" s="1"/>
  <c r="AE51" i="42"/>
  <c r="AE83" i="42" s="1"/>
  <c r="AD51" i="42"/>
  <c r="AD83" i="42" s="1"/>
  <c r="AC51" i="42"/>
  <c r="AC83" i="42" s="1"/>
  <c r="AB51" i="42"/>
  <c r="AB83" i="42" s="1"/>
  <c r="AA51" i="42"/>
  <c r="AA83" i="42" s="1"/>
  <c r="Z51" i="42"/>
  <c r="Z83" i="42" s="1"/>
  <c r="Y51" i="42"/>
  <c r="Y83" i="42" s="1"/>
  <c r="X51" i="42"/>
  <c r="X83" i="42" s="1"/>
  <c r="W51" i="42"/>
  <c r="W83" i="42" s="1"/>
  <c r="V51" i="42"/>
  <c r="V83" i="42" s="1"/>
  <c r="U51" i="42"/>
  <c r="U83" i="42" s="1"/>
  <c r="T51" i="42"/>
  <c r="T83" i="42" s="1"/>
  <c r="S51" i="42"/>
  <c r="S83" i="42" s="1"/>
  <c r="R51" i="42"/>
  <c r="R83" i="42" s="1"/>
  <c r="Q51" i="42"/>
  <c r="Q83" i="42" s="1"/>
  <c r="P51" i="42"/>
  <c r="P83" i="42" s="1"/>
  <c r="O51" i="42"/>
  <c r="O83" i="42" s="1"/>
  <c r="N51" i="42"/>
  <c r="N83" i="42" s="1"/>
  <c r="M51" i="42"/>
  <c r="M83" i="42" s="1"/>
  <c r="L51" i="42"/>
  <c r="L83" i="42" s="1"/>
  <c r="K51" i="42"/>
  <c r="K83" i="42" s="1"/>
  <c r="J51" i="42"/>
  <c r="J83" i="42" s="1"/>
  <c r="I51" i="42"/>
  <c r="I83" i="42" s="1"/>
  <c r="H51" i="42"/>
  <c r="H83" i="42" s="1"/>
  <c r="G51" i="42"/>
  <c r="G83" i="42" s="1"/>
  <c r="F51" i="42"/>
  <c r="F83" i="42" s="1"/>
  <c r="E51" i="42"/>
  <c r="E83" i="42" s="1"/>
  <c r="D51" i="42"/>
  <c r="D83" i="42" s="1"/>
  <c r="AU50" i="42"/>
  <c r="AU82" i="42" s="1"/>
  <c r="AT50" i="42"/>
  <c r="AT82" i="42" s="1"/>
  <c r="AS50" i="42"/>
  <c r="AS82" i="42" s="1"/>
  <c r="AR50" i="42"/>
  <c r="AR82" i="42" s="1"/>
  <c r="AQ50" i="42"/>
  <c r="AQ82" i="42" s="1"/>
  <c r="AP50" i="42"/>
  <c r="AP82" i="42" s="1"/>
  <c r="AO50" i="42"/>
  <c r="AO82" i="42" s="1"/>
  <c r="AN50" i="42"/>
  <c r="AN82" i="42" s="1"/>
  <c r="AM50" i="42"/>
  <c r="AM82" i="42" s="1"/>
  <c r="AL50" i="42"/>
  <c r="AL82" i="42" s="1"/>
  <c r="AK50" i="42"/>
  <c r="AK82" i="42" s="1"/>
  <c r="AJ50" i="42"/>
  <c r="AJ82" i="42" s="1"/>
  <c r="AI50" i="42"/>
  <c r="AI82" i="42" s="1"/>
  <c r="AH50" i="42"/>
  <c r="AH82" i="42" s="1"/>
  <c r="AG50" i="42"/>
  <c r="AG82" i="42" s="1"/>
  <c r="AF50" i="42"/>
  <c r="AF82" i="42" s="1"/>
  <c r="AE50" i="42"/>
  <c r="AE82" i="42" s="1"/>
  <c r="AD50" i="42"/>
  <c r="AD82" i="42" s="1"/>
  <c r="AC50" i="42"/>
  <c r="AC82" i="42" s="1"/>
  <c r="AB50" i="42"/>
  <c r="AB82" i="42" s="1"/>
  <c r="AA50" i="42"/>
  <c r="AA82" i="42" s="1"/>
  <c r="Z50" i="42"/>
  <c r="Z82" i="42" s="1"/>
  <c r="Y50" i="42"/>
  <c r="Y82" i="42" s="1"/>
  <c r="X50" i="42"/>
  <c r="X82" i="42" s="1"/>
  <c r="W50" i="42"/>
  <c r="W82" i="42" s="1"/>
  <c r="V50" i="42"/>
  <c r="V82" i="42" s="1"/>
  <c r="U50" i="42"/>
  <c r="U82" i="42" s="1"/>
  <c r="T50" i="42"/>
  <c r="T82" i="42" s="1"/>
  <c r="S50" i="42"/>
  <c r="S82" i="42" s="1"/>
  <c r="R50" i="42"/>
  <c r="R82" i="42" s="1"/>
  <c r="Q50" i="42"/>
  <c r="Q82" i="42" s="1"/>
  <c r="P50" i="42"/>
  <c r="P82" i="42" s="1"/>
  <c r="O50" i="42"/>
  <c r="O82" i="42" s="1"/>
  <c r="N50" i="42"/>
  <c r="N82" i="42" s="1"/>
  <c r="M50" i="42"/>
  <c r="M82" i="42" s="1"/>
  <c r="L50" i="42"/>
  <c r="L82" i="42" s="1"/>
  <c r="K50" i="42"/>
  <c r="K82" i="42" s="1"/>
  <c r="J50" i="42"/>
  <c r="J82" i="42" s="1"/>
  <c r="I50" i="42"/>
  <c r="I82" i="42" s="1"/>
  <c r="H50" i="42"/>
  <c r="H82" i="42" s="1"/>
  <c r="G50" i="42"/>
  <c r="G82" i="42" s="1"/>
  <c r="F50" i="42"/>
  <c r="F82" i="42" s="1"/>
  <c r="E50" i="42"/>
  <c r="E82" i="42" s="1"/>
  <c r="D50" i="42"/>
  <c r="D82" i="42" s="1"/>
  <c r="AU49" i="42"/>
  <c r="AU81" i="42" s="1"/>
  <c r="AT49" i="42"/>
  <c r="AT81" i="42" s="1"/>
  <c r="AS49" i="42"/>
  <c r="AS81" i="42" s="1"/>
  <c r="AR49" i="42"/>
  <c r="AR81" i="42" s="1"/>
  <c r="AQ49" i="42"/>
  <c r="AQ81" i="42" s="1"/>
  <c r="AP49" i="42"/>
  <c r="AP81" i="42" s="1"/>
  <c r="AO49" i="42"/>
  <c r="AO81" i="42" s="1"/>
  <c r="AN49" i="42"/>
  <c r="AN81" i="42" s="1"/>
  <c r="AM49" i="42"/>
  <c r="AM81" i="42" s="1"/>
  <c r="AL49" i="42"/>
  <c r="AL81" i="42" s="1"/>
  <c r="AK49" i="42"/>
  <c r="AK81" i="42" s="1"/>
  <c r="AJ49" i="42"/>
  <c r="AJ81" i="42" s="1"/>
  <c r="AI49" i="42"/>
  <c r="AI81" i="42" s="1"/>
  <c r="AH49" i="42"/>
  <c r="AH81" i="42" s="1"/>
  <c r="AG49" i="42"/>
  <c r="AG81" i="42" s="1"/>
  <c r="AF49" i="42"/>
  <c r="AF81" i="42" s="1"/>
  <c r="AE49" i="42"/>
  <c r="AE81" i="42" s="1"/>
  <c r="AD49" i="42"/>
  <c r="AD81" i="42" s="1"/>
  <c r="AC49" i="42"/>
  <c r="AC81" i="42" s="1"/>
  <c r="AB49" i="42"/>
  <c r="AB81" i="42" s="1"/>
  <c r="AA49" i="42"/>
  <c r="AA81" i="42" s="1"/>
  <c r="Z49" i="42"/>
  <c r="Z81" i="42" s="1"/>
  <c r="Y49" i="42"/>
  <c r="Y81" i="42" s="1"/>
  <c r="X49" i="42"/>
  <c r="X81" i="42" s="1"/>
  <c r="W49" i="42"/>
  <c r="W81" i="42" s="1"/>
  <c r="V49" i="42"/>
  <c r="V81" i="42" s="1"/>
  <c r="U49" i="42"/>
  <c r="U81" i="42" s="1"/>
  <c r="T49" i="42"/>
  <c r="T81" i="42" s="1"/>
  <c r="S49" i="42"/>
  <c r="S81" i="42" s="1"/>
  <c r="R49" i="42"/>
  <c r="R81" i="42" s="1"/>
  <c r="Q49" i="42"/>
  <c r="Q81" i="42" s="1"/>
  <c r="P49" i="42"/>
  <c r="P81" i="42" s="1"/>
  <c r="O49" i="42"/>
  <c r="O81" i="42" s="1"/>
  <c r="N49" i="42"/>
  <c r="N81" i="42" s="1"/>
  <c r="M49" i="42"/>
  <c r="M81" i="42" s="1"/>
  <c r="L49" i="42"/>
  <c r="L81" i="42" s="1"/>
  <c r="K49" i="42"/>
  <c r="K81" i="42" s="1"/>
  <c r="J49" i="42"/>
  <c r="J81" i="42" s="1"/>
  <c r="I49" i="42"/>
  <c r="I81" i="42" s="1"/>
  <c r="H49" i="42"/>
  <c r="H81" i="42" s="1"/>
  <c r="G49" i="42"/>
  <c r="G81" i="42" s="1"/>
  <c r="F49" i="42"/>
  <c r="F81" i="42" s="1"/>
  <c r="E49" i="42"/>
  <c r="E81" i="42" s="1"/>
  <c r="D49" i="42"/>
  <c r="D81" i="42" s="1"/>
  <c r="AU48" i="42"/>
  <c r="AU80" i="42" s="1"/>
  <c r="AT48" i="42"/>
  <c r="AT80" i="42" s="1"/>
  <c r="AS48" i="42"/>
  <c r="AS80" i="42" s="1"/>
  <c r="AR48" i="42"/>
  <c r="AR80" i="42" s="1"/>
  <c r="AQ48" i="42"/>
  <c r="AQ80" i="42" s="1"/>
  <c r="AP48" i="42"/>
  <c r="AP80" i="42" s="1"/>
  <c r="AO48" i="42"/>
  <c r="AO80" i="42" s="1"/>
  <c r="AN48" i="42"/>
  <c r="AN80" i="42" s="1"/>
  <c r="AM48" i="42"/>
  <c r="AM80" i="42" s="1"/>
  <c r="AL48" i="42"/>
  <c r="AL80" i="42" s="1"/>
  <c r="AK48" i="42"/>
  <c r="AK80" i="42" s="1"/>
  <c r="AJ48" i="42"/>
  <c r="AJ80" i="42" s="1"/>
  <c r="AI48" i="42"/>
  <c r="AI80" i="42" s="1"/>
  <c r="AH48" i="42"/>
  <c r="AH80" i="42" s="1"/>
  <c r="AG48" i="42"/>
  <c r="AG80" i="42" s="1"/>
  <c r="AF48" i="42"/>
  <c r="AF80" i="42" s="1"/>
  <c r="AE48" i="42"/>
  <c r="AE80" i="42" s="1"/>
  <c r="AD48" i="42"/>
  <c r="AD80" i="42" s="1"/>
  <c r="AC48" i="42"/>
  <c r="AC80" i="42" s="1"/>
  <c r="AB48" i="42"/>
  <c r="AB80" i="42" s="1"/>
  <c r="AA48" i="42"/>
  <c r="AA80" i="42" s="1"/>
  <c r="Z48" i="42"/>
  <c r="Z80" i="42" s="1"/>
  <c r="Y48" i="42"/>
  <c r="Y80" i="42" s="1"/>
  <c r="X48" i="42"/>
  <c r="X80" i="42" s="1"/>
  <c r="W48" i="42"/>
  <c r="W80" i="42" s="1"/>
  <c r="V48" i="42"/>
  <c r="V80" i="42" s="1"/>
  <c r="U48" i="42"/>
  <c r="U80" i="42" s="1"/>
  <c r="T48" i="42"/>
  <c r="T80" i="42" s="1"/>
  <c r="S48" i="42"/>
  <c r="S80" i="42" s="1"/>
  <c r="R48" i="42"/>
  <c r="R80" i="42" s="1"/>
  <c r="Q48" i="42"/>
  <c r="Q80" i="42" s="1"/>
  <c r="P48" i="42"/>
  <c r="P80" i="42" s="1"/>
  <c r="O48" i="42"/>
  <c r="O80" i="42" s="1"/>
  <c r="N48" i="42"/>
  <c r="N80" i="42" s="1"/>
  <c r="M48" i="42"/>
  <c r="M80" i="42" s="1"/>
  <c r="L48" i="42"/>
  <c r="L80" i="42" s="1"/>
  <c r="K48" i="42"/>
  <c r="K80" i="42" s="1"/>
  <c r="J48" i="42"/>
  <c r="J80" i="42" s="1"/>
  <c r="I48" i="42"/>
  <c r="I80" i="42" s="1"/>
  <c r="H48" i="42"/>
  <c r="H80" i="42" s="1"/>
  <c r="G48" i="42"/>
  <c r="G80" i="42" s="1"/>
  <c r="F48" i="42"/>
  <c r="F80" i="42" s="1"/>
  <c r="E48" i="42"/>
  <c r="E80" i="42" s="1"/>
  <c r="D48" i="42"/>
  <c r="D80" i="42" s="1"/>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P45" i="42"/>
  <c r="O45" i="42"/>
  <c r="N45" i="42"/>
  <c r="M45" i="42"/>
  <c r="L45" i="42"/>
  <c r="K45" i="42"/>
  <c r="J45" i="42"/>
  <c r="I45" i="42"/>
  <c r="H45" i="42"/>
  <c r="G45" i="42"/>
  <c r="F45" i="42"/>
  <c r="E45" i="42"/>
  <c r="D45" i="42"/>
  <c r="AU22" i="42"/>
  <c r="AT22" i="42"/>
  <c r="AS22" i="42"/>
  <c r="AR22" i="42"/>
  <c r="AQ22" i="42"/>
  <c r="AP22" i="42"/>
  <c r="AO22" i="42"/>
  <c r="AN22" i="42"/>
  <c r="AM22" i="42"/>
  <c r="AL22" i="42"/>
  <c r="AK22" i="42"/>
  <c r="AJ22" i="42"/>
  <c r="AI22" i="42"/>
  <c r="AH22" i="42"/>
  <c r="AG22" i="42"/>
  <c r="AF22" i="42"/>
  <c r="AE22" i="42"/>
  <c r="AD22" i="42"/>
  <c r="AC22" i="42"/>
  <c r="AB22" i="42"/>
  <c r="AA22" i="42"/>
  <c r="Z22" i="42"/>
  <c r="Y22" i="42"/>
  <c r="X22" i="42"/>
  <c r="W22" i="42"/>
  <c r="V22" i="42"/>
  <c r="U22" i="42"/>
  <c r="T22" i="42"/>
  <c r="S22" i="42"/>
  <c r="R22" i="42"/>
  <c r="Q22" i="42"/>
  <c r="P22" i="42"/>
  <c r="O22" i="42"/>
  <c r="N22" i="42"/>
  <c r="M22" i="42"/>
  <c r="L22" i="42"/>
  <c r="K22" i="42"/>
  <c r="J22" i="42"/>
  <c r="I22" i="42"/>
  <c r="H22" i="42"/>
  <c r="G22" i="42"/>
  <c r="F22" i="42"/>
  <c r="E22" i="42"/>
  <c r="D22" i="42"/>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P22" i="40"/>
  <c r="O22" i="40"/>
  <c r="N22" i="40"/>
  <c r="M22" i="40"/>
  <c r="L22" i="40"/>
  <c r="K22" i="40"/>
  <c r="J22" i="40"/>
  <c r="I22" i="40"/>
  <c r="H22" i="40"/>
  <c r="G22" i="40"/>
  <c r="F22" i="40"/>
  <c r="E22" i="40"/>
  <c r="D22" i="40"/>
  <c r="D45" i="40"/>
  <c r="AU45" i="40"/>
  <c r="AT45" i="40"/>
  <c r="AS45" i="40"/>
  <c r="AR45" i="40"/>
  <c r="AQ45" i="40"/>
  <c r="AP45" i="40"/>
  <c r="AO45" i="40"/>
  <c r="AN45" i="40"/>
  <c r="AM45" i="40"/>
  <c r="AL45" i="40"/>
  <c r="AK45" i="40"/>
  <c r="AJ45" i="40"/>
  <c r="AI45" i="40"/>
  <c r="AH45" i="40"/>
  <c r="AG45" i="40"/>
  <c r="AF45" i="40"/>
  <c r="AE45" i="40"/>
  <c r="AD45" i="40"/>
  <c r="AC45" i="40"/>
  <c r="AB45" i="40"/>
  <c r="AA45" i="40"/>
  <c r="Z45" i="40"/>
  <c r="Y45" i="40"/>
  <c r="X45" i="40"/>
  <c r="W45" i="40"/>
  <c r="V45" i="40"/>
  <c r="U45" i="40"/>
  <c r="T45" i="40"/>
  <c r="S45" i="40"/>
  <c r="R45" i="40"/>
  <c r="Q45" i="40"/>
  <c r="P45" i="40"/>
  <c r="O45" i="40"/>
  <c r="N45" i="40"/>
  <c r="M45" i="40"/>
  <c r="L45" i="40"/>
  <c r="K45" i="40"/>
  <c r="J45" i="40"/>
  <c r="I45" i="40"/>
  <c r="H45" i="40"/>
  <c r="G45" i="40"/>
  <c r="F45" i="40"/>
  <c r="E45" i="40"/>
  <c r="Z83" i="48" l="1"/>
  <c r="AC83" i="48"/>
  <c r="Z91" i="46"/>
  <c r="Z83" i="46"/>
  <c r="AA91" i="46"/>
  <c r="AA83" i="46"/>
  <c r="AB91" i="46"/>
  <c r="AB83" i="46"/>
  <c r="D91" i="46"/>
  <c r="AC91" i="46"/>
  <c r="AC83" i="46"/>
  <c r="E91" i="46"/>
  <c r="E83" i="46"/>
  <c r="AD91" i="46"/>
  <c r="AD83" i="46"/>
  <c r="F91" i="46"/>
  <c r="F83" i="46"/>
  <c r="AE91" i="46"/>
  <c r="AE83" i="46"/>
  <c r="G91" i="46"/>
  <c r="G83" i="46"/>
  <c r="AF91" i="46"/>
  <c r="AF83" i="46"/>
  <c r="H91" i="46"/>
  <c r="H83" i="46"/>
  <c r="AG91" i="46"/>
  <c r="AG83" i="46"/>
  <c r="Y91" i="46"/>
  <c r="Y83" i="46"/>
  <c r="I91" i="46"/>
  <c r="I83" i="46"/>
  <c r="AH91" i="46"/>
  <c r="AH83" i="46"/>
  <c r="J91" i="46"/>
  <c r="J83" i="46"/>
  <c r="AI91" i="46"/>
  <c r="AI83" i="46"/>
  <c r="K91" i="46"/>
  <c r="K83" i="46"/>
  <c r="AJ91" i="46"/>
  <c r="AJ83" i="46"/>
  <c r="L91" i="46"/>
  <c r="L83" i="46"/>
  <c r="AK91" i="46"/>
  <c r="AK83" i="46"/>
  <c r="M91" i="46"/>
  <c r="M83" i="46"/>
  <c r="AL91" i="46"/>
  <c r="AL83" i="46"/>
  <c r="N91" i="46"/>
  <c r="N83" i="46"/>
  <c r="AM91" i="46"/>
  <c r="AM83" i="46"/>
  <c r="O91" i="46"/>
  <c r="O83" i="46"/>
  <c r="AN91" i="46"/>
  <c r="AN83" i="46"/>
  <c r="Q91" i="46"/>
  <c r="Q83" i="46"/>
  <c r="AO91" i="46"/>
  <c r="AO83" i="46"/>
  <c r="R91" i="46"/>
  <c r="R83" i="46"/>
  <c r="AP91" i="46"/>
  <c r="AP83" i="46"/>
  <c r="S91" i="46"/>
  <c r="S83" i="46"/>
  <c r="AQ91" i="46"/>
  <c r="AQ83" i="46"/>
  <c r="T91" i="46"/>
  <c r="T83" i="46"/>
  <c r="AR91" i="46"/>
  <c r="AR83" i="46"/>
  <c r="U91" i="46"/>
  <c r="U83" i="46"/>
  <c r="AS91" i="46"/>
  <c r="AS83" i="46"/>
  <c r="V91" i="46"/>
  <c r="V83" i="46"/>
  <c r="AT91" i="46"/>
  <c r="AT83" i="46"/>
  <c r="W91" i="46"/>
  <c r="W83" i="46"/>
  <c r="AU91" i="46"/>
  <c r="AU83" i="46"/>
  <c r="X91" i="46"/>
  <c r="X83" i="46"/>
  <c r="V94" i="46"/>
  <c r="AT94" i="46"/>
  <c r="W94" i="46"/>
  <c r="AU94" i="46"/>
  <c r="X94" i="46"/>
  <c r="Y94" i="46"/>
  <c r="Z94" i="46"/>
  <c r="AA94" i="46"/>
  <c r="D94" i="46"/>
  <c r="AB94" i="46"/>
  <c r="E94" i="46"/>
  <c r="AC94" i="46"/>
  <c r="F94" i="46"/>
  <c r="AD94" i="46"/>
  <c r="G94" i="46"/>
  <c r="AE94" i="46"/>
  <c r="H94" i="46"/>
  <c r="AF94" i="46"/>
  <c r="I94" i="46"/>
  <c r="AG94" i="46"/>
  <c r="J94" i="46"/>
  <c r="AH94" i="46"/>
  <c r="K94" i="46"/>
  <c r="AI94" i="46"/>
  <c r="L94" i="46"/>
  <c r="AJ94" i="46"/>
  <c r="M94" i="46"/>
  <c r="AK94" i="46"/>
  <c r="N94" i="46"/>
  <c r="AL94" i="46"/>
  <c r="O94" i="46"/>
  <c r="AM94" i="46"/>
  <c r="P94" i="46"/>
  <c r="AN94" i="46"/>
  <c r="Q94" i="46"/>
  <c r="AO94" i="46"/>
  <c r="R94" i="46"/>
  <c r="AP94" i="46"/>
  <c r="S94" i="46"/>
  <c r="AQ94" i="46"/>
  <c r="T94" i="46"/>
  <c r="AR94" i="46"/>
  <c r="U94" i="46"/>
  <c r="AS94" i="46"/>
  <c r="H83" i="48"/>
  <c r="D91" i="48"/>
  <c r="D80" i="48"/>
  <c r="D83" i="48" s="1"/>
  <c r="E83" i="48"/>
  <c r="Q91" i="48"/>
  <c r="Q111" i="48"/>
  <c r="AO91" i="48"/>
  <c r="AO111" i="48"/>
  <c r="E94" i="48"/>
  <c r="AC94" i="48"/>
  <c r="R91" i="48"/>
  <c r="R115" i="48"/>
  <c r="C127" i="48" s="1" a="1"/>
  <c r="AP91" i="48"/>
  <c r="AP111" i="48"/>
  <c r="AP115" i="48" s="1"/>
  <c r="F94" i="48"/>
  <c r="AD94" i="48"/>
  <c r="S91" i="48"/>
  <c r="S111" i="48"/>
  <c r="AQ91" i="48"/>
  <c r="AQ111" i="48"/>
  <c r="G94" i="48"/>
  <c r="AE94" i="48"/>
  <c r="T91" i="48"/>
  <c r="T111" i="48"/>
  <c r="T115" i="48" s="1"/>
  <c r="AR91" i="48"/>
  <c r="AR111" i="48"/>
  <c r="AR115" i="48" s="1"/>
  <c r="H94" i="48"/>
  <c r="AF94" i="48"/>
  <c r="U91" i="48"/>
  <c r="U111" i="48"/>
  <c r="AS91" i="48"/>
  <c r="AS111" i="48"/>
  <c r="AS115" i="48" s="1"/>
  <c r="I94" i="48"/>
  <c r="AG94" i="48"/>
  <c r="V91" i="48"/>
  <c r="V111" i="48"/>
  <c r="V115" i="48" s="1"/>
  <c r="AT91" i="48"/>
  <c r="AT111" i="48"/>
  <c r="AT115" i="48" s="1"/>
  <c r="J94" i="48"/>
  <c r="AH94" i="48"/>
  <c r="W91" i="48"/>
  <c r="W111" i="48"/>
  <c r="W115" i="48" s="1"/>
  <c r="AU91" i="48"/>
  <c r="AU111" i="48"/>
  <c r="AU115" i="48" s="1"/>
  <c r="K94" i="48"/>
  <c r="AI94" i="48"/>
  <c r="X91" i="48"/>
  <c r="X111" i="48"/>
  <c r="X115" i="48" s="1"/>
  <c r="L94" i="48"/>
  <c r="AJ94" i="48"/>
  <c r="Y91" i="48"/>
  <c r="Y111" i="48"/>
  <c r="Y115" i="48" s="1"/>
  <c r="M94" i="48"/>
  <c r="AK94" i="48"/>
  <c r="Z91" i="48"/>
  <c r="Z111" i="48"/>
  <c r="Z115" i="48" s="1"/>
  <c r="N94" i="48"/>
  <c r="AL94" i="48"/>
  <c r="AA91" i="48"/>
  <c r="AA111" i="48"/>
  <c r="AA115" i="48" s="1"/>
  <c r="O94" i="48"/>
  <c r="AM94" i="48"/>
  <c r="AB91" i="48"/>
  <c r="AB111" i="48"/>
  <c r="AB115" i="48" s="1"/>
  <c r="P94" i="48"/>
  <c r="AN94" i="48"/>
  <c r="E91" i="48"/>
  <c r="E115" i="48"/>
  <c r="AC91" i="48"/>
  <c r="AC111" i="48"/>
  <c r="AC115" i="48" s="1"/>
  <c r="Q94" i="48"/>
  <c r="AO94" i="48"/>
  <c r="F91" i="48"/>
  <c r="F111" i="48"/>
  <c r="F115" i="48" s="1"/>
  <c r="AD91" i="48"/>
  <c r="AD111" i="48"/>
  <c r="AD115" i="48" s="1"/>
  <c r="R94" i="48"/>
  <c r="AP94" i="48"/>
  <c r="G91" i="48"/>
  <c r="G111" i="48"/>
  <c r="G115" i="48" s="1"/>
  <c r="AE91" i="48"/>
  <c r="AE111" i="48"/>
  <c r="AE115" i="48" s="1"/>
  <c r="S94" i="48"/>
  <c r="AQ94" i="48"/>
  <c r="H91" i="48"/>
  <c r="H111" i="48"/>
  <c r="H115" i="48" s="1"/>
  <c r="AF91" i="48"/>
  <c r="AF111" i="48"/>
  <c r="AF115" i="48" s="1"/>
  <c r="T94" i="48"/>
  <c r="AR94" i="48"/>
  <c r="I91" i="48"/>
  <c r="I111" i="48"/>
  <c r="I115" i="48" s="1"/>
  <c r="AG91" i="48"/>
  <c r="AG111" i="48"/>
  <c r="AG115" i="48" s="1"/>
  <c r="U94" i="48"/>
  <c r="AS94" i="48"/>
  <c r="J91" i="48"/>
  <c r="J111" i="48"/>
  <c r="AH91" i="48"/>
  <c r="AH111" i="48"/>
  <c r="AH115" i="48" s="1"/>
  <c r="V94" i="48"/>
  <c r="AT94" i="48"/>
  <c r="K91" i="48"/>
  <c r="K111" i="48"/>
  <c r="K115" i="48" s="1"/>
  <c r="AI91" i="48"/>
  <c r="AI111" i="48"/>
  <c r="AI115" i="48" s="1"/>
  <c r="W94" i="48"/>
  <c r="AU94" i="48"/>
  <c r="L91" i="48"/>
  <c r="L111" i="48"/>
  <c r="L115" i="48" s="1"/>
  <c r="AJ91" i="48"/>
  <c r="AJ111" i="48"/>
  <c r="AJ115" i="48" s="1"/>
  <c r="X94" i="48"/>
  <c r="M91" i="48"/>
  <c r="M111" i="48"/>
  <c r="M115" i="48" s="1"/>
  <c r="AK91" i="48"/>
  <c r="AK111" i="48"/>
  <c r="AK115" i="48" s="1"/>
  <c r="Y94" i="48"/>
  <c r="N91" i="48"/>
  <c r="N111" i="48"/>
  <c r="N115" i="48" s="1"/>
  <c r="AL91" i="48"/>
  <c r="AL111" i="48"/>
  <c r="AL115" i="48" s="1"/>
  <c r="Z94" i="48"/>
  <c r="O91" i="48"/>
  <c r="O111" i="48"/>
  <c r="O115" i="48" s="1"/>
  <c r="AM91" i="48"/>
  <c r="AM111" i="48"/>
  <c r="AM115" i="48" s="1"/>
  <c r="AA94" i="48"/>
  <c r="P91" i="48"/>
  <c r="P111" i="48"/>
  <c r="P115" i="48" s="1"/>
  <c r="AN91" i="48"/>
  <c r="AN111" i="48"/>
  <c r="AN115" i="48" s="1"/>
  <c r="D94" i="48"/>
  <c r="AB94" i="48"/>
  <c r="F91" i="50"/>
  <c r="F80" i="50"/>
  <c r="AE91" i="50"/>
  <c r="AE80" i="50"/>
  <c r="G91" i="50"/>
  <c r="G80" i="50"/>
  <c r="AF91" i="50"/>
  <c r="AF80" i="50"/>
  <c r="H91" i="50"/>
  <c r="H80" i="50"/>
  <c r="AG91" i="50"/>
  <c r="AG80" i="50"/>
  <c r="AG83" i="50" s="1"/>
  <c r="I91" i="50"/>
  <c r="I80" i="50"/>
  <c r="I83" i="50" s="1"/>
  <c r="AH91" i="50"/>
  <c r="AH80" i="50"/>
  <c r="E91" i="50"/>
  <c r="E80" i="50"/>
  <c r="J91" i="50"/>
  <c r="J80" i="50"/>
  <c r="AI91" i="50"/>
  <c r="AI80" i="50"/>
  <c r="K91" i="50"/>
  <c r="K80" i="50"/>
  <c r="AJ91" i="50"/>
  <c r="AJ80" i="50"/>
  <c r="L91" i="50"/>
  <c r="L80" i="50"/>
  <c r="AK91" i="50"/>
  <c r="AK80" i="50"/>
  <c r="AK83" i="50" s="1"/>
  <c r="M91" i="50"/>
  <c r="M80" i="50"/>
  <c r="M83" i="50" s="1"/>
  <c r="AL91" i="50"/>
  <c r="AL80" i="50"/>
  <c r="N91" i="50"/>
  <c r="N80" i="50"/>
  <c r="AM91" i="50"/>
  <c r="AM80" i="50"/>
  <c r="O91" i="50"/>
  <c r="O80" i="50"/>
  <c r="AN91" i="50"/>
  <c r="AN80" i="50"/>
  <c r="P91" i="50"/>
  <c r="P80" i="50"/>
  <c r="AO91" i="50"/>
  <c r="AO80" i="50"/>
  <c r="Q91" i="50"/>
  <c r="Q80" i="50"/>
  <c r="AP91" i="50"/>
  <c r="AP80" i="50"/>
  <c r="AP83" i="50" s="1"/>
  <c r="R91" i="50"/>
  <c r="R80" i="50"/>
  <c r="AQ91" i="50"/>
  <c r="AQ80" i="50"/>
  <c r="AQ83" i="50" s="1"/>
  <c r="T91" i="50"/>
  <c r="T80" i="50"/>
  <c r="T83" i="50" s="1"/>
  <c r="AR91" i="50"/>
  <c r="AR80" i="50"/>
  <c r="AR83" i="50" s="1"/>
  <c r="U91" i="50"/>
  <c r="U80" i="50"/>
  <c r="AS91" i="50"/>
  <c r="AS80" i="50"/>
  <c r="AD91" i="50"/>
  <c r="AD80" i="50"/>
  <c r="V91" i="50"/>
  <c r="V80" i="50"/>
  <c r="V83" i="50" s="1"/>
  <c r="AT91" i="50"/>
  <c r="AT80" i="50"/>
  <c r="AT83" i="50" s="1"/>
  <c r="W91" i="50"/>
  <c r="W80" i="50"/>
  <c r="AU91" i="50"/>
  <c r="AU80" i="50"/>
  <c r="X91" i="50"/>
  <c r="X80" i="50"/>
  <c r="Y91" i="50"/>
  <c r="Y80" i="50"/>
  <c r="Z91" i="50"/>
  <c r="Z80" i="50"/>
  <c r="AA91" i="50"/>
  <c r="AA80" i="50"/>
  <c r="AB91" i="50"/>
  <c r="AB80" i="50"/>
  <c r="D91" i="50"/>
  <c r="AC91" i="50"/>
  <c r="AC80" i="50"/>
  <c r="F103" i="50"/>
  <c r="AD103" i="50"/>
  <c r="G103" i="50"/>
  <c r="AE103" i="50"/>
  <c r="H103" i="50"/>
  <c r="AF103" i="50"/>
  <c r="I103" i="50"/>
  <c r="AG103" i="50"/>
  <c r="J103" i="50"/>
  <c r="AH103" i="50"/>
  <c r="K103" i="50"/>
  <c r="AI103" i="50"/>
  <c r="L103" i="50"/>
  <c r="AJ103" i="50"/>
  <c r="M103" i="50"/>
  <c r="AK103" i="50"/>
  <c r="N103" i="50"/>
  <c r="AL103" i="50"/>
  <c r="O103" i="50"/>
  <c r="AM103" i="50"/>
  <c r="P103" i="50"/>
  <c r="AN103" i="50"/>
  <c r="Q103" i="50"/>
  <c r="AO103" i="50"/>
  <c r="R103" i="50"/>
  <c r="AP103" i="50"/>
  <c r="S103" i="50"/>
  <c r="AQ103" i="50"/>
  <c r="T103" i="50"/>
  <c r="AR103" i="50"/>
  <c r="D105" i="50"/>
  <c r="D155" i="50"/>
  <c r="D156" i="50"/>
  <c r="D158" i="50"/>
  <c r="D157" i="50"/>
  <c r="U103" i="50"/>
  <c r="AS103" i="50"/>
  <c r="V103" i="50"/>
  <c r="AT103" i="50"/>
  <c r="W103" i="50"/>
  <c r="AU103" i="50"/>
  <c r="X103" i="50"/>
  <c r="Y103" i="50"/>
  <c r="Z103" i="50"/>
  <c r="AA103" i="50"/>
  <c r="D103" i="50"/>
  <c r="AB103" i="50"/>
  <c r="E103" i="50"/>
  <c r="AC103" i="50"/>
  <c r="J115" i="48"/>
  <c r="Q115" i="48"/>
  <c r="AO115" i="48"/>
  <c r="S115" i="48"/>
  <c r="AQ115" i="48"/>
  <c r="U115" i="48"/>
  <c r="G77" i="50"/>
  <c r="AE77" i="50"/>
  <c r="AE83" i="50" s="1"/>
  <c r="S77" i="48"/>
  <c r="S83" i="48" s="1"/>
  <c r="AS83" i="40"/>
  <c r="AB83" i="40"/>
  <c r="AJ83" i="40"/>
  <c r="AR83" i="40"/>
  <c r="H83" i="40"/>
  <c r="G77" i="42"/>
  <c r="H77" i="42"/>
  <c r="AP77" i="42"/>
  <c r="S77" i="42"/>
  <c r="AQ77" i="42"/>
  <c r="V77" i="42"/>
  <c r="AT77" i="42"/>
  <c r="F83" i="43"/>
  <c r="AD83" i="43"/>
  <c r="N77" i="50"/>
  <c r="AL77" i="50"/>
  <c r="O77" i="50"/>
  <c r="AM77" i="50"/>
  <c r="P77" i="50"/>
  <c r="AN77" i="50"/>
  <c r="Q77" i="50"/>
  <c r="AO77" i="50"/>
  <c r="AO83" i="40"/>
  <c r="AU83" i="40"/>
  <c r="AA83" i="40"/>
  <c r="AF83" i="40"/>
  <c r="T77" i="42"/>
  <c r="AR77" i="42"/>
  <c r="AQ77" i="48"/>
  <c r="AQ83" i="48" s="1"/>
  <c r="AR77" i="48"/>
  <c r="AR83" i="48" s="1"/>
  <c r="E83" i="43"/>
  <c r="U77" i="42"/>
  <c r="AS77" i="42"/>
  <c r="X77" i="42"/>
  <c r="Z77" i="42"/>
  <c r="E77" i="42"/>
  <c r="AC77" i="42"/>
  <c r="F77" i="42"/>
  <c r="AD77" i="42"/>
  <c r="Q77" i="42"/>
  <c r="G77" i="48"/>
  <c r="G83" i="48" s="1"/>
  <c r="AE77" i="48"/>
  <c r="AE83" i="48" s="1"/>
  <c r="AF77" i="48"/>
  <c r="AF83" i="48" s="1"/>
  <c r="R77" i="50"/>
  <c r="S77" i="50"/>
  <c r="S83" i="50" s="1"/>
  <c r="U77" i="50"/>
  <c r="AS77" i="50"/>
  <c r="X77" i="50"/>
  <c r="Y77" i="50"/>
  <c r="Z77" i="50"/>
  <c r="AA77" i="50"/>
  <c r="AB77" i="50"/>
  <c r="E77" i="50"/>
  <c r="AC77" i="50"/>
  <c r="F77" i="50"/>
  <c r="AD77" i="50"/>
  <c r="J77" i="50"/>
  <c r="AH77" i="50"/>
  <c r="K77" i="50"/>
  <c r="AI77" i="50"/>
  <c r="L77" i="50"/>
  <c r="AJ77" i="50"/>
  <c r="I77" i="48"/>
  <c r="I83" i="48" s="1"/>
  <c r="AG77" i="48"/>
  <c r="AG83" i="48" s="1"/>
  <c r="J77" i="48"/>
  <c r="J83" i="48" s="1"/>
  <c r="AH77" i="48"/>
  <c r="AH83" i="48" s="1"/>
  <c r="K77" i="48"/>
  <c r="K83" i="48" s="1"/>
  <c r="AI77" i="48"/>
  <c r="AI83" i="48" s="1"/>
  <c r="L77" i="48"/>
  <c r="L83" i="48" s="1"/>
  <c r="AJ77" i="48"/>
  <c r="AJ83" i="48" s="1"/>
  <c r="M77" i="48"/>
  <c r="M83" i="48" s="1"/>
  <c r="AK77" i="48"/>
  <c r="AK83" i="48" s="1"/>
  <c r="T77" i="48"/>
  <c r="T83" i="48" s="1"/>
  <c r="U77" i="48"/>
  <c r="U83" i="48" s="1"/>
  <c r="AS77" i="48"/>
  <c r="AS83" i="48" s="1"/>
  <c r="AG83" i="40"/>
  <c r="G83" i="40"/>
  <c r="AT83" i="40"/>
  <c r="AL83" i="40"/>
  <c r="AK83" i="40"/>
  <c r="AM83" i="40"/>
  <c r="AN83" i="40"/>
  <c r="AP83" i="40"/>
  <c r="AQ83" i="40"/>
  <c r="X83" i="40"/>
  <c r="Y83" i="40"/>
  <c r="Z83" i="40"/>
  <c r="AC83" i="40"/>
  <c r="F83" i="40"/>
  <c r="AD83" i="40"/>
  <c r="E83" i="40"/>
  <c r="AE83" i="40"/>
  <c r="AH83" i="40"/>
  <c r="AI83" i="40"/>
  <c r="J77" i="42"/>
  <c r="AH77" i="42"/>
  <c r="K77" i="42"/>
  <c r="AI77" i="42"/>
  <c r="L77" i="42"/>
  <c r="AJ77" i="42"/>
  <c r="AC83" i="43"/>
  <c r="R83" i="43"/>
  <c r="AP83" i="43"/>
  <c r="T83" i="43"/>
  <c r="AR83" i="43"/>
  <c r="N83" i="43"/>
  <c r="W83" i="43"/>
  <c r="AU83" i="43"/>
  <c r="AL83" i="43"/>
  <c r="S83" i="43"/>
  <c r="AQ83" i="43"/>
  <c r="U83" i="43"/>
  <c r="AS83" i="43"/>
  <c r="D83" i="43"/>
  <c r="AB83" i="43"/>
  <c r="AO77" i="42"/>
  <c r="Y77" i="42"/>
  <c r="AE77" i="42"/>
  <c r="AF77" i="42"/>
  <c r="V77" i="48"/>
  <c r="V83" i="48" s="1"/>
  <c r="AT77" i="48"/>
  <c r="AT83" i="48" s="1"/>
  <c r="Q77" i="48"/>
  <c r="Q83" i="48" s="1"/>
  <c r="AO77" i="48"/>
  <c r="AO83" i="48" s="1"/>
  <c r="H77" i="50"/>
  <c r="AF77" i="50"/>
  <c r="W77" i="50"/>
  <c r="AU77" i="50"/>
  <c r="E68" i="50"/>
  <c r="F68" i="50"/>
  <c r="G68" i="50"/>
  <c r="Y68" i="50"/>
  <c r="G68" i="48"/>
  <c r="AE68" i="48"/>
  <c r="Q34" i="52"/>
  <c r="Q37" i="52"/>
  <c r="R50" i="52"/>
  <c r="P51" i="52"/>
  <c r="H68" i="50"/>
  <c r="J68" i="50"/>
  <c r="D68" i="50"/>
  <c r="AB68" i="50"/>
  <c r="I68" i="50"/>
  <c r="AC68" i="50"/>
  <c r="AD68" i="50"/>
  <c r="AE68" i="50"/>
  <c r="AF68" i="50"/>
  <c r="AG68" i="50"/>
  <c r="AH68" i="50"/>
  <c r="K68" i="50"/>
  <c r="AI68" i="50"/>
  <c r="L68" i="50"/>
  <c r="AJ68" i="50"/>
  <c r="M68" i="50"/>
  <c r="AK68" i="50"/>
  <c r="N68" i="50"/>
  <c r="AL68" i="50"/>
  <c r="O68" i="50"/>
  <c r="AM68" i="50"/>
  <c r="P68" i="50"/>
  <c r="AN68" i="50"/>
  <c r="Q68" i="50"/>
  <c r="AO68" i="50"/>
  <c r="R68" i="50"/>
  <c r="AP68" i="50"/>
  <c r="S68" i="50"/>
  <c r="AQ68" i="50"/>
  <c r="T68" i="50"/>
  <c r="AR68" i="50"/>
  <c r="U68" i="50"/>
  <c r="AS68" i="50"/>
  <c r="V68" i="50"/>
  <c r="AT68" i="50"/>
  <c r="W68" i="50"/>
  <c r="AU68" i="50"/>
  <c r="X68" i="50"/>
  <c r="Z68" i="50"/>
  <c r="AA68" i="50"/>
  <c r="W77" i="48"/>
  <c r="W83" i="48" s="1"/>
  <c r="AU77" i="48"/>
  <c r="AU83" i="48" s="1"/>
  <c r="X77" i="48"/>
  <c r="X83" i="48" s="1"/>
  <c r="Y77" i="48"/>
  <c r="Y83" i="48" s="1"/>
  <c r="AA77" i="48"/>
  <c r="AA83" i="48" s="1"/>
  <c r="AB77" i="48"/>
  <c r="AB83" i="48" s="1"/>
  <c r="F77" i="48"/>
  <c r="F83" i="48" s="1"/>
  <c r="AD77" i="48"/>
  <c r="AD83" i="48" s="1"/>
  <c r="N77" i="48"/>
  <c r="N83" i="48" s="1"/>
  <c r="AL77" i="48"/>
  <c r="AL83" i="48" s="1"/>
  <c r="O77" i="48"/>
  <c r="O83" i="48" s="1"/>
  <c r="AM77" i="48"/>
  <c r="AM83" i="48" s="1"/>
  <c r="P77" i="48"/>
  <c r="P83" i="48" s="1"/>
  <c r="AN77" i="48"/>
  <c r="AN83" i="48" s="1"/>
  <c r="R77" i="48"/>
  <c r="R83" i="48" s="1"/>
  <c r="AP77" i="48"/>
  <c r="AP83" i="48" s="1"/>
  <c r="D68" i="48"/>
  <c r="AB68" i="48"/>
  <c r="E68" i="48"/>
  <c r="F68" i="48"/>
  <c r="AD68" i="48"/>
  <c r="J68" i="48"/>
  <c r="H68" i="48"/>
  <c r="I68" i="48"/>
  <c r="T68" i="48"/>
  <c r="AR68" i="48"/>
  <c r="R68" i="48"/>
  <c r="AP68" i="48"/>
  <c r="AC68" i="48"/>
  <c r="AG68" i="48"/>
  <c r="AH68" i="48"/>
  <c r="AF68" i="48"/>
  <c r="K68" i="48"/>
  <c r="AI68" i="48"/>
  <c r="L68" i="48"/>
  <c r="AJ68" i="48"/>
  <c r="M68" i="48"/>
  <c r="AK68" i="48"/>
  <c r="N68" i="48"/>
  <c r="AL68" i="48"/>
  <c r="O68" i="48"/>
  <c r="AM68" i="48"/>
  <c r="P68" i="48"/>
  <c r="AN68" i="48"/>
  <c r="Q68" i="48"/>
  <c r="AO68" i="48"/>
  <c r="S68" i="48"/>
  <c r="AQ68" i="48"/>
  <c r="U68" i="48"/>
  <c r="AS68" i="48"/>
  <c r="V68" i="48"/>
  <c r="AT68" i="48"/>
  <c r="W68" i="48"/>
  <c r="AU68" i="48"/>
  <c r="X68" i="48"/>
  <c r="Y68" i="48"/>
  <c r="Z68" i="48"/>
  <c r="AA68" i="48"/>
  <c r="D77" i="46"/>
  <c r="E68" i="46"/>
  <c r="AC68" i="46"/>
  <c r="F68" i="46"/>
  <c r="AD68" i="46"/>
  <c r="G68" i="46"/>
  <c r="AE68" i="46"/>
  <c r="D68" i="46"/>
  <c r="AB68" i="46"/>
  <c r="H68" i="46"/>
  <c r="I68" i="46"/>
  <c r="J68" i="46"/>
  <c r="AF68" i="46"/>
  <c r="AG68" i="46"/>
  <c r="AH68" i="46"/>
  <c r="K68" i="46"/>
  <c r="AI68" i="46"/>
  <c r="L68" i="46"/>
  <c r="AJ68" i="46"/>
  <c r="M68" i="46"/>
  <c r="AK68" i="46"/>
  <c r="N68" i="46"/>
  <c r="AL68" i="46"/>
  <c r="O68" i="46"/>
  <c r="AM68" i="46"/>
  <c r="P68" i="46"/>
  <c r="AN68" i="46"/>
  <c r="Q68" i="46"/>
  <c r="AO68" i="46"/>
  <c r="R68" i="46"/>
  <c r="AP68" i="46"/>
  <c r="S68" i="46"/>
  <c r="AQ68" i="46"/>
  <c r="T68" i="46"/>
  <c r="AR68" i="46"/>
  <c r="U68" i="46"/>
  <c r="AS68" i="46"/>
  <c r="V68" i="46"/>
  <c r="AT68" i="46"/>
  <c r="W68" i="46"/>
  <c r="AU68" i="46"/>
  <c r="X68" i="46"/>
  <c r="Y68" i="46"/>
  <c r="Z68" i="46"/>
  <c r="AA68" i="46"/>
  <c r="I83" i="43"/>
  <c r="AG83" i="43"/>
  <c r="J83" i="43"/>
  <c r="AH83" i="43"/>
  <c r="K83" i="43"/>
  <c r="AI83" i="43"/>
  <c r="L83" i="43"/>
  <c r="AJ83" i="43"/>
  <c r="M83" i="43"/>
  <c r="AK83" i="43"/>
  <c r="O83" i="43"/>
  <c r="AM83" i="43"/>
  <c r="P83" i="43"/>
  <c r="AN83" i="43"/>
  <c r="Q83" i="43"/>
  <c r="AO83" i="43"/>
  <c r="V83" i="43"/>
  <c r="AT83" i="43"/>
  <c r="X83" i="43"/>
  <c r="Y83" i="43"/>
  <c r="Z83" i="43"/>
  <c r="AA83" i="43"/>
  <c r="F68" i="43"/>
  <c r="AD68" i="43"/>
  <c r="J68" i="43"/>
  <c r="G83" i="43"/>
  <c r="AE83" i="43"/>
  <c r="H83" i="43"/>
  <c r="AF83" i="43"/>
  <c r="AC68" i="43"/>
  <c r="E68" i="43"/>
  <c r="G68" i="43"/>
  <c r="D68" i="43"/>
  <c r="AB68" i="43"/>
  <c r="H68" i="43"/>
  <c r="I68" i="43"/>
  <c r="S68" i="43"/>
  <c r="AQ68" i="43"/>
  <c r="T68" i="43"/>
  <c r="AR68" i="43"/>
  <c r="AE68" i="43"/>
  <c r="AF68" i="43"/>
  <c r="AG68" i="43"/>
  <c r="AH68" i="43"/>
  <c r="K68" i="43"/>
  <c r="AI68" i="43"/>
  <c r="L68" i="43"/>
  <c r="AJ68" i="43"/>
  <c r="M68" i="43"/>
  <c r="AK68" i="43"/>
  <c r="N68" i="43"/>
  <c r="AL68" i="43"/>
  <c r="O68" i="43"/>
  <c r="AM68" i="43"/>
  <c r="P68" i="43"/>
  <c r="AN68" i="43"/>
  <c r="Q68" i="43"/>
  <c r="AO68" i="43"/>
  <c r="R68" i="43"/>
  <c r="AP68" i="43"/>
  <c r="U68" i="43"/>
  <c r="AS68" i="43"/>
  <c r="V68" i="43"/>
  <c r="AT68" i="43"/>
  <c r="W68" i="43"/>
  <c r="AU68" i="43"/>
  <c r="X68" i="43"/>
  <c r="Y68" i="43"/>
  <c r="Z68" i="43"/>
  <c r="AA68" i="43"/>
  <c r="W77" i="42"/>
  <c r="AU77" i="42"/>
  <c r="AA77" i="42"/>
  <c r="D77" i="42"/>
  <c r="AB77" i="42"/>
  <c r="AG77" i="42"/>
  <c r="M77" i="42"/>
  <c r="AK77" i="42"/>
  <c r="N77" i="42"/>
  <c r="AL77" i="42"/>
  <c r="O77" i="42"/>
  <c r="AM77" i="42"/>
  <c r="P77" i="42"/>
  <c r="AN77" i="42"/>
  <c r="F68" i="42"/>
  <c r="D68" i="42"/>
  <c r="AB68" i="42"/>
  <c r="H68" i="42"/>
  <c r="I68" i="42"/>
  <c r="G68" i="42"/>
  <c r="J68" i="42"/>
  <c r="T68" i="42"/>
  <c r="AR68" i="42"/>
  <c r="AP68" i="42"/>
  <c r="R68" i="42"/>
  <c r="E68" i="42"/>
  <c r="AC68" i="42"/>
  <c r="AD68" i="42"/>
  <c r="AE68" i="42"/>
  <c r="AF68" i="42"/>
  <c r="AG68" i="42"/>
  <c r="AH68" i="42"/>
  <c r="K68" i="42"/>
  <c r="AI68" i="42"/>
  <c r="L68" i="42"/>
  <c r="AJ68" i="42"/>
  <c r="M68" i="42"/>
  <c r="AK68" i="42"/>
  <c r="N68" i="42"/>
  <c r="AL68" i="42"/>
  <c r="O68" i="42"/>
  <c r="AM68" i="42"/>
  <c r="P68" i="42"/>
  <c r="AN68" i="42"/>
  <c r="Q68" i="42"/>
  <c r="AO68" i="42"/>
  <c r="S68" i="42"/>
  <c r="AQ68" i="42"/>
  <c r="U68" i="42"/>
  <c r="AS68" i="42"/>
  <c r="V68" i="42"/>
  <c r="AT68" i="42"/>
  <c r="W68" i="42"/>
  <c r="AU68" i="42"/>
  <c r="X68" i="42"/>
  <c r="Y68" i="42"/>
  <c r="Z68" i="42"/>
  <c r="AA68" i="42"/>
  <c r="R68" i="40"/>
  <c r="AQ68" i="40"/>
  <c r="AO68" i="40"/>
  <c r="S68" i="40"/>
  <c r="Q68" i="40"/>
  <c r="U68" i="40"/>
  <c r="AS68" i="40"/>
  <c r="E68" i="40"/>
  <c r="AC68" i="40"/>
  <c r="V68" i="40"/>
  <c r="AD68" i="40"/>
  <c r="W68" i="40"/>
  <c r="AU68" i="40"/>
  <c r="AP68" i="40"/>
  <c r="AT68" i="40"/>
  <c r="F68" i="40"/>
  <c r="X68" i="40"/>
  <c r="Z68" i="40"/>
  <c r="Y68" i="40"/>
  <c r="D68" i="40"/>
  <c r="AA68" i="40"/>
  <c r="AB68" i="40"/>
  <c r="G68" i="40"/>
  <c r="AE68" i="40"/>
  <c r="H68" i="40"/>
  <c r="AF68" i="40"/>
  <c r="I68" i="40"/>
  <c r="AG68" i="40"/>
  <c r="J68" i="40"/>
  <c r="AH68" i="40"/>
  <c r="K68" i="40"/>
  <c r="AI68" i="40"/>
  <c r="L68" i="40"/>
  <c r="AJ68" i="40"/>
  <c r="M68" i="40"/>
  <c r="AK68" i="40"/>
  <c r="N68" i="40"/>
  <c r="AL68" i="40"/>
  <c r="O68" i="40"/>
  <c r="AM68" i="40"/>
  <c r="P68" i="40"/>
  <c r="AN68" i="40"/>
  <c r="T68" i="40"/>
  <c r="AR68" i="40"/>
  <c r="C127" i="48" l="1"/>
  <c r="S128" i="48"/>
  <c r="AQ128" i="48"/>
  <c r="X129" i="48"/>
  <c r="E130" i="48"/>
  <c r="AC130" i="48"/>
  <c r="J131" i="48"/>
  <c r="AH131" i="48"/>
  <c r="O132" i="48"/>
  <c r="AM132" i="48"/>
  <c r="T133" i="48"/>
  <c r="AR133" i="48"/>
  <c r="Y134" i="48"/>
  <c r="F135" i="48"/>
  <c r="AD135" i="48"/>
  <c r="K136" i="48"/>
  <c r="AI136" i="48"/>
  <c r="P137" i="48"/>
  <c r="AN137" i="48"/>
  <c r="U138" i="48"/>
  <c r="AS138" i="48"/>
  <c r="Z139" i="48"/>
  <c r="G140" i="48"/>
  <c r="AE140" i="48"/>
  <c r="L141" i="48"/>
  <c r="AJ141" i="48"/>
  <c r="Q142" i="48"/>
  <c r="AO142" i="48"/>
  <c r="V143" i="48"/>
  <c r="AT143" i="48"/>
  <c r="AA144" i="48"/>
  <c r="H145" i="48"/>
  <c r="AF145" i="48"/>
  <c r="M146" i="48"/>
  <c r="AK146" i="48"/>
  <c r="R147" i="48"/>
  <c r="AP147" i="48"/>
  <c r="W148" i="48"/>
  <c r="AU148" i="48"/>
  <c r="AB149" i="48"/>
  <c r="I150" i="48"/>
  <c r="AG150" i="48"/>
  <c r="N151" i="48"/>
  <c r="AL151" i="48"/>
  <c r="S152" i="48"/>
  <c r="AQ152" i="48"/>
  <c r="X153" i="48"/>
  <c r="E154" i="48"/>
  <c r="AC154" i="48"/>
  <c r="J155" i="48"/>
  <c r="AH155" i="48"/>
  <c r="O156" i="48"/>
  <c r="AM156" i="48"/>
  <c r="T157" i="48"/>
  <c r="AR157" i="48"/>
  <c r="Y158" i="48"/>
  <c r="F159" i="48"/>
  <c r="AD159" i="48"/>
  <c r="K160" i="48"/>
  <c r="AI160" i="48"/>
  <c r="P161" i="48"/>
  <c r="AN161" i="48"/>
  <c r="U162" i="48"/>
  <c r="AS162" i="48"/>
  <c r="Z163" i="48"/>
  <c r="G164" i="48"/>
  <c r="AE164" i="48"/>
  <c r="L165" i="48"/>
  <c r="AJ165" i="48"/>
  <c r="Q166" i="48"/>
  <c r="AO166" i="48"/>
  <c r="V167" i="48"/>
  <c r="AT167" i="48"/>
  <c r="AA168" i="48"/>
  <c r="H169" i="48"/>
  <c r="AF169" i="48"/>
  <c r="M170" i="48"/>
  <c r="AK170" i="48"/>
  <c r="D141" i="48"/>
  <c r="D165" i="48"/>
  <c r="E139" i="48"/>
  <c r="T128" i="48"/>
  <c r="AR128" i="48"/>
  <c r="Y129" i="48"/>
  <c r="F130" i="48"/>
  <c r="AD130" i="48"/>
  <c r="K131" i="48"/>
  <c r="AI131" i="48"/>
  <c r="P132" i="48"/>
  <c r="AN132" i="48"/>
  <c r="U133" i="48"/>
  <c r="AS133" i="48"/>
  <c r="Z134" i="48"/>
  <c r="G135" i="48"/>
  <c r="AE135" i="48"/>
  <c r="L136" i="48"/>
  <c r="AJ136" i="48"/>
  <c r="Q137" i="48"/>
  <c r="AO137" i="48"/>
  <c r="V138" i="48"/>
  <c r="AT138" i="48"/>
  <c r="AA139" i="48"/>
  <c r="H140" i="48"/>
  <c r="AF140" i="48"/>
  <c r="M141" i="48"/>
  <c r="AK141" i="48"/>
  <c r="R142" i="48"/>
  <c r="AP142" i="48"/>
  <c r="W143" i="48"/>
  <c r="AU143" i="48"/>
  <c r="AB144" i="48"/>
  <c r="I145" i="48"/>
  <c r="AG145" i="48"/>
  <c r="N146" i="48"/>
  <c r="AL146" i="48"/>
  <c r="S147" i="48"/>
  <c r="AQ147" i="48"/>
  <c r="X148" i="48"/>
  <c r="E149" i="48"/>
  <c r="AC149" i="48"/>
  <c r="J150" i="48"/>
  <c r="AH150" i="48"/>
  <c r="O151" i="48"/>
  <c r="AM151" i="48"/>
  <c r="T152" i="48"/>
  <c r="AR152" i="48"/>
  <c r="Y153" i="48"/>
  <c r="F154" i="48"/>
  <c r="AD154" i="48"/>
  <c r="K155" i="48"/>
  <c r="AI155" i="48"/>
  <c r="P156" i="48"/>
  <c r="AN156" i="48"/>
  <c r="U157" i="48"/>
  <c r="AS157" i="48"/>
  <c r="Z158" i="48"/>
  <c r="G159" i="48"/>
  <c r="AE159" i="48"/>
  <c r="L160" i="48"/>
  <c r="AJ160" i="48"/>
  <c r="Q161" i="48"/>
  <c r="AO161" i="48"/>
  <c r="V162" i="48"/>
  <c r="AT162" i="48"/>
  <c r="AA163" i="48"/>
  <c r="H164" i="48"/>
  <c r="AF164" i="48"/>
  <c r="M165" i="48"/>
  <c r="AK165" i="48"/>
  <c r="R166" i="48"/>
  <c r="AP166" i="48"/>
  <c r="W167" i="48"/>
  <c r="AU167" i="48"/>
  <c r="AB168" i="48"/>
  <c r="I169" i="48"/>
  <c r="AG169" i="48"/>
  <c r="N170" i="48"/>
  <c r="AL170" i="48"/>
  <c r="D142" i="48"/>
  <c r="D166" i="48"/>
  <c r="AH140" i="48"/>
  <c r="U128" i="48"/>
  <c r="AS128" i="48"/>
  <c r="Z129" i="48"/>
  <c r="G130" i="48"/>
  <c r="AE130" i="48"/>
  <c r="L131" i="48"/>
  <c r="AJ131" i="48"/>
  <c r="Q132" i="48"/>
  <c r="AO132" i="48"/>
  <c r="V133" i="48"/>
  <c r="AT133" i="48"/>
  <c r="AA134" i="48"/>
  <c r="H135" i="48"/>
  <c r="AF135" i="48"/>
  <c r="M136" i="48"/>
  <c r="AK136" i="48"/>
  <c r="R137" i="48"/>
  <c r="AP137" i="48"/>
  <c r="W138" i="48"/>
  <c r="AU138" i="48"/>
  <c r="AB139" i="48"/>
  <c r="I140" i="48"/>
  <c r="AG140" i="48"/>
  <c r="N141" i="48"/>
  <c r="AL141" i="48"/>
  <c r="S142" i="48"/>
  <c r="AQ142" i="48"/>
  <c r="X143" i="48"/>
  <c r="E144" i="48"/>
  <c r="AC144" i="48"/>
  <c r="J145" i="48"/>
  <c r="AH145" i="48"/>
  <c r="O146" i="48"/>
  <c r="AM146" i="48"/>
  <c r="T147" i="48"/>
  <c r="AR147" i="48"/>
  <c r="Y148" i="48"/>
  <c r="F149" i="48"/>
  <c r="AD149" i="48"/>
  <c r="K150" i="48"/>
  <c r="AI150" i="48"/>
  <c r="P151" i="48"/>
  <c r="AN151" i="48"/>
  <c r="U152" i="48"/>
  <c r="AS152" i="48"/>
  <c r="Z153" i="48"/>
  <c r="G154" i="48"/>
  <c r="AE154" i="48"/>
  <c r="L155" i="48"/>
  <c r="AJ155" i="48"/>
  <c r="Q156" i="48"/>
  <c r="AO156" i="48"/>
  <c r="V157" i="48"/>
  <c r="AT157" i="48"/>
  <c r="AA158" i="48"/>
  <c r="H159" i="48"/>
  <c r="AF159" i="48"/>
  <c r="M160" i="48"/>
  <c r="AK160" i="48"/>
  <c r="R161" i="48"/>
  <c r="AP161" i="48"/>
  <c r="W162" i="48"/>
  <c r="AU162" i="48"/>
  <c r="AB163" i="48"/>
  <c r="I164" i="48"/>
  <c r="AG164" i="48"/>
  <c r="N165" i="48"/>
  <c r="AL165" i="48"/>
  <c r="S166" i="48"/>
  <c r="AQ166" i="48"/>
  <c r="X167" i="48"/>
  <c r="E168" i="48"/>
  <c r="AC168" i="48"/>
  <c r="J169" i="48"/>
  <c r="AH169" i="48"/>
  <c r="O170" i="48"/>
  <c r="AM170" i="48"/>
  <c r="D143" i="48"/>
  <c r="D167" i="48"/>
  <c r="J140" i="48"/>
  <c r="V128" i="48"/>
  <c r="AT128" i="48"/>
  <c r="AA129" i="48"/>
  <c r="H130" i="48"/>
  <c r="AF130" i="48"/>
  <c r="M131" i="48"/>
  <c r="AK131" i="48"/>
  <c r="R132" i="48"/>
  <c r="AP132" i="48"/>
  <c r="W133" i="48"/>
  <c r="AU133" i="48"/>
  <c r="AB134" i="48"/>
  <c r="I135" i="48"/>
  <c r="AG135" i="48"/>
  <c r="N136" i="48"/>
  <c r="AL136" i="48"/>
  <c r="S137" i="48"/>
  <c r="AQ137" i="48"/>
  <c r="X138" i="48"/>
  <c r="AC139" i="48"/>
  <c r="O141" i="48"/>
  <c r="AM141" i="48"/>
  <c r="T142" i="48"/>
  <c r="AR142" i="48"/>
  <c r="W128" i="48"/>
  <c r="AU128" i="48"/>
  <c r="AB129" i="48"/>
  <c r="I130" i="48"/>
  <c r="AG130" i="48"/>
  <c r="N131" i="48"/>
  <c r="AL131" i="48"/>
  <c r="S132" i="48"/>
  <c r="AQ132" i="48"/>
  <c r="X133" i="48"/>
  <c r="E134" i="48"/>
  <c r="AC134" i="48"/>
  <c r="J135" i="48"/>
  <c r="AH135" i="48"/>
  <c r="O136" i="48"/>
  <c r="AM136" i="48"/>
  <c r="T137" i="48"/>
  <c r="AR137" i="48"/>
  <c r="Y138" i="48"/>
  <c r="F139" i="48"/>
  <c r="AD139" i="48"/>
  <c r="K140" i="48"/>
  <c r="AI140" i="48"/>
  <c r="P141" i="48"/>
  <c r="AN141" i="48"/>
  <c r="U142" i="48"/>
  <c r="AS142" i="48"/>
  <c r="Z143" i="48"/>
  <c r="G144" i="48"/>
  <c r="AE144" i="48"/>
  <c r="L145" i="48"/>
  <c r="AJ145" i="48"/>
  <c r="Q146" i="48"/>
  <c r="AO146" i="48"/>
  <c r="V147" i="48"/>
  <c r="AT147" i="48"/>
  <c r="AA148" i="48"/>
  <c r="H149" i="48"/>
  <c r="AF149" i="48"/>
  <c r="M150" i="48"/>
  <c r="AK150" i="48"/>
  <c r="R151" i="48"/>
  <c r="AP151" i="48"/>
  <c r="W152" i="48"/>
  <c r="AU152" i="48"/>
  <c r="AB153" i="48"/>
  <c r="I154" i="48"/>
  <c r="AG154" i="48"/>
  <c r="N155" i="48"/>
  <c r="AL155" i="48"/>
  <c r="S156" i="48"/>
  <c r="AQ156" i="48"/>
  <c r="X157" i="48"/>
  <c r="E158" i="48"/>
  <c r="AC158" i="48"/>
  <c r="J159" i="48"/>
  <c r="AH159" i="48"/>
  <c r="O160" i="48"/>
  <c r="AM160" i="48"/>
  <c r="T161" i="48"/>
  <c r="AR161" i="48"/>
  <c r="Y162" i="48"/>
  <c r="F163" i="48"/>
  <c r="AD163" i="48"/>
  <c r="K164" i="48"/>
  <c r="AI164" i="48"/>
  <c r="P165" i="48"/>
  <c r="AN165" i="48"/>
  <c r="U166" i="48"/>
  <c r="AS166" i="48"/>
  <c r="Z167" i="48"/>
  <c r="G168" i="48"/>
  <c r="AE168" i="48"/>
  <c r="L169" i="48"/>
  <c r="AJ169" i="48"/>
  <c r="Q170" i="48"/>
  <c r="AO170" i="48"/>
  <c r="D145" i="48"/>
  <c r="D169" i="48"/>
  <c r="X128" i="48"/>
  <c r="E129" i="48"/>
  <c r="AC129" i="48"/>
  <c r="J130" i="48"/>
  <c r="AH130" i="48"/>
  <c r="O131" i="48"/>
  <c r="AM131" i="48"/>
  <c r="T132" i="48"/>
  <c r="AR132" i="48"/>
  <c r="Y133" i="48"/>
  <c r="F134" i="48"/>
  <c r="AD134" i="48"/>
  <c r="K135" i="48"/>
  <c r="AI135" i="48"/>
  <c r="P136" i="48"/>
  <c r="U137" i="48"/>
  <c r="AS137" i="48"/>
  <c r="Z138" i="48"/>
  <c r="G139" i="48"/>
  <c r="Y128" i="48"/>
  <c r="F129" i="48"/>
  <c r="AD129" i="48"/>
  <c r="K130" i="48"/>
  <c r="AI130" i="48"/>
  <c r="P131" i="48"/>
  <c r="AN131" i="48"/>
  <c r="U132" i="48"/>
  <c r="AS132" i="48"/>
  <c r="Z133" i="48"/>
  <c r="G134" i="48"/>
  <c r="AE134" i="48"/>
  <c r="L135" i="48"/>
  <c r="AJ135" i="48"/>
  <c r="Q136" i="48"/>
  <c r="AO136" i="48"/>
  <c r="V137" i="48"/>
  <c r="AT137" i="48"/>
  <c r="AA138" i="48"/>
  <c r="H139" i="48"/>
  <c r="AF139" i="48"/>
  <c r="M140" i="48"/>
  <c r="AK140" i="48"/>
  <c r="R141" i="48"/>
  <c r="AP141" i="48"/>
  <c r="W142" i="48"/>
  <c r="AU142" i="48"/>
  <c r="AB143" i="48"/>
  <c r="I144" i="48"/>
  <c r="AG144" i="48"/>
  <c r="N145" i="48"/>
  <c r="AL145" i="48"/>
  <c r="S146" i="48"/>
  <c r="AQ146" i="48"/>
  <c r="X147" i="48"/>
  <c r="E148" i="48"/>
  <c r="AC148" i="48"/>
  <c r="J149" i="48"/>
  <c r="AH149" i="48"/>
  <c r="O150" i="48"/>
  <c r="AM150" i="48"/>
  <c r="T151" i="48"/>
  <c r="AR151" i="48"/>
  <c r="Y152" i="48"/>
  <c r="F153" i="48"/>
  <c r="AD153" i="48"/>
  <c r="K154" i="48"/>
  <c r="AI154" i="48"/>
  <c r="P155" i="48"/>
  <c r="AN155" i="48"/>
  <c r="U156" i="48"/>
  <c r="AS156" i="48"/>
  <c r="Z128" i="48"/>
  <c r="G129" i="48"/>
  <c r="AE129" i="48"/>
  <c r="L130" i="48"/>
  <c r="AJ130" i="48"/>
  <c r="Q131" i="48"/>
  <c r="AO131" i="48"/>
  <c r="V132" i="48"/>
  <c r="AT132" i="48"/>
  <c r="AA133" i="48"/>
  <c r="H134" i="48"/>
  <c r="AF134" i="48"/>
  <c r="M135" i="48"/>
  <c r="AK135" i="48"/>
  <c r="R136" i="48"/>
  <c r="AP136" i="48"/>
  <c r="W137" i="48"/>
  <c r="AU137" i="48"/>
  <c r="AA128" i="48"/>
  <c r="H129" i="48"/>
  <c r="AF129" i="48"/>
  <c r="M130" i="48"/>
  <c r="AK130" i="48"/>
  <c r="R131" i="48"/>
  <c r="AP131" i="48"/>
  <c r="W132" i="48"/>
  <c r="AU132" i="48"/>
  <c r="AB133" i="48"/>
  <c r="I134" i="48"/>
  <c r="AG134" i="48"/>
  <c r="N135" i="48"/>
  <c r="AL135" i="48"/>
  <c r="S136" i="48"/>
  <c r="AQ136" i="48"/>
  <c r="X137" i="48"/>
  <c r="E138" i="48"/>
  <c r="AC138" i="48"/>
  <c r="J139" i="48"/>
  <c r="AH139" i="48"/>
  <c r="O140" i="48"/>
  <c r="AM140" i="48"/>
  <c r="T141" i="48"/>
  <c r="AR141" i="48"/>
  <c r="Y142" i="48"/>
  <c r="F143" i="48"/>
  <c r="AD143" i="48"/>
  <c r="K144" i="48"/>
  <c r="AI144" i="48"/>
  <c r="P145" i="48"/>
  <c r="AN145" i="48"/>
  <c r="U146" i="48"/>
  <c r="AS146" i="48"/>
  <c r="Z147" i="48"/>
  <c r="G148" i="48"/>
  <c r="AE148" i="48"/>
  <c r="L149" i="48"/>
  <c r="AJ149" i="48"/>
  <c r="Q150" i="48"/>
  <c r="AO150" i="48"/>
  <c r="V151" i="48"/>
  <c r="AT151" i="48"/>
  <c r="AB128" i="48"/>
  <c r="I129" i="48"/>
  <c r="AG129" i="48"/>
  <c r="N130" i="48"/>
  <c r="AL130" i="48"/>
  <c r="S131" i="48"/>
  <c r="AQ131" i="48"/>
  <c r="X132" i="48"/>
  <c r="E133" i="48"/>
  <c r="E128" i="48"/>
  <c r="AC128" i="48"/>
  <c r="J129" i="48"/>
  <c r="AH129" i="48"/>
  <c r="O130" i="48"/>
  <c r="AM130" i="48"/>
  <c r="T131" i="48"/>
  <c r="AR131" i="48"/>
  <c r="Y132" i="48"/>
  <c r="F133" i="48"/>
  <c r="AD133" i="48"/>
  <c r="K134" i="48"/>
  <c r="AI134" i="48"/>
  <c r="P135" i="48"/>
  <c r="AN135" i="48"/>
  <c r="U136" i="48"/>
  <c r="AS136" i="48"/>
  <c r="Z137" i="48"/>
  <c r="G138" i="48"/>
  <c r="AE138" i="48"/>
  <c r="L139" i="48"/>
  <c r="AJ139" i="48"/>
  <c r="Q140" i="48"/>
  <c r="AO140" i="48"/>
  <c r="V141" i="48"/>
  <c r="AT141" i="48"/>
  <c r="AA142" i="48"/>
  <c r="F128" i="48"/>
  <c r="AD128" i="48"/>
  <c r="K129" i="48"/>
  <c r="AI129" i="48"/>
  <c r="P130" i="48"/>
  <c r="AN130" i="48"/>
  <c r="U131" i="48"/>
  <c r="AS131" i="48"/>
  <c r="Z132" i="48"/>
  <c r="G133" i="48"/>
  <c r="AE133" i="48"/>
  <c r="L134" i="48"/>
  <c r="AJ134" i="48"/>
  <c r="Q135" i="48"/>
  <c r="AO135" i="48"/>
  <c r="V136" i="48"/>
  <c r="AT136" i="48"/>
  <c r="AA137" i="48"/>
  <c r="H138" i="48"/>
  <c r="AF138" i="48"/>
  <c r="G128" i="48"/>
  <c r="AE128" i="48"/>
  <c r="L129" i="48"/>
  <c r="AJ129" i="48"/>
  <c r="Q130" i="48"/>
  <c r="AO130" i="48"/>
  <c r="V131" i="48"/>
  <c r="AT131" i="48"/>
  <c r="AA132" i="48"/>
  <c r="H133" i="48"/>
  <c r="AF133" i="48"/>
  <c r="M134" i="48"/>
  <c r="AK134" i="48"/>
  <c r="R135" i="48"/>
  <c r="AP135" i="48"/>
  <c r="W136" i="48"/>
  <c r="AU136" i="48"/>
  <c r="AB137" i="48"/>
  <c r="I138" i="48"/>
  <c r="AG138" i="48"/>
  <c r="N139" i="48"/>
  <c r="AL139" i="48"/>
  <c r="S140" i="48"/>
  <c r="AQ140" i="48"/>
  <c r="X141" i="48"/>
  <c r="E142" i="48"/>
  <c r="AC142" i="48"/>
  <c r="J143" i="48"/>
  <c r="AH143" i="48"/>
  <c r="O144" i="48"/>
  <c r="AM144" i="48"/>
  <c r="T145" i="48"/>
  <c r="AR145" i="48"/>
  <c r="Y146" i="48"/>
  <c r="F147" i="48"/>
  <c r="AD147" i="48"/>
  <c r="K148" i="48"/>
  <c r="AI148" i="48"/>
  <c r="P149" i="48"/>
  <c r="AN149" i="48"/>
  <c r="U150" i="48"/>
  <c r="AS150" i="48"/>
  <c r="Z151" i="48"/>
  <c r="G152" i="48"/>
  <c r="AE152" i="48"/>
  <c r="L153" i="48"/>
  <c r="AJ153" i="48"/>
  <c r="Q154" i="48"/>
  <c r="AO154" i="48"/>
  <c r="V155" i="48"/>
  <c r="AT155" i="48"/>
  <c r="AA156" i="48"/>
  <c r="H157" i="48"/>
  <c r="AF157" i="48"/>
  <c r="M158" i="48"/>
  <c r="AK158" i="48"/>
  <c r="R159" i="48"/>
  <c r="AP159" i="48"/>
  <c r="W160" i="48"/>
  <c r="AU160" i="48"/>
  <c r="AB161" i="48"/>
  <c r="I162" i="48"/>
  <c r="AG162" i="48"/>
  <c r="N163" i="48"/>
  <c r="AL163" i="48"/>
  <c r="S164" i="48"/>
  <c r="AQ164" i="48"/>
  <c r="X165" i="48"/>
  <c r="E166" i="48"/>
  <c r="AC166" i="48"/>
  <c r="J167" i="48"/>
  <c r="AH167" i="48"/>
  <c r="O168" i="48"/>
  <c r="AM168" i="48"/>
  <c r="T169" i="48"/>
  <c r="AR169" i="48"/>
  <c r="Y170" i="48"/>
  <c r="D129" i="48"/>
  <c r="D153" i="48"/>
  <c r="AA151" i="48"/>
  <c r="R154" i="48"/>
  <c r="W155" i="48"/>
  <c r="H128" i="48"/>
  <c r="AF128" i="48"/>
  <c r="M129" i="48"/>
  <c r="AK129" i="48"/>
  <c r="R130" i="48"/>
  <c r="AP130" i="48"/>
  <c r="W131" i="48"/>
  <c r="AU131" i="48"/>
  <c r="AB132" i="48"/>
  <c r="I133" i="48"/>
  <c r="AG133" i="48"/>
  <c r="N134" i="48"/>
  <c r="AL134" i="48"/>
  <c r="S135" i="48"/>
  <c r="AQ135" i="48"/>
  <c r="X136" i="48"/>
  <c r="E137" i="48"/>
  <c r="AC137" i="48"/>
  <c r="J138" i="48"/>
  <c r="AH138" i="48"/>
  <c r="O139" i="48"/>
  <c r="AM139" i="48"/>
  <c r="T140" i="48"/>
  <c r="AR140" i="48"/>
  <c r="Y141" i="48"/>
  <c r="F142" i="48"/>
  <c r="AD142" i="48"/>
  <c r="K143" i="48"/>
  <c r="AI143" i="48"/>
  <c r="P144" i="48"/>
  <c r="AN144" i="48"/>
  <c r="U145" i="48"/>
  <c r="AS145" i="48"/>
  <c r="Z146" i="48"/>
  <c r="G147" i="48"/>
  <c r="AE147" i="48"/>
  <c r="L148" i="48"/>
  <c r="AJ148" i="48"/>
  <c r="Q149" i="48"/>
  <c r="AO149" i="48"/>
  <c r="V150" i="48"/>
  <c r="AT150" i="48"/>
  <c r="H152" i="48"/>
  <c r="AF152" i="48"/>
  <c r="M153" i="48"/>
  <c r="AK153" i="48"/>
  <c r="AP154" i="48"/>
  <c r="I128" i="48"/>
  <c r="AG128" i="48"/>
  <c r="N129" i="48"/>
  <c r="AL129" i="48"/>
  <c r="S130" i="48"/>
  <c r="AQ130" i="48"/>
  <c r="X131" i="48"/>
  <c r="E132" i="48"/>
  <c r="AC132" i="48"/>
  <c r="J133" i="48"/>
  <c r="AH133" i="48"/>
  <c r="O134" i="48"/>
  <c r="AM134" i="48"/>
  <c r="T135" i="48"/>
  <c r="J128" i="48"/>
  <c r="AH128" i="48"/>
  <c r="O129" i="48"/>
  <c r="AM129" i="48"/>
  <c r="T130" i="48"/>
  <c r="AR130" i="48"/>
  <c r="Y131" i="48"/>
  <c r="K128" i="48"/>
  <c r="AI128" i="48"/>
  <c r="P129" i="48"/>
  <c r="AN129" i="48"/>
  <c r="U130" i="48"/>
  <c r="AS130" i="48"/>
  <c r="Z131" i="48"/>
  <c r="G132" i="48"/>
  <c r="AE132" i="48"/>
  <c r="L133" i="48"/>
  <c r="AJ133" i="48"/>
  <c r="Q134" i="48"/>
  <c r="L128" i="48"/>
  <c r="AJ128" i="48"/>
  <c r="Q129" i="48"/>
  <c r="AO129" i="48"/>
  <c r="V130" i="48"/>
  <c r="AT130" i="48"/>
  <c r="AA131" i="48"/>
  <c r="H132" i="48"/>
  <c r="AF132" i="48"/>
  <c r="M133" i="48"/>
  <c r="AK133" i="48"/>
  <c r="R134" i="48"/>
  <c r="AP134" i="48"/>
  <c r="M128" i="48"/>
  <c r="AK128" i="48"/>
  <c r="R129" i="48"/>
  <c r="AP129" i="48"/>
  <c r="W130" i="48"/>
  <c r="AU130" i="48"/>
  <c r="AB131" i="48"/>
  <c r="I132" i="48"/>
  <c r="AG132" i="48"/>
  <c r="N133" i="48"/>
  <c r="AL133" i="48"/>
  <c r="S134" i="48"/>
  <c r="AQ134" i="48"/>
  <c r="X135" i="48"/>
  <c r="E136" i="48"/>
  <c r="AC136" i="48"/>
  <c r="J137" i="48"/>
  <c r="AH137" i="48"/>
  <c r="O138" i="48"/>
  <c r="AM138" i="48"/>
  <c r="T139" i="48"/>
  <c r="AR139" i="48"/>
  <c r="Y140" i="48"/>
  <c r="F141" i="48"/>
  <c r="AD141" i="48"/>
  <c r="K142" i="48"/>
  <c r="AI142" i="48"/>
  <c r="P143" i="48"/>
  <c r="AN143" i="48"/>
  <c r="U144" i="48"/>
  <c r="AS144" i="48"/>
  <c r="Z145" i="48"/>
  <c r="G146" i="48"/>
  <c r="AE146" i="48"/>
  <c r="L147" i="48"/>
  <c r="AJ147" i="48"/>
  <c r="Q148" i="48"/>
  <c r="AO148" i="48"/>
  <c r="V149" i="48"/>
  <c r="AT149" i="48"/>
  <c r="AA150" i="48"/>
  <c r="H151" i="48"/>
  <c r="AF151" i="48"/>
  <c r="M152" i="48"/>
  <c r="AK152" i="48"/>
  <c r="R153" i="48"/>
  <c r="AP153" i="48"/>
  <c r="W154" i="48"/>
  <c r="AU154" i="48"/>
  <c r="AB155" i="48"/>
  <c r="I156" i="48"/>
  <c r="AG156" i="48"/>
  <c r="N157" i="48"/>
  <c r="N128" i="48"/>
  <c r="AL128" i="48"/>
  <c r="S129" i="48"/>
  <c r="AQ129" i="48"/>
  <c r="X130" i="48"/>
  <c r="E131" i="48"/>
  <c r="AC131" i="48"/>
  <c r="J132" i="48"/>
  <c r="AH132" i="48"/>
  <c r="O133" i="48"/>
  <c r="AM133" i="48"/>
  <c r="T134" i="48"/>
  <c r="AR134" i="48"/>
  <c r="Y135" i="48"/>
  <c r="F136" i="48"/>
  <c r="AD136" i="48"/>
  <c r="K137" i="48"/>
  <c r="AI137" i="48"/>
  <c r="P138" i="48"/>
  <c r="AN138" i="48"/>
  <c r="U139" i="48"/>
  <c r="AS139" i="48"/>
  <c r="Z140" i="48"/>
  <c r="G141" i="48"/>
  <c r="AE141" i="48"/>
  <c r="L142" i="48"/>
  <c r="AJ142" i="48"/>
  <c r="Q143" i="48"/>
  <c r="AO143" i="48"/>
  <c r="V144" i="48"/>
  <c r="AT144" i="48"/>
  <c r="AA145" i="48"/>
  <c r="H146" i="48"/>
  <c r="AF146" i="48"/>
  <c r="M147" i="48"/>
  <c r="AK147" i="48"/>
  <c r="R148" i="48"/>
  <c r="AP148" i="48"/>
  <c r="W149" i="48"/>
  <c r="AU149" i="48"/>
  <c r="AB150" i="48"/>
  <c r="I151" i="48"/>
  <c r="AG151" i="48"/>
  <c r="O128" i="48"/>
  <c r="AM128" i="48"/>
  <c r="T129" i="48"/>
  <c r="AR129" i="48"/>
  <c r="Y130" i="48"/>
  <c r="F131" i="48"/>
  <c r="AD131" i="48"/>
  <c r="K132" i="48"/>
  <c r="AI132" i="48"/>
  <c r="P133" i="48"/>
  <c r="AN133" i="48"/>
  <c r="U134" i="48"/>
  <c r="AS134" i="48"/>
  <c r="Z135" i="48"/>
  <c r="G136" i="48"/>
  <c r="AE136" i="48"/>
  <c r="L137" i="48"/>
  <c r="AJ137" i="48"/>
  <c r="Q138" i="48"/>
  <c r="P128" i="48"/>
  <c r="AN128" i="48"/>
  <c r="U129" i="48"/>
  <c r="AS129" i="48"/>
  <c r="Z130" i="48"/>
  <c r="Q128" i="48"/>
  <c r="AO128" i="48"/>
  <c r="V129" i="48"/>
  <c r="AT129" i="48"/>
  <c r="AA130" i="48"/>
  <c r="H131" i="48"/>
  <c r="AF131" i="48"/>
  <c r="M132" i="48"/>
  <c r="AK132" i="48"/>
  <c r="R133" i="48"/>
  <c r="AP133" i="48"/>
  <c r="W134" i="48"/>
  <c r="AU134" i="48"/>
  <c r="AB135" i="48"/>
  <c r="I136" i="48"/>
  <c r="AG136" i="48"/>
  <c r="N137" i="48"/>
  <c r="AL137" i="48"/>
  <c r="S138" i="48"/>
  <c r="AQ138" i="48"/>
  <c r="X139" i="48"/>
  <c r="E140" i="48"/>
  <c r="AC140" i="48"/>
  <c r="J141" i="48"/>
  <c r="AH141" i="48"/>
  <c r="O142" i="48"/>
  <c r="AM142" i="48"/>
  <c r="T143" i="48"/>
  <c r="AR143" i="48"/>
  <c r="Y144" i="48"/>
  <c r="F145" i="48"/>
  <c r="AD145" i="48"/>
  <c r="K146" i="48"/>
  <c r="AI146" i="48"/>
  <c r="P147" i="48"/>
  <c r="AN147" i="48"/>
  <c r="R128" i="48"/>
  <c r="AP128" i="48"/>
  <c r="W129" i="48"/>
  <c r="AU129" i="48"/>
  <c r="AB130" i="48"/>
  <c r="I131" i="48"/>
  <c r="AG131" i="48"/>
  <c r="N132" i="48"/>
  <c r="AL132" i="48"/>
  <c r="S133" i="48"/>
  <c r="AQ133" i="48"/>
  <c r="X134" i="48"/>
  <c r="E135" i="48"/>
  <c r="AC135" i="48"/>
  <c r="J136" i="48"/>
  <c r="AH136" i="48"/>
  <c r="O137" i="48"/>
  <c r="AM137" i="48"/>
  <c r="T138" i="48"/>
  <c r="AR138" i="48"/>
  <c r="Y139" i="48"/>
  <c r="F140" i="48"/>
  <c r="AD140" i="48"/>
  <c r="K141" i="48"/>
  <c r="AI141" i="48"/>
  <c r="P142" i="48"/>
  <c r="AN142" i="48"/>
  <c r="U143" i="48"/>
  <c r="AS143" i="48"/>
  <c r="Z144" i="48"/>
  <c r="G145" i="48"/>
  <c r="AE145" i="48"/>
  <c r="L146" i="48"/>
  <c r="AJ146" i="48"/>
  <c r="Q147" i="48"/>
  <c r="AO147" i="48"/>
  <c r="V148" i="48"/>
  <c r="AT148" i="48"/>
  <c r="AA149" i="48"/>
  <c r="H150" i="48"/>
  <c r="AF150" i="48"/>
  <c r="M151" i="48"/>
  <c r="AK151" i="48"/>
  <c r="R152" i="48"/>
  <c r="AP152" i="48"/>
  <c r="W153" i="48"/>
  <c r="AU153" i="48"/>
  <c r="AB154" i="48"/>
  <c r="I155" i="48"/>
  <c r="AG155" i="48"/>
  <c r="N156" i="48"/>
  <c r="AL156" i="48"/>
  <c r="S157" i="48"/>
  <c r="AQ157" i="48"/>
  <c r="X158" i="48"/>
  <c r="E159" i="48"/>
  <c r="AC159" i="48"/>
  <c r="J160" i="48"/>
  <c r="AH160" i="48"/>
  <c r="O161" i="48"/>
  <c r="AM161" i="48"/>
  <c r="T162" i="48"/>
  <c r="AR162" i="48"/>
  <c r="Y163" i="48"/>
  <c r="F164" i="48"/>
  <c r="AD164" i="48"/>
  <c r="K165" i="48"/>
  <c r="AI165" i="48"/>
  <c r="P166" i="48"/>
  <c r="AN166" i="48"/>
  <c r="U167" i="48"/>
  <c r="AS167" i="48"/>
  <c r="Z168" i="48"/>
  <c r="G169" i="48"/>
  <c r="AE169" i="48"/>
  <c r="L170" i="48"/>
  <c r="AJ132" i="48"/>
  <c r="T136" i="48"/>
  <c r="R138" i="48"/>
  <c r="AP139" i="48"/>
  <c r="Q141" i="48"/>
  <c r="AE142" i="48"/>
  <c r="AK143" i="48"/>
  <c r="AP144" i="48"/>
  <c r="AU145" i="48"/>
  <c r="I147" i="48"/>
  <c r="N148" i="48"/>
  <c r="O149" i="48"/>
  <c r="R150" i="48"/>
  <c r="S151" i="48"/>
  <c r="P152" i="48"/>
  <c r="N153" i="48"/>
  <c r="J154" i="48"/>
  <c r="AT154" i="48"/>
  <c r="AQ155" i="48"/>
  <c r="AH156" i="48"/>
  <c r="AB157" i="48"/>
  <c r="P158" i="48"/>
  <c r="AT158" i="48"/>
  <c r="AL159" i="48"/>
  <c r="Z160" i="48"/>
  <c r="M161" i="48"/>
  <c r="E162" i="48"/>
  <c r="AJ162" i="48"/>
  <c r="W163" i="48"/>
  <c r="O164" i="48"/>
  <c r="AT164" i="48"/>
  <c r="AG165" i="48"/>
  <c r="Y166" i="48"/>
  <c r="M167" i="48"/>
  <c r="AQ167" i="48"/>
  <c r="AI168" i="48"/>
  <c r="W169" i="48"/>
  <c r="J170" i="48"/>
  <c r="AR170" i="48"/>
  <c r="D154" i="48"/>
  <c r="AR167" i="48"/>
  <c r="AS170" i="48"/>
  <c r="O167" i="48"/>
  <c r="P170" i="48"/>
  <c r="R164" i="48"/>
  <c r="Z169" i="48"/>
  <c r="Q167" i="48"/>
  <c r="D158" i="48"/>
  <c r="U148" i="48"/>
  <c r="AB151" i="48"/>
  <c r="F156" i="48"/>
  <c r="AE160" i="48"/>
  <c r="AG163" i="48"/>
  <c r="J168" i="48"/>
  <c r="AB169" i="48"/>
  <c r="AI157" i="48"/>
  <c r="AH163" i="48"/>
  <c r="AP168" i="48"/>
  <c r="AC150" i="48"/>
  <c r="Y161" i="48"/>
  <c r="AQ168" i="48"/>
  <c r="AK157" i="48"/>
  <c r="O165" i="48"/>
  <c r="D162" i="48"/>
  <c r="AD158" i="48"/>
  <c r="Y164" i="48"/>
  <c r="AA167" i="48"/>
  <c r="L156" i="48"/>
  <c r="P168" i="48"/>
  <c r="AK166" i="48"/>
  <c r="D168" i="48"/>
  <c r="AP157" i="48"/>
  <c r="V165" i="48"/>
  <c r="K166" i="48"/>
  <c r="AK164" i="48"/>
  <c r="AF170" i="48"/>
  <c r="AT163" i="48"/>
  <c r="I158" i="48"/>
  <c r="P169" i="48"/>
  <c r="H161" i="48"/>
  <c r="O166" i="48"/>
  <c r="AT146" i="48"/>
  <c r="AD156" i="48"/>
  <c r="Z157" i="48"/>
  <c r="U163" i="48"/>
  <c r="K133" i="48"/>
  <c r="Y136" i="48"/>
  <c r="AB138" i="48"/>
  <c r="AQ139" i="48"/>
  <c r="S141" i="48"/>
  <c r="AF142" i="48"/>
  <c r="AL143" i="48"/>
  <c r="AQ144" i="48"/>
  <c r="E146" i="48"/>
  <c r="J147" i="48"/>
  <c r="O148" i="48"/>
  <c r="R149" i="48"/>
  <c r="S150" i="48"/>
  <c r="U151" i="48"/>
  <c r="Q152" i="48"/>
  <c r="O153" i="48"/>
  <c r="L154" i="48"/>
  <c r="E155" i="48"/>
  <c r="AR155" i="48"/>
  <c r="AI156" i="48"/>
  <c r="AC157" i="48"/>
  <c r="Q158" i="48"/>
  <c r="AU158" i="48"/>
  <c r="AM159" i="48"/>
  <c r="AA160" i="48"/>
  <c r="N161" i="48"/>
  <c r="F162" i="48"/>
  <c r="AK162" i="48"/>
  <c r="X163" i="48"/>
  <c r="P164" i="48"/>
  <c r="AU164" i="48"/>
  <c r="AH165" i="48"/>
  <c r="Z166" i="48"/>
  <c r="N167" i="48"/>
  <c r="AJ168" i="48"/>
  <c r="X169" i="48"/>
  <c r="K170" i="48"/>
  <c r="D155" i="48"/>
  <c r="AK168" i="48"/>
  <c r="D156" i="48"/>
  <c r="AO165" i="48"/>
  <c r="H168" i="48"/>
  <c r="AU170" i="48"/>
  <c r="AA169" i="48"/>
  <c r="U147" i="48"/>
  <c r="AA152" i="48"/>
  <c r="AR156" i="48"/>
  <c r="K162" i="48"/>
  <c r="U164" i="48"/>
  <c r="R167" i="48"/>
  <c r="D130" i="48"/>
  <c r="AS159" i="48"/>
  <c r="V164" i="48"/>
  <c r="K168" i="48"/>
  <c r="D131" i="48"/>
  <c r="V153" i="48"/>
  <c r="W158" i="48"/>
  <c r="W164" i="48"/>
  <c r="AD169" i="48"/>
  <c r="U154" i="48"/>
  <c r="AL160" i="48"/>
  <c r="AR168" i="48"/>
  <c r="S155" i="48"/>
  <c r="O162" i="48"/>
  <c r="AK169" i="48"/>
  <c r="S159" i="48"/>
  <c r="F166" i="48"/>
  <c r="S165" i="48"/>
  <c r="E169" i="48"/>
  <c r="AP163" i="48"/>
  <c r="AS160" i="48"/>
  <c r="AE170" i="48"/>
  <c r="AA162" i="48"/>
  <c r="D144" i="48"/>
  <c r="AL164" i="48"/>
  <c r="AG170" i="48"/>
  <c r="AA159" i="48"/>
  <c r="AU169" i="48"/>
  <c r="AD162" i="48"/>
  <c r="Y168" i="48"/>
  <c r="AO145" i="48"/>
  <c r="AP164" i="48"/>
  <c r="N150" i="48"/>
  <c r="Q133" i="48"/>
  <c r="Z136" i="48"/>
  <c r="AD138" i="48"/>
  <c r="AT139" i="48"/>
  <c r="U141" i="48"/>
  <c r="AG142" i="48"/>
  <c r="AM143" i="48"/>
  <c r="AR144" i="48"/>
  <c r="F146" i="48"/>
  <c r="K147" i="48"/>
  <c r="P148" i="48"/>
  <c r="S149" i="48"/>
  <c r="T150" i="48"/>
  <c r="W151" i="48"/>
  <c r="V152" i="48"/>
  <c r="P153" i="48"/>
  <c r="M154" i="48"/>
  <c r="F155" i="48"/>
  <c r="AS155" i="48"/>
  <c r="AJ156" i="48"/>
  <c r="AD157" i="48"/>
  <c r="R158" i="48"/>
  <c r="I159" i="48"/>
  <c r="AN159" i="48"/>
  <c r="AB160" i="48"/>
  <c r="S161" i="48"/>
  <c r="G162" i="48"/>
  <c r="AL162" i="48"/>
  <c r="AC163" i="48"/>
  <c r="Q164" i="48"/>
  <c r="E165" i="48"/>
  <c r="AM165" i="48"/>
  <c r="AA166" i="48"/>
  <c r="F168" i="48"/>
  <c r="Y169" i="48"/>
  <c r="AT170" i="48"/>
  <c r="F165" i="48"/>
  <c r="AL168" i="48"/>
  <c r="D157" i="48"/>
  <c r="AN168" i="48"/>
  <c r="F144" i="48"/>
  <c r="M155" i="48"/>
  <c r="W161" i="48"/>
  <c r="AQ165" i="48"/>
  <c r="V158" i="48"/>
  <c r="L162" i="48"/>
  <c r="S167" i="48"/>
  <c r="D160" i="48"/>
  <c r="H156" i="48"/>
  <c r="AT159" i="48"/>
  <c r="AS165" i="48"/>
  <c r="D161" i="48"/>
  <c r="J156" i="48"/>
  <c r="N162" i="48"/>
  <c r="Y167" i="48"/>
  <c r="V154" i="48"/>
  <c r="G163" i="48"/>
  <c r="D134" i="48"/>
  <c r="F160" i="48"/>
  <c r="AJ166" i="48"/>
  <c r="AN163" i="48"/>
  <c r="AH158" i="48"/>
  <c r="AO169" i="48"/>
  <c r="J166" i="48"/>
  <c r="W165" i="48"/>
  <c r="Y165" i="48"/>
  <c r="N169" i="48"/>
  <c r="H158" i="48"/>
  <c r="G161" i="48"/>
  <c r="AH170" i="48"/>
  <c r="T160" i="48"/>
  <c r="G167" i="48"/>
  <c r="AN154" i="48"/>
  <c r="AO164" i="48"/>
  <c r="J161" i="48"/>
  <c r="AD165" i="48"/>
  <c r="M149" i="48"/>
  <c r="AC133" i="48"/>
  <c r="AA136" i="48"/>
  <c r="AI138" i="48"/>
  <c r="AU139" i="48"/>
  <c r="W141" i="48"/>
  <c r="AH142" i="48"/>
  <c r="AP143" i="48"/>
  <c r="AU144" i="48"/>
  <c r="I146" i="48"/>
  <c r="N147" i="48"/>
  <c r="S148" i="48"/>
  <c r="T149" i="48"/>
  <c r="W150" i="48"/>
  <c r="X151" i="48"/>
  <c r="X152" i="48"/>
  <c r="Q153" i="48"/>
  <c r="N154" i="48"/>
  <c r="G155" i="48"/>
  <c r="AU155" i="48"/>
  <c r="AK156" i="48"/>
  <c r="AE157" i="48"/>
  <c r="S158" i="48"/>
  <c r="K159" i="48"/>
  <c r="AO159" i="48"/>
  <c r="AC160" i="48"/>
  <c r="U161" i="48"/>
  <c r="H162" i="48"/>
  <c r="AM162" i="48"/>
  <c r="AE163" i="48"/>
  <c r="AB166" i="48"/>
  <c r="P167" i="48"/>
  <c r="R170" i="48"/>
  <c r="AD166" i="48"/>
  <c r="S170" i="48"/>
  <c r="K145" i="48"/>
  <c r="P154" i="48"/>
  <c r="AR159" i="48"/>
  <c r="H165" i="48"/>
  <c r="AO168" i="48"/>
  <c r="AT156" i="48"/>
  <c r="I165" i="48"/>
  <c r="U170" i="48"/>
  <c r="AC152" i="48"/>
  <c r="O159" i="48"/>
  <c r="J165" i="48"/>
  <c r="T167" i="48"/>
  <c r="D132" i="48"/>
  <c r="R155" i="48"/>
  <c r="AU159" i="48"/>
  <c r="M168" i="48"/>
  <c r="AL157" i="48"/>
  <c r="AU165" i="48"/>
  <c r="G157" i="48"/>
  <c r="AB167" i="48"/>
  <c r="G166" i="48"/>
  <c r="D136" i="48"/>
  <c r="V159" i="48"/>
  <c r="F169" i="48"/>
  <c r="AQ163" i="48"/>
  <c r="AQ169" i="48"/>
  <c r="AS163" i="48"/>
  <c r="P163" i="48"/>
  <c r="AN158" i="48"/>
  <c r="R157" i="48"/>
  <c r="E164" i="48"/>
  <c r="I149" i="48"/>
  <c r="R169" i="48"/>
  <c r="V160" i="48"/>
  <c r="V166" i="48"/>
  <c r="J153" i="48"/>
  <c r="K167" i="48"/>
  <c r="AI133" i="48"/>
  <c r="AB136" i="48"/>
  <c r="AJ138" i="48"/>
  <c r="L140" i="48"/>
  <c r="Z141" i="48"/>
  <c r="AK142" i="48"/>
  <c r="AQ143" i="48"/>
  <c r="E145" i="48"/>
  <c r="J146" i="48"/>
  <c r="O147" i="48"/>
  <c r="T148" i="48"/>
  <c r="U149" i="48"/>
  <c r="X150" i="48"/>
  <c r="Y151" i="48"/>
  <c r="Z152" i="48"/>
  <c r="S153" i="48"/>
  <c r="O154" i="48"/>
  <c r="H155" i="48"/>
  <c r="E156" i="48"/>
  <c r="AP156" i="48"/>
  <c r="AG157" i="48"/>
  <c r="T158" i="48"/>
  <c r="L159" i="48"/>
  <c r="AQ159" i="48"/>
  <c r="AD160" i="48"/>
  <c r="V161" i="48"/>
  <c r="J162" i="48"/>
  <c r="AN162" i="48"/>
  <c r="AF163" i="48"/>
  <c r="T164" i="48"/>
  <c r="G165" i="48"/>
  <c r="AP165" i="48"/>
  <c r="I168" i="48"/>
  <c r="D128" i="48"/>
  <c r="P146" i="48"/>
  <c r="Y150" i="48"/>
  <c r="T153" i="48"/>
  <c r="AH157" i="48"/>
  <c r="M159" i="48"/>
  <c r="AO162" i="48"/>
  <c r="AE166" i="48"/>
  <c r="T170" i="48"/>
  <c r="N159" i="48"/>
  <c r="X161" i="48"/>
  <c r="AR165" i="48"/>
  <c r="AC169" i="48"/>
  <c r="AD151" i="48"/>
  <c r="AG160" i="48"/>
  <c r="AG166" i="48"/>
  <c r="AA153" i="48"/>
  <c r="AT165" i="48"/>
  <c r="F157" i="48"/>
  <c r="AK163" i="48"/>
  <c r="X170" i="48"/>
  <c r="AO160" i="48"/>
  <c r="AT168" i="48"/>
  <c r="AA164" i="48"/>
  <c r="AB170" i="48"/>
  <c r="AC164" i="48"/>
  <c r="D138" i="48"/>
  <c r="L163" i="48"/>
  <c r="M169" i="48"/>
  <c r="E161" i="48"/>
  <c r="F161" i="48"/>
  <c r="AJ167" i="48"/>
  <c r="AK161" i="48"/>
  <c r="AB156" i="48"/>
  <c r="AB165" i="48"/>
  <c r="AC156" i="48"/>
  <c r="I161" i="48"/>
  <c r="L152" i="48"/>
  <c r="AN167" i="48"/>
  <c r="AJ159" i="48"/>
  <c r="AO133" i="48"/>
  <c r="AF136" i="48"/>
  <c r="AK138" i="48"/>
  <c r="N140" i="48"/>
  <c r="AA141" i="48"/>
  <c r="AL142" i="48"/>
  <c r="X149" i="48"/>
  <c r="U158" i="48"/>
  <c r="D159" i="48"/>
  <c r="AU156" i="48"/>
  <c r="AI163" i="48"/>
  <c r="V170" i="48"/>
  <c r="P159" i="48"/>
  <c r="X164" i="48"/>
  <c r="AI169" i="48"/>
  <c r="Q159" i="48"/>
  <c r="Q165" i="48"/>
  <c r="AS168" i="48"/>
  <c r="AE158" i="48"/>
  <c r="AL169" i="48"/>
  <c r="AU168" i="48"/>
  <c r="AL166" i="48"/>
  <c r="S162" i="48"/>
  <c r="AF167" i="48"/>
  <c r="AR163" i="48"/>
  <c r="AS169" i="48"/>
  <c r="Y156" i="48"/>
  <c r="AA165" i="48"/>
  <c r="G151" i="48"/>
  <c r="E170" i="48"/>
  <c r="AG159" i="48"/>
  <c r="L150" i="48"/>
  <c r="S169" i="48"/>
  <c r="AE165" i="48"/>
  <c r="X166" i="48"/>
  <c r="J134" i="48"/>
  <c r="AN136" i="48"/>
  <c r="AL138" i="48"/>
  <c r="P140" i="48"/>
  <c r="AB141" i="48"/>
  <c r="AT142" i="48"/>
  <c r="H144" i="48"/>
  <c r="M145" i="48"/>
  <c r="R146" i="48"/>
  <c r="W147" i="48"/>
  <c r="Z148" i="48"/>
  <c r="Y149" i="48"/>
  <c r="Z150" i="48"/>
  <c r="AC151" i="48"/>
  <c r="AB152" i="48"/>
  <c r="U153" i="48"/>
  <c r="S154" i="48"/>
  <c r="O155" i="48"/>
  <c r="G156" i="48"/>
  <c r="AF160" i="48"/>
  <c r="AP162" i="48"/>
  <c r="AF166" i="48"/>
  <c r="Q155" i="48"/>
  <c r="M162" i="48"/>
  <c r="L168" i="48"/>
  <c r="AB158" i="48"/>
  <c r="E163" i="48"/>
  <c r="AH166" i="48"/>
  <c r="W170" i="48"/>
  <c r="K156" i="48"/>
  <c r="AI166" i="48"/>
  <c r="P162" i="48"/>
  <c r="Z164" i="48"/>
  <c r="Z170" i="48"/>
  <c r="Q162" i="48"/>
  <c r="D170" i="48"/>
  <c r="AF161" i="48"/>
  <c r="T168" i="48"/>
  <c r="M163" i="48"/>
  <c r="AI167" i="48"/>
  <c r="Z159" i="48"/>
  <c r="E167" i="48"/>
  <c r="F167" i="48"/>
  <c r="F148" i="48"/>
  <c r="W157" i="48"/>
  <c r="T166" i="48"/>
  <c r="AS153" i="48"/>
  <c r="AT161" i="48"/>
  <c r="AP167" i="48"/>
  <c r="P134" i="48"/>
  <c r="AR136" i="48"/>
  <c r="AO138" i="48"/>
  <c r="R140" i="48"/>
  <c r="AC141" i="48"/>
  <c r="E143" i="48"/>
  <c r="J144" i="48"/>
  <c r="O145" i="48"/>
  <c r="T146" i="48"/>
  <c r="Y147" i="48"/>
  <c r="AB148" i="48"/>
  <c r="Z149" i="48"/>
  <c r="T154" i="48"/>
  <c r="AJ157" i="48"/>
  <c r="AQ162" i="48"/>
  <c r="Z161" i="48"/>
  <c r="D133" i="48"/>
  <c r="AN160" i="48"/>
  <c r="AC161" i="48"/>
  <c r="D135" i="48"/>
  <c r="AM169" i="48"/>
  <c r="AD167" i="48"/>
  <c r="AM166" i="48"/>
  <c r="AD170" i="48"/>
  <c r="Z162" i="48"/>
  <c r="AD155" i="48"/>
  <c r="AR146" i="48"/>
  <c r="I148" i="48"/>
  <c r="AH162" i="48"/>
  <c r="V134" i="48"/>
  <c r="F137" i="48"/>
  <c r="AP138" i="48"/>
  <c r="U140" i="48"/>
  <c r="AF141" i="48"/>
  <c r="G143" i="48"/>
  <c r="L144" i="48"/>
  <c r="Q145" i="48"/>
  <c r="V146" i="48"/>
  <c r="AA147" i="48"/>
  <c r="AD148" i="48"/>
  <c r="AE149" i="48"/>
  <c r="AD150" i="48"/>
  <c r="AE151" i="48"/>
  <c r="AD152" i="48"/>
  <c r="E157" i="48"/>
  <c r="AJ163" i="48"/>
  <c r="AA161" i="48"/>
  <c r="N168" i="48"/>
  <c r="H163" i="48"/>
  <c r="D164" i="48"/>
  <c r="AA170" i="48"/>
  <c r="H166" i="48"/>
  <c r="AE167" i="48"/>
  <c r="AG161" i="48"/>
  <c r="AU166" i="48"/>
  <c r="M166" i="48"/>
  <c r="AK167" i="48"/>
  <c r="F150" i="48"/>
  <c r="AE162" i="48"/>
  <c r="T163" i="48"/>
  <c r="AT153" i="48"/>
  <c r="AH134" i="48"/>
  <c r="G137" i="48"/>
  <c r="I139" i="48"/>
  <c r="V140" i="48"/>
  <c r="AG141" i="48"/>
  <c r="H143" i="48"/>
  <c r="M144" i="48"/>
  <c r="R145" i="48"/>
  <c r="W146" i="48"/>
  <c r="AB147" i="48"/>
  <c r="AF148" i="48"/>
  <c r="AG149" i="48"/>
  <c r="AE150" i="48"/>
  <c r="AH151" i="48"/>
  <c r="AG152" i="48"/>
  <c r="AC153" i="48"/>
  <c r="E160" i="48"/>
  <c r="D163" i="48"/>
  <c r="AM163" i="48"/>
  <c r="AC167" i="48"/>
  <c r="D137" i="48"/>
  <c r="K163" i="48"/>
  <c r="D139" i="48"/>
  <c r="AH161" i="48"/>
  <c r="R160" i="48"/>
  <c r="X168" i="48"/>
  <c r="AQ153" i="48"/>
  <c r="H167" i="48"/>
  <c r="I153" i="48"/>
  <c r="H170" i="48"/>
  <c r="L167" i="48"/>
  <c r="AN134" i="48"/>
  <c r="H137" i="48"/>
  <c r="K139" i="48"/>
  <c r="W140" i="48"/>
  <c r="AO141" i="48"/>
  <c r="I143" i="48"/>
  <c r="N144" i="48"/>
  <c r="S145" i="48"/>
  <c r="X146" i="48"/>
  <c r="AC147" i="48"/>
  <c r="AG148" i="48"/>
  <c r="AI149" i="48"/>
  <c r="AJ150" i="48"/>
  <c r="AI151" i="48"/>
  <c r="AH152" i="48"/>
  <c r="AE153" i="48"/>
  <c r="X154" i="48"/>
  <c r="T155" i="48"/>
  <c r="AM157" i="48"/>
  <c r="R165" i="48"/>
  <c r="T165" i="48"/>
  <c r="U165" i="48"/>
  <c r="K169" i="48"/>
  <c r="AJ164" i="48"/>
  <c r="AN153" i="48"/>
  <c r="G149" i="48"/>
  <c r="D149" i="48"/>
  <c r="K149" i="48"/>
  <c r="AS164" i="48"/>
  <c r="AO134" i="48"/>
  <c r="I137" i="48"/>
  <c r="M139" i="48"/>
  <c r="X140" i="48"/>
  <c r="AQ141" i="48"/>
  <c r="L143" i="48"/>
  <c r="Q144" i="48"/>
  <c r="V145" i="48"/>
  <c r="AA146" i="48"/>
  <c r="AF147" i="48"/>
  <c r="AH148" i="48"/>
  <c r="AK149" i="48"/>
  <c r="AL150" i="48"/>
  <c r="AJ151" i="48"/>
  <c r="AI152" i="48"/>
  <c r="AF153" i="48"/>
  <c r="Y154" i="48"/>
  <c r="U155" i="48"/>
  <c r="M156" i="48"/>
  <c r="I157" i="48"/>
  <c r="AN157" i="48"/>
  <c r="AF158" i="48"/>
  <c r="T159" i="48"/>
  <c r="G160" i="48"/>
  <c r="AP160" i="48"/>
  <c r="AD161" i="48"/>
  <c r="I163" i="48"/>
  <c r="Q168" i="48"/>
  <c r="AN169" i="48"/>
  <c r="AR160" i="48"/>
  <c r="AC170" i="48"/>
  <c r="AH164" i="48"/>
  <c r="AT166" i="48"/>
  <c r="L166" i="48"/>
  <c r="P157" i="48"/>
  <c r="D146" i="48"/>
  <c r="AM164" i="48"/>
  <c r="AF155" i="48"/>
  <c r="G150" i="48"/>
  <c r="AD168" i="48"/>
  <c r="AF162" i="48"/>
  <c r="I167" i="48"/>
  <c r="N152" i="48"/>
  <c r="AP170" i="48"/>
  <c r="AT134" i="48"/>
  <c r="M137" i="48"/>
  <c r="P139" i="48"/>
  <c r="AA140" i="48"/>
  <c r="AS141" i="48"/>
  <c r="M143" i="48"/>
  <c r="R144" i="48"/>
  <c r="W145" i="48"/>
  <c r="AB146" i="48"/>
  <c r="AG147" i="48"/>
  <c r="AK148" i="48"/>
  <c r="AL149" i="48"/>
  <c r="AN150" i="48"/>
  <c r="AO151" i="48"/>
  <c r="AJ152" i="48"/>
  <c r="AG153" i="48"/>
  <c r="Z154" i="48"/>
  <c r="X155" i="48"/>
  <c r="R156" i="48"/>
  <c r="J157" i="48"/>
  <c r="AO157" i="48"/>
  <c r="AG158" i="48"/>
  <c r="U159" i="48"/>
  <c r="H160" i="48"/>
  <c r="AQ160" i="48"/>
  <c r="AE161" i="48"/>
  <c r="R162" i="48"/>
  <c r="J163" i="48"/>
  <c r="AO163" i="48"/>
  <c r="AB164" i="48"/>
  <c r="R168" i="48"/>
  <c r="I166" i="48"/>
  <c r="AR166" i="48"/>
  <c r="AG167" i="48"/>
  <c r="Q160" i="48"/>
  <c r="AJ161" i="48"/>
  <c r="AT169" i="48"/>
  <c r="Q163" i="48"/>
  <c r="AM154" i="48"/>
  <c r="AR153" i="48"/>
  <c r="S163" i="48"/>
  <c r="L158" i="48"/>
  <c r="AN170" i="48"/>
  <c r="AR158" i="48"/>
  <c r="AG168" i="48"/>
  <c r="O135" i="48"/>
  <c r="Y137" i="48"/>
  <c r="Q139" i="48"/>
  <c r="AB140" i="48"/>
  <c r="AU141" i="48"/>
  <c r="N143" i="48"/>
  <c r="S144" i="48"/>
  <c r="X145" i="48"/>
  <c r="AC146" i="48"/>
  <c r="AH147" i="48"/>
  <c r="AL148" i="48"/>
  <c r="AM149" i="48"/>
  <c r="AP150" i="48"/>
  <c r="AQ151" i="48"/>
  <c r="AL152" i="48"/>
  <c r="AH153" i="48"/>
  <c r="AA154" i="48"/>
  <c r="Y155" i="48"/>
  <c r="T156" i="48"/>
  <c r="K157" i="48"/>
  <c r="I160" i="48"/>
  <c r="S168" i="48"/>
  <c r="AP169" i="48"/>
  <c r="U168" i="48"/>
  <c r="O163" i="48"/>
  <c r="AB162" i="48"/>
  <c r="O169" i="48"/>
  <c r="S160" i="48"/>
  <c r="AO158" i="48"/>
  <c r="K152" i="48"/>
  <c r="AC165" i="48"/>
  <c r="AQ158" i="48"/>
  <c r="AE156" i="48"/>
  <c r="AO167" i="48"/>
  <c r="U135" i="48"/>
  <c r="AD137" i="48"/>
  <c r="R139" i="48"/>
  <c r="AJ140" i="48"/>
  <c r="G142" i="48"/>
  <c r="O143" i="48"/>
  <c r="T144" i="48"/>
  <c r="Y145" i="48"/>
  <c r="AD146" i="48"/>
  <c r="AI147" i="48"/>
  <c r="AM148" i="48"/>
  <c r="AP149" i="48"/>
  <c r="AQ150" i="48"/>
  <c r="AS151" i="48"/>
  <c r="AM152" i="48"/>
  <c r="AI153" i="48"/>
  <c r="AF154" i="48"/>
  <c r="Z155" i="48"/>
  <c r="V156" i="48"/>
  <c r="L157" i="48"/>
  <c r="AU157" i="48"/>
  <c r="AI158" i="48"/>
  <c r="W159" i="48"/>
  <c r="N160" i="48"/>
  <c r="X162" i="48"/>
  <c r="R163" i="48"/>
  <c r="Q169" i="48"/>
  <c r="H153" i="48"/>
  <c r="J164" i="48"/>
  <c r="Y157" i="48"/>
  <c r="G170" i="48"/>
  <c r="N158" i="48"/>
  <c r="M164" i="48"/>
  <c r="D152" i="48"/>
  <c r="V135" i="48"/>
  <c r="AE137" i="48"/>
  <c r="S139" i="48"/>
  <c r="AL140" i="48"/>
  <c r="H142" i="48"/>
  <c r="R143" i="48"/>
  <c r="W144" i="48"/>
  <c r="AB145" i="48"/>
  <c r="AG146" i="48"/>
  <c r="AL147" i="48"/>
  <c r="AN148" i="48"/>
  <c r="AQ149" i="48"/>
  <c r="AR150" i="48"/>
  <c r="AU151" i="48"/>
  <c r="AN152" i="48"/>
  <c r="AL153" i="48"/>
  <c r="AH154" i="48"/>
  <c r="AA155" i="48"/>
  <c r="W156" i="48"/>
  <c r="M157" i="48"/>
  <c r="F158" i="48"/>
  <c r="AJ158" i="48"/>
  <c r="X159" i="48"/>
  <c r="P160" i="48"/>
  <c r="AT160" i="48"/>
  <c r="D140" i="48"/>
  <c r="AK154" i="48"/>
  <c r="AU163" i="48"/>
  <c r="AB159" i="48"/>
  <c r="AL167" i="48"/>
  <c r="AK155" i="48"/>
  <c r="F170" i="48"/>
  <c r="AI159" i="48"/>
  <c r="L151" i="48"/>
  <c r="U169" i="48"/>
  <c r="W135" i="48"/>
  <c r="AF137" i="48"/>
  <c r="V139" i="48"/>
  <c r="AN140" i="48"/>
  <c r="I142" i="48"/>
  <c r="S143" i="48"/>
  <c r="X144" i="48"/>
  <c r="AC145" i="48"/>
  <c r="AH146" i="48"/>
  <c r="AM147" i="48"/>
  <c r="AQ148" i="48"/>
  <c r="AR149" i="48"/>
  <c r="AU150" i="48"/>
  <c r="E152" i="48"/>
  <c r="AO152" i="48"/>
  <c r="AM153" i="48"/>
  <c r="AJ154" i="48"/>
  <c r="AC155" i="48"/>
  <c r="X156" i="48"/>
  <c r="O157" i="48"/>
  <c r="G158" i="48"/>
  <c r="AL158" i="48"/>
  <c r="Y159" i="48"/>
  <c r="AI161" i="48"/>
  <c r="V168" i="48"/>
  <c r="Z165" i="48"/>
  <c r="W168" i="48"/>
  <c r="Q157" i="48"/>
  <c r="D147" i="48"/>
  <c r="AL161" i="48"/>
  <c r="H148" i="48"/>
  <c r="AM167" i="48"/>
  <c r="AS161" i="48"/>
  <c r="D150" i="48"/>
  <c r="AO155" i="48"/>
  <c r="AA135" i="48"/>
  <c r="AG137" i="48"/>
  <c r="W139" i="48"/>
  <c r="AP140" i="48"/>
  <c r="J142" i="48"/>
  <c r="Y143" i="48"/>
  <c r="AD144" i="48"/>
  <c r="AI145" i="48"/>
  <c r="AN146" i="48"/>
  <c r="AS147" i="48"/>
  <c r="AR148" i="48"/>
  <c r="AS149" i="48"/>
  <c r="E151" i="48"/>
  <c r="F152" i="48"/>
  <c r="AT152" i="48"/>
  <c r="AM158" i="48"/>
  <c r="N166" i="48"/>
  <c r="J152" i="48"/>
  <c r="AI170" i="48"/>
  <c r="AP158" i="48"/>
  <c r="K151" i="48"/>
  <c r="AF168" i="48"/>
  <c r="AR164" i="48"/>
  <c r="AH168" i="48"/>
  <c r="AM135" i="48"/>
  <c r="AK137" i="48"/>
  <c r="AE139" i="48"/>
  <c r="AS140" i="48"/>
  <c r="M142" i="48"/>
  <c r="AA143" i="48"/>
  <c r="AF144" i="48"/>
  <c r="AK145" i="48"/>
  <c r="AP146" i="48"/>
  <c r="AU147" i="48"/>
  <c r="AS148" i="48"/>
  <c r="E150" i="48"/>
  <c r="F151" i="48"/>
  <c r="I152" i="48"/>
  <c r="E153" i="48"/>
  <c r="AO153" i="48"/>
  <c r="AL154" i="48"/>
  <c r="AE155" i="48"/>
  <c r="Z156" i="48"/>
  <c r="AC162" i="48"/>
  <c r="J158" i="48"/>
  <c r="D148" i="48"/>
  <c r="K158" i="48"/>
  <c r="AJ170" i="48"/>
  <c r="AQ154" i="48"/>
  <c r="K161" i="48"/>
  <c r="D151" i="48"/>
  <c r="G131" i="48"/>
  <c r="AR135" i="48"/>
  <c r="F138" i="48"/>
  <c r="AG139" i="48"/>
  <c r="AT140" i="48"/>
  <c r="N142" i="48"/>
  <c r="AC143" i="48"/>
  <c r="AH144" i="48"/>
  <c r="AM145" i="48"/>
  <c r="G153" i="48"/>
  <c r="AN164" i="48"/>
  <c r="U160" i="48"/>
  <c r="L164" i="48"/>
  <c r="AR154" i="48"/>
  <c r="AE131" i="48"/>
  <c r="AS135" i="48"/>
  <c r="K138" i="48"/>
  <c r="AI139" i="48"/>
  <c r="AU140" i="48"/>
  <c r="V142" i="48"/>
  <c r="AE143" i="48"/>
  <c r="AJ144" i="48"/>
  <c r="J151" i="48"/>
  <c r="AQ161" i="48"/>
  <c r="E147" i="48"/>
  <c r="F132" i="48"/>
  <c r="AT135" i="48"/>
  <c r="L138" i="48"/>
  <c r="AK139" i="48"/>
  <c r="E141" i="48"/>
  <c r="X142" i="48"/>
  <c r="AF143" i="48"/>
  <c r="AK144" i="48"/>
  <c r="AP145" i="48"/>
  <c r="AU146" i="48"/>
  <c r="AM155" i="48"/>
  <c r="W166" i="48"/>
  <c r="V169" i="48"/>
  <c r="L132" i="48"/>
  <c r="AU135" i="48"/>
  <c r="M138" i="48"/>
  <c r="AN139" i="48"/>
  <c r="H141" i="48"/>
  <c r="Z142" i="48"/>
  <c r="AG143" i="48"/>
  <c r="AL144" i="48"/>
  <c r="AQ145" i="48"/>
  <c r="J148" i="48"/>
  <c r="X160" i="48"/>
  <c r="AD132" i="48"/>
  <c r="H136" i="48"/>
  <c r="N138" i="48"/>
  <c r="AO139" i="48"/>
  <c r="I141" i="48"/>
  <c r="AB142" i="48"/>
  <c r="AJ143" i="48"/>
  <c r="AO144" i="48"/>
  <c r="AT145" i="48"/>
  <c r="H147" i="48"/>
  <c r="M148" i="48"/>
  <c r="N149" i="48"/>
  <c r="P150" i="48"/>
  <c r="Q151" i="48"/>
  <c r="O152" i="48"/>
  <c r="K153" i="48"/>
  <c r="H154" i="48"/>
  <c r="AS154" i="48"/>
  <c r="AP155" i="48"/>
  <c r="AF156" i="48"/>
  <c r="AA157" i="48"/>
  <c r="O158" i="48"/>
  <c r="AS158" i="48"/>
  <c r="AK159" i="48"/>
  <c r="Y160" i="48"/>
  <c r="L161" i="48"/>
  <c r="AU161" i="48"/>
  <c r="AI162" i="48"/>
  <c r="V163" i="48"/>
  <c r="N164" i="48"/>
  <c r="AF165" i="48"/>
  <c r="AQ170" i="48"/>
  <c r="I170" i="48"/>
  <c r="C219" i="50" a="1"/>
  <c r="C219" i="50" s="1"/>
  <c r="C172" i="50" a="1"/>
  <c r="C313" i="50" a="1"/>
  <c r="C313" i="50" s="1"/>
  <c r="C266" i="50" a="1"/>
  <c r="C266" i="50" s="1"/>
  <c r="L83" i="50"/>
  <c r="D8" i="45"/>
  <c r="AL83" i="50"/>
  <c r="AJ83" i="50"/>
  <c r="F83" i="50"/>
  <c r="W83" i="50"/>
  <c r="AF83" i="50"/>
  <c r="D8" i="47"/>
  <c r="H83" i="50"/>
  <c r="N83" i="50"/>
  <c r="P83" i="50"/>
  <c r="AU83" i="50"/>
  <c r="Q83" i="50"/>
  <c r="AI83" i="50"/>
  <c r="AH83" i="50"/>
  <c r="D9" i="45"/>
  <c r="E83" i="50"/>
  <c r="Y83" i="50"/>
  <c r="D9" i="47"/>
  <c r="J83" i="50"/>
  <c r="G83" i="50"/>
  <c r="D10" i="45"/>
  <c r="AN83" i="50"/>
  <c r="AM83" i="50"/>
  <c r="O83" i="50"/>
  <c r="D10" i="47"/>
  <c r="D83" i="46"/>
  <c r="AC83" i="50"/>
  <c r="K83" i="50"/>
  <c r="D83" i="50"/>
  <c r="AD83" i="50"/>
  <c r="AA83" i="50"/>
  <c r="U83" i="50"/>
  <c r="AB83" i="50"/>
  <c r="AS83" i="50"/>
  <c r="R83" i="50"/>
  <c r="X83" i="50"/>
  <c r="Z83" i="50"/>
  <c r="AO83" i="50"/>
  <c r="D9" i="41"/>
  <c r="D8" i="41"/>
  <c r="D10" i="41"/>
  <c r="D9" i="44"/>
  <c r="D10" i="44"/>
  <c r="D8" i="44"/>
  <c r="D10" i="39"/>
  <c r="D9" i="39"/>
  <c r="D8" i="39"/>
  <c r="S50" i="52"/>
  <c r="R34" i="52"/>
  <c r="R37" i="52"/>
  <c r="Q51" i="52"/>
  <c r="AU42" i="34"/>
  <c r="AT42" i="34"/>
  <c r="AS42" i="34"/>
  <c r="AR42" i="34"/>
  <c r="AQ42" i="34"/>
  <c r="AP42" i="34"/>
  <c r="AO42" i="34"/>
  <c r="AN42" i="34"/>
  <c r="AM42" i="34"/>
  <c r="AL42" i="34"/>
  <c r="AK42" i="34"/>
  <c r="AJ42" i="34"/>
  <c r="AI42" i="34"/>
  <c r="AH42" i="34"/>
  <c r="AG42" i="34"/>
  <c r="AF42" i="34"/>
  <c r="AE42" i="34"/>
  <c r="AD42" i="34"/>
  <c r="AC42" i="34"/>
  <c r="AB42" i="34"/>
  <c r="AA42" i="34"/>
  <c r="Z42" i="34"/>
  <c r="Y42" i="34"/>
  <c r="X42" i="34"/>
  <c r="W42" i="34"/>
  <c r="V42" i="34"/>
  <c r="U42" i="34"/>
  <c r="T42" i="34"/>
  <c r="S42" i="34"/>
  <c r="R42" i="34"/>
  <c r="Q42" i="34"/>
  <c r="P42" i="34"/>
  <c r="O42" i="34"/>
  <c r="N42" i="34"/>
  <c r="M42" i="34"/>
  <c r="L42" i="34"/>
  <c r="K42" i="34"/>
  <c r="J42" i="34"/>
  <c r="I42" i="34"/>
  <c r="H42" i="34"/>
  <c r="G42" i="34"/>
  <c r="F42" i="34"/>
  <c r="E42" i="34"/>
  <c r="D42" i="34"/>
  <c r="AU36" i="34"/>
  <c r="AT36" i="34"/>
  <c r="AS36" i="34"/>
  <c r="AR36" i="34"/>
  <c r="AQ36" i="34"/>
  <c r="AP36" i="34"/>
  <c r="AO36" i="34"/>
  <c r="AN36" i="34"/>
  <c r="AM36" i="34"/>
  <c r="AL36" i="34"/>
  <c r="AK36" i="34"/>
  <c r="AJ36"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H36" i="34"/>
  <c r="G36" i="34"/>
  <c r="F36" i="34"/>
  <c r="E36" i="34"/>
  <c r="D36" i="34"/>
  <c r="AU29" i="34"/>
  <c r="AU60" i="34" s="1"/>
  <c r="AT29" i="34"/>
  <c r="AT60" i="34" s="1"/>
  <c r="AS29" i="34"/>
  <c r="AS60" i="34" s="1"/>
  <c r="AR29" i="34"/>
  <c r="AR60" i="34" s="1"/>
  <c r="AQ29" i="34"/>
  <c r="AQ60" i="34" s="1"/>
  <c r="AP29" i="34"/>
  <c r="AP60" i="34" s="1"/>
  <c r="AO29" i="34"/>
  <c r="AO60" i="34" s="1"/>
  <c r="AN29" i="34"/>
  <c r="AN60" i="34" s="1"/>
  <c r="AM29" i="34"/>
  <c r="AM60" i="34" s="1"/>
  <c r="AL29" i="34"/>
  <c r="AL60" i="34" s="1"/>
  <c r="AK29" i="34"/>
  <c r="AK60" i="34" s="1"/>
  <c r="AJ29" i="34"/>
  <c r="AJ60" i="34" s="1"/>
  <c r="AI29" i="34"/>
  <c r="AI60" i="34" s="1"/>
  <c r="AH29" i="34"/>
  <c r="AH60" i="34" s="1"/>
  <c r="AG29" i="34"/>
  <c r="AG60" i="34" s="1"/>
  <c r="AF29" i="34"/>
  <c r="AF60" i="34" s="1"/>
  <c r="AE29" i="34"/>
  <c r="AE60" i="34" s="1"/>
  <c r="AD29" i="34"/>
  <c r="AD60" i="34" s="1"/>
  <c r="AC29" i="34"/>
  <c r="AC60" i="34" s="1"/>
  <c r="AB29" i="34"/>
  <c r="AB60" i="34" s="1"/>
  <c r="AA29" i="34"/>
  <c r="AA60" i="34" s="1"/>
  <c r="Z29" i="34"/>
  <c r="Z60" i="34" s="1"/>
  <c r="Y29" i="34"/>
  <c r="Y60" i="34" s="1"/>
  <c r="X29" i="34"/>
  <c r="X60" i="34" s="1"/>
  <c r="W29" i="34"/>
  <c r="W60" i="34" s="1"/>
  <c r="V29" i="34"/>
  <c r="V60" i="34" s="1"/>
  <c r="U29" i="34"/>
  <c r="U60" i="34" s="1"/>
  <c r="T29" i="34"/>
  <c r="T60" i="34" s="1"/>
  <c r="S29" i="34"/>
  <c r="S60" i="34" s="1"/>
  <c r="R29" i="34"/>
  <c r="R60" i="34" s="1"/>
  <c r="Q29" i="34"/>
  <c r="Q60" i="34" s="1"/>
  <c r="P29" i="34"/>
  <c r="P60" i="34" s="1"/>
  <c r="O29" i="34"/>
  <c r="O60" i="34" s="1"/>
  <c r="N29" i="34"/>
  <c r="N60" i="34" s="1"/>
  <c r="M29" i="34"/>
  <c r="M60" i="34" s="1"/>
  <c r="L29" i="34"/>
  <c r="L60" i="34" s="1"/>
  <c r="K29" i="34"/>
  <c r="K60" i="34" s="1"/>
  <c r="J29" i="34"/>
  <c r="J60" i="34" s="1"/>
  <c r="I29" i="34"/>
  <c r="I60" i="34" s="1"/>
  <c r="H29" i="34"/>
  <c r="H60" i="34" s="1"/>
  <c r="G29" i="34"/>
  <c r="G60" i="34" s="1"/>
  <c r="F29" i="34"/>
  <c r="F60" i="34" s="1"/>
  <c r="E29" i="34"/>
  <c r="E60" i="34" s="1"/>
  <c r="D29" i="34"/>
  <c r="D60" i="34" s="1"/>
  <c r="AU28" i="34"/>
  <c r="AU48" i="34" s="1"/>
  <c r="AU51" i="34" s="1"/>
  <c r="AT28" i="34"/>
  <c r="AT48" i="34" s="1"/>
  <c r="AT51" i="34" s="1"/>
  <c r="AS28" i="34"/>
  <c r="AS48" i="34" s="1"/>
  <c r="AS51" i="34" s="1"/>
  <c r="AR28" i="34"/>
  <c r="AR48" i="34" s="1"/>
  <c r="AR51" i="34" s="1"/>
  <c r="AQ28" i="34"/>
  <c r="AQ48" i="34" s="1"/>
  <c r="AQ51" i="34" s="1"/>
  <c r="AP28" i="34"/>
  <c r="AP48" i="34" s="1"/>
  <c r="AP51" i="34" s="1"/>
  <c r="AO28" i="34"/>
  <c r="AO48" i="34" s="1"/>
  <c r="AO51" i="34" s="1"/>
  <c r="AN28" i="34"/>
  <c r="AN48" i="34" s="1"/>
  <c r="AN51" i="34" s="1"/>
  <c r="AM28" i="34"/>
  <c r="AM48" i="34" s="1"/>
  <c r="AM51" i="34" s="1"/>
  <c r="AL28" i="34"/>
  <c r="AL48" i="34" s="1"/>
  <c r="AL51" i="34" s="1"/>
  <c r="AK28" i="34"/>
  <c r="AK48" i="34" s="1"/>
  <c r="AK51" i="34" s="1"/>
  <c r="AJ28" i="34"/>
  <c r="AJ48" i="34" s="1"/>
  <c r="AJ51" i="34" s="1"/>
  <c r="AI28" i="34"/>
  <c r="AI48" i="34" s="1"/>
  <c r="AI51" i="34" s="1"/>
  <c r="AH28" i="34"/>
  <c r="AH48" i="34" s="1"/>
  <c r="AH51" i="34" s="1"/>
  <c r="AG28" i="34"/>
  <c r="AG48" i="34" s="1"/>
  <c r="AG51" i="34" s="1"/>
  <c r="AF28" i="34"/>
  <c r="AF48" i="34" s="1"/>
  <c r="AF51" i="34" s="1"/>
  <c r="AE28" i="34"/>
  <c r="AE48" i="34" s="1"/>
  <c r="AE51" i="34" s="1"/>
  <c r="AD28" i="34"/>
  <c r="AD48" i="34" s="1"/>
  <c r="AD51" i="34" s="1"/>
  <c r="AC28" i="34"/>
  <c r="AC48" i="34" s="1"/>
  <c r="AC51" i="34" s="1"/>
  <c r="AB28" i="34"/>
  <c r="AB48" i="34" s="1"/>
  <c r="AB51" i="34" s="1"/>
  <c r="AA28" i="34"/>
  <c r="AA48" i="34" s="1"/>
  <c r="AA51" i="34" s="1"/>
  <c r="Z28" i="34"/>
  <c r="Z48" i="34" s="1"/>
  <c r="Z51" i="34" s="1"/>
  <c r="Y28" i="34"/>
  <c r="Y48" i="34" s="1"/>
  <c r="Y51" i="34" s="1"/>
  <c r="X28" i="34"/>
  <c r="X48" i="34" s="1"/>
  <c r="X51" i="34" s="1"/>
  <c r="W28" i="34"/>
  <c r="W48" i="34" s="1"/>
  <c r="W51" i="34" s="1"/>
  <c r="V28" i="34"/>
  <c r="V48" i="34" s="1"/>
  <c r="V51" i="34" s="1"/>
  <c r="U28" i="34"/>
  <c r="U48" i="34" s="1"/>
  <c r="U51" i="34" s="1"/>
  <c r="T28" i="34"/>
  <c r="T48" i="34" s="1"/>
  <c r="T51" i="34" s="1"/>
  <c r="S28" i="34"/>
  <c r="S48" i="34" s="1"/>
  <c r="S51" i="34" s="1"/>
  <c r="R28" i="34"/>
  <c r="R48" i="34" s="1"/>
  <c r="R51" i="34" s="1"/>
  <c r="Q28" i="34"/>
  <c r="Q48" i="34" s="1"/>
  <c r="Q51" i="34" s="1"/>
  <c r="P28" i="34"/>
  <c r="P48" i="34" s="1"/>
  <c r="P51" i="34" s="1"/>
  <c r="O28" i="34"/>
  <c r="O48" i="34" s="1"/>
  <c r="O51" i="34" s="1"/>
  <c r="N28" i="34"/>
  <c r="N48" i="34" s="1"/>
  <c r="N51" i="34" s="1"/>
  <c r="M28" i="34"/>
  <c r="M48" i="34" s="1"/>
  <c r="M51" i="34" s="1"/>
  <c r="L28" i="34"/>
  <c r="L48" i="34" s="1"/>
  <c r="L51" i="34" s="1"/>
  <c r="K28" i="34"/>
  <c r="K48" i="34" s="1"/>
  <c r="K51" i="34" s="1"/>
  <c r="J28" i="34"/>
  <c r="J48" i="34" s="1"/>
  <c r="J51" i="34" s="1"/>
  <c r="I28" i="34"/>
  <c r="I48" i="34" s="1"/>
  <c r="I51" i="34" s="1"/>
  <c r="H28" i="34"/>
  <c r="H48" i="34" s="1"/>
  <c r="H51" i="34" s="1"/>
  <c r="G28" i="34"/>
  <c r="G48" i="34" s="1"/>
  <c r="G51" i="34" s="1"/>
  <c r="F28" i="34"/>
  <c r="F48" i="34" s="1"/>
  <c r="F51" i="34" s="1"/>
  <c r="E28" i="34"/>
  <c r="E48" i="34" s="1"/>
  <c r="E51" i="34" s="1"/>
  <c r="D28" i="34"/>
  <c r="AU27" i="34"/>
  <c r="AU58" i="34" s="1"/>
  <c r="AT27" i="34"/>
  <c r="AT58" i="34" s="1"/>
  <c r="AS27" i="34"/>
  <c r="AS58" i="34" s="1"/>
  <c r="AR27" i="34"/>
  <c r="AR58" i="34" s="1"/>
  <c r="AQ27" i="34"/>
  <c r="AQ58" i="34" s="1"/>
  <c r="AP27" i="34"/>
  <c r="AP58" i="34" s="1"/>
  <c r="AO27" i="34"/>
  <c r="AO58" i="34" s="1"/>
  <c r="AN27" i="34"/>
  <c r="AN58" i="34" s="1"/>
  <c r="AM27" i="34"/>
  <c r="AM58" i="34" s="1"/>
  <c r="AL27" i="34"/>
  <c r="AL58" i="34" s="1"/>
  <c r="AK27" i="34"/>
  <c r="AK58" i="34" s="1"/>
  <c r="AJ27" i="34"/>
  <c r="AJ58" i="34" s="1"/>
  <c r="AI27" i="34"/>
  <c r="AI58" i="34" s="1"/>
  <c r="AH27" i="34"/>
  <c r="AH58" i="34" s="1"/>
  <c r="AG27" i="34"/>
  <c r="AG58" i="34" s="1"/>
  <c r="AF27" i="34"/>
  <c r="AF58" i="34" s="1"/>
  <c r="AE27" i="34"/>
  <c r="AE58" i="34" s="1"/>
  <c r="AD27" i="34"/>
  <c r="AD58" i="34" s="1"/>
  <c r="AC27" i="34"/>
  <c r="AC58" i="34" s="1"/>
  <c r="AB27" i="34"/>
  <c r="AB58" i="34" s="1"/>
  <c r="AA27" i="34"/>
  <c r="AA58" i="34" s="1"/>
  <c r="Z27" i="34"/>
  <c r="Z58" i="34" s="1"/>
  <c r="Y27" i="34"/>
  <c r="Y58" i="34" s="1"/>
  <c r="X27" i="34"/>
  <c r="X58" i="34" s="1"/>
  <c r="W27" i="34"/>
  <c r="W58" i="34" s="1"/>
  <c r="V27" i="34"/>
  <c r="V58" i="34" s="1"/>
  <c r="U27" i="34"/>
  <c r="U58" i="34" s="1"/>
  <c r="T27" i="34"/>
  <c r="T58" i="34" s="1"/>
  <c r="S27" i="34"/>
  <c r="S58" i="34" s="1"/>
  <c r="R27" i="34"/>
  <c r="R58" i="34" s="1"/>
  <c r="Q27" i="34"/>
  <c r="Q58" i="34" s="1"/>
  <c r="P27" i="34"/>
  <c r="P58" i="34" s="1"/>
  <c r="O27" i="34"/>
  <c r="O58" i="34" s="1"/>
  <c r="N27" i="34"/>
  <c r="N58" i="34" s="1"/>
  <c r="M27" i="34"/>
  <c r="M58" i="34" s="1"/>
  <c r="L27" i="34"/>
  <c r="L58" i="34" s="1"/>
  <c r="K27" i="34"/>
  <c r="K58" i="34" s="1"/>
  <c r="J27" i="34"/>
  <c r="J58" i="34" s="1"/>
  <c r="I27" i="34"/>
  <c r="I58" i="34" s="1"/>
  <c r="H27" i="34"/>
  <c r="H58" i="34" s="1"/>
  <c r="G27" i="34"/>
  <c r="G58" i="34" s="1"/>
  <c r="F27" i="34"/>
  <c r="F58" i="34" s="1"/>
  <c r="E27" i="34"/>
  <c r="E58" i="34" s="1"/>
  <c r="D27" i="34"/>
  <c r="D58" i="34" s="1"/>
  <c r="AU26" i="34"/>
  <c r="AU57" i="34" s="1"/>
  <c r="AT26" i="34"/>
  <c r="AT57" i="34" s="1"/>
  <c r="AS26" i="34"/>
  <c r="AS57" i="34" s="1"/>
  <c r="AR26" i="34"/>
  <c r="AR57" i="34" s="1"/>
  <c r="AQ26" i="34"/>
  <c r="AQ57" i="34" s="1"/>
  <c r="AP26" i="34"/>
  <c r="AP57" i="34" s="1"/>
  <c r="AO26" i="34"/>
  <c r="AO57" i="34" s="1"/>
  <c r="AN26" i="34"/>
  <c r="AN57" i="34" s="1"/>
  <c r="AM26" i="34"/>
  <c r="AM57" i="34" s="1"/>
  <c r="AL26" i="34"/>
  <c r="AL57" i="34" s="1"/>
  <c r="AK26" i="34"/>
  <c r="AK57" i="34" s="1"/>
  <c r="AJ26" i="34"/>
  <c r="AJ57" i="34" s="1"/>
  <c r="AI26" i="34"/>
  <c r="AI57" i="34" s="1"/>
  <c r="AH26" i="34"/>
  <c r="AH57" i="34" s="1"/>
  <c r="AG26" i="34"/>
  <c r="AG57" i="34" s="1"/>
  <c r="AF26" i="34"/>
  <c r="AF57" i="34" s="1"/>
  <c r="AE26" i="34"/>
  <c r="AE57" i="34" s="1"/>
  <c r="AD26" i="34"/>
  <c r="AD57" i="34" s="1"/>
  <c r="AC26" i="34"/>
  <c r="AC57" i="34" s="1"/>
  <c r="AB26" i="34"/>
  <c r="AB57" i="34" s="1"/>
  <c r="AA26" i="34"/>
  <c r="AA57" i="34" s="1"/>
  <c r="Z26" i="34"/>
  <c r="Z57" i="34" s="1"/>
  <c r="Y26" i="34"/>
  <c r="Y57" i="34" s="1"/>
  <c r="X26" i="34"/>
  <c r="X57" i="34" s="1"/>
  <c r="W26" i="34"/>
  <c r="W57" i="34" s="1"/>
  <c r="V26" i="34"/>
  <c r="V57" i="34" s="1"/>
  <c r="U26" i="34"/>
  <c r="U57" i="34" s="1"/>
  <c r="T26" i="34"/>
  <c r="T57" i="34" s="1"/>
  <c r="S26" i="34"/>
  <c r="S57" i="34" s="1"/>
  <c r="R26" i="34"/>
  <c r="R57" i="34" s="1"/>
  <c r="Q26" i="34"/>
  <c r="Q57" i="34" s="1"/>
  <c r="P26" i="34"/>
  <c r="P57" i="34" s="1"/>
  <c r="O26" i="34"/>
  <c r="O57" i="34" s="1"/>
  <c r="N26" i="34"/>
  <c r="N57" i="34" s="1"/>
  <c r="M26" i="34"/>
  <c r="M57" i="34" s="1"/>
  <c r="L26" i="34"/>
  <c r="L57" i="34" s="1"/>
  <c r="K26" i="34"/>
  <c r="K57" i="34" s="1"/>
  <c r="J26" i="34"/>
  <c r="J57" i="34" s="1"/>
  <c r="I26" i="34"/>
  <c r="I57" i="34" s="1"/>
  <c r="H26" i="34"/>
  <c r="H57" i="34" s="1"/>
  <c r="G26" i="34"/>
  <c r="G57" i="34" s="1"/>
  <c r="F26" i="34"/>
  <c r="F57" i="34" s="1"/>
  <c r="E26" i="34"/>
  <c r="E57" i="34" s="1"/>
  <c r="D26" i="34"/>
  <c r="D57" i="34" s="1"/>
  <c r="AU25" i="34"/>
  <c r="AU56" i="34" s="1"/>
  <c r="AT25" i="34"/>
  <c r="AT56" i="34" s="1"/>
  <c r="AS25" i="34"/>
  <c r="AS56" i="34" s="1"/>
  <c r="AR25" i="34"/>
  <c r="AR56" i="34" s="1"/>
  <c r="AQ25" i="34"/>
  <c r="AQ56" i="34" s="1"/>
  <c r="AP25" i="34"/>
  <c r="AP56" i="34" s="1"/>
  <c r="AO25" i="34"/>
  <c r="AO56" i="34" s="1"/>
  <c r="AN25" i="34"/>
  <c r="AN56" i="34" s="1"/>
  <c r="AM25" i="34"/>
  <c r="AM56" i="34" s="1"/>
  <c r="AL25" i="34"/>
  <c r="AL56" i="34" s="1"/>
  <c r="AK25" i="34"/>
  <c r="AK56" i="34" s="1"/>
  <c r="AJ25" i="34"/>
  <c r="AJ56" i="34" s="1"/>
  <c r="AI25" i="34"/>
  <c r="AI56" i="34" s="1"/>
  <c r="AH25" i="34"/>
  <c r="AH56" i="34" s="1"/>
  <c r="AG25" i="34"/>
  <c r="AG56" i="34" s="1"/>
  <c r="AF25" i="34"/>
  <c r="AF56" i="34" s="1"/>
  <c r="AE25" i="34"/>
  <c r="AE56" i="34" s="1"/>
  <c r="AD25" i="34"/>
  <c r="AD56" i="34" s="1"/>
  <c r="AC25" i="34"/>
  <c r="AC56" i="34" s="1"/>
  <c r="AB25" i="34"/>
  <c r="AB56" i="34" s="1"/>
  <c r="AA25" i="34"/>
  <c r="AA56" i="34" s="1"/>
  <c r="Z25" i="34"/>
  <c r="Z56" i="34" s="1"/>
  <c r="Y25" i="34"/>
  <c r="Y56" i="34" s="1"/>
  <c r="X25" i="34"/>
  <c r="X56" i="34" s="1"/>
  <c r="W25" i="34"/>
  <c r="W56" i="34" s="1"/>
  <c r="V25" i="34"/>
  <c r="V56" i="34" s="1"/>
  <c r="U25" i="34"/>
  <c r="U56" i="34" s="1"/>
  <c r="T25" i="34"/>
  <c r="T56" i="34" s="1"/>
  <c r="S25" i="34"/>
  <c r="S56" i="34" s="1"/>
  <c r="R25" i="34"/>
  <c r="R56" i="34" s="1"/>
  <c r="Q25" i="34"/>
  <c r="Q56" i="34" s="1"/>
  <c r="P25" i="34"/>
  <c r="P56" i="34" s="1"/>
  <c r="O25" i="34"/>
  <c r="O56" i="34" s="1"/>
  <c r="N25" i="34"/>
  <c r="N56" i="34" s="1"/>
  <c r="M25" i="34"/>
  <c r="M56" i="34" s="1"/>
  <c r="L25" i="34"/>
  <c r="L56" i="34" s="1"/>
  <c r="K25" i="34"/>
  <c r="K56" i="34" s="1"/>
  <c r="J25" i="34"/>
  <c r="J56" i="34" s="1"/>
  <c r="I25" i="34"/>
  <c r="I56" i="34" s="1"/>
  <c r="H25" i="34"/>
  <c r="H56" i="34" s="1"/>
  <c r="G25" i="34"/>
  <c r="G56" i="34" s="1"/>
  <c r="F25" i="34"/>
  <c r="F56" i="34" s="1"/>
  <c r="E25" i="34"/>
  <c r="E56" i="34" s="1"/>
  <c r="D25" i="34"/>
  <c r="D56" i="34" s="1"/>
  <c r="AU24" i="34"/>
  <c r="AU55" i="34" s="1"/>
  <c r="AT24" i="34"/>
  <c r="AT55" i="34" s="1"/>
  <c r="AS24" i="34"/>
  <c r="AS55" i="34" s="1"/>
  <c r="AR24" i="34"/>
  <c r="AR55" i="34" s="1"/>
  <c r="AQ24" i="34"/>
  <c r="AQ55" i="34" s="1"/>
  <c r="AP24" i="34"/>
  <c r="AP55" i="34" s="1"/>
  <c r="AO24" i="34"/>
  <c r="AO55" i="34" s="1"/>
  <c r="AN24" i="34"/>
  <c r="AN55" i="34" s="1"/>
  <c r="AM24" i="34"/>
  <c r="AM55" i="34" s="1"/>
  <c r="AL24" i="34"/>
  <c r="AL55" i="34" s="1"/>
  <c r="AK24" i="34"/>
  <c r="AK55" i="34" s="1"/>
  <c r="AJ24" i="34"/>
  <c r="AJ55" i="34" s="1"/>
  <c r="AI24" i="34"/>
  <c r="AI55" i="34" s="1"/>
  <c r="AH24" i="34"/>
  <c r="AH55" i="34" s="1"/>
  <c r="AG24" i="34"/>
  <c r="AG55" i="34" s="1"/>
  <c r="AF24" i="34"/>
  <c r="AF55" i="34" s="1"/>
  <c r="AE24" i="34"/>
  <c r="AE55" i="34" s="1"/>
  <c r="AD24" i="34"/>
  <c r="AD55" i="34" s="1"/>
  <c r="AC24" i="34"/>
  <c r="AC55" i="34" s="1"/>
  <c r="AB24" i="34"/>
  <c r="AB55" i="34" s="1"/>
  <c r="AA24" i="34"/>
  <c r="AA55" i="34" s="1"/>
  <c r="Z24" i="34"/>
  <c r="Z55" i="34" s="1"/>
  <c r="Y24" i="34"/>
  <c r="Y55" i="34" s="1"/>
  <c r="X24" i="34"/>
  <c r="X55" i="34" s="1"/>
  <c r="W24" i="34"/>
  <c r="W55" i="34" s="1"/>
  <c r="V24" i="34"/>
  <c r="V55" i="34" s="1"/>
  <c r="U24" i="34"/>
  <c r="U55" i="34" s="1"/>
  <c r="T24" i="34"/>
  <c r="T55" i="34" s="1"/>
  <c r="S24" i="34"/>
  <c r="S55" i="34" s="1"/>
  <c r="R24" i="34"/>
  <c r="R55" i="34" s="1"/>
  <c r="Q24" i="34"/>
  <c r="Q55" i="34" s="1"/>
  <c r="P24" i="34"/>
  <c r="P55" i="34" s="1"/>
  <c r="O24" i="34"/>
  <c r="O55" i="34" s="1"/>
  <c r="N24" i="34"/>
  <c r="N55" i="34" s="1"/>
  <c r="M24" i="34"/>
  <c r="M55" i="34" s="1"/>
  <c r="L24" i="34"/>
  <c r="L55" i="34" s="1"/>
  <c r="K24" i="34"/>
  <c r="K55" i="34" s="1"/>
  <c r="J24" i="34"/>
  <c r="J55" i="34" s="1"/>
  <c r="I24" i="34"/>
  <c r="I55" i="34" s="1"/>
  <c r="H24" i="34"/>
  <c r="H55" i="34" s="1"/>
  <c r="G24" i="34"/>
  <c r="G55" i="34" s="1"/>
  <c r="F24" i="34"/>
  <c r="F55" i="34" s="1"/>
  <c r="E24" i="34"/>
  <c r="E55" i="34" s="1"/>
  <c r="D24" i="34"/>
  <c r="D55" i="34" s="1"/>
  <c r="AU23" i="34"/>
  <c r="AU54" i="34" s="1"/>
  <c r="AT23" i="34"/>
  <c r="AT54" i="34" s="1"/>
  <c r="AS23" i="34"/>
  <c r="AS54" i="34" s="1"/>
  <c r="AR23" i="34"/>
  <c r="AR54" i="34" s="1"/>
  <c r="AQ23" i="34"/>
  <c r="AQ54" i="34" s="1"/>
  <c r="AP23" i="34"/>
  <c r="AP54" i="34" s="1"/>
  <c r="AO23" i="34"/>
  <c r="AO54" i="34" s="1"/>
  <c r="AN23" i="34"/>
  <c r="AN54" i="34" s="1"/>
  <c r="AM23" i="34"/>
  <c r="AM54" i="34" s="1"/>
  <c r="AL23" i="34"/>
  <c r="AL54" i="34" s="1"/>
  <c r="AK23" i="34"/>
  <c r="AK54" i="34" s="1"/>
  <c r="AJ23" i="34"/>
  <c r="AJ54" i="34" s="1"/>
  <c r="AI23" i="34"/>
  <c r="AI54" i="34" s="1"/>
  <c r="AH23" i="34"/>
  <c r="AH54" i="34" s="1"/>
  <c r="AG23" i="34"/>
  <c r="AG54" i="34" s="1"/>
  <c r="AF23" i="34"/>
  <c r="AF54" i="34" s="1"/>
  <c r="AE23" i="34"/>
  <c r="AE54" i="34" s="1"/>
  <c r="AD23" i="34"/>
  <c r="AD54" i="34" s="1"/>
  <c r="AC23" i="34"/>
  <c r="AC54" i="34" s="1"/>
  <c r="AB23" i="34"/>
  <c r="AB54" i="34" s="1"/>
  <c r="AA23" i="34"/>
  <c r="AA54" i="34" s="1"/>
  <c r="Z23" i="34"/>
  <c r="Z54" i="34" s="1"/>
  <c r="Y23" i="34"/>
  <c r="Y54" i="34" s="1"/>
  <c r="X23" i="34"/>
  <c r="X54" i="34" s="1"/>
  <c r="W23" i="34"/>
  <c r="W54" i="34" s="1"/>
  <c r="V23" i="34"/>
  <c r="V54" i="34" s="1"/>
  <c r="U23" i="34"/>
  <c r="U54" i="34" s="1"/>
  <c r="T23" i="34"/>
  <c r="T54" i="34" s="1"/>
  <c r="S23" i="34"/>
  <c r="S54" i="34" s="1"/>
  <c r="R23" i="34"/>
  <c r="R54" i="34" s="1"/>
  <c r="Q23" i="34"/>
  <c r="Q54" i="34" s="1"/>
  <c r="P23" i="34"/>
  <c r="P54" i="34" s="1"/>
  <c r="O23" i="34"/>
  <c r="O54" i="34" s="1"/>
  <c r="N23" i="34"/>
  <c r="N54" i="34" s="1"/>
  <c r="M23" i="34"/>
  <c r="M54" i="34" s="1"/>
  <c r="L23" i="34"/>
  <c r="L54" i="34" s="1"/>
  <c r="K23" i="34"/>
  <c r="K54" i="34" s="1"/>
  <c r="J23" i="34"/>
  <c r="J54" i="34" s="1"/>
  <c r="I23" i="34"/>
  <c r="I54" i="34" s="1"/>
  <c r="H23" i="34"/>
  <c r="H54" i="34" s="1"/>
  <c r="G23" i="34"/>
  <c r="G54" i="34" s="1"/>
  <c r="F23" i="34"/>
  <c r="F54" i="34" s="1"/>
  <c r="E23" i="34"/>
  <c r="E54" i="34" s="1"/>
  <c r="D23" i="34"/>
  <c r="D54" i="34" s="1"/>
  <c r="AU20" i="34"/>
  <c r="AT20" i="34"/>
  <c r="AS20" i="34"/>
  <c r="AR20" i="34"/>
  <c r="AQ20" i="34"/>
  <c r="AP20" i="34"/>
  <c r="AO20" i="34"/>
  <c r="AN20" i="34"/>
  <c r="AM20" i="34"/>
  <c r="AL20"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D20" i="34"/>
  <c r="AU10" i="34"/>
  <c r="AT10" i="34"/>
  <c r="AS10" i="34"/>
  <c r="AR10" i="34"/>
  <c r="AQ10" i="34"/>
  <c r="AP10" i="34"/>
  <c r="AO10" i="34"/>
  <c r="AN10" i="34"/>
  <c r="AM10" i="34"/>
  <c r="AL10" i="34"/>
  <c r="AK10" i="34"/>
  <c r="AJ10" i="34"/>
  <c r="AI10" i="34"/>
  <c r="AH10" i="34"/>
  <c r="AG10" i="34"/>
  <c r="AF10" i="34"/>
  <c r="AE10" i="34"/>
  <c r="AD10" i="34"/>
  <c r="AC10" i="34"/>
  <c r="AB10" i="34"/>
  <c r="AA10" i="34"/>
  <c r="Z10" i="34"/>
  <c r="Y10" i="34"/>
  <c r="X10" i="34"/>
  <c r="W10" i="34"/>
  <c r="V10" i="34"/>
  <c r="U10" i="34"/>
  <c r="T10" i="34"/>
  <c r="S10" i="34"/>
  <c r="R10" i="34"/>
  <c r="Q10" i="34"/>
  <c r="P10" i="34"/>
  <c r="O10" i="34"/>
  <c r="N10" i="34"/>
  <c r="M10" i="34"/>
  <c r="L10" i="34"/>
  <c r="K10" i="34"/>
  <c r="J10" i="34"/>
  <c r="I10" i="34"/>
  <c r="H10" i="34"/>
  <c r="G10" i="34"/>
  <c r="F10" i="34"/>
  <c r="E10" i="34"/>
  <c r="D10" i="34"/>
  <c r="AU29" i="32"/>
  <c r="AU54" i="32" s="1"/>
  <c r="AT29" i="32"/>
  <c r="AT54" i="32" s="1"/>
  <c r="AS29" i="32"/>
  <c r="AS54" i="32" s="1"/>
  <c r="AR29" i="32"/>
  <c r="AR54" i="32" s="1"/>
  <c r="AQ29" i="32"/>
  <c r="AQ54" i="32" s="1"/>
  <c r="AP29" i="32"/>
  <c r="AP54" i="32" s="1"/>
  <c r="AO29" i="32"/>
  <c r="AO54" i="32" s="1"/>
  <c r="AN29" i="32"/>
  <c r="AN54" i="32" s="1"/>
  <c r="AM29" i="32"/>
  <c r="AM54" i="32" s="1"/>
  <c r="AL29" i="32"/>
  <c r="AL54" i="32" s="1"/>
  <c r="AK29" i="32"/>
  <c r="AK54" i="32" s="1"/>
  <c r="AJ29" i="32"/>
  <c r="AJ54" i="32" s="1"/>
  <c r="AI29" i="32"/>
  <c r="AI54" i="32" s="1"/>
  <c r="AH29" i="32"/>
  <c r="AH54" i="32" s="1"/>
  <c r="AG29" i="32"/>
  <c r="AG54" i="32" s="1"/>
  <c r="AF29" i="32"/>
  <c r="AF54" i="32" s="1"/>
  <c r="AE29" i="32"/>
  <c r="AE54" i="32" s="1"/>
  <c r="AD29" i="32"/>
  <c r="AD54" i="32" s="1"/>
  <c r="AC29" i="32"/>
  <c r="AC54" i="32" s="1"/>
  <c r="AB29" i="32"/>
  <c r="AB54" i="32" s="1"/>
  <c r="AA29" i="32"/>
  <c r="AA54" i="32" s="1"/>
  <c r="Z29" i="32"/>
  <c r="Z54" i="32" s="1"/>
  <c r="Y29" i="32"/>
  <c r="Y54" i="32" s="1"/>
  <c r="X29" i="32"/>
  <c r="X54" i="32" s="1"/>
  <c r="W29" i="32"/>
  <c r="W54" i="32" s="1"/>
  <c r="V29" i="32"/>
  <c r="V54" i="32" s="1"/>
  <c r="U29" i="32"/>
  <c r="U54" i="32" s="1"/>
  <c r="T29" i="32"/>
  <c r="T54" i="32" s="1"/>
  <c r="S29" i="32"/>
  <c r="S54" i="32" s="1"/>
  <c r="R29" i="32"/>
  <c r="R54" i="32" s="1"/>
  <c r="Q29" i="32"/>
  <c r="Q54" i="32" s="1"/>
  <c r="P29" i="32"/>
  <c r="P54" i="32" s="1"/>
  <c r="O29" i="32"/>
  <c r="O54" i="32" s="1"/>
  <c r="N29" i="32"/>
  <c r="N54" i="32" s="1"/>
  <c r="M29" i="32"/>
  <c r="M54" i="32" s="1"/>
  <c r="L29" i="32"/>
  <c r="L54" i="32" s="1"/>
  <c r="K29" i="32"/>
  <c r="K54" i="32" s="1"/>
  <c r="J29" i="32"/>
  <c r="J54" i="32" s="1"/>
  <c r="I29" i="32"/>
  <c r="I54" i="32" s="1"/>
  <c r="H29" i="32"/>
  <c r="H54" i="32" s="1"/>
  <c r="G29" i="32"/>
  <c r="G54" i="32" s="1"/>
  <c r="F29" i="32"/>
  <c r="F54" i="32" s="1"/>
  <c r="E29" i="32"/>
  <c r="E54" i="32" s="1"/>
  <c r="D29" i="32"/>
  <c r="D54" i="32" s="1"/>
  <c r="AU28" i="32"/>
  <c r="AT28" i="32"/>
  <c r="AS28" i="32"/>
  <c r="AR28" i="32"/>
  <c r="AQ28" i="32"/>
  <c r="AP28" i="32"/>
  <c r="AO28" i="32"/>
  <c r="AN28" i="32"/>
  <c r="AM28" i="32"/>
  <c r="AL28" i="32"/>
  <c r="AK28" i="32"/>
  <c r="AJ28" i="32"/>
  <c r="AI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D28" i="32"/>
  <c r="AU27" i="32"/>
  <c r="AU52" i="32" s="1"/>
  <c r="AT27" i="32"/>
  <c r="AT52" i="32" s="1"/>
  <c r="AS27" i="32"/>
  <c r="AS52" i="32" s="1"/>
  <c r="AR27" i="32"/>
  <c r="AR52" i="32" s="1"/>
  <c r="AQ27" i="32"/>
  <c r="AQ52" i="32" s="1"/>
  <c r="AP27" i="32"/>
  <c r="AP52" i="32" s="1"/>
  <c r="AO27" i="32"/>
  <c r="AO52" i="32" s="1"/>
  <c r="AN27" i="32"/>
  <c r="AN52" i="32" s="1"/>
  <c r="AM27" i="32"/>
  <c r="AM52" i="32" s="1"/>
  <c r="AL27" i="32"/>
  <c r="AL52" i="32" s="1"/>
  <c r="AK27" i="32"/>
  <c r="AK52" i="32" s="1"/>
  <c r="AJ27" i="32"/>
  <c r="AJ52" i="32" s="1"/>
  <c r="AI27" i="32"/>
  <c r="AI52" i="32" s="1"/>
  <c r="AH27" i="32"/>
  <c r="AH52" i="32" s="1"/>
  <c r="AG27" i="32"/>
  <c r="AG52" i="32" s="1"/>
  <c r="AF27" i="32"/>
  <c r="AF52" i="32" s="1"/>
  <c r="AE27" i="32"/>
  <c r="AE52" i="32" s="1"/>
  <c r="AD27" i="32"/>
  <c r="AD52" i="32" s="1"/>
  <c r="AC27" i="32"/>
  <c r="AC52" i="32" s="1"/>
  <c r="AB27" i="32"/>
  <c r="AB52" i="32" s="1"/>
  <c r="AA27" i="32"/>
  <c r="AA52" i="32" s="1"/>
  <c r="Z27" i="32"/>
  <c r="Z52" i="32" s="1"/>
  <c r="Y27" i="32"/>
  <c r="Y52" i="32" s="1"/>
  <c r="X27" i="32"/>
  <c r="X52" i="32" s="1"/>
  <c r="W27" i="32"/>
  <c r="W52" i="32" s="1"/>
  <c r="V27" i="32"/>
  <c r="V52" i="32" s="1"/>
  <c r="U27" i="32"/>
  <c r="U52" i="32" s="1"/>
  <c r="T27" i="32"/>
  <c r="T52" i="32" s="1"/>
  <c r="S27" i="32"/>
  <c r="S52" i="32" s="1"/>
  <c r="R27" i="32"/>
  <c r="R52" i="32" s="1"/>
  <c r="Q27" i="32"/>
  <c r="Q52" i="32" s="1"/>
  <c r="P27" i="32"/>
  <c r="P52" i="32" s="1"/>
  <c r="O27" i="32"/>
  <c r="O52" i="32" s="1"/>
  <c r="N27" i="32"/>
  <c r="N52" i="32" s="1"/>
  <c r="M27" i="32"/>
  <c r="M52" i="32" s="1"/>
  <c r="L27" i="32"/>
  <c r="L52" i="32" s="1"/>
  <c r="K27" i="32"/>
  <c r="K52" i="32" s="1"/>
  <c r="J27" i="32"/>
  <c r="J52" i="32" s="1"/>
  <c r="I27" i="32"/>
  <c r="I52" i="32" s="1"/>
  <c r="H27" i="32"/>
  <c r="H52" i="32" s="1"/>
  <c r="G27" i="32"/>
  <c r="G52" i="32" s="1"/>
  <c r="F27" i="32"/>
  <c r="F52" i="32" s="1"/>
  <c r="E27" i="32"/>
  <c r="E52" i="32" s="1"/>
  <c r="D27" i="32"/>
  <c r="D52" i="32" s="1"/>
  <c r="AU26" i="32"/>
  <c r="AU51" i="32" s="1"/>
  <c r="AT26" i="32"/>
  <c r="AT51" i="32" s="1"/>
  <c r="AS26" i="32"/>
  <c r="AS51" i="32" s="1"/>
  <c r="AR26" i="32"/>
  <c r="AR51" i="32" s="1"/>
  <c r="AQ26" i="32"/>
  <c r="AQ51" i="32" s="1"/>
  <c r="AP26" i="32"/>
  <c r="AP51" i="32" s="1"/>
  <c r="AO26" i="32"/>
  <c r="AO51" i="32" s="1"/>
  <c r="AN26" i="32"/>
  <c r="AN51" i="32" s="1"/>
  <c r="AM26" i="32"/>
  <c r="AM51" i="32" s="1"/>
  <c r="AL26" i="32"/>
  <c r="AL51" i="32" s="1"/>
  <c r="AK26" i="32"/>
  <c r="AK51" i="32" s="1"/>
  <c r="AJ26" i="32"/>
  <c r="AJ51" i="32" s="1"/>
  <c r="AI26" i="32"/>
  <c r="AI51" i="32" s="1"/>
  <c r="AH26" i="32"/>
  <c r="AH51" i="32" s="1"/>
  <c r="AG26" i="32"/>
  <c r="AG51" i="32" s="1"/>
  <c r="AF26" i="32"/>
  <c r="AF51" i="32" s="1"/>
  <c r="AE26" i="32"/>
  <c r="AE51" i="32" s="1"/>
  <c r="AD26" i="32"/>
  <c r="AD51" i="32" s="1"/>
  <c r="AC26" i="32"/>
  <c r="AC51" i="32" s="1"/>
  <c r="AB26" i="32"/>
  <c r="AB51" i="32" s="1"/>
  <c r="AA26" i="32"/>
  <c r="AA51" i="32" s="1"/>
  <c r="Z26" i="32"/>
  <c r="Z51" i="32" s="1"/>
  <c r="Y26" i="32"/>
  <c r="Y51" i="32" s="1"/>
  <c r="X26" i="32"/>
  <c r="X51" i="32" s="1"/>
  <c r="W26" i="32"/>
  <c r="W51" i="32" s="1"/>
  <c r="V26" i="32"/>
  <c r="V51" i="32" s="1"/>
  <c r="U26" i="32"/>
  <c r="U51" i="32" s="1"/>
  <c r="T26" i="32"/>
  <c r="T51" i="32" s="1"/>
  <c r="S26" i="32"/>
  <c r="S51" i="32" s="1"/>
  <c r="R26" i="32"/>
  <c r="R51" i="32" s="1"/>
  <c r="Q26" i="32"/>
  <c r="Q51" i="32" s="1"/>
  <c r="P26" i="32"/>
  <c r="P51" i="32" s="1"/>
  <c r="O26" i="32"/>
  <c r="O51" i="32" s="1"/>
  <c r="N26" i="32"/>
  <c r="N51" i="32" s="1"/>
  <c r="M26" i="32"/>
  <c r="M51" i="32" s="1"/>
  <c r="L26" i="32"/>
  <c r="L51" i="32" s="1"/>
  <c r="K26" i="32"/>
  <c r="K51" i="32" s="1"/>
  <c r="J26" i="32"/>
  <c r="J51" i="32" s="1"/>
  <c r="I26" i="32"/>
  <c r="I51" i="32" s="1"/>
  <c r="H26" i="32"/>
  <c r="H51" i="32" s="1"/>
  <c r="G26" i="32"/>
  <c r="G51" i="32" s="1"/>
  <c r="F26" i="32"/>
  <c r="F51" i="32" s="1"/>
  <c r="E26" i="32"/>
  <c r="E51" i="32" s="1"/>
  <c r="D26" i="32"/>
  <c r="D51" i="32" s="1"/>
  <c r="AU25" i="32"/>
  <c r="AU42" i="32" s="1"/>
  <c r="AT25" i="32"/>
  <c r="AT42" i="32" s="1"/>
  <c r="AS25" i="32"/>
  <c r="AS42" i="32" s="1"/>
  <c r="AR25" i="32"/>
  <c r="AR42" i="32" s="1"/>
  <c r="AQ25" i="32"/>
  <c r="AQ42" i="32" s="1"/>
  <c r="AP25" i="32"/>
  <c r="AP42" i="32" s="1"/>
  <c r="AO25" i="32"/>
  <c r="AO42" i="32" s="1"/>
  <c r="AN25" i="32"/>
  <c r="AN42" i="32" s="1"/>
  <c r="AM25" i="32"/>
  <c r="AM42" i="32" s="1"/>
  <c r="AL25" i="32"/>
  <c r="AL42" i="32" s="1"/>
  <c r="AK25" i="32"/>
  <c r="AK42" i="32" s="1"/>
  <c r="AJ25" i="32"/>
  <c r="AJ42" i="32" s="1"/>
  <c r="AI25" i="32"/>
  <c r="AI42" i="32" s="1"/>
  <c r="AH25" i="32"/>
  <c r="AH42" i="32" s="1"/>
  <c r="AG25" i="32"/>
  <c r="AG42" i="32" s="1"/>
  <c r="AF25" i="32"/>
  <c r="AF42" i="32" s="1"/>
  <c r="AE25" i="32"/>
  <c r="AE42" i="32" s="1"/>
  <c r="AD25" i="32"/>
  <c r="AD42" i="32" s="1"/>
  <c r="AC25" i="32"/>
  <c r="AC42" i="32" s="1"/>
  <c r="AB25" i="32"/>
  <c r="AB42" i="32" s="1"/>
  <c r="AA25" i="32"/>
  <c r="AA42" i="32" s="1"/>
  <c r="Z25" i="32"/>
  <c r="Z42" i="32" s="1"/>
  <c r="Y25" i="32"/>
  <c r="Y42" i="32" s="1"/>
  <c r="X25" i="32"/>
  <c r="X42" i="32" s="1"/>
  <c r="W25" i="32"/>
  <c r="W42" i="32" s="1"/>
  <c r="V25" i="32"/>
  <c r="V42" i="32" s="1"/>
  <c r="U25" i="32"/>
  <c r="U42" i="32" s="1"/>
  <c r="T25" i="32"/>
  <c r="S25" i="32"/>
  <c r="R25" i="32"/>
  <c r="Q25" i="32"/>
  <c r="P25" i="32"/>
  <c r="O25" i="32"/>
  <c r="N25" i="32"/>
  <c r="M25" i="32"/>
  <c r="L25" i="32"/>
  <c r="K25" i="32"/>
  <c r="J25" i="32"/>
  <c r="I25" i="32"/>
  <c r="H25" i="32"/>
  <c r="G25" i="32"/>
  <c r="F25" i="32"/>
  <c r="E25" i="32"/>
  <c r="D25" i="32"/>
  <c r="AU24" i="32"/>
  <c r="AU49" i="32" s="1"/>
  <c r="AT24" i="32"/>
  <c r="AT49" i="32" s="1"/>
  <c r="AS24" i="32"/>
  <c r="AS49" i="32" s="1"/>
  <c r="AR24" i="32"/>
  <c r="AR49" i="32" s="1"/>
  <c r="AQ24" i="32"/>
  <c r="AQ49" i="32" s="1"/>
  <c r="AP24" i="32"/>
  <c r="AP49" i="32" s="1"/>
  <c r="AO24" i="32"/>
  <c r="AO49" i="32" s="1"/>
  <c r="AN24" i="32"/>
  <c r="AN49" i="32" s="1"/>
  <c r="AM24" i="32"/>
  <c r="AM49" i="32" s="1"/>
  <c r="AL24" i="32"/>
  <c r="AL49" i="32" s="1"/>
  <c r="AK24" i="32"/>
  <c r="AK49" i="32" s="1"/>
  <c r="AJ24" i="32"/>
  <c r="AJ49" i="32" s="1"/>
  <c r="AI24" i="32"/>
  <c r="AI49" i="32" s="1"/>
  <c r="AH24" i="32"/>
  <c r="AH49" i="32" s="1"/>
  <c r="AG24" i="32"/>
  <c r="AG49" i="32" s="1"/>
  <c r="AF24" i="32"/>
  <c r="AF49" i="32" s="1"/>
  <c r="AE24" i="32"/>
  <c r="AE49" i="32" s="1"/>
  <c r="AD24" i="32"/>
  <c r="AD49" i="32" s="1"/>
  <c r="AC24" i="32"/>
  <c r="AC49" i="32" s="1"/>
  <c r="AB24" i="32"/>
  <c r="AB49" i="32" s="1"/>
  <c r="AA24" i="32"/>
  <c r="AA49" i="32" s="1"/>
  <c r="Z24" i="32"/>
  <c r="Z49" i="32" s="1"/>
  <c r="Y24" i="32"/>
  <c r="Y49" i="32" s="1"/>
  <c r="X24" i="32"/>
  <c r="X49" i="32" s="1"/>
  <c r="W24" i="32"/>
  <c r="W49" i="32" s="1"/>
  <c r="V24" i="32"/>
  <c r="V49" i="32" s="1"/>
  <c r="U24" i="32"/>
  <c r="U49" i="32" s="1"/>
  <c r="T24" i="32"/>
  <c r="T49" i="32" s="1"/>
  <c r="S24" i="32"/>
  <c r="S49" i="32" s="1"/>
  <c r="R24" i="32"/>
  <c r="R49" i="32" s="1"/>
  <c r="Q24" i="32"/>
  <c r="Q49" i="32" s="1"/>
  <c r="P24" i="32"/>
  <c r="P49" i="32" s="1"/>
  <c r="O24" i="32"/>
  <c r="O49" i="32" s="1"/>
  <c r="N24" i="32"/>
  <c r="N49" i="32" s="1"/>
  <c r="M24" i="32"/>
  <c r="M49" i="32" s="1"/>
  <c r="L24" i="32"/>
  <c r="L49" i="32" s="1"/>
  <c r="K24" i="32"/>
  <c r="K49" i="32" s="1"/>
  <c r="J24" i="32"/>
  <c r="J49" i="32" s="1"/>
  <c r="I24" i="32"/>
  <c r="I49" i="32" s="1"/>
  <c r="H24" i="32"/>
  <c r="H49" i="32" s="1"/>
  <c r="G24" i="32"/>
  <c r="G49" i="32" s="1"/>
  <c r="F24" i="32"/>
  <c r="F49" i="32" s="1"/>
  <c r="E24" i="32"/>
  <c r="E49" i="32" s="1"/>
  <c r="D24" i="32"/>
  <c r="D49" i="32" s="1"/>
  <c r="AU23" i="32"/>
  <c r="AU48" i="32" s="1"/>
  <c r="AT23" i="32"/>
  <c r="AT48" i="32" s="1"/>
  <c r="AS23" i="32"/>
  <c r="AS48" i="32" s="1"/>
  <c r="AR23" i="32"/>
  <c r="AR48" i="32" s="1"/>
  <c r="AQ23" i="32"/>
  <c r="AQ48" i="32" s="1"/>
  <c r="AP23" i="32"/>
  <c r="AP48" i="32" s="1"/>
  <c r="AO23" i="32"/>
  <c r="AO48" i="32" s="1"/>
  <c r="AN23" i="32"/>
  <c r="AN48" i="32" s="1"/>
  <c r="AM23" i="32"/>
  <c r="AM48" i="32" s="1"/>
  <c r="AL23" i="32"/>
  <c r="AL48" i="32" s="1"/>
  <c r="AK23" i="32"/>
  <c r="AK48" i="32" s="1"/>
  <c r="AJ23" i="32"/>
  <c r="AJ48" i="32" s="1"/>
  <c r="AI23" i="32"/>
  <c r="AI48" i="32" s="1"/>
  <c r="AH23" i="32"/>
  <c r="AH48" i="32" s="1"/>
  <c r="AG23" i="32"/>
  <c r="AG48" i="32" s="1"/>
  <c r="AF23" i="32"/>
  <c r="AF48" i="32" s="1"/>
  <c r="AE23" i="32"/>
  <c r="AE48" i="32" s="1"/>
  <c r="AD23" i="32"/>
  <c r="AD48" i="32" s="1"/>
  <c r="AC23" i="32"/>
  <c r="AC48" i="32" s="1"/>
  <c r="AB23" i="32"/>
  <c r="AB48" i="32" s="1"/>
  <c r="AA23" i="32"/>
  <c r="AA48" i="32" s="1"/>
  <c r="Z23" i="32"/>
  <c r="Z48" i="32" s="1"/>
  <c r="Y23" i="32"/>
  <c r="Y48" i="32" s="1"/>
  <c r="X23" i="32"/>
  <c r="X48" i="32" s="1"/>
  <c r="W23" i="32"/>
  <c r="W48" i="32" s="1"/>
  <c r="V23" i="32"/>
  <c r="V48" i="32" s="1"/>
  <c r="U23" i="32"/>
  <c r="U48" i="32" s="1"/>
  <c r="T23" i="32"/>
  <c r="T48" i="32" s="1"/>
  <c r="S23" i="32"/>
  <c r="S48" i="32" s="1"/>
  <c r="R23" i="32"/>
  <c r="R48" i="32" s="1"/>
  <c r="Q23" i="32"/>
  <c r="Q48" i="32" s="1"/>
  <c r="P23" i="32"/>
  <c r="P48" i="32" s="1"/>
  <c r="O23" i="32"/>
  <c r="O48" i="32" s="1"/>
  <c r="N23" i="32"/>
  <c r="N48" i="32" s="1"/>
  <c r="M23" i="32"/>
  <c r="M48" i="32" s="1"/>
  <c r="L23" i="32"/>
  <c r="L48" i="32" s="1"/>
  <c r="K23" i="32"/>
  <c r="K48" i="32" s="1"/>
  <c r="J23" i="32"/>
  <c r="J48" i="32" s="1"/>
  <c r="I23" i="32"/>
  <c r="I48" i="32" s="1"/>
  <c r="H23" i="32"/>
  <c r="H48" i="32" s="1"/>
  <c r="G23" i="32"/>
  <c r="G48" i="32" s="1"/>
  <c r="F23" i="32"/>
  <c r="F48" i="32" s="1"/>
  <c r="E23" i="32"/>
  <c r="E48" i="32" s="1"/>
  <c r="D23" i="32"/>
  <c r="D48" i="32" s="1"/>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AU10"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U10" i="32"/>
  <c r="T10" i="32"/>
  <c r="S10" i="32"/>
  <c r="R10" i="32"/>
  <c r="Q10" i="32"/>
  <c r="P10" i="32"/>
  <c r="O10" i="32"/>
  <c r="N10" i="32"/>
  <c r="M10" i="32"/>
  <c r="L10" i="32"/>
  <c r="K10" i="32"/>
  <c r="J10" i="32"/>
  <c r="I10" i="32"/>
  <c r="H10" i="32"/>
  <c r="G10" i="32"/>
  <c r="F10" i="32"/>
  <c r="E10" i="32"/>
  <c r="D10" i="32"/>
  <c r="I16" i="65" l="1"/>
  <c r="G16" i="65"/>
  <c r="N127" i="48"/>
  <c r="N171" i="48" s="1"/>
  <c r="N119" i="48" s="1"/>
  <c r="AL127" i="48"/>
  <c r="AL171" i="48" s="1"/>
  <c r="AL119" i="48" s="1"/>
  <c r="O127" i="48"/>
  <c r="O171" i="48" s="1"/>
  <c r="O119" i="48" s="1"/>
  <c r="AM127" i="48"/>
  <c r="AM171" i="48" s="1"/>
  <c r="AM119" i="48" s="1"/>
  <c r="P127" i="48"/>
  <c r="P171" i="48" s="1"/>
  <c r="P119" i="48" s="1"/>
  <c r="AN127" i="48"/>
  <c r="AN171" i="48" s="1"/>
  <c r="AN119" i="48" s="1"/>
  <c r="Q127" i="48"/>
  <c r="Q171" i="48" s="1"/>
  <c r="Q119" i="48" s="1"/>
  <c r="AO127" i="48"/>
  <c r="AO171" i="48" s="1"/>
  <c r="AO119" i="48" s="1"/>
  <c r="R127" i="48"/>
  <c r="R171" i="48" s="1"/>
  <c r="R119" i="48" s="1"/>
  <c r="AP127" i="48"/>
  <c r="AP171" i="48" s="1"/>
  <c r="AP119" i="48" s="1"/>
  <c r="S127" i="48"/>
  <c r="S171" i="48" s="1"/>
  <c r="S119" i="48" s="1"/>
  <c r="AQ127" i="48"/>
  <c r="AQ171" i="48" s="1"/>
  <c r="AQ119" i="48" s="1"/>
  <c r="T127" i="48"/>
  <c r="T171" i="48" s="1"/>
  <c r="T119" i="48" s="1"/>
  <c r="AR127" i="48"/>
  <c r="AR171" i="48" s="1"/>
  <c r="AR119" i="48" s="1"/>
  <c r="U127" i="48"/>
  <c r="U171" i="48" s="1"/>
  <c r="U119" i="48" s="1"/>
  <c r="AS127" i="48"/>
  <c r="AS171" i="48" s="1"/>
  <c r="AS119" i="48" s="1"/>
  <c r="V127" i="48"/>
  <c r="V171" i="48" s="1"/>
  <c r="V119" i="48" s="1"/>
  <c r="AT127" i="48"/>
  <c r="AT171" i="48" s="1"/>
  <c r="AT119" i="48" s="1"/>
  <c r="W127" i="48"/>
  <c r="W171" i="48" s="1"/>
  <c r="W119" i="48" s="1"/>
  <c r="AU127" i="48"/>
  <c r="AU171" i="48" s="1"/>
  <c r="AU119" i="48" s="1"/>
  <c r="X127" i="48"/>
  <c r="X171" i="48" s="1"/>
  <c r="X119" i="48" s="1"/>
  <c r="Y127" i="48"/>
  <c r="Y171" i="48" s="1"/>
  <c r="Y119" i="48" s="1"/>
  <c r="Z127" i="48"/>
  <c r="Z171" i="48" s="1"/>
  <c r="Z119" i="48" s="1"/>
  <c r="AA127" i="48"/>
  <c r="AA171" i="48" s="1"/>
  <c r="AA119" i="48" s="1"/>
  <c r="AB127" i="48"/>
  <c r="AB171" i="48" s="1"/>
  <c r="AB119" i="48" s="1"/>
  <c r="E127" i="48"/>
  <c r="E171" i="48" s="1"/>
  <c r="E119" i="48" s="1"/>
  <c r="AC127" i="48"/>
  <c r="AC171" i="48" s="1"/>
  <c r="AC119" i="48" s="1"/>
  <c r="F127" i="48"/>
  <c r="F171" i="48" s="1"/>
  <c r="F119" i="48" s="1"/>
  <c r="AD127" i="48"/>
  <c r="AD171" i="48" s="1"/>
  <c r="AD119" i="48" s="1"/>
  <c r="G127" i="48"/>
  <c r="G171" i="48" s="1"/>
  <c r="G119" i="48" s="1"/>
  <c r="AE127" i="48"/>
  <c r="AE171" i="48" s="1"/>
  <c r="AE119" i="48" s="1"/>
  <c r="H127" i="48"/>
  <c r="H171" i="48" s="1"/>
  <c r="H119" i="48" s="1"/>
  <c r="AF127" i="48"/>
  <c r="AF171" i="48" s="1"/>
  <c r="AF119" i="48" s="1"/>
  <c r="I127" i="48"/>
  <c r="I171" i="48" s="1"/>
  <c r="I119" i="48" s="1"/>
  <c r="AG127" i="48"/>
  <c r="AG171" i="48" s="1"/>
  <c r="AG119" i="48" s="1"/>
  <c r="J127" i="48"/>
  <c r="J171" i="48" s="1"/>
  <c r="J119" i="48" s="1"/>
  <c r="AH127" i="48"/>
  <c r="AH171" i="48" s="1"/>
  <c r="AH119" i="48" s="1"/>
  <c r="K127" i="48"/>
  <c r="K171" i="48" s="1"/>
  <c r="K119" i="48" s="1"/>
  <c r="AI127" i="48"/>
  <c r="AI171" i="48" s="1"/>
  <c r="AI119" i="48" s="1"/>
  <c r="L127" i="48"/>
  <c r="L171" i="48" s="1"/>
  <c r="L119" i="48" s="1"/>
  <c r="AJ127" i="48"/>
  <c r="AJ171" i="48" s="1"/>
  <c r="AJ119" i="48" s="1"/>
  <c r="M127" i="48"/>
  <c r="M171" i="48" s="1"/>
  <c r="M119" i="48" s="1"/>
  <c r="AK127" i="48"/>
  <c r="AK171" i="48" s="1"/>
  <c r="AK119" i="48" s="1"/>
  <c r="D127" i="48"/>
  <c r="D171" i="48" s="1"/>
  <c r="D119" i="48" s="1"/>
  <c r="Y173" i="50"/>
  <c r="F174" i="50"/>
  <c r="AD174" i="50"/>
  <c r="K175" i="50"/>
  <c r="AI175" i="50"/>
  <c r="P176" i="50"/>
  <c r="AN176" i="50"/>
  <c r="U177" i="50"/>
  <c r="AS177" i="50"/>
  <c r="Z178" i="50"/>
  <c r="G179" i="50"/>
  <c r="AE179" i="50"/>
  <c r="L180" i="50"/>
  <c r="AJ180" i="50"/>
  <c r="Q181" i="50"/>
  <c r="AO181" i="50"/>
  <c r="V182" i="50"/>
  <c r="AT182" i="50"/>
  <c r="AA183" i="50"/>
  <c r="H184" i="50"/>
  <c r="AF184" i="50"/>
  <c r="M185" i="50"/>
  <c r="AK185" i="50"/>
  <c r="R186" i="50"/>
  <c r="AP186" i="50"/>
  <c r="W187" i="50"/>
  <c r="AU187" i="50"/>
  <c r="AB188" i="50"/>
  <c r="I189" i="50"/>
  <c r="AG189" i="50"/>
  <c r="N190" i="50"/>
  <c r="AL190" i="50"/>
  <c r="S191" i="50"/>
  <c r="AQ191" i="50"/>
  <c r="X192" i="50"/>
  <c r="E193" i="50"/>
  <c r="AC193" i="50"/>
  <c r="J194" i="50"/>
  <c r="AH194" i="50"/>
  <c r="O195" i="50"/>
  <c r="AM195" i="50"/>
  <c r="T196" i="50"/>
  <c r="AR196" i="50"/>
  <c r="Y197" i="50"/>
  <c r="F198" i="50"/>
  <c r="AD198" i="50"/>
  <c r="K199" i="50"/>
  <c r="AI199" i="50"/>
  <c r="P200" i="50"/>
  <c r="AN200" i="50"/>
  <c r="U201" i="50"/>
  <c r="AS201" i="50"/>
  <c r="Z202" i="50"/>
  <c r="G203" i="50"/>
  <c r="AE203" i="50"/>
  <c r="L204" i="50"/>
  <c r="AJ204" i="50"/>
  <c r="Q205" i="50"/>
  <c r="AO205" i="50"/>
  <c r="V206" i="50"/>
  <c r="AT206" i="50"/>
  <c r="AA207" i="50"/>
  <c r="H208" i="50"/>
  <c r="AF208" i="50"/>
  <c r="M209" i="50"/>
  <c r="AK209" i="50"/>
  <c r="R210" i="50"/>
  <c r="AP210" i="50"/>
  <c r="W211" i="50"/>
  <c r="AU211" i="50"/>
  <c r="AB212" i="50"/>
  <c r="I213" i="50"/>
  <c r="AG213" i="50"/>
  <c r="N214" i="50"/>
  <c r="AL214" i="50"/>
  <c r="S215" i="50"/>
  <c r="AQ215" i="50"/>
  <c r="D192" i="50"/>
  <c r="AS173" i="50"/>
  <c r="AU183" i="50"/>
  <c r="Z173" i="50"/>
  <c r="G174" i="50"/>
  <c r="AE174" i="50"/>
  <c r="L175" i="50"/>
  <c r="AJ175" i="50"/>
  <c r="Q176" i="50"/>
  <c r="AO176" i="50"/>
  <c r="V177" i="50"/>
  <c r="AT177" i="50"/>
  <c r="AA178" i="50"/>
  <c r="H179" i="50"/>
  <c r="AF179" i="50"/>
  <c r="M180" i="50"/>
  <c r="AK180" i="50"/>
  <c r="R181" i="50"/>
  <c r="AP181" i="50"/>
  <c r="W182" i="50"/>
  <c r="AU182" i="50"/>
  <c r="AB183" i="50"/>
  <c r="I184" i="50"/>
  <c r="AG184" i="50"/>
  <c r="N185" i="50"/>
  <c r="AL185" i="50"/>
  <c r="S186" i="50"/>
  <c r="AQ186" i="50"/>
  <c r="X187" i="50"/>
  <c r="E188" i="50"/>
  <c r="AC188" i="50"/>
  <c r="J189" i="50"/>
  <c r="AH189" i="50"/>
  <c r="O190" i="50"/>
  <c r="AM190" i="50"/>
  <c r="T191" i="50"/>
  <c r="AR191" i="50"/>
  <c r="Y192" i="50"/>
  <c r="F193" i="50"/>
  <c r="AD193" i="50"/>
  <c r="K194" i="50"/>
  <c r="AI194" i="50"/>
  <c r="P195" i="50"/>
  <c r="AN195" i="50"/>
  <c r="U196" i="50"/>
  <c r="AS196" i="50"/>
  <c r="Z197" i="50"/>
  <c r="G198" i="50"/>
  <c r="AE198" i="50"/>
  <c r="L199" i="50"/>
  <c r="AJ199" i="50"/>
  <c r="Q200" i="50"/>
  <c r="AO200" i="50"/>
  <c r="V201" i="50"/>
  <c r="AT201" i="50"/>
  <c r="AA202" i="50"/>
  <c r="H203" i="50"/>
  <c r="AF203" i="50"/>
  <c r="M204" i="50"/>
  <c r="AK204" i="50"/>
  <c r="R205" i="50"/>
  <c r="AP205" i="50"/>
  <c r="W206" i="50"/>
  <c r="AU206" i="50"/>
  <c r="AB207" i="50"/>
  <c r="I208" i="50"/>
  <c r="AG208" i="50"/>
  <c r="N209" i="50"/>
  <c r="AL209" i="50"/>
  <c r="S210" i="50"/>
  <c r="AQ210" i="50"/>
  <c r="X211" i="50"/>
  <c r="E212" i="50"/>
  <c r="AC212" i="50"/>
  <c r="J213" i="50"/>
  <c r="AH213" i="50"/>
  <c r="O214" i="50"/>
  <c r="AM214" i="50"/>
  <c r="T215" i="50"/>
  <c r="AR215" i="50"/>
  <c r="D193" i="50"/>
  <c r="AE175" i="50"/>
  <c r="AB184" i="50"/>
  <c r="AA173" i="50"/>
  <c r="H174" i="50"/>
  <c r="AF174" i="50"/>
  <c r="M175" i="50"/>
  <c r="AK175" i="50"/>
  <c r="R176" i="50"/>
  <c r="AP176" i="50"/>
  <c r="W177" i="50"/>
  <c r="AU177" i="50"/>
  <c r="AB178" i="50"/>
  <c r="I179" i="50"/>
  <c r="AG179" i="50"/>
  <c r="N180" i="50"/>
  <c r="AL180" i="50"/>
  <c r="S181" i="50"/>
  <c r="AQ181" i="50"/>
  <c r="X182" i="50"/>
  <c r="E183" i="50"/>
  <c r="AC183" i="50"/>
  <c r="J184" i="50"/>
  <c r="AH184" i="50"/>
  <c r="O185" i="50"/>
  <c r="AM185" i="50"/>
  <c r="T186" i="50"/>
  <c r="AR186" i="50"/>
  <c r="Y187" i="50"/>
  <c r="F188" i="50"/>
  <c r="AD188" i="50"/>
  <c r="K189" i="50"/>
  <c r="AI189" i="50"/>
  <c r="P190" i="50"/>
  <c r="AN190" i="50"/>
  <c r="U191" i="50"/>
  <c r="AS191" i="50"/>
  <c r="Z192" i="50"/>
  <c r="G193" i="50"/>
  <c r="AE193" i="50"/>
  <c r="L194" i="50"/>
  <c r="AJ194" i="50"/>
  <c r="Q195" i="50"/>
  <c r="AO195" i="50"/>
  <c r="V196" i="50"/>
  <c r="AT196" i="50"/>
  <c r="AA197" i="50"/>
  <c r="H198" i="50"/>
  <c r="AF198" i="50"/>
  <c r="M199" i="50"/>
  <c r="AK199" i="50"/>
  <c r="R200" i="50"/>
  <c r="AP200" i="50"/>
  <c r="W201" i="50"/>
  <c r="AU201" i="50"/>
  <c r="AB202" i="50"/>
  <c r="I203" i="50"/>
  <c r="AG203" i="50"/>
  <c r="N204" i="50"/>
  <c r="AL204" i="50"/>
  <c r="S205" i="50"/>
  <c r="AQ205" i="50"/>
  <c r="X206" i="50"/>
  <c r="E207" i="50"/>
  <c r="AC207" i="50"/>
  <c r="J208" i="50"/>
  <c r="AH208" i="50"/>
  <c r="O209" i="50"/>
  <c r="AM209" i="50"/>
  <c r="T210" i="50"/>
  <c r="AR210" i="50"/>
  <c r="Y211" i="50"/>
  <c r="F212" i="50"/>
  <c r="AD212" i="50"/>
  <c r="K213" i="50"/>
  <c r="AI213" i="50"/>
  <c r="P214" i="50"/>
  <c r="AN214" i="50"/>
  <c r="U215" i="50"/>
  <c r="AS215" i="50"/>
  <c r="D194" i="50"/>
  <c r="AK181" i="50"/>
  <c r="AB173" i="50"/>
  <c r="I174" i="50"/>
  <c r="AG174" i="50"/>
  <c r="N175" i="50"/>
  <c r="AL175" i="50"/>
  <c r="S176" i="50"/>
  <c r="AQ176" i="50"/>
  <c r="X177" i="50"/>
  <c r="E178" i="50"/>
  <c r="AC178" i="50"/>
  <c r="J179" i="50"/>
  <c r="AH179" i="50"/>
  <c r="O180" i="50"/>
  <c r="AM180" i="50"/>
  <c r="T181" i="50"/>
  <c r="AR181" i="50"/>
  <c r="Y182" i="50"/>
  <c r="F183" i="50"/>
  <c r="AD183" i="50"/>
  <c r="K184" i="50"/>
  <c r="AI184" i="50"/>
  <c r="P185" i="50"/>
  <c r="AN185" i="50"/>
  <c r="U186" i="50"/>
  <c r="AS186" i="50"/>
  <c r="Z187" i="50"/>
  <c r="G188" i="50"/>
  <c r="AE188" i="50"/>
  <c r="L189" i="50"/>
  <c r="AJ189" i="50"/>
  <c r="Q190" i="50"/>
  <c r="AO190" i="50"/>
  <c r="V191" i="50"/>
  <c r="AT191" i="50"/>
  <c r="AA192" i="50"/>
  <c r="H193" i="50"/>
  <c r="AF193" i="50"/>
  <c r="M194" i="50"/>
  <c r="AK194" i="50"/>
  <c r="R195" i="50"/>
  <c r="AP195" i="50"/>
  <c r="W196" i="50"/>
  <c r="AU196" i="50"/>
  <c r="AB197" i="50"/>
  <c r="I198" i="50"/>
  <c r="AG198" i="50"/>
  <c r="N199" i="50"/>
  <c r="AL199" i="50"/>
  <c r="S200" i="50"/>
  <c r="AQ200" i="50"/>
  <c r="X201" i="50"/>
  <c r="E202" i="50"/>
  <c r="AC202" i="50"/>
  <c r="J203" i="50"/>
  <c r="AH203" i="50"/>
  <c r="O204" i="50"/>
  <c r="AM204" i="50"/>
  <c r="T205" i="50"/>
  <c r="AR205" i="50"/>
  <c r="Y206" i="50"/>
  <c r="F207" i="50"/>
  <c r="AD207" i="50"/>
  <c r="K208" i="50"/>
  <c r="AI208" i="50"/>
  <c r="P209" i="50"/>
  <c r="AN209" i="50"/>
  <c r="U210" i="50"/>
  <c r="AS210" i="50"/>
  <c r="Z211" i="50"/>
  <c r="G212" i="50"/>
  <c r="AE212" i="50"/>
  <c r="L213" i="50"/>
  <c r="AJ213" i="50"/>
  <c r="Q214" i="50"/>
  <c r="AO214" i="50"/>
  <c r="V215" i="50"/>
  <c r="AT215" i="50"/>
  <c r="D195" i="50"/>
  <c r="E173" i="50"/>
  <c r="AC173" i="50"/>
  <c r="J174" i="50"/>
  <c r="AH174" i="50"/>
  <c r="O175" i="50"/>
  <c r="AM175" i="50"/>
  <c r="T176" i="50"/>
  <c r="AR176" i="50"/>
  <c r="Y177" i="50"/>
  <c r="F178" i="50"/>
  <c r="AD178" i="50"/>
  <c r="K179" i="50"/>
  <c r="AI179" i="50"/>
  <c r="P180" i="50"/>
  <c r="AN180" i="50"/>
  <c r="U181" i="50"/>
  <c r="AS181" i="50"/>
  <c r="Z182" i="50"/>
  <c r="G183" i="50"/>
  <c r="AE183" i="50"/>
  <c r="L184" i="50"/>
  <c r="AJ184" i="50"/>
  <c r="Q185" i="50"/>
  <c r="AO185" i="50"/>
  <c r="V186" i="50"/>
  <c r="AT186" i="50"/>
  <c r="AA187" i="50"/>
  <c r="H188" i="50"/>
  <c r="AF188" i="50"/>
  <c r="M189" i="50"/>
  <c r="AK189" i="50"/>
  <c r="R190" i="50"/>
  <c r="AP190" i="50"/>
  <c r="W191" i="50"/>
  <c r="AU191" i="50"/>
  <c r="AB192" i="50"/>
  <c r="I193" i="50"/>
  <c r="AG193" i="50"/>
  <c r="N194" i="50"/>
  <c r="AL194" i="50"/>
  <c r="S195" i="50"/>
  <c r="AQ195" i="50"/>
  <c r="X196" i="50"/>
  <c r="E197" i="50"/>
  <c r="AC197" i="50"/>
  <c r="J198" i="50"/>
  <c r="AH198" i="50"/>
  <c r="O199" i="50"/>
  <c r="AM199" i="50"/>
  <c r="T200" i="50"/>
  <c r="AR200" i="50"/>
  <c r="Y201" i="50"/>
  <c r="F202" i="50"/>
  <c r="AD202" i="50"/>
  <c r="K203" i="50"/>
  <c r="AI203" i="50"/>
  <c r="P204" i="50"/>
  <c r="AN204" i="50"/>
  <c r="U205" i="50"/>
  <c r="AS205" i="50"/>
  <c r="Z206" i="50"/>
  <c r="G207" i="50"/>
  <c r="AE207" i="50"/>
  <c r="L208" i="50"/>
  <c r="AJ208" i="50"/>
  <c r="Q209" i="50"/>
  <c r="AO209" i="50"/>
  <c r="V210" i="50"/>
  <c r="AT210" i="50"/>
  <c r="AA211" i="50"/>
  <c r="H212" i="50"/>
  <c r="AF212" i="50"/>
  <c r="M213" i="50"/>
  <c r="AK213" i="50"/>
  <c r="R214" i="50"/>
  <c r="AP214" i="50"/>
  <c r="W215" i="50"/>
  <c r="AU215" i="50"/>
  <c r="D196" i="50"/>
  <c r="F173" i="50"/>
  <c r="AD173" i="50"/>
  <c r="K174" i="50"/>
  <c r="AI174" i="50"/>
  <c r="P175" i="50"/>
  <c r="AN175" i="50"/>
  <c r="U176" i="50"/>
  <c r="AS176" i="50"/>
  <c r="Z177" i="50"/>
  <c r="G178" i="50"/>
  <c r="AE178" i="50"/>
  <c r="L179" i="50"/>
  <c r="AJ179" i="50"/>
  <c r="Q180" i="50"/>
  <c r="AO180" i="50"/>
  <c r="V181" i="50"/>
  <c r="AT181" i="50"/>
  <c r="AA182" i="50"/>
  <c r="H183" i="50"/>
  <c r="AF183" i="50"/>
  <c r="M184" i="50"/>
  <c r="AK184" i="50"/>
  <c r="R185" i="50"/>
  <c r="AP185" i="50"/>
  <c r="W186" i="50"/>
  <c r="AU186" i="50"/>
  <c r="AB187" i="50"/>
  <c r="I188" i="50"/>
  <c r="AG188" i="50"/>
  <c r="N189" i="50"/>
  <c r="AL189" i="50"/>
  <c r="S190" i="50"/>
  <c r="AQ190" i="50"/>
  <c r="X191" i="50"/>
  <c r="E192" i="50"/>
  <c r="AC192" i="50"/>
  <c r="J193" i="50"/>
  <c r="AH193" i="50"/>
  <c r="O194" i="50"/>
  <c r="AM194" i="50"/>
  <c r="T195" i="50"/>
  <c r="AR195" i="50"/>
  <c r="Y196" i="50"/>
  <c r="F197" i="50"/>
  <c r="AD197" i="50"/>
  <c r="K198" i="50"/>
  <c r="AI198" i="50"/>
  <c r="P199" i="50"/>
  <c r="AN199" i="50"/>
  <c r="U200" i="50"/>
  <c r="AS200" i="50"/>
  <c r="Z201" i="50"/>
  <c r="G202" i="50"/>
  <c r="AE202" i="50"/>
  <c r="L203" i="50"/>
  <c r="AJ203" i="50"/>
  <c r="Q204" i="50"/>
  <c r="AO204" i="50"/>
  <c r="V205" i="50"/>
  <c r="AT205" i="50"/>
  <c r="AA206" i="50"/>
  <c r="H207" i="50"/>
  <c r="AF207" i="50"/>
  <c r="M208" i="50"/>
  <c r="AK208" i="50"/>
  <c r="R209" i="50"/>
  <c r="AP209" i="50"/>
  <c r="W210" i="50"/>
  <c r="AU210" i="50"/>
  <c r="AB211" i="50"/>
  <c r="I212" i="50"/>
  <c r="AG212" i="50"/>
  <c r="N213" i="50"/>
  <c r="AL213" i="50"/>
  <c r="S214" i="50"/>
  <c r="AQ214" i="50"/>
  <c r="X215" i="50"/>
  <c r="D173" i="50"/>
  <c r="D197" i="50"/>
  <c r="G173" i="50"/>
  <c r="AE173" i="50"/>
  <c r="L174" i="50"/>
  <c r="AJ174" i="50"/>
  <c r="Q175" i="50"/>
  <c r="AO175" i="50"/>
  <c r="V176" i="50"/>
  <c r="AT176" i="50"/>
  <c r="AA177" i="50"/>
  <c r="H178" i="50"/>
  <c r="AF178" i="50"/>
  <c r="M179" i="50"/>
  <c r="AK179" i="50"/>
  <c r="R180" i="50"/>
  <c r="AP180" i="50"/>
  <c r="W181" i="50"/>
  <c r="AU181" i="50"/>
  <c r="AB182" i="50"/>
  <c r="I183" i="50"/>
  <c r="AG183" i="50"/>
  <c r="N184" i="50"/>
  <c r="AL184" i="50"/>
  <c r="S185" i="50"/>
  <c r="AQ185" i="50"/>
  <c r="X186" i="50"/>
  <c r="E187" i="50"/>
  <c r="AC187" i="50"/>
  <c r="J188" i="50"/>
  <c r="AH188" i="50"/>
  <c r="O189" i="50"/>
  <c r="AM189" i="50"/>
  <c r="T190" i="50"/>
  <c r="AR190" i="50"/>
  <c r="Y191" i="50"/>
  <c r="F192" i="50"/>
  <c r="AD192" i="50"/>
  <c r="K193" i="50"/>
  <c r="AI193" i="50"/>
  <c r="P194" i="50"/>
  <c r="AN194" i="50"/>
  <c r="U195" i="50"/>
  <c r="AS195" i="50"/>
  <c r="Z196" i="50"/>
  <c r="G197" i="50"/>
  <c r="AE197" i="50"/>
  <c r="L198" i="50"/>
  <c r="AJ198" i="50"/>
  <c r="Q199" i="50"/>
  <c r="AO199" i="50"/>
  <c r="V200" i="50"/>
  <c r="AT200" i="50"/>
  <c r="AA201" i="50"/>
  <c r="H202" i="50"/>
  <c r="AF202" i="50"/>
  <c r="M203" i="50"/>
  <c r="AK203" i="50"/>
  <c r="R204" i="50"/>
  <c r="AP204" i="50"/>
  <c r="W205" i="50"/>
  <c r="AU205" i="50"/>
  <c r="AB206" i="50"/>
  <c r="I207" i="50"/>
  <c r="AG207" i="50"/>
  <c r="N208" i="50"/>
  <c r="AL208" i="50"/>
  <c r="S209" i="50"/>
  <c r="AQ209" i="50"/>
  <c r="X210" i="50"/>
  <c r="E211" i="50"/>
  <c r="AC211" i="50"/>
  <c r="J212" i="50"/>
  <c r="AH212" i="50"/>
  <c r="O213" i="50"/>
  <c r="AM213" i="50"/>
  <c r="T214" i="50"/>
  <c r="AR214" i="50"/>
  <c r="Y215" i="50"/>
  <c r="D174" i="50"/>
  <c r="D198" i="50"/>
  <c r="H173" i="50"/>
  <c r="AF173" i="50"/>
  <c r="M174" i="50"/>
  <c r="AK174" i="50"/>
  <c r="R175" i="50"/>
  <c r="AP175" i="50"/>
  <c r="W176" i="50"/>
  <c r="AU176" i="50"/>
  <c r="AB177" i="50"/>
  <c r="I178" i="50"/>
  <c r="AG178" i="50"/>
  <c r="N179" i="50"/>
  <c r="AL179" i="50"/>
  <c r="S180" i="50"/>
  <c r="AQ180" i="50"/>
  <c r="X181" i="50"/>
  <c r="E182" i="50"/>
  <c r="AC182" i="50"/>
  <c r="J183" i="50"/>
  <c r="AH183" i="50"/>
  <c r="O184" i="50"/>
  <c r="AM184" i="50"/>
  <c r="T185" i="50"/>
  <c r="AR185" i="50"/>
  <c r="Y186" i="50"/>
  <c r="F187" i="50"/>
  <c r="AD187" i="50"/>
  <c r="K188" i="50"/>
  <c r="AI188" i="50"/>
  <c r="P189" i="50"/>
  <c r="AN189" i="50"/>
  <c r="U190" i="50"/>
  <c r="AS190" i="50"/>
  <c r="Z191" i="50"/>
  <c r="G192" i="50"/>
  <c r="AE192" i="50"/>
  <c r="L193" i="50"/>
  <c r="AJ193" i="50"/>
  <c r="Q194" i="50"/>
  <c r="AO194" i="50"/>
  <c r="V195" i="50"/>
  <c r="AT195" i="50"/>
  <c r="AA196" i="50"/>
  <c r="H197" i="50"/>
  <c r="AF197" i="50"/>
  <c r="M198" i="50"/>
  <c r="AK198" i="50"/>
  <c r="R199" i="50"/>
  <c r="AP199" i="50"/>
  <c r="W200" i="50"/>
  <c r="AU200" i="50"/>
  <c r="AB201" i="50"/>
  <c r="I202" i="50"/>
  <c r="AG202" i="50"/>
  <c r="N203" i="50"/>
  <c r="AL203" i="50"/>
  <c r="S204" i="50"/>
  <c r="AQ204" i="50"/>
  <c r="X205" i="50"/>
  <c r="E206" i="50"/>
  <c r="AC206" i="50"/>
  <c r="J207" i="50"/>
  <c r="AH207" i="50"/>
  <c r="O208" i="50"/>
  <c r="AM208" i="50"/>
  <c r="T209" i="50"/>
  <c r="AR209" i="50"/>
  <c r="Y210" i="50"/>
  <c r="F211" i="50"/>
  <c r="AD211" i="50"/>
  <c r="K212" i="50"/>
  <c r="AI212" i="50"/>
  <c r="P213" i="50"/>
  <c r="AN213" i="50"/>
  <c r="U214" i="50"/>
  <c r="AS214" i="50"/>
  <c r="Z215" i="50"/>
  <c r="D175" i="50"/>
  <c r="D199" i="50"/>
  <c r="I173" i="50"/>
  <c r="AG173" i="50"/>
  <c r="N174" i="50"/>
  <c r="AL174" i="50"/>
  <c r="S175" i="50"/>
  <c r="AQ175" i="50"/>
  <c r="X176" i="50"/>
  <c r="E177" i="50"/>
  <c r="AC177" i="50"/>
  <c r="J178" i="50"/>
  <c r="AH178" i="50"/>
  <c r="O179" i="50"/>
  <c r="AM179" i="50"/>
  <c r="T180" i="50"/>
  <c r="AR180" i="50"/>
  <c r="Y181" i="50"/>
  <c r="F182" i="50"/>
  <c r="AD182" i="50"/>
  <c r="K183" i="50"/>
  <c r="AI183" i="50"/>
  <c r="P184" i="50"/>
  <c r="AN184" i="50"/>
  <c r="U185" i="50"/>
  <c r="AS185" i="50"/>
  <c r="Z186" i="50"/>
  <c r="G187" i="50"/>
  <c r="AE187" i="50"/>
  <c r="L188" i="50"/>
  <c r="AJ188" i="50"/>
  <c r="Q189" i="50"/>
  <c r="AO189" i="50"/>
  <c r="V190" i="50"/>
  <c r="AT190" i="50"/>
  <c r="AA191" i="50"/>
  <c r="H192" i="50"/>
  <c r="AF192" i="50"/>
  <c r="M193" i="50"/>
  <c r="AK193" i="50"/>
  <c r="R194" i="50"/>
  <c r="AP194" i="50"/>
  <c r="W195" i="50"/>
  <c r="AU195" i="50"/>
  <c r="AB196" i="50"/>
  <c r="I197" i="50"/>
  <c r="AG197" i="50"/>
  <c r="N198" i="50"/>
  <c r="AL198" i="50"/>
  <c r="S199" i="50"/>
  <c r="AQ199" i="50"/>
  <c r="X200" i="50"/>
  <c r="E201" i="50"/>
  <c r="AC201" i="50"/>
  <c r="J202" i="50"/>
  <c r="AH202" i="50"/>
  <c r="O203" i="50"/>
  <c r="AM203" i="50"/>
  <c r="T204" i="50"/>
  <c r="AR204" i="50"/>
  <c r="Y205" i="50"/>
  <c r="F206" i="50"/>
  <c r="AD206" i="50"/>
  <c r="K207" i="50"/>
  <c r="AI207" i="50"/>
  <c r="P208" i="50"/>
  <c r="AN208" i="50"/>
  <c r="U209" i="50"/>
  <c r="AS209" i="50"/>
  <c r="Z210" i="50"/>
  <c r="G211" i="50"/>
  <c r="AE211" i="50"/>
  <c r="L212" i="50"/>
  <c r="AJ212" i="50"/>
  <c r="Q213" i="50"/>
  <c r="AO213" i="50"/>
  <c r="V214" i="50"/>
  <c r="AT214" i="50"/>
  <c r="AA215" i="50"/>
  <c r="D176" i="50"/>
  <c r="D200" i="50"/>
  <c r="J173" i="50"/>
  <c r="AH173" i="50"/>
  <c r="O174" i="50"/>
  <c r="AM174" i="50"/>
  <c r="T175" i="50"/>
  <c r="AR175" i="50"/>
  <c r="Y176" i="50"/>
  <c r="F177" i="50"/>
  <c r="AD177" i="50"/>
  <c r="K178" i="50"/>
  <c r="AI178" i="50"/>
  <c r="P179" i="50"/>
  <c r="AN179" i="50"/>
  <c r="U180" i="50"/>
  <c r="AS180" i="50"/>
  <c r="Z181" i="50"/>
  <c r="G182" i="50"/>
  <c r="AE182" i="50"/>
  <c r="L183" i="50"/>
  <c r="AJ183" i="50"/>
  <c r="Q184" i="50"/>
  <c r="AO184" i="50"/>
  <c r="V185" i="50"/>
  <c r="AT185" i="50"/>
  <c r="AA186" i="50"/>
  <c r="H187" i="50"/>
  <c r="AF187" i="50"/>
  <c r="M188" i="50"/>
  <c r="AK188" i="50"/>
  <c r="R189" i="50"/>
  <c r="AP189" i="50"/>
  <c r="W190" i="50"/>
  <c r="AU190" i="50"/>
  <c r="AB191" i="50"/>
  <c r="I192" i="50"/>
  <c r="AG192" i="50"/>
  <c r="N193" i="50"/>
  <c r="AL193" i="50"/>
  <c r="S194" i="50"/>
  <c r="AQ194" i="50"/>
  <c r="X195" i="50"/>
  <c r="E196" i="50"/>
  <c r="AC196" i="50"/>
  <c r="J197" i="50"/>
  <c r="AH197" i="50"/>
  <c r="O198" i="50"/>
  <c r="AM198" i="50"/>
  <c r="T199" i="50"/>
  <c r="AR199" i="50"/>
  <c r="Y200" i="50"/>
  <c r="F201" i="50"/>
  <c r="AD201" i="50"/>
  <c r="K202" i="50"/>
  <c r="AI202" i="50"/>
  <c r="P203" i="50"/>
  <c r="AN203" i="50"/>
  <c r="U204" i="50"/>
  <c r="AS204" i="50"/>
  <c r="Z205" i="50"/>
  <c r="G206" i="50"/>
  <c r="AE206" i="50"/>
  <c r="L207" i="50"/>
  <c r="AJ207" i="50"/>
  <c r="Q208" i="50"/>
  <c r="AO208" i="50"/>
  <c r="V209" i="50"/>
  <c r="AT209" i="50"/>
  <c r="AA210" i="50"/>
  <c r="H211" i="50"/>
  <c r="AF211" i="50"/>
  <c r="M212" i="50"/>
  <c r="AK212" i="50"/>
  <c r="R213" i="50"/>
  <c r="AP213" i="50"/>
  <c r="W214" i="50"/>
  <c r="AU214" i="50"/>
  <c r="AB215" i="50"/>
  <c r="D177" i="50"/>
  <c r="D201" i="50"/>
  <c r="AA179" i="50"/>
  <c r="K173" i="50"/>
  <c r="AI173" i="50"/>
  <c r="P174" i="50"/>
  <c r="AN174" i="50"/>
  <c r="U175" i="50"/>
  <c r="AS175" i="50"/>
  <c r="Z176" i="50"/>
  <c r="G177" i="50"/>
  <c r="AE177" i="50"/>
  <c r="L178" i="50"/>
  <c r="AJ178" i="50"/>
  <c r="Q179" i="50"/>
  <c r="AO179" i="50"/>
  <c r="V180" i="50"/>
  <c r="AT180" i="50"/>
  <c r="AA181" i="50"/>
  <c r="H182" i="50"/>
  <c r="AF182" i="50"/>
  <c r="M183" i="50"/>
  <c r="AK183" i="50"/>
  <c r="R184" i="50"/>
  <c r="AP184" i="50"/>
  <c r="W185" i="50"/>
  <c r="AU185" i="50"/>
  <c r="AB186" i="50"/>
  <c r="I187" i="50"/>
  <c r="AG187" i="50"/>
  <c r="N188" i="50"/>
  <c r="AL188" i="50"/>
  <c r="S189" i="50"/>
  <c r="AQ189" i="50"/>
  <c r="X190" i="50"/>
  <c r="E191" i="50"/>
  <c r="AC191" i="50"/>
  <c r="J192" i="50"/>
  <c r="AH192" i="50"/>
  <c r="O193" i="50"/>
  <c r="AM193" i="50"/>
  <c r="T194" i="50"/>
  <c r="AR194" i="50"/>
  <c r="Y195" i="50"/>
  <c r="F196" i="50"/>
  <c r="AD196" i="50"/>
  <c r="K197" i="50"/>
  <c r="AI197" i="50"/>
  <c r="P198" i="50"/>
  <c r="AN198" i="50"/>
  <c r="U199" i="50"/>
  <c r="AS199" i="50"/>
  <c r="Z200" i="50"/>
  <c r="G201" i="50"/>
  <c r="AE201" i="50"/>
  <c r="L202" i="50"/>
  <c r="AJ202" i="50"/>
  <c r="Q203" i="50"/>
  <c r="AO203" i="50"/>
  <c r="V204" i="50"/>
  <c r="AT204" i="50"/>
  <c r="AA205" i="50"/>
  <c r="H206" i="50"/>
  <c r="AF206" i="50"/>
  <c r="M207" i="50"/>
  <c r="AK207" i="50"/>
  <c r="R208" i="50"/>
  <c r="AP208" i="50"/>
  <c r="W209" i="50"/>
  <c r="AU209" i="50"/>
  <c r="AB210" i="50"/>
  <c r="I211" i="50"/>
  <c r="AG211" i="50"/>
  <c r="N212" i="50"/>
  <c r="AL212" i="50"/>
  <c r="S213" i="50"/>
  <c r="AQ213" i="50"/>
  <c r="X214" i="50"/>
  <c r="E215" i="50"/>
  <c r="AC215" i="50"/>
  <c r="D178" i="50"/>
  <c r="D202" i="50"/>
  <c r="AO177" i="50"/>
  <c r="L173" i="50"/>
  <c r="AJ173" i="50"/>
  <c r="Q174" i="50"/>
  <c r="AO174" i="50"/>
  <c r="V175" i="50"/>
  <c r="AT175" i="50"/>
  <c r="AA176" i="50"/>
  <c r="H177" i="50"/>
  <c r="AF177" i="50"/>
  <c r="M178" i="50"/>
  <c r="AK178" i="50"/>
  <c r="R179" i="50"/>
  <c r="AP179" i="50"/>
  <c r="W180" i="50"/>
  <c r="AU180" i="50"/>
  <c r="AB181" i="50"/>
  <c r="I182" i="50"/>
  <c r="AG182" i="50"/>
  <c r="N183" i="50"/>
  <c r="AL183" i="50"/>
  <c r="S184" i="50"/>
  <c r="AQ184" i="50"/>
  <c r="X185" i="50"/>
  <c r="E186" i="50"/>
  <c r="AC186" i="50"/>
  <c r="J187" i="50"/>
  <c r="AH187" i="50"/>
  <c r="O188" i="50"/>
  <c r="AM188" i="50"/>
  <c r="T189" i="50"/>
  <c r="AR189" i="50"/>
  <c r="Y190" i="50"/>
  <c r="F191" i="50"/>
  <c r="AD191" i="50"/>
  <c r="K192" i="50"/>
  <c r="AI192" i="50"/>
  <c r="P193" i="50"/>
  <c r="AN193" i="50"/>
  <c r="U194" i="50"/>
  <c r="AS194" i="50"/>
  <c r="Z195" i="50"/>
  <c r="G196" i="50"/>
  <c r="AE196" i="50"/>
  <c r="L197" i="50"/>
  <c r="AJ197" i="50"/>
  <c r="Q198" i="50"/>
  <c r="AO198" i="50"/>
  <c r="V199" i="50"/>
  <c r="AT199" i="50"/>
  <c r="AA200" i="50"/>
  <c r="H201" i="50"/>
  <c r="AF201" i="50"/>
  <c r="M202" i="50"/>
  <c r="AK202" i="50"/>
  <c r="R203" i="50"/>
  <c r="AP203" i="50"/>
  <c r="W204" i="50"/>
  <c r="AU204" i="50"/>
  <c r="AB205" i="50"/>
  <c r="I206" i="50"/>
  <c r="AG206" i="50"/>
  <c r="N207" i="50"/>
  <c r="AL207" i="50"/>
  <c r="S208" i="50"/>
  <c r="AQ208" i="50"/>
  <c r="X209" i="50"/>
  <c r="E210" i="50"/>
  <c r="AC210" i="50"/>
  <c r="J211" i="50"/>
  <c r="AH211" i="50"/>
  <c r="O212" i="50"/>
  <c r="AM212" i="50"/>
  <c r="T213" i="50"/>
  <c r="AR213" i="50"/>
  <c r="Y214" i="50"/>
  <c r="F215" i="50"/>
  <c r="AD215" i="50"/>
  <c r="D179" i="50"/>
  <c r="D203" i="50"/>
  <c r="Z174" i="50"/>
  <c r="W183" i="50"/>
  <c r="M173" i="50"/>
  <c r="AK173" i="50"/>
  <c r="R174" i="50"/>
  <c r="AP174" i="50"/>
  <c r="W175" i="50"/>
  <c r="AU175" i="50"/>
  <c r="AB176" i="50"/>
  <c r="I177" i="50"/>
  <c r="AG177" i="50"/>
  <c r="N178" i="50"/>
  <c r="AL178" i="50"/>
  <c r="S179" i="50"/>
  <c r="AQ179" i="50"/>
  <c r="X180" i="50"/>
  <c r="E181" i="50"/>
  <c r="AC181" i="50"/>
  <c r="J182" i="50"/>
  <c r="AH182" i="50"/>
  <c r="O183" i="50"/>
  <c r="AM183" i="50"/>
  <c r="T184" i="50"/>
  <c r="AR184" i="50"/>
  <c r="Y185" i="50"/>
  <c r="F186" i="50"/>
  <c r="AD186" i="50"/>
  <c r="K187" i="50"/>
  <c r="AI187" i="50"/>
  <c r="P188" i="50"/>
  <c r="AN188" i="50"/>
  <c r="U189" i="50"/>
  <c r="AS189" i="50"/>
  <c r="Z190" i="50"/>
  <c r="G191" i="50"/>
  <c r="AE191" i="50"/>
  <c r="L192" i="50"/>
  <c r="AJ192" i="50"/>
  <c r="Q193" i="50"/>
  <c r="AO193" i="50"/>
  <c r="V194" i="50"/>
  <c r="AT194" i="50"/>
  <c r="AA195" i="50"/>
  <c r="H196" i="50"/>
  <c r="AF196" i="50"/>
  <c r="M197" i="50"/>
  <c r="AK197" i="50"/>
  <c r="R198" i="50"/>
  <c r="AP198" i="50"/>
  <c r="W199" i="50"/>
  <c r="AU199" i="50"/>
  <c r="AB200" i="50"/>
  <c r="I201" i="50"/>
  <c r="AG201" i="50"/>
  <c r="N202" i="50"/>
  <c r="AL202" i="50"/>
  <c r="S203" i="50"/>
  <c r="AQ203" i="50"/>
  <c r="X204" i="50"/>
  <c r="E205" i="50"/>
  <c r="AC205" i="50"/>
  <c r="J206" i="50"/>
  <c r="AH206" i="50"/>
  <c r="O207" i="50"/>
  <c r="AM207" i="50"/>
  <c r="T208" i="50"/>
  <c r="AR208" i="50"/>
  <c r="Y209" i="50"/>
  <c r="F210" i="50"/>
  <c r="AD210" i="50"/>
  <c r="K211" i="50"/>
  <c r="AI211" i="50"/>
  <c r="P212" i="50"/>
  <c r="AN212" i="50"/>
  <c r="U213" i="50"/>
  <c r="AS213" i="50"/>
  <c r="Z214" i="50"/>
  <c r="G215" i="50"/>
  <c r="AE215" i="50"/>
  <c r="D180" i="50"/>
  <c r="D204" i="50"/>
  <c r="V178" i="50"/>
  <c r="N186" i="50"/>
  <c r="N173" i="50"/>
  <c r="AL173" i="50"/>
  <c r="S174" i="50"/>
  <c r="AQ174" i="50"/>
  <c r="X175" i="50"/>
  <c r="E176" i="50"/>
  <c r="AC176" i="50"/>
  <c r="J177" i="50"/>
  <c r="AH177" i="50"/>
  <c r="O178" i="50"/>
  <c r="AM178" i="50"/>
  <c r="T179" i="50"/>
  <c r="AR179" i="50"/>
  <c r="Y180" i="50"/>
  <c r="F181" i="50"/>
  <c r="AD181" i="50"/>
  <c r="K182" i="50"/>
  <c r="AI182" i="50"/>
  <c r="P183" i="50"/>
  <c r="AN183" i="50"/>
  <c r="U184" i="50"/>
  <c r="AS184" i="50"/>
  <c r="Z185" i="50"/>
  <c r="G186" i="50"/>
  <c r="AE186" i="50"/>
  <c r="L187" i="50"/>
  <c r="AJ187" i="50"/>
  <c r="Q188" i="50"/>
  <c r="AO188" i="50"/>
  <c r="V189" i="50"/>
  <c r="AT189" i="50"/>
  <c r="AA190" i="50"/>
  <c r="H191" i="50"/>
  <c r="AF191" i="50"/>
  <c r="M192" i="50"/>
  <c r="AK192" i="50"/>
  <c r="R193" i="50"/>
  <c r="AP193" i="50"/>
  <c r="W194" i="50"/>
  <c r="AU194" i="50"/>
  <c r="AB195" i="50"/>
  <c r="I196" i="50"/>
  <c r="AG196" i="50"/>
  <c r="N197" i="50"/>
  <c r="AL197" i="50"/>
  <c r="S198" i="50"/>
  <c r="AQ198" i="50"/>
  <c r="X199" i="50"/>
  <c r="E200" i="50"/>
  <c r="AC200" i="50"/>
  <c r="J201" i="50"/>
  <c r="AH201" i="50"/>
  <c r="O202" i="50"/>
  <c r="AM202" i="50"/>
  <c r="T203" i="50"/>
  <c r="AR203" i="50"/>
  <c r="Y204" i="50"/>
  <c r="F205" i="50"/>
  <c r="AD205" i="50"/>
  <c r="K206" i="50"/>
  <c r="AI206" i="50"/>
  <c r="P207" i="50"/>
  <c r="AN207" i="50"/>
  <c r="U208" i="50"/>
  <c r="AS208" i="50"/>
  <c r="Z209" i="50"/>
  <c r="G210" i="50"/>
  <c r="AE210" i="50"/>
  <c r="L211" i="50"/>
  <c r="AJ211" i="50"/>
  <c r="Q212" i="50"/>
  <c r="AO212" i="50"/>
  <c r="V213" i="50"/>
  <c r="AT213" i="50"/>
  <c r="AA214" i="50"/>
  <c r="H215" i="50"/>
  <c r="AF215" i="50"/>
  <c r="D181" i="50"/>
  <c r="D205" i="50"/>
  <c r="G175" i="50"/>
  <c r="I185" i="50"/>
  <c r="O173" i="50"/>
  <c r="AM173" i="50"/>
  <c r="T174" i="50"/>
  <c r="AR174" i="50"/>
  <c r="Y175" i="50"/>
  <c r="F176" i="50"/>
  <c r="AD176" i="50"/>
  <c r="K177" i="50"/>
  <c r="AI177" i="50"/>
  <c r="P178" i="50"/>
  <c r="AN178" i="50"/>
  <c r="U179" i="50"/>
  <c r="AS179" i="50"/>
  <c r="Z180" i="50"/>
  <c r="G181" i="50"/>
  <c r="AE181" i="50"/>
  <c r="L182" i="50"/>
  <c r="AJ182" i="50"/>
  <c r="Q183" i="50"/>
  <c r="AO183" i="50"/>
  <c r="V184" i="50"/>
  <c r="AT184" i="50"/>
  <c r="AA185" i="50"/>
  <c r="H186" i="50"/>
  <c r="AF186" i="50"/>
  <c r="M187" i="50"/>
  <c r="AK187" i="50"/>
  <c r="R188" i="50"/>
  <c r="AP188" i="50"/>
  <c r="W189" i="50"/>
  <c r="AU189" i="50"/>
  <c r="AB190" i="50"/>
  <c r="I191" i="50"/>
  <c r="AG191" i="50"/>
  <c r="N192" i="50"/>
  <c r="AL192" i="50"/>
  <c r="S193" i="50"/>
  <c r="AQ193" i="50"/>
  <c r="X194" i="50"/>
  <c r="E195" i="50"/>
  <c r="AC195" i="50"/>
  <c r="J196" i="50"/>
  <c r="AH196" i="50"/>
  <c r="O197" i="50"/>
  <c r="AM197" i="50"/>
  <c r="T198" i="50"/>
  <c r="AR198" i="50"/>
  <c r="Y199" i="50"/>
  <c r="F200" i="50"/>
  <c r="AD200" i="50"/>
  <c r="K201" i="50"/>
  <c r="AI201" i="50"/>
  <c r="P202" i="50"/>
  <c r="AN202" i="50"/>
  <c r="U203" i="50"/>
  <c r="AS203" i="50"/>
  <c r="Z204" i="50"/>
  <c r="G205" i="50"/>
  <c r="AE205" i="50"/>
  <c r="L206" i="50"/>
  <c r="AJ206" i="50"/>
  <c r="Q207" i="50"/>
  <c r="AO207" i="50"/>
  <c r="V208" i="50"/>
  <c r="AT208" i="50"/>
  <c r="AA209" i="50"/>
  <c r="H210" i="50"/>
  <c r="AF210" i="50"/>
  <c r="M211" i="50"/>
  <c r="AK211" i="50"/>
  <c r="R212" i="50"/>
  <c r="AP212" i="50"/>
  <c r="W213" i="50"/>
  <c r="AU213" i="50"/>
  <c r="AB214" i="50"/>
  <c r="I215" i="50"/>
  <c r="AG215" i="50"/>
  <c r="D182" i="50"/>
  <c r="D206" i="50"/>
  <c r="U173" i="50"/>
  <c r="R182" i="50"/>
  <c r="P173" i="50"/>
  <c r="AN173" i="50"/>
  <c r="U174" i="50"/>
  <c r="AS174" i="50"/>
  <c r="Z175" i="50"/>
  <c r="G176" i="50"/>
  <c r="AE176" i="50"/>
  <c r="L177" i="50"/>
  <c r="AJ177" i="50"/>
  <c r="Q178" i="50"/>
  <c r="AO178" i="50"/>
  <c r="V179" i="50"/>
  <c r="AT179" i="50"/>
  <c r="AA180" i="50"/>
  <c r="H181" i="50"/>
  <c r="AF181" i="50"/>
  <c r="M182" i="50"/>
  <c r="AK182" i="50"/>
  <c r="R183" i="50"/>
  <c r="AP183" i="50"/>
  <c r="W184" i="50"/>
  <c r="AU184" i="50"/>
  <c r="AB185" i="50"/>
  <c r="I186" i="50"/>
  <c r="AG186" i="50"/>
  <c r="N187" i="50"/>
  <c r="AL187" i="50"/>
  <c r="S188" i="50"/>
  <c r="AQ188" i="50"/>
  <c r="X189" i="50"/>
  <c r="E190" i="50"/>
  <c r="AC190" i="50"/>
  <c r="J191" i="50"/>
  <c r="AH191" i="50"/>
  <c r="O192" i="50"/>
  <c r="AM192" i="50"/>
  <c r="T193" i="50"/>
  <c r="AR193" i="50"/>
  <c r="Y194" i="50"/>
  <c r="F195" i="50"/>
  <c r="AD195" i="50"/>
  <c r="K196" i="50"/>
  <c r="AI196" i="50"/>
  <c r="P197" i="50"/>
  <c r="AN197" i="50"/>
  <c r="U198" i="50"/>
  <c r="AS198" i="50"/>
  <c r="Z199" i="50"/>
  <c r="G200" i="50"/>
  <c r="AE200" i="50"/>
  <c r="L201" i="50"/>
  <c r="AJ201" i="50"/>
  <c r="Q202" i="50"/>
  <c r="AO202" i="50"/>
  <c r="V203" i="50"/>
  <c r="AT203" i="50"/>
  <c r="AA204" i="50"/>
  <c r="H205" i="50"/>
  <c r="AF205" i="50"/>
  <c r="M206" i="50"/>
  <c r="AK206" i="50"/>
  <c r="R207" i="50"/>
  <c r="AP207" i="50"/>
  <c r="W208" i="50"/>
  <c r="AU208" i="50"/>
  <c r="AB209" i="50"/>
  <c r="I210" i="50"/>
  <c r="AG210" i="50"/>
  <c r="N211" i="50"/>
  <c r="AL211" i="50"/>
  <c r="S212" i="50"/>
  <c r="AQ212" i="50"/>
  <c r="X213" i="50"/>
  <c r="E214" i="50"/>
  <c r="AC214" i="50"/>
  <c r="J215" i="50"/>
  <c r="AH215" i="50"/>
  <c r="D183" i="50"/>
  <c r="D207" i="50"/>
  <c r="Q173" i="50"/>
  <c r="AO173" i="50"/>
  <c r="V174" i="50"/>
  <c r="AT174" i="50"/>
  <c r="AA175" i="50"/>
  <c r="H176" i="50"/>
  <c r="AF176" i="50"/>
  <c r="M177" i="50"/>
  <c r="AK177" i="50"/>
  <c r="R178" i="50"/>
  <c r="AP178" i="50"/>
  <c r="W179" i="50"/>
  <c r="AU179" i="50"/>
  <c r="AB180" i="50"/>
  <c r="I181" i="50"/>
  <c r="AG181" i="50"/>
  <c r="N182" i="50"/>
  <c r="AL182" i="50"/>
  <c r="S183" i="50"/>
  <c r="AQ183" i="50"/>
  <c r="X184" i="50"/>
  <c r="E185" i="50"/>
  <c r="AC185" i="50"/>
  <c r="J186" i="50"/>
  <c r="AH186" i="50"/>
  <c r="O187" i="50"/>
  <c r="AM187" i="50"/>
  <c r="T188" i="50"/>
  <c r="AR188" i="50"/>
  <c r="Y189" i="50"/>
  <c r="F190" i="50"/>
  <c r="AD190" i="50"/>
  <c r="K191" i="50"/>
  <c r="AI191" i="50"/>
  <c r="P192" i="50"/>
  <c r="AN192" i="50"/>
  <c r="U193" i="50"/>
  <c r="AS193" i="50"/>
  <c r="Z194" i="50"/>
  <c r="G195" i="50"/>
  <c r="AE195" i="50"/>
  <c r="L196" i="50"/>
  <c r="AJ196" i="50"/>
  <c r="Q197" i="50"/>
  <c r="AO197" i="50"/>
  <c r="V198" i="50"/>
  <c r="AT198" i="50"/>
  <c r="AA199" i="50"/>
  <c r="H200" i="50"/>
  <c r="AF200" i="50"/>
  <c r="M201" i="50"/>
  <c r="AK201" i="50"/>
  <c r="R202" i="50"/>
  <c r="AP202" i="50"/>
  <c r="W203" i="50"/>
  <c r="AU203" i="50"/>
  <c r="AB204" i="50"/>
  <c r="I205" i="50"/>
  <c r="AG205" i="50"/>
  <c r="N206" i="50"/>
  <c r="AL206" i="50"/>
  <c r="S207" i="50"/>
  <c r="AQ207" i="50"/>
  <c r="X208" i="50"/>
  <c r="E209" i="50"/>
  <c r="AC209" i="50"/>
  <c r="J210" i="50"/>
  <c r="AH210" i="50"/>
  <c r="O211" i="50"/>
  <c r="AM211" i="50"/>
  <c r="T212" i="50"/>
  <c r="AR212" i="50"/>
  <c r="Y213" i="50"/>
  <c r="F214" i="50"/>
  <c r="AD214" i="50"/>
  <c r="K215" i="50"/>
  <c r="AI215" i="50"/>
  <c r="D184" i="50"/>
  <c r="D208" i="50"/>
  <c r="R173" i="50"/>
  <c r="AP173" i="50"/>
  <c r="W174" i="50"/>
  <c r="AU174" i="50"/>
  <c r="AB175" i="50"/>
  <c r="I176" i="50"/>
  <c r="AG176" i="50"/>
  <c r="N177" i="50"/>
  <c r="AL177" i="50"/>
  <c r="S178" i="50"/>
  <c r="AQ178" i="50"/>
  <c r="X179" i="50"/>
  <c r="E180" i="50"/>
  <c r="AC180" i="50"/>
  <c r="J181" i="50"/>
  <c r="AH181" i="50"/>
  <c r="O182" i="50"/>
  <c r="AM182" i="50"/>
  <c r="T183" i="50"/>
  <c r="AR183" i="50"/>
  <c r="Y184" i="50"/>
  <c r="F185" i="50"/>
  <c r="AD185" i="50"/>
  <c r="K186" i="50"/>
  <c r="AI186" i="50"/>
  <c r="P187" i="50"/>
  <c r="AN187" i="50"/>
  <c r="U188" i="50"/>
  <c r="AS188" i="50"/>
  <c r="Z189" i="50"/>
  <c r="G190" i="50"/>
  <c r="AE190" i="50"/>
  <c r="L191" i="50"/>
  <c r="AJ191" i="50"/>
  <c r="Q192" i="50"/>
  <c r="AO192" i="50"/>
  <c r="V193" i="50"/>
  <c r="AT193" i="50"/>
  <c r="AA194" i="50"/>
  <c r="H195" i="50"/>
  <c r="AF195" i="50"/>
  <c r="M196" i="50"/>
  <c r="AK196" i="50"/>
  <c r="R197" i="50"/>
  <c r="AP197" i="50"/>
  <c r="W198" i="50"/>
  <c r="AU198" i="50"/>
  <c r="AB199" i="50"/>
  <c r="I200" i="50"/>
  <c r="AG200" i="50"/>
  <c r="N201" i="50"/>
  <c r="AL201" i="50"/>
  <c r="S202" i="50"/>
  <c r="AQ202" i="50"/>
  <c r="X203" i="50"/>
  <c r="E204" i="50"/>
  <c r="AC204" i="50"/>
  <c r="J205" i="50"/>
  <c r="AH205" i="50"/>
  <c r="O206" i="50"/>
  <c r="AM206" i="50"/>
  <c r="T207" i="50"/>
  <c r="AR207" i="50"/>
  <c r="Y208" i="50"/>
  <c r="F209" i="50"/>
  <c r="AD209" i="50"/>
  <c r="K210" i="50"/>
  <c r="AI210" i="50"/>
  <c r="P211" i="50"/>
  <c r="AN211" i="50"/>
  <c r="U212" i="50"/>
  <c r="AS212" i="50"/>
  <c r="Z213" i="50"/>
  <c r="G214" i="50"/>
  <c r="AE214" i="50"/>
  <c r="L215" i="50"/>
  <c r="AJ215" i="50"/>
  <c r="D185" i="50"/>
  <c r="D209" i="50"/>
  <c r="S173" i="50"/>
  <c r="AQ173" i="50"/>
  <c r="X174" i="50"/>
  <c r="E175" i="50"/>
  <c r="AC175" i="50"/>
  <c r="J176" i="50"/>
  <c r="AH176" i="50"/>
  <c r="O177" i="50"/>
  <c r="AM177" i="50"/>
  <c r="T178" i="50"/>
  <c r="AR178" i="50"/>
  <c r="Y179" i="50"/>
  <c r="F180" i="50"/>
  <c r="AD180" i="50"/>
  <c r="K181" i="50"/>
  <c r="AI181" i="50"/>
  <c r="P182" i="50"/>
  <c r="AN182" i="50"/>
  <c r="U183" i="50"/>
  <c r="AS183" i="50"/>
  <c r="Z184" i="50"/>
  <c r="G185" i="50"/>
  <c r="AE185" i="50"/>
  <c r="L186" i="50"/>
  <c r="AJ186" i="50"/>
  <c r="Q187" i="50"/>
  <c r="AO187" i="50"/>
  <c r="V188" i="50"/>
  <c r="AT188" i="50"/>
  <c r="AA189" i="50"/>
  <c r="H190" i="50"/>
  <c r="AF190" i="50"/>
  <c r="M191" i="50"/>
  <c r="AK191" i="50"/>
  <c r="R192" i="50"/>
  <c r="AP192" i="50"/>
  <c r="W193" i="50"/>
  <c r="AU193" i="50"/>
  <c r="AB194" i="50"/>
  <c r="I195" i="50"/>
  <c r="AG195" i="50"/>
  <c r="N196" i="50"/>
  <c r="AL196" i="50"/>
  <c r="S197" i="50"/>
  <c r="AQ197" i="50"/>
  <c r="X198" i="50"/>
  <c r="E199" i="50"/>
  <c r="AC199" i="50"/>
  <c r="J200" i="50"/>
  <c r="AH200" i="50"/>
  <c r="O201" i="50"/>
  <c r="AM201" i="50"/>
  <c r="T202" i="50"/>
  <c r="AR202" i="50"/>
  <c r="Y203" i="50"/>
  <c r="F204" i="50"/>
  <c r="AD204" i="50"/>
  <c r="K205" i="50"/>
  <c r="AI205" i="50"/>
  <c r="P206" i="50"/>
  <c r="AN206" i="50"/>
  <c r="U207" i="50"/>
  <c r="AS207" i="50"/>
  <c r="Z208" i="50"/>
  <c r="G209" i="50"/>
  <c r="AE209" i="50"/>
  <c r="L210" i="50"/>
  <c r="AJ210" i="50"/>
  <c r="Q211" i="50"/>
  <c r="AO211" i="50"/>
  <c r="V212" i="50"/>
  <c r="AT212" i="50"/>
  <c r="AA213" i="50"/>
  <c r="H214" i="50"/>
  <c r="AF214" i="50"/>
  <c r="M215" i="50"/>
  <c r="AK215" i="50"/>
  <c r="D186" i="50"/>
  <c r="D210" i="50"/>
  <c r="T173" i="50"/>
  <c r="AR173" i="50"/>
  <c r="Y174" i="50"/>
  <c r="F175" i="50"/>
  <c r="AD175" i="50"/>
  <c r="K176" i="50"/>
  <c r="AI176" i="50"/>
  <c r="P177" i="50"/>
  <c r="AN177" i="50"/>
  <c r="U178" i="50"/>
  <c r="AS178" i="50"/>
  <c r="Z179" i="50"/>
  <c r="G180" i="50"/>
  <c r="AE180" i="50"/>
  <c r="L181" i="50"/>
  <c r="AJ181" i="50"/>
  <c r="Q182" i="50"/>
  <c r="AO182" i="50"/>
  <c r="V183" i="50"/>
  <c r="AT183" i="50"/>
  <c r="AA184" i="50"/>
  <c r="H185" i="50"/>
  <c r="AF185" i="50"/>
  <c r="M186" i="50"/>
  <c r="AK186" i="50"/>
  <c r="R187" i="50"/>
  <c r="AP187" i="50"/>
  <c r="W188" i="50"/>
  <c r="AU188" i="50"/>
  <c r="AB189" i="50"/>
  <c r="I190" i="50"/>
  <c r="AG190" i="50"/>
  <c r="N191" i="50"/>
  <c r="AL191" i="50"/>
  <c r="S192" i="50"/>
  <c r="AQ192" i="50"/>
  <c r="X193" i="50"/>
  <c r="E194" i="50"/>
  <c r="AC194" i="50"/>
  <c r="J195" i="50"/>
  <c r="AH195" i="50"/>
  <c r="O196" i="50"/>
  <c r="AM196" i="50"/>
  <c r="T197" i="50"/>
  <c r="AR197" i="50"/>
  <c r="Y198" i="50"/>
  <c r="F199" i="50"/>
  <c r="AD199" i="50"/>
  <c r="K200" i="50"/>
  <c r="AI200" i="50"/>
  <c r="P201" i="50"/>
  <c r="AN201" i="50"/>
  <c r="U202" i="50"/>
  <c r="AS202" i="50"/>
  <c r="Z203" i="50"/>
  <c r="G204" i="50"/>
  <c r="AE204" i="50"/>
  <c r="L205" i="50"/>
  <c r="AJ205" i="50"/>
  <c r="Q206" i="50"/>
  <c r="AO206" i="50"/>
  <c r="V207" i="50"/>
  <c r="AT207" i="50"/>
  <c r="AA208" i="50"/>
  <c r="H209" i="50"/>
  <c r="AF209" i="50"/>
  <c r="M210" i="50"/>
  <c r="AK210" i="50"/>
  <c r="R211" i="50"/>
  <c r="AP211" i="50"/>
  <c r="W212" i="50"/>
  <c r="AU212" i="50"/>
  <c r="AB213" i="50"/>
  <c r="I214" i="50"/>
  <c r="AG214" i="50"/>
  <c r="N215" i="50"/>
  <c r="AL215" i="50"/>
  <c r="D187" i="50"/>
  <c r="D211" i="50"/>
  <c r="AT178" i="50"/>
  <c r="AL186" i="50"/>
  <c r="W173" i="50"/>
  <c r="AU173" i="50"/>
  <c r="AB174" i="50"/>
  <c r="I175" i="50"/>
  <c r="AG175" i="50"/>
  <c r="N176" i="50"/>
  <c r="AL176" i="50"/>
  <c r="S177" i="50"/>
  <c r="AQ177" i="50"/>
  <c r="X178" i="50"/>
  <c r="E179" i="50"/>
  <c r="AC179" i="50"/>
  <c r="J180" i="50"/>
  <c r="AH180" i="50"/>
  <c r="O181" i="50"/>
  <c r="AM181" i="50"/>
  <c r="T182" i="50"/>
  <c r="AR182" i="50"/>
  <c r="Y183" i="50"/>
  <c r="F184" i="50"/>
  <c r="AD184" i="50"/>
  <c r="K185" i="50"/>
  <c r="AI185" i="50"/>
  <c r="P186" i="50"/>
  <c r="AN186" i="50"/>
  <c r="U187" i="50"/>
  <c r="AS187" i="50"/>
  <c r="Z188" i="50"/>
  <c r="G189" i="50"/>
  <c r="AE189" i="50"/>
  <c r="L190" i="50"/>
  <c r="AJ190" i="50"/>
  <c r="Q191" i="50"/>
  <c r="AO191" i="50"/>
  <c r="V192" i="50"/>
  <c r="AT192" i="50"/>
  <c r="AA193" i="50"/>
  <c r="H194" i="50"/>
  <c r="AF194" i="50"/>
  <c r="M195" i="50"/>
  <c r="AK195" i="50"/>
  <c r="R196" i="50"/>
  <c r="AP196" i="50"/>
  <c r="W197" i="50"/>
  <c r="AU197" i="50"/>
  <c r="AB198" i="50"/>
  <c r="I199" i="50"/>
  <c r="AG199" i="50"/>
  <c r="N200" i="50"/>
  <c r="AL200" i="50"/>
  <c r="S201" i="50"/>
  <c r="AQ201" i="50"/>
  <c r="X202" i="50"/>
  <c r="E203" i="50"/>
  <c r="AC203" i="50"/>
  <c r="J204" i="50"/>
  <c r="AH204" i="50"/>
  <c r="O205" i="50"/>
  <c r="AM205" i="50"/>
  <c r="T206" i="50"/>
  <c r="AR206" i="50"/>
  <c r="Y207" i="50"/>
  <c r="F208" i="50"/>
  <c r="AD208" i="50"/>
  <c r="K209" i="50"/>
  <c r="AI209" i="50"/>
  <c r="P210" i="50"/>
  <c r="AN210" i="50"/>
  <c r="U211" i="50"/>
  <c r="AS211" i="50"/>
  <c r="Z212" i="50"/>
  <c r="G213" i="50"/>
  <c r="AE213" i="50"/>
  <c r="L214" i="50"/>
  <c r="AJ214" i="50"/>
  <c r="Q215" i="50"/>
  <c r="AO215" i="50"/>
  <c r="D190" i="50"/>
  <c r="D214" i="50"/>
  <c r="J175" i="50"/>
  <c r="AG180" i="50"/>
  <c r="Q186" i="50"/>
  <c r="O191" i="50"/>
  <c r="AI195" i="50"/>
  <c r="L200" i="50"/>
  <c r="AF204" i="50"/>
  <c r="I209" i="50"/>
  <c r="AC213" i="50"/>
  <c r="AO186" i="50"/>
  <c r="L209" i="50"/>
  <c r="D215" i="50"/>
  <c r="K195" i="50"/>
  <c r="AF175" i="50"/>
  <c r="AI180" i="50"/>
  <c r="AM186" i="50"/>
  <c r="P191" i="50"/>
  <c r="AJ195" i="50"/>
  <c r="M200" i="50"/>
  <c r="AG204" i="50"/>
  <c r="J209" i="50"/>
  <c r="AD213" i="50"/>
  <c r="R191" i="50"/>
  <c r="AI204" i="50"/>
  <c r="AF213" i="50"/>
  <c r="AH175" i="50"/>
  <c r="M181" i="50"/>
  <c r="AL195" i="50"/>
  <c r="O200" i="50"/>
  <c r="L176" i="50"/>
  <c r="N181" i="50"/>
  <c r="S187" i="50"/>
  <c r="AM191" i="50"/>
  <c r="P196" i="50"/>
  <c r="AJ200" i="50"/>
  <c r="M205" i="50"/>
  <c r="AG209" i="50"/>
  <c r="J214" i="50"/>
  <c r="M176" i="50"/>
  <c r="P181" i="50"/>
  <c r="T187" i="50"/>
  <c r="AN191" i="50"/>
  <c r="Q196" i="50"/>
  <c r="AK200" i="50"/>
  <c r="N205" i="50"/>
  <c r="AH209" i="50"/>
  <c r="K214" i="50"/>
  <c r="O176" i="50"/>
  <c r="AL181" i="50"/>
  <c r="V187" i="50"/>
  <c r="AP191" i="50"/>
  <c r="S196" i="50"/>
  <c r="AM200" i="50"/>
  <c r="P205" i="50"/>
  <c r="AJ209" i="50"/>
  <c r="M214" i="50"/>
  <c r="AJ176" i="50"/>
  <c r="AN181" i="50"/>
  <c r="AQ187" i="50"/>
  <c r="T192" i="50"/>
  <c r="AN196" i="50"/>
  <c r="Q201" i="50"/>
  <c r="AK205" i="50"/>
  <c r="N210" i="50"/>
  <c r="AH214" i="50"/>
  <c r="AK176" i="50"/>
  <c r="S182" i="50"/>
  <c r="AR187" i="50"/>
  <c r="U192" i="50"/>
  <c r="AO196" i="50"/>
  <c r="R201" i="50"/>
  <c r="AL205" i="50"/>
  <c r="O210" i="50"/>
  <c r="AI214" i="50"/>
  <c r="AE199" i="50"/>
  <c r="AM176" i="50"/>
  <c r="U182" i="50"/>
  <c r="AT187" i="50"/>
  <c r="W192" i="50"/>
  <c r="AQ196" i="50"/>
  <c r="T201" i="50"/>
  <c r="AN205" i="50"/>
  <c r="Q210" i="50"/>
  <c r="AK214" i="50"/>
  <c r="H180" i="50"/>
  <c r="E213" i="50"/>
  <c r="K204" i="50"/>
  <c r="Q177" i="50"/>
  <c r="AP182" i="50"/>
  <c r="X188" i="50"/>
  <c r="AR192" i="50"/>
  <c r="U197" i="50"/>
  <c r="AO201" i="50"/>
  <c r="R206" i="50"/>
  <c r="AL210" i="50"/>
  <c r="O215" i="50"/>
  <c r="AM215" i="50"/>
  <c r="R177" i="50"/>
  <c r="AQ182" i="50"/>
  <c r="Y188" i="50"/>
  <c r="AS192" i="50"/>
  <c r="V197" i="50"/>
  <c r="AP201" i="50"/>
  <c r="S206" i="50"/>
  <c r="AM210" i="50"/>
  <c r="P215" i="50"/>
  <c r="E174" i="50"/>
  <c r="J199" i="50"/>
  <c r="AH185" i="50"/>
  <c r="AE208" i="50"/>
  <c r="T177" i="50"/>
  <c r="AS182" i="50"/>
  <c r="AA188" i="50"/>
  <c r="AU192" i="50"/>
  <c r="X197" i="50"/>
  <c r="AR201" i="50"/>
  <c r="U206" i="50"/>
  <c r="AO210" i="50"/>
  <c r="R215" i="50"/>
  <c r="AN215" i="50"/>
  <c r="AG194" i="50"/>
  <c r="I180" i="50"/>
  <c r="AF180" i="50"/>
  <c r="AP177" i="50"/>
  <c r="X183" i="50"/>
  <c r="E189" i="50"/>
  <c r="Y193" i="50"/>
  <c r="AS197" i="50"/>
  <c r="V202" i="50"/>
  <c r="AP206" i="50"/>
  <c r="S211" i="50"/>
  <c r="AD203" i="50"/>
  <c r="H204" i="50"/>
  <c r="AK190" i="50"/>
  <c r="AR177" i="50"/>
  <c r="Z183" i="50"/>
  <c r="F189" i="50"/>
  <c r="Z193" i="50"/>
  <c r="AT197" i="50"/>
  <c r="W202" i="50"/>
  <c r="AQ206" i="50"/>
  <c r="T211" i="50"/>
  <c r="AA174" i="50"/>
  <c r="AH199" i="50"/>
  <c r="W178" i="50"/>
  <c r="E184" i="50"/>
  <c r="H189" i="50"/>
  <c r="AB193" i="50"/>
  <c r="E198" i="50"/>
  <c r="Y202" i="50"/>
  <c r="AS206" i="50"/>
  <c r="V211" i="50"/>
  <c r="AP215" i="50"/>
  <c r="F194" i="50"/>
  <c r="M190" i="50"/>
  <c r="AB208" i="50"/>
  <c r="O186" i="50"/>
  <c r="Y178" i="50"/>
  <c r="G184" i="50"/>
  <c r="AC189" i="50"/>
  <c r="Z198" i="50"/>
  <c r="AT202" i="50"/>
  <c r="W207" i="50"/>
  <c r="AQ211" i="50"/>
  <c r="D188" i="50"/>
  <c r="AU178" i="50"/>
  <c r="AC184" i="50"/>
  <c r="AD189" i="50"/>
  <c r="G194" i="50"/>
  <c r="AA198" i="50"/>
  <c r="AU202" i="50"/>
  <c r="X207" i="50"/>
  <c r="AR211" i="50"/>
  <c r="D189" i="50"/>
  <c r="V173" i="50"/>
  <c r="F179" i="50"/>
  <c r="AE184" i="50"/>
  <c r="AF189" i="50"/>
  <c r="I194" i="50"/>
  <c r="AC198" i="50"/>
  <c r="F203" i="50"/>
  <c r="Z207" i="50"/>
  <c r="AT211" i="50"/>
  <c r="D191" i="50"/>
  <c r="X173" i="50"/>
  <c r="AB179" i="50"/>
  <c r="J185" i="50"/>
  <c r="J190" i="50"/>
  <c r="AD194" i="50"/>
  <c r="G199" i="50"/>
  <c r="AA203" i="50"/>
  <c r="AU207" i="50"/>
  <c r="X212" i="50"/>
  <c r="D212" i="50"/>
  <c r="G208" i="50"/>
  <c r="AT173" i="50"/>
  <c r="AD179" i="50"/>
  <c r="L185" i="50"/>
  <c r="K190" i="50"/>
  <c r="AE194" i="50"/>
  <c r="H199" i="50"/>
  <c r="AB203" i="50"/>
  <c r="E208" i="50"/>
  <c r="Y212" i="50"/>
  <c r="D213" i="50"/>
  <c r="AG185" i="50"/>
  <c r="AH190" i="50"/>
  <c r="N195" i="50"/>
  <c r="AA212" i="50"/>
  <c r="AC174" i="50"/>
  <c r="K180" i="50"/>
  <c r="AJ185" i="50"/>
  <c r="AI190" i="50"/>
  <c r="L195" i="50"/>
  <c r="AF199" i="50"/>
  <c r="I204" i="50"/>
  <c r="AC208" i="50"/>
  <c r="F213" i="50"/>
  <c r="H175" i="50"/>
  <c r="H213" i="50"/>
  <c r="C172" i="50"/>
  <c r="D8" i="33"/>
  <c r="D9" i="49"/>
  <c r="D10" i="49"/>
  <c r="D9" i="33"/>
  <c r="D8" i="49"/>
  <c r="I19" i="65" s="1"/>
  <c r="D10" i="33"/>
  <c r="V45" i="34"/>
  <c r="AT45" i="34"/>
  <c r="H50" i="32"/>
  <c r="H42" i="32"/>
  <c r="J50" i="32"/>
  <c r="J42" i="32"/>
  <c r="K50" i="32"/>
  <c r="K42" i="32"/>
  <c r="L50" i="32"/>
  <c r="L42" i="32"/>
  <c r="M50" i="32"/>
  <c r="M42" i="32"/>
  <c r="N50" i="32"/>
  <c r="N42" i="32"/>
  <c r="P50" i="32"/>
  <c r="P42" i="32"/>
  <c r="O50" i="32"/>
  <c r="O42" i="32"/>
  <c r="Q50" i="32"/>
  <c r="Q42" i="32"/>
  <c r="R50" i="32"/>
  <c r="R42" i="32"/>
  <c r="S50" i="32"/>
  <c r="S42" i="32"/>
  <c r="T50" i="32"/>
  <c r="T42" i="32"/>
  <c r="I50" i="32"/>
  <c r="I42" i="32"/>
  <c r="D50" i="32"/>
  <c r="E50" i="32"/>
  <c r="E42" i="32"/>
  <c r="F50" i="32"/>
  <c r="F42" i="32"/>
  <c r="G50" i="32"/>
  <c r="G42" i="32"/>
  <c r="AJ50" i="32"/>
  <c r="AN50" i="32"/>
  <c r="AG61" i="32"/>
  <c r="AG64" i="32" s="1"/>
  <c r="AG66" i="32" s="1"/>
  <c r="AG50" i="32"/>
  <c r="AP50" i="32"/>
  <c r="AI50" i="32"/>
  <c r="AQ61" i="32"/>
  <c r="AQ64" i="32" s="1"/>
  <c r="AQ66" i="32" s="1"/>
  <c r="AQ50" i="32"/>
  <c r="AR61" i="32"/>
  <c r="AR64" i="32" s="1"/>
  <c r="AR66" i="32" s="1"/>
  <c r="AR50" i="32"/>
  <c r="U61" i="32"/>
  <c r="U64" i="32" s="1"/>
  <c r="U66" i="32" s="1"/>
  <c r="U50" i="32"/>
  <c r="AS50" i="32"/>
  <c r="AK50" i="32"/>
  <c r="V50" i="32"/>
  <c r="AT50" i="32"/>
  <c r="AF50" i="32"/>
  <c r="W50" i="32"/>
  <c r="AU50" i="32"/>
  <c r="X50" i="32"/>
  <c r="Y50" i="32"/>
  <c r="Z61" i="32"/>
  <c r="Z64" i="32" s="1"/>
  <c r="Z66" i="32" s="1"/>
  <c r="Z50" i="32"/>
  <c r="AA61" i="32"/>
  <c r="AA64" i="32" s="1"/>
  <c r="AA66" i="32" s="1"/>
  <c r="AA50" i="32"/>
  <c r="AB50" i="32"/>
  <c r="AH50" i="32"/>
  <c r="AM50" i="32"/>
  <c r="AO50" i="32"/>
  <c r="AC50" i="32"/>
  <c r="AD50" i="32"/>
  <c r="AL50" i="32"/>
  <c r="AF61" i="32"/>
  <c r="AF64" i="32" s="1"/>
  <c r="AF66" i="32" s="1"/>
  <c r="AE50" i="32"/>
  <c r="G18" i="65"/>
  <c r="I18" i="65"/>
  <c r="I17" i="65"/>
  <c r="G17" i="65"/>
  <c r="D11" i="44"/>
  <c r="I15" i="65"/>
  <c r="G15" i="65"/>
  <c r="I14" i="65"/>
  <c r="G14" i="65"/>
  <c r="U45" i="34"/>
  <c r="AS45" i="34"/>
  <c r="I45" i="34"/>
  <c r="AG45" i="34"/>
  <c r="J45" i="34"/>
  <c r="K45" i="34"/>
  <c r="L45" i="34"/>
  <c r="AJ45" i="34"/>
  <c r="S45" i="34"/>
  <c r="AQ45" i="34"/>
  <c r="W45" i="34"/>
  <c r="AU45" i="34"/>
  <c r="T45" i="34"/>
  <c r="AR45" i="34"/>
  <c r="X45" i="34"/>
  <c r="Y45" i="34"/>
  <c r="D11" i="45"/>
  <c r="D11" i="47"/>
  <c r="D11" i="41"/>
  <c r="D11" i="39"/>
  <c r="S39" i="32"/>
  <c r="Y39" i="32"/>
  <c r="Y45" i="32" s="1"/>
  <c r="X39" i="32"/>
  <c r="X45" i="32" s="1"/>
  <c r="AH39" i="32"/>
  <c r="AH45" i="32" s="1"/>
  <c r="K39" i="32"/>
  <c r="AI39" i="32"/>
  <c r="AI45" i="32" s="1"/>
  <c r="V39" i="32"/>
  <c r="V45" i="32" s="1"/>
  <c r="W39" i="32"/>
  <c r="W45" i="32" s="1"/>
  <c r="AU39" i="32"/>
  <c r="AU45" i="32" s="1"/>
  <c r="AT39" i="32"/>
  <c r="AT45" i="32" s="1"/>
  <c r="J39" i="32"/>
  <c r="AK39" i="32"/>
  <c r="AK45" i="32" s="1"/>
  <c r="N39" i="32"/>
  <c r="AL39" i="32"/>
  <c r="AL45" i="32" s="1"/>
  <c r="AM39" i="32"/>
  <c r="AM45" i="32" s="1"/>
  <c r="AO39" i="32"/>
  <c r="AO45" i="32" s="1"/>
  <c r="D45" i="34"/>
  <c r="AB45" i="34"/>
  <c r="E45" i="34"/>
  <c r="AC45" i="34"/>
  <c r="F45" i="34"/>
  <c r="AD45" i="34"/>
  <c r="G45" i="34"/>
  <c r="AE45" i="34"/>
  <c r="H45" i="34"/>
  <c r="AF45" i="34"/>
  <c r="AH45" i="34"/>
  <c r="AI45" i="34"/>
  <c r="M45" i="34"/>
  <c r="O45" i="34"/>
  <c r="AM45" i="34"/>
  <c r="AK45" i="34"/>
  <c r="P45" i="34"/>
  <c r="AN45" i="34"/>
  <c r="AA45" i="34"/>
  <c r="N45" i="34"/>
  <c r="Q45" i="34"/>
  <c r="AO45" i="34"/>
  <c r="AL45" i="34"/>
  <c r="R45" i="34"/>
  <c r="AP45" i="34"/>
  <c r="R30" i="34"/>
  <c r="L39" i="32"/>
  <c r="AJ39" i="32"/>
  <c r="AJ45" i="32" s="1"/>
  <c r="M39" i="32"/>
  <c r="R30" i="32"/>
  <c r="Z39" i="32"/>
  <c r="Z45" i="32" s="1"/>
  <c r="AN39" i="32"/>
  <c r="AN45" i="32" s="1"/>
  <c r="Q39" i="32"/>
  <c r="R39" i="32"/>
  <c r="O39" i="32"/>
  <c r="P39" i="32"/>
  <c r="AP39" i="32"/>
  <c r="AP45" i="32" s="1"/>
  <c r="AQ39" i="32"/>
  <c r="AQ45" i="32" s="1"/>
  <c r="T39" i="32"/>
  <c r="AR39" i="32"/>
  <c r="AR45" i="32" s="1"/>
  <c r="U39" i="32"/>
  <c r="U45" i="32" s="1"/>
  <c r="AS39" i="32"/>
  <c r="AS45" i="32" s="1"/>
  <c r="D39" i="32"/>
  <c r="F39" i="32"/>
  <c r="AD39" i="32"/>
  <c r="AD45" i="32" s="1"/>
  <c r="E39" i="32"/>
  <c r="G39" i="32"/>
  <c r="AE39" i="32"/>
  <c r="AE45" i="32" s="1"/>
  <c r="H39" i="32"/>
  <c r="AF39" i="32"/>
  <c r="AF45" i="32" s="1"/>
  <c r="AA39" i="32"/>
  <c r="AA45" i="32" s="1"/>
  <c r="AB39" i="32"/>
  <c r="AB45" i="32" s="1"/>
  <c r="AC39" i="32"/>
  <c r="AC45" i="32" s="1"/>
  <c r="I39" i="32"/>
  <c r="AG39" i="32"/>
  <c r="AG45" i="32" s="1"/>
  <c r="AP30" i="32"/>
  <c r="AP30" i="34"/>
  <c r="S30" i="32"/>
  <c r="AQ30" i="32"/>
  <c r="T30" i="32"/>
  <c r="AR30" i="32"/>
  <c r="R51" i="52"/>
  <c r="S34" i="52"/>
  <c r="S37" i="52"/>
  <c r="T50" i="52"/>
  <c r="Z45" i="34"/>
  <c r="X30" i="34"/>
  <c r="E30" i="34"/>
  <c r="F30" i="34"/>
  <c r="D30" i="34"/>
  <c r="G30" i="34"/>
  <c r="H30" i="34"/>
  <c r="AM30" i="34"/>
  <c r="P30" i="34"/>
  <c r="AN30" i="34"/>
  <c r="I30" i="34"/>
  <c r="J30" i="34"/>
  <c r="O30" i="34"/>
  <c r="Q30" i="34"/>
  <c r="AO30" i="34"/>
  <c r="Y30" i="34"/>
  <c r="Z30" i="34"/>
  <c r="AA30" i="34"/>
  <c r="AB30" i="34"/>
  <c r="AC30" i="34"/>
  <c r="AD30" i="34"/>
  <c r="AE30" i="34"/>
  <c r="AF30" i="34"/>
  <c r="AG30" i="34"/>
  <c r="AH30" i="34"/>
  <c r="K30" i="34"/>
  <c r="AI30" i="34"/>
  <c r="L30" i="34"/>
  <c r="AJ30" i="34"/>
  <c r="M30" i="34"/>
  <c r="AK30" i="34"/>
  <c r="N30" i="34"/>
  <c r="AL30" i="34"/>
  <c r="S30" i="34"/>
  <c r="AQ30" i="34"/>
  <c r="T30" i="34"/>
  <c r="AR30" i="34"/>
  <c r="U30" i="34"/>
  <c r="AS30" i="34"/>
  <c r="V30" i="34"/>
  <c r="AT30" i="34"/>
  <c r="W30" i="34"/>
  <c r="AU30" i="34"/>
  <c r="AB30" i="32"/>
  <c r="D30" i="32"/>
  <c r="E30" i="32"/>
  <c r="F30" i="32"/>
  <c r="AD30" i="32"/>
  <c r="G30" i="32"/>
  <c r="X30" i="32"/>
  <c r="H30" i="32"/>
  <c r="Y30" i="32"/>
  <c r="AS30" i="32"/>
  <c r="I30" i="32"/>
  <c r="J30" i="32"/>
  <c r="N30" i="32"/>
  <c r="AL30" i="32"/>
  <c r="AM30" i="32"/>
  <c r="O30" i="32"/>
  <c r="P30" i="32"/>
  <c r="AN30" i="32"/>
  <c r="Q30" i="32"/>
  <c r="AO30" i="32"/>
  <c r="AC30" i="32"/>
  <c r="AF30" i="32"/>
  <c r="Z30" i="32"/>
  <c r="AG30" i="32"/>
  <c r="AH30" i="32"/>
  <c r="K30" i="32"/>
  <c r="AI30" i="32"/>
  <c r="L30" i="32"/>
  <c r="AJ30" i="32"/>
  <c r="M30" i="32"/>
  <c r="AK30" i="32"/>
  <c r="AE30" i="32"/>
  <c r="AA30" i="32"/>
  <c r="U30" i="32"/>
  <c r="V30" i="32"/>
  <c r="AT30" i="32"/>
  <c r="W30" i="32"/>
  <c r="AU30" i="32"/>
  <c r="H45" i="32" l="1"/>
  <c r="D21" i="47"/>
  <c r="T172" i="50"/>
  <c r="AR172" i="50"/>
  <c r="AR216" i="50" s="1"/>
  <c r="AR162" i="50" s="1"/>
  <c r="AR166" i="50" s="1"/>
  <c r="D172" i="50"/>
  <c r="U172" i="50"/>
  <c r="U216" i="50" s="1"/>
  <c r="U162" i="50" s="1"/>
  <c r="U166" i="50" s="1"/>
  <c r="AS172" i="50"/>
  <c r="V172" i="50"/>
  <c r="AT172" i="50"/>
  <c r="AN172" i="50"/>
  <c r="W172" i="50"/>
  <c r="W216" i="50" s="1"/>
  <c r="W162" i="50" s="1"/>
  <c r="W166" i="50" s="1"/>
  <c r="AU172" i="50"/>
  <c r="AU216" i="50" s="1"/>
  <c r="AU162" i="50" s="1"/>
  <c r="AU166" i="50" s="1"/>
  <c r="X172" i="50"/>
  <c r="Y172" i="50"/>
  <c r="Z172" i="50"/>
  <c r="AA172" i="50"/>
  <c r="AA216" i="50" s="1"/>
  <c r="AA162" i="50" s="1"/>
  <c r="AA166" i="50" s="1"/>
  <c r="AB172" i="50"/>
  <c r="AB216" i="50" s="1"/>
  <c r="AB162" i="50" s="1"/>
  <c r="AB166" i="50" s="1"/>
  <c r="P172" i="50"/>
  <c r="P216" i="50" s="1"/>
  <c r="P162" i="50" s="1"/>
  <c r="P166" i="50" s="1"/>
  <c r="E172" i="50"/>
  <c r="AC172" i="50"/>
  <c r="AC216" i="50" s="1"/>
  <c r="AC162" i="50" s="1"/>
  <c r="AC166" i="50" s="1"/>
  <c r="F172" i="50"/>
  <c r="F216" i="50" s="1"/>
  <c r="F162" i="50" s="1"/>
  <c r="F166" i="50" s="1"/>
  <c r="AD172" i="50"/>
  <c r="AD216" i="50" s="1"/>
  <c r="AD162" i="50" s="1"/>
  <c r="AD166" i="50" s="1"/>
  <c r="G172" i="50"/>
  <c r="AE172" i="50"/>
  <c r="AE216" i="50" s="1"/>
  <c r="AE162" i="50" s="1"/>
  <c r="AE166" i="50" s="1"/>
  <c r="H172" i="50"/>
  <c r="H216" i="50" s="1"/>
  <c r="H162" i="50" s="1"/>
  <c r="H166" i="50" s="1"/>
  <c r="AF172" i="50"/>
  <c r="AF216" i="50" s="1"/>
  <c r="AF162" i="50" s="1"/>
  <c r="AF166" i="50" s="1"/>
  <c r="I172" i="50"/>
  <c r="AG172" i="50"/>
  <c r="J172" i="50"/>
  <c r="AH172" i="50"/>
  <c r="AH216" i="50" s="1"/>
  <c r="AH162" i="50" s="1"/>
  <c r="AH166" i="50" s="1"/>
  <c r="K172" i="50"/>
  <c r="AI172" i="50"/>
  <c r="AI216" i="50" s="1"/>
  <c r="AI162" i="50" s="1"/>
  <c r="AI166" i="50" s="1"/>
  <c r="L172" i="50"/>
  <c r="AJ172" i="50"/>
  <c r="AJ216" i="50" s="1"/>
  <c r="AJ162" i="50" s="1"/>
  <c r="AJ166" i="50" s="1"/>
  <c r="M172" i="50"/>
  <c r="M216" i="50" s="1"/>
  <c r="M162" i="50" s="1"/>
  <c r="M166" i="50" s="1"/>
  <c r="AK172" i="50"/>
  <c r="N172" i="50"/>
  <c r="N216" i="50" s="1"/>
  <c r="N162" i="50" s="1"/>
  <c r="N166" i="50" s="1"/>
  <c r="AL172" i="50"/>
  <c r="AL216" i="50" s="1"/>
  <c r="AL162" i="50" s="1"/>
  <c r="AL166" i="50" s="1"/>
  <c r="O172" i="50"/>
  <c r="O216" i="50" s="1"/>
  <c r="O162" i="50" s="1"/>
  <c r="O166" i="50" s="1"/>
  <c r="AM172" i="50"/>
  <c r="R172" i="50"/>
  <c r="R216" i="50" s="1"/>
  <c r="R162" i="50" s="1"/>
  <c r="R166" i="50" s="1"/>
  <c r="AP172" i="50"/>
  <c r="AP216" i="50" s="1"/>
  <c r="AP162" i="50" s="1"/>
  <c r="AP166" i="50" s="1"/>
  <c r="Q172" i="50"/>
  <c r="Q216" i="50" s="1"/>
  <c r="Q162" i="50" s="1"/>
  <c r="Q166" i="50" s="1"/>
  <c r="S172" i="50"/>
  <c r="S216" i="50" s="1"/>
  <c r="S162" i="50" s="1"/>
  <c r="S166" i="50" s="1"/>
  <c r="AO172" i="50"/>
  <c r="AO216" i="50" s="1"/>
  <c r="AO162" i="50" s="1"/>
  <c r="AO166" i="50" s="1"/>
  <c r="AQ172" i="50"/>
  <c r="AQ216" i="50" s="1"/>
  <c r="AQ162" i="50" s="1"/>
  <c r="AQ166" i="50" s="1"/>
  <c r="AG216" i="50"/>
  <c r="AG162" i="50" s="1"/>
  <c r="AG166" i="50" s="1"/>
  <c r="G216" i="50"/>
  <c r="G162" i="50" s="1"/>
  <c r="G166" i="50" s="1"/>
  <c r="AT216" i="50"/>
  <c r="AT162" i="50" s="1"/>
  <c r="AT166" i="50" s="1"/>
  <c r="V216" i="50"/>
  <c r="V162" i="50" s="1"/>
  <c r="V166" i="50" s="1"/>
  <c r="J216" i="50"/>
  <c r="J162" i="50" s="1"/>
  <c r="J166" i="50" s="1"/>
  <c r="L216" i="50"/>
  <c r="L162" i="50" s="1"/>
  <c r="L166" i="50" s="1"/>
  <c r="K216" i="50"/>
  <c r="K162" i="50" s="1"/>
  <c r="K166" i="50" s="1"/>
  <c r="Y216" i="50"/>
  <c r="Y162" i="50" s="1"/>
  <c r="Y166" i="50" s="1"/>
  <c r="T216" i="50"/>
  <c r="T162" i="50" s="1"/>
  <c r="T166" i="50" s="1"/>
  <c r="AK216" i="50"/>
  <c r="AK162" i="50" s="1"/>
  <c r="AK166" i="50" s="1"/>
  <c r="D216" i="50"/>
  <c r="D162" i="50" s="1"/>
  <c r="D166" i="50" s="1"/>
  <c r="AN216" i="50"/>
  <c r="AN162" i="50" s="1"/>
  <c r="AN166" i="50" s="1"/>
  <c r="AM216" i="50"/>
  <c r="AM162" i="50" s="1"/>
  <c r="AM166" i="50" s="1"/>
  <c r="Z216" i="50"/>
  <c r="Z162" i="50" s="1"/>
  <c r="Z166" i="50" s="1"/>
  <c r="I216" i="50"/>
  <c r="I162" i="50" s="1"/>
  <c r="I166" i="50" s="1"/>
  <c r="X216" i="50"/>
  <c r="X162" i="50" s="1"/>
  <c r="X166" i="50" s="1"/>
  <c r="AS216" i="50"/>
  <c r="AS162" i="50" s="1"/>
  <c r="AS166" i="50" s="1"/>
  <c r="E216" i="50"/>
  <c r="E162" i="50" s="1"/>
  <c r="E166" i="50" s="1"/>
  <c r="Y61" i="32"/>
  <c r="Y64" i="32" s="1"/>
  <c r="Y66" i="32" s="1"/>
  <c r="E45" i="32"/>
  <c r="D45" i="32"/>
  <c r="J45" i="32"/>
  <c r="F45" i="32"/>
  <c r="D11" i="49"/>
  <c r="N45" i="32"/>
  <c r="G45" i="32"/>
  <c r="K45" i="32"/>
  <c r="P45" i="32"/>
  <c r="G19" i="65"/>
  <c r="I45" i="32"/>
  <c r="D10" i="31"/>
  <c r="L45" i="32"/>
  <c r="AC61" i="32"/>
  <c r="AC64" i="32" s="1"/>
  <c r="AC66" i="32" s="1"/>
  <c r="AU61" i="32"/>
  <c r="AU64" i="32" s="1"/>
  <c r="AU66" i="32" s="1"/>
  <c r="O45" i="32"/>
  <c r="T45" i="32"/>
  <c r="AO61" i="32"/>
  <c r="AO64" i="32" s="1"/>
  <c r="AO66" i="32" s="1"/>
  <c r="V61" i="32"/>
  <c r="V64" i="32" s="1"/>
  <c r="V66" i="32" s="1"/>
  <c r="S45" i="32"/>
  <c r="AK61" i="32"/>
  <c r="AK64" i="32" s="1"/>
  <c r="AK66" i="32" s="1"/>
  <c r="Q45" i="32"/>
  <c r="AH61" i="32"/>
  <c r="AH64" i="32" s="1"/>
  <c r="AH66" i="32" s="1"/>
  <c r="AS61" i="32"/>
  <c r="AS64" i="32" s="1"/>
  <c r="AS66" i="32" s="1"/>
  <c r="R45" i="32"/>
  <c r="AM61" i="32"/>
  <c r="AM64" i="32" s="1"/>
  <c r="AM66" i="32" s="1"/>
  <c r="M45" i="32"/>
  <c r="AB61" i="32"/>
  <c r="AB64" i="32" s="1"/>
  <c r="AB66" i="32" s="1"/>
  <c r="AL61" i="32"/>
  <c r="AL64" i="32" s="1"/>
  <c r="AL66" i="32" s="1"/>
  <c r="X61" i="32"/>
  <c r="X64" i="32" s="1"/>
  <c r="X66" i="32" s="1"/>
  <c r="AE61" i="32"/>
  <c r="AE64" i="32" s="1"/>
  <c r="AE66" i="32" s="1"/>
  <c r="W61" i="32"/>
  <c r="W64" i="32" s="1"/>
  <c r="W66" i="32" s="1"/>
  <c r="AD61" i="32"/>
  <c r="AD64" i="32" s="1"/>
  <c r="AD66" i="32" s="1"/>
  <c r="AJ61" i="32"/>
  <c r="AJ64" i="32" s="1"/>
  <c r="AJ66" i="32" s="1"/>
  <c r="AI61" i="32"/>
  <c r="AI64" i="32" s="1"/>
  <c r="AI66" i="32" s="1"/>
  <c r="AP61" i="32"/>
  <c r="AP64" i="32" s="1"/>
  <c r="AP66" i="32" s="1"/>
  <c r="AN61" i="32"/>
  <c r="AN64" i="32" s="1"/>
  <c r="AN66" i="32" s="1"/>
  <c r="AT61" i="32"/>
  <c r="AT64" i="32" s="1"/>
  <c r="AT66" i="32" s="1"/>
  <c r="D11" i="33"/>
  <c r="U50" i="52"/>
  <c r="S51" i="52"/>
  <c r="T34" i="52"/>
  <c r="T37" i="52"/>
  <c r="AU29" i="30"/>
  <c r="AU54" i="30" s="1"/>
  <c r="AT29" i="30"/>
  <c r="AT54" i="30" s="1"/>
  <c r="AS29" i="30"/>
  <c r="AS54" i="30" s="1"/>
  <c r="AR29" i="30"/>
  <c r="AR54" i="30" s="1"/>
  <c r="AQ29" i="30"/>
  <c r="AQ54" i="30" s="1"/>
  <c r="AP29" i="30"/>
  <c r="AP54" i="30" s="1"/>
  <c r="AO29" i="30"/>
  <c r="AO54" i="30" s="1"/>
  <c r="AN29" i="30"/>
  <c r="AN54" i="30" s="1"/>
  <c r="AM29" i="30"/>
  <c r="AM54" i="30" s="1"/>
  <c r="AL29" i="30"/>
  <c r="AL54" i="30" s="1"/>
  <c r="AK29" i="30"/>
  <c r="AK54" i="30" s="1"/>
  <c r="AJ29" i="30"/>
  <c r="AJ54" i="30" s="1"/>
  <c r="AI29" i="30"/>
  <c r="AI54" i="30" s="1"/>
  <c r="AH29" i="30"/>
  <c r="AH54" i="30" s="1"/>
  <c r="AG29" i="30"/>
  <c r="AG54" i="30" s="1"/>
  <c r="AF29" i="30"/>
  <c r="AF54" i="30" s="1"/>
  <c r="AE29" i="30"/>
  <c r="AE54" i="30" s="1"/>
  <c r="AD29" i="30"/>
  <c r="AD54" i="30" s="1"/>
  <c r="AC29" i="30"/>
  <c r="AC54" i="30" s="1"/>
  <c r="AB29" i="30"/>
  <c r="AB54" i="30" s="1"/>
  <c r="AA29" i="30"/>
  <c r="AA54" i="30" s="1"/>
  <c r="Z29" i="30"/>
  <c r="Z54" i="30" s="1"/>
  <c r="Y29" i="30"/>
  <c r="Y54" i="30" s="1"/>
  <c r="X29" i="30"/>
  <c r="X54" i="30" s="1"/>
  <c r="W29" i="30"/>
  <c r="W54" i="30" s="1"/>
  <c r="V29" i="30"/>
  <c r="V54" i="30" s="1"/>
  <c r="U29" i="30"/>
  <c r="U54" i="30" s="1"/>
  <c r="T29" i="30"/>
  <c r="T54" i="30" s="1"/>
  <c r="S29" i="30"/>
  <c r="S54" i="30" s="1"/>
  <c r="R29" i="30"/>
  <c r="R54" i="30" s="1"/>
  <c r="Q29" i="30"/>
  <c r="Q54" i="30" s="1"/>
  <c r="P29" i="30"/>
  <c r="P54" i="30" s="1"/>
  <c r="O29" i="30"/>
  <c r="O54" i="30" s="1"/>
  <c r="N29" i="30"/>
  <c r="N54" i="30" s="1"/>
  <c r="M29" i="30"/>
  <c r="M54" i="30" s="1"/>
  <c r="L29" i="30"/>
  <c r="L54" i="30" s="1"/>
  <c r="K29" i="30"/>
  <c r="K54" i="30" s="1"/>
  <c r="J29" i="30"/>
  <c r="J54" i="30" s="1"/>
  <c r="I29" i="30"/>
  <c r="I54" i="30" s="1"/>
  <c r="H29" i="30"/>
  <c r="H54" i="30" s="1"/>
  <c r="G29" i="30"/>
  <c r="G54" i="30" s="1"/>
  <c r="F29" i="30"/>
  <c r="F54" i="30" s="1"/>
  <c r="E29" i="30"/>
  <c r="E54" i="30" s="1"/>
  <c r="D29" i="30"/>
  <c r="D54" i="30" s="1"/>
  <c r="AU28" i="30"/>
  <c r="AT28" i="30"/>
  <c r="AS28" i="30"/>
  <c r="AR28" i="30"/>
  <c r="AQ28" i="30"/>
  <c r="AP28" i="30"/>
  <c r="AO28" i="30"/>
  <c r="AN28" i="30"/>
  <c r="AM28" i="30"/>
  <c r="AL28" i="30"/>
  <c r="AK28" i="30"/>
  <c r="AJ28" i="30"/>
  <c r="AI28" i="30"/>
  <c r="AH28" i="30"/>
  <c r="AG28" i="30"/>
  <c r="AF28" i="30"/>
  <c r="AE28" i="30"/>
  <c r="AD28" i="30"/>
  <c r="AC28" i="30"/>
  <c r="AB28" i="30"/>
  <c r="AA28" i="30"/>
  <c r="Z28" i="30"/>
  <c r="Y28" i="30"/>
  <c r="X28" i="30"/>
  <c r="W28" i="30"/>
  <c r="V28" i="30"/>
  <c r="U28" i="30"/>
  <c r="T28" i="30"/>
  <c r="S28" i="30"/>
  <c r="R28" i="30"/>
  <c r="Q28" i="30"/>
  <c r="P28" i="30"/>
  <c r="O28" i="30"/>
  <c r="N28" i="30"/>
  <c r="M28" i="30"/>
  <c r="L28" i="30"/>
  <c r="K28" i="30"/>
  <c r="J28" i="30"/>
  <c r="I28" i="30"/>
  <c r="H28" i="30"/>
  <c r="G28" i="30"/>
  <c r="F28" i="30"/>
  <c r="E28" i="30"/>
  <c r="D28" i="30"/>
  <c r="AU27" i="30"/>
  <c r="AU52" i="30" s="1"/>
  <c r="AT27" i="30"/>
  <c r="AT52" i="30" s="1"/>
  <c r="AS27" i="30"/>
  <c r="AS52" i="30" s="1"/>
  <c r="AR27" i="30"/>
  <c r="AR52" i="30" s="1"/>
  <c r="AQ27" i="30"/>
  <c r="AQ52" i="30" s="1"/>
  <c r="AP27" i="30"/>
  <c r="AP52" i="30" s="1"/>
  <c r="AO27" i="30"/>
  <c r="AO52" i="30" s="1"/>
  <c r="AN27" i="30"/>
  <c r="AN52" i="30" s="1"/>
  <c r="AM27" i="30"/>
  <c r="AM52" i="30" s="1"/>
  <c r="AL27" i="30"/>
  <c r="AL52" i="30" s="1"/>
  <c r="AK27" i="30"/>
  <c r="AK52" i="30" s="1"/>
  <c r="AJ27" i="30"/>
  <c r="AJ52" i="30" s="1"/>
  <c r="AI27" i="30"/>
  <c r="AI52" i="30" s="1"/>
  <c r="AH27" i="30"/>
  <c r="AH52" i="30" s="1"/>
  <c r="AG27" i="30"/>
  <c r="AG52" i="30" s="1"/>
  <c r="AF27" i="30"/>
  <c r="AF52" i="30" s="1"/>
  <c r="AE27" i="30"/>
  <c r="AE52" i="30" s="1"/>
  <c r="AD27" i="30"/>
  <c r="AD52" i="30" s="1"/>
  <c r="AC27" i="30"/>
  <c r="AC52" i="30" s="1"/>
  <c r="AB27" i="30"/>
  <c r="AB52" i="30" s="1"/>
  <c r="AA27" i="30"/>
  <c r="AA52" i="30" s="1"/>
  <c r="Z27" i="30"/>
  <c r="Z52" i="30" s="1"/>
  <c r="Y27" i="30"/>
  <c r="Y52" i="30" s="1"/>
  <c r="X27" i="30"/>
  <c r="X52" i="30" s="1"/>
  <c r="W27" i="30"/>
  <c r="W52" i="30" s="1"/>
  <c r="V27" i="30"/>
  <c r="V52" i="30" s="1"/>
  <c r="U27" i="30"/>
  <c r="U52" i="30" s="1"/>
  <c r="T27" i="30"/>
  <c r="T52" i="30" s="1"/>
  <c r="S27" i="30"/>
  <c r="S52" i="30" s="1"/>
  <c r="R27" i="30"/>
  <c r="R52" i="30" s="1"/>
  <c r="Q27" i="30"/>
  <c r="Q52" i="30" s="1"/>
  <c r="P27" i="30"/>
  <c r="P52" i="30" s="1"/>
  <c r="O27" i="30"/>
  <c r="O52" i="30" s="1"/>
  <c r="N27" i="30"/>
  <c r="N52" i="30" s="1"/>
  <c r="M27" i="30"/>
  <c r="M52" i="30" s="1"/>
  <c r="L27" i="30"/>
  <c r="L52" i="30" s="1"/>
  <c r="K27" i="30"/>
  <c r="K52" i="30" s="1"/>
  <c r="J27" i="30"/>
  <c r="J52" i="30" s="1"/>
  <c r="I27" i="30"/>
  <c r="I52" i="30" s="1"/>
  <c r="H27" i="30"/>
  <c r="H52" i="30" s="1"/>
  <c r="G27" i="30"/>
  <c r="G52" i="30" s="1"/>
  <c r="F27" i="30"/>
  <c r="F52" i="30" s="1"/>
  <c r="E27" i="30"/>
  <c r="E52" i="30" s="1"/>
  <c r="D27" i="30"/>
  <c r="D52" i="30" s="1"/>
  <c r="AU26" i="30"/>
  <c r="AU51" i="30" s="1"/>
  <c r="AT26" i="30"/>
  <c r="AT51" i="30" s="1"/>
  <c r="AS26" i="30"/>
  <c r="AS51" i="30" s="1"/>
  <c r="AR26" i="30"/>
  <c r="AR51" i="30" s="1"/>
  <c r="AQ26" i="30"/>
  <c r="AQ51" i="30" s="1"/>
  <c r="AP26" i="30"/>
  <c r="AP51" i="30" s="1"/>
  <c r="AO26" i="30"/>
  <c r="AO51" i="30" s="1"/>
  <c r="AN26" i="30"/>
  <c r="AN51" i="30" s="1"/>
  <c r="AM26" i="30"/>
  <c r="AM51" i="30" s="1"/>
  <c r="AL26" i="30"/>
  <c r="AL51" i="30" s="1"/>
  <c r="AK26" i="30"/>
  <c r="AK51" i="30" s="1"/>
  <c r="AJ26" i="30"/>
  <c r="AJ51" i="30" s="1"/>
  <c r="AI26" i="30"/>
  <c r="AI51" i="30" s="1"/>
  <c r="AH26" i="30"/>
  <c r="AH51" i="30" s="1"/>
  <c r="AG26" i="30"/>
  <c r="AG51" i="30" s="1"/>
  <c r="AF26" i="30"/>
  <c r="AF51" i="30" s="1"/>
  <c r="AE26" i="30"/>
  <c r="AE51" i="30" s="1"/>
  <c r="AD26" i="30"/>
  <c r="AD51" i="30" s="1"/>
  <c r="AC26" i="30"/>
  <c r="AC51" i="30" s="1"/>
  <c r="AB26" i="30"/>
  <c r="AB51" i="30" s="1"/>
  <c r="AA26" i="30"/>
  <c r="AA51" i="30" s="1"/>
  <c r="Z26" i="30"/>
  <c r="Z51" i="30" s="1"/>
  <c r="Y26" i="30"/>
  <c r="Y51" i="30" s="1"/>
  <c r="X26" i="30"/>
  <c r="X51" i="30" s="1"/>
  <c r="W26" i="30"/>
  <c r="W51" i="30" s="1"/>
  <c r="V26" i="30"/>
  <c r="V51" i="30" s="1"/>
  <c r="U26" i="30"/>
  <c r="U51" i="30" s="1"/>
  <c r="T26" i="30"/>
  <c r="T51" i="30" s="1"/>
  <c r="S26" i="30"/>
  <c r="S51" i="30" s="1"/>
  <c r="R26" i="30"/>
  <c r="R51" i="30" s="1"/>
  <c r="Q26" i="30"/>
  <c r="Q51" i="30" s="1"/>
  <c r="P26" i="30"/>
  <c r="P51" i="30" s="1"/>
  <c r="O26" i="30"/>
  <c r="O51" i="30" s="1"/>
  <c r="N26" i="30"/>
  <c r="N51" i="30" s="1"/>
  <c r="M26" i="30"/>
  <c r="M51" i="30" s="1"/>
  <c r="L26" i="30"/>
  <c r="L51" i="30" s="1"/>
  <c r="K26" i="30"/>
  <c r="K51" i="30" s="1"/>
  <c r="J26" i="30"/>
  <c r="J51" i="30" s="1"/>
  <c r="I26" i="30"/>
  <c r="I51" i="30" s="1"/>
  <c r="H26" i="30"/>
  <c r="H51" i="30" s="1"/>
  <c r="G26" i="30"/>
  <c r="G51" i="30" s="1"/>
  <c r="F26" i="30"/>
  <c r="F51" i="30" s="1"/>
  <c r="E26" i="30"/>
  <c r="E51" i="30" s="1"/>
  <c r="D26" i="30"/>
  <c r="D51" i="30" s="1"/>
  <c r="AU25" i="30"/>
  <c r="AT25" i="30"/>
  <c r="AS25" i="30"/>
  <c r="AR25" i="30"/>
  <c r="AQ25" i="30"/>
  <c r="AP25" i="30"/>
  <c r="AO25" i="30"/>
  <c r="AN25" i="30"/>
  <c r="AM25" i="30"/>
  <c r="AL25" i="30"/>
  <c r="AK25" i="30"/>
  <c r="AJ25" i="30"/>
  <c r="AI25" i="30"/>
  <c r="AH25" i="30"/>
  <c r="AG25" i="30"/>
  <c r="AF25" i="30"/>
  <c r="AE25" i="30"/>
  <c r="AD25" i="30"/>
  <c r="AC25" i="30"/>
  <c r="AB25" i="30"/>
  <c r="AA25" i="30"/>
  <c r="Z25" i="30"/>
  <c r="Y25" i="30"/>
  <c r="X25" i="30"/>
  <c r="W25" i="30"/>
  <c r="V25" i="30"/>
  <c r="U25" i="30"/>
  <c r="T25" i="30"/>
  <c r="S25" i="30"/>
  <c r="R25" i="30"/>
  <c r="Q25" i="30"/>
  <c r="P25" i="30"/>
  <c r="O25" i="30"/>
  <c r="N25" i="30"/>
  <c r="M25" i="30"/>
  <c r="L25" i="30"/>
  <c r="K25" i="30"/>
  <c r="K50" i="30" s="1"/>
  <c r="J25" i="30"/>
  <c r="I25" i="30"/>
  <c r="H25" i="30"/>
  <c r="G25" i="30"/>
  <c r="F25" i="30"/>
  <c r="E25" i="30"/>
  <c r="D25" i="30"/>
  <c r="AU24" i="30"/>
  <c r="AU49" i="30" s="1"/>
  <c r="AT24" i="30"/>
  <c r="AT49" i="30" s="1"/>
  <c r="AS24" i="30"/>
  <c r="AS49" i="30" s="1"/>
  <c r="AR24" i="30"/>
  <c r="AR49" i="30" s="1"/>
  <c r="AQ24" i="30"/>
  <c r="AQ49" i="30" s="1"/>
  <c r="AP24" i="30"/>
  <c r="AP49" i="30" s="1"/>
  <c r="AO24" i="30"/>
  <c r="AO49" i="30" s="1"/>
  <c r="AN24" i="30"/>
  <c r="AN49" i="30" s="1"/>
  <c r="AM24" i="30"/>
  <c r="AM49" i="30" s="1"/>
  <c r="AL24" i="30"/>
  <c r="AL49" i="30" s="1"/>
  <c r="AK24" i="30"/>
  <c r="AK49" i="30" s="1"/>
  <c r="AJ24" i="30"/>
  <c r="AJ49" i="30" s="1"/>
  <c r="AI24" i="30"/>
  <c r="AI49" i="30" s="1"/>
  <c r="AH24" i="30"/>
  <c r="AH49" i="30" s="1"/>
  <c r="AG24" i="30"/>
  <c r="AG49" i="30" s="1"/>
  <c r="AF24" i="30"/>
  <c r="AF49" i="30" s="1"/>
  <c r="AE24" i="30"/>
  <c r="AE49" i="30" s="1"/>
  <c r="AD24" i="30"/>
  <c r="AD49" i="30" s="1"/>
  <c r="AC24" i="30"/>
  <c r="AC49" i="30" s="1"/>
  <c r="AB24" i="30"/>
  <c r="AB49" i="30" s="1"/>
  <c r="AA24" i="30"/>
  <c r="AA49" i="30" s="1"/>
  <c r="Z24" i="30"/>
  <c r="Z49" i="30" s="1"/>
  <c r="Y24" i="30"/>
  <c r="Y49" i="30" s="1"/>
  <c r="X24" i="30"/>
  <c r="X49" i="30" s="1"/>
  <c r="W24" i="30"/>
  <c r="W49" i="30" s="1"/>
  <c r="V24" i="30"/>
  <c r="V49" i="30" s="1"/>
  <c r="U24" i="30"/>
  <c r="U49" i="30" s="1"/>
  <c r="T24" i="30"/>
  <c r="T49" i="30" s="1"/>
  <c r="S24" i="30"/>
  <c r="S49" i="30" s="1"/>
  <c r="R24" i="30"/>
  <c r="R49" i="30" s="1"/>
  <c r="Q24" i="30"/>
  <c r="Q49" i="30" s="1"/>
  <c r="P24" i="30"/>
  <c r="P49" i="30" s="1"/>
  <c r="O24" i="30"/>
  <c r="O49" i="30" s="1"/>
  <c r="N24" i="30"/>
  <c r="N49" i="30" s="1"/>
  <c r="M24" i="30"/>
  <c r="M49" i="30" s="1"/>
  <c r="L24" i="30"/>
  <c r="L49" i="30" s="1"/>
  <c r="K24" i="30"/>
  <c r="K49" i="30" s="1"/>
  <c r="J24" i="30"/>
  <c r="J49" i="30" s="1"/>
  <c r="I24" i="30"/>
  <c r="I49" i="30" s="1"/>
  <c r="H24" i="30"/>
  <c r="H49" i="30" s="1"/>
  <c r="G24" i="30"/>
  <c r="G49" i="30" s="1"/>
  <c r="F24" i="30"/>
  <c r="F49" i="30" s="1"/>
  <c r="E24" i="30"/>
  <c r="E49" i="30" s="1"/>
  <c r="D24" i="30"/>
  <c r="D49" i="30" s="1"/>
  <c r="AU23" i="30"/>
  <c r="AU48" i="30" s="1"/>
  <c r="AT23" i="30"/>
  <c r="AT48" i="30" s="1"/>
  <c r="AS23" i="30"/>
  <c r="AS48" i="30" s="1"/>
  <c r="AR23" i="30"/>
  <c r="AR48" i="30" s="1"/>
  <c r="AQ23" i="30"/>
  <c r="AQ48" i="30" s="1"/>
  <c r="AP23" i="30"/>
  <c r="AP48" i="30" s="1"/>
  <c r="AO23" i="30"/>
  <c r="AO48" i="30" s="1"/>
  <c r="AN23" i="30"/>
  <c r="AN48" i="30" s="1"/>
  <c r="AM23" i="30"/>
  <c r="AM48" i="30" s="1"/>
  <c r="AL23" i="30"/>
  <c r="AL48" i="30" s="1"/>
  <c r="AK23" i="30"/>
  <c r="AK48" i="30" s="1"/>
  <c r="AJ23" i="30"/>
  <c r="AJ48" i="30" s="1"/>
  <c r="AI23" i="30"/>
  <c r="AI48" i="30" s="1"/>
  <c r="AH23" i="30"/>
  <c r="AH48" i="30" s="1"/>
  <c r="AG23" i="30"/>
  <c r="AG48" i="30" s="1"/>
  <c r="AF23" i="30"/>
  <c r="AF48" i="30" s="1"/>
  <c r="AE23" i="30"/>
  <c r="AE48" i="30" s="1"/>
  <c r="AD23" i="30"/>
  <c r="AD48" i="30" s="1"/>
  <c r="AC23" i="30"/>
  <c r="AC48" i="30" s="1"/>
  <c r="AB23" i="30"/>
  <c r="AB48" i="30" s="1"/>
  <c r="AA23" i="30"/>
  <c r="AA48" i="30" s="1"/>
  <c r="Z23" i="30"/>
  <c r="Z48" i="30" s="1"/>
  <c r="Y23" i="30"/>
  <c r="Y48" i="30" s="1"/>
  <c r="X23" i="30"/>
  <c r="X48" i="30" s="1"/>
  <c r="W23" i="30"/>
  <c r="W48" i="30" s="1"/>
  <c r="V23" i="30"/>
  <c r="V48" i="30" s="1"/>
  <c r="U23" i="30"/>
  <c r="U48" i="30" s="1"/>
  <c r="T23" i="30"/>
  <c r="T48" i="30" s="1"/>
  <c r="S23" i="30"/>
  <c r="S48" i="30" s="1"/>
  <c r="R23" i="30"/>
  <c r="R48" i="30" s="1"/>
  <c r="Q23" i="30"/>
  <c r="Q48" i="30" s="1"/>
  <c r="P23" i="30"/>
  <c r="P48" i="30" s="1"/>
  <c r="O23" i="30"/>
  <c r="O48" i="30" s="1"/>
  <c r="N23" i="30"/>
  <c r="N48" i="30" s="1"/>
  <c r="M23" i="30"/>
  <c r="M48" i="30" s="1"/>
  <c r="L23" i="30"/>
  <c r="L48" i="30" s="1"/>
  <c r="K23" i="30"/>
  <c r="K48" i="30" s="1"/>
  <c r="J23" i="30"/>
  <c r="J48" i="30" s="1"/>
  <c r="I23" i="30"/>
  <c r="I48" i="30" s="1"/>
  <c r="H23" i="30"/>
  <c r="H48" i="30" s="1"/>
  <c r="G23" i="30"/>
  <c r="G48" i="30" s="1"/>
  <c r="F23" i="30"/>
  <c r="F48" i="30" s="1"/>
  <c r="E23" i="30"/>
  <c r="E48" i="30" s="1"/>
  <c r="D23" i="30"/>
  <c r="D48" i="30" s="1"/>
  <c r="AU20" i="30"/>
  <c r="AT20" i="30"/>
  <c r="AS20" i="30"/>
  <c r="AR20" i="30"/>
  <c r="AQ20" i="30"/>
  <c r="AP20" i="30"/>
  <c r="AO20" i="30"/>
  <c r="AN20" i="30"/>
  <c r="AM20" i="30"/>
  <c r="AL20" i="30"/>
  <c r="AK20" i="30"/>
  <c r="AJ20" i="30"/>
  <c r="AI20" i="30"/>
  <c r="AH20" i="30"/>
  <c r="AG20" i="30"/>
  <c r="AF20" i="30"/>
  <c r="AE20" i="30"/>
  <c r="AD20" i="30"/>
  <c r="AC20" i="30"/>
  <c r="AB20" i="30"/>
  <c r="AA20" i="30"/>
  <c r="Z20" i="30"/>
  <c r="Y20" i="30"/>
  <c r="X20" i="30"/>
  <c r="W20" i="30"/>
  <c r="V20" i="30"/>
  <c r="U20" i="30"/>
  <c r="T20" i="30"/>
  <c r="S20" i="30"/>
  <c r="R20" i="30"/>
  <c r="Q20" i="30"/>
  <c r="P20" i="30"/>
  <c r="O20" i="30"/>
  <c r="N20" i="30"/>
  <c r="M20" i="30"/>
  <c r="L20" i="30"/>
  <c r="K20" i="30"/>
  <c r="J20" i="30"/>
  <c r="I20" i="30"/>
  <c r="H20" i="30"/>
  <c r="G20" i="30"/>
  <c r="F20" i="30"/>
  <c r="E20" i="30"/>
  <c r="D20" i="30"/>
  <c r="AU10" i="30"/>
  <c r="AT10" i="30"/>
  <c r="AS10" i="30"/>
  <c r="AR10" i="30"/>
  <c r="AQ10" i="30"/>
  <c r="AP10" i="30"/>
  <c r="AO10" i="30"/>
  <c r="AN10" i="30"/>
  <c r="AM10" i="30"/>
  <c r="AL10" i="30"/>
  <c r="AK10" i="30"/>
  <c r="AJ10" i="30"/>
  <c r="AI10" i="30"/>
  <c r="AH10" i="30"/>
  <c r="AG10" i="30"/>
  <c r="AF10" i="30"/>
  <c r="AE10" i="30"/>
  <c r="AD10" i="30"/>
  <c r="AC10" i="30"/>
  <c r="AB10" i="30"/>
  <c r="AA10" i="30"/>
  <c r="Z10" i="30"/>
  <c r="Y10" i="30"/>
  <c r="X10" i="30"/>
  <c r="W10" i="30"/>
  <c r="V10" i="30"/>
  <c r="U10" i="30"/>
  <c r="T10" i="30"/>
  <c r="S10" i="30"/>
  <c r="R10" i="30"/>
  <c r="Q10" i="30"/>
  <c r="P10" i="30"/>
  <c r="O10" i="30"/>
  <c r="N10" i="30"/>
  <c r="M10" i="30"/>
  <c r="L10" i="30"/>
  <c r="K10" i="30"/>
  <c r="J10" i="30"/>
  <c r="I10" i="30"/>
  <c r="H10" i="30"/>
  <c r="G10" i="30"/>
  <c r="F10" i="30"/>
  <c r="E10" i="30"/>
  <c r="D10" i="30"/>
  <c r="AB39" i="28"/>
  <c r="L39" i="28"/>
  <c r="D39" i="28"/>
  <c r="D45" i="28" s="1"/>
  <c r="AU29" i="28"/>
  <c r="AU54" i="28" s="1"/>
  <c r="AT29" i="28"/>
  <c r="AT54" i="28" s="1"/>
  <c r="AS29" i="28"/>
  <c r="AS54" i="28" s="1"/>
  <c r="AR29" i="28"/>
  <c r="AR54" i="28" s="1"/>
  <c r="AQ29" i="28"/>
  <c r="AQ54" i="28" s="1"/>
  <c r="AP29" i="28"/>
  <c r="AP54" i="28" s="1"/>
  <c r="AO29" i="28"/>
  <c r="AO54" i="28" s="1"/>
  <c r="AN29" i="28"/>
  <c r="AN54" i="28" s="1"/>
  <c r="AM29" i="28"/>
  <c r="AM54" i="28" s="1"/>
  <c r="AL29" i="28"/>
  <c r="AL54" i="28" s="1"/>
  <c r="AK29" i="28"/>
  <c r="AK54" i="28" s="1"/>
  <c r="AJ29" i="28"/>
  <c r="AJ54" i="28" s="1"/>
  <c r="AI29" i="28"/>
  <c r="AI54" i="28" s="1"/>
  <c r="AH29" i="28"/>
  <c r="AH54" i="28" s="1"/>
  <c r="AG29" i="28"/>
  <c r="AG54" i="28" s="1"/>
  <c r="AF29" i="28"/>
  <c r="AF54" i="28" s="1"/>
  <c r="AE29" i="28"/>
  <c r="AE54" i="28" s="1"/>
  <c r="AD29" i="28"/>
  <c r="AD54" i="28" s="1"/>
  <c r="AC29" i="28"/>
  <c r="AC54" i="28" s="1"/>
  <c r="AB29" i="28"/>
  <c r="AB54" i="28" s="1"/>
  <c r="AA29" i="28"/>
  <c r="AA54" i="28" s="1"/>
  <c r="Z29" i="28"/>
  <c r="Z54" i="28" s="1"/>
  <c r="Y29" i="28"/>
  <c r="Y54" i="28" s="1"/>
  <c r="X29" i="28"/>
  <c r="X54" i="28" s="1"/>
  <c r="W29" i="28"/>
  <c r="W54" i="28" s="1"/>
  <c r="V29" i="28"/>
  <c r="V54" i="28" s="1"/>
  <c r="U29" i="28"/>
  <c r="U54" i="28" s="1"/>
  <c r="T29" i="28"/>
  <c r="T54" i="28" s="1"/>
  <c r="S29" i="28"/>
  <c r="S54" i="28" s="1"/>
  <c r="R29" i="28"/>
  <c r="R54" i="28" s="1"/>
  <c r="Q29" i="28"/>
  <c r="Q54" i="28" s="1"/>
  <c r="P29" i="28"/>
  <c r="P54" i="28" s="1"/>
  <c r="O29" i="28"/>
  <c r="O54" i="28" s="1"/>
  <c r="N29" i="28"/>
  <c r="N54" i="28" s="1"/>
  <c r="M29" i="28"/>
  <c r="M54" i="28" s="1"/>
  <c r="L29" i="28"/>
  <c r="L54" i="28" s="1"/>
  <c r="K29" i="28"/>
  <c r="K54" i="28" s="1"/>
  <c r="J29" i="28"/>
  <c r="J54" i="28" s="1"/>
  <c r="I29" i="28"/>
  <c r="I54" i="28" s="1"/>
  <c r="H29" i="28"/>
  <c r="H54" i="28" s="1"/>
  <c r="G29" i="28"/>
  <c r="G54" i="28" s="1"/>
  <c r="F29" i="28"/>
  <c r="F54" i="28" s="1"/>
  <c r="E29" i="28"/>
  <c r="E54" i="28" s="1"/>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K28" i="28"/>
  <c r="J28" i="28"/>
  <c r="I28" i="28"/>
  <c r="H28" i="28"/>
  <c r="G28" i="28"/>
  <c r="F28" i="28"/>
  <c r="E28" i="28"/>
  <c r="AU27" i="28"/>
  <c r="AU52" i="28" s="1"/>
  <c r="AT27" i="28"/>
  <c r="AT52" i="28" s="1"/>
  <c r="AS27" i="28"/>
  <c r="AS52" i="28" s="1"/>
  <c r="AR27" i="28"/>
  <c r="AR52" i="28" s="1"/>
  <c r="AQ27" i="28"/>
  <c r="AQ52" i="28" s="1"/>
  <c r="AP27" i="28"/>
  <c r="AP52" i="28" s="1"/>
  <c r="AO27" i="28"/>
  <c r="AO52" i="28" s="1"/>
  <c r="AN27" i="28"/>
  <c r="AN52" i="28" s="1"/>
  <c r="AM27" i="28"/>
  <c r="AM52" i="28" s="1"/>
  <c r="AL27" i="28"/>
  <c r="AL52" i="28" s="1"/>
  <c r="AK27" i="28"/>
  <c r="AK52" i="28" s="1"/>
  <c r="AJ27" i="28"/>
  <c r="AJ52" i="28" s="1"/>
  <c r="AI27" i="28"/>
  <c r="AI52" i="28" s="1"/>
  <c r="AH27" i="28"/>
  <c r="AH52" i="28" s="1"/>
  <c r="AG27" i="28"/>
  <c r="AG52" i="28" s="1"/>
  <c r="AF27" i="28"/>
  <c r="AF52" i="28" s="1"/>
  <c r="AE27" i="28"/>
  <c r="AE52" i="28" s="1"/>
  <c r="AD27" i="28"/>
  <c r="AD52" i="28" s="1"/>
  <c r="AC27" i="28"/>
  <c r="AC52" i="28" s="1"/>
  <c r="AB27" i="28"/>
  <c r="AB52" i="28" s="1"/>
  <c r="AA27" i="28"/>
  <c r="AA52" i="28" s="1"/>
  <c r="Z27" i="28"/>
  <c r="Z52" i="28" s="1"/>
  <c r="Y27" i="28"/>
  <c r="Y52" i="28" s="1"/>
  <c r="X27" i="28"/>
  <c r="X52" i="28" s="1"/>
  <c r="W27" i="28"/>
  <c r="W52" i="28" s="1"/>
  <c r="V27" i="28"/>
  <c r="V52" i="28" s="1"/>
  <c r="U27" i="28"/>
  <c r="U52" i="28" s="1"/>
  <c r="T27" i="28"/>
  <c r="T52" i="28" s="1"/>
  <c r="S27" i="28"/>
  <c r="S52" i="28" s="1"/>
  <c r="R27" i="28"/>
  <c r="R52" i="28" s="1"/>
  <c r="Q27" i="28"/>
  <c r="Q52" i="28" s="1"/>
  <c r="P27" i="28"/>
  <c r="P52" i="28" s="1"/>
  <c r="O27" i="28"/>
  <c r="O52" i="28" s="1"/>
  <c r="N27" i="28"/>
  <c r="N52" i="28" s="1"/>
  <c r="M27" i="28"/>
  <c r="M52" i="28" s="1"/>
  <c r="L27" i="28"/>
  <c r="L52" i="28" s="1"/>
  <c r="K27" i="28"/>
  <c r="K52" i="28" s="1"/>
  <c r="J27" i="28"/>
  <c r="J52" i="28" s="1"/>
  <c r="I27" i="28"/>
  <c r="I52" i="28" s="1"/>
  <c r="H27" i="28"/>
  <c r="H52" i="28" s="1"/>
  <c r="G27" i="28"/>
  <c r="G52" i="28" s="1"/>
  <c r="F27" i="28"/>
  <c r="F52" i="28" s="1"/>
  <c r="E27" i="28"/>
  <c r="E52" i="28" s="1"/>
  <c r="AU26" i="28"/>
  <c r="AU51" i="28" s="1"/>
  <c r="AT26" i="28"/>
  <c r="AT51" i="28" s="1"/>
  <c r="AS26" i="28"/>
  <c r="AS51" i="28" s="1"/>
  <c r="AR26" i="28"/>
  <c r="AR51" i="28" s="1"/>
  <c r="AQ26" i="28"/>
  <c r="AQ51" i="28" s="1"/>
  <c r="AP26" i="28"/>
  <c r="AP51" i="28" s="1"/>
  <c r="AO26" i="28"/>
  <c r="AO51" i="28" s="1"/>
  <c r="AN26" i="28"/>
  <c r="AN51" i="28" s="1"/>
  <c r="AM26" i="28"/>
  <c r="AM51" i="28" s="1"/>
  <c r="AL26" i="28"/>
  <c r="AL51" i="28" s="1"/>
  <c r="AK26" i="28"/>
  <c r="AK51" i="28" s="1"/>
  <c r="AJ26" i="28"/>
  <c r="AJ51" i="28" s="1"/>
  <c r="AI26" i="28"/>
  <c r="AI51" i="28" s="1"/>
  <c r="AH26" i="28"/>
  <c r="AH51" i="28" s="1"/>
  <c r="AG26" i="28"/>
  <c r="AG51" i="28" s="1"/>
  <c r="AF26" i="28"/>
  <c r="AF51" i="28" s="1"/>
  <c r="AE26" i="28"/>
  <c r="AE51" i="28" s="1"/>
  <c r="AD26" i="28"/>
  <c r="AD51" i="28" s="1"/>
  <c r="AC26" i="28"/>
  <c r="AC51" i="28" s="1"/>
  <c r="AB26" i="28"/>
  <c r="AB51" i="28" s="1"/>
  <c r="AA26" i="28"/>
  <c r="AA51" i="28" s="1"/>
  <c r="Z26" i="28"/>
  <c r="Z51" i="28" s="1"/>
  <c r="Y26" i="28"/>
  <c r="Y51" i="28" s="1"/>
  <c r="X26" i="28"/>
  <c r="X51" i="28" s="1"/>
  <c r="W26" i="28"/>
  <c r="W51" i="28" s="1"/>
  <c r="V26" i="28"/>
  <c r="V51" i="28" s="1"/>
  <c r="U26" i="28"/>
  <c r="U51" i="28" s="1"/>
  <c r="T26" i="28"/>
  <c r="T51" i="28" s="1"/>
  <c r="S26" i="28"/>
  <c r="S51" i="28" s="1"/>
  <c r="R26" i="28"/>
  <c r="R51" i="28" s="1"/>
  <c r="Q26" i="28"/>
  <c r="Q51" i="28" s="1"/>
  <c r="P26" i="28"/>
  <c r="P51" i="28" s="1"/>
  <c r="O26" i="28"/>
  <c r="O51" i="28" s="1"/>
  <c r="N26" i="28"/>
  <c r="N51" i="28" s="1"/>
  <c r="M26" i="28"/>
  <c r="M51" i="28" s="1"/>
  <c r="L26" i="28"/>
  <c r="L51" i="28" s="1"/>
  <c r="K26" i="28"/>
  <c r="K51" i="28" s="1"/>
  <c r="J26" i="28"/>
  <c r="J51" i="28" s="1"/>
  <c r="I26" i="28"/>
  <c r="I51" i="28" s="1"/>
  <c r="H26" i="28"/>
  <c r="H51" i="28" s="1"/>
  <c r="G26" i="28"/>
  <c r="G51" i="28" s="1"/>
  <c r="F26" i="28"/>
  <c r="F51" i="28" s="1"/>
  <c r="E26" i="28"/>
  <c r="E51" i="28" s="1"/>
  <c r="AU25" i="28"/>
  <c r="AU42" i="28" s="1"/>
  <c r="AT25" i="28"/>
  <c r="AT42" i="28" s="1"/>
  <c r="AS25" i="28"/>
  <c r="AS42" i="28" s="1"/>
  <c r="AR25" i="28"/>
  <c r="AR42" i="28" s="1"/>
  <c r="AQ25" i="28"/>
  <c r="AQ42" i="28" s="1"/>
  <c r="AP25" i="28"/>
  <c r="AP42" i="28" s="1"/>
  <c r="AO25" i="28"/>
  <c r="AO42" i="28" s="1"/>
  <c r="AN25" i="28"/>
  <c r="AN42" i="28" s="1"/>
  <c r="AM25" i="28"/>
  <c r="AM42" i="28" s="1"/>
  <c r="AL25" i="28"/>
  <c r="AL42" i="28" s="1"/>
  <c r="AK25" i="28"/>
  <c r="AK42" i="28" s="1"/>
  <c r="AJ25" i="28"/>
  <c r="AJ42" i="28" s="1"/>
  <c r="AI25" i="28"/>
  <c r="AI42" i="28" s="1"/>
  <c r="AH25" i="28"/>
  <c r="AH42" i="28" s="1"/>
  <c r="AG25" i="28"/>
  <c r="AG42" i="28" s="1"/>
  <c r="AF25" i="28"/>
  <c r="AF42" i="28" s="1"/>
  <c r="AE25" i="28"/>
  <c r="AE42" i="28" s="1"/>
  <c r="AD25" i="28"/>
  <c r="AD42" i="28" s="1"/>
  <c r="AC25" i="28"/>
  <c r="AC42" i="28" s="1"/>
  <c r="AB25" i="28"/>
  <c r="AB42" i="28" s="1"/>
  <c r="AA25" i="28"/>
  <c r="AA42" i="28" s="1"/>
  <c r="Z25" i="28"/>
  <c r="Z42" i="28" s="1"/>
  <c r="Y25" i="28"/>
  <c r="Y42" i="28" s="1"/>
  <c r="X25" i="28"/>
  <c r="X42" i="28" s="1"/>
  <c r="W25" i="28"/>
  <c r="W42" i="28" s="1"/>
  <c r="V25" i="28"/>
  <c r="V42" i="28" s="1"/>
  <c r="U25" i="28"/>
  <c r="T25" i="28"/>
  <c r="S25" i="28"/>
  <c r="R25" i="28"/>
  <c r="Q25" i="28"/>
  <c r="P25" i="28"/>
  <c r="O25" i="28"/>
  <c r="N25" i="28"/>
  <c r="M25" i="28"/>
  <c r="L25" i="28"/>
  <c r="K25" i="28"/>
  <c r="J25" i="28"/>
  <c r="I25" i="28"/>
  <c r="H25" i="28"/>
  <c r="G25" i="28"/>
  <c r="F25" i="28"/>
  <c r="E25" i="28"/>
  <c r="AU24" i="28"/>
  <c r="AU49" i="28" s="1"/>
  <c r="AT24" i="28"/>
  <c r="AT49" i="28" s="1"/>
  <c r="AS24" i="28"/>
  <c r="AS49" i="28" s="1"/>
  <c r="AR24" i="28"/>
  <c r="AR49" i="28" s="1"/>
  <c r="AQ24" i="28"/>
  <c r="AQ49" i="28" s="1"/>
  <c r="AP24" i="28"/>
  <c r="AP49" i="28" s="1"/>
  <c r="AO24" i="28"/>
  <c r="AO49" i="28" s="1"/>
  <c r="AN24" i="28"/>
  <c r="AN49" i="28" s="1"/>
  <c r="AM24" i="28"/>
  <c r="AM49" i="28" s="1"/>
  <c r="AL24" i="28"/>
  <c r="AL49" i="28" s="1"/>
  <c r="AK24" i="28"/>
  <c r="AK49" i="28" s="1"/>
  <c r="AJ24" i="28"/>
  <c r="AJ49" i="28" s="1"/>
  <c r="AI24" i="28"/>
  <c r="AI49" i="28" s="1"/>
  <c r="AH24" i="28"/>
  <c r="AH49" i="28" s="1"/>
  <c r="AG24" i="28"/>
  <c r="AG49" i="28" s="1"/>
  <c r="AF24" i="28"/>
  <c r="AF49" i="28" s="1"/>
  <c r="AE24" i="28"/>
  <c r="AE49" i="28" s="1"/>
  <c r="AD24" i="28"/>
  <c r="AD49" i="28" s="1"/>
  <c r="AC24" i="28"/>
  <c r="AC49" i="28" s="1"/>
  <c r="AB24" i="28"/>
  <c r="AB49" i="28" s="1"/>
  <c r="AA24" i="28"/>
  <c r="AA49" i="28" s="1"/>
  <c r="Z24" i="28"/>
  <c r="Z49" i="28" s="1"/>
  <c r="Y24" i="28"/>
  <c r="Y49" i="28" s="1"/>
  <c r="X24" i="28"/>
  <c r="X49" i="28" s="1"/>
  <c r="W24" i="28"/>
  <c r="W49" i="28" s="1"/>
  <c r="V24" i="28"/>
  <c r="V49" i="28" s="1"/>
  <c r="U24" i="28"/>
  <c r="U49" i="28" s="1"/>
  <c r="T24" i="28"/>
  <c r="T49" i="28" s="1"/>
  <c r="S24" i="28"/>
  <c r="S49" i="28" s="1"/>
  <c r="R24" i="28"/>
  <c r="R49" i="28" s="1"/>
  <c r="Q24" i="28"/>
  <c r="Q49" i="28" s="1"/>
  <c r="P24" i="28"/>
  <c r="P49" i="28" s="1"/>
  <c r="O24" i="28"/>
  <c r="O49" i="28" s="1"/>
  <c r="N24" i="28"/>
  <c r="N49" i="28" s="1"/>
  <c r="M24" i="28"/>
  <c r="M49" i="28" s="1"/>
  <c r="L24" i="28"/>
  <c r="L49" i="28" s="1"/>
  <c r="K24" i="28"/>
  <c r="K49" i="28" s="1"/>
  <c r="J24" i="28"/>
  <c r="J49" i="28" s="1"/>
  <c r="I24" i="28"/>
  <c r="I49" i="28" s="1"/>
  <c r="H24" i="28"/>
  <c r="H49" i="28" s="1"/>
  <c r="G24" i="28"/>
  <c r="G49" i="28" s="1"/>
  <c r="F24" i="28"/>
  <c r="F49" i="28" s="1"/>
  <c r="E24" i="28"/>
  <c r="E49" i="28" s="1"/>
  <c r="AU23" i="28"/>
  <c r="AU48" i="28" s="1"/>
  <c r="AT23" i="28"/>
  <c r="AT48" i="28" s="1"/>
  <c r="AS23" i="28"/>
  <c r="AS48" i="28" s="1"/>
  <c r="AR23" i="28"/>
  <c r="AR48" i="28" s="1"/>
  <c r="AQ23" i="28"/>
  <c r="AQ48" i="28" s="1"/>
  <c r="AP23" i="28"/>
  <c r="AP48" i="28" s="1"/>
  <c r="AO23" i="28"/>
  <c r="AO48" i="28" s="1"/>
  <c r="AN23" i="28"/>
  <c r="AN48" i="28" s="1"/>
  <c r="AM23" i="28"/>
  <c r="AM48" i="28" s="1"/>
  <c r="AL23" i="28"/>
  <c r="AL48" i="28" s="1"/>
  <c r="AK23" i="28"/>
  <c r="AK48" i="28" s="1"/>
  <c r="AJ23" i="28"/>
  <c r="AJ48" i="28" s="1"/>
  <c r="AI23" i="28"/>
  <c r="AI48" i="28" s="1"/>
  <c r="AH23" i="28"/>
  <c r="AH48" i="28" s="1"/>
  <c r="AG23" i="28"/>
  <c r="AG48" i="28" s="1"/>
  <c r="AF23" i="28"/>
  <c r="AF48" i="28" s="1"/>
  <c r="AE23" i="28"/>
  <c r="AE48" i="28" s="1"/>
  <c r="AD23" i="28"/>
  <c r="AD48" i="28" s="1"/>
  <c r="AC23" i="28"/>
  <c r="AC48" i="28" s="1"/>
  <c r="AB23" i="28"/>
  <c r="AB48" i="28" s="1"/>
  <c r="AA23" i="28"/>
  <c r="AA48" i="28" s="1"/>
  <c r="Z23" i="28"/>
  <c r="Z48" i="28" s="1"/>
  <c r="Y23" i="28"/>
  <c r="Y48" i="28" s="1"/>
  <c r="X23" i="28"/>
  <c r="X48" i="28" s="1"/>
  <c r="W23" i="28"/>
  <c r="W48" i="28" s="1"/>
  <c r="V23" i="28"/>
  <c r="V48" i="28" s="1"/>
  <c r="U23" i="28"/>
  <c r="U48" i="28" s="1"/>
  <c r="T23" i="28"/>
  <c r="T48" i="28" s="1"/>
  <c r="S23" i="28"/>
  <c r="S48" i="28" s="1"/>
  <c r="R23" i="28"/>
  <c r="R48" i="28" s="1"/>
  <c r="Q23" i="28"/>
  <c r="Q48" i="28" s="1"/>
  <c r="P23" i="28"/>
  <c r="P48" i="28" s="1"/>
  <c r="O23" i="28"/>
  <c r="O48" i="28" s="1"/>
  <c r="N23" i="28"/>
  <c r="N48" i="28" s="1"/>
  <c r="M23" i="28"/>
  <c r="M48" i="28" s="1"/>
  <c r="L23" i="28"/>
  <c r="L48" i="28" s="1"/>
  <c r="K23" i="28"/>
  <c r="K48" i="28" s="1"/>
  <c r="J23" i="28"/>
  <c r="J48" i="28" s="1"/>
  <c r="I23" i="28"/>
  <c r="I48" i="28" s="1"/>
  <c r="H23" i="28"/>
  <c r="H48" i="28" s="1"/>
  <c r="G23" i="28"/>
  <c r="G48" i="28" s="1"/>
  <c r="F23" i="28"/>
  <c r="F48" i="28" s="1"/>
  <c r="E23" i="28"/>
  <c r="E48" i="28" s="1"/>
  <c r="D23" i="28"/>
  <c r="D48" i="28" s="1"/>
  <c r="AU20" i="28"/>
  <c r="AT20" i="28"/>
  <c r="AS20" i="28"/>
  <c r="AR20" i="28"/>
  <c r="AQ20" i="28"/>
  <c r="AP20" i="28"/>
  <c r="AO20" i="28"/>
  <c r="AN20" i="28"/>
  <c r="AM20" i="28"/>
  <c r="AL20" i="28"/>
  <c r="AK20" i="28"/>
  <c r="AJ20" i="28"/>
  <c r="AI20" i="28"/>
  <c r="AH20" i="28"/>
  <c r="AG20" i="28"/>
  <c r="AF20" i="28"/>
  <c r="AE20" i="28"/>
  <c r="AD20" i="28"/>
  <c r="AC20" i="28"/>
  <c r="AB20" i="28"/>
  <c r="AA20" i="28"/>
  <c r="Z20" i="28"/>
  <c r="Y20" i="28"/>
  <c r="X20" i="28"/>
  <c r="W20" i="28"/>
  <c r="V20" i="28"/>
  <c r="U20" i="28"/>
  <c r="T20" i="28"/>
  <c r="S20" i="28"/>
  <c r="R20" i="28"/>
  <c r="Q20" i="28"/>
  <c r="P20" i="28"/>
  <c r="O20" i="28"/>
  <c r="N20" i="28"/>
  <c r="M20" i="28"/>
  <c r="L20" i="28"/>
  <c r="K20" i="28"/>
  <c r="J20" i="28"/>
  <c r="I20" i="28"/>
  <c r="H20" i="28"/>
  <c r="G20" i="28"/>
  <c r="F20" i="28"/>
  <c r="E20" i="28"/>
  <c r="D2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U10" i="28"/>
  <c r="T10" i="28"/>
  <c r="S10" i="28"/>
  <c r="R10" i="28"/>
  <c r="Q10" i="28"/>
  <c r="P10" i="28"/>
  <c r="O10" i="28"/>
  <c r="N10" i="28"/>
  <c r="M10" i="28"/>
  <c r="L10" i="28"/>
  <c r="K10" i="28"/>
  <c r="J10" i="28"/>
  <c r="I10" i="28"/>
  <c r="H10" i="28"/>
  <c r="G10" i="28"/>
  <c r="F10" i="28"/>
  <c r="E10" i="28"/>
  <c r="D10" i="28"/>
  <c r="D39" i="26"/>
  <c r="AU29" i="26"/>
  <c r="AU54" i="26" s="1"/>
  <c r="AT29" i="26"/>
  <c r="AT54" i="26" s="1"/>
  <c r="AS29" i="26"/>
  <c r="AS54" i="26" s="1"/>
  <c r="AR29" i="26"/>
  <c r="AR54" i="26" s="1"/>
  <c r="AQ29" i="26"/>
  <c r="AQ54" i="26" s="1"/>
  <c r="AP29" i="26"/>
  <c r="AP54" i="26" s="1"/>
  <c r="AO29" i="26"/>
  <c r="AO54" i="26" s="1"/>
  <c r="AN29" i="26"/>
  <c r="AN54" i="26" s="1"/>
  <c r="AM29" i="26"/>
  <c r="AM54" i="26" s="1"/>
  <c r="AL29" i="26"/>
  <c r="AL54" i="26" s="1"/>
  <c r="AK29" i="26"/>
  <c r="AK54" i="26" s="1"/>
  <c r="AJ29" i="26"/>
  <c r="AJ54" i="26" s="1"/>
  <c r="AI29" i="26"/>
  <c r="AI54" i="26" s="1"/>
  <c r="AH29" i="26"/>
  <c r="AH54" i="26" s="1"/>
  <c r="AG29" i="26"/>
  <c r="AG54" i="26" s="1"/>
  <c r="AF29" i="26"/>
  <c r="AF54" i="26" s="1"/>
  <c r="AE29" i="26"/>
  <c r="AE54" i="26" s="1"/>
  <c r="AD29" i="26"/>
  <c r="AD54" i="26" s="1"/>
  <c r="AC29" i="26"/>
  <c r="AC54" i="26" s="1"/>
  <c r="AB29" i="26"/>
  <c r="AB54" i="26" s="1"/>
  <c r="AA29" i="26"/>
  <c r="AA54" i="26" s="1"/>
  <c r="Z29" i="26"/>
  <c r="Z54" i="26" s="1"/>
  <c r="Y29" i="26"/>
  <c r="Y54" i="26" s="1"/>
  <c r="X29" i="26"/>
  <c r="X54" i="26" s="1"/>
  <c r="W29" i="26"/>
  <c r="W54" i="26" s="1"/>
  <c r="V29" i="26"/>
  <c r="V54" i="26" s="1"/>
  <c r="U29" i="26"/>
  <c r="U54" i="26" s="1"/>
  <c r="T29" i="26"/>
  <c r="T54" i="26" s="1"/>
  <c r="S29" i="26"/>
  <c r="S54" i="26" s="1"/>
  <c r="R29" i="26"/>
  <c r="R54" i="26" s="1"/>
  <c r="Q29" i="26"/>
  <c r="Q54" i="26" s="1"/>
  <c r="P29" i="26"/>
  <c r="P54" i="26" s="1"/>
  <c r="O29" i="26"/>
  <c r="O54" i="26" s="1"/>
  <c r="N29" i="26"/>
  <c r="N54" i="26" s="1"/>
  <c r="M29" i="26"/>
  <c r="M54" i="26" s="1"/>
  <c r="L29" i="26"/>
  <c r="L54" i="26" s="1"/>
  <c r="K29" i="26"/>
  <c r="K54" i="26" s="1"/>
  <c r="J29" i="26"/>
  <c r="J54" i="26" s="1"/>
  <c r="I29" i="26"/>
  <c r="I54" i="26" s="1"/>
  <c r="H29" i="26"/>
  <c r="H54" i="26" s="1"/>
  <c r="G29" i="26"/>
  <c r="G54" i="26" s="1"/>
  <c r="F29" i="26"/>
  <c r="F54" i="26" s="1"/>
  <c r="E29" i="26"/>
  <c r="E54" i="26" s="1"/>
  <c r="D29" i="26"/>
  <c r="D54" i="26" s="1"/>
  <c r="AU28" i="26"/>
  <c r="AT28" i="26"/>
  <c r="AS28" i="26"/>
  <c r="AR28" i="26"/>
  <c r="AQ28" i="26"/>
  <c r="AP28" i="26"/>
  <c r="AO28" i="26"/>
  <c r="AN28" i="26"/>
  <c r="AM28" i="26"/>
  <c r="AL28" i="26"/>
  <c r="AK28" i="26"/>
  <c r="AJ28" i="26"/>
  <c r="AI28" i="26"/>
  <c r="AH28" i="26"/>
  <c r="AG28" i="26"/>
  <c r="AF28" i="26"/>
  <c r="AE28" i="26"/>
  <c r="AD28" i="26"/>
  <c r="AC28" i="26"/>
  <c r="AB28" i="26"/>
  <c r="AA28" i="26"/>
  <c r="Z28" i="26"/>
  <c r="Y28" i="26"/>
  <c r="X28" i="26"/>
  <c r="W28" i="26"/>
  <c r="V28" i="26"/>
  <c r="U28" i="26"/>
  <c r="T28" i="26"/>
  <c r="S28" i="26"/>
  <c r="R28" i="26"/>
  <c r="Q28" i="26"/>
  <c r="P28" i="26"/>
  <c r="O28" i="26"/>
  <c r="N28" i="26"/>
  <c r="M28" i="26"/>
  <c r="L28" i="26"/>
  <c r="K28" i="26"/>
  <c r="J28" i="26"/>
  <c r="I28" i="26"/>
  <c r="H28" i="26"/>
  <c r="G28" i="26"/>
  <c r="F28" i="26"/>
  <c r="E28" i="26"/>
  <c r="D28" i="26"/>
  <c r="AU27" i="26"/>
  <c r="AU52" i="26" s="1"/>
  <c r="AT27" i="26"/>
  <c r="AT52" i="26" s="1"/>
  <c r="AS27" i="26"/>
  <c r="AS52" i="26" s="1"/>
  <c r="AR27" i="26"/>
  <c r="AR52" i="26" s="1"/>
  <c r="AQ27" i="26"/>
  <c r="AQ52" i="26" s="1"/>
  <c r="AP27" i="26"/>
  <c r="AP52" i="26" s="1"/>
  <c r="AO27" i="26"/>
  <c r="AO52" i="26" s="1"/>
  <c r="AN27" i="26"/>
  <c r="AN52" i="26" s="1"/>
  <c r="AM27" i="26"/>
  <c r="AM52" i="26" s="1"/>
  <c r="AL27" i="26"/>
  <c r="AL52" i="26" s="1"/>
  <c r="AK27" i="26"/>
  <c r="AK52" i="26" s="1"/>
  <c r="AJ27" i="26"/>
  <c r="AJ52" i="26" s="1"/>
  <c r="AI27" i="26"/>
  <c r="AI52" i="26" s="1"/>
  <c r="AH27" i="26"/>
  <c r="AH52" i="26" s="1"/>
  <c r="AG27" i="26"/>
  <c r="AG52" i="26" s="1"/>
  <c r="AF27" i="26"/>
  <c r="AF52" i="26" s="1"/>
  <c r="AE27" i="26"/>
  <c r="AE52" i="26" s="1"/>
  <c r="AD27" i="26"/>
  <c r="AD52" i="26" s="1"/>
  <c r="AC27" i="26"/>
  <c r="AC52" i="26" s="1"/>
  <c r="AB27" i="26"/>
  <c r="AB52" i="26" s="1"/>
  <c r="AA27" i="26"/>
  <c r="AA52" i="26" s="1"/>
  <c r="Z27" i="26"/>
  <c r="Z52" i="26" s="1"/>
  <c r="Y27" i="26"/>
  <c r="Y52" i="26" s="1"/>
  <c r="X27" i="26"/>
  <c r="X52" i="26" s="1"/>
  <c r="W27" i="26"/>
  <c r="W52" i="26" s="1"/>
  <c r="V27" i="26"/>
  <c r="V52" i="26" s="1"/>
  <c r="U27" i="26"/>
  <c r="U52" i="26" s="1"/>
  <c r="T27" i="26"/>
  <c r="T52" i="26" s="1"/>
  <c r="S27" i="26"/>
  <c r="S52" i="26" s="1"/>
  <c r="R27" i="26"/>
  <c r="R52" i="26" s="1"/>
  <c r="Q27" i="26"/>
  <c r="Q52" i="26" s="1"/>
  <c r="P27" i="26"/>
  <c r="P52" i="26" s="1"/>
  <c r="O27" i="26"/>
  <c r="O52" i="26" s="1"/>
  <c r="N27" i="26"/>
  <c r="N52" i="26" s="1"/>
  <c r="M27" i="26"/>
  <c r="M52" i="26" s="1"/>
  <c r="L27" i="26"/>
  <c r="L52" i="26" s="1"/>
  <c r="K27" i="26"/>
  <c r="K52" i="26" s="1"/>
  <c r="J27" i="26"/>
  <c r="J52" i="26" s="1"/>
  <c r="I27" i="26"/>
  <c r="I52" i="26" s="1"/>
  <c r="H27" i="26"/>
  <c r="H52" i="26" s="1"/>
  <c r="G27" i="26"/>
  <c r="G52" i="26" s="1"/>
  <c r="F27" i="26"/>
  <c r="F52" i="26" s="1"/>
  <c r="E27" i="26"/>
  <c r="E52" i="26" s="1"/>
  <c r="D27" i="26"/>
  <c r="D52" i="26" s="1"/>
  <c r="AU26" i="26"/>
  <c r="AU51" i="26" s="1"/>
  <c r="AT26" i="26"/>
  <c r="AT51" i="26" s="1"/>
  <c r="AS26" i="26"/>
  <c r="AS51" i="26" s="1"/>
  <c r="AR26" i="26"/>
  <c r="AR51" i="26" s="1"/>
  <c r="AQ26" i="26"/>
  <c r="AQ51" i="26" s="1"/>
  <c r="AP26" i="26"/>
  <c r="AP51" i="26" s="1"/>
  <c r="AO26" i="26"/>
  <c r="AO51" i="26" s="1"/>
  <c r="AN26" i="26"/>
  <c r="AN51" i="26" s="1"/>
  <c r="AM26" i="26"/>
  <c r="AM51" i="26" s="1"/>
  <c r="AL26" i="26"/>
  <c r="AL51" i="26" s="1"/>
  <c r="AK26" i="26"/>
  <c r="AK51" i="26" s="1"/>
  <c r="AJ26" i="26"/>
  <c r="AJ51" i="26" s="1"/>
  <c r="AI26" i="26"/>
  <c r="AI51" i="26" s="1"/>
  <c r="AH26" i="26"/>
  <c r="AH51" i="26" s="1"/>
  <c r="AG26" i="26"/>
  <c r="AG51" i="26" s="1"/>
  <c r="AF26" i="26"/>
  <c r="AF51" i="26" s="1"/>
  <c r="AE26" i="26"/>
  <c r="AE51" i="26" s="1"/>
  <c r="AD26" i="26"/>
  <c r="AD51" i="26" s="1"/>
  <c r="AC26" i="26"/>
  <c r="AC51" i="26" s="1"/>
  <c r="AB26" i="26"/>
  <c r="AB51" i="26" s="1"/>
  <c r="AA26" i="26"/>
  <c r="AA51" i="26" s="1"/>
  <c r="Z26" i="26"/>
  <c r="Z51" i="26" s="1"/>
  <c r="Y26" i="26"/>
  <c r="Y51" i="26" s="1"/>
  <c r="X26" i="26"/>
  <c r="X51" i="26" s="1"/>
  <c r="W26" i="26"/>
  <c r="W51" i="26" s="1"/>
  <c r="V26" i="26"/>
  <c r="V51" i="26" s="1"/>
  <c r="U26" i="26"/>
  <c r="U51" i="26" s="1"/>
  <c r="T26" i="26"/>
  <c r="T51" i="26" s="1"/>
  <c r="S26" i="26"/>
  <c r="S51" i="26" s="1"/>
  <c r="R26" i="26"/>
  <c r="R51" i="26" s="1"/>
  <c r="Q26" i="26"/>
  <c r="Q51" i="26" s="1"/>
  <c r="P26" i="26"/>
  <c r="P51" i="26" s="1"/>
  <c r="O26" i="26"/>
  <c r="O51" i="26" s="1"/>
  <c r="N26" i="26"/>
  <c r="N51" i="26" s="1"/>
  <c r="M26" i="26"/>
  <c r="M51" i="26" s="1"/>
  <c r="L26" i="26"/>
  <c r="L51" i="26" s="1"/>
  <c r="K26" i="26"/>
  <c r="K51" i="26" s="1"/>
  <c r="J26" i="26"/>
  <c r="J51" i="26" s="1"/>
  <c r="I26" i="26"/>
  <c r="I51" i="26" s="1"/>
  <c r="H26" i="26"/>
  <c r="H51" i="26" s="1"/>
  <c r="G26" i="26"/>
  <c r="G51" i="26" s="1"/>
  <c r="F26" i="26"/>
  <c r="F51" i="26" s="1"/>
  <c r="E26" i="26"/>
  <c r="E51" i="26" s="1"/>
  <c r="D26" i="26"/>
  <c r="D51" i="26" s="1"/>
  <c r="AU25" i="26"/>
  <c r="AT25" i="26"/>
  <c r="AS25" i="26"/>
  <c r="AR25" i="26"/>
  <c r="AQ25" i="26"/>
  <c r="AP25" i="26"/>
  <c r="AO25" i="26"/>
  <c r="AN25" i="26"/>
  <c r="AM25" i="26"/>
  <c r="AL25" i="26"/>
  <c r="AK25" i="26"/>
  <c r="AJ25" i="26"/>
  <c r="AI25" i="26"/>
  <c r="AH25" i="26"/>
  <c r="AG25" i="26"/>
  <c r="AF25" i="26"/>
  <c r="AE25" i="26"/>
  <c r="AD25" i="26"/>
  <c r="AC25" i="26"/>
  <c r="AB25" i="26"/>
  <c r="AA25" i="26"/>
  <c r="Z25" i="26"/>
  <c r="Y25" i="26"/>
  <c r="X25" i="26"/>
  <c r="W25" i="26"/>
  <c r="V25" i="26"/>
  <c r="U25" i="26"/>
  <c r="T25" i="26"/>
  <c r="S25" i="26"/>
  <c r="R25" i="26"/>
  <c r="Q25" i="26"/>
  <c r="P25" i="26"/>
  <c r="O25" i="26"/>
  <c r="N25" i="26"/>
  <c r="M25" i="26"/>
  <c r="L25" i="26"/>
  <c r="K25" i="26"/>
  <c r="J25" i="26"/>
  <c r="I25" i="26"/>
  <c r="H25" i="26"/>
  <c r="G25" i="26"/>
  <c r="F25" i="26"/>
  <c r="E25" i="26"/>
  <c r="D25" i="26"/>
  <c r="AU24" i="26"/>
  <c r="AU49" i="26" s="1"/>
  <c r="AT24" i="26"/>
  <c r="AT49" i="26" s="1"/>
  <c r="AS24" i="26"/>
  <c r="AS49" i="26" s="1"/>
  <c r="AR24" i="26"/>
  <c r="AR49" i="26" s="1"/>
  <c r="AQ24" i="26"/>
  <c r="AQ49" i="26" s="1"/>
  <c r="AP24" i="26"/>
  <c r="AP49" i="26" s="1"/>
  <c r="AO24" i="26"/>
  <c r="AO49" i="26" s="1"/>
  <c r="AN24" i="26"/>
  <c r="AN49" i="26" s="1"/>
  <c r="AM24" i="26"/>
  <c r="AM49" i="26" s="1"/>
  <c r="AL24" i="26"/>
  <c r="AL49" i="26" s="1"/>
  <c r="AK24" i="26"/>
  <c r="AK49" i="26" s="1"/>
  <c r="AJ24" i="26"/>
  <c r="AJ49" i="26" s="1"/>
  <c r="AI24" i="26"/>
  <c r="AI49" i="26" s="1"/>
  <c r="AH24" i="26"/>
  <c r="AH49" i="26" s="1"/>
  <c r="AG24" i="26"/>
  <c r="AG49" i="26" s="1"/>
  <c r="AF24" i="26"/>
  <c r="AF49" i="26" s="1"/>
  <c r="AE24" i="26"/>
  <c r="AE49" i="26" s="1"/>
  <c r="AD24" i="26"/>
  <c r="AD49" i="26" s="1"/>
  <c r="AC24" i="26"/>
  <c r="AC49" i="26" s="1"/>
  <c r="AB24" i="26"/>
  <c r="AB49" i="26" s="1"/>
  <c r="AA24" i="26"/>
  <c r="AA49" i="26" s="1"/>
  <c r="Z24" i="26"/>
  <c r="Z49" i="26" s="1"/>
  <c r="Y24" i="26"/>
  <c r="Y49" i="26" s="1"/>
  <c r="X24" i="26"/>
  <c r="X49" i="26" s="1"/>
  <c r="W24" i="26"/>
  <c r="W49" i="26" s="1"/>
  <c r="V24" i="26"/>
  <c r="V49" i="26" s="1"/>
  <c r="U24" i="26"/>
  <c r="U49" i="26" s="1"/>
  <c r="T24" i="26"/>
  <c r="T49" i="26" s="1"/>
  <c r="S24" i="26"/>
  <c r="S49" i="26" s="1"/>
  <c r="R24" i="26"/>
  <c r="R49" i="26" s="1"/>
  <c r="Q24" i="26"/>
  <c r="Q49" i="26" s="1"/>
  <c r="P24" i="26"/>
  <c r="P49" i="26" s="1"/>
  <c r="O24" i="26"/>
  <c r="O49" i="26" s="1"/>
  <c r="N24" i="26"/>
  <c r="N49" i="26" s="1"/>
  <c r="M24" i="26"/>
  <c r="M49" i="26" s="1"/>
  <c r="L24" i="26"/>
  <c r="L49" i="26" s="1"/>
  <c r="K24" i="26"/>
  <c r="K49" i="26" s="1"/>
  <c r="J24" i="26"/>
  <c r="J49" i="26" s="1"/>
  <c r="I24" i="26"/>
  <c r="I49" i="26" s="1"/>
  <c r="H24" i="26"/>
  <c r="H49" i="26" s="1"/>
  <c r="G24" i="26"/>
  <c r="G49" i="26" s="1"/>
  <c r="F24" i="26"/>
  <c r="F49" i="26" s="1"/>
  <c r="E24" i="26"/>
  <c r="E49" i="26" s="1"/>
  <c r="D24" i="26"/>
  <c r="D49" i="26" s="1"/>
  <c r="AU23" i="26"/>
  <c r="AU48" i="26" s="1"/>
  <c r="AT23" i="26"/>
  <c r="AT48" i="26" s="1"/>
  <c r="AS23" i="26"/>
  <c r="AS48" i="26" s="1"/>
  <c r="AR23" i="26"/>
  <c r="AR48" i="26" s="1"/>
  <c r="AQ23" i="26"/>
  <c r="AQ48" i="26" s="1"/>
  <c r="AP23" i="26"/>
  <c r="AP48" i="26" s="1"/>
  <c r="AO23" i="26"/>
  <c r="AO48" i="26" s="1"/>
  <c r="AN23" i="26"/>
  <c r="AN48" i="26" s="1"/>
  <c r="AM23" i="26"/>
  <c r="AM48" i="26" s="1"/>
  <c r="AL23" i="26"/>
  <c r="AL48" i="26" s="1"/>
  <c r="AK23" i="26"/>
  <c r="AK48" i="26" s="1"/>
  <c r="AJ23" i="26"/>
  <c r="AJ48" i="26" s="1"/>
  <c r="AI23" i="26"/>
  <c r="AI48" i="26" s="1"/>
  <c r="AH23" i="26"/>
  <c r="AH48" i="26" s="1"/>
  <c r="AG23" i="26"/>
  <c r="AG48" i="26" s="1"/>
  <c r="AF23" i="26"/>
  <c r="AF48" i="26" s="1"/>
  <c r="AE23" i="26"/>
  <c r="AE48" i="26" s="1"/>
  <c r="AD23" i="26"/>
  <c r="AD48" i="26" s="1"/>
  <c r="AC23" i="26"/>
  <c r="AC48" i="26" s="1"/>
  <c r="AB23" i="26"/>
  <c r="AB48" i="26" s="1"/>
  <c r="AA23" i="26"/>
  <c r="AA48" i="26" s="1"/>
  <c r="Z23" i="26"/>
  <c r="Z48" i="26" s="1"/>
  <c r="Y23" i="26"/>
  <c r="Y48" i="26" s="1"/>
  <c r="X23" i="26"/>
  <c r="X48" i="26" s="1"/>
  <c r="W23" i="26"/>
  <c r="W48" i="26" s="1"/>
  <c r="V23" i="26"/>
  <c r="V48" i="26" s="1"/>
  <c r="U23" i="26"/>
  <c r="U48" i="26" s="1"/>
  <c r="T23" i="26"/>
  <c r="T48" i="26" s="1"/>
  <c r="S23" i="26"/>
  <c r="S48" i="26" s="1"/>
  <c r="R23" i="26"/>
  <c r="R48" i="26" s="1"/>
  <c r="Q23" i="26"/>
  <c r="Q48" i="26" s="1"/>
  <c r="P23" i="26"/>
  <c r="P48" i="26" s="1"/>
  <c r="O23" i="26"/>
  <c r="O48" i="26" s="1"/>
  <c r="N23" i="26"/>
  <c r="N48" i="26" s="1"/>
  <c r="M23" i="26"/>
  <c r="M48" i="26" s="1"/>
  <c r="L23" i="26"/>
  <c r="L48" i="26" s="1"/>
  <c r="K23" i="26"/>
  <c r="K48" i="26" s="1"/>
  <c r="J23" i="26"/>
  <c r="J48" i="26" s="1"/>
  <c r="I23" i="26"/>
  <c r="I48" i="26" s="1"/>
  <c r="H23" i="26"/>
  <c r="H48" i="26" s="1"/>
  <c r="G23" i="26"/>
  <c r="G48" i="26" s="1"/>
  <c r="F23" i="26"/>
  <c r="F48" i="26" s="1"/>
  <c r="E23" i="26"/>
  <c r="E48" i="26" s="1"/>
  <c r="D23" i="26"/>
  <c r="D48" i="26" s="1"/>
  <c r="AU20" i="26"/>
  <c r="AT20" i="26"/>
  <c r="AS20" i="26"/>
  <c r="AR20" i="26"/>
  <c r="AQ20" i="26"/>
  <c r="AP20" i="26"/>
  <c r="AO20" i="26"/>
  <c r="AN20" i="26"/>
  <c r="AM20" i="26"/>
  <c r="AL20" i="26"/>
  <c r="AK20" i="26"/>
  <c r="AJ20" i="26"/>
  <c r="AI20" i="26"/>
  <c r="AH20" i="26"/>
  <c r="AG20" i="26"/>
  <c r="AF20" i="26"/>
  <c r="AE20" i="26"/>
  <c r="AD20" i="26"/>
  <c r="AC20" i="26"/>
  <c r="AB20" i="26"/>
  <c r="AA20" i="26"/>
  <c r="Z20" i="26"/>
  <c r="Y20" i="26"/>
  <c r="X20" i="26"/>
  <c r="W20" i="26"/>
  <c r="V20" i="26"/>
  <c r="U20" i="26"/>
  <c r="T20" i="26"/>
  <c r="S20" i="26"/>
  <c r="R20" i="26"/>
  <c r="Q20" i="26"/>
  <c r="P20" i="26"/>
  <c r="O20" i="26"/>
  <c r="N20" i="26"/>
  <c r="M20" i="26"/>
  <c r="L20" i="26"/>
  <c r="K20" i="26"/>
  <c r="J20" i="26"/>
  <c r="I20" i="26"/>
  <c r="H20" i="26"/>
  <c r="G20" i="26"/>
  <c r="F20" i="26"/>
  <c r="E20" i="26"/>
  <c r="D20" i="26"/>
  <c r="AU10" i="26"/>
  <c r="AT10" i="26"/>
  <c r="AS10" i="26"/>
  <c r="AR10" i="26"/>
  <c r="AQ10" i="26"/>
  <c r="AP10" i="26"/>
  <c r="AO10" i="26"/>
  <c r="AN10" i="26"/>
  <c r="AM10" i="26"/>
  <c r="AL10" i="26"/>
  <c r="AK10" i="26"/>
  <c r="AJ10" i="26"/>
  <c r="AI10" i="26"/>
  <c r="AH10" i="26"/>
  <c r="AG10" i="26"/>
  <c r="AF10" i="26"/>
  <c r="AE10" i="26"/>
  <c r="AD10" i="26"/>
  <c r="AC10" i="26"/>
  <c r="AB10" i="26"/>
  <c r="AA10" i="26"/>
  <c r="Z10" i="26"/>
  <c r="Y10" i="26"/>
  <c r="X10" i="26"/>
  <c r="W10" i="26"/>
  <c r="V10" i="26"/>
  <c r="U10" i="26"/>
  <c r="T10" i="26"/>
  <c r="S10" i="26"/>
  <c r="R10" i="26"/>
  <c r="Q10" i="26"/>
  <c r="P10" i="26"/>
  <c r="O10" i="26"/>
  <c r="N10" i="26"/>
  <c r="M10" i="26"/>
  <c r="L10" i="26"/>
  <c r="K10" i="26"/>
  <c r="J10" i="26"/>
  <c r="I10" i="26"/>
  <c r="H10" i="26"/>
  <c r="G10" i="26"/>
  <c r="F10" i="26"/>
  <c r="E10" i="26"/>
  <c r="D10" i="26"/>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E74" i="22" s="1"/>
  <c r="J72" i="22"/>
  <c r="I72" i="22"/>
  <c r="H72" i="22"/>
  <c r="G72" i="22"/>
  <c r="F72" i="22"/>
  <c r="E72" i="22"/>
  <c r="D72" i="22"/>
  <c r="D74" i="22" l="1"/>
  <c r="D21" i="49"/>
  <c r="Z39" i="30"/>
  <c r="AA39" i="30"/>
  <c r="AB39" i="30"/>
  <c r="AC39" i="30"/>
  <c r="AD39" i="30"/>
  <c r="AE39" i="30"/>
  <c r="AB45" i="28"/>
  <c r="E50" i="28"/>
  <c r="E42" i="28"/>
  <c r="F50" i="28"/>
  <c r="F42" i="28"/>
  <c r="T50" i="28"/>
  <c r="T42" i="28"/>
  <c r="G50" i="28"/>
  <c r="G42" i="28"/>
  <c r="H50" i="28"/>
  <c r="H42" i="28"/>
  <c r="I50" i="28"/>
  <c r="I42" i="28"/>
  <c r="J50" i="28"/>
  <c r="J42" i="28"/>
  <c r="K50" i="28"/>
  <c r="K42" i="28"/>
  <c r="L50" i="28"/>
  <c r="L42" i="28"/>
  <c r="L45" i="28" s="1"/>
  <c r="M50" i="28"/>
  <c r="M42" i="28"/>
  <c r="N50" i="28"/>
  <c r="N42" i="28"/>
  <c r="O50" i="28"/>
  <c r="O42" i="28"/>
  <c r="P50" i="28"/>
  <c r="P42" i="28"/>
  <c r="Q50" i="28"/>
  <c r="Q42" i="28"/>
  <c r="R50" i="28"/>
  <c r="R42" i="28"/>
  <c r="S50" i="28"/>
  <c r="S42" i="28"/>
  <c r="C78" i="32" a="1"/>
  <c r="G79" i="32" s="1"/>
  <c r="X108" i="32"/>
  <c r="T95" i="32"/>
  <c r="AA99" i="32"/>
  <c r="AB105" i="32"/>
  <c r="I89" i="32"/>
  <c r="AN95" i="32"/>
  <c r="Q121" i="32"/>
  <c r="AM89" i="32"/>
  <c r="AR102" i="32"/>
  <c r="Q87" i="32"/>
  <c r="AA93" i="32"/>
  <c r="AA92" i="32"/>
  <c r="AR93" i="32"/>
  <c r="Q90" i="32"/>
  <c r="O82" i="32"/>
  <c r="AH83" i="32"/>
  <c r="AI100" i="32"/>
  <c r="T90" i="32"/>
  <c r="AB99" i="32"/>
  <c r="AI81" i="32"/>
  <c r="P97" i="32"/>
  <c r="AN116" i="32"/>
  <c r="AJ103" i="32"/>
  <c r="AM110" i="32"/>
  <c r="AD114" i="32"/>
  <c r="AS118" i="32"/>
  <c r="J92" i="32"/>
  <c r="D121" i="32"/>
  <c r="W84" i="32"/>
  <c r="F110" i="32"/>
  <c r="AT96" i="32"/>
  <c r="Y121" i="32"/>
  <c r="U108" i="32"/>
  <c r="T114" i="32"/>
  <c r="AT121" i="32"/>
  <c r="Y116" i="32"/>
  <c r="K112" i="32"/>
  <c r="AB98" i="32"/>
  <c r="U104" i="32"/>
  <c r="AG113" i="32"/>
  <c r="M88" i="32"/>
  <c r="D95" i="32"/>
  <c r="M114" i="32"/>
  <c r="AQ109" i="32"/>
  <c r="W86" i="32"/>
  <c r="M85" i="32"/>
  <c r="Q92" i="32"/>
  <c r="AK89" i="32"/>
  <c r="T97" i="32"/>
  <c r="AA110" i="32"/>
  <c r="AI83" i="32"/>
  <c r="N95" i="32"/>
  <c r="T91" i="32"/>
  <c r="AU82" i="32"/>
  <c r="X85" i="32"/>
  <c r="AH91" i="32"/>
  <c r="L106" i="32"/>
  <c r="F93" i="32"/>
  <c r="G87" i="32"/>
  <c r="D101" i="32"/>
  <c r="AB79" i="32"/>
  <c r="R109" i="32"/>
  <c r="AN109" i="32"/>
  <c r="N91" i="32"/>
  <c r="M121" i="32"/>
  <c r="I108" i="32"/>
  <c r="P116" i="32"/>
  <c r="L103" i="32"/>
  <c r="F114" i="32"/>
  <c r="W107" i="32"/>
  <c r="S94" i="32"/>
  <c r="AL117" i="32"/>
  <c r="AH104" i="32"/>
  <c r="AD91" i="32"/>
  <c r="I116" i="32"/>
  <c r="E103" i="32"/>
  <c r="X120" i="32"/>
  <c r="T107" i="32"/>
  <c r="L81" i="32"/>
  <c r="AU96" i="32"/>
  <c r="AQ83" i="32"/>
  <c r="Z109" i="32"/>
  <c r="V96" i="32"/>
  <c r="AS120" i="32"/>
  <c r="AT86" i="32"/>
  <c r="AN98" i="32"/>
  <c r="W103" i="32"/>
  <c r="AS116" i="32"/>
  <c r="AJ97" i="32"/>
  <c r="Q103" i="32"/>
  <c r="AC111" i="32"/>
  <c r="Y87" i="32"/>
  <c r="I94" i="32"/>
  <c r="N113" i="32"/>
  <c r="K88" i="32"/>
  <c r="AG89" i="32"/>
  <c r="AT108" i="32"/>
  <c r="I97" i="32"/>
  <c r="AG83" i="32"/>
  <c r="E79" i="32"/>
  <c r="W85" i="32"/>
  <c r="U86" i="32"/>
  <c r="Z93" i="32"/>
  <c r="T84" i="32"/>
  <c r="R87" i="32"/>
  <c r="AR79" i="32"/>
  <c r="P84" i="32"/>
  <c r="AK114" i="32"/>
  <c r="AT88" i="32"/>
  <c r="AC96" i="32"/>
  <c r="AM92" i="32"/>
  <c r="AN83" i="32"/>
  <c r="AQ87" i="32"/>
  <c r="AP103" i="32"/>
  <c r="AS92" i="32"/>
  <c r="P102" i="32"/>
  <c r="AO108" i="32"/>
  <c r="AD112" i="32"/>
  <c r="AQ108" i="32"/>
  <c r="AC94" i="32"/>
  <c r="AU80" i="32"/>
  <c r="AD102" i="32"/>
  <c r="P80" i="32"/>
  <c r="C78" i="32"/>
  <c r="P109" i="32"/>
  <c r="L96" i="32"/>
  <c r="H83" i="32"/>
  <c r="G113" i="32"/>
  <c r="AU99" i="32"/>
  <c r="AQ86" i="32"/>
  <c r="AP116" i="32"/>
  <c r="AL103" i="32"/>
  <c r="AH90" i="32"/>
  <c r="AG120" i="32"/>
  <c r="AC107" i="32"/>
  <c r="AJ115" i="32"/>
  <c r="AF102" i="32"/>
  <c r="AI109" i="32"/>
  <c r="Z113" i="32"/>
  <c r="AO117" i="32"/>
  <c r="D120" i="32"/>
  <c r="AU119" i="32"/>
  <c r="AQ106" i="32"/>
  <c r="AM93" i="32"/>
  <c r="N117" i="32"/>
  <c r="J104" i="32"/>
  <c r="F91" i="32"/>
  <c r="AC115" i="32"/>
  <c r="Y102" i="32"/>
  <c r="AR119" i="32"/>
  <c r="AN106" i="32"/>
  <c r="AJ93" i="32"/>
  <c r="AF80" i="32"/>
  <c r="W96" i="32"/>
  <c r="AP95" i="32"/>
  <c r="Q107" i="32"/>
  <c r="AR121" i="32"/>
  <c r="AR81" i="32"/>
  <c r="AI82" i="32"/>
  <c r="P81" i="32"/>
  <c r="AB83" i="32"/>
  <c r="AJ89" i="32"/>
  <c r="AQ90" i="32"/>
  <c r="M84" i="32"/>
  <c r="AS104" i="32"/>
  <c r="AK104" i="32"/>
  <c r="Z92" i="32"/>
  <c r="O90" i="32"/>
  <c r="AQ97" i="32"/>
  <c r="AS93" i="32"/>
  <c r="AG84" i="32"/>
  <c r="Y81" i="32"/>
  <c r="G106" i="32"/>
  <c r="G94" i="32"/>
  <c r="AR103" i="32"/>
  <c r="AC112" i="32"/>
  <c r="AD118" i="32"/>
  <c r="AE112" i="32"/>
  <c r="AI95" i="32"/>
  <c r="AU85" i="32"/>
  <c r="X104" i="32"/>
  <c r="F81" i="32"/>
  <c r="AN121" i="32"/>
  <c r="AJ108" i="32"/>
  <c r="AF95" i="32"/>
  <c r="AB82" i="32"/>
  <c r="AA112" i="32"/>
  <c r="W99" i="32"/>
  <c r="S86" i="32"/>
  <c r="R116" i="32"/>
  <c r="N103" i="32"/>
  <c r="J90" i="32"/>
  <c r="I120" i="32"/>
  <c r="E107" i="32"/>
  <c r="L115" i="32"/>
  <c r="H102" i="32"/>
  <c r="K109" i="32"/>
  <c r="AT112" i="32"/>
  <c r="Q117" i="32"/>
  <c r="X119" i="32"/>
  <c r="W119" i="32"/>
  <c r="S106" i="32"/>
  <c r="O93" i="32"/>
  <c r="AH116" i="32"/>
  <c r="AD103" i="32"/>
  <c r="Z90" i="32"/>
  <c r="E115" i="32"/>
  <c r="AS101" i="32"/>
  <c r="T119" i="32"/>
  <c r="P106" i="32"/>
  <c r="L93" i="32"/>
  <c r="H80" i="32"/>
  <c r="AU108" i="32"/>
  <c r="AQ95" i="32"/>
  <c r="Z121" i="32"/>
  <c r="V108" i="32"/>
  <c r="R95" i="32"/>
  <c r="AO119" i="32"/>
  <c r="AK106" i="32"/>
  <c r="AJ112" i="32"/>
  <c r="AK79" i="32"/>
  <c r="Y84" i="32"/>
  <c r="R96" i="32"/>
  <c r="AP81" i="32"/>
  <c r="Q86" i="32"/>
  <c r="I84" i="32"/>
  <c r="AS81" i="32"/>
  <c r="AS99" i="32"/>
  <c r="AU98" i="32"/>
  <c r="K95" i="32"/>
  <c r="R91" i="32"/>
  <c r="H99" i="32"/>
  <c r="X95" i="32"/>
  <c r="AG85" i="32"/>
  <c r="N82" i="32"/>
  <c r="S108" i="32"/>
  <c r="AA95" i="32"/>
  <c r="I106" i="32"/>
  <c r="AC118" i="32"/>
  <c r="F99" i="32"/>
  <c r="I119" i="32"/>
  <c r="K97" i="32"/>
  <c r="D81" i="32"/>
  <c r="U106" i="32"/>
  <c r="AN81" i="32"/>
  <c r="P121" i="32"/>
  <c r="L108" i="32"/>
  <c r="H95" i="32"/>
  <c r="D82" i="32"/>
  <c r="AU111" i="32"/>
  <c r="AQ98" i="32"/>
  <c r="AM85" i="32"/>
  <c r="AL115" i="32"/>
  <c r="AH102" i="32"/>
  <c r="AD89" i="32"/>
  <c r="AC119" i="32"/>
  <c r="Y106" i="32"/>
  <c r="AF114" i="32"/>
  <c r="AI121" i="32"/>
  <c r="AE108" i="32"/>
  <c r="V112" i="32"/>
  <c r="AK116" i="32"/>
  <c r="AR118" i="32"/>
  <c r="AQ118" i="32"/>
  <c r="AM105" i="32"/>
  <c r="AI92" i="32"/>
  <c r="J116" i="32"/>
  <c r="F103" i="32"/>
  <c r="AT89" i="32"/>
  <c r="Y114" i="32"/>
  <c r="U101" i="32"/>
  <c r="P101" i="32"/>
  <c r="AR94" i="32"/>
  <c r="V85" i="32"/>
  <c r="AI79" i="32"/>
  <c r="AA83" i="32"/>
  <c r="AD87" i="32"/>
  <c r="AU104" i="32"/>
  <c r="D92" i="32"/>
  <c r="AI94" i="32"/>
  <c r="T96" i="32"/>
  <c r="AB92" i="32"/>
  <c r="AC100" i="32"/>
  <c r="AD96" i="32"/>
  <c r="AO86" i="32"/>
  <c r="F80" i="32"/>
  <c r="G111" i="32"/>
  <c r="AG96" i="32"/>
  <c r="AB108" i="32"/>
  <c r="AP87" i="32"/>
  <c r="AI80" i="32"/>
  <c r="AG80" i="32"/>
  <c r="Q98" i="32"/>
  <c r="AA79" i="32"/>
  <c r="Q109" i="32"/>
  <c r="AD82" i="32"/>
  <c r="AJ120" i="32"/>
  <c r="AF107" i="32"/>
  <c r="AB94" i="32"/>
  <c r="X81" i="32"/>
  <c r="W111" i="32"/>
  <c r="S98" i="32"/>
  <c r="O85" i="32"/>
  <c r="N115" i="32"/>
  <c r="J102" i="32"/>
  <c r="F89" i="32"/>
  <c r="E119" i="32"/>
  <c r="AS105" i="32"/>
  <c r="H114" i="32"/>
  <c r="K121" i="32"/>
  <c r="G108" i="32"/>
  <c r="AP111" i="32"/>
  <c r="M116" i="32"/>
  <c r="T118" i="32"/>
  <c r="S118" i="32"/>
  <c r="O105" i="32"/>
  <c r="K92" i="32"/>
  <c r="AD115" i="32"/>
  <c r="Z102" i="32"/>
  <c r="V89" i="32"/>
  <c r="AS113" i="32"/>
  <c r="AO100" i="32"/>
  <c r="P118" i="32"/>
  <c r="L105" i="32"/>
  <c r="H92" i="32"/>
  <c r="AU120" i="32"/>
  <c r="AQ107" i="32"/>
  <c r="AM94" i="32"/>
  <c r="V120" i="32"/>
  <c r="R107" i="32"/>
  <c r="N94" i="32"/>
  <c r="AK118" i="32"/>
  <c r="AG105" i="32"/>
  <c r="AF111" i="32"/>
  <c r="N119" i="32"/>
  <c r="P120" i="32"/>
  <c r="Y93" i="32"/>
  <c r="I91" i="32"/>
  <c r="I79" i="32"/>
  <c r="S97" i="32"/>
  <c r="S81" i="32"/>
  <c r="P96" i="32"/>
  <c r="H81" i="32"/>
  <c r="K85" i="32"/>
  <c r="AJ113" i="32"/>
  <c r="AK97" i="32"/>
  <c r="AQ93" i="32"/>
  <c r="AM101" i="32"/>
  <c r="AU97" i="32"/>
  <c r="E88" i="32"/>
  <c r="AL80" i="32"/>
  <c r="V116" i="32"/>
  <c r="L98" i="32"/>
  <c r="F112" i="32"/>
  <c r="M79" i="32"/>
  <c r="V79" i="32"/>
  <c r="AK86" i="32"/>
  <c r="AO99" i="32"/>
  <c r="O80" i="32"/>
  <c r="AG112" i="32"/>
  <c r="Q83" i="32"/>
  <c r="L120" i="32"/>
  <c r="H107" i="32"/>
  <c r="D94" i="32"/>
  <c r="AR80" i="32"/>
  <c r="AQ110" i="32"/>
  <c r="AM97" i="32"/>
  <c r="AI84" i="32"/>
  <c r="AH114" i="32"/>
  <c r="AD101" i="32"/>
  <c r="Z88" i="32"/>
  <c r="Y118" i="32"/>
  <c r="U105" i="32"/>
  <c r="AB113" i="32"/>
  <c r="AE120" i="32"/>
  <c r="AA107" i="32"/>
  <c r="R111" i="32"/>
  <c r="AG115" i="32"/>
  <c r="AN117" i="32"/>
  <c r="AM117" i="32"/>
  <c r="AI104" i="32"/>
  <c r="AE91" i="32"/>
  <c r="F115" i="32"/>
  <c r="AT101" i="32"/>
  <c r="AP88" i="32"/>
  <c r="U113" i="32"/>
  <c r="Q100" i="32"/>
  <c r="AJ117" i="32"/>
  <c r="AF104" i="32"/>
  <c r="AB91" i="32"/>
  <c r="W120" i="32"/>
  <c r="S107" i="32"/>
  <c r="O94" i="32"/>
  <c r="AP119" i="32"/>
  <c r="AL106" i="32"/>
  <c r="AH93" i="32"/>
  <c r="M118" i="32"/>
  <c r="I105" i="32"/>
  <c r="P86" i="32"/>
  <c r="AC87" i="32"/>
  <c r="AJ88" i="32"/>
  <c r="R81" i="32"/>
  <c r="AH79" i="32"/>
  <c r="X80" i="32"/>
  <c r="U84" i="32"/>
  <c r="AD80" i="32"/>
  <c r="X86" i="32"/>
  <c r="E99" i="32"/>
  <c r="M95" i="32"/>
  <c r="AH103" i="32"/>
  <c r="I99" i="32"/>
  <c r="M89" i="32"/>
  <c r="AC81" i="32"/>
  <c r="AO87" i="32"/>
  <c r="R99" i="32"/>
  <c r="F118" i="32"/>
  <c r="Q79" i="32"/>
  <c r="E87" i="32"/>
  <c r="AR87" i="32"/>
  <c r="AU100" i="32"/>
  <c r="E81" i="32"/>
  <c r="AH119" i="32"/>
  <c r="G84" i="32"/>
  <c r="AF119" i="32"/>
  <c r="AB106" i="32"/>
  <c r="X93" i="32"/>
  <c r="T80" i="32"/>
  <c r="S110" i="32"/>
  <c r="O97" i="32"/>
  <c r="K84" i="32"/>
  <c r="J114" i="32"/>
  <c r="F101" i="32"/>
  <c r="AT87" i="32"/>
  <c r="AS117" i="32"/>
  <c r="AO104" i="32"/>
  <c r="D113" i="32"/>
  <c r="G120" i="32"/>
  <c r="AU106" i="32"/>
  <c r="AL110" i="32"/>
  <c r="I115" i="32"/>
  <c r="P117" i="32"/>
  <c r="O117" i="32"/>
  <c r="K104" i="32"/>
  <c r="G91" i="32"/>
  <c r="Z114" i="32"/>
  <c r="V101" i="32"/>
  <c r="R88" i="32"/>
  <c r="AO112" i="32"/>
  <c r="AK99" i="32"/>
  <c r="L117" i="32"/>
  <c r="H104" i="32"/>
  <c r="D91" i="32"/>
  <c r="AQ119" i="32"/>
  <c r="AM106" i="32"/>
  <c r="AI93" i="32"/>
  <c r="R119" i="32"/>
  <c r="N106" i="32"/>
  <c r="J93" i="32"/>
  <c r="AG117" i="32"/>
  <c r="AC104" i="32"/>
  <c r="AB110" i="32"/>
  <c r="J118" i="32"/>
  <c r="L119" i="32"/>
  <c r="AB102" i="32"/>
  <c r="W82" i="32"/>
  <c r="T109" i="32"/>
  <c r="AC98" i="32"/>
  <c r="J107" i="32"/>
  <c r="AH89" i="32"/>
  <c r="AG79" i="32"/>
  <c r="AK113" i="32"/>
  <c r="H91" i="32"/>
  <c r="L91" i="32"/>
  <c r="F90" i="32"/>
  <c r="W100" i="32"/>
  <c r="AB96" i="32"/>
  <c r="AE105" i="32"/>
  <c r="AG100" i="32"/>
  <c r="R90" i="32"/>
  <c r="Q82" i="32"/>
  <c r="L95" i="32"/>
  <c r="AJ100" i="32"/>
  <c r="AO97" i="32"/>
  <c r="K83" i="32"/>
  <c r="AT83" i="32"/>
  <c r="AR85" i="32"/>
  <c r="AC102" i="32"/>
  <c r="AK81" i="32"/>
  <c r="AR88" i="32"/>
  <c r="H85" i="32"/>
  <c r="H119" i="32"/>
  <c r="D106" i="32"/>
  <c r="AR92" i="32"/>
  <c r="AN79" i="32"/>
  <c r="AM109" i="32"/>
  <c r="AI96" i="32"/>
  <c r="AE83" i="32"/>
  <c r="AD113" i="32"/>
  <c r="Z100" i="32"/>
  <c r="V87" i="32"/>
  <c r="U117" i="32"/>
  <c r="Q104" i="32"/>
  <c r="X112" i="32"/>
  <c r="AA119" i="32"/>
  <c r="W106" i="32"/>
  <c r="N110" i="32"/>
  <c r="AC114" i="32"/>
  <c r="AJ116" i="32"/>
  <c r="AI116" i="32"/>
  <c r="AE103" i="32"/>
  <c r="AA90" i="32"/>
  <c r="AT113" i="32"/>
  <c r="AP100" i="32"/>
  <c r="AL87" i="32"/>
  <c r="Q112" i="32"/>
  <c r="M99" i="32"/>
  <c r="AF116" i="32"/>
  <c r="AB103" i="32"/>
  <c r="X90" i="32"/>
  <c r="S119" i="32"/>
  <c r="O106" i="32"/>
  <c r="K93" i="32"/>
  <c r="AL118" i="32"/>
  <c r="AH105" i="32"/>
  <c r="AD92" i="32"/>
  <c r="I117" i="32"/>
  <c r="E104" i="32"/>
  <c r="AU121" i="32"/>
  <c r="AD117" i="32"/>
  <c r="AF118" i="32"/>
  <c r="AA101" i="32"/>
  <c r="AM81" i="32"/>
  <c r="AP91" i="32"/>
  <c r="AJ92" i="32"/>
  <c r="G112" i="32"/>
  <c r="AG91" i="32"/>
  <c r="AN96" i="32"/>
  <c r="M102" i="32"/>
  <c r="O113" i="32"/>
  <c r="L88" i="32"/>
  <c r="I103" i="32"/>
  <c r="X109" i="32"/>
  <c r="I88" i="32"/>
  <c r="W98" i="32"/>
  <c r="H103" i="32"/>
  <c r="V102" i="32"/>
  <c r="AS121" i="32"/>
  <c r="I112" i="32"/>
  <c r="Z83" i="32"/>
  <c r="O101" i="32"/>
  <c r="AG93" i="32"/>
  <c r="N92" i="32"/>
  <c r="P107" i="32"/>
  <c r="X83" i="32"/>
  <c r="X97" i="32"/>
  <c r="AN102" i="32"/>
  <c r="AF87" i="32"/>
  <c r="S87" i="32"/>
  <c r="AJ101" i="32"/>
  <c r="AP97" i="32"/>
  <c r="AL107" i="32"/>
  <c r="AN101" i="32"/>
  <c r="U91" i="32"/>
  <c r="D83" i="32"/>
  <c r="K82" i="32"/>
  <c r="E102" i="32"/>
  <c r="AU79" i="32"/>
  <c r="AN84" i="32"/>
  <c r="X79" i="32"/>
  <c r="T82" i="32"/>
  <c r="W104" i="32"/>
  <c r="AC82" i="32"/>
  <c r="J82" i="32"/>
  <c r="M86" i="32"/>
  <c r="AB118" i="32"/>
  <c r="X105" i="32"/>
  <c r="T92" i="32"/>
  <c r="P79" i="32"/>
  <c r="O109" i="32"/>
  <c r="K96" i="32"/>
  <c r="G83" i="32"/>
  <c r="F113" i="32"/>
  <c r="AT99" i="32"/>
  <c r="AP86" i="32"/>
  <c r="AO116" i="32"/>
  <c r="AK103" i="32"/>
  <c r="AR111" i="32"/>
  <c r="AU118" i="32"/>
  <c r="AQ105" i="32"/>
  <c r="AH109" i="32"/>
  <c r="E114" i="32"/>
  <c r="L116" i="32"/>
  <c r="K116" i="32"/>
  <c r="G103" i="32"/>
  <c r="AU89" i="32"/>
  <c r="V113" i="32"/>
  <c r="R100" i="32"/>
  <c r="N87" i="32"/>
  <c r="AK111" i="32"/>
  <c r="AG98" i="32"/>
  <c r="H116" i="32"/>
  <c r="D103" i="32"/>
  <c r="AR89" i="32"/>
  <c r="AM118" i="32"/>
  <c r="AI105" i="32"/>
  <c r="AE92" i="32"/>
  <c r="N118" i="32"/>
  <c r="J105" i="32"/>
  <c r="F92" i="32"/>
  <c r="AC116" i="32"/>
  <c r="Y103" i="32"/>
  <c r="W121" i="32"/>
  <c r="F117" i="32"/>
  <c r="H118" i="32"/>
  <c r="AF100" i="32"/>
  <c r="J81" i="32"/>
  <c r="AS90" i="32"/>
  <c r="Y117" i="32"/>
  <c r="D110" i="32"/>
  <c r="AM90" i="32"/>
  <c r="D96" i="32"/>
  <c r="L101" i="32"/>
  <c r="AB111" i="32"/>
  <c r="U87" i="32"/>
  <c r="F102" i="32"/>
  <c r="M108" i="32"/>
  <c r="AT80" i="32"/>
  <c r="AR99" i="32"/>
  <c r="R89" i="32"/>
  <c r="AS86" i="32"/>
  <c r="AK120" i="32"/>
  <c r="O120" i="32"/>
  <c r="R97" i="32"/>
  <c r="AU109" i="32"/>
  <c r="M81" i="32"/>
  <c r="W83" i="32"/>
  <c r="K100" i="32"/>
  <c r="I107" i="32"/>
  <c r="AL102" i="32"/>
  <c r="S103" i="32"/>
  <c r="E82" i="32"/>
  <c r="U103" i="32"/>
  <c r="G99" i="32"/>
  <c r="D111" i="32"/>
  <c r="AI103" i="32"/>
  <c r="AN92" i="32"/>
  <c r="AO83" i="32"/>
  <c r="AM86" i="32"/>
  <c r="AQ103" i="32"/>
  <c r="R79" i="32"/>
  <c r="M83" i="32"/>
  <c r="U82" i="32"/>
  <c r="AU83" i="32"/>
  <c r="T106" i="32"/>
  <c r="P83" i="32"/>
  <c r="I90" i="32"/>
  <c r="P87" i="32"/>
  <c r="D118" i="32"/>
  <c r="AR104" i="32"/>
  <c r="AN91" i="32"/>
  <c r="AM121" i="32"/>
  <c r="AI108" i="32"/>
  <c r="AE95" i="32"/>
  <c r="AA82" i="32"/>
  <c r="Z112" i="32"/>
  <c r="V99" i="32"/>
  <c r="R86" i="32"/>
  <c r="Q116" i="32"/>
  <c r="M103" i="32"/>
  <c r="T111" i="32"/>
  <c r="W118" i="32"/>
  <c r="S105" i="32"/>
  <c r="J109" i="32"/>
  <c r="Y113" i="32"/>
  <c r="AF115" i="32"/>
  <c r="AE115" i="32"/>
  <c r="AA102" i="32"/>
  <c r="W89" i="32"/>
  <c r="AP112" i="32"/>
  <c r="AL99" i="32"/>
  <c r="AH86" i="32"/>
  <c r="M111" i="32"/>
  <c r="I98" i="32"/>
  <c r="AB115" i="32"/>
  <c r="X102" i="32"/>
  <c r="T89" i="32"/>
  <c r="O118" i="32"/>
  <c r="K105" i="32"/>
  <c r="G92" i="32"/>
  <c r="AH117" i="32"/>
  <c r="AD104" i="32"/>
  <c r="Z91" i="32"/>
  <c r="E116" i="32"/>
  <c r="AS102" i="32"/>
  <c r="AQ120" i="32"/>
  <c r="Z116" i="32"/>
  <c r="AB117" i="32"/>
  <c r="AN99" i="32"/>
  <c r="Z80" i="32"/>
  <c r="M90" i="32"/>
  <c r="AS97" i="32"/>
  <c r="W116" i="32"/>
  <c r="D90" i="32"/>
  <c r="I95" i="32"/>
  <c r="T100" i="32"/>
  <c r="AP109" i="32"/>
  <c r="AB86" i="32"/>
  <c r="J101" i="32"/>
  <c r="AF106" i="32"/>
  <c r="AT85" i="32"/>
  <c r="I101" i="32"/>
  <c r="AQ89" i="32"/>
  <c r="AS109" i="32"/>
  <c r="U121" i="32"/>
  <c r="O86" i="32"/>
  <c r="AB101" i="32"/>
  <c r="L92" i="32"/>
  <c r="J100" i="32"/>
  <c r="AE79" i="32"/>
  <c r="G100" i="32"/>
  <c r="AT104" i="32"/>
  <c r="AG82" i="32"/>
  <c r="AH101" i="32"/>
  <c r="G105" i="32"/>
  <c r="Y100" i="32"/>
  <c r="Q115" i="32"/>
  <c r="AF105" i="32"/>
  <c r="E94" i="32"/>
  <c r="AK84" i="32"/>
  <c r="S79" i="32"/>
  <c r="H106" i="32"/>
  <c r="AM84" i="32"/>
  <c r="J88" i="32"/>
  <c r="Y79" i="32"/>
  <c r="L80" i="32"/>
  <c r="AR108" i="32"/>
  <c r="F84" i="32"/>
  <c r="AT79" i="32"/>
  <c r="X88" i="32"/>
  <c r="X117" i="32"/>
  <c r="T104" i="32"/>
  <c r="P91" i="32"/>
  <c r="O121" i="32"/>
  <c r="K108" i="32"/>
  <c r="G95" i="32"/>
  <c r="AU81" i="32"/>
  <c r="AT111" i="32"/>
  <c r="AP98" i="32"/>
  <c r="AL85" i="32"/>
  <c r="AK115" i="32"/>
  <c r="AG102" i="32"/>
  <c r="AN110" i="32"/>
  <c r="AQ117" i="32"/>
  <c r="AH121" i="32"/>
  <c r="AD108" i="32"/>
  <c r="AS112" i="32"/>
  <c r="H115" i="32"/>
  <c r="G115" i="32"/>
  <c r="AU101" i="32"/>
  <c r="AQ88" i="32"/>
  <c r="R112" i="32"/>
  <c r="N99" i="32"/>
  <c r="J86" i="32"/>
  <c r="AG110" i="32"/>
  <c r="AC97" i="32"/>
  <c r="D115" i="32"/>
  <c r="AR101" i="32"/>
  <c r="AN88" i="32"/>
  <c r="AI117" i="32"/>
  <c r="AE104" i="32"/>
  <c r="AA91" i="32"/>
  <c r="J117" i="32"/>
  <c r="F104" i="32"/>
  <c r="AT90" i="32"/>
  <c r="Y115" i="32"/>
  <c r="X121" i="32"/>
  <c r="S120" i="32"/>
  <c r="AT115" i="32"/>
  <c r="D117" i="32"/>
  <c r="AO98" i="32"/>
  <c r="AP79" i="32"/>
  <c r="Q89" i="32"/>
  <c r="AO79" i="32"/>
  <c r="U116" i="32"/>
  <c r="K89" i="32"/>
  <c r="K94" i="32"/>
  <c r="Y99" i="32"/>
  <c r="O108" i="32"/>
  <c r="AK85" i="32"/>
  <c r="L100" i="32"/>
  <c r="Q105" i="32"/>
  <c r="AH81" i="32"/>
  <c r="AK102" i="32"/>
  <c r="Z115" i="32"/>
  <c r="AM120" i="32"/>
  <c r="AJ86" i="32"/>
  <c r="AF97" i="32"/>
  <c r="Q81" i="32"/>
  <c r="V97" i="32"/>
  <c r="AL82" i="32"/>
  <c r="O81" i="32"/>
  <c r="AK88" i="32"/>
  <c r="I96" i="32"/>
  <c r="E100" i="32"/>
  <c r="AJ94" i="32"/>
  <c r="Y97" i="32"/>
  <c r="AI107" i="32"/>
  <c r="AL101" i="32"/>
  <c r="Z86" i="32"/>
  <c r="AM107" i="32"/>
  <c r="Y95" i="32"/>
  <c r="AH85" i="32"/>
  <c r="U79" i="32"/>
  <c r="T108" i="32"/>
  <c r="AF81" i="32"/>
  <c r="Y89" i="32"/>
  <c r="D84" i="32"/>
  <c r="N83" i="32"/>
  <c r="AF112" i="32"/>
  <c r="G85" i="32"/>
  <c r="AD84" i="32"/>
  <c r="AC89" i="32"/>
  <c r="AR116" i="32"/>
  <c r="AN103" i="32"/>
  <c r="AJ90" i="32"/>
  <c r="AI120" i="32"/>
  <c r="AE107" i="32"/>
  <c r="AA94" i="32"/>
  <c r="W81" i="32"/>
  <c r="V111" i="32"/>
  <c r="R98" i="32"/>
  <c r="N85" i="32"/>
  <c r="M115" i="32"/>
  <c r="I102" i="32"/>
  <c r="P110" i="32"/>
  <c r="S117" i="32"/>
  <c r="J121" i="32"/>
  <c r="F108" i="32"/>
  <c r="U112" i="32"/>
  <c r="AB114" i="32"/>
  <c r="AA114" i="32"/>
  <c r="W101" i="32"/>
  <c r="S88" i="32"/>
  <c r="AL111" i="32"/>
  <c r="AH98" i="32"/>
  <c r="AD85" i="32"/>
  <c r="I110" i="32"/>
  <c r="E97" i="32"/>
  <c r="X114" i="32"/>
  <c r="T101" i="32"/>
  <c r="P88" i="32"/>
  <c r="K117" i="32"/>
  <c r="G104" i="32"/>
  <c r="AU90" i="32"/>
  <c r="AD116" i="32"/>
  <c r="Z103" i="32"/>
  <c r="V90" i="32"/>
  <c r="AS114" i="32"/>
  <c r="AR120" i="32"/>
  <c r="AM119" i="32"/>
  <c r="V115" i="32"/>
  <c r="AQ121" i="32"/>
  <c r="AT97" i="32"/>
  <c r="L79" i="32"/>
  <c r="AC88" i="32"/>
  <c r="AT116" i="32"/>
  <c r="AI113" i="32"/>
  <c r="T88" i="32"/>
  <c r="S93" i="32"/>
  <c r="Z98" i="32"/>
  <c r="AH106" i="32"/>
  <c r="AS84" i="32"/>
  <c r="S99" i="32"/>
  <c r="L104" i="32"/>
  <c r="Z89" i="32"/>
  <c r="Z104" i="32"/>
  <c r="N80" i="32"/>
  <c r="AN119" i="32"/>
  <c r="O96" i="32"/>
  <c r="AM96" i="32"/>
  <c r="AD79" i="32"/>
  <c r="AO88" i="32"/>
  <c r="AE93" i="32"/>
  <c r="J85" i="32"/>
  <c r="O92" i="32"/>
  <c r="K107" i="32"/>
  <c r="M92" i="32"/>
  <c r="G96" i="32"/>
  <c r="I82" i="32"/>
  <c r="D105" i="32"/>
  <c r="AS110" i="32"/>
  <c r="AG103" i="32"/>
  <c r="AC84" i="32"/>
  <c r="E111" i="32"/>
  <c r="AE96" i="32"/>
  <c r="AU86" i="32"/>
  <c r="G80" i="32"/>
  <c r="E112" i="32"/>
  <c r="F87" i="32"/>
  <c r="AB90" i="32"/>
  <c r="U88" i="32"/>
  <c r="H87" i="32"/>
  <c r="J119" i="32"/>
  <c r="L86" i="32"/>
  <c r="AJ83" i="32"/>
  <c r="AN90" i="32"/>
  <c r="T116" i="32"/>
  <c r="P103" i="32"/>
  <c r="L90" i="32"/>
  <c r="K120" i="32"/>
  <c r="G107" i="32"/>
  <c r="AU93" i="32"/>
  <c r="AQ80" i="32"/>
  <c r="AP110" i="32"/>
  <c r="AL97" i="32"/>
  <c r="AH84" i="32"/>
  <c r="AG114" i="32"/>
  <c r="AC101" i="32"/>
  <c r="AJ109" i="32"/>
  <c r="AM116" i="32"/>
  <c r="AD120" i="32"/>
  <c r="Z107" i="32"/>
  <c r="AO111" i="32"/>
  <c r="D114" i="32"/>
  <c r="AU113" i="32"/>
  <c r="AQ100" i="32"/>
  <c r="AM87" i="32"/>
  <c r="N111" i="32"/>
  <c r="J98" i="32"/>
  <c r="F85" i="32"/>
  <c r="AC109" i="32"/>
  <c r="Y96" i="32"/>
  <c r="AR113" i="32"/>
  <c r="AN100" i="32"/>
  <c r="AJ87" i="32"/>
  <c r="AE116" i="32"/>
  <c r="AA103" i="32"/>
  <c r="W90" i="32"/>
  <c r="F116" i="32"/>
  <c r="AT102" i="32"/>
  <c r="AP89" i="32"/>
  <c r="U114" i="32"/>
  <c r="T120" i="32"/>
  <c r="O119" i="32"/>
  <c r="AP114" i="32"/>
  <c r="S121" i="32"/>
  <c r="J97" i="32"/>
  <c r="O114" i="32"/>
  <c r="AG87" i="32"/>
  <c r="N114" i="32"/>
  <c r="AE111" i="32"/>
  <c r="AA87" i="32"/>
  <c r="X92" i="32"/>
  <c r="AH97" i="32"/>
  <c r="Z105" i="32"/>
  <c r="N84" i="32"/>
  <c r="X98" i="32"/>
  <c r="AD106" i="32"/>
  <c r="AI118" i="32"/>
  <c r="J112" i="32"/>
  <c r="N104" i="32"/>
  <c r="S109" i="32"/>
  <c r="L107" i="32"/>
  <c r="AL89" i="32"/>
  <c r="K91" i="32"/>
  <c r="N81" i="32"/>
  <c r="U83" i="32"/>
  <c r="AH88" i="32"/>
  <c r="E92" i="32"/>
  <c r="R84" i="32"/>
  <c r="X107" i="32"/>
  <c r="AL114" i="32"/>
  <c r="AD105" i="32"/>
  <c r="Y85" i="32"/>
  <c r="R115" i="32"/>
  <c r="D98" i="32"/>
  <c r="F88" i="32"/>
  <c r="AM80" i="32"/>
  <c r="E118" i="32"/>
  <c r="Y90" i="32"/>
  <c r="AK91" i="32"/>
  <c r="AC90" i="32"/>
  <c r="Z79" i="32"/>
  <c r="H90" i="32"/>
  <c r="M87" i="32"/>
  <c r="AJ80" i="32"/>
  <c r="AT91" i="32"/>
  <c r="AN115" i="32"/>
  <c r="AJ102" i="32"/>
  <c r="AF89" i="32"/>
  <c r="AE119" i="32"/>
  <c r="AA106" i="32"/>
  <c r="W93" i="32"/>
  <c r="S80" i="32"/>
  <c r="R110" i="32"/>
  <c r="N97" i="32"/>
  <c r="J84" i="32"/>
  <c r="I114" i="32"/>
  <c r="U99" i="32"/>
  <c r="L109" i="32"/>
  <c r="O116" i="32"/>
  <c r="F120" i="32"/>
  <c r="AT106" i="32"/>
  <c r="Q111" i="32"/>
  <c r="X113" i="32"/>
  <c r="W113" i="32"/>
  <c r="S100" i="32"/>
  <c r="O87" i="32"/>
  <c r="AH110" i="32"/>
  <c r="AD97" i="32"/>
  <c r="Z84" i="32"/>
  <c r="E109" i="32"/>
  <c r="AS95" i="32"/>
  <c r="T113" i="32"/>
  <c r="P100" i="32"/>
  <c r="L87" i="32"/>
  <c r="G116" i="32"/>
  <c r="AU102" i="32"/>
  <c r="AO113" i="32"/>
  <c r="P92" i="32"/>
  <c r="V86" i="32"/>
  <c r="AA80" i="32"/>
  <c r="AP82" i="32"/>
  <c r="AI88" i="32"/>
  <c r="S85" i="32"/>
  <c r="AF88" i="32"/>
  <c r="AJ98" i="32"/>
  <c r="Y110" i="32"/>
  <c r="Q91" i="32"/>
  <c r="AK107" i="32"/>
  <c r="AS82" i="32"/>
  <c r="M91" i="32"/>
  <c r="P99" i="32"/>
  <c r="N89" i="32"/>
  <c r="AD81" i="32"/>
  <c r="AQ82" i="32"/>
  <c r="AJ91" i="32"/>
  <c r="D93" i="32"/>
  <c r="AO91" i="32"/>
  <c r="Y82" i="32"/>
  <c r="AP93" i="32"/>
  <c r="W88" i="32"/>
  <c r="I80" i="32"/>
  <c r="H93" i="32"/>
  <c r="P115" i="32"/>
  <c r="L102" i="32"/>
  <c r="H89" i="32"/>
  <c r="G119" i="32"/>
  <c r="AU105" i="32"/>
  <c r="AQ92" i="32"/>
  <c r="AM79" i="32"/>
  <c r="AL109" i="32"/>
  <c r="AH96" i="32"/>
  <c r="AD83" i="32"/>
  <c r="AC113" i="32"/>
  <c r="AJ121" i="32"/>
  <c r="AF108" i="32"/>
  <c r="AI115" i="32"/>
  <c r="Z119" i="32"/>
  <c r="V106" i="32"/>
  <c r="AK110" i="32"/>
  <c r="AR112" i="32"/>
  <c r="AQ112" i="32"/>
  <c r="AM99" i="32"/>
  <c r="AI86" i="32"/>
  <c r="J110" i="32"/>
  <c r="F97" i="32"/>
  <c r="AC121" i="32"/>
  <c r="Y108" i="32"/>
  <c r="U95" i="32"/>
  <c r="AN112" i="32"/>
  <c r="AJ99" i="32"/>
  <c r="AF86" i="32"/>
  <c r="AA115" i="32"/>
  <c r="W102" i="32"/>
  <c r="S89" i="32"/>
  <c r="AT114" i="32"/>
  <c r="AP101" i="32"/>
  <c r="AL88" i="32"/>
  <c r="V83" i="32"/>
  <c r="AC83" i="32"/>
  <c r="AL98" i="32"/>
  <c r="F100" i="32"/>
  <c r="AG88" i="32"/>
  <c r="AM82" i="32"/>
  <c r="L85" i="32"/>
  <c r="AS79" i="32"/>
  <c r="Q114" i="32"/>
  <c r="X100" i="32"/>
  <c r="AU110" i="32"/>
  <c r="Z81" i="32"/>
  <c r="T81" i="32"/>
  <c r="AH100" i="32"/>
  <c r="S90" i="32"/>
  <c r="R82" i="32"/>
  <c r="AU88" i="32"/>
  <c r="AU92" i="32"/>
  <c r="U94" i="32"/>
  <c r="E93" i="32"/>
  <c r="O83" i="32"/>
  <c r="U81" i="32"/>
  <c r="AB89" i="32"/>
  <c r="S82" i="32"/>
  <c r="AE94" i="32"/>
  <c r="AJ114" i="32"/>
  <c r="AF101" i="32"/>
  <c r="AB88" i="32"/>
  <c r="AA118" i="32"/>
  <c r="W105" i="32"/>
  <c r="S92" i="32"/>
  <c r="O79" i="32"/>
  <c r="N109" i="32"/>
  <c r="J96" i="32"/>
  <c r="F83" i="32"/>
  <c r="E113" i="32"/>
  <c r="L121" i="32"/>
  <c r="H108" i="32"/>
  <c r="K115" i="32"/>
  <c r="AT118" i="32"/>
  <c r="AP105" i="32"/>
  <c r="M110" i="32"/>
  <c r="T112" i="32"/>
  <c r="S112" i="32"/>
  <c r="O99" i="32"/>
  <c r="K86" i="32"/>
  <c r="AD109" i="32"/>
  <c r="Z96" i="32"/>
  <c r="E121" i="32"/>
  <c r="AS107" i="32"/>
  <c r="AO94" i="32"/>
  <c r="P112" i="32"/>
  <c r="L99" i="32"/>
  <c r="H86" i="32"/>
  <c r="AU114" i="32"/>
  <c r="AQ101" i="32"/>
  <c r="AM88" i="32"/>
  <c r="V114" i="32"/>
  <c r="R101" i="32"/>
  <c r="N88" i="32"/>
  <c r="I100" i="32"/>
  <c r="Q96" i="32"/>
  <c r="AJ79" i="32"/>
  <c r="G82" i="32"/>
  <c r="J91" i="32"/>
  <c r="AQ102" i="32"/>
  <c r="H96" i="32"/>
  <c r="AE80" i="32"/>
  <c r="AQ79" i="32"/>
  <c r="AG107" i="32"/>
  <c r="V103" i="32"/>
  <c r="U96" i="32"/>
  <c r="AK83" i="32"/>
  <c r="AH80" i="32"/>
  <c r="AO103" i="32"/>
  <c r="AO92" i="32"/>
  <c r="AP83" i="32"/>
  <c r="U90" i="32"/>
  <c r="AC95" i="32"/>
  <c r="AR96" i="32"/>
  <c r="AH95" i="32"/>
  <c r="AQ84" i="32"/>
  <c r="D80" i="32"/>
  <c r="AS91" i="32"/>
  <c r="J80" i="32"/>
  <c r="M97" i="32"/>
  <c r="AF113" i="32"/>
  <c r="AB100" i="32"/>
  <c r="X87" i="32"/>
  <c r="W117" i="32"/>
  <c r="S104" i="32"/>
  <c r="O91" i="32"/>
  <c r="N121" i="32"/>
  <c r="J108" i="32"/>
  <c r="F95" i="32"/>
  <c r="AT81" i="32"/>
  <c r="AS111" i="32"/>
  <c r="H120" i="32"/>
  <c r="D107" i="32"/>
  <c r="G114" i="32"/>
  <c r="AP117" i="32"/>
  <c r="AL104" i="32"/>
  <c r="I109" i="32"/>
  <c r="P111" i="32"/>
  <c r="O111" i="32"/>
  <c r="K98" i="32"/>
  <c r="AD121" i="32"/>
  <c r="Z108" i="32"/>
  <c r="V95" i="32"/>
  <c r="AS119" i="32"/>
  <c r="AO106" i="32"/>
  <c r="AK93" i="32"/>
  <c r="L111" i="32"/>
  <c r="H98" i="32"/>
  <c r="D85" i="32"/>
  <c r="AQ113" i="32"/>
  <c r="AH112" i="32"/>
  <c r="U85" i="32"/>
  <c r="U109" i="32"/>
  <c r="AG94" i="32"/>
  <c r="H82" i="32"/>
  <c r="V80" i="32"/>
  <c r="AN87" i="32"/>
  <c r="D79" i="32"/>
  <c r="AM104" i="32"/>
  <c r="Z110" i="32"/>
  <c r="H105" i="32"/>
  <c r="AR82" i="32"/>
  <c r="AF84" i="32"/>
  <c r="AL86" i="32"/>
  <c r="AN105" i="32"/>
  <c r="F94" i="32"/>
  <c r="AL84" i="32"/>
  <c r="AT92" i="32"/>
  <c r="AQ96" i="32"/>
  <c r="O98" i="32"/>
  <c r="AS96" i="32"/>
  <c r="D86" i="32"/>
  <c r="T79" i="32"/>
  <c r="G93" i="32"/>
  <c r="X89" i="32"/>
  <c r="V98" i="32"/>
  <c r="H113" i="32"/>
  <c r="D100" i="32"/>
  <c r="AR86" i="32"/>
  <c r="AQ116" i="32"/>
  <c r="AM103" i="32"/>
  <c r="AI90" i="32"/>
  <c r="AH120" i="32"/>
  <c r="AD107" i="32"/>
  <c r="Z94" i="32"/>
  <c r="V81" i="32"/>
  <c r="U111" i="32"/>
  <c r="AB119" i="32"/>
  <c r="X106" i="32"/>
  <c r="AA113" i="32"/>
  <c r="R117" i="32"/>
  <c r="AG121" i="32"/>
  <c r="AC108" i="32"/>
  <c r="AJ110" i="32"/>
  <c r="AI110" i="32"/>
  <c r="AE97" i="32"/>
  <c r="F121" i="32"/>
  <c r="AT107" i="32"/>
  <c r="AP94" i="32"/>
  <c r="U119" i="32"/>
  <c r="Q106" i="32"/>
  <c r="M93" i="32"/>
  <c r="AF110" i="32"/>
  <c r="AB97" i="32"/>
  <c r="X84" i="32"/>
  <c r="S113" i="32"/>
  <c r="O100" i="32"/>
  <c r="K87" i="32"/>
  <c r="AL112" i="32"/>
  <c r="AH99" i="32"/>
  <c r="AD86" i="32"/>
  <c r="I111" i="32"/>
  <c r="H117" i="32"/>
  <c r="AU115" i="32"/>
  <c r="M119" i="32"/>
  <c r="G118" i="32"/>
  <c r="AQ91" i="32"/>
  <c r="I113" i="32"/>
  <c r="H79" i="32"/>
  <c r="AI89" i="32"/>
  <c r="J113" i="32"/>
  <c r="U80" i="32"/>
  <c r="AS98" i="32"/>
  <c r="AH82" i="32"/>
  <c r="F96" i="32"/>
  <c r="D99" i="32"/>
  <c r="R114" i="32"/>
  <c r="AJ107" i="32"/>
  <c r="M82" i="32"/>
  <c r="AF85" i="32"/>
  <c r="AC85" i="32"/>
  <c r="AN107" i="32"/>
  <c r="Z95" i="32"/>
  <c r="AI85" i="32"/>
  <c r="M94" i="32"/>
  <c r="N98" i="32"/>
  <c r="AD99" i="32"/>
  <c r="P98" i="32"/>
  <c r="I87" i="32"/>
  <c r="AN80" i="32"/>
  <c r="AD94" i="32"/>
  <c r="K80" i="32"/>
  <c r="AQ99" i="32"/>
  <c r="AB112" i="32"/>
  <c r="X99" i="32"/>
  <c r="T86" i="32"/>
  <c r="S116" i="32"/>
  <c r="O103" i="32"/>
  <c r="K90" i="32"/>
  <c r="J120" i="32"/>
  <c r="F107" i="32"/>
  <c r="AT93" i="32"/>
  <c r="AP80" i="32"/>
  <c r="AO110" i="32"/>
  <c r="D119" i="32"/>
  <c r="AR105" i="32"/>
  <c r="AU112" i="32"/>
  <c r="AL116" i="32"/>
  <c r="I121" i="32"/>
  <c r="E108" i="32"/>
  <c r="L110" i="32"/>
  <c r="K110" i="32"/>
  <c r="G97" i="32"/>
  <c r="Z120" i="32"/>
  <c r="V107" i="32"/>
  <c r="R94" i="32"/>
  <c r="AO118" i="32"/>
  <c r="AK105" i="32"/>
  <c r="AG92" i="32"/>
  <c r="H110" i="32"/>
  <c r="D97" i="32"/>
  <c r="AR83" i="32"/>
  <c r="AM112" i="32"/>
  <c r="AI99" i="32"/>
  <c r="AE86" i="32"/>
  <c r="N112" i="32"/>
  <c r="J99" i="32"/>
  <c r="F86" i="32"/>
  <c r="AC110" i="32"/>
  <c r="AB116" i="32"/>
  <c r="W115" i="32"/>
  <c r="AG118" i="32"/>
  <c r="AQ81" i="32"/>
  <c r="AK101" i="32"/>
  <c r="T94" i="32"/>
  <c r="L114" i="32"/>
  <c r="AD95" i="32"/>
  <c r="AG109" i="32"/>
  <c r="U107" i="32"/>
  <c r="AM100" i="32"/>
  <c r="Q113" i="32"/>
  <c r="AO120" i="32"/>
  <c r="U89" i="32"/>
  <c r="AL81" i="32"/>
  <c r="R103" i="32"/>
  <c r="AL90" i="32"/>
  <c r="O84" i="32"/>
  <c r="AR84" i="32"/>
  <c r="W109" i="32"/>
  <c r="Q97" i="32"/>
  <c r="R121" i="32"/>
  <c r="AA111" i="32"/>
  <c r="D108" i="32"/>
  <c r="AS106" i="32"/>
  <c r="M112" i="32"/>
  <c r="AK119" i="32"/>
  <c r="AB84" i="32"/>
  <c r="N101" i="32"/>
  <c r="J89" i="32"/>
  <c r="AO109" i="32"/>
  <c r="Z82" i="32"/>
  <c r="AG111" i="32"/>
  <c r="AM83" i="32"/>
  <c r="Q88" i="32"/>
  <c r="P105" i="32"/>
  <c r="I92" i="32"/>
  <c r="O88" i="32"/>
  <c r="M96" i="32"/>
  <c r="Z87" i="32"/>
  <c r="D104" i="32"/>
  <c r="AI87" i="32"/>
  <c r="W110" i="32"/>
  <c r="AG86" i="32"/>
  <c r="M106" i="32"/>
  <c r="AM108" i="32"/>
  <c r="M100" i="32"/>
  <c r="AO114" i="32"/>
  <c r="AN85" i="32"/>
  <c r="AA85" i="32"/>
  <c r="AO121" i="32"/>
  <c r="AS87" i="32"/>
  <c r="AK109" i="32"/>
  <c r="AI119" i="32"/>
  <c r="P108" i="32"/>
  <c r="P89" i="32"/>
  <c r="L118" i="32"/>
  <c r="Y92" i="32"/>
  <c r="W79" i="32"/>
  <c r="R113" i="32"/>
  <c r="X103" i="32"/>
  <c r="AA117" i="32"/>
  <c r="Q80" i="32"/>
  <c r="V92" i="32"/>
  <c r="AP107" i="32"/>
  <c r="AF90" i="32"/>
  <c r="AB85" i="32"/>
  <c r="AJ104" i="32"/>
  <c r="AQ111" i="32"/>
  <c r="AL94" i="32"/>
  <c r="AL113" i="32"/>
  <c r="X82" i="32"/>
  <c r="Z85" i="32"/>
  <c r="AI101" i="32"/>
  <c r="V104" i="32"/>
  <c r="Y83" i="32"/>
  <c r="AT110" i="32"/>
  <c r="AC99" i="32"/>
  <c r="D112" i="32"/>
  <c r="V93" i="32"/>
  <c r="Y107" i="32"/>
  <c r="M105" i="32"/>
  <c r="K99" i="32"/>
  <c r="AK112" i="32"/>
  <c r="Q120" i="32"/>
  <c r="R85" i="32"/>
  <c r="I81" i="32"/>
  <c r="O102" i="32"/>
  <c r="AS89" i="32"/>
  <c r="AI112" i="32"/>
  <c r="AE98" i="32"/>
  <c r="AM98" i="32"/>
  <c r="AP115" i="32"/>
  <c r="H101" i="32"/>
  <c r="Q94" i="32"/>
  <c r="S95" i="32"/>
  <c r="I118" i="32"/>
  <c r="H97" i="32"/>
  <c r="V100" i="32"/>
  <c r="J103" i="32"/>
  <c r="N108" i="32"/>
  <c r="AF109" i="32"/>
  <c r="E110" i="32"/>
  <c r="J83" i="32"/>
  <c r="AO96" i="32"/>
  <c r="AC91" i="32"/>
  <c r="O95" i="32"/>
  <c r="K101" i="32"/>
  <c r="Y105" i="32"/>
  <c r="G86" i="32"/>
  <c r="W94" i="32"/>
  <c r="M104" i="32"/>
  <c r="AE99" i="32"/>
  <c r="AJ111" i="32"/>
  <c r="P119" i="32"/>
  <c r="AJ119" i="32"/>
  <c r="N107" i="32"/>
  <c r="L94" i="32"/>
  <c r="T99" i="32"/>
  <c r="AK96" i="32"/>
  <c r="Y86" i="32"/>
  <c r="G109" i="32"/>
  <c r="AT120" i="32"/>
  <c r="E106" i="32"/>
  <c r="T93" i="32"/>
  <c r="Y98" i="32"/>
  <c r="D109" i="32"/>
  <c r="M107" i="32"/>
  <c r="AU94" i="32"/>
  <c r="X118" i="32"/>
  <c r="AO105" i="32"/>
  <c r="Q93" i="32"/>
  <c r="X96" i="32"/>
  <c r="AH113" i="32"/>
  <c r="AD111" i="32"/>
  <c r="AM91" i="32"/>
  <c r="E98" i="32"/>
  <c r="AO82" i="32"/>
  <c r="Y91" i="32"/>
  <c r="AH87" i="32"/>
  <c r="J87" i="32"/>
  <c r="AH108" i="32"/>
  <c r="I83" i="32"/>
  <c r="E120" i="32"/>
  <c r="U93" i="32"/>
  <c r="AM114" i="32"/>
  <c r="AR100" i="32"/>
  <c r="X111" i="32"/>
  <c r="AP92" i="32"/>
  <c r="AG104" i="32"/>
  <c r="AE106" i="32"/>
  <c r="AC117" i="32"/>
  <c r="G102" i="32"/>
  <c r="Y109" i="32"/>
  <c r="E96" i="32"/>
  <c r="AG119" i="32"/>
  <c r="AN120" i="32"/>
  <c r="AP85" i="32"/>
  <c r="Q110" i="32"/>
  <c r="V110" i="32"/>
  <c r="AE81" i="32"/>
  <c r="P85" i="32"/>
  <c r="AJ118" i="32"/>
  <c r="AL108" i="32"/>
  <c r="AM95" i="32"/>
  <c r="AB104" i="32"/>
  <c r="AG97" i="32"/>
  <c r="AA96" i="32"/>
  <c r="P93" i="32"/>
  <c r="AU116" i="32"/>
  <c r="L112" i="32"/>
  <c r="AF99" i="32"/>
  <c r="H112" i="32"/>
  <c r="W112" i="32"/>
  <c r="AJ106" i="32"/>
  <c r="AT95" i="32"/>
  <c r="AC80" i="32"/>
  <c r="T85" i="32"/>
  <c r="AO102" i="32"/>
  <c r="AN114" i="32"/>
  <c r="AG95" i="32"/>
  <c r="AN111" i="32"/>
  <c r="AU95" i="32"/>
  <c r="H111" i="32"/>
  <c r="T87" i="32"/>
  <c r="AE117" i="32"/>
  <c r="AF103" i="32"/>
  <c r="Q95" i="32"/>
  <c r="AQ114" i="32"/>
  <c r="AA84" i="32"/>
  <c r="AL92" i="32"/>
  <c r="AC105" i="32"/>
  <c r="AE102" i="32"/>
  <c r="AT109" i="32"/>
  <c r="P90" i="32"/>
  <c r="AS100" i="32"/>
  <c r="AR98" i="32"/>
  <c r="R80" i="32"/>
  <c r="AG106" i="32"/>
  <c r="AF98" i="32"/>
  <c r="AO95" i="32"/>
  <c r="AE90" i="32"/>
  <c r="X116" i="32"/>
  <c r="Q85" i="32"/>
  <c r="N93" i="32"/>
  <c r="AC86" i="32"/>
  <c r="AL119" i="32"/>
  <c r="AH118" i="32"/>
  <c r="X101" i="32"/>
  <c r="S91" i="32"/>
  <c r="R102" i="32"/>
  <c r="T98" i="32"/>
  <c r="AL79" i="32"/>
  <c r="H109" i="32"/>
  <c r="T121" i="32"/>
  <c r="L83" i="32"/>
  <c r="O104" i="32"/>
  <c r="AR115" i="32"/>
  <c r="W91" i="32"/>
  <c r="V91" i="32"/>
  <c r="L82" i="32"/>
  <c r="AK90" i="32"/>
  <c r="O112" i="32"/>
  <c r="AA98" i="32"/>
  <c r="AT84" i="32"/>
  <c r="AA86" i="32"/>
  <c r="AB80" i="32"/>
  <c r="AT82" i="32"/>
  <c r="V94" i="32"/>
  <c r="D88" i="32"/>
  <c r="Y112" i="32"/>
  <c r="AM111" i="32"/>
  <c r="AN118" i="32"/>
  <c r="J95" i="32"/>
  <c r="AL96" i="32"/>
  <c r="U102" i="32"/>
  <c r="K103" i="32"/>
  <c r="AR95" i="32"/>
  <c r="AE89" i="32"/>
  <c r="N86" i="32"/>
  <c r="AD119" i="32"/>
  <c r="AS83" i="32"/>
  <c r="AP96" i="32"/>
  <c r="F82" i="32"/>
  <c r="AN86" i="32"/>
  <c r="AE109" i="32"/>
  <c r="AA105" i="32"/>
  <c r="AP121" i="32"/>
  <c r="T102" i="32"/>
  <c r="Z117" i="32"/>
  <c r="AE82" i="32"/>
  <c r="F106" i="32"/>
  <c r="U110" i="32"/>
  <c r="R106" i="32"/>
  <c r="U115" i="32"/>
  <c r="AO84" i="32"/>
  <c r="AC79" i="32"/>
  <c r="AT100" i="32"/>
  <c r="AB109" i="32"/>
  <c r="H94" i="32"/>
  <c r="AH111" i="32"/>
  <c r="Z101" i="32"/>
  <c r="G81" i="32"/>
  <c r="N96" i="32"/>
  <c r="X91" i="32"/>
  <c r="P95" i="32"/>
  <c r="AE114" i="32"/>
  <c r="E89" i="32"/>
  <c r="L97" i="32"/>
  <c r="E86" i="32"/>
  <c r="D87" i="32"/>
  <c r="AO89" i="32"/>
  <c r="W97" i="32"/>
  <c r="AI97" i="32"/>
  <c r="AT105" i="32"/>
  <c r="AS94" i="32"/>
  <c r="AS88" i="32"/>
  <c r="E84" i="32"/>
  <c r="AU117" i="32"/>
  <c r="AF120" i="32"/>
  <c r="AI98" i="32"/>
  <c r="AP113" i="32"/>
  <c r="K119" i="32"/>
  <c r="AI106" i="32"/>
  <c r="AF117" i="32"/>
  <c r="AE118" i="32"/>
  <c r="AQ85" i="32"/>
  <c r="AA104" i="32"/>
  <c r="J111" i="32"/>
  <c r="U92" i="32"/>
  <c r="Y101" i="32"/>
  <c r="AG90" i="32"/>
  <c r="N100" i="32"/>
  <c r="T83" i="32"/>
  <c r="AJ85" i="32"/>
  <c r="W92" i="32"/>
  <c r="I85" i="32"/>
  <c r="H88" i="32"/>
  <c r="M113" i="32"/>
  <c r="G88" i="32"/>
  <c r="AU91" i="32"/>
  <c r="AR106" i="32"/>
  <c r="AB95" i="32"/>
  <c r="V82" i="32"/>
  <c r="K113" i="32"/>
  <c r="E80" i="32"/>
  <c r="V88" i="32"/>
  <c r="AM115" i="32"/>
  <c r="AJ105" i="32"/>
  <c r="O107" i="32"/>
  <c r="J94" i="32"/>
  <c r="R83" i="32"/>
  <c r="AC93" i="32"/>
  <c r="AN82" i="32"/>
  <c r="AA121" i="32"/>
  <c r="AL93" i="32"/>
  <c r="AH115" i="32"/>
  <c r="AO80" i="32"/>
  <c r="AL83" i="32"/>
  <c r="Z106" i="32"/>
  <c r="S101" i="32"/>
  <c r="AF82" i="32"/>
  <c r="AK80" i="32"/>
  <c r="AA89" i="32"/>
  <c r="O115" i="32"/>
  <c r="AR117" i="32"/>
  <c r="D116" i="32"/>
  <c r="F109" i="32"/>
  <c r="Q108" i="32"/>
  <c r="G89" i="32"/>
  <c r="AA116" i="32"/>
  <c r="N116" i="32"/>
  <c r="S114" i="32"/>
  <c r="Z111" i="32"/>
  <c r="R120" i="32"/>
  <c r="M80" i="32"/>
  <c r="W108" i="32"/>
  <c r="AF94" i="32"/>
  <c r="K81" i="32"/>
  <c r="AO101" i="32"/>
  <c r="AE84" i="32"/>
  <c r="AQ104" i="32"/>
  <c r="AB107" i="32"/>
  <c r="AE85" i="32"/>
  <c r="X115" i="32"/>
  <c r="AR109" i="32"/>
  <c r="AD98" i="32"/>
  <c r="F98" i="32"/>
  <c r="AL120" i="32"/>
  <c r="AL121" i="32"/>
  <c r="U100" i="32"/>
  <c r="AG101" i="32"/>
  <c r="AC120" i="32"/>
  <c r="L113" i="32"/>
  <c r="AT98" i="32"/>
  <c r="F111" i="32"/>
  <c r="AI91" i="32"/>
  <c r="AI102" i="32"/>
  <c r="T105" i="32"/>
  <c r="AT119" i="32"/>
  <c r="AO81" i="32"/>
  <c r="X94" i="32"/>
  <c r="AP106" i="32"/>
  <c r="H84" i="32"/>
  <c r="AK92" i="32"/>
  <c r="V118" i="32"/>
  <c r="W114" i="32"/>
  <c r="AO90" i="32"/>
  <c r="AD93" i="32"/>
  <c r="R105" i="32"/>
  <c r="T115" i="32"/>
  <c r="Q118" i="32"/>
  <c r="Q119" i="32"/>
  <c r="AL95" i="32"/>
  <c r="AP102" i="32"/>
  <c r="S115" i="32"/>
  <c r="AS80" i="32"/>
  <c r="K102" i="32"/>
  <c r="AN104" i="32"/>
  <c r="V119" i="32"/>
  <c r="AF92" i="32"/>
  <c r="AL100" i="32"/>
  <c r="E95" i="32"/>
  <c r="AN89" i="32"/>
  <c r="AJ95" i="32"/>
  <c r="AK108" i="32"/>
  <c r="E83" i="32"/>
  <c r="AB81" i="32"/>
  <c r="F119" i="32"/>
  <c r="AI111" i="32"/>
  <c r="I93" i="32"/>
  <c r="E101" i="32"/>
  <c r="AK117" i="32"/>
  <c r="AK82" i="32"/>
  <c r="K118" i="32"/>
  <c r="M101" i="32"/>
  <c r="Y94" i="32"/>
  <c r="R108" i="32"/>
  <c r="AK95" i="32"/>
  <c r="Y111" i="32"/>
  <c r="AE88" i="32"/>
  <c r="AF96" i="32"/>
  <c r="R93" i="32"/>
  <c r="E105" i="32"/>
  <c r="T103" i="32"/>
  <c r="AJ82" i="32"/>
  <c r="G117" i="32"/>
  <c r="H100" i="32"/>
  <c r="G90" i="32"/>
  <c r="AF91" i="32"/>
  <c r="AT94" i="32"/>
  <c r="Y120" i="32"/>
  <c r="E91" i="32"/>
  <c r="AO85" i="32"/>
  <c r="N90" i="32"/>
  <c r="Z99" i="32"/>
  <c r="E85" i="32"/>
  <c r="D9" i="31"/>
  <c r="D8" i="31"/>
  <c r="I29" i="65" s="1"/>
  <c r="AE50" i="28"/>
  <c r="AE60" i="28"/>
  <c r="AF50" i="28"/>
  <c r="AF60" i="28"/>
  <c r="AG50" i="28"/>
  <c r="AG60" i="28"/>
  <c r="AG61" i="28" s="1"/>
  <c r="AG64" i="28" s="1"/>
  <c r="AH50" i="28"/>
  <c r="AH60" i="28"/>
  <c r="AI50" i="28"/>
  <c r="AI60" i="28"/>
  <c r="AI61" i="28" s="1"/>
  <c r="AI64" i="28" s="1"/>
  <c r="AJ50" i="28"/>
  <c r="AJ60" i="28"/>
  <c r="AK50" i="28"/>
  <c r="AK60" i="28"/>
  <c r="AL50" i="28"/>
  <c r="AL60" i="28"/>
  <c r="AM50" i="28"/>
  <c r="AM60" i="28"/>
  <c r="AN50" i="28"/>
  <c r="AN60" i="28"/>
  <c r="AN61" i="28" s="1"/>
  <c r="AN64" i="28" s="1"/>
  <c r="AO50" i="28"/>
  <c r="AO60" i="28"/>
  <c r="AP50" i="28"/>
  <c r="AP60" i="28"/>
  <c r="AQ50" i="28"/>
  <c r="AQ60" i="28"/>
  <c r="AR50" i="28"/>
  <c r="AR60" i="28"/>
  <c r="U50" i="28"/>
  <c r="U60" i="28"/>
  <c r="U61" i="28" s="1"/>
  <c r="U64" i="28" s="1"/>
  <c r="AS50" i="28"/>
  <c r="AS60" i="28"/>
  <c r="AD50" i="28"/>
  <c r="AD60" i="28"/>
  <c r="V50" i="28"/>
  <c r="V60" i="28"/>
  <c r="AT50" i="28"/>
  <c r="AT60" i="28"/>
  <c r="W50" i="28"/>
  <c r="W60" i="28"/>
  <c r="AU50" i="28"/>
  <c r="AU60" i="28"/>
  <c r="X50" i="28"/>
  <c r="X60" i="28"/>
  <c r="X61" i="28" s="1"/>
  <c r="X64" i="28" s="1"/>
  <c r="Z50" i="28"/>
  <c r="Z60" i="28"/>
  <c r="AA50" i="28"/>
  <c r="AA60" i="28"/>
  <c r="AB50" i="28"/>
  <c r="AB60" i="28"/>
  <c r="Y50" i="28"/>
  <c r="Y60" i="28"/>
  <c r="AC50" i="28"/>
  <c r="AC60" i="28"/>
  <c r="I28" i="65"/>
  <c r="G28" i="65"/>
  <c r="J50" i="26"/>
  <c r="J42" i="26"/>
  <c r="AH50" i="26"/>
  <c r="AH42" i="26"/>
  <c r="K50" i="26"/>
  <c r="K42" i="26"/>
  <c r="AI50" i="26"/>
  <c r="AI42" i="26"/>
  <c r="L50" i="26"/>
  <c r="L42" i="26"/>
  <c r="AJ50" i="26"/>
  <c r="AJ42" i="26"/>
  <c r="M50" i="26"/>
  <c r="M42" i="26"/>
  <c r="AK50" i="26"/>
  <c r="AK42" i="26"/>
  <c r="AD50" i="26"/>
  <c r="AD42" i="26"/>
  <c r="N50" i="26"/>
  <c r="N42" i="26"/>
  <c r="AL50" i="26"/>
  <c r="AL42" i="26"/>
  <c r="AL45" i="26" s="1"/>
  <c r="O50" i="26"/>
  <c r="O42" i="26"/>
  <c r="AM50" i="26"/>
  <c r="AM42" i="26"/>
  <c r="P50" i="26"/>
  <c r="P42" i="26"/>
  <c r="AN50" i="26"/>
  <c r="AN42" i="26"/>
  <c r="AG50" i="26"/>
  <c r="AG42" i="26"/>
  <c r="Q50" i="26"/>
  <c r="Q42" i="26"/>
  <c r="AO50" i="26"/>
  <c r="AO42" i="26"/>
  <c r="R50" i="26"/>
  <c r="R42" i="26"/>
  <c r="AP50" i="26"/>
  <c r="AP42" i="26"/>
  <c r="S50" i="26"/>
  <c r="S42" i="26"/>
  <c r="AQ50" i="26"/>
  <c r="AQ42" i="26"/>
  <c r="T50" i="26"/>
  <c r="T42" i="26"/>
  <c r="AR50" i="26"/>
  <c r="AR42" i="26"/>
  <c r="F50" i="26"/>
  <c r="F42" i="26"/>
  <c r="H50" i="26"/>
  <c r="H42" i="26"/>
  <c r="U50" i="26"/>
  <c r="U42" i="26"/>
  <c r="AS50" i="26"/>
  <c r="AS42" i="26"/>
  <c r="V50" i="26"/>
  <c r="V42" i="26"/>
  <c r="AT50" i="26"/>
  <c r="AT42" i="26"/>
  <c r="W50" i="26"/>
  <c r="W42" i="26"/>
  <c r="AU50" i="26"/>
  <c r="AU42" i="26"/>
  <c r="X50" i="26"/>
  <c r="X42" i="26"/>
  <c r="AE50" i="26"/>
  <c r="AE42" i="26"/>
  <c r="AF50" i="26"/>
  <c r="AF42" i="26"/>
  <c r="Y50" i="26"/>
  <c r="Y42" i="26"/>
  <c r="Z50" i="26"/>
  <c r="Z42" i="26"/>
  <c r="G50" i="26"/>
  <c r="G42" i="26"/>
  <c r="AA50" i="26"/>
  <c r="AA42" i="26"/>
  <c r="D50" i="26"/>
  <c r="D42" i="26"/>
  <c r="D45" i="26" s="1"/>
  <c r="AB50" i="26"/>
  <c r="AB42" i="26"/>
  <c r="I50" i="26"/>
  <c r="I42" i="26"/>
  <c r="I45" i="26" s="1"/>
  <c r="E50" i="26"/>
  <c r="E42" i="26"/>
  <c r="AC50" i="26"/>
  <c r="AC42" i="26"/>
  <c r="Z39" i="26"/>
  <c r="M39" i="26"/>
  <c r="AK39" i="26"/>
  <c r="N39" i="26"/>
  <c r="AL39" i="26"/>
  <c r="AA39" i="26"/>
  <c r="AB39" i="26"/>
  <c r="G39" i="26"/>
  <c r="J50" i="30"/>
  <c r="J42" i="30"/>
  <c r="J45" i="30" s="1"/>
  <c r="AH50" i="30"/>
  <c r="AH42" i="30"/>
  <c r="K42" i="30"/>
  <c r="AI50" i="30"/>
  <c r="AI42" i="30"/>
  <c r="L50" i="30"/>
  <c r="L42" i="30"/>
  <c r="AJ50" i="30"/>
  <c r="AJ42" i="30"/>
  <c r="AF39" i="30"/>
  <c r="M50" i="30"/>
  <c r="M42" i="30"/>
  <c r="AK50" i="30"/>
  <c r="AK42" i="30"/>
  <c r="AG39" i="30"/>
  <c r="N50" i="30"/>
  <c r="N42" i="30"/>
  <c r="AL50" i="30"/>
  <c r="AL42" i="30"/>
  <c r="AH39" i="30"/>
  <c r="O50" i="30"/>
  <c r="O42" i="30"/>
  <c r="AM50" i="30"/>
  <c r="AM42" i="30"/>
  <c r="K39" i="30"/>
  <c r="AI39" i="30"/>
  <c r="P50" i="30"/>
  <c r="P42" i="30"/>
  <c r="AN50" i="30"/>
  <c r="AN42" i="30"/>
  <c r="L39" i="30"/>
  <c r="AJ39" i="30"/>
  <c r="Q50" i="30"/>
  <c r="Q42" i="30"/>
  <c r="AO50" i="30"/>
  <c r="AO42" i="30"/>
  <c r="M39" i="30"/>
  <c r="AK39" i="30"/>
  <c r="H50" i="30"/>
  <c r="H42" i="30"/>
  <c r="H45" i="30" s="1"/>
  <c r="R50" i="30"/>
  <c r="R42" i="30"/>
  <c r="AP50" i="30"/>
  <c r="AP42" i="30"/>
  <c r="N39" i="30"/>
  <c r="AL39" i="30"/>
  <c r="S50" i="30"/>
  <c r="S42" i="30"/>
  <c r="AQ50" i="30"/>
  <c r="AQ42" i="30"/>
  <c r="O39" i="30"/>
  <c r="AM39" i="30"/>
  <c r="I50" i="30"/>
  <c r="I42" i="30"/>
  <c r="I45" i="30" s="1"/>
  <c r="T50" i="30"/>
  <c r="T42" i="30"/>
  <c r="AR50" i="30"/>
  <c r="AR42" i="30"/>
  <c r="P39" i="30"/>
  <c r="AN39" i="30"/>
  <c r="U50" i="30"/>
  <c r="U42" i="30"/>
  <c r="AS50" i="30"/>
  <c r="AS42" i="30"/>
  <c r="Q39" i="30"/>
  <c r="AO39" i="30"/>
  <c r="V50" i="30"/>
  <c r="V42" i="30"/>
  <c r="AT50" i="30"/>
  <c r="AT42" i="30"/>
  <c r="R39" i="30"/>
  <c r="AP39" i="30"/>
  <c r="AF50" i="30"/>
  <c r="AF42" i="30"/>
  <c r="W50" i="30"/>
  <c r="W42" i="30"/>
  <c r="AU50" i="30"/>
  <c r="AU42" i="30"/>
  <c r="S39" i="30"/>
  <c r="AQ39" i="30"/>
  <c r="X50" i="30"/>
  <c r="X42" i="30"/>
  <c r="T39" i="30"/>
  <c r="AR39" i="30"/>
  <c r="Y50" i="30"/>
  <c r="Y42" i="30"/>
  <c r="U39" i="30"/>
  <c r="AS39" i="30"/>
  <c r="Z50" i="30"/>
  <c r="Z42" i="30"/>
  <c r="Z45" i="30" s="1"/>
  <c r="V39" i="30"/>
  <c r="AT39" i="30"/>
  <c r="AA50" i="30"/>
  <c r="AA42" i="30"/>
  <c r="AA45" i="30" s="1"/>
  <c r="W39" i="30"/>
  <c r="AU39" i="30"/>
  <c r="AG50" i="30"/>
  <c r="AG42" i="30"/>
  <c r="D50" i="30"/>
  <c r="D42" i="30"/>
  <c r="D45" i="30" s="1"/>
  <c r="AB50" i="30"/>
  <c r="AB42" i="30"/>
  <c r="AB45" i="30" s="1"/>
  <c r="X39" i="30"/>
  <c r="E50" i="30"/>
  <c r="E42" i="30"/>
  <c r="E45" i="30" s="1"/>
  <c r="AC50" i="30"/>
  <c r="AC42" i="30"/>
  <c r="AC45" i="30" s="1"/>
  <c r="Y39" i="30"/>
  <c r="F50" i="30"/>
  <c r="F42" i="30"/>
  <c r="F45" i="30" s="1"/>
  <c r="AD50" i="30"/>
  <c r="AD42" i="30"/>
  <c r="AD45" i="30" s="1"/>
  <c r="G50" i="30"/>
  <c r="G42" i="30"/>
  <c r="G45" i="30" s="1"/>
  <c r="AE50" i="30"/>
  <c r="AE42" i="30"/>
  <c r="AE45" i="30" s="1"/>
  <c r="O61" i="30"/>
  <c r="AM61" i="30"/>
  <c r="P61" i="30"/>
  <c r="AN61" i="30"/>
  <c r="Q61" i="30"/>
  <c r="AO61" i="30"/>
  <c r="R61" i="30"/>
  <c r="AP61" i="30"/>
  <c r="T61" i="30"/>
  <c r="AR61" i="30"/>
  <c r="S61" i="30"/>
  <c r="U61" i="30"/>
  <c r="AS61" i="30"/>
  <c r="V61" i="30"/>
  <c r="AT61" i="30"/>
  <c r="W61" i="30"/>
  <c r="AU61" i="30"/>
  <c r="AK61" i="30"/>
  <c r="AL61" i="30"/>
  <c r="X61" i="30"/>
  <c r="Y61" i="30"/>
  <c r="AQ61" i="30"/>
  <c r="Z61" i="30"/>
  <c r="AA61" i="30"/>
  <c r="AB61" i="30"/>
  <c r="AC61" i="30"/>
  <c r="AD61" i="30"/>
  <c r="AE61" i="30"/>
  <c r="N61" i="30"/>
  <c r="AF61" i="30"/>
  <c r="AG61" i="30"/>
  <c r="AH61" i="30"/>
  <c r="M61" i="30"/>
  <c r="K61" i="30"/>
  <c r="K62" i="30" s="1"/>
  <c r="K65" i="30" s="1"/>
  <c r="AI61" i="30"/>
  <c r="L61" i="30"/>
  <c r="L62" i="30" s="1"/>
  <c r="AJ61" i="30"/>
  <c r="P39" i="26"/>
  <c r="R39" i="26"/>
  <c r="AO39" i="26"/>
  <c r="AN39" i="26"/>
  <c r="AP39" i="26"/>
  <c r="H39" i="26"/>
  <c r="AF39" i="26"/>
  <c r="AD39" i="26"/>
  <c r="I39" i="26"/>
  <c r="AG39" i="26"/>
  <c r="F39" i="26"/>
  <c r="Q39" i="26"/>
  <c r="AK39" i="28"/>
  <c r="AK45" i="28" s="1"/>
  <c r="R39" i="28"/>
  <c r="AE39" i="26"/>
  <c r="Z39" i="28"/>
  <c r="Z45" i="28" s="1"/>
  <c r="AA39" i="28"/>
  <c r="AA45" i="28" s="1"/>
  <c r="D21" i="21"/>
  <c r="E39" i="28"/>
  <c r="AC39" i="28"/>
  <c r="AC45" i="28" s="1"/>
  <c r="G39" i="28"/>
  <c r="M39" i="28"/>
  <c r="AM39" i="28"/>
  <c r="AM45" i="28" s="1"/>
  <c r="S39" i="28"/>
  <c r="AN39" i="28"/>
  <c r="AN45" i="28" s="1"/>
  <c r="T39" i="28"/>
  <c r="AO39" i="28"/>
  <c r="AO45" i="28" s="1"/>
  <c r="R30" i="28"/>
  <c r="AP30" i="28"/>
  <c r="AP39" i="28"/>
  <c r="AP45" i="28" s="1"/>
  <c r="AQ39" i="28"/>
  <c r="AQ45" i="28" s="1"/>
  <c r="AR39" i="28"/>
  <c r="AR45" i="28" s="1"/>
  <c r="F39" i="28"/>
  <c r="F45" i="28" s="1"/>
  <c r="AD39" i="28"/>
  <c r="AD45" i="28" s="1"/>
  <c r="AE39" i="28"/>
  <c r="AE45" i="28" s="1"/>
  <c r="AL39" i="28"/>
  <c r="AL45" i="28" s="1"/>
  <c r="N39" i="28"/>
  <c r="O39" i="28"/>
  <c r="P39" i="28"/>
  <c r="Q39" i="28"/>
  <c r="O39" i="26"/>
  <c r="AM39" i="26"/>
  <c r="S39" i="26"/>
  <c r="AQ39" i="26"/>
  <c r="T51" i="52"/>
  <c r="U37" i="52"/>
  <c r="U34" i="52"/>
  <c r="V50" i="52"/>
  <c r="P30" i="30"/>
  <c r="AN30" i="30"/>
  <c r="Q30" i="30"/>
  <c r="AO30" i="30"/>
  <c r="R30" i="30"/>
  <c r="AP30" i="30"/>
  <c r="S30" i="30"/>
  <c r="AQ30" i="30"/>
  <c r="T30" i="30"/>
  <c r="AR30" i="30"/>
  <c r="X30" i="30"/>
  <c r="D30" i="30"/>
  <c r="E30" i="30"/>
  <c r="Z30" i="30"/>
  <c r="F30" i="30"/>
  <c r="G30" i="30"/>
  <c r="H30" i="30"/>
  <c r="I30" i="30"/>
  <c r="J30" i="30"/>
  <c r="Y30" i="30"/>
  <c r="AA30" i="30"/>
  <c r="AB30" i="30"/>
  <c r="AC30" i="30"/>
  <c r="AD30" i="30"/>
  <c r="AE30" i="30"/>
  <c r="AF30" i="30"/>
  <c r="AG30" i="30"/>
  <c r="AH30" i="30"/>
  <c r="K30" i="30"/>
  <c r="AI30" i="30"/>
  <c r="L30" i="30"/>
  <c r="AJ30" i="30"/>
  <c r="M30" i="30"/>
  <c r="AK30" i="30"/>
  <c r="N30" i="30"/>
  <c r="AL30" i="30"/>
  <c r="O30" i="30"/>
  <c r="AM30" i="30"/>
  <c r="U30" i="30"/>
  <c r="AS30" i="30"/>
  <c r="V30" i="30"/>
  <c r="AT30" i="30"/>
  <c r="W30" i="30"/>
  <c r="AU30" i="30"/>
  <c r="H39" i="28"/>
  <c r="AF39" i="28"/>
  <c r="AF45" i="28" s="1"/>
  <c r="I39" i="28"/>
  <c r="AG39" i="28"/>
  <c r="AG45" i="28" s="1"/>
  <c r="J39" i="28"/>
  <c r="AH39" i="28"/>
  <c r="AH45" i="28" s="1"/>
  <c r="AJ39" i="28"/>
  <c r="AJ45" i="28" s="1"/>
  <c r="K39" i="28"/>
  <c r="AI39" i="28"/>
  <c r="AI45" i="28" s="1"/>
  <c r="U39" i="28"/>
  <c r="U45" i="28" s="1"/>
  <c r="AS39" i="28"/>
  <c r="AS45" i="28" s="1"/>
  <c r="V39" i="28"/>
  <c r="V45" i="28" s="1"/>
  <c r="AT39" i="28"/>
  <c r="AT45" i="28" s="1"/>
  <c r="W39" i="28"/>
  <c r="W45" i="28" s="1"/>
  <c r="AU39" i="28"/>
  <c r="AU45" i="28" s="1"/>
  <c r="X39" i="28"/>
  <c r="X45" i="28" s="1"/>
  <c r="Y39" i="28"/>
  <c r="Y45" i="28" s="1"/>
  <c r="S30" i="28"/>
  <c r="AQ30" i="28"/>
  <c r="T30" i="28"/>
  <c r="AR30" i="28"/>
  <c r="X30" i="28"/>
  <c r="D30" i="28"/>
  <c r="F30" i="28"/>
  <c r="G30" i="28"/>
  <c r="H30" i="28"/>
  <c r="E30" i="28"/>
  <c r="I30" i="28"/>
  <c r="J30" i="28"/>
  <c r="Y30" i="28"/>
  <c r="Z30" i="28"/>
  <c r="AA30" i="28"/>
  <c r="AB30" i="28"/>
  <c r="AC30" i="28"/>
  <c r="AD30" i="28"/>
  <c r="AE30" i="28"/>
  <c r="AF30" i="28"/>
  <c r="AG30" i="28"/>
  <c r="AH30" i="28"/>
  <c r="K30" i="28"/>
  <c r="AI30" i="28"/>
  <c r="L30" i="28"/>
  <c r="AJ30" i="28"/>
  <c r="M30" i="28"/>
  <c r="AK30" i="28"/>
  <c r="N30" i="28"/>
  <c r="AL30" i="28"/>
  <c r="O30" i="28"/>
  <c r="AM30" i="28"/>
  <c r="P30" i="28"/>
  <c r="AN30" i="28"/>
  <c r="Q30" i="28"/>
  <c r="AO30" i="28"/>
  <c r="U30" i="28"/>
  <c r="AS30" i="28"/>
  <c r="V30" i="28"/>
  <c r="AT30" i="28"/>
  <c r="W30" i="28"/>
  <c r="AU30" i="28"/>
  <c r="AU39" i="26"/>
  <c r="AS39" i="26"/>
  <c r="X39" i="26"/>
  <c r="Y39" i="26"/>
  <c r="V39" i="26"/>
  <c r="T39" i="26"/>
  <c r="W39" i="26"/>
  <c r="AR39" i="26"/>
  <c r="U39" i="26"/>
  <c r="AT39" i="26"/>
  <c r="E39" i="26"/>
  <c r="AC39" i="26"/>
  <c r="AH39" i="26"/>
  <c r="L39" i="26"/>
  <c r="J39" i="26"/>
  <c r="AI39" i="26"/>
  <c r="K39" i="26"/>
  <c r="AJ39" i="26"/>
  <c r="U30" i="26"/>
  <c r="Q30" i="26"/>
  <c r="AO30" i="26"/>
  <c r="X30" i="26"/>
  <c r="D30" i="26"/>
  <c r="E30" i="26"/>
  <c r="F30" i="26"/>
  <c r="G30" i="26"/>
  <c r="I30" i="26"/>
  <c r="H30" i="26"/>
  <c r="J30" i="26"/>
  <c r="P30" i="26"/>
  <c r="AN30" i="26"/>
  <c r="R30" i="26"/>
  <c r="AP30" i="26"/>
  <c r="AQ30" i="26"/>
  <c r="S30" i="26"/>
  <c r="T30" i="26"/>
  <c r="AR30" i="26"/>
  <c r="Y30" i="26"/>
  <c r="Z30" i="26"/>
  <c r="AA30" i="26"/>
  <c r="AB30" i="26"/>
  <c r="AC30" i="26"/>
  <c r="AD30" i="26"/>
  <c r="AE30" i="26"/>
  <c r="AG30" i="26"/>
  <c r="AH30" i="26"/>
  <c r="K30" i="26"/>
  <c r="AI30" i="26"/>
  <c r="L30" i="26"/>
  <c r="AJ30" i="26"/>
  <c r="M30" i="26"/>
  <c r="AK30" i="26"/>
  <c r="N30" i="26"/>
  <c r="AL30" i="26"/>
  <c r="AF30" i="26"/>
  <c r="O30" i="26"/>
  <c r="AM30" i="26"/>
  <c r="AS30" i="26"/>
  <c r="V30" i="26"/>
  <c r="AT30" i="26"/>
  <c r="W30" i="26"/>
  <c r="AU30" i="26"/>
  <c r="T45" i="26" l="1"/>
  <c r="F45" i="26"/>
  <c r="Y45" i="26"/>
  <c r="X45" i="26"/>
  <c r="AD45" i="26"/>
  <c r="S45" i="26"/>
  <c r="AU45" i="26"/>
  <c r="W45" i="26"/>
  <c r="AG45" i="26"/>
  <c r="AR45" i="26"/>
  <c r="O45" i="26"/>
  <c r="AF45" i="26"/>
  <c r="AE45" i="26"/>
  <c r="AQ45" i="26"/>
  <c r="AC45" i="26"/>
  <c r="E45" i="26"/>
  <c r="AT45" i="26"/>
  <c r="V45" i="26"/>
  <c r="Q45" i="26"/>
  <c r="R62" i="30"/>
  <c r="R65" i="30" s="1"/>
  <c r="AF62" i="30"/>
  <c r="O45" i="30"/>
  <c r="U62" i="30"/>
  <c r="U65" i="30" s="1"/>
  <c r="AI62" i="30"/>
  <c r="AI65" i="30" s="1"/>
  <c r="AF45" i="30"/>
  <c r="P45" i="30"/>
  <c r="S62" i="30"/>
  <c r="S65" i="30" s="1"/>
  <c r="S45" i="30"/>
  <c r="W61" i="28"/>
  <c r="W64" i="28" s="1"/>
  <c r="AK61" i="28"/>
  <c r="AK64" i="28" s="1"/>
  <c r="AC61" i="28"/>
  <c r="AC64" i="28" s="1"/>
  <c r="Z61" i="28"/>
  <c r="Z64" i="28" s="1"/>
  <c r="AU61" i="28"/>
  <c r="AU64" i="28" s="1"/>
  <c r="AM61" i="28"/>
  <c r="AM64" i="28" s="1"/>
  <c r="AD61" i="28"/>
  <c r="AD64" i="28" s="1"/>
  <c r="I45" i="28"/>
  <c r="AS61" i="28"/>
  <c r="AS64" i="28" s="1"/>
  <c r="P45" i="28"/>
  <c r="AA61" i="28"/>
  <c r="AA64" i="28" s="1"/>
  <c r="D10" i="25"/>
  <c r="O45" i="28"/>
  <c r="H45" i="28"/>
  <c r="AL61" i="28"/>
  <c r="AL64" i="28" s="1"/>
  <c r="AT61" i="28"/>
  <c r="AT64" i="28" s="1"/>
  <c r="N45" i="28"/>
  <c r="G45" i="28"/>
  <c r="V61" i="28"/>
  <c r="AJ61" i="28"/>
  <c r="AJ64" i="28" s="1"/>
  <c r="T45" i="28"/>
  <c r="M45" i="28"/>
  <c r="S45" i="28"/>
  <c r="E45" i="28"/>
  <c r="K45" i="28"/>
  <c r="R45" i="28"/>
  <c r="AP61" i="28"/>
  <c r="AP64" i="28" s="1"/>
  <c r="Q45" i="28"/>
  <c r="J45" i="28"/>
  <c r="AS115" i="32"/>
  <c r="R104" i="32"/>
  <c r="AN108" i="32"/>
  <c r="AG108" i="32"/>
  <c r="I104" i="32"/>
  <c r="AN113" i="32"/>
  <c r="AF83" i="32"/>
  <c r="S83" i="32"/>
  <c r="AK121" i="32"/>
  <c r="AH92" i="32"/>
  <c r="AO107" i="32"/>
  <c r="AJ96" i="32"/>
  <c r="AO115" i="32"/>
  <c r="AL91" i="32"/>
  <c r="AA108" i="32"/>
  <c r="Y119" i="32"/>
  <c r="J115" i="32"/>
  <c r="S111" i="32"/>
  <c r="P113" i="32"/>
  <c r="AP104" i="32"/>
  <c r="AH107" i="32"/>
  <c r="AR97" i="32"/>
  <c r="N79" i="32"/>
  <c r="AA120" i="32"/>
  <c r="AP108" i="32"/>
  <c r="AA97" i="32"/>
  <c r="AT117" i="32"/>
  <c r="S84" i="32"/>
  <c r="Y80" i="32"/>
  <c r="R92" i="32"/>
  <c r="AB120" i="32"/>
  <c r="J106" i="32"/>
  <c r="M120" i="32"/>
  <c r="AE110" i="32"/>
  <c r="AU87" i="32"/>
  <c r="Q84" i="32"/>
  <c r="AE100" i="32"/>
  <c r="V105" i="32"/>
  <c r="X110" i="32"/>
  <c r="U118" i="32"/>
  <c r="AK100" i="32"/>
  <c r="Y88" i="32"/>
  <c r="AJ81" i="32"/>
  <c r="G101" i="32"/>
  <c r="AB87" i="32"/>
  <c r="AD88" i="32"/>
  <c r="AA88" i="32"/>
  <c r="N120" i="32"/>
  <c r="AN94" i="32"/>
  <c r="K114" i="32"/>
  <c r="AK94" i="32"/>
  <c r="P114" i="32"/>
  <c r="AE101" i="32"/>
  <c r="V121" i="32"/>
  <c r="O110" i="32"/>
  <c r="D102" i="32"/>
  <c r="D89" i="32"/>
  <c r="AR107" i="32"/>
  <c r="L84" i="32"/>
  <c r="Q101" i="32"/>
  <c r="E117" i="32"/>
  <c r="AJ84" i="32"/>
  <c r="AM113" i="32"/>
  <c r="AN97" i="32"/>
  <c r="AC103" i="32"/>
  <c r="T110" i="32"/>
  <c r="S96" i="32"/>
  <c r="AR114" i="32"/>
  <c r="AR110" i="32"/>
  <c r="AG116" i="32"/>
  <c r="AC106" i="32"/>
  <c r="F79" i="32"/>
  <c r="AS108" i="32"/>
  <c r="AP84" i="32"/>
  <c r="E90" i="32"/>
  <c r="V84" i="32"/>
  <c r="U98" i="32"/>
  <c r="N105" i="32"/>
  <c r="AP99" i="32"/>
  <c r="N102" i="32"/>
  <c r="Z97" i="32"/>
  <c r="AS85" i="32"/>
  <c r="R118" i="32"/>
  <c r="AG81" i="32"/>
  <c r="AD100" i="32"/>
  <c r="AD110" i="32"/>
  <c r="AD90" i="32"/>
  <c r="V117" i="32"/>
  <c r="AK98" i="32"/>
  <c r="AB93" i="32"/>
  <c r="AQ94" i="32"/>
  <c r="AR91" i="32"/>
  <c r="I86" i="32"/>
  <c r="AU84" i="32"/>
  <c r="S102" i="32"/>
  <c r="G110" i="32"/>
  <c r="W87" i="32"/>
  <c r="AP90" i="32"/>
  <c r="K79" i="32"/>
  <c r="AU107" i="32"/>
  <c r="AU103" i="32"/>
  <c r="AP120" i="32"/>
  <c r="G98" i="32"/>
  <c r="AT103" i="32"/>
  <c r="AA100" i="32"/>
  <c r="AH94" i="32"/>
  <c r="AG99" i="32"/>
  <c r="G121" i="32"/>
  <c r="K106" i="32"/>
  <c r="U120" i="32"/>
  <c r="K111" i="32"/>
  <c r="Q102" i="32"/>
  <c r="P94" i="32"/>
  <c r="AE113" i="32"/>
  <c r="AN93" i="32"/>
  <c r="AK87" i="32"/>
  <c r="H121" i="32"/>
  <c r="AS103" i="32"/>
  <c r="AA109" i="32"/>
  <c r="P82" i="32"/>
  <c r="M98" i="32"/>
  <c r="O89" i="32"/>
  <c r="AL105" i="32"/>
  <c r="Q99" i="32"/>
  <c r="AQ115" i="32"/>
  <c r="AP118" i="32"/>
  <c r="AO93" i="32"/>
  <c r="W95" i="32"/>
  <c r="AA81" i="32"/>
  <c r="AE121" i="32"/>
  <c r="AF121" i="32"/>
  <c r="L89" i="32"/>
  <c r="P104" i="32"/>
  <c r="AC92" i="32"/>
  <c r="T117" i="32"/>
  <c r="J79" i="32"/>
  <c r="M109" i="32"/>
  <c r="W80" i="32"/>
  <c r="AF79" i="32"/>
  <c r="F105" i="32"/>
  <c r="AE87" i="32"/>
  <c r="AR90" i="32"/>
  <c r="Z118" i="32"/>
  <c r="AF93" i="32"/>
  <c r="AI114" i="32"/>
  <c r="AM102" i="32"/>
  <c r="V109" i="32"/>
  <c r="AB121" i="32"/>
  <c r="U97" i="32"/>
  <c r="M117" i="32"/>
  <c r="Y104" i="32"/>
  <c r="D11" i="31"/>
  <c r="AJ78" i="32"/>
  <c r="AL78" i="32"/>
  <c r="AK78" i="32"/>
  <c r="AA78" i="32"/>
  <c r="AC78" i="32"/>
  <c r="AB78" i="32"/>
  <c r="AR78" i="32"/>
  <c r="AQ78" i="32"/>
  <c r="AP78" i="32"/>
  <c r="AO78" i="32"/>
  <c r="U78" i="32"/>
  <c r="L78" i="32"/>
  <c r="D78" i="32"/>
  <c r="K78" i="32"/>
  <c r="AH78" i="32"/>
  <c r="T78" i="32"/>
  <c r="R78" i="32"/>
  <c r="AT78" i="32"/>
  <c r="Q78" i="32"/>
  <c r="AD78" i="32"/>
  <c r="N78" i="32"/>
  <c r="AF78" i="32"/>
  <c r="AI78" i="32"/>
  <c r="AG78" i="32"/>
  <c r="J78" i="32"/>
  <c r="AU78" i="32"/>
  <c r="W78" i="32"/>
  <c r="V78" i="32"/>
  <c r="Y78" i="32"/>
  <c r="AM78" i="32"/>
  <c r="F78" i="32"/>
  <c r="M78" i="32"/>
  <c r="G78" i="32"/>
  <c r="AE78" i="32"/>
  <c r="S78" i="32"/>
  <c r="X78" i="32"/>
  <c r="AS78" i="32"/>
  <c r="E78" i="32"/>
  <c r="I78" i="32"/>
  <c r="I122" i="32" s="1"/>
  <c r="I70" i="32" s="1"/>
  <c r="H78" i="32"/>
  <c r="H122" i="32" s="1"/>
  <c r="H70" i="32" s="1"/>
  <c r="O78" i="32"/>
  <c r="Z78" i="32"/>
  <c r="AN78" i="32"/>
  <c r="P78" i="32"/>
  <c r="G29" i="65"/>
  <c r="AQ45" i="30"/>
  <c r="AN45" i="30"/>
  <c r="T45" i="30"/>
  <c r="V45" i="30"/>
  <c r="AK45" i="30"/>
  <c r="AT45" i="30"/>
  <c r="AP45" i="30"/>
  <c r="AG45" i="30"/>
  <c r="AR45" i="30"/>
  <c r="M45" i="30"/>
  <c r="AM45" i="30"/>
  <c r="L45" i="30"/>
  <c r="AO45" i="30"/>
  <c r="Q45" i="30"/>
  <c r="AO61" i="28"/>
  <c r="AO64" i="28" s="1"/>
  <c r="AH61" i="28"/>
  <c r="AH64" i="28" s="1"/>
  <c r="AR61" i="28"/>
  <c r="AR64" i="28" s="1"/>
  <c r="AF61" i="28"/>
  <c r="AF64" i="28" s="1"/>
  <c r="Y61" i="28"/>
  <c r="Y64" i="28" s="1"/>
  <c r="AB61" i="28"/>
  <c r="AB64" i="28" s="1"/>
  <c r="AQ61" i="28"/>
  <c r="AQ64" i="28" s="1"/>
  <c r="AE61" i="28"/>
  <c r="AE64" i="28" s="1"/>
  <c r="N45" i="26"/>
  <c r="AP45" i="26"/>
  <c r="AK45" i="26"/>
  <c r="R45" i="26"/>
  <c r="M45" i="26"/>
  <c r="AJ45" i="26"/>
  <c r="AO45" i="26"/>
  <c r="AB45" i="26"/>
  <c r="L45" i="26"/>
  <c r="AS45" i="26"/>
  <c r="AI45" i="26"/>
  <c r="AA45" i="26"/>
  <c r="U45" i="26"/>
  <c r="K45" i="26"/>
  <c r="AN45" i="26"/>
  <c r="G45" i="26"/>
  <c r="P45" i="26"/>
  <c r="AH45" i="26"/>
  <c r="H45" i="26"/>
  <c r="Z45" i="26"/>
  <c r="J45" i="26"/>
  <c r="AM45" i="26"/>
  <c r="AS45" i="30"/>
  <c r="U45" i="30"/>
  <c r="AJ45" i="30"/>
  <c r="AD62" i="30"/>
  <c r="AD65" i="30" s="1"/>
  <c r="X45" i="30"/>
  <c r="Y45" i="30"/>
  <c r="AI45" i="30"/>
  <c r="K45" i="30"/>
  <c r="AU45" i="30"/>
  <c r="W45" i="30"/>
  <c r="R45" i="30"/>
  <c r="AL45" i="30"/>
  <c r="AU62" i="30"/>
  <c r="AU65" i="30" s="1"/>
  <c r="N45" i="30"/>
  <c r="AH45" i="30"/>
  <c r="AP62" i="30"/>
  <c r="AP65" i="30" s="1"/>
  <c r="AG62" i="30"/>
  <c r="AG65" i="30" s="1"/>
  <c r="Q62" i="30"/>
  <c r="Q65" i="30" s="1"/>
  <c r="X62" i="30"/>
  <c r="X65" i="30" s="1"/>
  <c r="AH62" i="30"/>
  <c r="AH65" i="30" s="1"/>
  <c r="AQ62" i="30"/>
  <c r="AQ65" i="30" s="1"/>
  <c r="Y62" i="30"/>
  <c r="Y65" i="30" s="1"/>
  <c r="D21" i="27"/>
  <c r="T62" i="30"/>
  <c r="T65" i="30" s="1"/>
  <c r="AK62" i="30"/>
  <c r="AK65" i="30" s="1"/>
  <c r="AO62" i="30"/>
  <c r="AO65" i="30" s="1"/>
  <c r="AE62" i="30"/>
  <c r="AE65" i="30" s="1"/>
  <c r="AT62" i="30"/>
  <c r="AT65" i="30" s="1"/>
  <c r="P62" i="30"/>
  <c r="P65" i="30" s="1"/>
  <c r="AA62" i="30"/>
  <c r="AA65" i="30" s="1"/>
  <c r="Z62" i="30"/>
  <c r="AR62" i="30"/>
  <c r="AR65" i="30" s="1"/>
  <c r="AM62" i="30"/>
  <c r="AM65" i="30" s="1"/>
  <c r="AL62" i="30"/>
  <c r="N62" i="30"/>
  <c r="N65" i="30" s="1"/>
  <c r="W62" i="30"/>
  <c r="AN62" i="30"/>
  <c r="AN65" i="30" s="1"/>
  <c r="M62" i="30"/>
  <c r="M65" i="30" s="1"/>
  <c r="V62" i="30"/>
  <c r="L65" i="30"/>
  <c r="AJ62" i="30"/>
  <c r="AJ65" i="30" s="1"/>
  <c r="AC62" i="30"/>
  <c r="AC65" i="30" s="1"/>
  <c r="AB62" i="30"/>
  <c r="AS62" i="30"/>
  <c r="O62" i="30"/>
  <c r="O65" i="30" s="1"/>
  <c r="AF65" i="30"/>
  <c r="D11" i="70"/>
  <c r="D29" i="23"/>
  <c r="D40" i="23" s="1"/>
  <c r="W50" i="52"/>
  <c r="V34" i="52"/>
  <c r="V37" i="52"/>
  <c r="U51" i="52"/>
  <c r="D44" i="23"/>
  <c r="D28" i="23"/>
  <c r="D39" i="23" s="1"/>
  <c r="D27" i="23"/>
  <c r="AO67" i="30" l="1"/>
  <c r="AT67" i="30"/>
  <c r="AA67" i="30"/>
  <c r="AF67" i="30"/>
  <c r="AQ67" i="30"/>
  <c r="AC67" i="30"/>
  <c r="AI67" i="30"/>
  <c r="AD67" i="30"/>
  <c r="T67" i="30"/>
  <c r="O67" i="30"/>
  <c r="AJ67" i="30"/>
  <c r="U67" i="30"/>
  <c r="P67" i="30"/>
  <c r="AK67" i="30"/>
  <c r="Q67" i="30"/>
  <c r="Y67" i="30"/>
  <c r="AG67" i="30"/>
  <c r="AH67" i="30"/>
  <c r="X67" i="30"/>
  <c r="L67" i="30"/>
  <c r="AN67" i="30"/>
  <c r="R67" i="30"/>
  <c r="AE67" i="30"/>
  <c r="AP67" i="30"/>
  <c r="AU67" i="30"/>
  <c r="AM67" i="30"/>
  <c r="S67" i="30"/>
  <c r="M67" i="30"/>
  <c r="N67" i="30"/>
  <c r="AR67" i="30"/>
  <c r="D9" i="25"/>
  <c r="D8" i="25"/>
  <c r="I30" i="65" s="1"/>
  <c r="AK122" i="32"/>
  <c r="AK70" i="32" s="1"/>
  <c r="AA122" i="32"/>
  <c r="AA70" i="32" s="1"/>
  <c r="AN122" i="32"/>
  <c r="AN70" i="32" s="1"/>
  <c r="AL122" i="32"/>
  <c r="AL70" i="32" s="1"/>
  <c r="N122" i="32"/>
  <c r="N70" i="32" s="1"/>
  <c r="AD122" i="32"/>
  <c r="AD70" i="32" s="1"/>
  <c r="AG122" i="32"/>
  <c r="AG70" i="32" s="1"/>
  <c r="T122" i="32"/>
  <c r="T70" i="32" s="1"/>
  <c r="AT122" i="32"/>
  <c r="AT70" i="32" s="1"/>
  <c r="K122" i="32"/>
  <c r="K70" i="32" s="1"/>
  <c r="L122" i="32"/>
  <c r="L70" i="32" s="1"/>
  <c r="R122" i="32"/>
  <c r="R70" i="32" s="1"/>
  <c r="S122" i="32"/>
  <c r="S70" i="32" s="1"/>
  <c r="AU122" i="32"/>
  <c r="AU70" i="32" s="1"/>
  <c r="Q122" i="32"/>
  <c r="Q70" i="32" s="1"/>
  <c r="E122" i="32"/>
  <c r="E70" i="32" s="1"/>
  <c r="AS122" i="32"/>
  <c r="AS70" i="32" s="1"/>
  <c r="AO122" i="32"/>
  <c r="AO70" i="32" s="1"/>
  <c r="O122" i="32"/>
  <c r="O70" i="32" s="1"/>
  <c r="AH122" i="32"/>
  <c r="AH70" i="32" s="1"/>
  <c r="G122" i="32"/>
  <c r="G70" i="32" s="1"/>
  <c r="AP122" i="32"/>
  <c r="AP70" i="32" s="1"/>
  <c r="AJ122" i="32"/>
  <c r="AJ70" i="32" s="1"/>
  <c r="X122" i="32"/>
  <c r="X70" i="32" s="1"/>
  <c r="AQ122" i="32"/>
  <c r="AQ70" i="32" s="1"/>
  <c r="AF122" i="32"/>
  <c r="AF70" i="32" s="1"/>
  <c r="AI122" i="32"/>
  <c r="AI70" i="32" s="1"/>
  <c r="J122" i="32"/>
  <c r="J70" i="32" s="1"/>
  <c r="P122" i="32"/>
  <c r="P70" i="32" s="1"/>
  <c r="Z122" i="32"/>
  <c r="Z70" i="32" s="1"/>
  <c r="V122" i="32"/>
  <c r="V70" i="32" s="1"/>
  <c r="AE122" i="32"/>
  <c r="AE70" i="32" s="1"/>
  <c r="W122" i="32"/>
  <c r="W70" i="32" s="1"/>
  <c r="M122" i="32"/>
  <c r="M70" i="32" s="1"/>
  <c r="U122" i="32"/>
  <c r="U70" i="32" s="1"/>
  <c r="F122" i="32"/>
  <c r="F70" i="32" s="1"/>
  <c r="AR122" i="32"/>
  <c r="AR70" i="32" s="1"/>
  <c r="AM122" i="32"/>
  <c r="AM70" i="32" s="1"/>
  <c r="AB122" i="32"/>
  <c r="AB70" i="32" s="1"/>
  <c r="Y122" i="32"/>
  <c r="Y70" i="32" s="1"/>
  <c r="AC122" i="32"/>
  <c r="AC70" i="32" s="1"/>
  <c r="D9" i="27"/>
  <c r="D8" i="29"/>
  <c r="I26" i="65" s="1"/>
  <c r="D10" i="27"/>
  <c r="D10" i="29"/>
  <c r="D9" i="29"/>
  <c r="D8" i="27"/>
  <c r="I27" i="65" s="1"/>
  <c r="G30" i="65"/>
  <c r="AL65" i="30"/>
  <c r="W65" i="30"/>
  <c r="AB65" i="30"/>
  <c r="Z65" i="30"/>
  <c r="V65" i="30"/>
  <c r="AS65" i="30"/>
  <c r="D11" i="71"/>
  <c r="X50" i="52"/>
  <c r="V51" i="52"/>
  <c r="W34" i="52"/>
  <c r="W37" i="52"/>
  <c r="D38" i="23"/>
  <c r="D41" i="23" s="1"/>
  <c r="D30" i="23"/>
  <c r="G27" i="65" l="1"/>
  <c r="D11" i="25"/>
  <c r="D11" i="27"/>
  <c r="Z67" i="30"/>
  <c r="AB67" i="30"/>
  <c r="W67" i="30"/>
  <c r="AL67" i="30"/>
  <c r="V67" i="30"/>
  <c r="AS67" i="30"/>
  <c r="C79" i="30" s="1" a="1"/>
  <c r="D11" i="29"/>
  <c r="E28" i="31" s="1"/>
  <c r="G26" i="65"/>
  <c r="D21" i="31"/>
  <c r="E29" i="31" s="1"/>
  <c r="W51" i="52"/>
  <c r="Y50" i="52"/>
  <c r="X34" i="52"/>
  <c r="X37" i="5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F45" i="22" s="1"/>
  <c r="E42" i="22"/>
  <c r="D42" i="22"/>
  <c r="D45" i="22" s="1"/>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X45" i="22" s="1"/>
  <c r="W36" i="22"/>
  <c r="V36" i="22"/>
  <c r="U36" i="22"/>
  <c r="T36" i="22"/>
  <c r="S36" i="22"/>
  <c r="R36" i="22"/>
  <c r="Q36" i="22"/>
  <c r="P36" i="22"/>
  <c r="O36" i="22"/>
  <c r="N36" i="22"/>
  <c r="M36" i="22"/>
  <c r="L36" i="22"/>
  <c r="K36" i="22"/>
  <c r="J36" i="22"/>
  <c r="I36" i="22"/>
  <c r="H36" i="22"/>
  <c r="G36" i="22"/>
  <c r="F36" i="22"/>
  <c r="E36" i="22"/>
  <c r="D36" i="22"/>
  <c r="AU29" i="22"/>
  <c r="AU60" i="22" s="1"/>
  <c r="AT29" i="22"/>
  <c r="AT60" i="22" s="1"/>
  <c r="AS29" i="22"/>
  <c r="AS60" i="22" s="1"/>
  <c r="AR29" i="22"/>
  <c r="AR60" i="22" s="1"/>
  <c r="AQ29" i="22"/>
  <c r="AQ60" i="22" s="1"/>
  <c r="AP29" i="22"/>
  <c r="AP60" i="22" s="1"/>
  <c r="AO29" i="22"/>
  <c r="AO60" i="22" s="1"/>
  <c r="AN29" i="22"/>
  <c r="AN60" i="22" s="1"/>
  <c r="AM29" i="22"/>
  <c r="AM60" i="22" s="1"/>
  <c r="AL29" i="22"/>
  <c r="AL60" i="22" s="1"/>
  <c r="AK29" i="22"/>
  <c r="AK60" i="22" s="1"/>
  <c r="AJ29" i="22"/>
  <c r="AJ60" i="22" s="1"/>
  <c r="AI29" i="22"/>
  <c r="AI60" i="22" s="1"/>
  <c r="AH29" i="22"/>
  <c r="AH60" i="22" s="1"/>
  <c r="AG29" i="22"/>
  <c r="AG60" i="22" s="1"/>
  <c r="AF29" i="22"/>
  <c r="AF60" i="22" s="1"/>
  <c r="AE29" i="22"/>
  <c r="AE60" i="22" s="1"/>
  <c r="AD29" i="22"/>
  <c r="AD60" i="22" s="1"/>
  <c r="AC29" i="22"/>
  <c r="AC60" i="22" s="1"/>
  <c r="AB29" i="22"/>
  <c r="AB60" i="22" s="1"/>
  <c r="AA29" i="22"/>
  <c r="AA60" i="22" s="1"/>
  <c r="Z29" i="22"/>
  <c r="Z60" i="22" s="1"/>
  <c r="Y29" i="22"/>
  <c r="Y60" i="22" s="1"/>
  <c r="X29" i="22"/>
  <c r="X60" i="22" s="1"/>
  <c r="W29" i="22"/>
  <c r="W60" i="22" s="1"/>
  <c r="V29" i="22"/>
  <c r="V60" i="22" s="1"/>
  <c r="U29" i="22"/>
  <c r="U60" i="22" s="1"/>
  <c r="T29" i="22"/>
  <c r="T60" i="22" s="1"/>
  <c r="S29" i="22"/>
  <c r="S60" i="22" s="1"/>
  <c r="R29" i="22"/>
  <c r="R60" i="22" s="1"/>
  <c r="Q29" i="22"/>
  <c r="Q60" i="22" s="1"/>
  <c r="P29" i="22"/>
  <c r="P60" i="22" s="1"/>
  <c r="O29" i="22"/>
  <c r="O60" i="22" s="1"/>
  <c r="N29" i="22"/>
  <c r="N60" i="22" s="1"/>
  <c r="M29" i="22"/>
  <c r="M60" i="22" s="1"/>
  <c r="L29" i="22"/>
  <c r="L60" i="22" s="1"/>
  <c r="K29" i="22"/>
  <c r="K60" i="22" s="1"/>
  <c r="J29" i="22"/>
  <c r="J60" i="22" s="1"/>
  <c r="I29" i="22"/>
  <c r="I60" i="22" s="1"/>
  <c r="H29" i="22"/>
  <c r="H60" i="22" s="1"/>
  <c r="G29" i="22"/>
  <c r="G60" i="22" s="1"/>
  <c r="F29" i="22"/>
  <c r="F60" i="22" s="1"/>
  <c r="E29" i="22"/>
  <c r="E60" i="22" s="1"/>
  <c r="D29" i="22"/>
  <c r="D60" i="22" s="1"/>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AU27" i="22"/>
  <c r="AU58" i="22" s="1"/>
  <c r="AT27" i="22"/>
  <c r="AT58" i="22" s="1"/>
  <c r="AS27" i="22"/>
  <c r="AS58" i="22" s="1"/>
  <c r="AR27" i="22"/>
  <c r="AR58" i="22" s="1"/>
  <c r="AQ27" i="22"/>
  <c r="AQ58" i="22" s="1"/>
  <c r="AP27" i="22"/>
  <c r="AP58" i="22" s="1"/>
  <c r="AO27" i="22"/>
  <c r="AO58" i="22" s="1"/>
  <c r="AN27" i="22"/>
  <c r="AN58" i="22" s="1"/>
  <c r="AM27" i="22"/>
  <c r="AM58" i="22" s="1"/>
  <c r="AL27" i="22"/>
  <c r="AL58" i="22" s="1"/>
  <c r="AK27" i="22"/>
  <c r="AK58" i="22" s="1"/>
  <c r="AJ27" i="22"/>
  <c r="AJ58" i="22" s="1"/>
  <c r="AI27" i="22"/>
  <c r="AI58" i="22" s="1"/>
  <c r="AH27" i="22"/>
  <c r="AH58" i="22" s="1"/>
  <c r="AG27" i="22"/>
  <c r="AG58" i="22" s="1"/>
  <c r="AF27" i="22"/>
  <c r="AF58" i="22" s="1"/>
  <c r="AE27" i="22"/>
  <c r="AE58" i="22" s="1"/>
  <c r="AD27" i="22"/>
  <c r="AD58" i="22" s="1"/>
  <c r="AC27" i="22"/>
  <c r="AC58" i="22" s="1"/>
  <c r="AB27" i="22"/>
  <c r="AB58" i="22" s="1"/>
  <c r="AA27" i="22"/>
  <c r="AA58" i="22" s="1"/>
  <c r="Z27" i="22"/>
  <c r="Z58" i="22" s="1"/>
  <c r="Y27" i="22"/>
  <c r="Y58" i="22" s="1"/>
  <c r="X27" i="22"/>
  <c r="X58" i="22" s="1"/>
  <c r="W27" i="22"/>
  <c r="W58" i="22" s="1"/>
  <c r="V27" i="22"/>
  <c r="V58" i="22" s="1"/>
  <c r="U27" i="22"/>
  <c r="U58" i="22" s="1"/>
  <c r="T27" i="22"/>
  <c r="T58" i="22" s="1"/>
  <c r="S27" i="22"/>
  <c r="S58" i="22" s="1"/>
  <c r="R27" i="22"/>
  <c r="R58" i="22" s="1"/>
  <c r="Q27" i="22"/>
  <c r="Q58" i="22" s="1"/>
  <c r="P27" i="22"/>
  <c r="P58" i="22" s="1"/>
  <c r="O27" i="22"/>
  <c r="O58" i="22" s="1"/>
  <c r="N27" i="22"/>
  <c r="N58" i="22" s="1"/>
  <c r="M27" i="22"/>
  <c r="M58" i="22" s="1"/>
  <c r="L27" i="22"/>
  <c r="L58" i="22" s="1"/>
  <c r="K27" i="22"/>
  <c r="K58" i="22" s="1"/>
  <c r="J27" i="22"/>
  <c r="J58" i="22" s="1"/>
  <c r="I27" i="22"/>
  <c r="I58" i="22" s="1"/>
  <c r="H27" i="22"/>
  <c r="H58" i="22" s="1"/>
  <c r="G27" i="22"/>
  <c r="G58" i="22" s="1"/>
  <c r="F27" i="22"/>
  <c r="F58" i="22" s="1"/>
  <c r="E27" i="22"/>
  <c r="E58" i="22" s="1"/>
  <c r="D27" i="22"/>
  <c r="D58" i="22" s="1"/>
  <c r="AU26" i="22"/>
  <c r="AU57" i="22" s="1"/>
  <c r="AT26" i="22"/>
  <c r="AT57" i="22" s="1"/>
  <c r="AS26" i="22"/>
  <c r="AS57" i="22" s="1"/>
  <c r="AR26" i="22"/>
  <c r="AR57" i="22" s="1"/>
  <c r="AQ26" i="22"/>
  <c r="AQ57" i="22" s="1"/>
  <c r="AP26" i="22"/>
  <c r="AP57" i="22" s="1"/>
  <c r="AO26" i="22"/>
  <c r="AO57" i="22" s="1"/>
  <c r="AN26" i="22"/>
  <c r="AN57" i="22" s="1"/>
  <c r="AM26" i="22"/>
  <c r="AM57" i="22" s="1"/>
  <c r="AL26" i="22"/>
  <c r="AL57" i="22" s="1"/>
  <c r="AK26" i="22"/>
  <c r="AK57" i="22" s="1"/>
  <c r="AJ26" i="22"/>
  <c r="AJ57" i="22" s="1"/>
  <c r="AI26" i="22"/>
  <c r="AI57" i="22" s="1"/>
  <c r="AH26" i="22"/>
  <c r="AH57" i="22" s="1"/>
  <c r="AG26" i="22"/>
  <c r="AG57" i="22" s="1"/>
  <c r="AF26" i="22"/>
  <c r="AF57" i="22" s="1"/>
  <c r="AE26" i="22"/>
  <c r="AE57" i="22" s="1"/>
  <c r="AD26" i="22"/>
  <c r="AD57" i="22" s="1"/>
  <c r="AC26" i="22"/>
  <c r="AC57" i="22" s="1"/>
  <c r="AB26" i="22"/>
  <c r="AB57" i="22" s="1"/>
  <c r="AA26" i="22"/>
  <c r="AA57" i="22" s="1"/>
  <c r="Z26" i="22"/>
  <c r="Z57" i="22" s="1"/>
  <c r="Y26" i="22"/>
  <c r="Y57" i="22" s="1"/>
  <c r="X26" i="22"/>
  <c r="X57" i="22" s="1"/>
  <c r="W26" i="22"/>
  <c r="W57" i="22" s="1"/>
  <c r="V26" i="22"/>
  <c r="V57" i="22" s="1"/>
  <c r="U26" i="22"/>
  <c r="U57" i="22" s="1"/>
  <c r="T26" i="22"/>
  <c r="T57" i="22" s="1"/>
  <c r="S26" i="22"/>
  <c r="S57" i="22" s="1"/>
  <c r="R26" i="22"/>
  <c r="R57" i="22" s="1"/>
  <c r="Q26" i="22"/>
  <c r="Q57" i="22" s="1"/>
  <c r="P26" i="22"/>
  <c r="P57" i="22" s="1"/>
  <c r="O26" i="22"/>
  <c r="O57" i="22" s="1"/>
  <c r="N26" i="22"/>
  <c r="N57" i="22" s="1"/>
  <c r="M26" i="22"/>
  <c r="M57" i="22" s="1"/>
  <c r="L26" i="22"/>
  <c r="L57" i="22" s="1"/>
  <c r="K26" i="22"/>
  <c r="K57" i="22" s="1"/>
  <c r="J26" i="22"/>
  <c r="J57" i="22" s="1"/>
  <c r="I26" i="22"/>
  <c r="I57" i="22" s="1"/>
  <c r="H26" i="22"/>
  <c r="H57" i="22" s="1"/>
  <c r="G26" i="22"/>
  <c r="G57" i="22" s="1"/>
  <c r="F26" i="22"/>
  <c r="F57" i="22" s="1"/>
  <c r="E26" i="22"/>
  <c r="E57" i="22" s="1"/>
  <c r="D26" i="22"/>
  <c r="D57" i="22" s="1"/>
  <c r="AU25" i="22"/>
  <c r="AU56" i="22" s="1"/>
  <c r="AT25" i="22"/>
  <c r="AT56" i="22" s="1"/>
  <c r="AS25" i="22"/>
  <c r="AS56" i="22" s="1"/>
  <c r="AR25" i="22"/>
  <c r="AR56" i="22" s="1"/>
  <c r="AQ25" i="22"/>
  <c r="AQ56" i="22" s="1"/>
  <c r="AP25" i="22"/>
  <c r="AP56" i="22" s="1"/>
  <c r="AO25" i="22"/>
  <c r="AO56" i="22" s="1"/>
  <c r="AN25" i="22"/>
  <c r="AN56" i="22" s="1"/>
  <c r="AM25" i="22"/>
  <c r="AM56" i="22" s="1"/>
  <c r="AL25" i="22"/>
  <c r="AL56" i="22" s="1"/>
  <c r="AK25" i="22"/>
  <c r="AK56" i="22" s="1"/>
  <c r="AJ25" i="22"/>
  <c r="AJ56" i="22" s="1"/>
  <c r="AI25" i="22"/>
  <c r="AI56" i="22" s="1"/>
  <c r="AH25" i="22"/>
  <c r="AH56" i="22" s="1"/>
  <c r="AG25" i="22"/>
  <c r="AG56" i="22" s="1"/>
  <c r="AF25" i="22"/>
  <c r="AF56" i="22" s="1"/>
  <c r="AE25" i="22"/>
  <c r="AE56" i="22" s="1"/>
  <c r="AD25" i="22"/>
  <c r="AD56" i="22" s="1"/>
  <c r="AC25" i="22"/>
  <c r="AC56" i="22" s="1"/>
  <c r="AB25" i="22"/>
  <c r="AB56" i="22" s="1"/>
  <c r="AA25" i="22"/>
  <c r="AA56" i="22" s="1"/>
  <c r="Z25" i="22"/>
  <c r="Z56" i="22" s="1"/>
  <c r="Y25" i="22"/>
  <c r="Y56" i="22" s="1"/>
  <c r="X25" i="22"/>
  <c r="X56" i="22" s="1"/>
  <c r="W25" i="22"/>
  <c r="W56" i="22" s="1"/>
  <c r="V25" i="22"/>
  <c r="V56" i="22" s="1"/>
  <c r="U25" i="22"/>
  <c r="U56" i="22" s="1"/>
  <c r="T25" i="22"/>
  <c r="T56" i="22" s="1"/>
  <c r="S25" i="22"/>
  <c r="S56" i="22" s="1"/>
  <c r="R25" i="22"/>
  <c r="R56" i="22" s="1"/>
  <c r="Q25" i="22"/>
  <c r="Q56" i="22" s="1"/>
  <c r="P25" i="22"/>
  <c r="P56" i="22" s="1"/>
  <c r="O25" i="22"/>
  <c r="O56" i="22" s="1"/>
  <c r="N25" i="22"/>
  <c r="N56" i="22" s="1"/>
  <c r="M25" i="22"/>
  <c r="M56" i="22" s="1"/>
  <c r="L25" i="22"/>
  <c r="L56" i="22" s="1"/>
  <c r="K25" i="22"/>
  <c r="K56" i="22" s="1"/>
  <c r="J25" i="22"/>
  <c r="J56" i="22" s="1"/>
  <c r="I25" i="22"/>
  <c r="I56" i="22" s="1"/>
  <c r="H25" i="22"/>
  <c r="H56" i="22" s="1"/>
  <c r="G25" i="22"/>
  <c r="G56" i="22" s="1"/>
  <c r="F25" i="22"/>
  <c r="F56" i="22" s="1"/>
  <c r="E25" i="22"/>
  <c r="E56" i="22" s="1"/>
  <c r="D25" i="22"/>
  <c r="D56" i="22" s="1"/>
  <c r="AU24" i="22"/>
  <c r="AU55" i="22" s="1"/>
  <c r="AT24" i="22"/>
  <c r="AT55" i="22" s="1"/>
  <c r="AS24" i="22"/>
  <c r="AS55" i="22" s="1"/>
  <c r="AR24" i="22"/>
  <c r="AR55" i="22" s="1"/>
  <c r="AQ24" i="22"/>
  <c r="AQ55" i="22" s="1"/>
  <c r="AP24" i="22"/>
  <c r="AP55" i="22" s="1"/>
  <c r="AO24" i="22"/>
  <c r="AO55" i="22" s="1"/>
  <c r="AN24" i="22"/>
  <c r="AN55" i="22" s="1"/>
  <c r="AM24" i="22"/>
  <c r="AM55" i="22" s="1"/>
  <c r="AL24" i="22"/>
  <c r="AL55" i="22" s="1"/>
  <c r="AK24" i="22"/>
  <c r="AK55" i="22" s="1"/>
  <c r="AJ24" i="22"/>
  <c r="AJ55" i="22" s="1"/>
  <c r="AI24" i="22"/>
  <c r="AI55" i="22" s="1"/>
  <c r="AH24" i="22"/>
  <c r="AH55" i="22" s="1"/>
  <c r="AG24" i="22"/>
  <c r="AG55" i="22" s="1"/>
  <c r="AF24" i="22"/>
  <c r="AF55" i="22" s="1"/>
  <c r="AE24" i="22"/>
  <c r="AE55" i="22" s="1"/>
  <c r="AD24" i="22"/>
  <c r="AD55" i="22" s="1"/>
  <c r="AC24" i="22"/>
  <c r="AC55" i="22" s="1"/>
  <c r="AB24" i="22"/>
  <c r="AB55" i="22" s="1"/>
  <c r="AA24" i="22"/>
  <c r="AA55" i="22" s="1"/>
  <c r="Z24" i="22"/>
  <c r="Z55" i="22" s="1"/>
  <c r="Y24" i="22"/>
  <c r="Y55" i="22" s="1"/>
  <c r="X24" i="22"/>
  <c r="X55" i="22" s="1"/>
  <c r="W24" i="22"/>
  <c r="W55" i="22" s="1"/>
  <c r="V24" i="22"/>
  <c r="V55" i="22" s="1"/>
  <c r="U24" i="22"/>
  <c r="U55" i="22" s="1"/>
  <c r="T24" i="22"/>
  <c r="T55" i="22" s="1"/>
  <c r="S24" i="22"/>
  <c r="S55" i="22" s="1"/>
  <c r="R24" i="22"/>
  <c r="R55" i="22" s="1"/>
  <c r="Q24" i="22"/>
  <c r="Q55" i="22" s="1"/>
  <c r="P24" i="22"/>
  <c r="P55" i="22" s="1"/>
  <c r="O24" i="22"/>
  <c r="O55" i="22" s="1"/>
  <c r="N24" i="22"/>
  <c r="N55" i="22" s="1"/>
  <c r="M24" i="22"/>
  <c r="M55" i="22" s="1"/>
  <c r="L24" i="22"/>
  <c r="L55" i="22" s="1"/>
  <c r="K24" i="22"/>
  <c r="K55" i="22" s="1"/>
  <c r="J24" i="22"/>
  <c r="J55" i="22" s="1"/>
  <c r="I24" i="22"/>
  <c r="I55" i="22" s="1"/>
  <c r="H24" i="22"/>
  <c r="H55" i="22" s="1"/>
  <c r="G24" i="22"/>
  <c r="G55" i="22" s="1"/>
  <c r="F24" i="22"/>
  <c r="F55" i="22" s="1"/>
  <c r="E24" i="22"/>
  <c r="E55" i="22" s="1"/>
  <c r="D24" i="22"/>
  <c r="D55" i="22" s="1"/>
  <c r="AU23" i="22"/>
  <c r="AU54" i="22" s="1"/>
  <c r="AT23" i="22"/>
  <c r="AT54" i="22" s="1"/>
  <c r="AS23" i="22"/>
  <c r="AS54" i="22" s="1"/>
  <c r="AR23" i="22"/>
  <c r="AR54" i="22" s="1"/>
  <c r="AQ23" i="22"/>
  <c r="AQ54" i="22" s="1"/>
  <c r="AP23" i="22"/>
  <c r="AP54" i="22" s="1"/>
  <c r="AO23" i="22"/>
  <c r="AO54" i="22" s="1"/>
  <c r="AN23" i="22"/>
  <c r="AN54" i="22" s="1"/>
  <c r="AM23" i="22"/>
  <c r="AM54" i="22" s="1"/>
  <c r="AL23" i="22"/>
  <c r="AL54" i="22" s="1"/>
  <c r="AK23" i="22"/>
  <c r="AK54" i="22" s="1"/>
  <c r="AJ23" i="22"/>
  <c r="AJ54" i="22" s="1"/>
  <c r="AI23" i="22"/>
  <c r="AI54" i="22" s="1"/>
  <c r="AH23" i="22"/>
  <c r="AH54" i="22" s="1"/>
  <c r="AG23" i="22"/>
  <c r="AG54" i="22" s="1"/>
  <c r="AF23" i="22"/>
  <c r="AF54" i="22" s="1"/>
  <c r="AE23" i="22"/>
  <c r="AE54" i="22" s="1"/>
  <c r="AD23" i="22"/>
  <c r="AD54" i="22" s="1"/>
  <c r="AC23" i="22"/>
  <c r="AC54" i="22" s="1"/>
  <c r="AB23" i="22"/>
  <c r="AB54" i="22" s="1"/>
  <c r="AA23" i="22"/>
  <c r="AA54" i="22" s="1"/>
  <c r="Z23" i="22"/>
  <c r="Z54" i="22" s="1"/>
  <c r="Y23" i="22"/>
  <c r="Y54" i="22" s="1"/>
  <c r="X23" i="22"/>
  <c r="X54" i="22" s="1"/>
  <c r="W23" i="22"/>
  <c r="W54" i="22" s="1"/>
  <c r="V23" i="22"/>
  <c r="V54" i="22" s="1"/>
  <c r="U23" i="22"/>
  <c r="U54" i="22" s="1"/>
  <c r="T23" i="22"/>
  <c r="T54" i="22" s="1"/>
  <c r="S23" i="22"/>
  <c r="S54" i="22" s="1"/>
  <c r="R23" i="22"/>
  <c r="R54" i="22" s="1"/>
  <c r="Q23" i="22"/>
  <c r="Q54" i="22" s="1"/>
  <c r="P23" i="22"/>
  <c r="P54" i="22" s="1"/>
  <c r="O23" i="22"/>
  <c r="O54" i="22" s="1"/>
  <c r="N23" i="22"/>
  <c r="N54" i="22" s="1"/>
  <c r="M23" i="22"/>
  <c r="M54" i="22" s="1"/>
  <c r="L23" i="22"/>
  <c r="L54" i="22" s="1"/>
  <c r="K23" i="22"/>
  <c r="K54" i="22" s="1"/>
  <c r="J23" i="22"/>
  <c r="J54" i="22" s="1"/>
  <c r="I23" i="22"/>
  <c r="I54" i="22" s="1"/>
  <c r="H23" i="22"/>
  <c r="H54" i="22" s="1"/>
  <c r="G23" i="22"/>
  <c r="G54" i="22" s="1"/>
  <c r="F23" i="22"/>
  <c r="F54" i="22" s="1"/>
  <c r="E23" i="22"/>
  <c r="E54" i="22" s="1"/>
  <c r="D23" i="22"/>
  <c r="D54" i="22" s="1"/>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AU122" i="30" l="1"/>
  <c r="W122" i="30"/>
  <c r="AQ121" i="30"/>
  <c r="S121" i="30"/>
  <c r="AM120" i="30"/>
  <c r="O120" i="30"/>
  <c r="AI119" i="30"/>
  <c r="K119" i="30"/>
  <c r="AE118" i="30"/>
  <c r="G118" i="30"/>
  <c r="AA117" i="30"/>
  <c r="AU116" i="30"/>
  <c r="W116" i="30"/>
  <c r="AQ115" i="30"/>
  <c r="S115" i="30"/>
  <c r="AM114" i="30"/>
  <c r="O114" i="30"/>
  <c r="AI113" i="30"/>
  <c r="K113" i="30"/>
  <c r="AE112" i="30"/>
  <c r="G112" i="30"/>
  <c r="AA111" i="30"/>
  <c r="AU110" i="30"/>
  <c r="W110" i="30"/>
  <c r="AQ109" i="30"/>
  <c r="S109" i="30"/>
  <c r="AM108" i="30"/>
  <c r="O108" i="30"/>
  <c r="AI107" i="30"/>
  <c r="K107" i="30"/>
  <c r="AE106" i="30"/>
  <c r="G106" i="30"/>
  <c r="AA105" i="30"/>
  <c r="AU104" i="30"/>
  <c r="W104" i="30"/>
  <c r="AQ103" i="30"/>
  <c r="S103" i="30"/>
  <c r="AM102" i="30"/>
  <c r="O102" i="30"/>
  <c r="AI101" i="30"/>
  <c r="K101" i="30"/>
  <c r="AE100" i="30"/>
  <c r="G100" i="30"/>
  <c r="AA99" i="30"/>
  <c r="AU98" i="30"/>
  <c r="W98" i="30"/>
  <c r="AQ97" i="30"/>
  <c r="S97" i="30"/>
  <c r="AM96" i="30"/>
  <c r="O96" i="30"/>
  <c r="AI95" i="30"/>
  <c r="K95" i="30"/>
  <c r="AE94" i="30"/>
  <c r="G94" i="30"/>
  <c r="AA93" i="30"/>
  <c r="AU92" i="30"/>
  <c r="W92" i="30"/>
  <c r="AQ91" i="30"/>
  <c r="S91" i="30"/>
  <c r="AM90" i="30"/>
  <c r="O90" i="30"/>
  <c r="AI89" i="30"/>
  <c r="K89" i="30"/>
  <c r="AE88" i="30"/>
  <c r="G88" i="30"/>
  <c r="AA87" i="30"/>
  <c r="AU86" i="30"/>
  <c r="W86" i="30"/>
  <c r="AQ85" i="30"/>
  <c r="S85" i="30"/>
  <c r="AM84" i="30"/>
  <c r="O84" i="30"/>
  <c r="AI83" i="30"/>
  <c r="K83" i="30"/>
  <c r="AE82" i="30"/>
  <c r="G82" i="30"/>
  <c r="AA81" i="30"/>
  <c r="AU80" i="30"/>
  <c r="W80" i="30"/>
  <c r="Q103" i="30"/>
  <c r="AC100" i="30"/>
  <c r="AS98" i="30"/>
  <c r="AT122" i="30"/>
  <c r="V122" i="30"/>
  <c r="AP121" i="30"/>
  <c r="R121" i="30"/>
  <c r="AL120" i="30"/>
  <c r="N120" i="30"/>
  <c r="AH119" i="30"/>
  <c r="J119" i="30"/>
  <c r="AD118" i="30"/>
  <c r="F118" i="30"/>
  <c r="Z117" i="30"/>
  <c r="AT116" i="30"/>
  <c r="V116" i="30"/>
  <c r="AP115" i="30"/>
  <c r="R115" i="30"/>
  <c r="AL114" i="30"/>
  <c r="N114" i="30"/>
  <c r="AH113" i="30"/>
  <c r="J113" i="30"/>
  <c r="AD112" i="30"/>
  <c r="F112" i="30"/>
  <c r="Z111" i="30"/>
  <c r="AT110" i="30"/>
  <c r="V110" i="30"/>
  <c r="AP109" i="30"/>
  <c r="R109" i="30"/>
  <c r="AL108" i="30"/>
  <c r="N108" i="30"/>
  <c r="AH107" i="30"/>
  <c r="J107" i="30"/>
  <c r="AD106" i="30"/>
  <c r="F106" i="30"/>
  <c r="Z105" i="30"/>
  <c r="AT104" i="30"/>
  <c r="V104" i="30"/>
  <c r="AP103" i="30"/>
  <c r="R103" i="30"/>
  <c r="AL102" i="30"/>
  <c r="N102" i="30"/>
  <c r="AH101" i="30"/>
  <c r="J101" i="30"/>
  <c r="AD100" i="30"/>
  <c r="F100" i="30"/>
  <c r="Z99" i="30"/>
  <c r="AT98" i="30"/>
  <c r="V98" i="30"/>
  <c r="AP97" i="30"/>
  <c r="R97" i="30"/>
  <c r="AL96" i="30"/>
  <c r="N96" i="30"/>
  <c r="AH95" i="30"/>
  <c r="J95" i="30"/>
  <c r="AD94" i="30"/>
  <c r="F94" i="30"/>
  <c r="Z93" i="30"/>
  <c r="AT92" i="30"/>
  <c r="V92" i="30"/>
  <c r="AP91" i="30"/>
  <c r="R91" i="30"/>
  <c r="AL90" i="30"/>
  <c r="N90" i="30"/>
  <c r="AH89" i="30"/>
  <c r="J89" i="30"/>
  <c r="AD88" i="30"/>
  <c r="F88" i="30"/>
  <c r="Z87" i="30"/>
  <c r="AT86" i="30"/>
  <c r="V86" i="30"/>
  <c r="AP85" i="30"/>
  <c r="R85" i="30"/>
  <c r="AL84" i="30"/>
  <c r="N84" i="30"/>
  <c r="AH83" i="30"/>
  <c r="J83" i="30"/>
  <c r="AD82" i="30"/>
  <c r="F82" i="30"/>
  <c r="Z81" i="30"/>
  <c r="AT80" i="30"/>
  <c r="V80" i="30"/>
  <c r="AK102" i="30"/>
  <c r="E100" i="30"/>
  <c r="U98" i="30"/>
  <c r="AS122" i="30"/>
  <c r="U122" i="30"/>
  <c r="AO121" i="30"/>
  <c r="Q121" i="30"/>
  <c r="AK120" i="30"/>
  <c r="M120" i="30"/>
  <c r="AG119" i="30"/>
  <c r="I119" i="30"/>
  <c r="AC118" i="30"/>
  <c r="E118" i="30"/>
  <c r="Y117" i="30"/>
  <c r="AS116" i="30"/>
  <c r="U116" i="30"/>
  <c r="AO115" i="30"/>
  <c r="Q115" i="30"/>
  <c r="AK114" i="30"/>
  <c r="M114" i="30"/>
  <c r="AG113" i="30"/>
  <c r="I113" i="30"/>
  <c r="AC112" i="30"/>
  <c r="E112" i="30"/>
  <c r="Y111" i="30"/>
  <c r="AS110" i="30"/>
  <c r="U110" i="30"/>
  <c r="AO109" i="30"/>
  <c r="Q109" i="30"/>
  <c r="AK108" i="30"/>
  <c r="M108" i="30"/>
  <c r="AG107" i="30"/>
  <c r="I107" i="30"/>
  <c r="AC106" i="30"/>
  <c r="E106" i="30"/>
  <c r="Y105" i="30"/>
  <c r="AS104" i="30"/>
  <c r="U104" i="30"/>
  <c r="AO103" i="30"/>
  <c r="M102" i="30"/>
  <c r="AG101" i="30"/>
  <c r="I101" i="30"/>
  <c r="Y99" i="30"/>
  <c r="AR122" i="30"/>
  <c r="T122" i="30"/>
  <c r="AN121" i="30"/>
  <c r="P121" i="30"/>
  <c r="AJ120" i="30"/>
  <c r="L120" i="30"/>
  <c r="AF119" i="30"/>
  <c r="H119" i="30"/>
  <c r="AB118" i="30"/>
  <c r="D118" i="30"/>
  <c r="X117" i="30"/>
  <c r="AR116" i="30"/>
  <c r="T116" i="30"/>
  <c r="AN115" i="30"/>
  <c r="P115" i="30"/>
  <c r="AJ114" i="30"/>
  <c r="L114" i="30"/>
  <c r="AF113" i="30"/>
  <c r="H113" i="30"/>
  <c r="AB112" i="30"/>
  <c r="D112" i="30"/>
  <c r="X111" i="30"/>
  <c r="AR110" i="30"/>
  <c r="AQ122" i="30"/>
  <c r="S122" i="30"/>
  <c r="AM121" i="30"/>
  <c r="O121" i="30"/>
  <c r="AI120" i="30"/>
  <c r="K120" i="30"/>
  <c r="AE119" i="30"/>
  <c r="G119" i="30"/>
  <c r="AA118" i="30"/>
  <c r="AU117" i="30"/>
  <c r="W117" i="30"/>
  <c r="AQ116" i="30"/>
  <c r="S116" i="30"/>
  <c r="AM115" i="30"/>
  <c r="O115" i="30"/>
  <c r="AI114" i="30"/>
  <c r="K114" i="30"/>
  <c r="AE113" i="30"/>
  <c r="G113" i="30"/>
  <c r="AA112" i="30"/>
  <c r="AU111" i="30"/>
  <c r="W111" i="30"/>
  <c r="AQ110" i="30"/>
  <c r="AP122" i="30"/>
  <c r="R122" i="30"/>
  <c r="AL121" i="30"/>
  <c r="N121" i="30"/>
  <c r="AH120" i="30"/>
  <c r="J120" i="30"/>
  <c r="AD119" i="30"/>
  <c r="F119" i="30"/>
  <c r="Z118" i="30"/>
  <c r="AT117" i="30"/>
  <c r="V117" i="30"/>
  <c r="AP116" i="30"/>
  <c r="R116" i="30"/>
  <c r="AL115" i="30"/>
  <c r="N115" i="30"/>
  <c r="AO122" i="30"/>
  <c r="Q122" i="30"/>
  <c r="AK121" i="30"/>
  <c r="M121" i="30"/>
  <c r="AG120" i="30"/>
  <c r="I120" i="30"/>
  <c r="AC119" i="30"/>
  <c r="E119" i="30"/>
  <c r="Y118" i="30"/>
  <c r="AS117" i="30"/>
  <c r="U117" i="30"/>
  <c r="AO116" i="30"/>
  <c r="Q116" i="30"/>
  <c r="AK115" i="30"/>
  <c r="M115" i="30"/>
  <c r="AG114" i="30"/>
  <c r="AN122" i="30"/>
  <c r="P122" i="30"/>
  <c r="AJ121" i="30"/>
  <c r="L121" i="30"/>
  <c r="AF120" i="30"/>
  <c r="H120" i="30"/>
  <c r="AB119" i="30"/>
  <c r="D119" i="30"/>
  <c r="X118" i="30"/>
  <c r="AR117" i="30"/>
  <c r="T117" i="30"/>
  <c r="AN116" i="30"/>
  <c r="P116" i="30"/>
  <c r="AJ115" i="30"/>
  <c r="L115" i="30"/>
  <c r="AF114" i="30"/>
  <c r="AM122" i="30"/>
  <c r="O122" i="30"/>
  <c r="AI121" i="30"/>
  <c r="K121" i="30"/>
  <c r="AE120" i="30"/>
  <c r="G120" i="30"/>
  <c r="AA119" i="30"/>
  <c r="AU118" i="30"/>
  <c r="W118" i="30"/>
  <c r="AQ117" i="30"/>
  <c r="S117" i="30"/>
  <c r="AM116" i="30"/>
  <c r="AL122" i="30"/>
  <c r="N122" i="30"/>
  <c r="AH121" i="30"/>
  <c r="J121" i="30"/>
  <c r="AD120" i="30"/>
  <c r="F120" i="30"/>
  <c r="Z119" i="30"/>
  <c r="AT118" i="30"/>
  <c r="V118" i="30"/>
  <c r="AP117" i="30"/>
  <c r="R117" i="30"/>
  <c r="AL116" i="30"/>
  <c r="N116" i="30"/>
  <c r="AH115" i="30"/>
  <c r="J115" i="30"/>
  <c r="AD114" i="30"/>
  <c r="F114" i="30"/>
  <c r="Z113" i="30"/>
  <c r="AT112" i="30"/>
  <c r="V112" i="30"/>
  <c r="AP111" i="30"/>
  <c r="R111" i="30"/>
  <c r="AL110" i="30"/>
  <c r="N110" i="30"/>
  <c r="AH109" i="30"/>
  <c r="J109" i="30"/>
  <c r="AD108" i="30"/>
  <c r="F108" i="30"/>
  <c r="Z107" i="30"/>
  <c r="AT106" i="30"/>
  <c r="V106" i="30"/>
  <c r="AP105" i="30"/>
  <c r="R105" i="30"/>
  <c r="AL104" i="30"/>
  <c r="N104" i="30"/>
  <c r="AH103" i="30"/>
  <c r="J103" i="30"/>
  <c r="AD102" i="30"/>
  <c r="F102" i="30"/>
  <c r="Z101" i="30"/>
  <c r="AT100" i="30"/>
  <c r="V100" i="30"/>
  <c r="AP99" i="30"/>
  <c r="R99" i="30"/>
  <c r="AL98" i="30"/>
  <c r="N98" i="30"/>
  <c r="AH97" i="30"/>
  <c r="J97" i="30"/>
  <c r="AD96" i="30"/>
  <c r="F96" i="30"/>
  <c r="Z95" i="30"/>
  <c r="AT94" i="30"/>
  <c r="V94" i="30"/>
  <c r="AK122" i="30"/>
  <c r="M122" i="30"/>
  <c r="AG121" i="30"/>
  <c r="I121" i="30"/>
  <c r="AC120" i="30"/>
  <c r="E120" i="30"/>
  <c r="Y119" i="30"/>
  <c r="AS118" i="30"/>
  <c r="U118" i="30"/>
  <c r="AO117" i="30"/>
  <c r="Q117" i="30"/>
  <c r="AK116" i="30"/>
  <c r="M116" i="30"/>
  <c r="AG115" i="30"/>
  <c r="I115" i="30"/>
  <c r="AC114" i="30"/>
  <c r="E114" i="30"/>
  <c r="Y113" i="30"/>
  <c r="AS112" i="30"/>
  <c r="U112" i="30"/>
  <c r="AO111" i="30"/>
  <c r="Q111" i="30"/>
  <c r="AK110" i="30"/>
  <c r="M110" i="30"/>
  <c r="AG109" i="30"/>
  <c r="I109" i="30"/>
  <c r="AC108" i="30"/>
  <c r="E108" i="30"/>
  <c r="Y107" i="30"/>
  <c r="AS106" i="30"/>
  <c r="U106" i="30"/>
  <c r="AO105" i="30"/>
  <c r="Q105" i="30"/>
  <c r="AK104" i="30"/>
  <c r="M104" i="30"/>
  <c r="AG103" i="30"/>
  <c r="I103" i="30"/>
  <c r="AC102" i="30"/>
  <c r="E102" i="30"/>
  <c r="Y101" i="30"/>
  <c r="AS100" i="30"/>
  <c r="U100" i="30"/>
  <c r="AO99" i="30"/>
  <c r="Q99" i="30"/>
  <c r="AK98" i="30"/>
  <c r="M98" i="30"/>
  <c r="AG97" i="30"/>
  <c r="I97" i="30"/>
  <c r="AC96" i="30"/>
  <c r="E96" i="30"/>
  <c r="Y95" i="30"/>
  <c r="AS94" i="30"/>
  <c r="U94" i="30"/>
  <c r="AO93" i="30"/>
  <c r="AJ122" i="30"/>
  <c r="L122" i="30"/>
  <c r="AF121" i="30"/>
  <c r="H121" i="30"/>
  <c r="AB120" i="30"/>
  <c r="D120" i="30"/>
  <c r="X119" i="30"/>
  <c r="AR118" i="30"/>
  <c r="T118" i="30"/>
  <c r="AN117" i="30"/>
  <c r="P117" i="30"/>
  <c r="AJ116" i="30"/>
  <c r="L116" i="30"/>
  <c r="AF115" i="30"/>
  <c r="H115" i="30"/>
  <c r="AB114" i="30"/>
  <c r="D114" i="30"/>
  <c r="X113" i="30"/>
  <c r="AR112" i="30"/>
  <c r="T112" i="30"/>
  <c r="AN111" i="30"/>
  <c r="P111" i="30"/>
  <c r="AJ110" i="30"/>
  <c r="L110" i="30"/>
  <c r="AF109" i="30"/>
  <c r="H109" i="30"/>
  <c r="AB108" i="30"/>
  <c r="D108" i="30"/>
  <c r="X107" i="30"/>
  <c r="AR106" i="30"/>
  <c r="T106" i="30"/>
  <c r="AN105" i="30"/>
  <c r="P105" i="30"/>
  <c r="AJ104" i="30"/>
  <c r="L104" i="30"/>
  <c r="AF103" i="30"/>
  <c r="H103" i="30"/>
  <c r="AB102" i="30"/>
  <c r="D102" i="30"/>
  <c r="X101" i="30"/>
  <c r="AR100" i="30"/>
  <c r="T100" i="30"/>
  <c r="AN99" i="30"/>
  <c r="P99" i="30"/>
  <c r="AI122" i="30"/>
  <c r="K122" i="30"/>
  <c r="AE121" i="30"/>
  <c r="G121" i="30"/>
  <c r="AA120" i="30"/>
  <c r="AU119" i="30"/>
  <c r="W119" i="30"/>
  <c r="AQ118" i="30"/>
  <c r="S118" i="30"/>
  <c r="AM117" i="30"/>
  <c r="O117" i="30"/>
  <c r="AI116" i="30"/>
  <c r="K116" i="30"/>
  <c r="AE115" i="30"/>
  <c r="G115" i="30"/>
  <c r="AA114" i="30"/>
  <c r="AU113" i="30"/>
  <c r="W113" i="30"/>
  <c r="AQ112" i="30"/>
  <c r="S112" i="30"/>
  <c r="AM111" i="30"/>
  <c r="O111" i="30"/>
  <c r="AI110" i="30"/>
  <c r="K110" i="30"/>
  <c r="AE109" i="30"/>
  <c r="G109" i="30"/>
  <c r="AA108" i="30"/>
  <c r="AU107" i="30"/>
  <c r="W107" i="30"/>
  <c r="AQ106" i="30"/>
  <c r="S106" i="30"/>
  <c r="AM105" i="30"/>
  <c r="O105" i="30"/>
  <c r="AI104" i="30"/>
  <c r="K104" i="30"/>
  <c r="AE103" i="30"/>
  <c r="G103" i="30"/>
  <c r="AA102" i="30"/>
  <c r="AU101" i="30"/>
  <c r="W101" i="30"/>
  <c r="AQ100" i="30"/>
  <c r="S100" i="30"/>
  <c r="AM99" i="30"/>
  <c r="O99" i="30"/>
  <c r="AI98" i="30"/>
  <c r="K98" i="30"/>
  <c r="AE97" i="30"/>
  <c r="G97" i="30"/>
  <c r="AA96" i="30"/>
  <c r="AH122" i="30"/>
  <c r="J122" i="30"/>
  <c r="AD121" i="30"/>
  <c r="F121" i="30"/>
  <c r="Z120" i="30"/>
  <c r="AT119" i="30"/>
  <c r="V119" i="30"/>
  <c r="AP118" i="30"/>
  <c r="R118" i="30"/>
  <c r="AL117" i="30"/>
  <c r="N117" i="30"/>
  <c r="AH116" i="30"/>
  <c r="J116" i="30"/>
  <c r="AD115" i="30"/>
  <c r="F115" i="30"/>
  <c r="Z114" i="30"/>
  <c r="AT113" i="30"/>
  <c r="V113" i="30"/>
  <c r="AP112" i="30"/>
  <c r="R112" i="30"/>
  <c r="AL111" i="30"/>
  <c r="N111" i="30"/>
  <c r="AH110" i="30"/>
  <c r="J110" i="30"/>
  <c r="AD109" i="30"/>
  <c r="F109" i="30"/>
  <c r="Z108" i="30"/>
  <c r="AT107" i="30"/>
  <c r="V107" i="30"/>
  <c r="AP106" i="30"/>
  <c r="R106" i="30"/>
  <c r="AL105" i="30"/>
  <c r="N105" i="30"/>
  <c r="AH104" i="30"/>
  <c r="J104" i="30"/>
  <c r="AD103" i="30"/>
  <c r="F103" i="30"/>
  <c r="Z102" i="30"/>
  <c r="AT101" i="30"/>
  <c r="V101" i="30"/>
  <c r="AP100" i="30"/>
  <c r="R100" i="30"/>
  <c r="AL99" i="30"/>
  <c r="N99" i="30"/>
  <c r="AH98" i="30"/>
  <c r="J98" i="30"/>
  <c r="AG122" i="30"/>
  <c r="I122" i="30"/>
  <c r="AC121" i="30"/>
  <c r="E121" i="30"/>
  <c r="Y120" i="30"/>
  <c r="AS119" i="30"/>
  <c r="U119" i="30"/>
  <c r="AO118" i="30"/>
  <c r="Q118" i="30"/>
  <c r="AK117" i="30"/>
  <c r="M117" i="30"/>
  <c r="AG116" i="30"/>
  <c r="I116" i="30"/>
  <c r="AC115" i="30"/>
  <c r="E115" i="30"/>
  <c r="Y114" i="30"/>
  <c r="AF122" i="30"/>
  <c r="H122" i="30"/>
  <c r="AB121" i="30"/>
  <c r="D121" i="30"/>
  <c r="X120" i="30"/>
  <c r="AR119" i="30"/>
  <c r="T119" i="30"/>
  <c r="AN118" i="30"/>
  <c r="P118" i="30"/>
  <c r="AJ117" i="30"/>
  <c r="L117" i="30"/>
  <c r="AF116" i="30"/>
  <c r="H116" i="30"/>
  <c r="AB115" i="30"/>
  <c r="D115" i="30"/>
  <c r="X114" i="30"/>
  <c r="AR113" i="30"/>
  <c r="T113" i="30"/>
  <c r="AN112" i="30"/>
  <c r="AE122" i="30"/>
  <c r="G122" i="30"/>
  <c r="AA121" i="30"/>
  <c r="AU120" i="30"/>
  <c r="W120" i="30"/>
  <c r="AQ119" i="30"/>
  <c r="S119" i="30"/>
  <c r="AM118" i="30"/>
  <c r="O118" i="30"/>
  <c r="AI117" i="30"/>
  <c r="K117" i="30"/>
  <c r="AE116" i="30"/>
  <c r="AD122" i="30"/>
  <c r="F122" i="30"/>
  <c r="Z121" i="30"/>
  <c r="AT120" i="30"/>
  <c r="V120" i="30"/>
  <c r="AP119" i="30"/>
  <c r="R119" i="30"/>
  <c r="AC122" i="30"/>
  <c r="E122" i="30"/>
  <c r="Y121" i="30"/>
  <c r="W121" i="30"/>
  <c r="O119" i="30"/>
  <c r="AB117" i="30"/>
  <c r="AI115" i="30"/>
  <c r="S114" i="30"/>
  <c r="Q113" i="30"/>
  <c r="P112" i="30"/>
  <c r="U111" i="30"/>
  <c r="Z110" i="30"/>
  <c r="AI109" i="30"/>
  <c r="AP108" i="30"/>
  <c r="G108" i="30"/>
  <c r="N107" i="30"/>
  <c r="W106" i="30"/>
  <c r="AD105" i="30"/>
  <c r="AM104" i="30"/>
  <c r="AT103" i="30"/>
  <c r="K103" i="30"/>
  <c r="R102" i="30"/>
  <c r="AA101" i="30"/>
  <c r="AH100" i="30"/>
  <c r="AQ99" i="30"/>
  <c r="F99" i="30"/>
  <c r="P98" i="30"/>
  <c r="AA97" i="30"/>
  <c r="AP96" i="30"/>
  <c r="K96" i="30"/>
  <c r="AA95" i="30"/>
  <c r="AO94" i="30"/>
  <c r="M94" i="30"/>
  <c r="AD93" i="30"/>
  <c r="D93" i="30"/>
  <c r="T92" i="30"/>
  <c r="AL91" i="30"/>
  <c r="L91" i="30"/>
  <c r="AD90" i="30"/>
  <c r="D90" i="30"/>
  <c r="V89" i="30"/>
  <c r="AN88" i="30"/>
  <c r="N88" i="30"/>
  <c r="AF87" i="30"/>
  <c r="F87" i="30"/>
  <c r="X86" i="30"/>
  <c r="AN85" i="30"/>
  <c r="N85" i="30"/>
  <c r="AF84" i="30"/>
  <c r="F84" i="30"/>
  <c r="X83" i="30"/>
  <c r="AP82" i="30"/>
  <c r="P82" i="30"/>
  <c r="AH81" i="30"/>
  <c r="H81" i="30"/>
  <c r="Z80" i="30"/>
  <c r="V121" i="30"/>
  <c r="N119" i="30"/>
  <c r="J117" i="30"/>
  <c r="R114" i="30"/>
  <c r="P113" i="30"/>
  <c r="O112" i="30"/>
  <c r="T111" i="30"/>
  <c r="Y110" i="30"/>
  <c r="AC109" i="30"/>
  <c r="AO108" i="30"/>
  <c r="AS107" i="30"/>
  <c r="M107" i="30"/>
  <c r="Q106" i="30"/>
  <c r="AC105" i="30"/>
  <c r="AS103" i="30"/>
  <c r="E103" i="30"/>
  <c r="Q102" i="30"/>
  <c r="U101" i="30"/>
  <c r="AG100" i="30"/>
  <c r="AK99" i="30"/>
  <c r="E99" i="30"/>
  <c r="O98" i="30"/>
  <c r="Z97" i="30"/>
  <c r="AO96" i="30"/>
  <c r="J96" i="30"/>
  <c r="X95" i="30"/>
  <c r="L94" i="30"/>
  <c r="AC93" i="30"/>
  <c r="AS92" i="30"/>
  <c r="S92" i="30"/>
  <c r="AK91" i="30"/>
  <c r="K91" i="30"/>
  <c r="AC90" i="30"/>
  <c r="AU89" i="30"/>
  <c r="U89" i="30"/>
  <c r="AM88" i="30"/>
  <c r="AE87" i="30"/>
  <c r="E87" i="30"/>
  <c r="U86" i="30"/>
  <c r="AM85" i="30"/>
  <c r="M85" i="30"/>
  <c r="E84" i="30"/>
  <c r="W83" i="30"/>
  <c r="AO82" i="30"/>
  <c r="O82" i="30"/>
  <c r="AG81" i="30"/>
  <c r="G81" i="30"/>
  <c r="AK85" i="30"/>
  <c r="U83" i="30"/>
  <c r="E81" i="30"/>
  <c r="G96" i="30"/>
  <c r="AP92" i="30"/>
  <c r="Z90" i="30"/>
  <c r="AJ88" i="30"/>
  <c r="AJ85" i="30"/>
  <c r="AL82" i="30"/>
  <c r="D81" i="30"/>
  <c r="AG91" i="30"/>
  <c r="Y87" i="30"/>
  <c r="AS83" i="30"/>
  <c r="AP86" i="30"/>
  <c r="J82" i="30"/>
  <c r="AA115" i="30"/>
  <c r="AG104" i="30"/>
  <c r="AN94" i="30"/>
  <c r="M88" i="30"/>
  <c r="AE84" i="30"/>
  <c r="Y80" i="30"/>
  <c r="AM82" i="30"/>
  <c r="U80" i="30"/>
  <c r="AK94" i="30"/>
  <c r="AR86" i="30"/>
  <c r="T83" i="30"/>
  <c r="T80" i="30"/>
  <c r="AQ89" i="30"/>
  <c r="AA84" i="30"/>
  <c r="AS80" i="30"/>
  <c r="H85" i="30"/>
  <c r="AB81" i="30"/>
  <c r="U121" i="30"/>
  <c r="M119" i="30"/>
  <c r="I117" i="30"/>
  <c r="Z115" i="30"/>
  <c r="Q114" i="30"/>
  <c r="O113" i="30"/>
  <c r="N112" i="30"/>
  <c r="S111" i="30"/>
  <c r="X110" i="30"/>
  <c r="AB109" i="30"/>
  <c r="AN108" i="30"/>
  <c r="AR107" i="30"/>
  <c r="L107" i="30"/>
  <c r="P106" i="30"/>
  <c r="AB105" i="30"/>
  <c r="AF104" i="30"/>
  <c r="AR103" i="30"/>
  <c r="D103" i="30"/>
  <c r="P102" i="30"/>
  <c r="T101" i="30"/>
  <c r="AF100" i="30"/>
  <c r="AJ99" i="30"/>
  <c r="D99" i="30"/>
  <c r="L98" i="30"/>
  <c r="Y97" i="30"/>
  <c r="AN96" i="30"/>
  <c r="I96" i="30"/>
  <c r="W95" i="30"/>
  <c r="AM94" i="30"/>
  <c r="K94" i="30"/>
  <c r="AB93" i="30"/>
  <c r="AR92" i="30"/>
  <c r="R92" i="30"/>
  <c r="AJ91" i="30"/>
  <c r="J91" i="30"/>
  <c r="AB90" i="30"/>
  <c r="AT89" i="30"/>
  <c r="T89" i="30"/>
  <c r="AL88" i="30"/>
  <c r="L88" i="30"/>
  <c r="AD87" i="30"/>
  <c r="D87" i="30"/>
  <c r="T86" i="30"/>
  <c r="AL85" i="30"/>
  <c r="L85" i="30"/>
  <c r="AD84" i="30"/>
  <c r="D84" i="30"/>
  <c r="V83" i="30"/>
  <c r="AN82" i="30"/>
  <c r="N82" i="30"/>
  <c r="AF81" i="30"/>
  <c r="F81" i="30"/>
  <c r="X80" i="30"/>
  <c r="I98" i="30"/>
  <c r="AK96" i="30"/>
  <c r="V95" i="30"/>
  <c r="J94" i="30"/>
  <c r="Y93" i="30"/>
  <c r="Q92" i="30"/>
  <c r="I91" i="30"/>
  <c r="AA90" i="30"/>
  <c r="AS89" i="30"/>
  <c r="AK88" i="30"/>
  <c r="AC87" i="30"/>
  <c r="S86" i="30"/>
  <c r="K85" i="30"/>
  <c r="AU83" i="30"/>
  <c r="AE81" i="30"/>
  <c r="AJ96" i="30"/>
  <c r="P92" i="30"/>
  <c r="H91" i="30"/>
  <c r="AR89" i="30"/>
  <c r="J88" i="30"/>
  <c r="R86" i="30"/>
  <c r="AB84" i="30"/>
  <c r="L82" i="30"/>
  <c r="Y90" i="30"/>
  <c r="AQ86" i="30"/>
  <c r="S83" i="30"/>
  <c r="X87" i="30"/>
  <c r="R83" i="30"/>
  <c r="T121" i="30"/>
  <c r="L119" i="30"/>
  <c r="H117" i="30"/>
  <c r="Y115" i="30"/>
  <c r="P114" i="30"/>
  <c r="N113" i="30"/>
  <c r="M112" i="30"/>
  <c r="M111" i="30"/>
  <c r="T110" i="30"/>
  <c r="AA109" i="30"/>
  <c r="AJ108" i="30"/>
  <c r="AQ107" i="30"/>
  <c r="H107" i="30"/>
  <c r="O106" i="30"/>
  <c r="X105" i="30"/>
  <c r="AE104" i="30"/>
  <c r="AN103" i="30"/>
  <c r="AU102" i="30"/>
  <c r="L102" i="30"/>
  <c r="S101" i="30"/>
  <c r="AB100" i="30"/>
  <c r="AI99" i="30"/>
  <c r="AR98" i="30"/>
  <c r="X97" i="30"/>
  <c r="H96" i="30"/>
  <c r="AL94" i="30"/>
  <c r="AQ92" i="30"/>
  <c r="AI91" i="30"/>
  <c r="S89" i="30"/>
  <c r="K88" i="30"/>
  <c r="AS86" i="30"/>
  <c r="AC84" i="30"/>
  <c r="M82" i="30"/>
  <c r="I94" i="30"/>
  <c r="R89" i="30"/>
  <c r="J85" i="30"/>
  <c r="AD81" i="30"/>
  <c r="Q89" i="30"/>
  <c r="AI85" i="30"/>
  <c r="K82" i="30"/>
  <c r="AH88" i="30"/>
  <c r="AR83" i="30"/>
  <c r="AS120" i="30"/>
  <c r="AL118" i="30"/>
  <c r="G117" i="30"/>
  <c r="X115" i="30"/>
  <c r="J114" i="30"/>
  <c r="M113" i="30"/>
  <c r="L112" i="30"/>
  <c r="L111" i="30"/>
  <c r="S110" i="30"/>
  <c r="Z109" i="30"/>
  <c r="AI108" i="30"/>
  <c r="AP107" i="30"/>
  <c r="G107" i="30"/>
  <c r="N106" i="30"/>
  <c r="W105" i="30"/>
  <c r="AD104" i="30"/>
  <c r="AM103" i="30"/>
  <c r="AT102" i="30"/>
  <c r="K102" i="30"/>
  <c r="R101" i="30"/>
  <c r="AA100" i="30"/>
  <c r="AH99" i="30"/>
  <c r="AQ98" i="30"/>
  <c r="H98" i="30"/>
  <c r="W97" i="30"/>
  <c r="U95" i="30"/>
  <c r="X93" i="30"/>
  <c r="AH91" i="30"/>
  <c r="AB87" i="30"/>
  <c r="AT83" i="30"/>
  <c r="I88" i="30"/>
  <c r="I85" i="30"/>
  <c r="AK82" i="30"/>
  <c r="S80" i="30"/>
  <c r="P86" i="30"/>
  <c r="AR80" i="30"/>
  <c r="AR120" i="30"/>
  <c r="AK118" i="30"/>
  <c r="F117" i="30"/>
  <c r="W115" i="30"/>
  <c r="I114" i="30"/>
  <c r="L113" i="30"/>
  <c r="K112" i="30"/>
  <c r="K111" i="30"/>
  <c r="R110" i="30"/>
  <c r="Y109" i="30"/>
  <c r="AH108" i="30"/>
  <c r="AO107" i="30"/>
  <c r="F107" i="30"/>
  <c r="M106" i="30"/>
  <c r="V105" i="30"/>
  <c r="AC104" i="30"/>
  <c r="AL103" i="30"/>
  <c r="AS102" i="30"/>
  <c r="J102" i="30"/>
  <c r="Q101" i="30"/>
  <c r="Z100" i="30"/>
  <c r="AG99" i="30"/>
  <c r="AP98" i="30"/>
  <c r="G98" i="30"/>
  <c r="V97" i="30"/>
  <c r="AI96" i="30"/>
  <c r="D96" i="30"/>
  <c r="T95" i="30"/>
  <c r="AJ94" i="30"/>
  <c r="H94" i="30"/>
  <c r="W93" i="30"/>
  <c r="AO92" i="30"/>
  <c r="O92" i="30"/>
  <c r="G91" i="30"/>
  <c r="AI88" i="30"/>
  <c r="Q86" i="30"/>
  <c r="AC81" i="30"/>
  <c r="AH85" i="30"/>
  <c r="AJ82" i="30"/>
  <c r="AQ120" i="30"/>
  <c r="AJ118" i="30"/>
  <c r="E117" i="30"/>
  <c r="V115" i="30"/>
  <c r="H114" i="30"/>
  <c r="F113" i="30"/>
  <c r="J112" i="30"/>
  <c r="J111" i="30"/>
  <c r="Q110" i="30"/>
  <c r="X109" i="30"/>
  <c r="AG108" i="30"/>
  <c r="AN107" i="30"/>
  <c r="E107" i="30"/>
  <c r="L106" i="30"/>
  <c r="U105" i="30"/>
  <c r="AB104" i="30"/>
  <c r="AK103" i="30"/>
  <c r="AR102" i="30"/>
  <c r="I102" i="30"/>
  <c r="P101" i="30"/>
  <c r="Y100" i="30"/>
  <c r="AF99" i="30"/>
  <c r="AO98" i="30"/>
  <c r="F98" i="30"/>
  <c r="U97" i="30"/>
  <c r="AH96" i="30"/>
  <c r="AU95" i="30"/>
  <c r="S95" i="30"/>
  <c r="AI94" i="30"/>
  <c r="E94" i="30"/>
  <c r="V93" i="30"/>
  <c r="AN92" i="30"/>
  <c r="N92" i="30"/>
  <c r="AF91" i="30"/>
  <c r="F91" i="30"/>
  <c r="X90" i="30"/>
  <c r="AP89" i="30"/>
  <c r="P89" i="30"/>
  <c r="H88" i="30"/>
  <c r="Z84" i="30"/>
  <c r="R80" i="30"/>
  <c r="AP120" i="30"/>
  <c r="AI118" i="30"/>
  <c r="D117" i="30"/>
  <c r="U115" i="30"/>
  <c r="G114" i="30"/>
  <c r="E113" i="30"/>
  <c r="I112" i="30"/>
  <c r="I111" i="30"/>
  <c r="P110" i="30"/>
  <c r="W109" i="30"/>
  <c r="AF108" i="30"/>
  <c r="AM107" i="30"/>
  <c r="D107" i="30"/>
  <c r="K106" i="30"/>
  <c r="T105" i="30"/>
  <c r="AA104" i="30"/>
  <c r="AJ103" i="30"/>
  <c r="AQ102" i="30"/>
  <c r="H102" i="30"/>
  <c r="O101" i="30"/>
  <c r="X100" i="30"/>
  <c r="AE99" i="30"/>
  <c r="AN98" i="30"/>
  <c r="E98" i="30"/>
  <c r="T97" i="30"/>
  <c r="AG96" i="30"/>
  <c r="AT95" i="30"/>
  <c r="R95" i="30"/>
  <c r="AH94" i="30"/>
  <c r="D94" i="30"/>
  <c r="U93" i="30"/>
  <c r="AM92" i="30"/>
  <c r="M92" i="30"/>
  <c r="AE91" i="30"/>
  <c r="E91" i="30"/>
  <c r="W90" i="30"/>
  <c r="AO89" i="30"/>
  <c r="O89" i="30"/>
  <c r="AG88" i="30"/>
  <c r="E88" i="30"/>
  <c r="W87" i="30"/>
  <c r="AO86" i="30"/>
  <c r="O86" i="30"/>
  <c r="AG85" i="30"/>
  <c r="G85" i="30"/>
  <c r="Y84" i="30"/>
  <c r="AQ83" i="30"/>
  <c r="Q83" i="30"/>
  <c r="AI82" i="30"/>
  <c r="I82" i="30"/>
  <c r="Y81" i="30"/>
  <c r="AQ80" i="30"/>
  <c r="Q80" i="30"/>
  <c r="P83" i="30"/>
  <c r="X81" i="30"/>
  <c r="P80" i="30"/>
  <c r="AG82" i="30"/>
  <c r="O80" i="30"/>
  <c r="N80" i="30"/>
  <c r="P93" i="30"/>
  <c r="H89" i="30"/>
  <c r="R87" i="30"/>
  <c r="AT84" i="30"/>
  <c r="T81" i="30"/>
  <c r="Q87" i="30"/>
  <c r="AA82" i="30"/>
  <c r="AO120" i="30"/>
  <c r="AH118" i="30"/>
  <c r="AD116" i="30"/>
  <c r="T115" i="30"/>
  <c r="AS113" i="30"/>
  <c r="D113" i="30"/>
  <c r="H112" i="30"/>
  <c r="H111" i="30"/>
  <c r="O110" i="30"/>
  <c r="V109" i="30"/>
  <c r="AE108" i="30"/>
  <c r="AL107" i="30"/>
  <c r="AU106" i="30"/>
  <c r="J106" i="30"/>
  <c r="S105" i="30"/>
  <c r="Z104" i="30"/>
  <c r="AI103" i="30"/>
  <c r="AP102" i="30"/>
  <c r="G102" i="30"/>
  <c r="N101" i="30"/>
  <c r="W100" i="30"/>
  <c r="AD99" i="30"/>
  <c r="AM98" i="30"/>
  <c r="D98" i="30"/>
  <c r="Q97" i="30"/>
  <c r="AF96" i="30"/>
  <c r="AS95" i="30"/>
  <c r="Q95" i="30"/>
  <c r="AG94" i="30"/>
  <c r="AU93" i="30"/>
  <c r="T93" i="30"/>
  <c r="AL92" i="30"/>
  <c r="L92" i="30"/>
  <c r="AD91" i="30"/>
  <c r="D91" i="30"/>
  <c r="V90" i="30"/>
  <c r="AN89" i="30"/>
  <c r="N89" i="30"/>
  <c r="AF88" i="30"/>
  <c r="D88" i="30"/>
  <c r="V87" i="30"/>
  <c r="AN86" i="30"/>
  <c r="N86" i="30"/>
  <c r="AF85" i="30"/>
  <c r="F85" i="30"/>
  <c r="X84" i="30"/>
  <c r="AP83" i="30"/>
  <c r="AH82" i="30"/>
  <c r="H82" i="30"/>
  <c r="AP80" i="30"/>
  <c r="E82" i="30"/>
  <c r="AO80" i="30"/>
  <c r="AO95" i="30"/>
  <c r="R90" i="30"/>
  <c r="J86" i="30"/>
  <c r="L83" i="30"/>
  <c r="L80" i="30"/>
  <c r="AI86" i="30"/>
  <c r="AS81" i="30"/>
  <c r="AN120" i="30"/>
  <c r="AG118" i="30"/>
  <c r="AC116" i="30"/>
  <c r="K115" i="30"/>
  <c r="AQ113" i="30"/>
  <c r="AU112" i="30"/>
  <c r="AT111" i="30"/>
  <c r="G111" i="30"/>
  <c r="I110" i="30"/>
  <c r="U109" i="30"/>
  <c r="Y108" i="30"/>
  <c r="AK107" i="30"/>
  <c r="AO106" i="30"/>
  <c r="I106" i="30"/>
  <c r="M105" i="30"/>
  <c r="Y104" i="30"/>
  <c r="AC103" i="30"/>
  <c r="AO102" i="30"/>
  <c r="AS101" i="30"/>
  <c r="M101" i="30"/>
  <c r="Q100" i="30"/>
  <c r="AC99" i="30"/>
  <c r="AJ98" i="30"/>
  <c r="AU97" i="30"/>
  <c r="P97" i="30"/>
  <c r="AE96" i="30"/>
  <c r="AR95" i="30"/>
  <c r="P95" i="30"/>
  <c r="AF94" i="30"/>
  <c r="AT93" i="30"/>
  <c r="S93" i="30"/>
  <c r="AK92" i="30"/>
  <c r="K92" i="30"/>
  <c r="AC91" i="30"/>
  <c r="AU90" i="30"/>
  <c r="U90" i="30"/>
  <c r="AM89" i="30"/>
  <c r="M89" i="30"/>
  <c r="AC88" i="30"/>
  <c r="AU87" i="30"/>
  <c r="U87" i="30"/>
  <c r="AM86" i="30"/>
  <c r="M86" i="30"/>
  <c r="AE85" i="30"/>
  <c r="E85" i="30"/>
  <c r="W84" i="30"/>
  <c r="AO83" i="30"/>
  <c r="O83" i="30"/>
  <c r="W81" i="30"/>
  <c r="M95" i="30"/>
  <c r="Z91" i="30"/>
  <c r="AJ86" i="30"/>
  <c r="AL80" i="30"/>
  <c r="AA85" i="30"/>
  <c r="AK80" i="30"/>
  <c r="U120" i="30"/>
  <c r="AF118" i="30"/>
  <c r="AB116" i="30"/>
  <c r="AU114" i="30"/>
  <c r="AP113" i="30"/>
  <c r="AO112" i="30"/>
  <c r="AS111" i="30"/>
  <c r="F111" i="30"/>
  <c r="H110" i="30"/>
  <c r="T109" i="30"/>
  <c r="X108" i="30"/>
  <c r="AJ107" i="30"/>
  <c r="AN106" i="30"/>
  <c r="H106" i="30"/>
  <c r="L105" i="30"/>
  <c r="X104" i="30"/>
  <c r="AB103" i="30"/>
  <c r="AN102" i="30"/>
  <c r="AR101" i="30"/>
  <c r="L101" i="30"/>
  <c r="P100" i="30"/>
  <c r="AB99" i="30"/>
  <c r="AG98" i="30"/>
  <c r="AT97" i="30"/>
  <c r="O97" i="30"/>
  <c r="AB96" i="30"/>
  <c r="AQ95" i="30"/>
  <c r="O95" i="30"/>
  <c r="AC94" i="30"/>
  <c r="AS93" i="30"/>
  <c r="R93" i="30"/>
  <c r="AJ92" i="30"/>
  <c r="J92" i="30"/>
  <c r="AB91" i="30"/>
  <c r="AT90" i="30"/>
  <c r="T90" i="30"/>
  <c r="AL89" i="30"/>
  <c r="L89" i="30"/>
  <c r="AB88" i="30"/>
  <c r="AT87" i="30"/>
  <c r="T87" i="30"/>
  <c r="AL86" i="30"/>
  <c r="L86" i="30"/>
  <c r="AD85" i="30"/>
  <c r="D85" i="30"/>
  <c r="V84" i="30"/>
  <c r="AN83" i="30"/>
  <c r="N83" i="30"/>
  <c r="AF82" i="30"/>
  <c r="D82" i="30"/>
  <c r="V81" i="30"/>
  <c r="AN80" i="30"/>
  <c r="AA94" i="30"/>
  <c r="AJ89" i="30"/>
  <c r="AB85" i="30"/>
  <c r="AB82" i="30"/>
  <c r="AS84" i="30"/>
  <c r="K80" i="30"/>
  <c r="T120" i="30"/>
  <c r="N118" i="30"/>
  <c r="AA116" i="30"/>
  <c r="AT114" i="30"/>
  <c r="AO113" i="30"/>
  <c r="AM112" i="30"/>
  <c r="AR111" i="30"/>
  <c r="E111" i="30"/>
  <c r="G110" i="30"/>
  <c r="P109" i="30"/>
  <c r="W108" i="30"/>
  <c r="AF107" i="30"/>
  <c r="AM106" i="30"/>
  <c r="D106" i="30"/>
  <c r="K105" i="30"/>
  <c r="T104" i="30"/>
  <c r="AA103" i="30"/>
  <c r="AJ102" i="30"/>
  <c r="AQ101" i="30"/>
  <c r="H101" i="30"/>
  <c r="O100" i="30"/>
  <c r="X99" i="30"/>
  <c r="AF98" i="30"/>
  <c r="AS97" i="30"/>
  <c r="N97" i="30"/>
  <c r="Z96" i="30"/>
  <c r="AP95" i="30"/>
  <c r="N95" i="30"/>
  <c r="AB94" i="30"/>
  <c r="AR93" i="30"/>
  <c r="Q93" i="30"/>
  <c r="AI92" i="30"/>
  <c r="I92" i="30"/>
  <c r="AA91" i="30"/>
  <c r="AS90" i="30"/>
  <c r="S90" i="30"/>
  <c r="AK89" i="30"/>
  <c r="I89" i="30"/>
  <c r="AA88" i="30"/>
  <c r="AS87" i="30"/>
  <c r="S87" i="30"/>
  <c r="AK86" i="30"/>
  <c r="K86" i="30"/>
  <c r="AC85" i="30"/>
  <c r="AU84" i="30"/>
  <c r="U84" i="30"/>
  <c r="AM83" i="30"/>
  <c r="M83" i="30"/>
  <c r="AC82" i="30"/>
  <c r="AU81" i="30"/>
  <c r="U81" i="30"/>
  <c r="AM80" i="30"/>
  <c r="M80" i="30"/>
  <c r="AH92" i="30"/>
  <c r="AR90" i="30"/>
  <c r="AR87" i="30"/>
  <c r="T84" i="30"/>
  <c r="AT81" i="30"/>
  <c r="AK83" i="30"/>
  <c r="S81" i="30"/>
  <c r="S120" i="30"/>
  <c r="M118" i="30"/>
  <c r="Z116" i="30"/>
  <c r="AS114" i="30"/>
  <c r="AN113" i="30"/>
  <c r="AL112" i="30"/>
  <c r="AQ111" i="30"/>
  <c r="D111" i="30"/>
  <c r="F110" i="30"/>
  <c r="O109" i="30"/>
  <c r="V108" i="30"/>
  <c r="AE107" i="30"/>
  <c r="AL106" i="30"/>
  <c r="AU105" i="30"/>
  <c r="J105" i="30"/>
  <c r="S104" i="30"/>
  <c r="Z103" i="30"/>
  <c r="AI102" i="30"/>
  <c r="AP101" i="30"/>
  <c r="G101" i="30"/>
  <c r="N100" i="30"/>
  <c r="W99" i="30"/>
  <c r="AE98" i="30"/>
  <c r="AR97" i="30"/>
  <c r="M97" i="30"/>
  <c r="Y96" i="30"/>
  <c r="AQ93" i="30"/>
  <c r="H92" i="30"/>
  <c r="Z88" i="30"/>
  <c r="AL83" i="30"/>
  <c r="S84" i="30"/>
  <c r="AB122" i="30"/>
  <c r="R120" i="30"/>
  <c r="L118" i="30"/>
  <c r="Y116" i="30"/>
  <c r="AR114" i="30"/>
  <c r="AM113" i="30"/>
  <c r="AK112" i="30"/>
  <c r="AK111" i="30"/>
  <c r="AP110" i="30"/>
  <c r="E110" i="30"/>
  <c r="N109" i="30"/>
  <c r="U108" i="30"/>
  <c r="AD107" i="30"/>
  <c r="AK106" i="30"/>
  <c r="AT105" i="30"/>
  <c r="I105" i="30"/>
  <c r="R104" i="30"/>
  <c r="Y103" i="30"/>
  <c r="AH102" i="30"/>
  <c r="AO101" i="30"/>
  <c r="F101" i="30"/>
  <c r="M100" i="30"/>
  <c r="V99" i="30"/>
  <c r="AD98" i="30"/>
  <c r="AO97" i="30"/>
  <c r="L97" i="30"/>
  <c r="X96" i="30"/>
  <c r="AN95" i="30"/>
  <c r="L95" i="30"/>
  <c r="Z94" i="30"/>
  <c r="AP93" i="30"/>
  <c r="O93" i="30"/>
  <c r="AG92" i="30"/>
  <c r="G92" i="30"/>
  <c r="Y91" i="30"/>
  <c r="AQ90" i="30"/>
  <c r="Q90" i="30"/>
  <c r="AG89" i="30"/>
  <c r="G89" i="30"/>
  <c r="Y88" i="30"/>
  <c r="AQ87" i="30"/>
  <c r="I86" i="30"/>
  <c r="I83" i="30"/>
  <c r="AA122" i="30"/>
  <c r="Q120" i="30"/>
  <c r="K118" i="30"/>
  <c r="X116" i="30"/>
  <c r="AQ114" i="30"/>
  <c r="AL113" i="30"/>
  <c r="AJ112" i="30"/>
  <c r="AJ111" i="30"/>
  <c r="AO110" i="30"/>
  <c r="D110" i="30"/>
  <c r="M109" i="30"/>
  <c r="T108" i="30"/>
  <c r="AC107" i="30"/>
  <c r="AJ106" i="30"/>
  <c r="AS105" i="30"/>
  <c r="H105" i="30"/>
  <c r="Q104" i="30"/>
  <c r="X103" i="30"/>
  <c r="AG102" i="30"/>
  <c r="AN101" i="30"/>
  <c r="E101" i="30"/>
  <c r="L100" i="30"/>
  <c r="U99" i="30"/>
  <c r="AC98" i="30"/>
  <c r="AN97" i="30"/>
  <c r="K97" i="30"/>
  <c r="W96" i="30"/>
  <c r="AM95" i="30"/>
  <c r="I95" i="30"/>
  <c r="Y94" i="30"/>
  <c r="AN93" i="30"/>
  <c r="N93" i="30"/>
  <c r="AF92" i="30"/>
  <c r="F92" i="30"/>
  <c r="X91" i="30"/>
  <c r="AP90" i="30"/>
  <c r="P90" i="30"/>
  <c r="AF89" i="30"/>
  <c r="F89" i="30"/>
  <c r="Z122" i="30"/>
  <c r="P120" i="30"/>
  <c r="J118" i="30"/>
  <c r="O116" i="30"/>
  <c r="AP114" i="30"/>
  <c r="AK113" i="30"/>
  <c r="AI112" i="30"/>
  <c r="AI111" i="30"/>
  <c r="AN110" i="30"/>
  <c r="AU109" i="30"/>
  <c r="L109" i="30"/>
  <c r="S108" i="30"/>
  <c r="AB107" i="30"/>
  <c r="AI106" i="30"/>
  <c r="AR105" i="30"/>
  <c r="G105" i="30"/>
  <c r="P104" i="30"/>
  <c r="W103" i="30"/>
  <c r="AF102" i="30"/>
  <c r="AM101" i="30"/>
  <c r="D101" i="30"/>
  <c r="K100" i="30"/>
  <c r="T99" i="30"/>
  <c r="AB98" i="30"/>
  <c r="AM97" i="30"/>
  <c r="H97" i="30"/>
  <c r="V96" i="30"/>
  <c r="AL95" i="30"/>
  <c r="H95" i="30"/>
  <c r="X94" i="30"/>
  <c r="AM93" i="30"/>
  <c r="M93" i="30"/>
  <c r="AE92" i="30"/>
  <c r="E92" i="30"/>
  <c r="W91" i="30"/>
  <c r="AO90" i="30"/>
  <c r="M90" i="30"/>
  <c r="AE89" i="30"/>
  <c r="E89" i="30"/>
  <c r="W88" i="30"/>
  <c r="AO87" i="30"/>
  <c r="O87" i="30"/>
  <c r="Y122" i="30"/>
  <c r="AO119" i="30"/>
  <c r="I118" i="30"/>
  <c r="G116" i="30"/>
  <c r="AO114" i="30"/>
  <c r="AJ113" i="30"/>
  <c r="AH112" i="30"/>
  <c r="AH111" i="30"/>
  <c r="AM110" i="30"/>
  <c r="AT109" i="30"/>
  <c r="K109" i="30"/>
  <c r="R108" i="30"/>
  <c r="AA107" i="30"/>
  <c r="AH106" i="30"/>
  <c r="AQ105" i="30"/>
  <c r="F105" i="30"/>
  <c r="O104" i="30"/>
  <c r="V103" i="30"/>
  <c r="AE102" i="30"/>
  <c r="AL101" i="30"/>
  <c r="AU100" i="30"/>
  <c r="J100" i="30"/>
  <c r="S99" i="30"/>
  <c r="AA98" i="30"/>
  <c r="AL97" i="30"/>
  <c r="F97" i="30"/>
  <c r="U96" i="30"/>
  <c r="AK95" i="30"/>
  <c r="G95" i="30"/>
  <c r="W94" i="30"/>
  <c r="AL93" i="30"/>
  <c r="L93" i="30"/>
  <c r="AD92" i="30"/>
  <c r="D92" i="30"/>
  <c r="V91" i="30"/>
  <c r="AN90" i="30"/>
  <c r="L90" i="30"/>
  <c r="X122" i="30"/>
  <c r="AN119" i="30"/>
  <c r="H118" i="30"/>
  <c r="F116" i="30"/>
  <c r="AN114" i="30"/>
  <c r="AD113" i="30"/>
  <c r="AG112" i="30"/>
  <c r="AG111" i="30"/>
  <c r="AG110" i="30"/>
  <c r="AS109" i="30"/>
  <c r="E109" i="30"/>
  <c r="Q108" i="30"/>
  <c r="U107" i="30"/>
  <c r="AG106" i="30"/>
  <c r="AK105" i="30"/>
  <c r="E105" i="30"/>
  <c r="I104" i="30"/>
  <c r="U103" i="30"/>
  <c r="Y102" i="30"/>
  <c r="AK101" i="30"/>
  <c r="AO100" i="30"/>
  <c r="I100" i="30"/>
  <c r="M99" i="30"/>
  <c r="Z98" i="30"/>
  <c r="AK97" i="30"/>
  <c r="E97" i="30"/>
  <c r="T96" i="30"/>
  <c r="AJ95" i="30"/>
  <c r="F95" i="30"/>
  <c r="T94" i="30"/>
  <c r="AK93" i="30"/>
  <c r="K93" i="30"/>
  <c r="AC92" i="30"/>
  <c r="AU91" i="30"/>
  <c r="U91" i="30"/>
  <c r="AK90" i="30"/>
  <c r="K90" i="30"/>
  <c r="D122" i="30"/>
  <c r="AM119" i="30"/>
  <c r="AH117" i="30"/>
  <c r="E116" i="30"/>
  <c r="AH114" i="30"/>
  <c r="AC113" i="30"/>
  <c r="AF112" i="30"/>
  <c r="AF111" i="30"/>
  <c r="AF110" i="30"/>
  <c r="AR109" i="30"/>
  <c r="D109" i="30"/>
  <c r="P108" i="30"/>
  <c r="T107" i="30"/>
  <c r="AF106" i="30"/>
  <c r="AJ105" i="30"/>
  <c r="D105" i="30"/>
  <c r="H104" i="30"/>
  <c r="T103" i="30"/>
  <c r="X102" i="30"/>
  <c r="AJ101" i="30"/>
  <c r="AN100" i="30"/>
  <c r="H100" i="30"/>
  <c r="L99" i="30"/>
  <c r="Y98" i="30"/>
  <c r="AJ97" i="30"/>
  <c r="D97" i="30"/>
  <c r="S96" i="30"/>
  <c r="AG95" i="30"/>
  <c r="E95" i="30"/>
  <c r="S94" i="30"/>
  <c r="AJ93" i="30"/>
  <c r="J93" i="30"/>
  <c r="AB92" i="30"/>
  <c r="AT91" i="30"/>
  <c r="T91" i="30"/>
  <c r="AU121" i="30"/>
  <c r="AL119" i="30"/>
  <c r="AG117" i="30"/>
  <c r="D116" i="30"/>
  <c r="AE114" i="30"/>
  <c r="AB113" i="30"/>
  <c r="Z112" i="30"/>
  <c r="AE111" i="30"/>
  <c r="AE110" i="30"/>
  <c r="AN109" i="30"/>
  <c r="AU108" i="30"/>
  <c r="L108" i="30"/>
  <c r="S107" i="30"/>
  <c r="AB106" i="30"/>
  <c r="AI105" i="30"/>
  <c r="AR104" i="30"/>
  <c r="G104" i="30"/>
  <c r="P103" i="30"/>
  <c r="W102" i="30"/>
  <c r="AF101" i="30"/>
  <c r="AM100" i="30"/>
  <c r="D100" i="30"/>
  <c r="K99" i="30"/>
  <c r="X98" i="30"/>
  <c r="AI97" i="30"/>
  <c r="AU96" i="30"/>
  <c r="R96" i="30"/>
  <c r="AF95" i="30"/>
  <c r="AA113" i="30"/>
  <c r="K108" i="30"/>
  <c r="O103" i="30"/>
  <c r="T98" i="30"/>
  <c r="AP94" i="30"/>
  <c r="AN91" i="30"/>
  <c r="Y89" i="30"/>
  <c r="AK87" i="30"/>
  <c r="H86" i="30"/>
  <c r="AN84" i="30"/>
  <c r="Z83" i="30"/>
  <c r="AP81" i="30"/>
  <c r="AD80" i="30"/>
  <c r="AJ87" i="30"/>
  <c r="AK84" i="30"/>
  <c r="AO81" i="30"/>
  <c r="Q94" i="30"/>
  <c r="AI87" i="30"/>
  <c r="H83" i="30"/>
  <c r="Q98" i="30"/>
  <c r="D89" i="30"/>
  <c r="E86" i="30"/>
  <c r="AI84" i="30"/>
  <c r="O94" i="30"/>
  <c r="AG87" i="30"/>
  <c r="AL81" i="30"/>
  <c r="N91" i="30"/>
  <c r="AT88" i="30"/>
  <c r="AK81" i="30"/>
  <c r="AS88" i="30"/>
  <c r="D83" i="30"/>
  <c r="AH93" i="30"/>
  <c r="Q84" i="30"/>
  <c r="F80" i="30"/>
  <c r="K87" i="30"/>
  <c r="Z85" i="30"/>
  <c r="O81" i="30"/>
  <c r="U88" i="30"/>
  <c r="V85" i="30"/>
  <c r="AI100" i="30"/>
  <c r="R88" i="30"/>
  <c r="AP104" i="30"/>
  <c r="P85" i="30"/>
  <c r="X92" i="30"/>
  <c r="AB86" i="30"/>
  <c r="AS108" i="30"/>
  <c r="AQ94" i="30"/>
  <c r="U113" i="30"/>
  <c r="J108" i="30"/>
  <c r="N103" i="30"/>
  <c r="S98" i="30"/>
  <c r="R94" i="30"/>
  <c r="AM91" i="30"/>
  <c r="X89" i="30"/>
  <c r="G86" i="30"/>
  <c r="Y83" i="30"/>
  <c r="AC80" i="30"/>
  <c r="W89" i="30"/>
  <c r="F86" i="30"/>
  <c r="AJ84" i="30"/>
  <c r="AB80" i="30"/>
  <c r="P94" i="30"/>
  <c r="AH87" i="30"/>
  <c r="G83" i="30"/>
  <c r="AA80" i="30"/>
  <c r="O91" i="30"/>
  <c r="D86" i="30"/>
  <c r="F83" i="30"/>
  <c r="N94" i="30"/>
  <c r="P87" i="30"/>
  <c r="E83" i="30"/>
  <c r="I80" i="30"/>
  <c r="M91" i="30"/>
  <c r="N87" i="30"/>
  <c r="R84" i="30"/>
  <c r="AJ90" i="30"/>
  <c r="AU82" i="30"/>
  <c r="L87" i="30"/>
  <c r="Q81" i="30"/>
  <c r="L84" i="30"/>
  <c r="AQ82" i="30"/>
  <c r="AC110" i="30"/>
  <c r="F93" i="30"/>
  <c r="L81" i="30"/>
  <c r="S88" i="30"/>
  <c r="AQ104" i="30"/>
  <c r="U82" i="30"/>
  <c r="AS115" i="30"/>
  <c r="S82" i="30"/>
  <c r="D95" i="30"/>
  <c r="I99" i="30"/>
  <c r="AM87" i="30"/>
  <c r="Y86" i="30"/>
  <c r="AE80" i="30"/>
  <c r="S113" i="30"/>
  <c r="I108" i="30"/>
  <c r="M103" i="30"/>
  <c r="R98" i="30"/>
  <c r="Q91" i="30"/>
  <c r="AN81" i="30"/>
  <c r="AM81" i="30"/>
  <c r="AU88" i="30"/>
  <c r="J80" i="30"/>
  <c r="AU85" i="30"/>
  <c r="AI93" i="30"/>
  <c r="AJ81" i="30"/>
  <c r="M87" i="30"/>
  <c r="AR85" i="30"/>
  <c r="E80" i="30"/>
  <c r="AR82" i="30"/>
  <c r="X85" i="30"/>
  <c r="G87" i="30"/>
  <c r="AJ100" i="30"/>
  <c r="AM109" i="30"/>
  <c r="AO104" i="30"/>
  <c r="F104" i="30"/>
  <c r="AR108" i="30"/>
  <c r="R113" i="30"/>
  <c r="H108" i="30"/>
  <c r="L103" i="30"/>
  <c r="P91" i="30"/>
  <c r="O107" i="30"/>
  <c r="AI81" i="30"/>
  <c r="AF93" i="30"/>
  <c r="D80" i="30"/>
  <c r="Y85" i="30"/>
  <c r="Y82" i="30"/>
  <c r="AB110" i="30"/>
  <c r="AU115" i="30"/>
  <c r="AC95" i="30"/>
  <c r="W114" i="30"/>
  <c r="H99" i="30"/>
  <c r="AT121" i="30"/>
  <c r="Y112" i="30"/>
  <c r="R107" i="30"/>
  <c r="V102" i="30"/>
  <c r="AF97" i="30"/>
  <c r="AH84" i="30"/>
  <c r="H80" i="30"/>
  <c r="AR88" i="30"/>
  <c r="G80" i="30"/>
  <c r="AT82" i="30"/>
  <c r="AO85" i="30"/>
  <c r="AG90" i="30"/>
  <c r="V88" i="30"/>
  <c r="I84" i="30"/>
  <c r="AF105" i="30"/>
  <c r="G90" i="30"/>
  <c r="AD95" i="30"/>
  <c r="T82" i="30"/>
  <c r="AR99" i="30"/>
  <c r="AS91" i="30"/>
  <c r="AU103" i="30"/>
  <c r="AS121" i="30"/>
  <c r="X112" i="30"/>
  <c r="Q107" i="30"/>
  <c r="U102" i="30"/>
  <c r="AD97" i="30"/>
  <c r="AG84" i="30"/>
  <c r="S102" i="30"/>
  <c r="AS85" i="30"/>
  <c r="R81" i="30"/>
  <c r="AP88" i="30"/>
  <c r="J87" i="30"/>
  <c r="I87" i="30"/>
  <c r="Z82" i="30"/>
  <c r="W85" i="30"/>
  <c r="AD117" i="30"/>
  <c r="T85" i="30"/>
  <c r="F90" i="30"/>
  <c r="E90" i="30"/>
  <c r="AT108" i="30"/>
  <c r="AR94" i="30"/>
  <c r="AR121" i="30"/>
  <c r="W112" i="30"/>
  <c r="P107" i="30"/>
  <c r="T102" i="30"/>
  <c r="AC97" i="30"/>
  <c r="AT85" i="30"/>
  <c r="AI90" i="30"/>
  <c r="P84" i="30"/>
  <c r="M84" i="30"/>
  <c r="AE93" i="30"/>
  <c r="AK100" i="30"/>
  <c r="X82" i="30"/>
  <c r="L96" i="30"/>
  <c r="V82" i="30"/>
  <c r="AG83" i="30"/>
  <c r="Y92" i="30"/>
  <c r="AI80" i="30"/>
  <c r="AD83" i="30"/>
  <c r="AN87" i="30"/>
  <c r="T114" i="30"/>
  <c r="X121" i="30"/>
  <c r="Q112" i="30"/>
  <c r="AB97" i="30"/>
  <c r="AS82" i="30"/>
  <c r="AO88" i="30"/>
  <c r="K84" i="30"/>
  <c r="N81" i="30"/>
  <c r="G93" i="30"/>
  <c r="T88" i="30"/>
  <c r="E93" i="30"/>
  <c r="G84" i="30"/>
  <c r="AA92" i="30"/>
  <c r="Z92" i="30"/>
  <c r="AN104" i="30"/>
  <c r="AB89" i="30"/>
  <c r="AR81" i="30"/>
  <c r="AO84" i="30"/>
  <c r="AK119" i="30"/>
  <c r="AD111" i="30"/>
  <c r="AA106" i="30"/>
  <c r="AE101" i="30"/>
  <c r="AT96" i="30"/>
  <c r="AG93" i="30"/>
  <c r="AQ88" i="30"/>
  <c r="AR96" i="30"/>
  <c r="H87" i="30"/>
  <c r="P96" i="30"/>
  <c r="M96" i="30"/>
  <c r="U85" i="30"/>
  <c r="AE95" i="30"/>
  <c r="AE86" i="30"/>
  <c r="AS99" i="30"/>
  <c r="O85" i="30"/>
  <c r="U92" i="30"/>
  <c r="AG80" i="30"/>
  <c r="D104" i="30"/>
  <c r="AJ119" i="30"/>
  <c r="AC111" i="30"/>
  <c r="Z106" i="30"/>
  <c r="AD101" i="30"/>
  <c r="AS96" i="30"/>
  <c r="AH90" i="30"/>
  <c r="X88" i="30"/>
  <c r="AE117" i="30"/>
  <c r="AC117" i="30"/>
  <c r="J81" i="30"/>
  <c r="AT115" i="30"/>
  <c r="AF83" i="30"/>
  <c r="AB95" i="30"/>
  <c r="AH80" i="30"/>
  <c r="V114" i="30"/>
  <c r="AO91" i="30"/>
  <c r="Q119" i="30"/>
  <c r="AB111" i="30"/>
  <c r="Y106" i="30"/>
  <c r="AC101" i="30"/>
  <c r="P81" i="30"/>
  <c r="J90" i="30"/>
  <c r="H84" i="30"/>
  <c r="AA110" i="30"/>
  <c r="W82" i="30"/>
  <c r="AL109" i="30"/>
  <c r="AJ80" i="30"/>
  <c r="AC86" i="30"/>
  <c r="AC89" i="30"/>
  <c r="AC83" i="30"/>
  <c r="AA89" i="30"/>
  <c r="P119" i="30"/>
  <c r="V111" i="30"/>
  <c r="X106" i="30"/>
  <c r="AB101" i="30"/>
  <c r="AQ96" i="30"/>
  <c r="I93" i="30"/>
  <c r="AF90" i="30"/>
  <c r="AG105" i="30"/>
  <c r="AH86" i="30"/>
  <c r="AE105" i="30"/>
  <c r="AF86" i="30"/>
  <c r="AT99" i="30"/>
  <c r="AD86" i="30"/>
  <c r="AD89" i="30"/>
  <c r="AP87" i="30"/>
  <c r="E104" i="30"/>
  <c r="AP84" i="30"/>
  <c r="Z89" i="30"/>
  <c r="AF117" i="30"/>
  <c r="AD110" i="30"/>
  <c r="AH105" i="30"/>
  <c r="AL100" i="30"/>
  <c r="Q96" i="30"/>
  <c r="H93" i="30"/>
  <c r="AE90" i="30"/>
  <c r="J84" i="30"/>
  <c r="M81" i="30"/>
  <c r="I90" i="30"/>
  <c r="H90" i="30"/>
  <c r="AG86" i="30"/>
  <c r="AU99" i="30"/>
  <c r="Q85" i="30"/>
  <c r="AK109" i="30"/>
  <c r="AE83" i="30"/>
  <c r="J99" i="30"/>
  <c r="AU94" i="30"/>
  <c r="Z86" i="30"/>
  <c r="AL87" i="30"/>
  <c r="K81" i="30"/>
  <c r="Q88" i="30"/>
  <c r="AJ109" i="30"/>
  <c r="AQ84" i="30"/>
  <c r="G99" i="30"/>
  <c r="AJ83" i="30"/>
  <c r="I81" i="30"/>
  <c r="P88" i="30"/>
  <c r="AR84" i="30"/>
  <c r="AA86" i="30"/>
  <c r="AR91" i="30"/>
  <c r="O88" i="30"/>
  <c r="Q82" i="30"/>
  <c r="AB83" i="30"/>
  <c r="AQ81" i="30"/>
  <c r="AR115" i="30"/>
  <c r="U114" i="30"/>
  <c r="R82" i="30"/>
  <c r="AF80" i="30"/>
  <c r="AA83" i="30"/>
  <c r="AQ108" i="30"/>
  <c r="C79" i="30"/>
  <c r="E45" i="22"/>
  <c r="L45" i="22"/>
  <c r="AM45" i="22"/>
  <c r="U45" i="22"/>
  <c r="AS45" i="22"/>
  <c r="V45" i="22"/>
  <c r="AT45" i="22"/>
  <c r="W45" i="22"/>
  <c r="AU45" i="22"/>
  <c r="AA45" i="22"/>
  <c r="Z45" i="22"/>
  <c r="V30" i="22"/>
  <c r="AT30" i="22"/>
  <c r="X51" i="52"/>
  <c r="Z50" i="52"/>
  <c r="Y34" i="52"/>
  <c r="Y37" i="52"/>
  <c r="AB45" i="22"/>
  <c r="AD45" i="22"/>
  <c r="AC45" i="22"/>
  <c r="G45" i="22"/>
  <c r="AE45" i="22"/>
  <c r="H45" i="22"/>
  <c r="AF45" i="22"/>
  <c r="AJ45" i="22"/>
  <c r="I45" i="22"/>
  <c r="AG45" i="22"/>
  <c r="M45" i="22"/>
  <c r="AK45" i="22"/>
  <c r="J45" i="22"/>
  <c r="AH45" i="22"/>
  <c r="N45" i="22"/>
  <c r="AL45" i="22"/>
  <c r="O45" i="22"/>
  <c r="Y45" i="22"/>
  <c r="M30" i="22"/>
  <c r="S45" i="22"/>
  <c r="AQ45" i="22"/>
  <c r="AF30" i="22"/>
  <c r="AK30" i="22"/>
  <c r="L30" i="22"/>
  <c r="AI45" i="22"/>
  <c r="I30" i="22"/>
  <c r="AH30" i="22"/>
  <c r="O30" i="22"/>
  <c r="P30" i="22"/>
  <c r="AN30" i="22"/>
  <c r="AM30" i="22"/>
  <c r="Q30" i="22"/>
  <c r="AO30" i="22"/>
  <c r="P45" i="22"/>
  <c r="AN45" i="22"/>
  <c r="K30" i="22"/>
  <c r="N30" i="22"/>
  <c r="AL30" i="22"/>
  <c r="R30" i="22"/>
  <c r="AP30" i="22"/>
  <c r="Q45" i="22"/>
  <c r="AO45" i="22"/>
  <c r="AJ30" i="22"/>
  <c r="K45" i="22"/>
  <c r="AG30" i="22"/>
  <c r="J30" i="22"/>
  <c r="AI30" i="22"/>
  <c r="S30" i="22"/>
  <c r="AQ30" i="22"/>
  <c r="R45" i="22"/>
  <c r="AP45" i="22"/>
  <c r="H30" i="22"/>
  <c r="AR30" i="22"/>
  <c r="T30" i="22"/>
  <c r="U30" i="22"/>
  <c r="AS30" i="22"/>
  <c r="T45" i="22"/>
  <c r="AR45" i="22"/>
  <c r="W30" i="22"/>
  <c r="X30" i="22"/>
  <c r="D30" i="22"/>
  <c r="AB30" i="22"/>
  <c r="AA30" i="22"/>
  <c r="Y30" i="22"/>
  <c r="E30" i="22"/>
  <c r="AC30" i="22"/>
  <c r="Z30" i="22"/>
  <c r="F30" i="22"/>
  <c r="AD30" i="22"/>
  <c r="AU30" i="22"/>
  <c r="G30" i="22"/>
  <c r="AE30" i="22"/>
  <c r="AQ79" i="30" l="1"/>
  <c r="S79" i="30"/>
  <c r="S123" i="30" s="1"/>
  <c r="S71" i="30" s="1"/>
  <c r="AP79" i="30"/>
  <c r="AP123" i="30" s="1"/>
  <c r="AP71" i="30" s="1"/>
  <c r="R79" i="30"/>
  <c r="AR79" i="30"/>
  <c r="P79" i="30"/>
  <c r="P123" i="30" s="1"/>
  <c r="P71" i="30" s="1"/>
  <c r="AO79" i="30"/>
  <c r="O79" i="30"/>
  <c r="M79" i="30"/>
  <c r="AK79" i="30"/>
  <c r="AN79" i="30"/>
  <c r="AN123" i="30" s="1"/>
  <c r="AN71" i="30" s="1"/>
  <c r="N79" i="30"/>
  <c r="N123" i="30" s="1"/>
  <c r="N71" i="30" s="1"/>
  <c r="AL79" i="30"/>
  <c r="AL123" i="30" s="1"/>
  <c r="AL71" i="30" s="1"/>
  <c r="K79" i="30"/>
  <c r="AM79" i="30"/>
  <c r="AJ79" i="30"/>
  <c r="AJ123" i="30" s="1"/>
  <c r="AJ71" i="30" s="1"/>
  <c r="L79" i="30"/>
  <c r="L123" i="30" s="1"/>
  <c r="L71" i="30" s="1"/>
  <c r="AI79" i="30"/>
  <c r="AI123" i="30" s="1"/>
  <c r="AI71" i="30" s="1"/>
  <c r="I79" i="30"/>
  <c r="H79" i="30"/>
  <c r="H123" i="30" s="1"/>
  <c r="H71" i="30" s="1"/>
  <c r="AE79" i="30"/>
  <c r="AE123" i="30" s="1"/>
  <c r="AE71" i="30" s="1"/>
  <c r="AH79" i="30"/>
  <c r="AH123" i="30" s="1"/>
  <c r="AH71" i="30" s="1"/>
  <c r="G79" i="30"/>
  <c r="G123" i="30" s="1"/>
  <c r="G71" i="30" s="1"/>
  <c r="AF79" i="30"/>
  <c r="AF123" i="30" s="1"/>
  <c r="AF71" i="30" s="1"/>
  <c r="AG79" i="30"/>
  <c r="F79" i="30"/>
  <c r="F123" i="30" s="1"/>
  <c r="F71" i="30" s="1"/>
  <c r="E79" i="30"/>
  <c r="AD79" i="30"/>
  <c r="AC79" i="30"/>
  <c r="J79" i="30"/>
  <c r="AT79" i="30"/>
  <c r="Q79" i="30"/>
  <c r="X79" i="30"/>
  <c r="AU79" i="30"/>
  <c r="AA79" i="30"/>
  <c r="Z79" i="30"/>
  <c r="Z123" i="30" s="1"/>
  <c r="Z71" i="30" s="1"/>
  <c r="Y79" i="30"/>
  <c r="Y123" i="30" s="1"/>
  <c r="Y71" i="30" s="1"/>
  <c r="AB79" i="30"/>
  <c r="AB123" i="30" s="1"/>
  <c r="AB71" i="30" s="1"/>
  <c r="V79" i="30"/>
  <c r="V123" i="30" s="1"/>
  <c r="V71" i="30" s="1"/>
  <c r="AS79" i="30"/>
  <c r="AS123" i="30" s="1"/>
  <c r="AS71" i="30" s="1"/>
  <c r="T79" i="30"/>
  <c r="T123" i="30" s="1"/>
  <c r="T71" i="30" s="1"/>
  <c r="W79" i="30"/>
  <c r="W123" i="30" s="1"/>
  <c r="W71" i="30" s="1"/>
  <c r="U79" i="30"/>
  <c r="AM123" i="30"/>
  <c r="AM71" i="30" s="1"/>
  <c r="AT123" i="30"/>
  <c r="AT71" i="30" s="1"/>
  <c r="O123" i="30"/>
  <c r="O71" i="30" s="1"/>
  <c r="I123" i="30"/>
  <c r="I71" i="30" s="1"/>
  <c r="AR123" i="30"/>
  <c r="AR71" i="30" s="1"/>
  <c r="AD123" i="30"/>
  <c r="AD71" i="30" s="1"/>
  <c r="D123" i="30"/>
  <c r="AQ123" i="30"/>
  <c r="AQ71" i="30" s="1"/>
  <c r="AA123" i="30"/>
  <c r="AA71" i="30" s="1"/>
  <c r="AU123" i="30"/>
  <c r="AU71" i="30" s="1"/>
  <c r="AO123" i="30"/>
  <c r="AO71" i="30" s="1"/>
  <c r="R123" i="30"/>
  <c r="R71" i="30" s="1"/>
  <c r="AG123" i="30"/>
  <c r="AG71" i="30" s="1"/>
  <c r="U123" i="30"/>
  <c r="U71" i="30" s="1"/>
  <c r="Q123" i="30"/>
  <c r="Q71" i="30" s="1"/>
  <c r="M123" i="30"/>
  <c r="M71" i="30" s="1"/>
  <c r="E123" i="30"/>
  <c r="E71" i="30" s="1"/>
  <c r="AC123" i="30"/>
  <c r="AC71" i="30" s="1"/>
  <c r="X123" i="30"/>
  <c r="X71" i="30" s="1"/>
  <c r="K123" i="30"/>
  <c r="K71" i="30" s="1"/>
  <c r="J123" i="30"/>
  <c r="J71" i="30" s="1"/>
  <c r="AK123" i="30"/>
  <c r="AK71" i="30" s="1"/>
  <c r="D11" i="21"/>
  <c r="I25" i="65"/>
  <c r="G25" i="65"/>
  <c r="Y51" i="52"/>
  <c r="AA50" i="52"/>
  <c r="Z34" i="52"/>
  <c r="Z37" i="52"/>
  <c r="AU60" i="19"/>
  <c r="AT60" i="19"/>
  <c r="AS60" i="19"/>
  <c r="AR60" i="19"/>
  <c r="AQ60" i="19"/>
  <c r="AP60" i="19"/>
  <c r="AO60" i="19"/>
  <c r="AN60" i="19"/>
  <c r="AM60" i="19"/>
  <c r="AL60" i="19"/>
  <c r="AK60" i="19"/>
  <c r="AJ60" i="19"/>
  <c r="AI60" i="19"/>
  <c r="AH60" i="19"/>
  <c r="AG60" i="19"/>
  <c r="AF60" i="19"/>
  <c r="AE60" i="19"/>
  <c r="AD60" i="19"/>
  <c r="AC60" i="19"/>
  <c r="AB60" i="19"/>
  <c r="AA60" i="19"/>
  <c r="Z60" i="19"/>
  <c r="Y60" i="19"/>
  <c r="X60" i="19"/>
  <c r="W60" i="19"/>
  <c r="V60" i="19"/>
  <c r="U60" i="19"/>
  <c r="T60" i="19"/>
  <c r="S60" i="19"/>
  <c r="R60" i="19"/>
  <c r="Q60" i="19"/>
  <c r="P60" i="19"/>
  <c r="O60" i="19"/>
  <c r="N60" i="19"/>
  <c r="M60" i="19"/>
  <c r="L60" i="19"/>
  <c r="K60" i="19"/>
  <c r="J60" i="19"/>
  <c r="I60" i="19"/>
  <c r="H60" i="19"/>
  <c r="G60" i="19"/>
  <c r="F60" i="19"/>
  <c r="E60" i="19"/>
  <c r="D60" i="19"/>
  <c r="AR51" i="19"/>
  <c r="T51" i="19"/>
  <c r="AI51" i="19"/>
  <c r="J51" i="19"/>
  <c r="AU34" i="19"/>
  <c r="AT34" i="19"/>
  <c r="AS34" i="19"/>
  <c r="AR34" i="19"/>
  <c r="AQ34" i="19"/>
  <c r="AP34" i="19"/>
  <c r="AO34" i="19"/>
  <c r="AN34" i="19"/>
  <c r="AM34" i="19"/>
  <c r="AL34" i="19"/>
  <c r="AK34" i="19"/>
  <c r="AJ34" i="19"/>
  <c r="AI34" i="19"/>
  <c r="AH34" i="19"/>
  <c r="AG34"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D34"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D60" i="18"/>
  <c r="AU50" i="18"/>
  <c r="AU82" i="18" s="1"/>
  <c r="AT50" i="18"/>
  <c r="AT82" i="18" s="1"/>
  <c r="AS50" i="18"/>
  <c r="AS82" i="18" s="1"/>
  <c r="AR50" i="18"/>
  <c r="AR82" i="18" s="1"/>
  <c r="AQ50" i="18"/>
  <c r="AQ82" i="18" s="1"/>
  <c r="AP50" i="18"/>
  <c r="AP82" i="18" s="1"/>
  <c r="AO50" i="18"/>
  <c r="AO82" i="18" s="1"/>
  <c r="AN50" i="18"/>
  <c r="AN82" i="18" s="1"/>
  <c r="AM50" i="18"/>
  <c r="AM82" i="18" s="1"/>
  <c r="AL50" i="18"/>
  <c r="AL82" i="18" s="1"/>
  <c r="AK50" i="18"/>
  <c r="AK82" i="18" s="1"/>
  <c r="AJ50" i="18"/>
  <c r="AJ82" i="18" s="1"/>
  <c r="AI50" i="18"/>
  <c r="AI82" i="18" s="1"/>
  <c r="AH50" i="18"/>
  <c r="AH82" i="18" s="1"/>
  <c r="AG50" i="18"/>
  <c r="AG82" i="18" s="1"/>
  <c r="AF50" i="18"/>
  <c r="AF82" i="18" s="1"/>
  <c r="AE50" i="18"/>
  <c r="AE82" i="18" s="1"/>
  <c r="AD50" i="18"/>
  <c r="AD82" i="18" s="1"/>
  <c r="AC50" i="18"/>
  <c r="AC82" i="18" s="1"/>
  <c r="AB50" i="18"/>
  <c r="AB82" i="18" s="1"/>
  <c r="AA50" i="18"/>
  <c r="AA82" i="18" s="1"/>
  <c r="Z50" i="18"/>
  <c r="Z82" i="18" s="1"/>
  <c r="Y50" i="18"/>
  <c r="Y82" i="18" s="1"/>
  <c r="X50" i="18"/>
  <c r="X82" i="18" s="1"/>
  <c r="W50" i="18"/>
  <c r="W82" i="18" s="1"/>
  <c r="V50" i="18"/>
  <c r="V82" i="18" s="1"/>
  <c r="U50" i="18"/>
  <c r="U82" i="18" s="1"/>
  <c r="T50" i="18"/>
  <c r="T82" i="18" s="1"/>
  <c r="S50" i="18"/>
  <c r="S82" i="18" s="1"/>
  <c r="R50" i="18"/>
  <c r="R82" i="18" s="1"/>
  <c r="Q50" i="18"/>
  <c r="Q82" i="18" s="1"/>
  <c r="P50" i="18"/>
  <c r="P82" i="18" s="1"/>
  <c r="O50" i="18"/>
  <c r="O82" i="18" s="1"/>
  <c r="N50" i="18"/>
  <c r="N82" i="18" s="1"/>
  <c r="M50" i="18"/>
  <c r="M82" i="18" s="1"/>
  <c r="L50" i="18"/>
  <c r="L82" i="18" s="1"/>
  <c r="K50" i="18"/>
  <c r="K82" i="18" s="1"/>
  <c r="J50" i="18"/>
  <c r="J82" i="18" s="1"/>
  <c r="I50" i="18"/>
  <c r="I82" i="18" s="1"/>
  <c r="H50" i="18"/>
  <c r="H82" i="18" s="1"/>
  <c r="G50" i="18"/>
  <c r="G82" i="18" s="1"/>
  <c r="F50" i="18"/>
  <c r="F82" i="18" s="1"/>
  <c r="E50" i="18"/>
  <c r="E82" i="18" s="1"/>
  <c r="D50" i="18"/>
  <c r="D82" i="18" s="1"/>
  <c r="AU49" i="18"/>
  <c r="AU81" i="18" s="1"/>
  <c r="AT49" i="18"/>
  <c r="AT81" i="18" s="1"/>
  <c r="AS49" i="18"/>
  <c r="AS81" i="18" s="1"/>
  <c r="AR49" i="18"/>
  <c r="AR81" i="18" s="1"/>
  <c r="AQ49" i="18"/>
  <c r="AQ81" i="18" s="1"/>
  <c r="AP49" i="18"/>
  <c r="AP81" i="18" s="1"/>
  <c r="AO49" i="18"/>
  <c r="AO81" i="18" s="1"/>
  <c r="AN49" i="18"/>
  <c r="AN81" i="18" s="1"/>
  <c r="AM49" i="18"/>
  <c r="AM81" i="18" s="1"/>
  <c r="AL49" i="18"/>
  <c r="AL81" i="18" s="1"/>
  <c r="AK49" i="18"/>
  <c r="AK81" i="18" s="1"/>
  <c r="AJ49" i="18"/>
  <c r="AJ81" i="18" s="1"/>
  <c r="AI49" i="18"/>
  <c r="AI81" i="18" s="1"/>
  <c r="AH49" i="18"/>
  <c r="AH81" i="18" s="1"/>
  <c r="AG49" i="18"/>
  <c r="AG81" i="18" s="1"/>
  <c r="AF49" i="18"/>
  <c r="AF81" i="18" s="1"/>
  <c r="AE49" i="18"/>
  <c r="AE81" i="18" s="1"/>
  <c r="AD49" i="18"/>
  <c r="AD81" i="18" s="1"/>
  <c r="AC49" i="18"/>
  <c r="AC81" i="18" s="1"/>
  <c r="AB49" i="18"/>
  <c r="AB81" i="18" s="1"/>
  <c r="AA49" i="18"/>
  <c r="AA81" i="18" s="1"/>
  <c r="Z49" i="18"/>
  <c r="Z81" i="18" s="1"/>
  <c r="Y49" i="18"/>
  <c r="Y81" i="18" s="1"/>
  <c r="X49" i="18"/>
  <c r="X81" i="18" s="1"/>
  <c r="W49" i="18"/>
  <c r="W81" i="18" s="1"/>
  <c r="V49" i="18"/>
  <c r="V81" i="18" s="1"/>
  <c r="U49" i="18"/>
  <c r="U81" i="18" s="1"/>
  <c r="T49" i="18"/>
  <c r="T81" i="18" s="1"/>
  <c r="S49" i="18"/>
  <c r="S81" i="18" s="1"/>
  <c r="R49" i="18"/>
  <c r="R81" i="18" s="1"/>
  <c r="Q49" i="18"/>
  <c r="Q81" i="18" s="1"/>
  <c r="P49" i="18"/>
  <c r="P81" i="18" s="1"/>
  <c r="O49" i="18"/>
  <c r="O81" i="18" s="1"/>
  <c r="N49" i="18"/>
  <c r="N81" i="18" s="1"/>
  <c r="M49" i="18"/>
  <c r="M81" i="18" s="1"/>
  <c r="L49" i="18"/>
  <c r="L81" i="18" s="1"/>
  <c r="K49" i="18"/>
  <c r="K81" i="18" s="1"/>
  <c r="J49" i="18"/>
  <c r="J81" i="18" s="1"/>
  <c r="I49" i="18"/>
  <c r="I81" i="18" s="1"/>
  <c r="H49" i="18"/>
  <c r="H81" i="18" s="1"/>
  <c r="G49" i="18"/>
  <c r="G81" i="18" s="1"/>
  <c r="F49" i="18"/>
  <c r="F81" i="18" s="1"/>
  <c r="E49" i="18"/>
  <c r="E81" i="18" s="1"/>
  <c r="D49" i="18"/>
  <c r="D81" i="18" s="1"/>
  <c r="AU48" i="18"/>
  <c r="AU80" i="18" s="1"/>
  <c r="AT48" i="18"/>
  <c r="AT80" i="18" s="1"/>
  <c r="AS48" i="18"/>
  <c r="AS80" i="18" s="1"/>
  <c r="AR48" i="18"/>
  <c r="AR80" i="18" s="1"/>
  <c r="AQ48" i="18"/>
  <c r="AQ80" i="18" s="1"/>
  <c r="AP48" i="18"/>
  <c r="AP80" i="18" s="1"/>
  <c r="AO48" i="18"/>
  <c r="AO80" i="18" s="1"/>
  <c r="AN48" i="18"/>
  <c r="AN80" i="18" s="1"/>
  <c r="AM48" i="18"/>
  <c r="AM80" i="18" s="1"/>
  <c r="AL48" i="18"/>
  <c r="AL80" i="18" s="1"/>
  <c r="AK48" i="18"/>
  <c r="AK80" i="18" s="1"/>
  <c r="AJ48" i="18"/>
  <c r="AJ80" i="18" s="1"/>
  <c r="AI48" i="18"/>
  <c r="AI80" i="18" s="1"/>
  <c r="AH48" i="18"/>
  <c r="AH80" i="18" s="1"/>
  <c r="AG48" i="18"/>
  <c r="AG80" i="18" s="1"/>
  <c r="AF48" i="18"/>
  <c r="AF80" i="18" s="1"/>
  <c r="AE48" i="18"/>
  <c r="AE80" i="18" s="1"/>
  <c r="AD48" i="18"/>
  <c r="AD80" i="18" s="1"/>
  <c r="AC48" i="18"/>
  <c r="AC80" i="18" s="1"/>
  <c r="AB48" i="18"/>
  <c r="AB80" i="18" s="1"/>
  <c r="AA48" i="18"/>
  <c r="AA80" i="18" s="1"/>
  <c r="Z48" i="18"/>
  <c r="Z80" i="18" s="1"/>
  <c r="Y48" i="18"/>
  <c r="Y80" i="18" s="1"/>
  <c r="X48" i="18"/>
  <c r="X80" i="18" s="1"/>
  <c r="W48" i="18"/>
  <c r="W80" i="18" s="1"/>
  <c r="V48" i="18"/>
  <c r="V80" i="18" s="1"/>
  <c r="U48" i="18"/>
  <c r="U80" i="18" s="1"/>
  <c r="T48" i="18"/>
  <c r="T80" i="18" s="1"/>
  <c r="S48" i="18"/>
  <c r="S80" i="18" s="1"/>
  <c r="R48" i="18"/>
  <c r="R80" i="18" s="1"/>
  <c r="Q48" i="18"/>
  <c r="Q80" i="18" s="1"/>
  <c r="P48" i="18"/>
  <c r="P80" i="18" s="1"/>
  <c r="O48" i="18"/>
  <c r="O80" i="18" s="1"/>
  <c r="N48" i="18"/>
  <c r="N80" i="18" s="1"/>
  <c r="M48" i="18"/>
  <c r="M80" i="18" s="1"/>
  <c r="L48" i="18"/>
  <c r="L80" i="18" s="1"/>
  <c r="K48" i="18"/>
  <c r="K80" i="18" s="1"/>
  <c r="J48" i="18"/>
  <c r="J80" i="18" s="1"/>
  <c r="I48" i="18"/>
  <c r="I80" i="18" s="1"/>
  <c r="H48" i="18"/>
  <c r="H80" i="18" s="1"/>
  <c r="G48" i="18"/>
  <c r="G80" i="18" s="1"/>
  <c r="F48" i="18"/>
  <c r="F80" i="18" s="1"/>
  <c r="E48" i="18"/>
  <c r="E80" i="18" s="1"/>
  <c r="D48" i="18"/>
  <c r="D80" i="18" s="1"/>
  <c r="AU47" i="18"/>
  <c r="AU79" i="18" s="1"/>
  <c r="AT47" i="18"/>
  <c r="AT79" i="18" s="1"/>
  <c r="AS47" i="18"/>
  <c r="AS79" i="18" s="1"/>
  <c r="AR47" i="18"/>
  <c r="AR79" i="18" s="1"/>
  <c r="AQ47" i="18"/>
  <c r="AQ79" i="18" s="1"/>
  <c r="AP47" i="18"/>
  <c r="AP79" i="18" s="1"/>
  <c r="AO47" i="18"/>
  <c r="AO79" i="18" s="1"/>
  <c r="AN47" i="18"/>
  <c r="AN79" i="18" s="1"/>
  <c r="AM47" i="18"/>
  <c r="AM79" i="18" s="1"/>
  <c r="AL47" i="18"/>
  <c r="AL79" i="18" s="1"/>
  <c r="AK47" i="18"/>
  <c r="AK79" i="18" s="1"/>
  <c r="AJ47" i="18"/>
  <c r="AJ79" i="18" s="1"/>
  <c r="AI47" i="18"/>
  <c r="AI79" i="18" s="1"/>
  <c r="AH47" i="18"/>
  <c r="AH79" i="18" s="1"/>
  <c r="AG47" i="18"/>
  <c r="AG79" i="18" s="1"/>
  <c r="AF47" i="18"/>
  <c r="AF79" i="18" s="1"/>
  <c r="AE47" i="18"/>
  <c r="AE79" i="18" s="1"/>
  <c r="AD47" i="18"/>
  <c r="AD79" i="18" s="1"/>
  <c r="AC47" i="18"/>
  <c r="AC79" i="18" s="1"/>
  <c r="AB47" i="18"/>
  <c r="AB79" i="18" s="1"/>
  <c r="AA47" i="18"/>
  <c r="AA79" i="18" s="1"/>
  <c r="Z47" i="18"/>
  <c r="Z79" i="18" s="1"/>
  <c r="Y47" i="18"/>
  <c r="Y79" i="18" s="1"/>
  <c r="X47" i="18"/>
  <c r="X79" i="18" s="1"/>
  <c r="W47" i="18"/>
  <c r="W79" i="18" s="1"/>
  <c r="V47" i="18"/>
  <c r="V79" i="18" s="1"/>
  <c r="U47" i="18"/>
  <c r="U79" i="18" s="1"/>
  <c r="T47" i="18"/>
  <c r="T79" i="18" s="1"/>
  <c r="S47" i="18"/>
  <c r="S79" i="18" s="1"/>
  <c r="R47" i="18"/>
  <c r="R79" i="18" s="1"/>
  <c r="Q47" i="18"/>
  <c r="Q79" i="18" s="1"/>
  <c r="P47" i="18"/>
  <c r="P79" i="18" s="1"/>
  <c r="O47" i="18"/>
  <c r="O79" i="18" s="1"/>
  <c r="N47" i="18"/>
  <c r="N79" i="18" s="1"/>
  <c r="M47" i="18"/>
  <c r="M79" i="18" s="1"/>
  <c r="L47" i="18"/>
  <c r="L79" i="18" s="1"/>
  <c r="K47" i="18"/>
  <c r="K79" i="18" s="1"/>
  <c r="J47" i="18"/>
  <c r="J79" i="18" s="1"/>
  <c r="I47" i="18"/>
  <c r="I79" i="18" s="1"/>
  <c r="H47" i="18"/>
  <c r="H79" i="18" s="1"/>
  <c r="G47" i="18"/>
  <c r="G79" i="18" s="1"/>
  <c r="F47" i="18"/>
  <c r="F79" i="18" s="1"/>
  <c r="E47" i="18"/>
  <c r="E79" i="18" s="1"/>
  <c r="D47" i="18"/>
  <c r="D79" i="18" s="1"/>
  <c r="AU46" i="18"/>
  <c r="AU78" i="18" s="1"/>
  <c r="AT46" i="18"/>
  <c r="AT78" i="18" s="1"/>
  <c r="AS46" i="18"/>
  <c r="AS78" i="18" s="1"/>
  <c r="AR46" i="18"/>
  <c r="AR78" i="18" s="1"/>
  <c r="AQ46" i="18"/>
  <c r="AQ78" i="18" s="1"/>
  <c r="AP46" i="18"/>
  <c r="AP78" i="18" s="1"/>
  <c r="AO46" i="18"/>
  <c r="AO78" i="18" s="1"/>
  <c r="AN46" i="18"/>
  <c r="AN78" i="18" s="1"/>
  <c r="AM46" i="18"/>
  <c r="AM78" i="18" s="1"/>
  <c r="AL46" i="18"/>
  <c r="AL78" i="18" s="1"/>
  <c r="AK46" i="18"/>
  <c r="AK78" i="18" s="1"/>
  <c r="AJ46" i="18"/>
  <c r="AJ78" i="18" s="1"/>
  <c r="AI46" i="18"/>
  <c r="AI78" i="18" s="1"/>
  <c r="AH46" i="18"/>
  <c r="AH78" i="18" s="1"/>
  <c r="AG46" i="18"/>
  <c r="AG78" i="18" s="1"/>
  <c r="AF46" i="18"/>
  <c r="AF78" i="18" s="1"/>
  <c r="AE46" i="18"/>
  <c r="AE78" i="18" s="1"/>
  <c r="AD46" i="18"/>
  <c r="AD78" i="18" s="1"/>
  <c r="AC46" i="18"/>
  <c r="AC78" i="18" s="1"/>
  <c r="AB46" i="18"/>
  <c r="AB78" i="18" s="1"/>
  <c r="AA46" i="18"/>
  <c r="AA78" i="18" s="1"/>
  <c r="Z46" i="18"/>
  <c r="Z78" i="18" s="1"/>
  <c r="Y46" i="18"/>
  <c r="Y78" i="18" s="1"/>
  <c r="X46" i="18"/>
  <c r="X78" i="18" s="1"/>
  <c r="W46" i="18"/>
  <c r="W78" i="18" s="1"/>
  <c r="V46" i="18"/>
  <c r="V78" i="18" s="1"/>
  <c r="U46" i="18"/>
  <c r="U78" i="18" s="1"/>
  <c r="T46" i="18"/>
  <c r="T78" i="18" s="1"/>
  <c r="S46" i="18"/>
  <c r="S78" i="18" s="1"/>
  <c r="R46" i="18"/>
  <c r="R78" i="18" s="1"/>
  <c r="Q46" i="18"/>
  <c r="Q78" i="18" s="1"/>
  <c r="P46" i="18"/>
  <c r="P78" i="18" s="1"/>
  <c r="O46" i="18"/>
  <c r="O78" i="18" s="1"/>
  <c r="N46" i="18"/>
  <c r="N78" i="18" s="1"/>
  <c r="M46" i="18"/>
  <c r="M78" i="18" s="1"/>
  <c r="L46" i="18"/>
  <c r="L78" i="18" s="1"/>
  <c r="K46" i="18"/>
  <c r="K78" i="18" s="1"/>
  <c r="J46" i="18"/>
  <c r="J78" i="18" s="1"/>
  <c r="I46" i="18"/>
  <c r="I78" i="18" s="1"/>
  <c r="H46" i="18"/>
  <c r="H78" i="18" s="1"/>
  <c r="G46" i="18"/>
  <c r="G78" i="18" s="1"/>
  <c r="F46" i="18"/>
  <c r="F78" i="18" s="1"/>
  <c r="E46" i="18"/>
  <c r="E78" i="18" s="1"/>
  <c r="D46" i="18"/>
  <c r="D78" i="18" s="1"/>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D45" i="18"/>
  <c r="AU44" i="18"/>
  <c r="AU76" i="18" s="1"/>
  <c r="AT44" i="18"/>
  <c r="AT76" i="18" s="1"/>
  <c r="AS44" i="18"/>
  <c r="AS76" i="18" s="1"/>
  <c r="AR44" i="18"/>
  <c r="AR76" i="18" s="1"/>
  <c r="AQ44" i="18"/>
  <c r="AQ76" i="18" s="1"/>
  <c r="AP44" i="18"/>
  <c r="AP76" i="18" s="1"/>
  <c r="AO44" i="18"/>
  <c r="AO76" i="18" s="1"/>
  <c r="AN44" i="18"/>
  <c r="AN76" i="18" s="1"/>
  <c r="AM44" i="18"/>
  <c r="AM76" i="18" s="1"/>
  <c r="AL44" i="18"/>
  <c r="AL76" i="18" s="1"/>
  <c r="AK44" i="18"/>
  <c r="AK76" i="18" s="1"/>
  <c r="AJ44" i="18"/>
  <c r="AJ76" i="18" s="1"/>
  <c r="AI44" i="18"/>
  <c r="AI76" i="18" s="1"/>
  <c r="AH44" i="18"/>
  <c r="AH76" i="18" s="1"/>
  <c r="AG44" i="18"/>
  <c r="AG76" i="18" s="1"/>
  <c r="AF44" i="18"/>
  <c r="AF76" i="18" s="1"/>
  <c r="AE44" i="18"/>
  <c r="AE76" i="18" s="1"/>
  <c r="AD44" i="18"/>
  <c r="AD76" i="18" s="1"/>
  <c r="AC44" i="18"/>
  <c r="AC76" i="18" s="1"/>
  <c r="AB44" i="18"/>
  <c r="AB76" i="18" s="1"/>
  <c r="AA44" i="18"/>
  <c r="AA76" i="18" s="1"/>
  <c r="Z44" i="18"/>
  <c r="Z76" i="18" s="1"/>
  <c r="Y44" i="18"/>
  <c r="Y76" i="18" s="1"/>
  <c r="X44" i="18"/>
  <c r="X76" i="18" s="1"/>
  <c r="W44" i="18"/>
  <c r="W76" i="18" s="1"/>
  <c r="V44" i="18"/>
  <c r="V76" i="18" s="1"/>
  <c r="U44" i="18"/>
  <c r="U76" i="18" s="1"/>
  <c r="T44" i="18"/>
  <c r="T76" i="18" s="1"/>
  <c r="S44" i="18"/>
  <c r="S76" i="18" s="1"/>
  <c r="R44" i="18"/>
  <c r="R76" i="18" s="1"/>
  <c r="Q44" i="18"/>
  <c r="Q76" i="18" s="1"/>
  <c r="P44" i="18"/>
  <c r="P76" i="18" s="1"/>
  <c r="O44" i="18"/>
  <c r="O76" i="18" s="1"/>
  <c r="N44" i="18"/>
  <c r="N76" i="18" s="1"/>
  <c r="M44" i="18"/>
  <c r="M76" i="18" s="1"/>
  <c r="L44" i="18"/>
  <c r="L76" i="18" s="1"/>
  <c r="K44" i="18"/>
  <c r="K76" i="18" s="1"/>
  <c r="J44" i="18"/>
  <c r="J76" i="18" s="1"/>
  <c r="I44" i="18"/>
  <c r="I76" i="18" s="1"/>
  <c r="H44" i="18"/>
  <c r="H76" i="18" s="1"/>
  <c r="G44" i="18"/>
  <c r="G76" i="18" s="1"/>
  <c r="F44" i="18"/>
  <c r="F76" i="18" s="1"/>
  <c r="E44" i="18"/>
  <c r="E76" i="18" s="1"/>
  <c r="D44" i="18"/>
  <c r="D76" i="18" s="1"/>
  <c r="AU43" i="18"/>
  <c r="AU75" i="18" s="1"/>
  <c r="AT43" i="18"/>
  <c r="AT75" i="18" s="1"/>
  <c r="AS43" i="18"/>
  <c r="AS75" i="18" s="1"/>
  <c r="AR43" i="18"/>
  <c r="AR75" i="18" s="1"/>
  <c r="AQ43" i="18"/>
  <c r="AQ75" i="18" s="1"/>
  <c r="AP43" i="18"/>
  <c r="AP75" i="18" s="1"/>
  <c r="AO43" i="18"/>
  <c r="AO75" i="18" s="1"/>
  <c r="AN43" i="18"/>
  <c r="AN75" i="18" s="1"/>
  <c r="AM43" i="18"/>
  <c r="AM75" i="18" s="1"/>
  <c r="AL43" i="18"/>
  <c r="AL75" i="18" s="1"/>
  <c r="AK43" i="18"/>
  <c r="AK75" i="18" s="1"/>
  <c r="AJ43" i="18"/>
  <c r="AJ75" i="18" s="1"/>
  <c r="AI43" i="18"/>
  <c r="AI75" i="18" s="1"/>
  <c r="AH43" i="18"/>
  <c r="AH75" i="18" s="1"/>
  <c r="AG43" i="18"/>
  <c r="AG75" i="18" s="1"/>
  <c r="AF43" i="18"/>
  <c r="AF75" i="18" s="1"/>
  <c r="AE43" i="18"/>
  <c r="AE75" i="18" s="1"/>
  <c r="AD43" i="18"/>
  <c r="AD75" i="18" s="1"/>
  <c r="AC43" i="18"/>
  <c r="AC75" i="18" s="1"/>
  <c r="AB43" i="18"/>
  <c r="AB75" i="18" s="1"/>
  <c r="AA43" i="18"/>
  <c r="AA75" i="18" s="1"/>
  <c r="Z43" i="18"/>
  <c r="Z75" i="18" s="1"/>
  <c r="Y43" i="18"/>
  <c r="Y75" i="18" s="1"/>
  <c r="X43" i="18"/>
  <c r="X75" i="18" s="1"/>
  <c r="W43" i="18"/>
  <c r="W75" i="18" s="1"/>
  <c r="V43" i="18"/>
  <c r="V75" i="18" s="1"/>
  <c r="U43" i="18"/>
  <c r="U75" i="18" s="1"/>
  <c r="T43" i="18"/>
  <c r="T75" i="18" s="1"/>
  <c r="S43" i="18"/>
  <c r="S75" i="18" s="1"/>
  <c r="R43" i="18"/>
  <c r="R75" i="18" s="1"/>
  <c r="Q43" i="18"/>
  <c r="Q75" i="18" s="1"/>
  <c r="P43" i="18"/>
  <c r="P75" i="18" s="1"/>
  <c r="O43" i="18"/>
  <c r="O75" i="18" s="1"/>
  <c r="N43" i="18"/>
  <c r="N75" i="18" s="1"/>
  <c r="M43" i="18"/>
  <c r="M75" i="18" s="1"/>
  <c r="L43" i="18"/>
  <c r="L75" i="18" s="1"/>
  <c r="K43" i="18"/>
  <c r="K75" i="18" s="1"/>
  <c r="J43" i="18"/>
  <c r="J75" i="18" s="1"/>
  <c r="I43" i="18"/>
  <c r="I75" i="18" s="1"/>
  <c r="H43" i="18"/>
  <c r="H75" i="18" s="1"/>
  <c r="G43" i="18"/>
  <c r="G75" i="18" s="1"/>
  <c r="F43" i="18"/>
  <c r="F75" i="18" s="1"/>
  <c r="E43" i="18"/>
  <c r="E75" i="18" s="1"/>
  <c r="D43" i="18"/>
  <c r="D75" i="18" s="1"/>
  <c r="AU42" i="18"/>
  <c r="AU74" i="18" s="1"/>
  <c r="AT42" i="18"/>
  <c r="AT74" i="18" s="1"/>
  <c r="AS42" i="18"/>
  <c r="AS74" i="18" s="1"/>
  <c r="AR42" i="18"/>
  <c r="AR74" i="18" s="1"/>
  <c r="AQ42" i="18"/>
  <c r="AQ74" i="18" s="1"/>
  <c r="AP42" i="18"/>
  <c r="AP74" i="18" s="1"/>
  <c r="AO42" i="18"/>
  <c r="AO74" i="18" s="1"/>
  <c r="AN42" i="18"/>
  <c r="AN74" i="18" s="1"/>
  <c r="AM42" i="18"/>
  <c r="AM74" i="18" s="1"/>
  <c r="AL42" i="18"/>
  <c r="AL74" i="18" s="1"/>
  <c r="AK42" i="18"/>
  <c r="AK74" i="18" s="1"/>
  <c r="AJ42" i="18"/>
  <c r="AJ74" i="18" s="1"/>
  <c r="AI42" i="18"/>
  <c r="AI74" i="18" s="1"/>
  <c r="AH42" i="18"/>
  <c r="AH74" i="18" s="1"/>
  <c r="AG42" i="18"/>
  <c r="AG74" i="18" s="1"/>
  <c r="AF42" i="18"/>
  <c r="AF74" i="18" s="1"/>
  <c r="AE42" i="18"/>
  <c r="AE74" i="18" s="1"/>
  <c r="AD42" i="18"/>
  <c r="AD74" i="18" s="1"/>
  <c r="AC42" i="18"/>
  <c r="AC74" i="18" s="1"/>
  <c r="AB42" i="18"/>
  <c r="AB74" i="18" s="1"/>
  <c r="AA42" i="18"/>
  <c r="AA74" i="18" s="1"/>
  <c r="Z42" i="18"/>
  <c r="Z74" i="18" s="1"/>
  <c r="Y42" i="18"/>
  <c r="Y74" i="18" s="1"/>
  <c r="X42" i="18"/>
  <c r="X74" i="18" s="1"/>
  <c r="W42" i="18"/>
  <c r="W74" i="18" s="1"/>
  <c r="V42" i="18"/>
  <c r="V74" i="18" s="1"/>
  <c r="U42" i="18"/>
  <c r="U74" i="18" s="1"/>
  <c r="T42" i="18"/>
  <c r="T74" i="18" s="1"/>
  <c r="S42" i="18"/>
  <c r="S74" i="18" s="1"/>
  <c r="R42" i="18"/>
  <c r="R74" i="18" s="1"/>
  <c r="Q42" i="18"/>
  <c r="Q74" i="18" s="1"/>
  <c r="P42" i="18"/>
  <c r="P74" i="18" s="1"/>
  <c r="O42" i="18"/>
  <c r="O74" i="18" s="1"/>
  <c r="N42" i="18"/>
  <c r="N74" i="18" s="1"/>
  <c r="M42" i="18"/>
  <c r="M74" i="18" s="1"/>
  <c r="L42" i="18"/>
  <c r="L74" i="18" s="1"/>
  <c r="K42" i="18"/>
  <c r="K74" i="18" s="1"/>
  <c r="J42" i="18"/>
  <c r="J74" i="18" s="1"/>
  <c r="I42" i="18"/>
  <c r="I74" i="18" s="1"/>
  <c r="H42" i="18"/>
  <c r="H74" i="18" s="1"/>
  <c r="G42" i="18"/>
  <c r="G74" i="18" s="1"/>
  <c r="F42" i="18"/>
  <c r="F74" i="18" s="1"/>
  <c r="E42" i="18"/>
  <c r="E74" i="18" s="1"/>
  <c r="D42" i="18"/>
  <c r="D74" i="18" s="1"/>
  <c r="AU41" i="18"/>
  <c r="AU73" i="18" s="1"/>
  <c r="AT41" i="18"/>
  <c r="AT73" i="18" s="1"/>
  <c r="AS41" i="18"/>
  <c r="AS73" i="18" s="1"/>
  <c r="AR41" i="18"/>
  <c r="AR73" i="18" s="1"/>
  <c r="AQ41" i="18"/>
  <c r="AQ73" i="18" s="1"/>
  <c r="AP41" i="18"/>
  <c r="AP73" i="18" s="1"/>
  <c r="AO41" i="18"/>
  <c r="AO73" i="18" s="1"/>
  <c r="AN41" i="18"/>
  <c r="AN73" i="18" s="1"/>
  <c r="AM41" i="18"/>
  <c r="AM73" i="18" s="1"/>
  <c r="AL41" i="18"/>
  <c r="AL73" i="18" s="1"/>
  <c r="AK41" i="18"/>
  <c r="AK73" i="18" s="1"/>
  <c r="AJ41" i="18"/>
  <c r="AJ73" i="18" s="1"/>
  <c r="AI41" i="18"/>
  <c r="AI73" i="18" s="1"/>
  <c r="AH41" i="18"/>
  <c r="AH73" i="18" s="1"/>
  <c r="AG41" i="18"/>
  <c r="AG73" i="18" s="1"/>
  <c r="AF41" i="18"/>
  <c r="AF73" i="18" s="1"/>
  <c r="AE41" i="18"/>
  <c r="AE73" i="18" s="1"/>
  <c r="AD41" i="18"/>
  <c r="AD73" i="18" s="1"/>
  <c r="AC41" i="18"/>
  <c r="AC73" i="18" s="1"/>
  <c r="AB41" i="18"/>
  <c r="AB73" i="18" s="1"/>
  <c r="AA41" i="18"/>
  <c r="AA73" i="18" s="1"/>
  <c r="Z41" i="18"/>
  <c r="Z73" i="18" s="1"/>
  <c r="Y41" i="18"/>
  <c r="Y73" i="18" s="1"/>
  <c r="X41" i="18"/>
  <c r="X73" i="18" s="1"/>
  <c r="W41" i="18"/>
  <c r="W73" i="18" s="1"/>
  <c r="V41" i="18"/>
  <c r="V73" i="18" s="1"/>
  <c r="U41" i="18"/>
  <c r="U73" i="18" s="1"/>
  <c r="T41" i="18"/>
  <c r="T73" i="18" s="1"/>
  <c r="S41" i="18"/>
  <c r="S73" i="18" s="1"/>
  <c r="R41" i="18"/>
  <c r="R73" i="18" s="1"/>
  <c r="Q41" i="18"/>
  <c r="Q73" i="18" s="1"/>
  <c r="P41" i="18"/>
  <c r="P73" i="18" s="1"/>
  <c r="O41" i="18"/>
  <c r="O73" i="18" s="1"/>
  <c r="N41" i="18"/>
  <c r="N73" i="18" s="1"/>
  <c r="M41" i="18"/>
  <c r="M73" i="18" s="1"/>
  <c r="L41" i="18"/>
  <c r="L73" i="18" s="1"/>
  <c r="K41" i="18"/>
  <c r="K73" i="18" s="1"/>
  <c r="J41" i="18"/>
  <c r="J73" i="18" s="1"/>
  <c r="I41" i="18"/>
  <c r="I73" i="18" s="1"/>
  <c r="H41" i="18"/>
  <c r="H73" i="18" s="1"/>
  <c r="G41" i="18"/>
  <c r="G73" i="18" s="1"/>
  <c r="F41" i="18"/>
  <c r="F73" i="18" s="1"/>
  <c r="E41" i="18"/>
  <c r="E73" i="18" s="1"/>
  <c r="D41" i="18"/>
  <c r="D73" i="18" s="1"/>
  <c r="AU40" i="18"/>
  <c r="AU72" i="18" s="1"/>
  <c r="AT40" i="18"/>
  <c r="AT72" i="18" s="1"/>
  <c r="AS40" i="18"/>
  <c r="AS72" i="18" s="1"/>
  <c r="AR40" i="18"/>
  <c r="AR72" i="18" s="1"/>
  <c r="AQ40" i="18"/>
  <c r="AQ72" i="18" s="1"/>
  <c r="AP40" i="18"/>
  <c r="AP72" i="18" s="1"/>
  <c r="AO40" i="18"/>
  <c r="AO72" i="18" s="1"/>
  <c r="AN40" i="18"/>
  <c r="AN72" i="18" s="1"/>
  <c r="AM40" i="18"/>
  <c r="AM72" i="18" s="1"/>
  <c r="AL40" i="18"/>
  <c r="AL72" i="18" s="1"/>
  <c r="AK40" i="18"/>
  <c r="AK72" i="18" s="1"/>
  <c r="AJ40" i="18"/>
  <c r="AJ72" i="18" s="1"/>
  <c r="AI40" i="18"/>
  <c r="AI72" i="18" s="1"/>
  <c r="AH40" i="18"/>
  <c r="AH72" i="18" s="1"/>
  <c r="AG40" i="18"/>
  <c r="AG72" i="18" s="1"/>
  <c r="AF40" i="18"/>
  <c r="AF72" i="18" s="1"/>
  <c r="AE40" i="18"/>
  <c r="AE72" i="18" s="1"/>
  <c r="AD40" i="18"/>
  <c r="AD72" i="18" s="1"/>
  <c r="AC40" i="18"/>
  <c r="AC72" i="18" s="1"/>
  <c r="AB40" i="18"/>
  <c r="AB72" i="18" s="1"/>
  <c r="AA40" i="18"/>
  <c r="AA72" i="18" s="1"/>
  <c r="Z40" i="18"/>
  <c r="Z72" i="18" s="1"/>
  <c r="Y40" i="18"/>
  <c r="Y72" i="18" s="1"/>
  <c r="X40" i="18"/>
  <c r="X72" i="18" s="1"/>
  <c r="W40" i="18"/>
  <c r="W72" i="18" s="1"/>
  <c r="V40" i="18"/>
  <c r="V72" i="18" s="1"/>
  <c r="U40" i="18"/>
  <c r="U72" i="18" s="1"/>
  <c r="T40" i="18"/>
  <c r="T72" i="18" s="1"/>
  <c r="S40" i="18"/>
  <c r="S72" i="18" s="1"/>
  <c r="R40" i="18"/>
  <c r="R72" i="18" s="1"/>
  <c r="Q40" i="18"/>
  <c r="Q72" i="18" s="1"/>
  <c r="P40" i="18"/>
  <c r="P72" i="18" s="1"/>
  <c r="O40" i="18"/>
  <c r="O72" i="18" s="1"/>
  <c r="N40" i="18"/>
  <c r="N72" i="18" s="1"/>
  <c r="M40" i="18"/>
  <c r="M72" i="18" s="1"/>
  <c r="L40" i="18"/>
  <c r="L72" i="18" s="1"/>
  <c r="K40" i="18"/>
  <c r="K72" i="18" s="1"/>
  <c r="J40" i="18"/>
  <c r="J72" i="18" s="1"/>
  <c r="I40" i="18"/>
  <c r="I72" i="18" s="1"/>
  <c r="H40" i="18"/>
  <c r="H72" i="18" s="1"/>
  <c r="G40" i="18"/>
  <c r="G72" i="18" s="1"/>
  <c r="F40" i="18"/>
  <c r="F72" i="18" s="1"/>
  <c r="E40" i="18"/>
  <c r="E72" i="18" s="1"/>
  <c r="D40" i="18"/>
  <c r="D72" i="18" s="1"/>
  <c r="AU39" i="18"/>
  <c r="AU63" i="18" s="1"/>
  <c r="AT39" i="18"/>
  <c r="AT63" i="18" s="1"/>
  <c r="AS39" i="18"/>
  <c r="AS63" i="18" s="1"/>
  <c r="AR39" i="18"/>
  <c r="AR63" i="18" s="1"/>
  <c r="AQ39" i="18"/>
  <c r="AQ63" i="18" s="1"/>
  <c r="AP39" i="18"/>
  <c r="AP63" i="18" s="1"/>
  <c r="AO39" i="18"/>
  <c r="AO63" i="18" s="1"/>
  <c r="AN39" i="18"/>
  <c r="AN63" i="18" s="1"/>
  <c r="AM39" i="18"/>
  <c r="AM63" i="18" s="1"/>
  <c r="AL39" i="18"/>
  <c r="AL63" i="18" s="1"/>
  <c r="AK39" i="18"/>
  <c r="AK63" i="18" s="1"/>
  <c r="AJ39" i="18"/>
  <c r="AJ63" i="18" s="1"/>
  <c r="AI39" i="18"/>
  <c r="AI63" i="18" s="1"/>
  <c r="AH39" i="18"/>
  <c r="AH63" i="18" s="1"/>
  <c r="AG39" i="18"/>
  <c r="AG63" i="18" s="1"/>
  <c r="AF39" i="18"/>
  <c r="AF63" i="18" s="1"/>
  <c r="AE39" i="18"/>
  <c r="AE63" i="18" s="1"/>
  <c r="AD39" i="18"/>
  <c r="AD63" i="18" s="1"/>
  <c r="AC39" i="18"/>
  <c r="AC63" i="18" s="1"/>
  <c r="AB39" i="18"/>
  <c r="AB63" i="18" s="1"/>
  <c r="AA39" i="18"/>
  <c r="AA63" i="18" s="1"/>
  <c r="Z39" i="18"/>
  <c r="Z63" i="18" s="1"/>
  <c r="Y39" i="18"/>
  <c r="Y63" i="18" s="1"/>
  <c r="X39" i="18"/>
  <c r="X63" i="18" s="1"/>
  <c r="W39" i="18"/>
  <c r="W63" i="18" s="1"/>
  <c r="V39" i="18"/>
  <c r="V63" i="18" s="1"/>
  <c r="U39" i="18"/>
  <c r="U63" i="18" s="1"/>
  <c r="T39" i="18"/>
  <c r="T63" i="18" s="1"/>
  <c r="S39" i="18"/>
  <c r="S63" i="18" s="1"/>
  <c r="R39" i="18"/>
  <c r="R63" i="18" s="1"/>
  <c r="Q39" i="18"/>
  <c r="Q63" i="18" s="1"/>
  <c r="P39" i="18"/>
  <c r="P63" i="18" s="1"/>
  <c r="O39" i="18"/>
  <c r="O63" i="18" s="1"/>
  <c r="N39" i="18"/>
  <c r="N63" i="18" s="1"/>
  <c r="M39" i="18"/>
  <c r="M63" i="18" s="1"/>
  <c r="L39" i="18"/>
  <c r="L63" i="18" s="1"/>
  <c r="K39" i="18"/>
  <c r="K63" i="18" s="1"/>
  <c r="J39" i="18"/>
  <c r="J63" i="18" s="1"/>
  <c r="I39" i="18"/>
  <c r="I63" i="18" s="1"/>
  <c r="H39" i="18"/>
  <c r="H63" i="18" s="1"/>
  <c r="G39" i="18"/>
  <c r="G63" i="18" s="1"/>
  <c r="F39" i="18"/>
  <c r="F63" i="18" s="1"/>
  <c r="E39" i="18"/>
  <c r="E63" i="18" s="1"/>
  <c r="D39" i="18"/>
  <c r="D63" i="18" s="1"/>
  <c r="AU38" i="18"/>
  <c r="AU70" i="18" s="1"/>
  <c r="AT38" i="18"/>
  <c r="AT70" i="18" s="1"/>
  <c r="AS38" i="18"/>
  <c r="AS70" i="18" s="1"/>
  <c r="AR38" i="18"/>
  <c r="AR70" i="18" s="1"/>
  <c r="AQ38" i="18"/>
  <c r="AQ70" i="18" s="1"/>
  <c r="AP38" i="18"/>
  <c r="AP70" i="18" s="1"/>
  <c r="AO38" i="18"/>
  <c r="AO70" i="18" s="1"/>
  <c r="AN38" i="18"/>
  <c r="AN70" i="18" s="1"/>
  <c r="AM38" i="18"/>
  <c r="AM70" i="18" s="1"/>
  <c r="AL38" i="18"/>
  <c r="AL70" i="18" s="1"/>
  <c r="AK38" i="18"/>
  <c r="AK70" i="18" s="1"/>
  <c r="AJ38" i="18"/>
  <c r="AJ70" i="18" s="1"/>
  <c r="AI38" i="18"/>
  <c r="AI70" i="18" s="1"/>
  <c r="AH38" i="18"/>
  <c r="AH70" i="18" s="1"/>
  <c r="AG38" i="18"/>
  <c r="AG70" i="18" s="1"/>
  <c r="AF38" i="18"/>
  <c r="AF70" i="18" s="1"/>
  <c r="AE38" i="18"/>
  <c r="AE70" i="18" s="1"/>
  <c r="AD38" i="18"/>
  <c r="AD70" i="18" s="1"/>
  <c r="AC38" i="18"/>
  <c r="AC70" i="18" s="1"/>
  <c r="AB38" i="18"/>
  <c r="AB70" i="18" s="1"/>
  <c r="AA38" i="18"/>
  <c r="AA70" i="18" s="1"/>
  <c r="Z38" i="18"/>
  <c r="Z70" i="18" s="1"/>
  <c r="Y38" i="18"/>
  <c r="Y70" i="18" s="1"/>
  <c r="X38" i="18"/>
  <c r="X70" i="18" s="1"/>
  <c r="W38" i="18"/>
  <c r="W70" i="18" s="1"/>
  <c r="V38" i="18"/>
  <c r="V70" i="18" s="1"/>
  <c r="U38" i="18"/>
  <c r="U70" i="18" s="1"/>
  <c r="T38" i="18"/>
  <c r="T70" i="18" s="1"/>
  <c r="S38" i="18"/>
  <c r="S70" i="18" s="1"/>
  <c r="R38" i="18"/>
  <c r="R70" i="18" s="1"/>
  <c r="Q38" i="18"/>
  <c r="Q70" i="18" s="1"/>
  <c r="P38" i="18"/>
  <c r="P70" i="18" s="1"/>
  <c r="O38" i="18"/>
  <c r="O70" i="18" s="1"/>
  <c r="N38" i="18"/>
  <c r="N70" i="18" s="1"/>
  <c r="M38" i="18"/>
  <c r="M70" i="18" s="1"/>
  <c r="L38" i="18"/>
  <c r="L70" i="18" s="1"/>
  <c r="K38" i="18"/>
  <c r="K70" i="18" s="1"/>
  <c r="J38" i="18"/>
  <c r="J70" i="18" s="1"/>
  <c r="I38" i="18"/>
  <c r="I70" i="18" s="1"/>
  <c r="H38" i="18"/>
  <c r="H70" i="18" s="1"/>
  <c r="G38" i="18"/>
  <c r="G70" i="18" s="1"/>
  <c r="F38" i="18"/>
  <c r="F70" i="18" s="1"/>
  <c r="E38" i="18"/>
  <c r="E70" i="18" s="1"/>
  <c r="D38" i="18"/>
  <c r="D70" i="18" s="1"/>
  <c r="AU37" i="18"/>
  <c r="AU69" i="18" s="1"/>
  <c r="AT37" i="18"/>
  <c r="AT69" i="18" s="1"/>
  <c r="AS37" i="18"/>
  <c r="AS69" i="18" s="1"/>
  <c r="AR37" i="18"/>
  <c r="AR69" i="18" s="1"/>
  <c r="AQ37" i="18"/>
  <c r="AQ69" i="18" s="1"/>
  <c r="AP37" i="18"/>
  <c r="AP69" i="18" s="1"/>
  <c r="AO37" i="18"/>
  <c r="AO69" i="18" s="1"/>
  <c r="AN37" i="18"/>
  <c r="AN69" i="18" s="1"/>
  <c r="AM37" i="18"/>
  <c r="AM69" i="18" s="1"/>
  <c r="AL37" i="18"/>
  <c r="AL69" i="18" s="1"/>
  <c r="AK37" i="18"/>
  <c r="AK69" i="18" s="1"/>
  <c r="AJ37" i="18"/>
  <c r="AJ69" i="18" s="1"/>
  <c r="AI37" i="18"/>
  <c r="AI69" i="18" s="1"/>
  <c r="AH37" i="18"/>
  <c r="AH69" i="18" s="1"/>
  <c r="AG37" i="18"/>
  <c r="AG69" i="18" s="1"/>
  <c r="AF37" i="18"/>
  <c r="AF69" i="18" s="1"/>
  <c r="AE37" i="18"/>
  <c r="AE69" i="18" s="1"/>
  <c r="AD37" i="18"/>
  <c r="AD69" i="18" s="1"/>
  <c r="AC37" i="18"/>
  <c r="AC69" i="18" s="1"/>
  <c r="AB37" i="18"/>
  <c r="AB69" i="18" s="1"/>
  <c r="AA37" i="18"/>
  <c r="AA69" i="18" s="1"/>
  <c r="Z37" i="18"/>
  <c r="Z69" i="18" s="1"/>
  <c r="Y37" i="18"/>
  <c r="Y69" i="18" s="1"/>
  <c r="X37" i="18"/>
  <c r="X69" i="18" s="1"/>
  <c r="W37" i="18"/>
  <c r="W69" i="18" s="1"/>
  <c r="V37" i="18"/>
  <c r="V69" i="18" s="1"/>
  <c r="U37" i="18"/>
  <c r="U69" i="18" s="1"/>
  <c r="T37" i="18"/>
  <c r="T69" i="18" s="1"/>
  <c r="S37" i="18"/>
  <c r="S69" i="18" s="1"/>
  <c r="R37" i="18"/>
  <c r="R69" i="18" s="1"/>
  <c r="Q37" i="18"/>
  <c r="Q69" i="18" s="1"/>
  <c r="P37" i="18"/>
  <c r="P69" i="18" s="1"/>
  <c r="O37" i="18"/>
  <c r="O69" i="18" s="1"/>
  <c r="N37" i="18"/>
  <c r="N69" i="18" s="1"/>
  <c r="M37" i="18"/>
  <c r="M69" i="18" s="1"/>
  <c r="L37" i="18"/>
  <c r="L69" i="18" s="1"/>
  <c r="K37" i="18"/>
  <c r="K69" i="18" s="1"/>
  <c r="J37" i="18"/>
  <c r="J69" i="18" s="1"/>
  <c r="I37" i="18"/>
  <c r="I69" i="18" s="1"/>
  <c r="H37" i="18"/>
  <c r="H69" i="18" s="1"/>
  <c r="G37" i="18"/>
  <c r="G69" i="18" s="1"/>
  <c r="F37" i="18"/>
  <c r="F69" i="18" s="1"/>
  <c r="E37" i="18"/>
  <c r="E69" i="18" s="1"/>
  <c r="D37" i="18"/>
  <c r="D69" i="18" s="1"/>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D17" i="18"/>
  <c r="D21" i="10"/>
  <c r="D6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G50" i="17"/>
  <c r="F50" i="17"/>
  <c r="E50" i="17"/>
  <c r="D50" i="17"/>
  <c r="AU49" i="17"/>
  <c r="AU81" i="17" s="1"/>
  <c r="AT49" i="17"/>
  <c r="AT81" i="17" s="1"/>
  <c r="AS49" i="17"/>
  <c r="AS81" i="17" s="1"/>
  <c r="AR49" i="17"/>
  <c r="AR81" i="17" s="1"/>
  <c r="AQ49" i="17"/>
  <c r="AQ81" i="17" s="1"/>
  <c r="AP49" i="17"/>
  <c r="AP81" i="17" s="1"/>
  <c r="AO49" i="17"/>
  <c r="AO81" i="17" s="1"/>
  <c r="AN49" i="17"/>
  <c r="AN81" i="17" s="1"/>
  <c r="AM49" i="17"/>
  <c r="AM81" i="17" s="1"/>
  <c r="AL49" i="17"/>
  <c r="AL81" i="17" s="1"/>
  <c r="AK49" i="17"/>
  <c r="AK81" i="17" s="1"/>
  <c r="AJ49" i="17"/>
  <c r="AJ81" i="17" s="1"/>
  <c r="AI49" i="17"/>
  <c r="AI81" i="17" s="1"/>
  <c r="AH49" i="17"/>
  <c r="AH81" i="17" s="1"/>
  <c r="AG49" i="17"/>
  <c r="AG81" i="17" s="1"/>
  <c r="AF49" i="17"/>
  <c r="AF81" i="17" s="1"/>
  <c r="AE49" i="17"/>
  <c r="AE81" i="17" s="1"/>
  <c r="AD49" i="17"/>
  <c r="AD81" i="17" s="1"/>
  <c r="AC49" i="17"/>
  <c r="AC81" i="17" s="1"/>
  <c r="AB49" i="17"/>
  <c r="AB81" i="17" s="1"/>
  <c r="AA49" i="17"/>
  <c r="AA81" i="17" s="1"/>
  <c r="Z49" i="17"/>
  <c r="Z81" i="17" s="1"/>
  <c r="Y49" i="17"/>
  <c r="Y81" i="17" s="1"/>
  <c r="X49" i="17"/>
  <c r="X81" i="17" s="1"/>
  <c r="W49" i="17"/>
  <c r="W81" i="17" s="1"/>
  <c r="V49" i="17"/>
  <c r="V81" i="17" s="1"/>
  <c r="U49" i="17"/>
  <c r="U81" i="17" s="1"/>
  <c r="T49" i="17"/>
  <c r="T81" i="17" s="1"/>
  <c r="S49" i="17"/>
  <c r="S81" i="17" s="1"/>
  <c r="R49" i="17"/>
  <c r="R81" i="17" s="1"/>
  <c r="Q49" i="17"/>
  <c r="Q81" i="17" s="1"/>
  <c r="P49" i="17"/>
  <c r="P81" i="17" s="1"/>
  <c r="O49" i="17"/>
  <c r="O81" i="17" s="1"/>
  <c r="N49" i="17"/>
  <c r="N81" i="17" s="1"/>
  <c r="M49" i="17"/>
  <c r="M81" i="17" s="1"/>
  <c r="L49" i="17"/>
  <c r="L81" i="17" s="1"/>
  <c r="K49" i="17"/>
  <c r="K81" i="17" s="1"/>
  <c r="J49" i="17"/>
  <c r="J81" i="17" s="1"/>
  <c r="I49" i="17"/>
  <c r="I81" i="17" s="1"/>
  <c r="H49" i="17"/>
  <c r="H81" i="17" s="1"/>
  <c r="G49" i="17"/>
  <c r="G81" i="17" s="1"/>
  <c r="F49" i="17"/>
  <c r="F81" i="17" s="1"/>
  <c r="E49" i="17"/>
  <c r="E81" i="17" s="1"/>
  <c r="D49" i="17"/>
  <c r="D81" i="17" s="1"/>
  <c r="AU48" i="17"/>
  <c r="AU80" i="17" s="1"/>
  <c r="AT48" i="17"/>
  <c r="AT80" i="17" s="1"/>
  <c r="AS48" i="17"/>
  <c r="AS80" i="17" s="1"/>
  <c r="AR48" i="17"/>
  <c r="AR80" i="17" s="1"/>
  <c r="AQ48" i="17"/>
  <c r="AQ80" i="17" s="1"/>
  <c r="AP48" i="17"/>
  <c r="AP80" i="17" s="1"/>
  <c r="AO48" i="17"/>
  <c r="AO80" i="17" s="1"/>
  <c r="AN48" i="17"/>
  <c r="AN80" i="17" s="1"/>
  <c r="AM48" i="17"/>
  <c r="AM80" i="17" s="1"/>
  <c r="AL48" i="17"/>
  <c r="AL80" i="17" s="1"/>
  <c r="AK48" i="17"/>
  <c r="AK80" i="17" s="1"/>
  <c r="AJ48" i="17"/>
  <c r="AJ80" i="17" s="1"/>
  <c r="AI48" i="17"/>
  <c r="AI80" i="17" s="1"/>
  <c r="AH48" i="17"/>
  <c r="AH80" i="17" s="1"/>
  <c r="AG48" i="17"/>
  <c r="AG80" i="17" s="1"/>
  <c r="AF48" i="17"/>
  <c r="AF80" i="17" s="1"/>
  <c r="AE48" i="17"/>
  <c r="AE80" i="17" s="1"/>
  <c r="AD48" i="17"/>
  <c r="AD80" i="17" s="1"/>
  <c r="AC48" i="17"/>
  <c r="AC80" i="17" s="1"/>
  <c r="AB48" i="17"/>
  <c r="AB80" i="17" s="1"/>
  <c r="AA48" i="17"/>
  <c r="AA80" i="17" s="1"/>
  <c r="Z48" i="17"/>
  <c r="Z80" i="17" s="1"/>
  <c r="Y48" i="17"/>
  <c r="Y80" i="17" s="1"/>
  <c r="X48" i="17"/>
  <c r="X80" i="17" s="1"/>
  <c r="W48" i="17"/>
  <c r="W80" i="17" s="1"/>
  <c r="V48" i="17"/>
  <c r="V80" i="17" s="1"/>
  <c r="U48" i="17"/>
  <c r="U80" i="17" s="1"/>
  <c r="T48" i="17"/>
  <c r="T80" i="17" s="1"/>
  <c r="S48" i="17"/>
  <c r="S80" i="17" s="1"/>
  <c r="R48" i="17"/>
  <c r="R80" i="17" s="1"/>
  <c r="Q48" i="17"/>
  <c r="Q80" i="17" s="1"/>
  <c r="P48" i="17"/>
  <c r="P80" i="17" s="1"/>
  <c r="O48" i="17"/>
  <c r="O80" i="17" s="1"/>
  <c r="N48" i="17"/>
  <c r="N80" i="17" s="1"/>
  <c r="M48" i="17"/>
  <c r="M80" i="17" s="1"/>
  <c r="L48" i="17"/>
  <c r="L80" i="17" s="1"/>
  <c r="K48" i="17"/>
  <c r="K80" i="17" s="1"/>
  <c r="J48" i="17"/>
  <c r="J80" i="17" s="1"/>
  <c r="I48" i="17"/>
  <c r="I80" i="17" s="1"/>
  <c r="H48" i="17"/>
  <c r="H80" i="17" s="1"/>
  <c r="G48" i="17"/>
  <c r="G80" i="17" s="1"/>
  <c r="F48" i="17"/>
  <c r="F80" i="17" s="1"/>
  <c r="E48" i="17"/>
  <c r="E80" i="17" s="1"/>
  <c r="D48" i="17"/>
  <c r="D80" i="17" s="1"/>
  <c r="AU47" i="17"/>
  <c r="AU79" i="17" s="1"/>
  <c r="AT47" i="17"/>
  <c r="AT79" i="17" s="1"/>
  <c r="AS47" i="17"/>
  <c r="AS79" i="17" s="1"/>
  <c r="AR47" i="17"/>
  <c r="AR79" i="17" s="1"/>
  <c r="AQ47" i="17"/>
  <c r="AQ79" i="17" s="1"/>
  <c r="AP47" i="17"/>
  <c r="AP79" i="17" s="1"/>
  <c r="AO47" i="17"/>
  <c r="AO79" i="17" s="1"/>
  <c r="AN47" i="17"/>
  <c r="AN79" i="17" s="1"/>
  <c r="AM47" i="17"/>
  <c r="AM79" i="17" s="1"/>
  <c r="AL47" i="17"/>
  <c r="AL79" i="17" s="1"/>
  <c r="AK47" i="17"/>
  <c r="AK79" i="17" s="1"/>
  <c r="AJ47" i="17"/>
  <c r="AJ79" i="17" s="1"/>
  <c r="AI47" i="17"/>
  <c r="AI79" i="17" s="1"/>
  <c r="AH47" i="17"/>
  <c r="AH79" i="17" s="1"/>
  <c r="AG47" i="17"/>
  <c r="AG79" i="17" s="1"/>
  <c r="AF47" i="17"/>
  <c r="AF79" i="17" s="1"/>
  <c r="AE47" i="17"/>
  <c r="AE79" i="17" s="1"/>
  <c r="AD47" i="17"/>
  <c r="AD79" i="17" s="1"/>
  <c r="AC47" i="17"/>
  <c r="AC79" i="17" s="1"/>
  <c r="AB47" i="17"/>
  <c r="AB79" i="17" s="1"/>
  <c r="AA47" i="17"/>
  <c r="AA79" i="17" s="1"/>
  <c r="Z47" i="17"/>
  <c r="Z79" i="17" s="1"/>
  <c r="Y47" i="17"/>
  <c r="Y79" i="17" s="1"/>
  <c r="X47" i="17"/>
  <c r="X79" i="17" s="1"/>
  <c r="W47" i="17"/>
  <c r="W79" i="17" s="1"/>
  <c r="V47" i="17"/>
  <c r="V79" i="17" s="1"/>
  <c r="U47" i="17"/>
  <c r="U79" i="17" s="1"/>
  <c r="T47" i="17"/>
  <c r="T79" i="17" s="1"/>
  <c r="S47" i="17"/>
  <c r="S79" i="17" s="1"/>
  <c r="R47" i="17"/>
  <c r="R79" i="17" s="1"/>
  <c r="Q47" i="17"/>
  <c r="Q79" i="17" s="1"/>
  <c r="P47" i="17"/>
  <c r="P79" i="17" s="1"/>
  <c r="O47" i="17"/>
  <c r="O79" i="17" s="1"/>
  <c r="N47" i="17"/>
  <c r="N79" i="17" s="1"/>
  <c r="M47" i="17"/>
  <c r="M79" i="17" s="1"/>
  <c r="L47" i="17"/>
  <c r="L79" i="17" s="1"/>
  <c r="K47" i="17"/>
  <c r="K79" i="17" s="1"/>
  <c r="J47" i="17"/>
  <c r="J79" i="17" s="1"/>
  <c r="I47" i="17"/>
  <c r="I79" i="17" s="1"/>
  <c r="H47" i="17"/>
  <c r="H79" i="17" s="1"/>
  <c r="G47" i="17"/>
  <c r="G79" i="17" s="1"/>
  <c r="F47" i="17"/>
  <c r="F79" i="17" s="1"/>
  <c r="E47" i="17"/>
  <c r="E79" i="17" s="1"/>
  <c r="D47" i="17"/>
  <c r="D79" i="17" s="1"/>
  <c r="AU46" i="17"/>
  <c r="AU78" i="17" s="1"/>
  <c r="AT46" i="17"/>
  <c r="AT78" i="17" s="1"/>
  <c r="AS46" i="17"/>
  <c r="AS78" i="17" s="1"/>
  <c r="AR46" i="17"/>
  <c r="AR78" i="17" s="1"/>
  <c r="AQ46" i="17"/>
  <c r="AQ78" i="17" s="1"/>
  <c r="AP46" i="17"/>
  <c r="AP78" i="17" s="1"/>
  <c r="AO46" i="17"/>
  <c r="AO78" i="17" s="1"/>
  <c r="AN46" i="17"/>
  <c r="AN78" i="17" s="1"/>
  <c r="AM46" i="17"/>
  <c r="AM78" i="17" s="1"/>
  <c r="AL46" i="17"/>
  <c r="AL78" i="17" s="1"/>
  <c r="AK46" i="17"/>
  <c r="AK78" i="17" s="1"/>
  <c r="AJ46" i="17"/>
  <c r="AJ78" i="17" s="1"/>
  <c r="AI46" i="17"/>
  <c r="AI78" i="17" s="1"/>
  <c r="AH46" i="17"/>
  <c r="AH78" i="17" s="1"/>
  <c r="AG46" i="17"/>
  <c r="AG78" i="17" s="1"/>
  <c r="AF46" i="17"/>
  <c r="AF78" i="17" s="1"/>
  <c r="AE46" i="17"/>
  <c r="AE78" i="17" s="1"/>
  <c r="AD46" i="17"/>
  <c r="AD78" i="17" s="1"/>
  <c r="AC46" i="17"/>
  <c r="AC78" i="17" s="1"/>
  <c r="AB46" i="17"/>
  <c r="AB78" i="17" s="1"/>
  <c r="AA46" i="17"/>
  <c r="AA78" i="17" s="1"/>
  <c r="Z46" i="17"/>
  <c r="Z78" i="17" s="1"/>
  <c r="Y46" i="17"/>
  <c r="Y78" i="17" s="1"/>
  <c r="X46" i="17"/>
  <c r="X78" i="17" s="1"/>
  <c r="W46" i="17"/>
  <c r="W78" i="17" s="1"/>
  <c r="V46" i="17"/>
  <c r="V78" i="17" s="1"/>
  <c r="U46" i="17"/>
  <c r="U78" i="17" s="1"/>
  <c r="T46" i="17"/>
  <c r="T78" i="17" s="1"/>
  <c r="S46" i="17"/>
  <c r="S78" i="17" s="1"/>
  <c r="R46" i="17"/>
  <c r="R78" i="17" s="1"/>
  <c r="Q46" i="17"/>
  <c r="Q78" i="17" s="1"/>
  <c r="P46" i="17"/>
  <c r="P78" i="17" s="1"/>
  <c r="O46" i="17"/>
  <c r="O78" i="17" s="1"/>
  <c r="N46" i="17"/>
  <c r="N78" i="17" s="1"/>
  <c r="M46" i="17"/>
  <c r="M78" i="17" s="1"/>
  <c r="L46" i="17"/>
  <c r="L78" i="17" s="1"/>
  <c r="K46" i="17"/>
  <c r="K78" i="17" s="1"/>
  <c r="J46" i="17"/>
  <c r="J78" i="17" s="1"/>
  <c r="I46" i="17"/>
  <c r="I78" i="17" s="1"/>
  <c r="H46" i="17"/>
  <c r="H78" i="17" s="1"/>
  <c r="G46" i="17"/>
  <c r="G78" i="17" s="1"/>
  <c r="F46" i="17"/>
  <c r="F78" i="17" s="1"/>
  <c r="E46" i="17"/>
  <c r="E78" i="17" s="1"/>
  <c r="D46" i="17"/>
  <c r="D78" i="17" s="1"/>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F45" i="17"/>
  <c r="E45" i="17"/>
  <c r="D45" i="17"/>
  <c r="AU44" i="17"/>
  <c r="AU76" i="17" s="1"/>
  <c r="AT44" i="17"/>
  <c r="AT76" i="17" s="1"/>
  <c r="AS44" i="17"/>
  <c r="AS76" i="17" s="1"/>
  <c r="AR44" i="17"/>
  <c r="AR76" i="17" s="1"/>
  <c r="AQ44" i="17"/>
  <c r="AQ76" i="17" s="1"/>
  <c r="AP44" i="17"/>
  <c r="AP76" i="17" s="1"/>
  <c r="AO44" i="17"/>
  <c r="AO76" i="17" s="1"/>
  <c r="AN44" i="17"/>
  <c r="AN76" i="17" s="1"/>
  <c r="AM44" i="17"/>
  <c r="AM76" i="17" s="1"/>
  <c r="AL44" i="17"/>
  <c r="AL76" i="17" s="1"/>
  <c r="AK44" i="17"/>
  <c r="AK76" i="17" s="1"/>
  <c r="AJ44" i="17"/>
  <c r="AJ76" i="17" s="1"/>
  <c r="AI44" i="17"/>
  <c r="AI76" i="17" s="1"/>
  <c r="AH44" i="17"/>
  <c r="AH76" i="17" s="1"/>
  <c r="AG44" i="17"/>
  <c r="AG76" i="17" s="1"/>
  <c r="AF44" i="17"/>
  <c r="AF76" i="17" s="1"/>
  <c r="AE44" i="17"/>
  <c r="AE76" i="17" s="1"/>
  <c r="AD44" i="17"/>
  <c r="AD76" i="17" s="1"/>
  <c r="AC44" i="17"/>
  <c r="AC76" i="17" s="1"/>
  <c r="AB44" i="17"/>
  <c r="AB76" i="17" s="1"/>
  <c r="AA44" i="17"/>
  <c r="AA76" i="17" s="1"/>
  <c r="Z44" i="17"/>
  <c r="Z76" i="17" s="1"/>
  <c r="Y44" i="17"/>
  <c r="Y76" i="17" s="1"/>
  <c r="X44" i="17"/>
  <c r="X76" i="17" s="1"/>
  <c r="W44" i="17"/>
  <c r="W76" i="17" s="1"/>
  <c r="V44" i="17"/>
  <c r="V76" i="17" s="1"/>
  <c r="U44" i="17"/>
  <c r="U76" i="17" s="1"/>
  <c r="T44" i="17"/>
  <c r="T76" i="17" s="1"/>
  <c r="S44" i="17"/>
  <c r="S76" i="17" s="1"/>
  <c r="R44" i="17"/>
  <c r="R76" i="17" s="1"/>
  <c r="Q44" i="17"/>
  <c r="Q76" i="17" s="1"/>
  <c r="P44" i="17"/>
  <c r="P76" i="17" s="1"/>
  <c r="O44" i="17"/>
  <c r="O76" i="17" s="1"/>
  <c r="N44" i="17"/>
  <c r="N76" i="17" s="1"/>
  <c r="M44" i="17"/>
  <c r="M76" i="17" s="1"/>
  <c r="L44" i="17"/>
  <c r="L76" i="17" s="1"/>
  <c r="K44" i="17"/>
  <c r="K76" i="17" s="1"/>
  <c r="J44" i="17"/>
  <c r="J76" i="17" s="1"/>
  <c r="I44" i="17"/>
  <c r="I76" i="17" s="1"/>
  <c r="H44" i="17"/>
  <c r="H76" i="17" s="1"/>
  <c r="G44" i="17"/>
  <c r="G76" i="17" s="1"/>
  <c r="F44" i="17"/>
  <c r="F76" i="17" s="1"/>
  <c r="E44" i="17"/>
  <c r="E76" i="17" s="1"/>
  <c r="D44" i="17"/>
  <c r="D76" i="17" s="1"/>
  <c r="AU43" i="17"/>
  <c r="AU75" i="17" s="1"/>
  <c r="AT43" i="17"/>
  <c r="AT75" i="17" s="1"/>
  <c r="AS43" i="17"/>
  <c r="AS75" i="17" s="1"/>
  <c r="AR43" i="17"/>
  <c r="AR75" i="17" s="1"/>
  <c r="AQ43" i="17"/>
  <c r="AQ75" i="17" s="1"/>
  <c r="AP43" i="17"/>
  <c r="AP75" i="17" s="1"/>
  <c r="AO43" i="17"/>
  <c r="AO75" i="17" s="1"/>
  <c r="AN43" i="17"/>
  <c r="AN75" i="17" s="1"/>
  <c r="AM43" i="17"/>
  <c r="AM75" i="17" s="1"/>
  <c r="AL43" i="17"/>
  <c r="AL75" i="17" s="1"/>
  <c r="AK43" i="17"/>
  <c r="AK75" i="17" s="1"/>
  <c r="AJ43" i="17"/>
  <c r="AJ75" i="17" s="1"/>
  <c r="AI43" i="17"/>
  <c r="AI75" i="17" s="1"/>
  <c r="AH43" i="17"/>
  <c r="AH75" i="17" s="1"/>
  <c r="AG43" i="17"/>
  <c r="AG75" i="17" s="1"/>
  <c r="AF43" i="17"/>
  <c r="AF75" i="17" s="1"/>
  <c r="AE43" i="17"/>
  <c r="AE75" i="17" s="1"/>
  <c r="AD43" i="17"/>
  <c r="AD75" i="17" s="1"/>
  <c r="AC43" i="17"/>
  <c r="AC75" i="17" s="1"/>
  <c r="AB43" i="17"/>
  <c r="AB75" i="17" s="1"/>
  <c r="AA43" i="17"/>
  <c r="AA75" i="17" s="1"/>
  <c r="Z43" i="17"/>
  <c r="Z75" i="17" s="1"/>
  <c r="Y43" i="17"/>
  <c r="Y75" i="17" s="1"/>
  <c r="X43" i="17"/>
  <c r="X75" i="17" s="1"/>
  <c r="W43" i="17"/>
  <c r="W75" i="17" s="1"/>
  <c r="V43" i="17"/>
  <c r="V75" i="17" s="1"/>
  <c r="U43" i="17"/>
  <c r="U75" i="17" s="1"/>
  <c r="T43" i="17"/>
  <c r="T75" i="17" s="1"/>
  <c r="S43" i="17"/>
  <c r="S75" i="17" s="1"/>
  <c r="R43" i="17"/>
  <c r="R75" i="17" s="1"/>
  <c r="Q43" i="17"/>
  <c r="Q75" i="17" s="1"/>
  <c r="P43" i="17"/>
  <c r="P75" i="17" s="1"/>
  <c r="O43" i="17"/>
  <c r="O75" i="17" s="1"/>
  <c r="N43" i="17"/>
  <c r="N75" i="17" s="1"/>
  <c r="M43" i="17"/>
  <c r="M75" i="17" s="1"/>
  <c r="L43" i="17"/>
  <c r="L75" i="17" s="1"/>
  <c r="K43" i="17"/>
  <c r="K75" i="17" s="1"/>
  <c r="J43" i="17"/>
  <c r="J75" i="17" s="1"/>
  <c r="I43" i="17"/>
  <c r="I75" i="17" s="1"/>
  <c r="H43" i="17"/>
  <c r="H75" i="17" s="1"/>
  <c r="G43" i="17"/>
  <c r="G75" i="17" s="1"/>
  <c r="F43" i="17"/>
  <c r="F75" i="17" s="1"/>
  <c r="E43" i="17"/>
  <c r="E75" i="17" s="1"/>
  <c r="D43" i="17"/>
  <c r="D75" i="17" s="1"/>
  <c r="AU42" i="17"/>
  <c r="AU74" i="17" s="1"/>
  <c r="AT42" i="17"/>
  <c r="AT74" i="17" s="1"/>
  <c r="AS42" i="17"/>
  <c r="AS74" i="17" s="1"/>
  <c r="AR42" i="17"/>
  <c r="AR74" i="17" s="1"/>
  <c r="AQ42" i="17"/>
  <c r="AQ74" i="17" s="1"/>
  <c r="AP42" i="17"/>
  <c r="AP74" i="17" s="1"/>
  <c r="AO42" i="17"/>
  <c r="AO74" i="17" s="1"/>
  <c r="AN42" i="17"/>
  <c r="AN74" i="17" s="1"/>
  <c r="AM42" i="17"/>
  <c r="AM74" i="17" s="1"/>
  <c r="AL42" i="17"/>
  <c r="AL74" i="17" s="1"/>
  <c r="AK42" i="17"/>
  <c r="AK74" i="17" s="1"/>
  <c r="AJ42" i="17"/>
  <c r="AJ74" i="17" s="1"/>
  <c r="AI42" i="17"/>
  <c r="AI74" i="17" s="1"/>
  <c r="AH42" i="17"/>
  <c r="AH74" i="17" s="1"/>
  <c r="AG42" i="17"/>
  <c r="AG74" i="17" s="1"/>
  <c r="AF42" i="17"/>
  <c r="AF74" i="17" s="1"/>
  <c r="AE42" i="17"/>
  <c r="AE74" i="17" s="1"/>
  <c r="AD42" i="17"/>
  <c r="AD74" i="17" s="1"/>
  <c r="AC42" i="17"/>
  <c r="AC74" i="17" s="1"/>
  <c r="AB42" i="17"/>
  <c r="AB74" i="17" s="1"/>
  <c r="AA42" i="17"/>
  <c r="AA74" i="17" s="1"/>
  <c r="Z42" i="17"/>
  <c r="Z74" i="17" s="1"/>
  <c r="Y42" i="17"/>
  <c r="Y74" i="17" s="1"/>
  <c r="X42" i="17"/>
  <c r="X74" i="17" s="1"/>
  <c r="W42" i="17"/>
  <c r="W74" i="17" s="1"/>
  <c r="V42" i="17"/>
  <c r="V74" i="17" s="1"/>
  <c r="U42" i="17"/>
  <c r="U74" i="17" s="1"/>
  <c r="T42" i="17"/>
  <c r="T74" i="17" s="1"/>
  <c r="S42" i="17"/>
  <c r="S74" i="17" s="1"/>
  <c r="R42" i="17"/>
  <c r="R74" i="17" s="1"/>
  <c r="Q42" i="17"/>
  <c r="Q74" i="17" s="1"/>
  <c r="P42" i="17"/>
  <c r="P74" i="17" s="1"/>
  <c r="O42" i="17"/>
  <c r="O74" i="17" s="1"/>
  <c r="N42" i="17"/>
  <c r="N74" i="17" s="1"/>
  <c r="M42" i="17"/>
  <c r="M74" i="17" s="1"/>
  <c r="L42" i="17"/>
  <c r="L74" i="17" s="1"/>
  <c r="K42" i="17"/>
  <c r="K74" i="17" s="1"/>
  <c r="J42" i="17"/>
  <c r="J74" i="17" s="1"/>
  <c r="I42" i="17"/>
  <c r="I74" i="17" s="1"/>
  <c r="H42" i="17"/>
  <c r="H74" i="17" s="1"/>
  <c r="G42" i="17"/>
  <c r="G74" i="17" s="1"/>
  <c r="F42" i="17"/>
  <c r="F74" i="17" s="1"/>
  <c r="E42" i="17"/>
  <c r="E74" i="17" s="1"/>
  <c r="D42" i="17"/>
  <c r="D74" i="17" s="1"/>
  <c r="AU41" i="17"/>
  <c r="AU73" i="17" s="1"/>
  <c r="AT41" i="17"/>
  <c r="AT73" i="17" s="1"/>
  <c r="AS41" i="17"/>
  <c r="AS73" i="17" s="1"/>
  <c r="AR41" i="17"/>
  <c r="AR73" i="17" s="1"/>
  <c r="AQ41" i="17"/>
  <c r="AQ73" i="17" s="1"/>
  <c r="AP41" i="17"/>
  <c r="AP73" i="17" s="1"/>
  <c r="AO41" i="17"/>
  <c r="AO73" i="17" s="1"/>
  <c r="AN41" i="17"/>
  <c r="AN73" i="17" s="1"/>
  <c r="AM41" i="17"/>
  <c r="AM73" i="17" s="1"/>
  <c r="AL41" i="17"/>
  <c r="AL73" i="17" s="1"/>
  <c r="AK41" i="17"/>
  <c r="AK73" i="17" s="1"/>
  <c r="AJ41" i="17"/>
  <c r="AJ73" i="17" s="1"/>
  <c r="AI41" i="17"/>
  <c r="AI73" i="17" s="1"/>
  <c r="AH41" i="17"/>
  <c r="AH73" i="17" s="1"/>
  <c r="AG41" i="17"/>
  <c r="AG73" i="17" s="1"/>
  <c r="AF41" i="17"/>
  <c r="AF73" i="17" s="1"/>
  <c r="AE41" i="17"/>
  <c r="AE73" i="17" s="1"/>
  <c r="AD41" i="17"/>
  <c r="AD73" i="17" s="1"/>
  <c r="AC41" i="17"/>
  <c r="AC73" i="17" s="1"/>
  <c r="AB41" i="17"/>
  <c r="AB73" i="17" s="1"/>
  <c r="AA41" i="17"/>
  <c r="AA73" i="17" s="1"/>
  <c r="Z41" i="17"/>
  <c r="Z73" i="17" s="1"/>
  <c r="Y41" i="17"/>
  <c r="Y73" i="17" s="1"/>
  <c r="X41" i="17"/>
  <c r="X73" i="17" s="1"/>
  <c r="W41" i="17"/>
  <c r="W73" i="17" s="1"/>
  <c r="V41" i="17"/>
  <c r="V73" i="17" s="1"/>
  <c r="U41" i="17"/>
  <c r="U73" i="17" s="1"/>
  <c r="T41" i="17"/>
  <c r="T73" i="17" s="1"/>
  <c r="S41" i="17"/>
  <c r="S73" i="17" s="1"/>
  <c r="R41" i="17"/>
  <c r="R73" i="17" s="1"/>
  <c r="Q41" i="17"/>
  <c r="Q73" i="17" s="1"/>
  <c r="P41" i="17"/>
  <c r="P73" i="17" s="1"/>
  <c r="O41" i="17"/>
  <c r="O73" i="17" s="1"/>
  <c r="N41" i="17"/>
  <c r="N73" i="17" s="1"/>
  <c r="M41" i="17"/>
  <c r="M73" i="17" s="1"/>
  <c r="L41" i="17"/>
  <c r="L73" i="17" s="1"/>
  <c r="K41" i="17"/>
  <c r="K73" i="17" s="1"/>
  <c r="J41" i="17"/>
  <c r="J73" i="17" s="1"/>
  <c r="I41" i="17"/>
  <c r="I73" i="17" s="1"/>
  <c r="H41" i="17"/>
  <c r="H73" i="17" s="1"/>
  <c r="G41" i="17"/>
  <c r="G73" i="17" s="1"/>
  <c r="F41" i="17"/>
  <c r="F73" i="17" s="1"/>
  <c r="E41" i="17"/>
  <c r="E73" i="17" s="1"/>
  <c r="D41" i="17"/>
  <c r="D73" i="17" s="1"/>
  <c r="AU40" i="17"/>
  <c r="AU72" i="17" s="1"/>
  <c r="AT40" i="17"/>
  <c r="AT72" i="17" s="1"/>
  <c r="AS40" i="17"/>
  <c r="AS72" i="17" s="1"/>
  <c r="AR40" i="17"/>
  <c r="AR72" i="17" s="1"/>
  <c r="AQ40" i="17"/>
  <c r="AQ72" i="17" s="1"/>
  <c r="AP40" i="17"/>
  <c r="AP72" i="17" s="1"/>
  <c r="AO40" i="17"/>
  <c r="AO72" i="17" s="1"/>
  <c r="AN40" i="17"/>
  <c r="AN72" i="17" s="1"/>
  <c r="AM40" i="17"/>
  <c r="AM72" i="17" s="1"/>
  <c r="AL40" i="17"/>
  <c r="AL72" i="17" s="1"/>
  <c r="AK40" i="17"/>
  <c r="AK72" i="17" s="1"/>
  <c r="AJ40" i="17"/>
  <c r="AJ72" i="17" s="1"/>
  <c r="AI40" i="17"/>
  <c r="AI72" i="17" s="1"/>
  <c r="AH40" i="17"/>
  <c r="AH72" i="17" s="1"/>
  <c r="AG40" i="17"/>
  <c r="AG72" i="17" s="1"/>
  <c r="AF40" i="17"/>
  <c r="AF72" i="17" s="1"/>
  <c r="AE40" i="17"/>
  <c r="AE72" i="17" s="1"/>
  <c r="AD40" i="17"/>
  <c r="AD72" i="17" s="1"/>
  <c r="AC40" i="17"/>
  <c r="AC72" i="17" s="1"/>
  <c r="AB40" i="17"/>
  <c r="AB72" i="17" s="1"/>
  <c r="AA40" i="17"/>
  <c r="AA72" i="17" s="1"/>
  <c r="Z40" i="17"/>
  <c r="Z72" i="17" s="1"/>
  <c r="Y40" i="17"/>
  <c r="Y72" i="17" s="1"/>
  <c r="X40" i="17"/>
  <c r="X72" i="17" s="1"/>
  <c r="W40" i="17"/>
  <c r="W72" i="17" s="1"/>
  <c r="V40" i="17"/>
  <c r="V72" i="17" s="1"/>
  <c r="U40" i="17"/>
  <c r="U72" i="17" s="1"/>
  <c r="T40" i="17"/>
  <c r="T72" i="17" s="1"/>
  <c r="S40" i="17"/>
  <c r="S72" i="17" s="1"/>
  <c r="R40" i="17"/>
  <c r="R72" i="17" s="1"/>
  <c r="Q40" i="17"/>
  <c r="Q72" i="17" s="1"/>
  <c r="P40" i="17"/>
  <c r="P72" i="17" s="1"/>
  <c r="O40" i="17"/>
  <c r="O72" i="17" s="1"/>
  <c r="N40" i="17"/>
  <c r="N72" i="17" s="1"/>
  <c r="M40" i="17"/>
  <c r="M72" i="17" s="1"/>
  <c r="L40" i="17"/>
  <c r="L72" i="17" s="1"/>
  <c r="K40" i="17"/>
  <c r="K72" i="17" s="1"/>
  <c r="J40" i="17"/>
  <c r="J72" i="17" s="1"/>
  <c r="I40" i="17"/>
  <c r="I72" i="17" s="1"/>
  <c r="H40" i="17"/>
  <c r="H72" i="17" s="1"/>
  <c r="G40" i="17"/>
  <c r="G72" i="17" s="1"/>
  <c r="F40" i="17"/>
  <c r="F72" i="17" s="1"/>
  <c r="E40" i="17"/>
  <c r="E72" i="17" s="1"/>
  <c r="D40" i="17"/>
  <c r="D72" i="17" s="1"/>
  <c r="AU39" i="17"/>
  <c r="AU63" i="17" s="1"/>
  <c r="AU66" i="17" s="1"/>
  <c r="AT39" i="17"/>
  <c r="AT63" i="17" s="1"/>
  <c r="AT66" i="17" s="1"/>
  <c r="AS39" i="17"/>
  <c r="AS63" i="17" s="1"/>
  <c r="AS66" i="17" s="1"/>
  <c r="AR39" i="17"/>
  <c r="AR63" i="17" s="1"/>
  <c r="AR66" i="17" s="1"/>
  <c r="AQ39" i="17"/>
  <c r="AQ63" i="17" s="1"/>
  <c r="AQ66" i="17" s="1"/>
  <c r="AP39" i="17"/>
  <c r="AP63" i="17" s="1"/>
  <c r="AP66" i="17" s="1"/>
  <c r="AO39" i="17"/>
  <c r="AO63" i="17" s="1"/>
  <c r="AO66" i="17" s="1"/>
  <c r="AN39" i="17"/>
  <c r="AN63" i="17" s="1"/>
  <c r="AN66" i="17" s="1"/>
  <c r="AM39" i="17"/>
  <c r="AM63" i="17" s="1"/>
  <c r="AM66" i="17" s="1"/>
  <c r="AL39" i="17"/>
  <c r="AL63" i="17" s="1"/>
  <c r="AL66" i="17" s="1"/>
  <c r="AK39" i="17"/>
  <c r="AK63" i="17" s="1"/>
  <c r="AK66" i="17" s="1"/>
  <c r="AJ39" i="17"/>
  <c r="AJ63" i="17" s="1"/>
  <c r="AJ66" i="17" s="1"/>
  <c r="AI39" i="17"/>
  <c r="AI63" i="17" s="1"/>
  <c r="AI66" i="17" s="1"/>
  <c r="AH39" i="17"/>
  <c r="AH63" i="17" s="1"/>
  <c r="AH66" i="17" s="1"/>
  <c r="AG39" i="17"/>
  <c r="AG63" i="17" s="1"/>
  <c r="AG66" i="17" s="1"/>
  <c r="AF39" i="17"/>
  <c r="AF63" i="17" s="1"/>
  <c r="AF66" i="17" s="1"/>
  <c r="AE39" i="17"/>
  <c r="AE63" i="17" s="1"/>
  <c r="AE66" i="17" s="1"/>
  <c r="AD39" i="17"/>
  <c r="AD63" i="17" s="1"/>
  <c r="AD66" i="17" s="1"/>
  <c r="AC39" i="17"/>
  <c r="AC63" i="17" s="1"/>
  <c r="AC66" i="17" s="1"/>
  <c r="AB39" i="17"/>
  <c r="AB63" i="17" s="1"/>
  <c r="AB66" i="17" s="1"/>
  <c r="AA39" i="17"/>
  <c r="AA63" i="17" s="1"/>
  <c r="AA66" i="17" s="1"/>
  <c r="Z39" i="17"/>
  <c r="Z63" i="17" s="1"/>
  <c r="Z66" i="17" s="1"/>
  <c r="Y39" i="17"/>
  <c r="Y63" i="17" s="1"/>
  <c r="Y66" i="17" s="1"/>
  <c r="X39" i="17"/>
  <c r="X63" i="17" s="1"/>
  <c r="X66" i="17" s="1"/>
  <c r="W39" i="17"/>
  <c r="W63" i="17" s="1"/>
  <c r="W66" i="17" s="1"/>
  <c r="V39" i="17"/>
  <c r="V63" i="17" s="1"/>
  <c r="V66" i="17" s="1"/>
  <c r="U39" i="17"/>
  <c r="U63" i="17" s="1"/>
  <c r="U66" i="17" s="1"/>
  <c r="T39" i="17"/>
  <c r="T63" i="17" s="1"/>
  <c r="T66" i="17" s="1"/>
  <c r="S39" i="17"/>
  <c r="S63" i="17" s="1"/>
  <c r="S66" i="17" s="1"/>
  <c r="R39" i="17"/>
  <c r="R63" i="17" s="1"/>
  <c r="R66" i="17" s="1"/>
  <c r="Q39" i="17"/>
  <c r="Q63" i="17" s="1"/>
  <c r="Q66" i="17" s="1"/>
  <c r="P39" i="17"/>
  <c r="P63" i="17" s="1"/>
  <c r="P66" i="17" s="1"/>
  <c r="O39" i="17"/>
  <c r="O63" i="17" s="1"/>
  <c r="O66" i="17" s="1"/>
  <c r="N39" i="17"/>
  <c r="N63" i="17" s="1"/>
  <c r="N66" i="17" s="1"/>
  <c r="M71" i="17"/>
  <c r="L39" i="17"/>
  <c r="L63" i="17" s="1"/>
  <c r="L66" i="17" s="1"/>
  <c r="K39" i="17"/>
  <c r="K63" i="17" s="1"/>
  <c r="K66" i="17" s="1"/>
  <c r="J39" i="17"/>
  <c r="J63" i="17" s="1"/>
  <c r="J66" i="17" s="1"/>
  <c r="I39" i="17"/>
  <c r="I63" i="17" s="1"/>
  <c r="I66" i="17" s="1"/>
  <c r="H39" i="17"/>
  <c r="H63" i="17" s="1"/>
  <c r="H66" i="17" s="1"/>
  <c r="G39" i="17"/>
  <c r="G63" i="17" s="1"/>
  <c r="G66" i="17" s="1"/>
  <c r="D8" i="10" s="1"/>
  <c r="F39" i="17"/>
  <c r="F63" i="17" s="1"/>
  <c r="F66" i="17" s="1"/>
  <c r="E39" i="17"/>
  <c r="E63" i="17" s="1"/>
  <c r="E66" i="17" s="1"/>
  <c r="D39" i="17"/>
  <c r="D63" i="17" s="1"/>
  <c r="AU38" i="17"/>
  <c r="AU70" i="17" s="1"/>
  <c r="AT38" i="17"/>
  <c r="AT70" i="17" s="1"/>
  <c r="AS38" i="17"/>
  <c r="AS70" i="17" s="1"/>
  <c r="AR38" i="17"/>
  <c r="AR70" i="17" s="1"/>
  <c r="AQ38" i="17"/>
  <c r="AQ70" i="17" s="1"/>
  <c r="AP38" i="17"/>
  <c r="AP70" i="17" s="1"/>
  <c r="AO38" i="17"/>
  <c r="AO70" i="17" s="1"/>
  <c r="AN38" i="17"/>
  <c r="AN70" i="17" s="1"/>
  <c r="AM38" i="17"/>
  <c r="AM70" i="17" s="1"/>
  <c r="AL38" i="17"/>
  <c r="AL70" i="17" s="1"/>
  <c r="AK38" i="17"/>
  <c r="AK70" i="17" s="1"/>
  <c r="AJ38" i="17"/>
  <c r="AJ70" i="17" s="1"/>
  <c r="AI38" i="17"/>
  <c r="AI70" i="17" s="1"/>
  <c r="AH38" i="17"/>
  <c r="AH70" i="17" s="1"/>
  <c r="AG38" i="17"/>
  <c r="AG70" i="17" s="1"/>
  <c r="AF38" i="17"/>
  <c r="AF70" i="17" s="1"/>
  <c r="AE38" i="17"/>
  <c r="AE70" i="17" s="1"/>
  <c r="AD38" i="17"/>
  <c r="AD70" i="17" s="1"/>
  <c r="AC38" i="17"/>
  <c r="AC70" i="17" s="1"/>
  <c r="AB38" i="17"/>
  <c r="AB70" i="17" s="1"/>
  <c r="AA38" i="17"/>
  <c r="AA70" i="17" s="1"/>
  <c r="Z38" i="17"/>
  <c r="Z70" i="17" s="1"/>
  <c r="Y38" i="17"/>
  <c r="Y70" i="17" s="1"/>
  <c r="X38" i="17"/>
  <c r="X70" i="17" s="1"/>
  <c r="W38" i="17"/>
  <c r="W70" i="17" s="1"/>
  <c r="V38" i="17"/>
  <c r="V70" i="17" s="1"/>
  <c r="U38" i="17"/>
  <c r="U70" i="17" s="1"/>
  <c r="T38" i="17"/>
  <c r="T70" i="17" s="1"/>
  <c r="S38" i="17"/>
  <c r="S70" i="17" s="1"/>
  <c r="R38" i="17"/>
  <c r="R70" i="17" s="1"/>
  <c r="Q38" i="17"/>
  <c r="Q70" i="17" s="1"/>
  <c r="P38" i="17"/>
  <c r="P70" i="17" s="1"/>
  <c r="O38" i="17"/>
  <c r="O70" i="17" s="1"/>
  <c r="N38" i="17"/>
  <c r="N70" i="17" s="1"/>
  <c r="M38" i="17"/>
  <c r="M70" i="17" s="1"/>
  <c r="L38" i="17"/>
  <c r="L70" i="17" s="1"/>
  <c r="K38" i="17"/>
  <c r="K70" i="17" s="1"/>
  <c r="J38" i="17"/>
  <c r="J70" i="17" s="1"/>
  <c r="I38" i="17"/>
  <c r="I70" i="17" s="1"/>
  <c r="H38" i="17"/>
  <c r="H70" i="17" s="1"/>
  <c r="G38" i="17"/>
  <c r="G70" i="17" s="1"/>
  <c r="F38" i="17"/>
  <c r="F70" i="17" s="1"/>
  <c r="E38" i="17"/>
  <c r="E70" i="17" s="1"/>
  <c r="D38" i="17"/>
  <c r="D70" i="17" s="1"/>
  <c r="AU37" i="17"/>
  <c r="AU69" i="17" s="1"/>
  <c r="AT37" i="17"/>
  <c r="AT69" i="17" s="1"/>
  <c r="AS37" i="17"/>
  <c r="AS69" i="17" s="1"/>
  <c r="AR37" i="17"/>
  <c r="AR69" i="17" s="1"/>
  <c r="AQ37" i="17"/>
  <c r="AQ69" i="17" s="1"/>
  <c r="AP37" i="17"/>
  <c r="AP69" i="17" s="1"/>
  <c r="AO37" i="17"/>
  <c r="AO69" i="17" s="1"/>
  <c r="AN37" i="17"/>
  <c r="AN69" i="17" s="1"/>
  <c r="AM37" i="17"/>
  <c r="AM69" i="17" s="1"/>
  <c r="AL37" i="17"/>
  <c r="AL69" i="17" s="1"/>
  <c r="AK37" i="17"/>
  <c r="AK69" i="17" s="1"/>
  <c r="AJ37" i="17"/>
  <c r="AJ69" i="17" s="1"/>
  <c r="AI37" i="17"/>
  <c r="AI69" i="17" s="1"/>
  <c r="AH37" i="17"/>
  <c r="AH69" i="17" s="1"/>
  <c r="AG37" i="17"/>
  <c r="AG69" i="17" s="1"/>
  <c r="AF37" i="17"/>
  <c r="AF69" i="17" s="1"/>
  <c r="AE37" i="17"/>
  <c r="AE69" i="17" s="1"/>
  <c r="AD37" i="17"/>
  <c r="AD69" i="17" s="1"/>
  <c r="AC37" i="17"/>
  <c r="AC69" i="17" s="1"/>
  <c r="AB37" i="17"/>
  <c r="AB69" i="17" s="1"/>
  <c r="AA37" i="17"/>
  <c r="AA69" i="17" s="1"/>
  <c r="Z37" i="17"/>
  <c r="Z69" i="17" s="1"/>
  <c r="Y37" i="17"/>
  <c r="Y69" i="17" s="1"/>
  <c r="X37" i="17"/>
  <c r="X69" i="17" s="1"/>
  <c r="W37" i="17"/>
  <c r="W69" i="17" s="1"/>
  <c r="V37" i="17"/>
  <c r="V69" i="17" s="1"/>
  <c r="U37" i="17"/>
  <c r="U69" i="17" s="1"/>
  <c r="T37" i="17"/>
  <c r="T69" i="17" s="1"/>
  <c r="S37" i="17"/>
  <c r="S69" i="17" s="1"/>
  <c r="R37" i="17"/>
  <c r="R69" i="17" s="1"/>
  <c r="Q37" i="17"/>
  <c r="Q69" i="17" s="1"/>
  <c r="P37" i="17"/>
  <c r="P69" i="17" s="1"/>
  <c r="O37" i="17"/>
  <c r="O69" i="17" s="1"/>
  <c r="N37" i="17"/>
  <c r="N69" i="17" s="1"/>
  <c r="M37" i="17"/>
  <c r="M69" i="17" s="1"/>
  <c r="L37" i="17"/>
  <c r="L69" i="17" s="1"/>
  <c r="K37" i="17"/>
  <c r="K69" i="17" s="1"/>
  <c r="J37" i="17"/>
  <c r="J69" i="17" s="1"/>
  <c r="I37" i="17"/>
  <c r="I69" i="17" s="1"/>
  <c r="H37" i="17"/>
  <c r="H69" i="17" s="1"/>
  <c r="G37" i="17"/>
  <c r="G69" i="17" s="1"/>
  <c r="F37" i="17"/>
  <c r="F69" i="17" s="1"/>
  <c r="E37" i="17"/>
  <c r="E69" i="17" s="1"/>
  <c r="D37" i="17"/>
  <c r="D69" i="17" s="1"/>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D34"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D21" i="29" l="1"/>
  <c r="D9" i="10"/>
  <c r="D10" i="10"/>
  <c r="D66" i="17"/>
  <c r="AR66" i="18"/>
  <c r="W66" i="18"/>
  <c r="AU66" i="18"/>
  <c r="X66" i="18"/>
  <c r="Y66" i="18"/>
  <c r="Z66" i="18"/>
  <c r="AA66" i="18"/>
  <c r="AT66" i="18"/>
  <c r="AB66" i="18"/>
  <c r="V66" i="18"/>
  <c r="E66" i="18"/>
  <c r="AC66" i="18"/>
  <c r="U66" i="18"/>
  <c r="F66" i="18"/>
  <c r="AD66" i="18"/>
  <c r="G66" i="18"/>
  <c r="AE66" i="18"/>
  <c r="H66" i="18"/>
  <c r="AF66" i="18"/>
  <c r="I66" i="18"/>
  <c r="AG66" i="18"/>
  <c r="J66" i="18"/>
  <c r="AH66" i="18"/>
  <c r="K66" i="18"/>
  <c r="AI66" i="18"/>
  <c r="L66" i="18"/>
  <c r="AJ66" i="18"/>
  <c r="AS66" i="18"/>
  <c r="M66" i="18"/>
  <c r="AK66" i="18"/>
  <c r="N66" i="18"/>
  <c r="AL66" i="18"/>
  <c r="O66" i="18"/>
  <c r="AM66" i="18"/>
  <c r="P66" i="18"/>
  <c r="AN66" i="18"/>
  <c r="T66" i="18"/>
  <c r="Q66" i="18"/>
  <c r="AO66" i="18"/>
  <c r="R66" i="18"/>
  <c r="AP66" i="18"/>
  <c r="S66" i="18"/>
  <c r="AQ66" i="18"/>
  <c r="U71" i="18"/>
  <c r="AS71" i="18"/>
  <c r="V71" i="18"/>
  <c r="AT71" i="18"/>
  <c r="W71" i="18"/>
  <c r="AU71" i="18"/>
  <c r="AR71" i="18"/>
  <c r="X71" i="18"/>
  <c r="Y71" i="18"/>
  <c r="Z71" i="18"/>
  <c r="AA71" i="18"/>
  <c r="D71" i="18"/>
  <c r="D66" i="18"/>
  <c r="AB71" i="18"/>
  <c r="T71" i="18"/>
  <c r="E71" i="18"/>
  <c r="AC71" i="18"/>
  <c r="F71" i="18"/>
  <c r="AD71" i="18"/>
  <c r="G71" i="18"/>
  <c r="AE71" i="18"/>
  <c r="H71" i="18"/>
  <c r="AF71" i="18"/>
  <c r="I71" i="18"/>
  <c r="AG71" i="18"/>
  <c r="J71" i="18"/>
  <c r="AH71" i="18"/>
  <c r="K71" i="18"/>
  <c r="AI71" i="18"/>
  <c r="L71" i="18"/>
  <c r="AJ71" i="18"/>
  <c r="M71" i="18"/>
  <c r="AK71" i="18"/>
  <c r="N71" i="18"/>
  <c r="AL71" i="18"/>
  <c r="O71" i="18"/>
  <c r="AM71" i="18"/>
  <c r="P71" i="18"/>
  <c r="AN71" i="18"/>
  <c r="Q71" i="18"/>
  <c r="AO71" i="18"/>
  <c r="R71" i="18"/>
  <c r="AP71" i="18"/>
  <c r="S71" i="18"/>
  <c r="AQ71" i="18"/>
  <c r="AF71" i="17"/>
  <c r="K71" i="17"/>
  <c r="AI71" i="17"/>
  <c r="AG71" i="17"/>
  <c r="L71" i="17"/>
  <c r="AJ71" i="17"/>
  <c r="AK71" i="17"/>
  <c r="AL71" i="17"/>
  <c r="H71" i="17"/>
  <c r="O71" i="17"/>
  <c r="AM71" i="17"/>
  <c r="P71" i="17"/>
  <c r="AN71" i="17"/>
  <c r="Q71" i="17"/>
  <c r="AO71" i="17"/>
  <c r="R71" i="17"/>
  <c r="AP71" i="17"/>
  <c r="J71" i="17"/>
  <c r="S71" i="17"/>
  <c r="AQ71" i="17"/>
  <c r="AD71" i="17"/>
  <c r="T71" i="17"/>
  <c r="AR71" i="17"/>
  <c r="F71" i="17"/>
  <c r="N71" i="17"/>
  <c r="U71" i="17"/>
  <c r="AS71" i="17"/>
  <c r="AE71" i="17"/>
  <c r="I71" i="17"/>
  <c r="V71" i="17"/>
  <c r="AT71" i="17"/>
  <c r="W71" i="17"/>
  <c r="AU71" i="17"/>
  <c r="X71" i="17"/>
  <c r="Y71" i="17"/>
  <c r="G71" i="17"/>
  <c r="Z71" i="17"/>
  <c r="AH71" i="17"/>
  <c r="AA71" i="17"/>
  <c r="D71" i="17"/>
  <c r="AB71" i="17"/>
  <c r="E71" i="17"/>
  <c r="AC71" i="17"/>
  <c r="W82" i="17"/>
  <c r="AU82" i="17"/>
  <c r="X82" i="17"/>
  <c r="Y82" i="17"/>
  <c r="Z82" i="17"/>
  <c r="AA82" i="17"/>
  <c r="D82" i="17"/>
  <c r="AB82" i="17"/>
  <c r="E82" i="17"/>
  <c r="AC82" i="17"/>
  <c r="F82" i="17"/>
  <c r="AD82" i="17"/>
  <c r="G82" i="17"/>
  <c r="AE82" i="17"/>
  <c r="U82" i="17"/>
  <c r="H82" i="17"/>
  <c r="AF82" i="17"/>
  <c r="I82" i="17"/>
  <c r="AG82" i="17"/>
  <c r="J82" i="17"/>
  <c r="AH82" i="17"/>
  <c r="V82" i="17"/>
  <c r="K82" i="17"/>
  <c r="AI82" i="17"/>
  <c r="L82" i="17"/>
  <c r="AJ82" i="17"/>
  <c r="M82" i="17"/>
  <c r="AK82" i="17"/>
  <c r="N82" i="17"/>
  <c r="AL82" i="17"/>
  <c r="O82" i="17"/>
  <c r="AM82" i="17"/>
  <c r="AT82" i="17"/>
  <c r="P82" i="17"/>
  <c r="AN82" i="17"/>
  <c r="Q82" i="17"/>
  <c r="AO82" i="17"/>
  <c r="R82" i="17"/>
  <c r="AP82" i="17"/>
  <c r="S82" i="17"/>
  <c r="AQ82" i="17"/>
  <c r="AS82" i="17"/>
  <c r="T82" i="17"/>
  <c r="AR82" i="17"/>
  <c r="D21" i="9"/>
  <c r="D27" i="11"/>
  <c r="K51" i="19"/>
  <c r="U51" i="19"/>
  <c r="AS51" i="19"/>
  <c r="AO51" i="19"/>
  <c r="Q51" i="19"/>
  <c r="AU51" i="19"/>
  <c r="Y51" i="19"/>
  <c r="N51" i="19"/>
  <c r="AL51" i="19"/>
  <c r="R51" i="19"/>
  <c r="AP51" i="19"/>
  <c r="V51" i="19"/>
  <c r="AT51" i="19"/>
  <c r="S51" i="19"/>
  <c r="AQ51" i="19"/>
  <c r="X51" i="19"/>
  <c r="D51" i="19"/>
  <c r="Z51" i="19"/>
  <c r="AA51" i="19"/>
  <c r="E51" i="19"/>
  <c r="F51" i="19"/>
  <c r="G51" i="19"/>
  <c r="H51" i="19"/>
  <c r="I51" i="19"/>
  <c r="AG51" i="19"/>
  <c r="H51" i="18"/>
  <c r="AF51" i="18"/>
  <c r="Z51" i="52"/>
  <c r="AA34" i="52"/>
  <c r="AA37" i="52"/>
  <c r="AB50" i="52"/>
  <c r="AB51" i="19"/>
  <c r="AC51" i="19"/>
  <c r="AD51" i="19"/>
  <c r="AE51" i="19"/>
  <c r="W51" i="19"/>
  <c r="AF51" i="19"/>
  <c r="AH51" i="19"/>
  <c r="L51" i="19"/>
  <c r="AJ51" i="19"/>
  <c r="M51" i="19"/>
  <c r="AK51" i="19"/>
  <c r="O51" i="19"/>
  <c r="AM51" i="19"/>
  <c r="P51" i="19"/>
  <c r="AN51" i="19"/>
  <c r="X51" i="18"/>
  <c r="Y51" i="18"/>
  <c r="I51" i="18"/>
  <c r="AG51" i="18"/>
  <c r="Z51" i="18"/>
  <c r="G51" i="18"/>
  <c r="AA51" i="18"/>
  <c r="E51" i="18"/>
  <c r="AC51" i="18"/>
  <c r="J51" i="18"/>
  <c r="W51" i="18"/>
  <c r="K51" i="18"/>
  <c r="AI51" i="18"/>
  <c r="AU51" i="18"/>
  <c r="AH51" i="18"/>
  <c r="U51" i="18"/>
  <c r="AS51" i="18"/>
  <c r="R51" i="18"/>
  <c r="AP51" i="18"/>
  <c r="O51" i="18"/>
  <c r="AM51" i="18"/>
  <c r="S51" i="18"/>
  <c r="AQ51" i="18"/>
  <c r="T51" i="18"/>
  <c r="AR51" i="18"/>
  <c r="D51" i="18"/>
  <c r="V51" i="18"/>
  <c r="AT51" i="18"/>
  <c r="F51" i="18"/>
  <c r="AB51" i="18"/>
  <c r="AD51" i="18"/>
  <c r="AE51" i="18"/>
  <c r="AJ51" i="18"/>
  <c r="M51" i="18"/>
  <c r="AK51" i="18"/>
  <c r="AL51" i="18"/>
  <c r="N51" i="18"/>
  <c r="P51" i="18"/>
  <c r="AN51" i="18"/>
  <c r="L51" i="18"/>
  <c r="Q51" i="18"/>
  <c r="AO51" i="18"/>
  <c r="AJ51" i="17"/>
  <c r="L51" i="17"/>
  <c r="S51" i="17"/>
  <c r="T51" i="17"/>
  <c r="D51" i="17"/>
  <c r="H51" i="17"/>
  <c r="AU51" i="17"/>
  <c r="AR51" i="17"/>
  <c r="AK51" i="17"/>
  <c r="M51" i="17"/>
  <c r="AO51" i="17"/>
  <c r="Q51" i="17"/>
  <c r="Y51" i="17"/>
  <c r="R51" i="17"/>
  <c r="AP51" i="17"/>
  <c r="V51" i="17"/>
  <c r="AT51" i="17"/>
  <c r="AQ51" i="17"/>
  <c r="AA51" i="17"/>
  <c r="AF51" i="17"/>
  <c r="E51" i="17"/>
  <c r="F51" i="17"/>
  <c r="J51" i="17"/>
  <c r="AH51" i="17"/>
  <c r="N51" i="17"/>
  <c r="AL51" i="17"/>
  <c r="G51" i="17"/>
  <c r="K51" i="17"/>
  <c r="AI51" i="17"/>
  <c r="I51" i="17"/>
  <c r="O51" i="17"/>
  <c r="AM51" i="17"/>
  <c r="P51" i="17"/>
  <c r="AN51" i="17"/>
  <c r="U51" i="17"/>
  <c r="AS51" i="17"/>
  <c r="AB51" i="17"/>
  <c r="Z51" i="17"/>
  <c r="AC51" i="17"/>
  <c r="AD51" i="17"/>
  <c r="AE51" i="17"/>
  <c r="X51" i="17"/>
  <c r="AG51" i="17"/>
  <c r="W51" i="17"/>
  <c r="D16" i="11"/>
  <c r="D15" i="11"/>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AU60" i="15"/>
  <c r="AT60" i="15"/>
  <c r="AS60" i="15"/>
  <c r="AR60" i="15"/>
  <c r="AQ60" i="15"/>
  <c r="AP60"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D50"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D49"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F48" i="15"/>
  <c r="E48" i="15"/>
  <c r="D48"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AU17" i="15"/>
  <c r="AT17" i="15"/>
  <c r="AS17" i="15"/>
  <c r="AR17" i="15"/>
  <c r="AQ17" i="15"/>
  <c r="AP17"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Z38" i="14"/>
  <c r="Z64" i="14" s="1"/>
  <c r="D8" i="9" l="1"/>
  <c r="I7" i="65" s="1"/>
  <c r="D10" i="9"/>
  <c r="D9" i="9"/>
  <c r="D11" i="10"/>
  <c r="D21" i="7"/>
  <c r="D21" i="8"/>
  <c r="I8" i="65"/>
  <c r="G8" i="65"/>
  <c r="D14" i="11"/>
  <c r="D17" i="11" s="1"/>
  <c r="AT51" i="15"/>
  <c r="V51" i="15"/>
  <c r="AB34" i="52"/>
  <c r="AB37" i="52"/>
  <c r="AC50" i="52"/>
  <c r="AA51" i="52"/>
  <c r="K51" i="15"/>
  <c r="AI51" i="15"/>
  <c r="S51" i="15"/>
  <c r="AQ51" i="15"/>
  <c r="P51" i="15"/>
  <c r="AN51" i="15"/>
  <c r="T51" i="15"/>
  <c r="AR51" i="15"/>
  <c r="D51" i="15"/>
  <c r="AB51" i="15"/>
  <c r="U51" i="15"/>
  <c r="AS51" i="15"/>
  <c r="E51" i="15"/>
  <c r="AC51" i="15"/>
  <c r="F51" i="15"/>
  <c r="AM51" i="15"/>
  <c r="AD51" i="15"/>
  <c r="AU51" i="15"/>
  <c r="G51" i="15"/>
  <c r="X51" i="15"/>
  <c r="H51" i="15"/>
  <c r="J51" i="15"/>
  <c r="Y51" i="15"/>
  <c r="Z51" i="15"/>
  <c r="O51" i="15"/>
  <c r="I51" i="15"/>
  <c r="AA51" i="15"/>
  <c r="AE51" i="15"/>
  <c r="AF51" i="15"/>
  <c r="L51" i="15"/>
  <c r="AJ51" i="15"/>
  <c r="M51" i="15"/>
  <c r="AG51" i="15"/>
  <c r="AH51" i="15"/>
  <c r="AK51" i="15"/>
  <c r="N51" i="15"/>
  <c r="AL51" i="15"/>
  <c r="Q51" i="15"/>
  <c r="AO51" i="15"/>
  <c r="R51" i="15"/>
  <c r="AP51" i="15"/>
  <c r="W51" i="15"/>
  <c r="G7" i="65" l="1"/>
  <c r="D11" i="9"/>
  <c r="AC34" i="52"/>
  <c r="AC37" i="52"/>
  <c r="AD50" i="52"/>
  <c r="AB51" i="52"/>
  <c r="AE50" i="52" l="1"/>
  <c r="AC51" i="52"/>
  <c r="AD37" i="52"/>
  <c r="AD34" i="52"/>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D9" i="8" s="1"/>
  <c r="Q60" i="14"/>
  <c r="P60" i="14"/>
  <c r="O60" i="14"/>
  <c r="N60" i="14"/>
  <c r="M60" i="14"/>
  <c r="L60" i="14"/>
  <c r="K60" i="14"/>
  <c r="J60" i="14"/>
  <c r="I60" i="14"/>
  <c r="H60" i="14"/>
  <c r="G60" i="14"/>
  <c r="F60" i="14"/>
  <c r="E60" i="14"/>
  <c r="D60" i="14"/>
  <c r="AU50" i="14"/>
  <c r="AU76" i="14" s="1"/>
  <c r="AT50" i="14"/>
  <c r="AT76" i="14" s="1"/>
  <c r="AS50" i="14"/>
  <c r="AS76" i="14" s="1"/>
  <c r="AR50" i="14"/>
  <c r="AR76" i="14" s="1"/>
  <c r="AQ50" i="14"/>
  <c r="AQ76" i="14" s="1"/>
  <c r="AP50" i="14"/>
  <c r="AP76" i="14" s="1"/>
  <c r="AO50" i="14"/>
  <c r="AO76" i="14" s="1"/>
  <c r="AN50" i="14"/>
  <c r="AN76" i="14" s="1"/>
  <c r="AM50" i="14"/>
  <c r="AM76" i="14" s="1"/>
  <c r="AL50" i="14"/>
  <c r="AL76" i="14" s="1"/>
  <c r="AK50" i="14"/>
  <c r="AK76" i="14" s="1"/>
  <c r="AJ50" i="14"/>
  <c r="AJ76" i="14" s="1"/>
  <c r="AI50" i="14"/>
  <c r="AI76" i="14" s="1"/>
  <c r="AH50" i="14"/>
  <c r="AH76" i="14" s="1"/>
  <c r="AG50" i="14"/>
  <c r="AG76" i="14" s="1"/>
  <c r="AF50" i="14"/>
  <c r="AF76" i="14" s="1"/>
  <c r="AE50" i="14"/>
  <c r="AE76" i="14" s="1"/>
  <c r="AD50" i="14"/>
  <c r="AD76" i="14" s="1"/>
  <c r="AC50" i="14"/>
  <c r="AC76" i="14" s="1"/>
  <c r="AB50" i="14"/>
  <c r="AB76" i="14" s="1"/>
  <c r="AA50" i="14"/>
  <c r="AA76" i="14" s="1"/>
  <c r="Z50" i="14"/>
  <c r="Z76" i="14" s="1"/>
  <c r="Y50" i="14"/>
  <c r="Y76" i="14" s="1"/>
  <c r="X50" i="14"/>
  <c r="X76" i="14" s="1"/>
  <c r="W50" i="14"/>
  <c r="W76" i="14" s="1"/>
  <c r="V50" i="14"/>
  <c r="V76" i="14" s="1"/>
  <c r="U50" i="14"/>
  <c r="U76" i="14" s="1"/>
  <c r="T50" i="14"/>
  <c r="T76" i="14" s="1"/>
  <c r="S50" i="14"/>
  <c r="S76" i="14" s="1"/>
  <c r="R50" i="14"/>
  <c r="R76" i="14" s="1"/>
  <c r="Q50" i="14"/>
  <c r="Q76" i="14" s="1"/>
  <c r="P50" i="14"/>
  <c r="P76" i="14" s="1"/>
  <c r="O50" i="14"/>
  <c r="O76" i="14" s="1"/>
  <c r="N50" i="14"/>
  <c r="N76" i="14" s="1"/>
  <c r="M50" i="14"/>
  <c r="M76" i="14" s="1"/>
  <c r="L50" i="14"/>
  <c r="L76" i="14" s="1"/>
  <c r="K50" i="14"/>
  <c r="K76" i="14" s="1"/>
  <c r="J50" i="14"/>
  <c r="J76" i="14" s="1"/>
  <c r="I50" i="14"/>
  <c r="I76" i="14" s="1"/>
  <c r="H50" i="14"/>
  <c r="H76" i="14" s="1"/>
  <c r="G50" i="14"/>
  <c r="G76" i="14" s="1"/>
  <c r="F50" i="14"/>
  <c r="F76" i="14" s="1"/>
  <c r="E50" i="14"/>
  <c r="E76" i="14" s="1"/>
  <c r="D50" i="14"/>
  <c r="D76" i="14" s="1"/>
  <c r="AU49" i="14"/>
  <c r="AU75" i="14" s="1"/>
  <c r="AT49" i="14"/>
  <c r="AT75" i="14" s="1"/>
  <c r="AS49" i="14"/>
  <c r="AS75" i="14" s="1"/>
  <c r="AR49" i="14"/>
  <c r="AR75" i="14" s="1"/>
  <c r="AQ49" i="14"/>
  <c r="AQ75" i="14" s="1"/>
  <c r="AP49" i="14"/>
  <c r="AP75" i="14" s="1"/>
  <c r="AO49" i="14"/>
  <c r="AO75" i="14" s="1"/>
  <c r="AN49" i="14"/>
  <c r="AN75" i="14" s="1"/>
  <c r="AM49" i="14"/>
  <c r="AM75" i="14" s="1"/>
  <c r="AL49" i="14"/>
  <c r="AL75" i="14" s="1"/>
  <c r="AK49" i="14"/>
  <c r="AK75" i="14" s="1"/>
  <c r="AJ49" i="14"/>
  <c r="AJ75" i="14" s="1"/>
  <c r="AI49" i="14"/>
  <c r="AI75" i="14" s="1"/>
  <c r="AH49" i="14"/>
  <c r="AH75" i="14" s="1"/>
  <c r="AG49" i="14"/>
  <c r="AG75" i="14" s="1"/>
  <c r="AF49" i="14"/>
  <c r="AF75" i="14" s="1"/>
  <c r="AE49" i="14"/>
  <c r="AE75" i="14" s="1"/>
  <c r="AD49" i="14"/>
  <c r="AD75" i="14" s="1"/>
  <c r="AC49" i="14"/>
  <c r="AC75" i="14" s="1"/>
  <c r="AB49" i="14"/>
  <c r="AB75" i="14" s="1"/>
  <c r="AA49" i="14"/>
  <c r="AA75" i="14" s="1"/>
  <c r="Z49" i="14"/>
  <c r="Z75" i="14" s="1"/>
  <c r="Y49" i="14"/>
  <c r="Y75" i="14" s="1"/>
  <c r="X49" i="14"/>
  <c r="X75" i="14" s="1"/>
  <c r="W49" i="14"/>
  <c r="W75" i="14" s="1"/>
  <c r="V49" i="14"/>
  <c r="V75" i="14" s="1"/>
  <c r="U49" i="14"/>
  <c r="U75" i="14" s="1"/>
  <c r="T49" i="14"/>
  <c r="T75" i="14" s="1"/>
  <c r="S49" i="14"/>
  <c r="S75" i="14" s="1"/>
  <c r="R49" i="14"/>
  <c r="R75" i="14" s="1"/>
  <c r="Q49" i="14"/>
  <c r="Q75" i="14" s="1"/>
  <c r="P49" i="14"/>
  <c r="P75" i="14" s="1"/>
  <c r="O49" i="14"/>
  <c r="O75" i="14" s="1"/>
  <c r="N49" i="14"/>
  <c r="N75" i="14" s="1"/>
  <c r="M49" i="14"/>
  <c r="M75" i="14" s="1"/>
  <c r="L49" i="14"/>
  <c r="L75" i="14" s="1"/>
  <c r="K49" i="14"/>
  <c r="K75" i="14" s="1"/>
  <c r="J49" i="14"/>
  <c r="J75" i="14" s="1"/>
  <c r="I49" i="14"/>
  <c r="I75" i="14" s="1"/>
  <c r="H49" i="14"/>
  <c r="H75" i="14" s="1"/>
  <c r="G49" i="14"/>
  <c r="G75" i="14" s="1"/>
  <c r="F49" i="14"/>
  <c r="F75" i="14" s="1"/>
  <c r="E49" i="14"/>
  <c r="E75" i="14" s="1"/>
  <c r="D49" i="14"/>
  <c r="D75" i="14" s="1"/>
  <c r="AU48" i="14"/>
  <c r="AU74" i="14" s="1"/>
  <c r="AT48" i="14"/>
  <c r="AT74" i="14" s="1"/>
  <c r="AS48" i="14"/>
  <c r="AS74" i="14" s="1"/>
  <c r="AR48" i="14"/>
  <c r="AR74" i="14" s="1"/>
  <c r="AQ48" i="14"/>
  <c r="AQ74" i="14" s="1"/>
  <c r="AP48" i="14"/>
  <c r="AP74" i="14" s="1"/>
  <c r="AO48" i="14"/>
  <c r="AO74" i="14" s="1"/>
  <c r="AN48" i="14"/>
  <c r="AN74" i="14" s="1"/>
  <c r="AM48" i="14"/>
  <c r="AM74" i="14" s="1"/>
  <c r="AL48" i="14"/>
  <c r="AL74" i="14" s="1"/>
  <c r="AK48" i="14"/>
  <c r="AK74" i="14" s="1"/>
  <c r="AJ48" i="14"/>
  <c r="AJ74" i="14" s="1"/>
  <c r="AI48" i="14"/>
  <c r="AI74" i="14" s="1"/>
  <c r="AH48" i="14"/>
  <c r="AH74" i="14" s="1"/>
  <c r="AG48" i="14"/>
  <c r="AG74" i="14" s="1"/>
  <c r="AF48" i="14"/>
  <c r="AF74" i="14" s="1"/>
  <c r="AE48" i="14"/>
  <c r="AE74" i="14" s="1"/>
  <c r="AD48" i="14"/>
  <c r="AD74" i="14" s="1"/>
  <c r="AC48" i="14"/>
  <c r="AC74" i="14" s="1"/>
  <c r="AB48" i="14"/>
  <c r="AB74" i="14" s="1"/>
  <c r="AA48" i="14"/>
  <c r="AA74" i="14" s="1"/>
  <c r="Z48" i="14"/>
  <c r="Z74" i="14" s="1"/>
  <c r="Y48" i="14"/>
  <c r="Y74" i="14" s="1"/>
  <c r="X48" i="14"/>
  <c r="X74" i="14" s="1"/>
  <c r="W48" i="14"/>
  <c r="W74" i="14" s="1"/>
  <c r="V48" i="14"/>
  <c r="V74" i="14" s="1"/>
  <c r="U48" i="14"/>
  <c r="U74" i="14" s="1"/>
  <c r="T48" i="14"/>
  <c r="T74" i="14" s="1"/>
  <c r="S48" i="14"/>
  <c r="S74" i="14" s="1"/>
  <c r="R48" i="14"/>
  <c r="R74" i="14" s="1"/>
  <c r="Q48" i="14"/>
  <c r="Q74" i="14" s="1"/>
  <c r="P48" i="14"/>
  <c r="P74" i="14" s="1"/>
  <c r="O48" i="14"/>
  <c r="O74" i="14" s="1"/>
  <c r="N48" i="14"/>
  <c r="N74" i="14" s="1"/>
  <c r="M48" i="14"/>
  <c r="M74" i="14" s="1"/>
  <c r="L48" i="14"/>
  <c r="L74" i="14" s="1"/>
  <c r="K48" i="14"/>
  <c r="K74" i="14" s="1"/>
  <c r="J48" i="14"/>
  <c r="J74" i="14" s="1"/>
  <c r="I48" i="14"/>
  <c r="I74" i="14" s="1"/>
  <c r="H48" i="14"/>
  <c r="H74" i="14" s="1"/>
  <c r="G48" i="14"/>
  <c r="G74" i="14" s="1"/>
  <c r="F48" i="14"/>
  <c r="F74" i="14" s="1"/>
  <c r="E48" i="14"/>
  <c r="E74" i="14" s="1"/>
  <c r="D48" i="14"/>
  <c r="D74" i="14" s="1"/>
  <c r="AU47" i="14"/>
  <c r="AU73" i="14" s="1"/>
  <c r="AT47" i="14"/>
  <c r="AT73" i="14" s="1"/>
  <c r="AS47" i="14"/>
  <c r="AS73" i="14" s="1"/>
  <c r="AR47" i="14"/>
  <c r="AR73" i="14" s="1"/>
  <c r="AQ47" i="14"/>
  <c r="AQ73" i="14" s="1"/>
  <c r="AP47" i="14"/>
  <c r="AP73" i="14" s="1"/>
  <c r="AO47" i="14"/>
  <c r="AO73" i="14" s="1"/>
  <c r="AN47" i="14"/>
  <c r="AN73" i="14" s="1"/>
  <c r="AM47" i="14"/>
  <c r="AM73" i="14" s="1"/>
  <c r="AL47" i="14"/>
  <c r="AL73" i="14" s="1"/>
  <c r="AK47" i="14"/>
  <c r="AK73" i="14" s="1"/>
  <c r="AJ47" i="14"/>
  <c r="AJ73" i="14" s="1"/>
  <c r="AI47" i="14"/>
  <c r="AI73" i="14" s="1"/>
  <c r="AH47" i="14"/>
  <c r="AH73" i="14" s="1"/>
  <c r="AG47" i="14"/>
  <c r="AG73" i="14" s="1"/>
  <c r="AF47" i="14"/>
  <c r="AF73" i="14" s="1"/>
  <c r="AE47" i="14"/>
  <c r="AE73" i="14" s="1"/>
  <c r="AD47" i="14"/>
  <c r="AD73" i="14" s="1"/>
  <c r="AC47" i="14"/>
  <c r="AC73" i="14" s="1"/>
  <c r="AB47" i="14"/>
  <c r="AB73" i="14" s="1"/>
  <c r="AA47" i="14"/>
  <c r="AA73" i="14" s="1"/>
  <c r="Z47" i="14"/>
  <c r="Z73" i="14" s="1"/>
  <c r="Y47" i="14"/>
  <c r="Y73" i="14" s="1"/>
  <c r="X47" i="14"/>
  <c r="X73" i="14" s="1"/>
  <c r="W47" i="14"/>
  <c r="W73" i="14" s="1"/>
  <c r="V47" i="14"/>
  <c r="V73" i="14" s="1"/>
  <c r="U47" i="14"/>
  <c r="U73" i="14" s="1"/>
  <c r="T47" i="14"/>
  <c r="T73" i="14" s="1"/>
  <c r="S47" i="14"/>
  <c r="S73" i="14" s="1"/>
  <c r="R47" i="14"/>
  <c r="R73" i="14" s="1"/>
  <c r="Q47" i="14"/>
  <c r="Q73" i="14" s="1"/>
  <c r="P47" i="14"/>
  <c r="P73" i="14" s="1"/>
  <c r="O47" i="14"/>
  <c r="O73" i="14" s="1"/>
  <c r="N47" i="14"/>
  <c r="N73" i="14" s="1"/>
  <c r="M47" i="14"/>
  <c r="M73" i="14" s="1"/>
  <c r="L47" i="14"/>
  <c r="L73" i="14" s="1"/>
  <c r="K47" i="14"/>
  <c r="K73" i="14" s="1"/>
  <c r="J47" i="14"/>
  <c r="J73" i="14" s="1"/>
  <c r="I47" i="14"/>
  <c r="I73" i="14" s="1"/>
  <c r="H47" i="14"/>
  <c r="H73" i="14" s="1"/>
  <c r="G47" i="14"/>
  <c r="G73" i="14" s="1"/>
  <c r="F47" i="14"/>
  <c r="F73" i="14" s="1"/>
  <c r="E47" i="14"/>
  <c r="E73" i="14" s="1"/>
  <c r="D47" i="14"/>
  <c r="D73" i="14" s="1"/>
  <c r="AU46" i="14"/>
  <c r="AU72" i="14" s="1"/>
  <c r="AT46" i="14"/>
  <c r="AT72" i="14" s="1"/>
  <c r="AS46" i="14"/>
  <c r="AS72" i="14" s="1"/>
  <c r="AR46" i="14"/>
  <c r="AR72" i="14" s="1"/>
  <c r="AQ46" i="14"/>
  <c r="AQ72" i="14" s="1"/>
  <c r="AP46" i="14"/>
  <c r="AP72" i="14" s="1"/>
  <c r="AO46" i="14"/>
  <c r="AO72" i="14" s="1"/>
  <c r="AN46" i="14"/>
  <c r="AN72" i="14" s="1"/>
  <c r="AM46" i="14"/>
  <c r="AM72" i="14" s="1"/>
  <c r="AL46" i="14"/>
  <c r="AL72" i="14" s="1"/>
  <c r="AK46" i="14"/>
  <c r="AK72" i="14" s="1"/>
  <c r="AJ46" i="14"/>
  <c r="AJ72" i="14" s="1"/>
  <c r="AI46" i="14"/>
  <c r="AI72" i="14" s="1"/>
  <c r="AH46" i="14"/>
  <c r="AH72" i="14" s="1"/>
  <c r="AG46" i="14"/>
  <c r="AG72" i="14" s="1"/>
  <c r="AF46" i="14"/>
  <c r="AF72" i="14" s="1"/>
  <c r="AE46" i="14"/>
  <c r="AE72" i="14" s="1"/>
  <c r="AD46" i="14"/>
  <c r="AD72" i="14" s="1"/>
  <c r="AC46" i="14"/>
  <c r="AC72" i="14" s="1"/>
  <c r="AB46" i="14"/>
  <c r="AB72" i="14" s="1"/>
  <c r="AA46" i="14"/>
  <c r="AA72" i="14" s="1"/>
  <c r="Z46" i="14"/>
  <c r="Z72" i="14" s="1"/>
  <c r="Y46" i="14"/>
  <c r="Y72" i="14" s="1"/>
  <c r="X46" i="14"/>
  <c r="X72" i="14" s="1"/>
  <c r="W46" i="14"/>
  <c r="W72" i="14" s="1"/>
  <c r="V46" i="14"/>
  <c r="V72" i="14" s="1"/>
  <c r="U46" i="14"/>
  <c r="U72" i="14" s="1"/>
  <c r="T46" i="14"/>
  <c r="T72" i="14" s="1"/>
  <c r="S46" i="14"/>
  <c r="S72" i="14" s="1"/>
  <c r="R46" i="14"/>
  <c r="R72" i="14" s="1"/>
  <c r="Q46" i="14"/>
  <c r="Q72" i="14" s="1"/>
  <c r="P46" i="14"/>
  <c r="P72" i="14" s="1"/>
  <c r="O46" i="14"/>
  <c r="O72" i="14" s="1"/>
  <c r="N46" i="14"/>
  <c r="N72" i="14" s="1"/>
  <c r="M46" i="14"/>
  <c r="M72" i="14" s="1"/>
  <c r="L46" i="14"/>
  <c r="L72" i="14" s="1"/>
  <c r="K46" i="14"/>
  <c r="K72" i="14" s="1"/>
  <c r="J46" i="14"/>
  <c r="J72" i="14" s="1"/>
  <c r="I46" i="14"/>
  <c r="I72" i="14" s="1"/>
  <c r="H46" i="14"/>
  <c r="H72" i="14" s="1"/>
  <c r="G46" i="14"/>
  <c r="G72" i="14" s="1"/>
  <c r="F46" i="14"/>
  <c r="F72" i="14" s="1"/>
  <c r="E46" i="14"/>
  <c r="E72" i="14" s="1"/>
  <c r="D46" i="14"/>
  <c r="D72" i="14" s="1"/>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E45" i="14"/>
  <c r="D45" i="14"/>
  <c r="AU44" i="14"/>
  <c r="AU70" i="14" s="1"/>
  <c r="AT44" i="14"/>
  <c r="AT70" i="14" s="1"/>
  <c r="AS44" i="14"/>
  <c r="AS70" i="14" s="1"/>
  <c r="AR44" i="14"/>
  <c r="AR70" i="14" s="1"/>
  <c r="AQ44" i="14"/>
  <c r="AQ70" i="14" s="1"/>
  <c r="AP44" i="14"/>
  <c r="AP70" i="14" s="1"/>
  <c r="AO44" i="14"/>
  <c r="AO70" i="14" s="1"/>
  <c r="AN44" i="14"/>
  <c r="AN70" i="14" s="1"/>
  <c r="AM44" i="14"/>
  <c r="AM70" i="14" s="1"/>
  <c r="AL44" i="14"/>
  <c r="AL70" i="14" s="1"/>
  <c r="AK44" i="14"/>
  <c r="AK70" i="14" s="1"/>
  <c r="AJ44" i="14"/>
  <c r="AJ70" i="14" s="1"/>
  <c r="AI44" i="14"/>
  <c r="AI70" i="14" s="1"/>
  <c r="AH44" i="14"/>
  <c r="AH70" i="14" s="1"/>
  <c r="AG44" i="14"/>
  <c r="AG70" i="14" s="1"/>
  <c r="AF44" i="14"/>
  <c r="AF70" i="14" s="1"/>
  <c r="AE44" i="14"/>
  <c r="AE70" i="14" s="1"/>
  <c r="AD44" i="14"/>
  <c r="AD70" i="14" s="1"/>
  <c r="AC44" i="14"/>
  <c r="AC70" i="14" s="1"/>
  <c r="AB44" i="14"/>
  <c r="AB70" i="14" s="1"/>
  <c r="AA44" i="14"/>
  <c r="AA70" i="14" s="1"/>
  <c r="Z44" i="14"/>
  <c r="Z70" i="14" s="1"/>
  <c r="Y44" i="14"/>
  <c r="Y70" i="14" s="1"/>
  <c r="X44" i="14"/>
  <c r="X70" i="14" s="1"/>
  <c r="W44" i="14"/>
  <c r="W70" i="14" s="1"/>
  <c r="V44" i="14"/>
  <c r="V70" i="14" s="1"/>
  <c r="U44" i="14"/>
  <c r="U70" i="14" s="1"/>
  <c r="T44" i="14"/>
  <c r="T70" i="14" s="1"/>
  <c r="S44" i="14"/>
  <c r="S70" i="14" s="1"/>
  <c r="R44" i="14"/>
  <c r="R70" i="14" s="1"/>
  <c r="Q44" i="14"/>
  <c r="Q70" i="14" s="1"/>
  <c r="P44" i="14"/>
  <c r="P70" i="14" s="1"/>
  <c r="O44" i="14"/>
  <c r="O70" i="14" s="1"/>
  <c r="N44" i="14"/>
  <c r="N70" i="14" s="1"/>
  <c r="M44" i="14"/>
  <c r="M70" i="14" s="1"/>
  <c r="L44" i="14"/>
  <c r="L70" i="14" s="1"/>
  <c r="K44" i="14"/>
  <c r="K70" i="14" s="1"/>
  <c r="J44" i="14"/>
  <c r="J70" i="14" s="1"/>
  <c r="I44" i="14"/>
  <c r="I70" i="14" s="1"/>
  <c r="H44" i="14"/>
  <c r="H70" i="14" s="1"/>
  <c r="G44" i="14"/>
  <c r="G70" i="14" s="1"/>
  <c r="F44" i="14"/>
  <c r="F70" i="14" s="1"/>
  <c r="E44" i="14"/>
  <c r="E70" i="14" s="1"/>
  <c r="D44" i="14"/>
  <c r="D70" i="14" s="1"/>
  <c r="AU43" i="14"/>
  <c r="AU69" i="14" s="1"/>
  <c r="AT43" i="14"/>
  <c r="AT69" i="14" s="1"/>
  <c r="AS43" i="14"/>
  <c r="AS69" i="14" s="1"/>
  <c r="AR43" i="14"/>
  <c r="AR69" i="14" s="1"/>
  <c r="AQ43" i="14"/>
  <c r="AQ69" i="14" s="1"/>
  <c r="AP43" i="14"/>
  <c r="AP69" i="14" s="1"/>
  <c r="AO43" i="14"/>
  <c r="AO69" i="14" s="1"/>
  <c r="AN43" i="14"/>
  <c r="AN69" i="14" s="1"/>
  <c r="AM43" i="14"/>
  <c r="AM69" i="14" s="1"/>
  <c r="AL43" i="14"/>
  <c r="AL69" i="14" s="1"/>
  <c r="AK43" i="14"/>
  <c r="AK69" i="14" s="1"/>
  <c r="AJ43" i="14"/>
  <c r="AJ69" i="14" s="1"/>
  <c r="AI43" i="14"/>
  <c r="AI69" i="14" s="1"/>
  <c r="AH43" i="14"/>
  <c r="AH69" i="14" s="1"/>
  <c r="AG43" i="14"/>
  <c r="AG69" i="14" s="1"/>
  <c r="AF43" i="14"/>
  <c r="AF69" i="14" s="1"/>
  <c r="AE43" i="14"/>
  <c r="AE69" i="14" s="1"/>
  <c r="AD43" i="14"/>
  <c r="AD69" i="14" s="1"/>
  <c r="AC43" i="14"/>
  <c r="AC69" i="14" s="1"/>
  <c r="AB43" i="14"/>
  <c r="AB69" i="14" s="1"/>
  <c r="AA43" i="14"/>
  <c r="AA69" i="14" s="1"/>
  <c r="Z43" i="14"/>
  <c r="Z69" i="14" s="1"/>
  <c r="Y43" i="14"/>
  <c r="Y69" i="14" s="1"/>
  <c r="X43" i="14"/>
  <c r="X69" i="14" s="1"/>
  <c r="W43" i="14"/>
  <c r="W69" i="14" s="1"/>
  <c r="V43" i="14"/>
  <c r="V69" i="14" s="1"/>
  <c r="U43" i="14"/>
  <c r="U69" i="14" s="1"/>
  <c r="T43" i="14"/>
  <c r="T69" i="14" s="1"/>
  <c r="S43" i="14"/>
  <c r="S69" i="14" s="1"/>
  <c r="R43" i="14"/>
  <c r="R69" i="14" s="1"/>
  <c r="Q43" i="14"/>
  <c r="Q69" i="14" s="1"/>
  <c r="P43" i="14"/>
  <c r="P69" i="14" s="1"/>
  <c r="O43" i="14"/>
  <c r="O69" i="14" s="1"/>
  <c r="N43" i="14"/>
  <c r="N69" i="14" s="1"/>
  <c r="M43" i="14"/>
  <c r="M69" i="14" s="1"/>
  <c r="L43" i="14"/>
  <c r="L69" i="14" s="1"/>
  <c r="K43" i="14"/>
  <c r="K69" i="14" s="1"/>
  <c r="J43" i="14"/>
  <c r="J69" i="14" s="1"/>
  <c r="I43" i="14"/>
  <c r="I69" i="14" s="1"/>
  <c r="H43" i="14"/>
  <c r="H69" i="14" s="1"/>
  <c r="G43" i="14"/>
  <c r="G69" i="14" s="1"/>
  <c r="F43" i="14"/>
  <c r="F69" i="14" s="1"/>
  <c r="E43" i="14"/>
  <c r="E69" i="14" s="1"/>
  <c r="D43" i="14"/>
  <c r="D69" i="14" s="1"/>
  <c r="AU42" i="14"/>
  <c r="AU68" i="14" s="1"/>
  <c r="AT42" i="14"/>
  <c r="AT68" i="14" s="1"/>
  <c r="AS42" i="14"/>
  <c r="AS68" i="14" s="1"/>
  <c r="AR42" i="14"/>
  <c r="AR68" i="14" s="1"/>
  <c r="AQ42" i="14"/>
  <c r="AQ68" i="14" s="1"/>
  <c r="AP42" i="14"/>
  <c r="AP68" i="14" s="1"/>
  <c r="AO42" i="14"/>
  <c r="AO68" i="14" s="1"/>
  <c r="AN42" i="14"/>
  <c r="AN68" i="14" s="1"/>
  <c r="AM42" i="14"/>
  <c r="AM68" i="14" s="1"/>
  <c r="AL42" i="14"/>
  <c r="AL68" i="14" s="1"/>
  <c r="AK42" i="14"/>
  <c r="AK68" i="14" s="1"/>
  <c r="AJ42" i="14"/>
  <c r="AJ68" i="14" s="1"/>
  <c r="AI42" i="14"/>
  <c r="AI68" i="14" s="1"/>
  <c r="AH42" i="14"/>
  <c r="AH68" i="14" s="1"/>
  <c r="AG42" i="14"/>
  <c r="AG68" i="14" s="1"/>
  <c r="AF42" i="14"/>
  <c r="AF68" i="14" s="1"/>
  <c r="AE42" i="14"/>
  <c r="AE68" i="14" s="1"/>
  <c r="AD42" i="14"/>
  <c r="AD68" i="14" s="1"/>
  <c r="AC42" i="14"/>
  <c r="AC68" i="14" s="1"/>
  <c r="AB42" i="14"/>
  <c r="AB68" i="14" s="1"/>
  <c r="AA42" i="14"/>
  <c r="AA68" i="14" s="1"/>
  <c r="Z42" i="14"/>
  <c r="Z68" i="14" s="1"/>
  <c r="Y42" i="14"/>
  <c r="Y68" i="14" s="1"/>
  <c r="X42" i="14"/>
  <c r="X68" i="14" s="1"/>
  <c r="W42" i="14"/>
  <c r="W68" i="14" s="1"/>
  <c r="V42" i="14"/>
  <c r="V68" i="14" s="1"/>
  <c r="U42" i="14"/>
  <c r="U68" i="14" s="1"/>
  <c r="T42" i="14"/>
  <c r="T68" i="14" s="1"/>
  <c r="S42" i="14"/>
  <c r="S68" i="14" s="1"/>
  <c r="R42" i="14"/>
  <c r="R68" i="14" s="1"/>
  <c r="Q42" i="14"/>
  <c r="Q68" i="14" s="1"/>
  <c r="P42" i="14"/>
  <c r="P68" i="14" s="1"/>
  <c r="O42" i="14"/>
  <c r="O68" i="14" s="1"/>
  <c r="N42" i="14"/>
  <c r="N68" i="14" s="1"/>
  <c r="M42" i="14"/>
  <c r="M68" i="14" s="1"/>
  <c r="L42" i="14"/>
  <c r="L68" i="14" s="1"/>
  <c r="K42" i="14"/>
  <c r="K68" i="14" s="1"/>
  <c r="J42" i="14"/>
  <c r="J68" i="14" s="1"/>
  <c r="I42" i="14"/>
  <c r="I68" i="14" s="1"/>
  <c r="H42" i="14"/>
  <c r="H68" i="14" s="1"/>
  <c r="G42" i="14"/>
  <c r="G68" i="14" s="1"/>
  <c r="F42" i="14"/>
  <c r="F68" i="14" s="1"/>
  <c r="E42" i="14"/>
  <c r="E68" i="14" s="1"/>
  <c r="D42" i="14"/>
  <c r="D68" i="14" s="1"/>
  <c r="AU41" i="14"/>
  <c r="AU67" i="14" s="1"/>
  <c r="AT41" i="14"/>
  <c r="AT67" i="14" s="1"/>
  <c r="AS41" i="14"/>
  <c r="AS67" i="14" s="1"/>
  <c r="AR41" i="14"/>
  <c r="AR67" i="14" s="1"/>
  <c r="AQ41" i="14"/>
  <c r="AQ67" i="14" s="1"/>
  <c r="AP41" i="14"/>
  <c r="AP67" i="14" s="1"/>
  <c r="AO41" i="14"/>
  <c r="AO67" i="14" s="1"/>
  <c r="AN41" i="14"/>
  <c r="AN67" i="14" s="1"/>
  <c r="AM41" i="14"/>
  <c r="AM67" i="14" s="1"/>
  <c r="AL41" i="14"/>
  <c r="AL67" i="14" s="1"/>
  <c r="AK41" i="14"/>
  <c r="AK67" i="14" s="1"/>
  <c r="AJ41" i="14"/>
  <c r="AJ67" i="14" s="1"/>
  <c r="AI41" i="14"/>
  <c r="AI67" i="14" s="1"/>
  <c r="AH41" i="14"/>
  <c r="AH67" i="14" s="1"/>
  <c r="AG41" i="14"/>
  <c r="AG67" i="14" s="1"/>
  <c r="AF41" i="14"/>
  <c r="AF67" i="14" s="1"/>
  <c r="AE41" i="14"/>
  <c r="AE67" i="14" s="1"/>
  <c r="AD41" i="14"/>
  <c r="AD67" i="14" s="1"/>
  <c r="AC41" i="14"/>
  <c r="AC67" i="14" s="1"/>
  <c r="AB41" i="14"/>
  <c r="AB67" i="14" s="1"/>
  <c r="AA41" i="14"/>
  <c r="AA67" i="14" s="1"/>
  <c r="Z41" i="14"/>
  <c r="Z67" i="14" s="1"/>
  <c r="Y41" i="14"/>
  <c r="Y67" i="14" s="1"/>
  <c r="X41" i="14"/>
  <c r="X67" i="14" s="1"/>
  <c r="W41" i="14"/>
  <c r="W67" i="14" s="1"/>
  <c r="V41" i="14"/>
  <c r="V67" i="14" s="1"/>
  <c r="U41" i="14"/>
  <c r="U67" i="14" s="1"/>
  <c r="T41" i="14"/>
  <c r="T67" i="14" s="1"/>
  <c r="S41" i="14"/>
  <c r="S67" i="14" s="1"/>
  <c r="R41" i="14"/>
  <c r="R67" i="14" s="1"/>
  <c r="Q41" i="14"/>
  <c r="Q67" i="14" s="1"/>
  <c r="P41" i="14"/>
  <c r="P67" i="14" s="1"/>
  <c r="O41" i="14"/>
  <c r="O67" i="14" s="1"/>
  <c r="N41" i="14"/>
  <c r="N67" i="14" s="1"/>
  <c r="M41" i="14"/>
  <c r="M67" i="14" s="1"/>
  <c r="L41" i="14"/>
  <c r="L67" i="14" s="1"/>
  <c r="K41" i="14"/>
  <c r="K67" i="14" s="1"/>
  <c r="J41" i="14"/>
  <c r="J67" i="14" s="1"/>
  <c r="I41" i="14"/>
  <c r="I67" i="14" s="1"/>
  <c r="H41" i="14"/>
  <c r="H67" i="14" s="1"/>
  <c r="G41" i="14"/>
  <c r="G67" i="14" s="1"/>
  <c r="F41" i="14"/>
  <c r="F67" i="14" s="1"/>
  <c r="E41" i="14"/>
  <c r="E67" i="14" s="1"/>
  <c r="D41" i="14"/>
  <c r="D67" i="14" s="1"/>
  <c r="AU40" i="14"/>
  <c r="AU66" i="14" s="1"/>
  <c r="AT40" i="14"/>
  <c r="AT66" i="14" s="1"/>
  <c r="AS40" i="14"/>
  <c r="AS66" i="14" s="1"/>
  <c r="AR40" i="14"/>
  <c r="AR66" i="14" s="1"/>
  <c r="AQ40" i="14"/>
  <c r="AQ66" i="14" s="1"/>
  <c r="AP40" i="14"/>
  <c r="AP66" i="14" s="1"/>
  <c r="AO40" i="14"/>
  <c r="AO66" i="14" s="1"/>
  <c r="AN40" i="14"/>
  <c r="AN66" i="14" s="1"/>
  <c r="AM40" i="14"/>
  <c r="AM66" i="14" s="1"/>
  <c r="AL40" i="14"/>
  <c r="AL66" i="14" s="1"/>
  <c r="AK40" i="14"/>
  <c r="AK66" i="14" s="1"/>
  <c r="AJ40" i="14"/>
  <c r="AJ66" i="14" s="1"/>
  <c r="AI40" i="14"/>
  <c r="AI66" i="14" s="1"/>
  <c r="AH40" i="14"/>
  <c r="AH66" i="14" s="1"/>
  <c r="AG40" i="14"/>
  <c r="AG66" i="14" s="1"/>
  <c r="AF40" i="14"/>
  <c r="AF66" i="14" s="1"/>
  <c r="AE40" i="14"/>
  <c r="AE66" i="14" s="1"/>
  <c r="AD40" i="14"/>
  <c r="AD66" i="14" s="1"/>
  <c r="AC40" i="14"/>
  <c r="AC66" i="14" s="1"/>
  <c r="AB40" i="14"/>
  <c r="AB66" i="14" s="1"/>
  <c r="AA40" i="14"/>
  <c r="AA66" i="14" s="1"/>
  <c r="Z40" i="14"/>
  <c r="Z66" i="14" s="1"/>
  <c r="Y40" i="14"/>
  <c r="Y66" i="14" s="1"/>
  <c r="X40" i="14"/>
  <c r="X66" i="14" s="1"/>
  <c r="W40" i="14"/>
  <c r="W66" i="14" s="1"/>
  <c r="V40" i="14"/>
  <c r="V66" i="14" s="1"/>
  <c r="U40" i="14"/>
  <c r="U66" i="14" s="1"/>
  <c r="T40" i="14"/>
  <c r="T66" i="14" s="1"/>
  <c r="S40" i="14"/>
  <c r="S66" i="14" s="1"/>
  <c r="R40" i="14"/>
  <c r="R66" i="14" s="1"/>
  <c r="Q40" i="14"/>
  <c r="Q66" i="14" s="1"/>
  <c r="P40" i="14"/>
  <c r="P66" i="14" s="1"/>
  <c r="O40" i="14"/>
  <c r="O66" i="14" s="1"/>
  <c r="N40" i="14"/>
  <c r="N66" i="14" s="1"/>
  <c r="M40" i="14"/>
  <c r="M66" i="14" s="1"/>
  <c r="L40" i="14"/>
  <c r="L66" i="14" s="1"/>
  <c r="K40" i="14"/>
  <c r="K66" i="14" s="1"/>
  <c r="J40" i="14"/>
  <c r="J66" i="14" s="1"/>
  <c r="I40" i="14"/>
  <c r="I66" i="14" s="1"/>
  <c r="H40" i="14"/>
  <c r="H66" i="14" s="1"/>
  <c r="G40" i="14"/>
  <c r="G66" i="14" s="1"/>
  <c r="F40" i="14"/>
  <c r="F66" i="14" s="1"/>
  <c r="E40" i="14"/>
  <c r="E66" i="14" s="1"/>
  <c r="D40" i="14"/>
  <c r="D66" i="14" s="1"/>
  <c r="AU39" i="14"/>
  <c r="AU65" i="14" s="1"/>
  <c r="AT39" i="14"/>
  <c r="AT65" i="14" s="1"/>
  <c r="AS39" i="14"/>
  <c r="AS65" i="14" s="1"/>
  <c r="AR39" i="14"/>
  <c r="AR65" i="14" s="1"/>
  <c r="AQ39" i="14"/>
  <c r="AQ65" i="14" s="1"/>
  <c r="AP39" i="14"/>
  <c r="AP65" i="14" s="1"/>
  <c r="AO39" i="14"/>
  <c r="AO65" i="14" s="1"/>
  <c r="AN39" i="14"/>
  <c r="AN65" i="14" s="1"/>
  <c r="AM39" i="14"/>
  <c r="AM65" i="14" s="1"/>
  <c r="AL39" i="14"/>
  <c r="AL65" i="14" s="1"/>
  <c r="AK39" i="14"/>
  <c r="AK65" i="14" s="1"/>
  <c r="AJ39" i="14"/>
  <c r="AJ65" i="14" s="1"/>
  <c r="AI39" i="14"/>
  <c r="AI65" i="14" s="1"/>
  <c r="AH39" i="14"/>
  <c r="AH65" i="14" s="1"/>
  <c r="AG39" i="14"/>
  <c r="AG65" i="14" s="1"/>
  <c r="AF39" i="14"/>
  <c r="AF65" i="14" s="1"/>
  <c r="AE39" i="14"/>
  <c r="AE65" i="14" s="1"/>
  <c r="AD39" i="14"/>
  <c r="AD65" i="14" s="1"/>
  <c r="AC39" i="14"/>
  <c r="AC65" i="14" s="1"/>
  <c r="AB39" i="14"/>
  <c r="AB65" i="14" s="1"/>
  <c r="AA39" i="14"/>
  <c r="AA65" i="14" s="1"/>
  <c r="Z39" i="14"/>
  <c r="Z65" i="14" s="1"/>
  <c r="Y39" i="14"/>
  <c r="Y65" i="14" s="1"/>
  <c r="X39" i="14"/>
  <c r="X65" i="14" s="1"/>
  <c r="W39" i="14"/>
  <c r="W65" i="14" s="1"/>
  <c r="V39" i="14"/>
  <c r="V65" i="14" s="1"/>
  <c r="U39" i="14"/>
  <c r="U65" i="14" s="1"/>
  <c r="T39" i="14"/>
  <c r="T65" i="14" s="1"/>
  <c r="S39" i="14"/>
  <c r="S65" i="14" s="1"/>
  <c r="R39" i="14"/>
  <c r="R65" i="14" s="1"/>
  <c r="Q39" i="14"/>
  <c r="Q65" i="14" s="1"/>
  <c r="P39" i="14"/>
  <c r="P65" i="14" s="1"/>
  <c r="O39" i="14"/>
  <c r="O65" i="14" s="1"/>
  <c r="N39" i="14"/>
  <c r="N65" i="14" s="1"/>
  <c r="M39" i="14"/>
  <c r="M65" i="14" s="1"/>
  <c r="L39" i="14"/>
  <c r="L65" i="14" s="1"/>
  <c r="K39" i="14"/>
  <c r="K65" i="14" s="1"/>
  <c r="J39" i="14"/>
  <c r="J65" i="14" s="1"/>
  <c r="I39" i="14"/>
  <c r="I65" i="14" s="1"/>
  <c r="H39" i="14"/>
  <c r="H65" i="14" s="1"/>
  <c r="G39" i="14"/>
  <c r="G65" i="14" s="1"/>
  <c r="F39" i="14"/>
  <c r="F65" i="14" s="1"/>
  <c r="E39" i="14"/>
  <c r="E65" i="14" s="1"/>
  <c r="D39" i="14"/>
  <c r="D65" i="14" s="1"/>
  <c r="AU38" i="14"/>
  <c r="AU64" i="14" s="1"/>
  <c r="AT38" i="14"/>
  <c r="AT64" i="14" s="1"/>
  <c r="AS38" i="14"/>
  <c r="AS64" i="14" s="1"/>
  <c r="AR38" i="14"/>
  <c r="AR64" i="14" s="1"/>
  <c r="AQ38" i="14"/>
  <c r="AQ64" i="14" s="1"/>
  <c r="AP38" i="14"/>
  <c r="AP64" i="14" s="1"/>
  <c r="AO38" i="14"/>
  <c r="AO64" i="14" s="1"/>
  <c r="AN38" i="14"/>
  <c r="AN64" i="14" s="1"/>
  <c r="AM38" i="14"/>
  <c r="AM64" i="14" s="1"/>
  <c r="AL38" i="14"/>
  <c r="AL64" i="14" s="1"/>
  <c r="AK38" i="14"/>
  <c r="AK64" i="14" s="1"/>
  <c r="AJ38" i="14"/>
  <c r="AJ64" i="14" s="1"/>
  <c r="AI38" i="14"/>
  <c r="AI64" i="14" s="1"/>
  <c r="AH38" i="14"/>
  <c r="AH64" i="14" s="1"/>
  <c r="AG38" i="14"/>
  <c r="AG64" i="14" s="1"/>
  <c r="AF38" i="14"/>
  <c r="AF64" i="14" s="1"/>
  <c r="AE38" i="14"/>
  <c r="AE64" i="14" s="1"/>
  <c r="AD38" i="14"/>
  <c r="AD64" i="14" s="1"/>
  <c r="AC38" i="14"/>
  <c r="AC64" i="14" s="1"/>
  <c r="AB38" i="14"/>
  <c r="AB64" i="14" s="1"/>
  <c r="AA38" i="14"/>
  <c r="AA64" i="14" s="1"/>
  <c r="Y38" i="14"/>
  <c r="Y64" i="14" s="1"/>
  <c r="X38" i="14"/>
  <c r="X64" i="14" s="1"/>
  <c r="W38" i="14"/>
  <c r="W64" i="14" s="1"/>
  <c r="V38" i="14"/>
  <c r="V64" i="14" s="1"/>
  <c r="U38" i="14"/>
  <c r="U64" i="14" s="1"/>
  <c r="T38" i="14"/>
  <c r="T64" i="14" s="1"/>
  <c r="S38" i="14"/>
  <c r="S64" i="14" s="1"/>
  <c r="R38" i="14"/>
  <c r="R64" i="14" s="1"/>
  <c r="Q38" i="14"/>
  <c r="Q64" i="14" s="1"/>
  <c r="P38" i="14"/>
  <c r="P64" i="14" s="1"/>
  <c r="O38" i="14"/>
  <c r="O64" i="14" s="1"/>
  <c r="N38" i="14"/>
  <c r="N64" i="14" s="1"/>
  <c r="M38" i="14"/>
  <c r="M64" i="14" s="1"/>
  <c r="L38" i="14"/>
  <c r="L64" i="14" s="1"/>
  <c r="K38" i="14"/>
  <c r="K64" i="14" s="1"/>
  <c r="J38" i="14"/>
  <c r="J64" i="14" s="1"/>
  <c r="I38" i="14"/>
  <c r="I64" i="14" s="1"/>
  <c r="H38" i="14"/>
  <c r="H64" i="14" s="1"/>
  <c r="G38" i="14"/>
  <c r="G64" i="14" s="1"/>
  <c r="F38" i="14"/>
  <c r="F64" i="14" s="1"/>
  <c r="E38" i="14"/>
  <c r="E64" i="14" s="1"/>
  <c r="D38" i="14"/>
  <c r="D64" i="14" s="1"/>
  <c r="AU37" i="14"/>
  <c r="AU63" i="14" s="1"/>
  <c r="AT37" i="14"/>
  <c r="AT63" i="14" s="1"/>
  <c r="AS37" i="14"/>
  <c r="AS63" i="14" s="1"/>
  <c r="AR37" i="14"/>
  <c r="AR63" i="14" s="1"/>
  <c r="AQ37" i="14"/>
  <c r="AQ63" i="14" s="1"/>
  <c r="AP37" i="14"/>
  <c r="AP63" i="14" s="1"/>
  <c r="AO37" i="14"/>
  <c r="AO63" i="14" s="1"/>
  <c r="AN37" i="14"/>
  <c r="AN63" i="14" s="1"/>
  <c r="AM37" i="14"/>
  <c r="AM63" i="14" s="1"/>
  <c r="AL37" i="14"/>
  <c r="AL63" i="14" s="1"/>
  <c r="AK37" i="14"/>
  <c r="AK63" i="14" s="1"/>
  <c r="AJ37" i="14"/>
  <c r="AJ63" i="14" s="1"/>
  <c r="AI37" i="14"/>
  <c r="AI63" i="14" s="1"/>
  <c r="AH37" i="14"/>
  <c r="AH63" i="14" s="1"/>
  <c r="AG37" i="14"/>
  <c r="AG63" i="14" s="1"/>
  <c r="AF37" i="14"/>
  <c r="AF63" i="14" s="1"/>
  <c r="AE37" i="14"/>
  <c r="AE63" i="14" s="1"/>
  <c r="AD37" i="14"/>
  <c r="AD63" i="14" s="1"/>
  <c r="AC37" i="14"/>
  <c r="AC63" i="14" s="1"/>
  <c r="AB37" i="14"/>
  <c r="AB63" i="14" s="1"/>
  <c r="AA37" i="14"/>
  <c r="AA63" i="14" s="1"/>
  <c r="Z37" i="14"/>
  <c r="Z63" i="14" s="1"/>
  <c r="Y37" i="14"/>
  <c r="Y63" i="14" s="1"/>
  <c r="X37" i="14"/>
  <c r="X63" i="14" s="1"/>
  <c r="W37" i="14"/>
  <c r="W63" i="14" s="1"/>
  <c r="V37" i="14"/>
  <c r="V63" i="14" s="1"/>
  <c r="U37" i="14"/>
  <c r="U63" i="14" s="1"/>
  <c r="T37" i="14"/>
  <c r="T63" i="14" s="1"/>
  <c r="S37" i="14"/>
  <c r="S63" i="14" s="1"/>
  <c r="R37" i="14"/>
  <c r="R63" i="14" s="1"/>
  <c r="Q37" i="14"/>
  <c r="Q63" i="14" s="1"/>
  <c r="P37" i="14"/>
  <c r="P63" i="14" s="1"/>
  <c r="O37" i="14"/>
  <c r="O63" i="14" s="1"/>
  <c r="N37" i="14"/>
  <c r="N63" i="14" s="1"/>
  <c r="M37" i="14"/>
  <c r="M63" i="14" s="1"/>
  <c r="L37" i="14"/>
  <c r="L63" i="14" s="1"/>
  <c r="K37" i="14"/>
  <c r="K63" i="14" s="1"/>
  <c r="J37" i="14"/>
  <c r="J63" i="14" s="1"/>
  <c r="I37" i="14"/>
  <c r="I63" i="14" s="1"/>
  <c r="H37" i="14"/>
  <c r="H63" i="14" s="1"/>
  <c r="G37" i="14"/>
  <c r="G63" i="14" s="1"/>
  <c r="F37" i="14"/>
  <c r="F63" i="14" s="1"/>
  <c r="E37" i="14"/>
  <c r="E63" i="14" s="1"/>
  <c r="D37" i="14"/>
  <c r="D63" i="14" s="1"/>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I34" i="14"/>
  <c r="H34" i="14"/>
  <c r="G34" i="14"/>
  <c r="F34" i="14"/>
  <c r="E34" i="14"/>
  <c r="D34"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I17" i="14"/>
  <c r="H17" i="14"/>
  <c r="G17" i="14"/>
  <c r="F17" i="14"/>
  <c r="E17" i="14"/>
  <c r="D17" i="14"/>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D50"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E49" i="13"/>
  <c r="D49"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E48" i="13"/>
  <c r="D48"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F47" i="13"/>
  <c r="E47" i="13"/>
  <c r="D47"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F46" i="13"/>
  <c r="E46" i="13"/>
  <c r="D46"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F45" i="13"/>
  <c r="E45" i="13"/>
  <c r="D45"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F44" i="13"/>
  <c r="E44" i="13"/>
  <c r="D44" i="13"/>
  <c r="AU43" i="13"/>
  <c r="AU69" i="13" s="1"/>
  <c r="AT43" i="13"/>
  <c r="AT69" i="13" s="1"/>
  <c r="AS43" i="13"/>
  <c r="AS69" i="13" s="1"/>
  <c r="AR43" i="13"/>
  <c r="AR69" i="13" s="1"/>
  <c r="AQ43" i="13"/>
  <c r="AQ69" i="13" s="1"/>
  <c r="AP43" i="13"/>
  <c r="AP69" i="13" s="1"/>
  <c r="AO43" i="13"/>
  <c r="AO69" i="13" s="1"/>
  <c r="AN43" i="13"/>
  <c r="AN69" i="13" s="1"/>
  <c r="AM43" i="13"/>
  <c r="AM69" i="13" s="1"/>
  <c r="AL43" i="13"/>
  <c r="AL69" i="13" s="1"/>
  <c r="AK43" i="13"/>
  <c r="AK69" i="13" s="1"/>
  <c r="AJ43" i="13"/>
  <c r="AJ69" i="13" s="1"/>
  <c r="AI43" i="13"/>
  <c r="AI69" i="13" s="1"/>
  <c r="AH43" i="13"/>
  <c r="AH69" i="13" s="1"/>
  <c r="AG43" i="13"/>
  <c r="AG69" i="13" s="1"/>
  <c r="AF43" i="13"/>
  <c r="AF69" i="13" s="1"/>
  <c r="AE43" i="13"/>
  <c r="AE69" i="13" s="1"/>
  <c r="AD43" i="13"/>
  <c r="AD69" i="13" s="1"/>
  <c r="AC43" i="13"/>
  <c r="AC69" i="13" s="1"/>
  <c r="AB43" i="13"/>
  <c r="AB69" i="13" s="1"/>
  <c r="AA43" i="13"/>
  <c r="AA69" i="13" s="1"/>
  <c r="Z43" i="13"/>
  <c r="Z69" i="13" s="1"/>
  <c r="Y43" i="13"/>
  <c r="Y69" i="13" s="1"/>
  <c r="X43" i="13"/>
  <c r="X69" i="13" s="1"/>
  <c r="W43" i="13"/>
  <c r="W69" i="13" s="1"/>
  <c r="V43" i="13"/>
  <c r="V69" i="13" s="1"/>
  <c r="U43" i="13"/>
  <c r="U69" i="13" s="1"/>
  <c r="T43" i="13"/>
  <c r="T69" i="13" s="1"/>
  <c r="S43" i="13"/>
  <c r="S69" i="13" s="1"/>
  <c r="R43" i="13"/>
  <c r="R69" i="13" s="1"/>
  <c r="Q43" i="13"/>
  <c r="Q69" i="13" s="1"/>
  <c r="P43" i="13"/>
  <c r="P69" i="13" s="1"/>
  <c r="O43" i="13"/>
  <c r="O69" i="13" s="1"/>
  <c r="M43" i="13"/>
  <c r="M69" i="13" s="1"/>
  <c r="L43" i="13"/>
  <c r="L69" i="13" s="1"/>
  <c r="K43" i="13"/>
  <c r="K69" i="13" s="1"/>
  <c r="J43" i="13"/>
  <c r="J69" i="13" s="1"/>
  <c r="I43" i="13"/>
  <c r="I69" i="13" s="1"/>
  <c r="H43" i="13"/>
  <c r="H69" i="13" s="1"/>
  <c r="G43" i="13"/>
  <c r="G69" i="13" s="1"/>
  <c r="F43" i="13"/>
  <c r="F69" i="13" s="1"/>
  <c r="E43" i="13"/>
  <c r="E69" i="13" s="1"/>
  <c r="D43" i="13"/>
  <c r="D69" i="13" s="1"/>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D42" i="13"/>
  <c r="AU41" i="13"/>
  <c r="AT41" i="13"/>
  <c r="AS41" i="13"/>
  <c r="AR41" i="13"/>
  <c r="AQ41" i="13"/>
  <c r="AP41" i="13"/>
  <c r="AO41" i="13"/>
  <c r="AN41"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E41" i="13"/>
  <c r="D41"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D40" i="13"/>
  <c r="AU39" i="13"/>
  <c r="AT39" i="13"/>
  <c r="AS39" i="13"/>
  <c r="AR39" i="13"/>
  <c r="AQ39" i="13"/>
  <c r="AP39" i="13"/>
  <c r="AO39" i="13"/>
  <c r="AN39"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F39" i="13"/>
  <c r="E39" i="13"/>
  <c r="D39" i="13"/>
  <c r="AU38" i="13"/>
  <c r="AT38" i="13"/>
  <c r="AS38" i="13"/>
  <c r="AR38" i="13"/>
  <c r="AQ38" i="13"/>
  <c r="AP38" i="13"/>
  <c r="AO38" i="13"/>
  <c r="AN38" i="13"/>
  <c r="AM38" i="13"/>
  <c r="AL38"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D38" i="13"/>
  <c r="AU37" i="13"/>
  <c r="AT37" i="13"/>
  <c r="AS37" i="13"/>
  <c r="AR37" i="13"/>
  <c r="AQ37" i="13"/>
  <c r="AP37" i="13"/>
  <c r="AO37" i="13"/>
  <c r="AN37"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D37" i="13"/>
  <c r="AU34" i="13"/>
  <c r="AT34" i="13"/>
  <c r="AS34" i="13"/>
  <c r="AR34" i="13"/>
  <c r="AQ34" i="13"/>
  <c r="AP34" i="13"/>
  <c r="AO34" i="13"/>
  <c r="AN34" i="13"/>
  <c r="AM34" i="13"/>
  <c r="AL34"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D34" i="13"/>
  <c r="AU17" i="13"/>
  <c r="AT17" i="13"/>
  <c r="AS17" i="13"/>
  <c r="AR17" i="13"/>
  <c r="AQ17" i="13"/>
  <c r="AP17" i="13"/>
  <c r="AO17" i="13"/>
  <c r="AN17"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F17" i="13"/>
  <c r="E17" i="13"/>
  <c r="D17" i="13"/>
  <c r="D10" i="8" l="1"/>
  <c r="D8" i="8"/>
  <c r="AD51" i="52"/>
  <c r="AE34" i="52"/>
  <c r="AE37" i="52"/>
  <c r="AF50" i="52"/>
  <c r="M51" i="14"/>
  <c r="AK51" i="14"/>
  <c r="N51" i="14"/>
  <c r="O51" i="14"/>
  <c r="AL51" i="14"/>
  <c r="AM51" i="14"/>
  <c r="AS51" i="14"/>
  <c r="AN51" i="14"/>
  <c r="U51" i="14"/>
  <c r="AR51" i="14"/>
  <c r="V51" i="14"/>
  <c r="AT51" i="14"/>
  <c r="G51" i="14"/>
  <c r="AE51" i="14"/>
  <c r="K51" i="14"/>
  <c r="X51" i="14"/>
  <c r="H51" i="14"/>
  <c r="AF51" i="14"/>
  <c r="Y51" i="14"/>
  <c r="I51" i="14"/>
  <c r="Z51" i="14"/>
  <c r="J51" i="14"/>
  <c r="AH51" i="14"/>
  <c r="P51" i="14"/>
  <c r="AA51" i="14"/>
  <c r="T51" i="14"/>
  <c r="D51" i="14"/>
  <c r="AB51" i="14"/>
  <c r="E51" i="14"/>
  <c r="AC51" i="14"/>
  <c r="F51" i="14"/>
  <c r="AD51" i="14"/>
  <c r="AG51" i="14"/>
  <c r="L51" i="14"/>
  <c r="AJ51" i="14"/>
  <c r="AI51" i="14"/>
  <c r="R51" i="14"/>
  <c r="AP51" i="14"/>
  <c r="S51" i="14"/>
  <c r="AQ51" i="14"/>
  <c r="W51" i="14"/>
  <c r="AU51" i="14"/>
  <c r="Q51" i="14"/>
  <c r="AO51" i="14"/>
  <c r="Z51" i="13"/>
  <c r="J51" i="13"/>
  <c r="AB51" i="13"/>
  <c r="AA51" i="13"/>
  <c r="D51" i="13"/>
  <c r="H51" i="13"/>
  <c r="E51" i="13"/>
  <c r="AC51" i="13"/>
  <c r="AD51" i="13"/>
  <c r="AS51" i="13"/>
  <c r="V51" i="13"/>
  <c r="AT51" i="13"/>
  <c r="S51" i="13"/>
  <c r="AQ51" i="13"/>
  <c r="T51" i="13"/>
  <c r="AR51" i="13"/>
  <c r="F51" i="13"/>
  <c r="U51" i="13"/>
  <c r="W51" i="13"/>
  <c r="AU51" i="13"/>
  <c r="G51" i="13"/>
  <c r="AE51" i="13"/>
  <c r="X51" i="13"/>
  <c r="Y51" i="13"/>
  <c r="I51" i="13"/>
  <c r="AG51" i="13"/>
  <c r="AF51" i="13"/>
  <c r="AH51" i="13"/>
  <c r="AI51" i="13"/>
  <c r="AK51" i="13"/>
  <c r="L51" i="13"/>
  <c r="AM51" i="13"/>
  <c r="P51" i="13"/>
  <c r="AN51" i="13"/>
  <c r="M51" i="13"/>
  <c r="O51" i="13"/>
  <c r="Q51" i="13"/>
  <c r="AO51" i="13"/>
  <c r="AJ51" i="13"/>
  <c r="N51" i="13"/>
  <c r="R51" i="13"/>
  <c r="AP51" i="13"/>
  <c r="K51" i="13"/>
  <c r="AL51" i="13"/>
  <c r="I6" i="65" l="1"/>
  <c r="G6" i="65"/>
  <c r="D11" i="8"/>
  <c r="AF34" i="52"/>
  <c r="AF37" i="52"/>
  <c r="AG50" i="52"/>
  <c r="AE51" i="52"/>
  <c r="AF51" i="52" l="1"/>
  <c r="AG34" i="52"/>
  <c r="AG37" i="52"/>
  <c r="AH50" i="52"/>
  <c r="N63" i="52" l="1"/>
  <c r="V64" i="52"/>
  <c r="AT64" i="52"/>
  <c r="AF66" i="52"/>
  <c r="AI75" i="52"/>
  <c r="K75" i="52"/>
  <c r="W64" i="52"/>
  <c r="AU64" i="52"/>
  <c r="AE66" i="52"/>
  <c r="AH75" i="52"/>
  <c r="X64" i="52"/>
  <c r="AD66" i="52"/>
  <c r="AG75" i="52"/>
  <c r="P63" i="52"/>
  <c r="Q63" i="52"/>
  <c r="Y64" i="52"/>
  <c r="AC66" i="52"/>
  <c r="AF75" i="52"/>
  <c r="O63" i="52"/>
  <c r="R63" i="52"/>
  <c r="Z64" i="52"/>
  <c r="AB66" i="52"/>
  <c r="AE75" i="52"/>
  <c r="AA64" i="52"/>
  <c r="K66" i="52"/>
  <c r="AA66" i="52"/>
  <c r="AD75" i="52"/>
  <c r="T63" i="52"/>
  <c r="AB64" i="52"/>
  <c r="Z66" i="52"/>
  <c r="AC75" i="52"/>
  <c r="AB75" i="52"/>
  <c r="V63" i="52"/>
  <c r="AD64" i="52"/>
  <c r="X66" i="52"/>
  <c r="AA75" i="52"/>
  <c r="AE64" i="52"/>
  <c r="AU66" i="52"/>
  <c r="W66" i="52"/>
  <c r="Z75" i="52"/>
  <c r="X63" i="52"/>
  <c r="AF64" i="52"/>
  <c r="AT66" i="52"/>
  <c r="V66" i="52"/>
  <c r="Y75" i="52"/>
  <c r="AC64" i="52"/>
  <c r="Y66" i="52"/>
  <c r="Y63" i="52"/>
  <c r="AG64" i="52"/>
  <c r="AS66" i="52"/>
  <c r="U66" i="52"/>
  <c r="X75" i="52"/>
  <c r="Z63" i="52"/>
  <c r="AH64" i="52"/>
  <c r="AR66" i="52"/>
  <c r="T66" i="52"/>
  <c r="AU75" i="52"/>
  <c r="W75" i="52"/>
  <c r="W63" i="52"/>
  <c r="AA63" i="52"/>
  <c r="K64" i="52"/>
  <c r="AI64" i="52"/>
  <c r="AQ66" i="52"/>
  <c r="S66" i="52"/>
  <c r="AT75" i="52"/>
  <c r="V75" i="52"/>
  <c r="U63" i="52"/>
  <c r="AB63" i="52"/>
  <c r="L64" i="52"/>
  <c r="AJ64" i="52"/>
  <c r="AP66" i="52"/>
  <c r="R66" i="52"/>
  <c r="AS75" i="52"/>
  <c r="U75" i="52"/>
  <c r="AC63" i="52"/>
  <c r="M64" i="52"/>
  <c r="AK64" i="52"/>
  <c r="AO66" i="52"/>
  <c r="Q66" i="52"/>
  <c r="AR75" i="52"/>
  <c r="T75" i="52"/>
  <c r="AH34" i="52"/>
  <c r="AH37" i="52"/>
  <c r="S63" i="52"/>
  <c r="AD63" i="52"/>
  <c r="N64" i="52"/>
  <c r="AL64" i="52"/>
  <c r="AN66" i="52"/>
  <c r="P66" i="52"/>
  <c r="AQ75" i="52"/>
  <c r="S75" i="52"/>
  <c r="AI50" i="52"/>
  <c r="AE63" i="52"/>
  <c r="O64" i="52"/>
  <c r="AM64" i="52"/>
  <c r="AM66" i="52"/>
  <c r="O66" i="52"/>
  <c r="AP75" i="52"/>
  <c r="R75" i="52"/>
  <c r="P64" i="52"/>
  <c r="AN64" i="52"/>
  <c r="AL66" i="52"/>
  <c r="N66" i="52"/>
  <c r="AO75" i="52"/>
  <c r="Q75" i="52"/>
  <c r="Q64" i="52"/>
  <c r="AO64" i="52"/>
  <c r="AK66" i="52"/>
  <c r="M66" i="52"/>
  <c r="AN75" i="52"/>
  <c r="P75" i="52"/>
  <c r="AG63" i="52"/>
  <c r="AG51" i="52"/>
  <c r="R64" i="52"/>
  <c r="AP64" i="52"/>
  <c r="AJ66" i="52"/>
  <c r="L66" i="52"/>
  <c r="AM75" i="52"/>
  <c r="O75" i="52"/>
  <c r="K63" i="52"/>
  <c r="S64" i="52"/>
  <c r="AQ64" i="52"/>
  <c r="AI66" i="52"/>
  <c r="AL75" i="52"/>
  <c r="N75" i="52"/>
  <c r="L63" i="52"/>
  <c r="T64" i="52"/>
  <c r="AR64" i="52"/>
  <c r="AH66" i="52"/>
  <c r="AK75" i="52"/>
  <c r="M75" i="52"/>
  <c r="M63" i="52"/>
  <c r="U64" i="52"/>
  <c r="AS64" i="52"/>
  <c r="AG66" i="52"/>
  <c r="AJ75" i="52"/>
  <c r="L75" i="52"/>
  <c r="AF63" i="52"/>
  <c r="L70" i="52" l="1"/>
  <c r="Y76" i="52"/>
  <c r="R76" i="52"/>
  <c r="AI70" i="52"/>
  <c r="AB70" i="52"/>
  <c r="Y70" i="52"/>
  <c r="S70" i="52"/>
  <c r="V76" i="52"/>
  <c r="AH70" i="52"/>
  <c r="AO70" i="52"/>
  <c r="T76" i="52"/>
  <c r="AQ70" i="52"/>
  <c r="AL70" i="52"/>
  <c r="N70" i="52"/>
  <c r="AH63" i="52"/>
  <c r="AH51" i="52"/>
  <c r="Q70" i="52"/>
  <c r="Q76" i="52"/>
  <c r="AP70" i="52"/>
  <c r="S76" i="52"/>
  <c r="AI76" i="52"/>
  <c r="AI37" i="52"/>
  <c r="AI34" i="52"/>
  <c r="AF76" i="52"/>
  <c r="P76" i="52"/>
  <c r="AC76" i="52"/>
  <c r="AN70" i="52"/>
  <c r="AK70" i="52"/>
  <c r="U70" i="52"/>
  <c r="AJ50" i="52"/>
  <c r="AJ76" i="52" s="1"/>
  <c r="O76" i="52"/>
  <c r="P70" i="52"/>
  <c r="M70" i="52"/>
  <c r="R70" i="52"/>
  <c r="N76" i="52"/>
  <c r="X70" i="52"/>
  <c r="AS70" i="52"/>
  <c r="W76" i="52"/>
  <c r="AE76" i="52"/>
  <c r="L76" i="52"/>
  <c r="X76" i="52"/>
  <c r="AH76" i="52"/>
  <c r="K70" i="52"/>
  <c r="M76" i="52"/>
  <c r="AA70" i="52"/>
  <c r="AJ70" i="52"/>
  <c r="AG76" i="52"/>
  <c r="AR70" i="52"/>
  <c r="AA76" i="52"/>
  <c r="AB76" i="52"/>
  <c r="AT70" i="52"/>
  <c r="Z76" i="52"/>
  <c r="AM70" i="52"/>
  <c r="AG70" i="52"/>
  <c r="AC70" i="52"/>
  <c r="T70" i="52"/>
  <c r="AF70" i="52"/>
  <c r="Z70" i="52"/>
  <c r="AU70" i="52"/>
  <c r="V70" i="52"/>
  <c r="AD76" i="52"/>
  <c r="AE70" i="52"/>
  <c r="W70" i="52"/>
  <c r="K76" i="52"/>
  <c r="O70" i="52"/>
  <c r="AD70" i="52"/>
  <c r="U76" i="52"/>
  <c r="D60"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E37" i="3"/>
  <c r="F37" i="3"/>
  <c r="G37" i="3"/>
  <c r="H37" i="3"/>
  <c r="I37" i="3"/>
  <c r="J37" i="3"/>
  <c r="K37" i="3"/>
  <c r="L37" i="3"/>
  <c r="M37" i="3"/>
  <c r="N37" i="3"/>
  <c r="O37" i="3"/>
  <c r="P37" i="3"/>
  <c r="Q37" i="3"/>
  <c r="E38" i="3"/>
  <c r="F38" i="3"/>
  <c r="G38" i="3"/>
  <c r="H38" i="3"/>
  <c r="I38" i="3"/>
  <c r="J38" i="3"/>
  <c r="K38" i="3"/>
  <c r="L38" i="3"/>
  <c r="M38" i="3"/>
  <c r="N38" i="3"/>
  <c r="O38" i="3"/>
  <c r="P38" i="3"/>
  <c r="Q38" i="3"/>
  <c r="E39" i="3"/>
  <c r="F39" i="3"/>
  <c r="G39" i="3"/>
  <c r="H39" i="3"/>
  <c r="I39" i="3"/>
  <c r="J39" i="3"/>
  <c r="K39" i="3"/>
  <c r="L39" i="3"/>
  <c r="M39" i="3"/>
  <c r="N39" i="3"/>
  <c r="O39" i="3"/>
  <c r="P39" i="3"/>
  <c r="Q39" i="3"/>
  <c r="E40" i="3"/>
  <c r="F40" i="3"/>
  <c r="G40" i="3"/>
  <c r="H40" i="3"/>
  <c r="I40" i="3"/>
  <c r="J40" i="3"/>
  <c r="K40" i="3"/>
  <c r="L40" i="3"/>
  <c r="M40" i="3"/>
  <c r="N40" i="3"/>
  <c r="O40" i="3"/>
  <c r="P40" i="3"/>
  <c r="Q40" i="3"/>
  <c r="E41" i="3"/>
  <c r="F41" i="3"/>
  <c r="G41" i="3"/>
  <c r="H41" i="3"/>
  <c r="I41" i="3"/>
  <c r="J41" i="3"/>
  <c r="K41" i="3"/>
  <c r="L41" i="3"/>
  <c r="M41" i="3"/>
  <c r="N41" i="3"/>
  <c r="O41" i="3"/>
  <c r="P41" i="3"/>
  <c r="Q41" i="3"/>
  <c r="E42" i="3"/>
  <c r="F42" i="3"/>
  <c r="G42" i="3"/>
  <c r="H42" i="3"/>
  <c r="I42" i="3"/>
  <c r="J42" i="3"/>
  <c r="K42" i="3"/>
  <c r="L42" i="3"/>
  <c r="M42" i="3"/>
  <c r="N42" i="3"/>
  <c r="O42" i="3"/>
  <c r="P42" i="3"/>
  <c r="Q42" i="3"/>
  <c r="E43" i="3"/>
  <c r="F43" i="3"/>
  <c r="G43" i="3"/>
  <c r="H43" i="3"/>
  <c r="I43" i="3"/>
  <c r="J43" i="3"/>
  <c r="K43" i="3"/>
  <c r="L43" i="3"/>
  <c r="M43" i="3"/>
  <c r="N43" i="3"/>
  <c r="O43" i="3"/>
  <c r="P43" i="3"/>
  <c r="Q43" i="3"/>
  <c r="E44" i="3"/>
  <c r="F44" i="3"/>
  <c r="G44" i="3"/>
  <c r="H44" i="3"/>
  <c r="I44" i="3"/>
  <c r="J44" i="3"/>
  <c r="K44" i="3"/>
  <c r="L44" i="3"/>
  <c r="M44" i="3"/>
  <c r="N44" i="3"/>
  <c r="O44" i="3"/>
  <c r="P44" i="3"/>
  <c r="Q44" i="3"/>
  <c r="E45" i="3"/>
  <c r="F45" i="3"/>
  <c r="G45" i="3"/>
  <c r="H45" i="3"/>
  <c r="I45" i="3"/>
  <c r="J45" i="3"/>
  <c r="K45" i="3"/>
  <c r="L45" i="3"/>
  <c r="M45" i="3"/>
  <c r="N45" i="3"/>
  <c r="O45" i="3"/>
  <c r="P45" i="3"/>
  <c r="Q45" i="3"/>
  <c r="E46" i="3"/>
  <c r="F46" i="3"/>
  <c r="G46" i="3"/>
  <c r="H46" i="3"/>
  <c r="I46" i="3"/>
  <c r="J46" i="3"/>
  <c r="K46" i="3"/>
  <c r="L46" i="3"/>
  <c r="M46" i="3"/>
  <c r="N46" i="3"/>
  <c r="O46" i="3"/>
  <c r="P46" i="3"/>
  <c r="Q46" i="3"/>
  <c r="E47" i="3"/>
  <c r="F47" i="3"/>
  <c r="G47" i="3"/>
  <c r="H47" i="3"/>
  <c r="I47" i="3"/>
  <c r="J47" i="3"/>
  <c r="K47" i="3"/>
  <c r="L47" i="3"/>
  <c r="M47" i="3"/>
  <c r="N47" i="3"/>
  <c r="O47" i="3"/>
  <c r="P47" i="3"/>
  <c r="Q47" i="3"/>
  <c r="E48" i="3"/>
  <c r="F48" i="3"/>
  <c r="G48" i="3"/>
  <c r="H48" i="3"/>
  <c r="I48" i="3"/>
  <c r="J48" i="3"/>
  <c r="K48" i="3"/>
  <c r="L48" i="3"/>
  <c r="M48" i="3"/>
  <c r="N48" i="3"/>
  <c r="O48" i="3"/>
  <c r="P48" i="3"/>
  <c r="Q48" i="3"/>
  <c r="E49" i="3"/>
  <c r="F49" i="3"/>
  <c r="G49" i="3"/>
  <c r="H49" i="3"/>
  <c r="I49" i="3"/>
  <c r="J49" i="3"/>
  <c r="K49" i="3"/>
  <c r="L49" i="3"/>
  <c r="M49" i="3"/>
  <c r="N49" i="3"/>
  <c r="O49" i="3"/>
  <c r="P49" i="3"/>
  <c r="Q49" i="3"/>
  <c r="E50" i="3"/>
  <c r="F50" i="3"/>
  <c r="G50" i="3"/>
  <c r="H50" i="3"/>
  <c r="I50" i="3"/>
  <c r="J50" i="3"/>
  <c r="K50" i="3"/>
  <c r="L50" i="3"/>
  <c r="M50" i="3"/>
  <c r="N50" i="3"/>
  <c r="O50" i="3"/>
  <c r="P50" i="3"/>
  <c r="Q50" i="3"/>
  <c r="D38" i="3"/>
  <c r="D39" i="3"/>
  <c r="D40" i="3"/>
  <c r="D41" i="3"/>
  <c r="D42" i="3"/>
  <c r="D43" i="3"/>
  <c r="D44" i="3"/>
  <c r="D45" i="3"/>
  <c r="D46" i="3"/>
  <c r="D47" i="3"/>
  <c r="D48" i="3"/>
  <c r="D49" i="3"/>
  <c r="D50" i="3"/>
  <c r="D37" i="3"/>
  <c r="AU34" i="3"/>
  <c r="AT34" i="3"/>
  <c r="AS34" i="3"/>
  <c r="AR34"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G34" i="3"/>
  <c r="F34" i="3"/>
  <c r="E34" i="3"/>
  <c r="D34" i="3"/>
  <c r="D17" i="3"/>
  <c r="AU17" i="3"/>
  <c r="AT17" i="3"/>
  <c r="AS17" i="3"/>
  <c r="AR17" i="3"/>
  <c r="AQ17" i="3"/>
  <c r="AP17" i="3"/>
  <c r="AO17" i="3"/>
  <c r="AN17" i="3"/>
  <c r="AM17" i="3"/>
  <c r="AL17" i="3"/>
  <c r="AK17" i="3"/>
  <c r="AJ17" i="3"/>
  <c r="AI17" i="3"/>
  <c r="AH17" i="3"/>
  <c r="AG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D16" i="2"/>
  <c r="D15" i="2"/>
  <c r="H13" i="2"/>
  <c r="H16" i="2" s="1"/>
  <c r="G13" i="2"/>
  <c r="G18" i="2" s="1"/>
  <c r="F16" i="2"/>
  <c r="C16" i="2"/>
  <c r="H12" i="2"/>
  <c r="G12" i="2"/>
  <c r="C11" i="2"/>
  <c r="H10" i="2"/>
  <c r="C10" i="2"/>
  <c r="H9" i="2"/>
  <c r="H8" i="2"/>
  <c r="C8" i="2"/>
  <c r="H7" i="2"/>
  <c r="G7" i="2"/>
  <c r="H6" i="2"/>
  <c r="G6" i="2"/>
  <c r="H4" i="2"/>
  <c r="G4" i="2"/>
  <c r="G8" i="2" s="1"/>
  <c r="F8" i="2"/>
  <c r="H3" i="2"/>
  <c r="H14" i="2" s="1"/>
  <c r="H17" i="2" s="1"/>
  <c r="G3" i="2"/>
  <c r="G10" i="2" s="1"/>
  <c r="F10" i="2"/>
  <c r="D70" i="2" l="1"/>
  <c r="AQ70" i="2"/>
  <c r="E71" i="2"/>
  <c r="E33" i="2" s="1"/>
  <c r="AS70" i="2"/>
  <c r="G71" i="2"/>
  <c r="G33" i="2" s="1"/>
  <c r="AU70" i="2"/>
  <c r="I71" i="2"/>
  <c r="I33" i="2" s="1"/>
  <c r="AP71" i="2"/>
  <c r="AP33" i="2" s="1"/>
  <c r="AQ71" i="2"/>
  <c r="AQ33" i="2" s="1"/>
  <c r="AT71" i="2"/>
  <c r="AT33" i="2" s="1"/>
  <c r="AK70" i="2"/>
  <c r="F70" i="2"/>
  <c r="AL70" i="2"/>
  <c r="AM70" i="2"/>
  <c r="AK71" i="2"/>
  <c r="AK33" i="2" s="1"/>
  <c r="AO70" i="2"/>
  <c r="AN71" i="2"/>
  <c r="AN33" i="2" s="1"/>
  <c r="AR70" i="2"/>
  <c r="AS71" i="2"/>
  <c r="AS33" i="2" s="1"/>
  <c r="AL71" i="2"/>
  <c r="AL33" i="2" s="1"/>
  <c r="AM71" i="2"/>
  <c r="AM33" i="2" s="1"/>
  <c r="AO71" i="2"/>
  <c r="AO33" i="2" s="1"/>
  <c r="G70" i="2"/>
  <c r="AA71" i="2"/>
  <c r="AA33" i="2" s="1"/>
  <c r="AN70" i="2"/>
  <c r="AP70" i="2"/>
  <c r="AT70" i="2"/>
  <c r="Q71" i="2"/>
  <c r="Q33" i="2" s="1"/>
  <c r="I70" i="2"/>
  <c r="AR71" i="2"/>
  <c r="AR33" i="2" s="1"/>
  <c r="H70" i="2"/>
  <c r="Q70" i="2"/>
  <c r="AU71" i="2"/>
  <c r="AU33" i="2" s="1"/>
  <c r="AB70" i="2"/>
  <c r="E70" i="2"/>
  <c r="F71" i="2"/>
  <c r="F33" i="2" s="1"/>
  <c r="J70" i="2"/>
  <c r="K70" i="2"/>
  <c r="K71" i="2"/>
  <c r="AA70" i="2"/>
  <c r="J71" i="2"/>
  <c r="J33" i="2" s="1"/>
  <c r="AC70" i="2"/>
  <c r="AB71" i="2"/>
  <c r="AB33" i="2" s="1"/>
  <c r="D71" i="2"/>
  <c r="D33" i="2" s="1"/>
  <c r="AF70" i="2"/>
  <c r="AG70" i="2"/>
  <c r="R70" i="2"/>
  <c r="H71" i="2"/>
  <c r="H33" i="2" s="1"/>
  <c r="L71" i="2"/>
  <c r="L33" i="2" s="1"/>
  <c r="AH70" i="2"/>
  <c r="AD71" i="2"/>
  <c r="AD33" i="2" s="1"/>
  <c r="M70" i="2"/>
  <c r="AC71" i="2"/>
  <c r="AC33" i="2" s="1"/>
  <c r="AE71" i="2"/>
  <c r="AE33" i="2" s="1"/>
  <c r="AE70" i="2"/>
  <c r="AD70" i="2"/>
  <c r="R71" i="2"/>
  <c r="R33" i="2" s="1"/>
  <c r="S70" i="2"/>
  <c r="L70" i="2"/>
  <c r="N70" i="2"/>
  <c r="AF71" i="2"/>
  <c r="AF33" i="2" s="1"/>
  <c r="T70" i="2"/>
  <c r="S71" i="2"/>
  <c r="S33" i="2" s="1"/>
  <c r="M71" i="2"/>
  <c r="M33" i="2" s="1"/>
  <c r="AI70" i="2"/>
  <c r="AJ70" i="2"/>
  <c r="AG71" i="2"/>
  <c r="AG33" i="2" s="1"/>
  <c r="O70" i="2"/>
  <c r="N71" i="2"/>
  <c r="N33" i="2" s="1"/>
  <c r="T71" i="2"/>
  <c r="T33" i="2" s="1"/>
  <c r="U70" i="2"/>
  <c r="V70" i="2"/>
  <c r="U71" i="2"/>
  <c r="U33" i="2" s="1"/>
  <c r="O71" i="2"/>
  <c r="O33" i="2" s="1"/>
  <c r="AH71" i="2"/>
  <c r="AH33" i="2" s="1"/>
  <c r="P70" i="2"/>
  <c r="P71" i="2"/>
  <c r="P33" i="2" s="1"/>
  <c r="V71" i="2"/>
  <c r="V33" i="2" s="1"/>
  <c r="W70" i="2"/>
  <c r="AI71" i="2"/>
  <c r="AI33" i="2" s="1"/>
  <c r="AJ71" i="2"/>
  <c r="AJ33" i="2" s="1"/>
  <c r="X70" i="2"/>
  <c r="W71" i="2"/>
  <c r="W33" i="2" s="1"/>
  <c r="Y70" i="2"/>
  <c r="X71" i="2"/>
  <c r="X33" i="2" s="1"/>
  <c r="Z70" i="2"/>
  <c r="Y71" i="2"/>
  <c r="Y33" i="2" s="1"/>
  <c r="Z71" i="2"/>
  <c r="Z33" i="2" s="1"/>
  <c r="D22" i="64"/>
  <c r="D20" i="64" s="1"/>
  <c r="V77" i="52"/>
  <c r="G16" i="2"/>
  <c r="G17" i="2"/>
  <c r="O77" i="52"/>
  <c r="R77" i="52"/>
  <c r="Y77" i="52"/>
  <c r="AB77" i="52"/>
  <c r="N77" i="52"/>
  <c r="AE77" i="52"/>
  <c r="AG77" i="52"/>
  <c r="AF77" i="52"/>
  <c r="T77" i="52"/>
  <c r="AA77" i="52"/>
  <c r="M77" i="52"/>
  <c r="L77" i="52"/>
  <c r="K77" i="52"/>
  <c r="S77" i="52"/>
  <c r="W77" i="52"/>
  <c r="AC77" i="52"/>
  <c r="P77" i="52"/>
  <c r="U77" i="52"/>
  <c r="Q77" i="52"/>
  <c r="AD77" i="52"/>
  <c r="Z77" i="52"/>
  <c r="X77" i="52"/>
  <c r="AH77" i="52"/>
  <c r="AJ37" i="52"/>
  <c r="AJ34" i="52"/>
  <c r="AK50" i="52"/>
  <c r="AK76" i="52" s="1"/>
  <c r="AI63" i="52"/>
  <c r="AI77" i="52" s="1"/>
  <c r="AI51" i="52"/>
  <c r="F9" i="2"/>
  <c r="G9" i="2"/>
  <c r="F14" i="2"/>
  <c r="G14" i="2"/>
  <c r="R51" i="3"/>
  <c r="D51" i="3"/>
  <c r="F51" i="3"/>
  <c r="AN51" i="3"/>
  <c r="T51" i="3"/>
  <c r="S51" i="3"/>
  <c r="AP51" i="3"/>
  <c r="W51" i="3"/>
  <c r="AQ51" i="3"/>
  <c r="AO51" i="3"/>
  <c r="AT51" i="3"/>
  <c r="V51" i="3"/>
  <c r="AS51" i="3"/>
  <c r="U51" i="3"/>
  <c r="AG51" i="3"/>
  <c r="AM51" i="3"/>
  <c r="AR51" i="3"/>
  <c r="Z51" i="3"/>
  <c r="AF51" i="3"/>
  <c r="AL51" i="3"/>
  <c r="Y51" i="3"/>
  <c r="AE51" i="3"/>
  <c r="AK51" i="3"/>
  <c r="X51" i="3"/>
  <c r="AD51" i="3"/>
  <c r="AJ51" i="3"/>
  <c r="AC51" i="3"/>
  <c r="AI51" i="3"/>
  <c r="M51" i="3"/>
  <c r="AB51" i="3"/>
  <c r="AH51" i="3"/>
  <c r="AA51" i="3"/>
  <c r="N51" i="3"/>
  <c r="L51" i="3"/>
  <c r="O51" i="3"/>
  <c r="E51" i="3"/>
  <c r="G51" i="3"/>
  <c r="H51" i="3"/>
  <c r="K51" i="3"/>
  <c r="P51" i="3"/>
  <c r="I51" i="3"/>
  <c r="Q51" i="3"/>
  <c r="AU51" i="3"/>
  <c r="J51" i="3"/>
  <c r="AI60" i="3"/>
  <c r="T60" i="3"/>
  <c r="AR60" i="3"/>
  <c r="V60" i="3"/>
  <c r="AT60" i="3"/>
  <c r="Z60" i="3"/>
  <c r="U60" i="3"/>
  <c r="AS60" i="3"/>
  <c r="X60" i="3"/>
  <c r="N60" i="3"/>
  <c r="AL60" i="3"/>
  <c r="O60" i="3"/>
  <c r="AM60" i="3"/>
  <c r="P60" i="3"/>
  <c r="AN60" i="3"/>
  <c r="Q60" i="3"/>
  <c r="AO60" i="3"/>
  <c r="R60" i="3"/>
  <c r="AP60" i="3"/>
  <c r="AA60" i="3"/>
  <c r="J60" i="3"/>
  <c r="AB60" i="3"/>
  <c r="E60" i="3"/>
  <c r="AC60" i="3"/>
  <c r="AH60" i="3"/>
  <c r="K60" i="3"/>
  <c r="L60" i="3"/>
  <c r="AJ60" i="3"/>
  <c r="M60" i="3"/>
  <c r="AK60" i="3"/>
  <c r="Y60" i="3"/>
  <c r="AQ60" i="3"/>
  <c r="S60" i="3"/>
  <c r="W60" i="3"/>
  <c r="AU60" i="3"/>
  <c r="F60" i="3"/>
  <c r="AD60" i="3"/>
  <c r="G60" i="3"/>
  <c r="AE60" i="3"/>
  <c r="H60" i="3"/>
  <c r="AF60" i="3"/>
  <c r="I60" i="3"/>
  <c r="AG60" i="3"/>
  <c r="C15" i="2"/>
  <c r="F15" i="2"/>
  <c r="G15" i="2"/>
  <c r="H15" i="2"/>
  <c r="H18" i="2" s="1"/>
  <c r="Z71" i="15" l="1"/>
  <c r="Z77" i="15" s="1"/>
  <c r="Z53" i="28"/>
  <c r="Z55" i="28" s="1"/>
  <c r="Z71" i="13"/>
  <c r="Z77" i="13" s="1"/>
  <c r="Z53" i="32"/>
  <c r="Z55" i="32" s="1"/>
  <c r="Z98" i="43"/>
  <c r="Z106" i="43" s="1"/>
  <c r="Z98" i="48"/>
  <c r="Z106" i="48" s="1"/>
  <c r="Z70" i="72"/>
  <c r="Z72" i="72" s="1"/>
  <c r="Z79" i="67"/>
  <c r="Z85" i="67" s="1"/>
  <c r="Z53" i="30"/>
  <c r="Z55" i="30" s="1"/>
  <c r="Z59" i="22"/>
  <c r="Z61" i="22" s="1"/>
  <c r="Z53" i="26"/>
  <c r="Z55" i="26" s="1"/>
  <c r="Z98" i="46"/>
  <c r="Z106" i="46" s="1"/>
  <c r="Z98" i="40"/>
  <c r="Z106" i="40" s="1"/>
  <c r="Z71" i="3"/>
  <c r="Z71" i="19"/>
  <c r="Z77" i="19" s="1"/>
  <c r="Z59" i="34"/>
  <c r="Z61" i="34" s="1"/>
  <c r="Z134" i="69"/>
  <c r="Z135" i="69" s="1"/>
  <c r="Z92" i="42"/>
  <c r="Z100" i="42" s="1"/>
  <c r="Z98" i="50"/>
  <c r="Z106" i="50" s="1"/>
  <c r="Z77" i="18"/>
  <c r="Z83" i="18" s="1"/>
  <c r="Z77" i="17"/>
  <c r="Z83" i="17" s="1"/>
  <c r="Z71" i="14"/>
  <c r="Z77" i="14" s="1"/>
  <c r="M53" i="26"/>
  <c r="M55" i="26" s="1"/>
  <c r="M98" i="46"/>
  <c r="M106" i="46" s="1"/>
  <c r="M98" i="40"/>
  <c r="M106" i="40" s="1"/>
  <c r="M71" i="3"/>
  <c r="M71" i="19"/>
  <c r="M77" i="19" s="1"/>
  <c r="M59" i="34"/>
  <c r="M61" i="34" s="1"/>
  <c r="M134" i="69"/>
  <c r="M135" i="69" s="1"/>
  <c r="M92" i="42"/>
  <c r="M100" i="42" s="1"/>
  <c r="M98" i="50"/>
  <c r="M106" i="50" s="1"/>
  <c r="M71" i="15"/>
  <c r="M77" i="15" s="1"/>
  <c r="M53" i="28"/>
  <c r="M55" i="28" s="1"/>
  <c r="M53" i="32"/>
  <c r="M55" i="32" s="1"/>
  <c r="M98" i="43"/>
  <c r="M106" i="43" s="1"/>
  <c r="M98" i="48"/>
  <c r="M106" i="48" s="1"/>
  <c r="M70" i="72"/>
  <c r="M72" i="72" s="1"/>
  <c r="M79" i="67"/>
  <c r="M85" i="67" s="1"/>
  <c r="M53" i="30"/>
  <c r="M55" i="30" s="1"/>
  <c r="M59" i="22"/>
  <c r="M61" i="22" s="1"/>
  <c r="M71" i="13"/>
  <c r="M77" i="13" s="1"/>
  <c r="M77" i="18"/>
  <c r="M83" i="18" s="1"/>
  <c r="M77" i="17"/>
  <c r="M83" i="17" s="1"/>
  <c r="M71" i="14"/>
  <c r="M77" i="14" s="1"/>
  <c r="AA67" i="62"/>
  <c r="AA76" i="62" s="1"/>
  <c r="AA71" i="51"/>
  <c r="AA80" i="51" s="1"/>
  <c r="AA68" i="55"/>
  <c r="AA77" i="55" s="1"/>
  <c r="AA74" i="58"/>
  <c r="AA83" i="58" s="1"/>
  <c r="AH73" i="61"/>
  <c r="AH82" i="61" s="1"/>
  <c r="AO68" i="55"/>
  <c r="AO77" i="55" s="1"/>
  <c r="AO67" i="62"/>
  <c r="AO76" i="62" s="1"/>
  <c r="AO71" i="51"/>
  <c r="AO80" i="51" s="1"/>
  <c r="AO74" i="58"/>
  <c r="AO83" i="58" s="1"/>
  <c r="Y71" i="15"/>
  <c r="Y77" i="15" s="1"/>
  <c r="Y53" i="28"/>
  <c r="Y55" i="28" s="1"/>
  <c r="Y71" i="13"/>
  <c r="Y77" i="13" s="1"/>
  <c r="Y53" i="32"/>
  <c r="Y55" i="32" s="1"/>
  <c r="Y98" i="43"/>
  <c r="Y106" i="43" s="1"/>
  <c r="Y98" i="48"/>
  <c r="Y106" i="48" s="1"/>
  <c r="Y70" i="72"/>
  <c r="Y72" i="72" s="1"/>
  <c r="Y79" i="67"/>
  <c r="Y85" i="67" s="1"/>
  <c r="Y53" i="30"/>
  <c r="Y55" i="30" s="1"/>
  <c r="Y59" i="22"/>
  <c r="Y61" i="22" s="1"/>
  <c r="Y53" i="26"/>
  <c r="Y55" i="26" s="1"/>
  <c r="Y98" i="46"/>
  <c r="Y106" i="46" s="1"/>
  <c r="Y71" i="3"/>
  <c r="Y59" i="34"/>
  <c r="Y61" i="34" s="1"/>
  <c r="Y134" i="69"/>
  <c r="Y135" i="69" s="1"/>
  <c r="Y92" i="42"/>
  <c r="Y100" i="42" s="1"/>
  <c r="Y98" i="50"/>
  <c r="Y106" i="50" s="1"/>
  <c r="Y98" i="40"/>
  <c r="Y106" i="40" s="1"/>
  <c r="Y71" i="19"/>
  <c r="Y77" i="19" s="1"/>
  <c r="Y77" i="18"/>
  <c r="Y83" i="18" s="1"/>
  <c r="Y77" i="17"/>
  <c r="Y83" i="17" s="1"/>
  <c r="Y71" i="14"/>
  <c r="Y77" i="14" s="1"/>
  <c r="S53" i="32"/>
  <c r="S55" i="32" s="1"/>
  <c r="S98" i="43"/>
  <c r="S106" i="43" s="1"/>
  <c r="S98" i="48"/>
  <c r="S106" i="48" s="1"/>
  <c r="S70" i="72"/>
  <c r="S72" i="72" s="1"/>
  <c r="S79" i="67"/>
  <c r="S85" i="67" s="1"/>
  <c r="S53" i="30"/>
  <c r="S55" i="30" s="1"/>
  <c r="S59" i="22"/>
  <c r="S61" i="22" s="1"/>
  <c r="S53" i="26"/>
  <c r="S55" i="26" s="1"/>
  <c r="S98" i="46"/>
  <c r="S106" i="46" s="1"/>
  <c r="S98" i="40"/>
  <c r="S106" i="40" s="1"/>
  <c r="S71" i="3"/>
  <c r="S71" i="19"/>
  <c r="S77" i="19" s="1"/>
  <c r="S59" i="34"/>
  <c r="S61" i="34" s="1"/>
  <c r="S134" i="69"/>
  <c r="S135" i="69" s="1"/>
  <c r="S92" i="42"/>
  <c r="S100" i="42" s="1"/>
  <c r="S98" i="50"/>
  <c r="S106" i="50" s="1"/>
  <c r="S71" i="15"/>
  <c r="S77" i="15" s="1"/>
  <c r="S53" i="28"/>
  <c r="S55" i="28" s="1"/>
  <c r="S71" i="13"/>
  <c r="S77" i="13" s="1"/>
  <c r="S77" i="18"/>
  <c r="S83" i="18" s="1"/>
  <c r="S77" i="17"/>
  <c r="S83" i="17" s="1"/>
  <c r="S71" i="14"/>
  <c r="S77" i="14" s="1"/>
  <c r="K98" i="43"/>
  <c r="K106" i="43" s="1"/>
  <c r="K98" i="48"/>
  <c r="K106" i="48" s="1"/>
  <c r="K71" i="13"/>
  <c r="K77" i="13" s="1"/>
  <c r="K53" i="30"/>
  <c r="K55" i="30" s="1"/>
  <c r="K59" i="22"/>
  <c r="K61" i="22" s="1"/>
  <c r="K79" i="67"/>
  <c r="K85" i="67" s="1"/>
  <c r="K53" i="26"/>
  <c r="K55" i="26" s="1"/>
  <c r="K98" i="40"/>
  <c r="K106" i="40" s="1"/>
  <c r="K98" i="46"/>
  <c r="K106" i="46" s="1"/>
  <c r="K59" i="34"/>
  <c r="K61" i="34" s="1"/>
  <c r="K71" i="3"/>
  <c r="K71" i="19"/>
  <c r="K77" i="19" s="1"/>
  <c r="K134" i="69"/>
  <c r="K135" i="69" s="1"/>
  <c r="K92" i="42"/>
  <c r="K100" i="42" s="1"/>
  <c r="K98" i="50"/>
  <c r="K106" i="50" s="1"/>
  <c r="K53" i="28"/>
  <c r="K55" i="28" s="1"/>
  <c r="K71" i="15"/>
  <c r="K77" i="15" s="1"/>
  <c r="K70" i="72"/>
  <c r="K72" i="72" s="1"/>
  <c r="K53" i="32"/>
  <c r="K55" i="32" s="1"/>
  <c r="K77" i="18"/>
  <c r="K83" i="18" s="1"/>
  <c r="K77" i="17"/>
  <c r="K83" i="17" s="1"/>
  <c r="K71" i="14"/>
  <c r="K77" i="14" s="1"/>
  <c r="AK53" i="26"/>
  <c r="AK55" i="26" s="1"/>
  <c r="AK98" i="46"/>
  <c r="AK106" i="46" s="1"/>
  <c r="AK98" i="40"/>
  <c r="AK106" i="40" s="1"/>
  <c r="AK71" i="3"/>
  <c r="AK71" i="19"/>
  <c r="AK77" i="19" s="1"/>
  <c r="AK59" i="34"/>
  <c r="AK61" i="34" s="1"/>
  <c r="AK134" i="69"/>
  <c r="AK135" i="69" s="1"/>
  <c r="AK92" i="42"/>
  <c r="AK100" i="42" s="1"/>
  <c r="AK98" i="50"/>
  <c r="AK106" i="50" s="1"/>
  <c r="AK71" i="15"/>
  <c r="AK77" i="15" s="1"/>
  <c r="AK53" i="28"/>
  <c r="AK55" i="28" s="1"/>
  <c r="AK53" i="32"/>
  <c r="AK55" i="32" s="1"/>
  <c r="AK98" i="43"/>
  <c r="AK106" i="43" s="1"/>
  <c r="AK98" i="48"/>
  <c r="AK106" i="48" s="1"/>
  <c r="AK70" i="72"/>
  <c r="AK72" i="72" s="1"/>
  <c r="AK79" i="67"/>
  <c r="AK85" i="67" s="1"/>
  <c r="AK53" i="30"/>
  <c r="AK55" i="30" s="1"/>
  <c r="AK59" i="22"/>
  <c r="AK61" i="22" s="1"/>
  <c r="AK71" i="13"/>
  <c r="AK77" i="13" s="1"/>
  <c r="AK77" i="18"/>
  <c r="AK83" i="18" s="1"/>
  <c r="AK77" i="17"/>
  <c r="AK83" i="17" s="1"/>
  <c r="AK71" i="14"/>
  <c r="AK77" i="14" s="1"/>
  <c r="Z74" i="58"/>
  <c r="Z83" i="58" s="1"/>
  <c r="Z68" i="55"/>
  <c r="Z77" i="55" s="1"/>
  <c r="Z67" i="62"/>
  <c r="Z76" i="62" s="1"/>
  <c r="Z71" i="51"/>
  <c r="Z80" i="51" s="1"/>
  <c r="AG73" i="61"/>
  <c r="AG82" i="61" s="1"/>
  <c r="T74" i="58"/>
  <c r="T83" i="58" s="1"/>
  <c r="T68" i="55"/>
  <c r="T77" i="55" s="1"/>
  <c r="T67" i="62"/>
  <c r="T76" i="62" s="1"/>
  <c r="T71" i="51"/>
  <c r="T80" i="51" s="1"/>
  <c r="AA73" i="61"/>
  <c r="AA82" i="61" s="1"/>
  <c r="K73" i="61"/>
  <c r="K82" i="61" s="1"/>
  <c r="K74" i="58"/>
  <c r="K83" i="58" s="1"/>
  <c r="K67" i="62"/>
  <c r="K76" i="62" s="1"/>
  <c r="K68" i="55"/>
  <c r="K77" i="55" s="1"/>
  <c r="K71" i="51"/>
  <c r="K80" i="51" s="1"/>
  <c r="R73" i="61"/>
  <c r="R82" i="61" s="1"/>
  <c r="AM68" i="55"/>
  <c r="AM77" i="55" s="1"/>
  <c r="AM67" i="62"/>
  <c r="AM76" i="62" s="1"/>
  <c r="AM71" i="51"/>
  <c r="AM80" i="51" s="1"/>
  <c r="AM74" i="58"/>
  <c r="AM83" i="58" s="1"/>
  <c r="AT73" i="61"/>
  <c r="AT82" i="61" s="1"/>
  <c r="X71" i="15"/>
  <c r="X77" i="15" s="1"/>
  <c r="X53" i="28"/>
  <c r="X55" i="28" s="1"/>
  <c r="X71" i="13"/>
  <c r="X77" i="13" s="1"/>
  <c r="X53" i="32"/>
  <c r="X55" i="32" s="1"/>
  <c r="X98" i="43"/>
  <c r="X106" i="43" s="1"/>
  <c r="X98" i="48"/>
  <c r="X106" i="48" s="1"/>
  <c r="X70" i="72"/>
  <c r="X72" i="72" s="1"/>
  <c r="X79" i="67"/>
  <c r="X85" i="67" s="1"/>
  <c r="X53" i="30"/>
  <c r="X55" i="30" s="1"/>
  <c r="X59" i="22"/>
  <c r="X61" i="22" s="1"/>
  <c r="X53" i="26"/>
  <c r="X55" i="26" s="1"/>
  <c r="X98" i="46"/>
  <c r="X106" i="46" s="1"/>
  <c r="X98" i="40"/>
  <c r="X106" i="40" s="1"/>
  <c r="X71" i="3"/>
  <c r="X71" i="19"/>
  <c r="X77" i="19" s="1"/>
  <c r="X134" i="69"/>
  <c r="X135" i="69" s="1"/>
  <c r="X92" i="42"/>
  <c r="X100" i="42" s="1"/>
  <c r="X98" i="50"/>
  <c r="X106" i="50" s="1"/>
  <c r="X59" i="34"/>
  <c r="X61" i="34" s="1"/>
  <c r="X77" i="18"/>
  <c r="X83" i="18" s="1"/>
  <c r="X77" i="17"/>
  <c r="X83" i="17" s="1"/>
  <c r="X71" i="14"/>
  <c r="X77" i="14" s="1"/>
  <c r="AF71" i="19"/>
  <c r="AF77" i="19" s="1"/>
  <c r="AF59" i="34"/>
  <c r="AF61" i="34" s="1"/>
  <c r="AF134" i="69"/>
  <c r="AF135" i="69" s="1"/>
  <c r="AF92" i="42"/>
  <c r="AF100" i="42" s="1"/>
  <c r="AF98" i="50"/>
  <c r="AF106" i="50" s="1"/>
  <c r="AF71" i="15"/>
  <c r="AF77" i="15" s="1"/>
  <c r="AF53" i="28"/>
  <c r="AF55" i="28" s="1"/>
  <c r="AF71" i="13"/>
  <c r="AF77" i="13" s="1"/>
  <c r="AF53" i="32"/>
  <c r="AF55" i="32" s="1"/>
  <c r="AF98" i="43"/>
  <c r="AF106" i="43" s="1"/>
  <c r="AF98" i="48"/>
  <c r="AF106" i="48" s="1"/>
  <c r="AF70" i="72"/>
  <c r="AF72" i="72" s="1"/>
  <c r="AF59" i="22"/>
  <c r="AF61" i="22" s="1"/>
  <c r="AF53" i="26"/>
  <c r="AF55" i="26" s="1"/>
  <c r="AF98" i="46"/>
  <c r="AF106" i="46" s="1"/>
  <c r="AF98" i="40"/>
  <c r="AF106" i="40" s="1"/>
  <c r="AF71" i="3"/>
  <c r="AF79" i="67"/>
  <c r="AF85" i="67" s="1"/>
  <c r="AF53" i="30"/>
  <c r="AF55" i="30" s="1"/>
  <c r="AF77" i="17"/>
  <c r="AF83" i="17" s="1"/>
  <c r="AF77" i="18"/>
  <c r="AF83" i="18" s="1"/>
  <c r="AF71" i="14"/>
  <c r="AF77" i="14" s="1"/>
  <c r="J73" i="61"/>
  <c r="J82" i="61" s="1"/>
  <c r="J67" i="62"/>
  <c r="J76" i="62" s="1"/>
  <c r="J68" i="55"/>
  <c r="J77" i="55" s="1"/>
  <c r="J71" i="51"/>
  <c r="J80" i="51" s="1"/>
  <c r="J74" i="58"/>
  <c r="J83" i="58" s="1"/>
  <c r="Q73" i="61"/>
  <c r="Q82" i="61" s="1"/>
  <c r="AL68" i="55"/>
  <c r="AL77" i="55" s="1"/>
  <c r="AL74" i="58"/>
  <c r="AL83" i="58" s="1"/>
  <c r="AL67" i="62"/>
  <c r="AL76" i="62" s="1"/>
  <c r="AL71" i="51"/>
  <c r="AL80" i="51" s="1"/>
  <c r="AS73" i="61"/>
  <c r="AS82" i="61" s="1"/>
  <c r="Y74" i="58"/>
  <c r="Y83" i="58" s="1"/>
  <c r="Y68" i="55"/>
  <c r="Y77" i="55" s="1"/>
  <c r="Y67" i="62"/>
  <c r="Y76" i="62" s="1"/>
  <c r="Y71" i="51"/>
  <c r="Y80" i="51" s="1"/>
  <c r="AF73" i="61"/>
  <c r="AF82" i="61" s="1"/>
  <c r="N68" i="55"/>
  <c r="N77" i="55" s="1"/>
  <c r="N71" i="51"/>
  <c r="N80" i="51" s="1"/>
  <c r="N67" i="62"/>
  <c r="N76" i="62" s="1"/>
  <c r="N74" i="58"/>
  <c r="N83" i="58" s="1"/>
  <c r="U73" i="61"/>
  <c r="U82" i="61" s="1"/>
  <c r="F71" i="13"/>
  <c r="F77" i="13" s="1"/>
  <c r="F53" i="28"/>
  <c r="F55" i="28" s="1"/>
  <c r="F70" i="72"/>
  <c r="F72" i="72" s="1"/>
  <c r="F53" i="32"/>
  <c r="F55" i="32" s="1"/>
  <c r="F79" i="67"/>
  <c r="F85" i="67" s="1"/>
  <c r="F98" i="43"/>
  <c r="F106" i="43" s="1"/>
  <c r="F98" i="48"/>
  <c r="F53" i="30"/>
  <c r="F55" i="30" s="1"/>
  <c r="F59" i="22"/>
  <c r="F61" i="22" s="1"/>
  <c r="F71" i="3"/>
  <c r="F71" i="19"/>
  <c r="F77" i="19" s="1"/>
  <c r="F53" i="26"/>
  <c r="F55" i="26" s="1"/>
  <c r="F98" i="46"/>
  <c r="F106" i="46" s="1"/>
  <c r="F98" i="40"/>
  <c r="F106" i="40" s="1"/>
  <c r="F59" i="34"/>
  <c r="F61" i="34" s="1"/>
  <c r="F71" i="15"/>
  <c r="F77" i="15" s="1"/>
  <c r="F134" i="69"/>
  <c r="F135" i="69" s="1"/>
  <c r="F92" i="42"/>
  <c r="F100" i="42" s="1"/>
  <c r="F98" i="50"/>
  <c r="F106" i="50" s="1"/>
  <c r="F77" i="17"/>
  <c r="F83" i="17" s="1"/>
  <c r="F77" i="18"/>
  <c r="F83" i="18" s="1"/>
  <c r="F71" i="14"/>
  <c r="F77" i="14" s="1"/>
  <c r="F73" i="61"/>
  <c r="F82" i="61" s="1"/>
  <c r="F67" i="62"/>
  <c r="F76" i="62" s="1"/>
  <c r="F68" i="55"/>
  <c r="F77" i="55" s="1"/>
  <c r="F71" i="51"/>
  <c r="F80" i="51" s="1"/>
  <c r="F74" i="58"/>
  <c r="F83" i="58" s="1"/>
  <c r="M73" i="61"/>
  <c r="M82" i="61" s="1"/>
  <c r="W53" i="28"/>
  <c r="W55" i="28" s="1"/>
  <c r="W71" i="13"/>
  <c r="W77" i="13" s="1"/>
  <c r="W53" i="32"/>
  <c r="W55" i="32" s="1"/>
  <c r="W98" i="43"/>
  <c r="W106" i="43" s="1"/>
  <c r="W98" i="48"/>
  <c r="W106" i="48" s="1"/>
  <c r="W70" i="72"/>
  <c r="W72" i="72" s="1"/>
  <c r="W79" i="67"/>
  <c r="W85" i="67" s="1"/>
  <c r="W53" i="30"/>
  <c r="W55" i="30" s="1"/>
  <c r="W59" i="22"/>
  <c r="W61" i="22" s="1"/>
  <c r="W53" i="26"/>
  <c r="W55" i="26" s="1"/>
  <c r="W98" i="46"/>
  <c r="W106" i="46" s="1"/>
  <c r="W98" i="40"/>
  <c r="W106" i="40" s="1"/>
  <c r="W71" i="3"/>
  <c r="W71" i="19"/>
  <c r="W77" i="19" s="1"/>
  <c r="W59" i="34"/>
  <c r="W61" i="34" s="1"/>
  <c r="W134" i="69"/>
  <c r="W135" i="69" s="1"/>
  <c r="W92" i="42"/>
  <c r="W100" i="42" s="1"/>
  <c r="W98" i="50"/>
  <c r="W106" i="50" s="1"/>
  <c r="W71" i="15"/>
  <c r="W77" i="15" s="1"/>
  <c r="W77" i="18"/>
  <c r="W83" i="18" s="1"/>
  <c r="W77" i="17"/>
  <c r="W83" i="17" s="1"/>
  <c r="W71" i="14"/>
  <c r="W77" i="14" s="1"/>
  <c r="L68" i="55"/>
  <c r="L77" i="55" s="1"/>
  <c r="L71" i="51"/>
  <c r="L80" i="51" s="1"/>
  <c r="L67" i="62"/>
  <c r="L76" i="62" s="1"/>
  <c r="L74" i="58"/>
  <c r="L83" i="58" s="1"/>
  <c r="S73" i="61"/>
  <c r="S82" i="61" s="1"/>
  <c r="E73" i="61"/>
  <c r="E82" i="61" s="1"/>
  <c r="E68" i="55"/>
  <c r="E77" i="55" s="1"/>
  <c r="E71" i="51"/>
  <c r="E80" i="51" s="1"/>
  <c r="E74" i="58"/>
  <c r="E83" i="58" s="1"/>
  <c r="E67" i="62"/>
  <c r="E76" i="62" s="1"/>
  <c r="L73" i="61"/>
  <c r="L82" i="61" s="1"/>
  <c r="AK74" i="58"/>
  <c r="AK83" i="58" s="1"/>
  <c r="AK68" i="55"/>
  <c r="AK77" i="55" s="1"/>
  <c r="AK67" i="62"/>
  <c r="AK76" i="62" s="1"/>
  <c r="AK71" i="51"/>
  <c r="AK80" i="51" s="1"/>
  <c r="AR73" i="61"/>
  <c r="AR82" i="61" s="1"/>
  <c r="X74" i="58"/>
  <c r="X83" i="58" s="1"/>
  <c r="X68" i="55"/>
  <c r="X77" i="55" s="1"/>
  <c r="X67" i="62"/>
  <c r="X76" i="62" s="1"/>
  <c r="X71" i="51"/>
  <c r="X80" i="51" s="1"/>
  <c r="AE73" i="61"/>
  <c r="AE82" i="61" s="1"/>
  <c r="S68" i="55"/>
  <c r="S77" i="55" s="1"/>
  <c r="S71" i="51"/>
  <c r="S80" i="51" s="1"/>
  <c r="S67" i="62"/>
  <c r="S76" i="62" s="1"/>
  <c r="S74" i="58"/>
  <c r="S83" i="58" s="1"/>
  <c r="Z73" i="61"/>
  <c r="Z82" i="61" s="1"/>
  <c r="AB67" i="62"/>
  <c r="AB76" i="62" s="1"/>
  <c r="AB71" i="51"/>
  <c r="AB80" i="51" s="1"/>
  <c r="AB74" i="58"/>
  <c r="AB83" i="58" s="1"/>
  <c r="AB68" i="55"/>
  <c r="AB77" i="55" s="1"/>
  <c r="AI73" i="61"/>
  <c r="AI82" i="61" s="1"/>
  <c r="AT71" i="13"/>
  <c r="AT77" i="13" s="1"/>
  <c r="AT53" i="32"/>
  <c r="AT55" i="32" s="1"/>
  <c r="AT98" i="43"/>
  <c r="AT106" i="43" s="1"/>
  <c r="AT98" i="48"/>
  <c r="AT106" i="48" s="1"/>
  <c r="AT70" i="72"/>
  <c r="AT72" i="72" s="1"/>
  <c r="AT79" i="67"/>
  <c r="AT85" i="67" s="1"/>
  <c r="AT53" i="30"/>
  <c r="AT55" i="30" s="1"/>
  <c r="AT59" i="22"/>
  <c r="AT61" i="22" s="1"/>
  <c r="AT53" i="26"/>
  <c r="AT55" i="26" s="1"/>
  <c r="AT98" i="46"/>
  <c r="AT106" i="46" s="1"/>
  <c r="AT98" i="40"/>
  <c r="AT106" i="40" s="1"/>
  <c r="AT71" i="3"/>
  <c r="AT71" i="19"/>
  <c r="AT77" i="19" s="1"/>
  <c r="AT59" i="34"/>
  <c r="AT61" i="34" s="1"/>
  <c r="AT134" i="69"/>
  <c r="AT135" i="69" s="1"/>
  <c r="AT92" i="42"/>
  <c r="AT100" i="42" s="1"/>
  <c r="AT98" i="50"/>
  <c r="AT106" i="50" s="1"/>
  <c r="AT71" i="15"/>
  <c r="AT77" i="15" s="1"/>
  <c r="AT53" i="28"/>
  <c r="AT55" i="28" s="1"/>
  <c r="AT77" i="18"/>
  <c r="AT83" i="18" s="1"/>
  <c r="AT77" i="17"/>
  <c r="AT83" i="17" s="1"/>
  <c r="AT71" i="14"/>
  <c r="AT77" i="14" s="1"/>
  <c r="U57" i="13"/>
  <c r="U60" i="13" s="1"/>
  <c r="AS57" i="13"/>
  <c r="AS60" i="13" s="1"/>
  <c r="H57" i="13"/>
  <c r="H60" i="13" s="1"/>
  <c r="N57" i="13"/>
  <c r="N60" i="13" s="1"/>
  <c r="AN57" i="13"/>
  <c r="AN60" i="13" s="1"/>
  <c r="AC57" i="13"/>
  <c r="AC60" i="13" s="1"/>
  <c r="AD57" i="13"/>
  <c r="AD60" i="13" s="1"/>
  <c r="AR57" i="13"/>
  <c r="AR60" i="13" s="1"/>
  <c r="F57" i="13"/>
  <c r="F60" i="13" s="1"/>
  <c r="V57" i="13"/>
  <c r="V60" i="13" s="1"/>
  <c r="AH57" i="13"/>
  <c r="AH60" i="13" s="1"/>
  <c r="W57" i="13"/>
  <c r="W60" i="13" s="1"/>
  <c r="J57" i="13"/>
  <c r="J60" i="13" s="1"/>
  <c r="X57" i="13"/>
  <c r="X60" i="13" s="1"/>
  <c r="K57" i="13"/>
  <c r="K60" i="13" s="1"/>
  <c r="Y57" i="13"/>
  <c r="Y60" i="13" s="1"/>
  <c r="L57" i="13"/>
  <c r="L60" i="13" s="1"/>
  <c r="AL57" i="13"/>
  <c r="AL60" i="13" s="1"/>
  <c r="T57" i="13"/>
  <c r="T60" i="13" s="1"/>
  <c r="AM57" i="13"/>
  <c r="AM60" i="13" s="1"/>
  <c r="AB57" i="13"/>
  <c r="AB60" i="13" s="1"/>
  <c r="D57" i="13"/>
  <c r="D60" i="13" s="1"/>
  <c r="Q57" i="13"/>
  <c r="Q60" i="13" s="1"/>
  <c r="E57" i="13"/>
  <c r="E60" i="13" s="1"/>
  <c r="AT57" i="13"/>
  <c r="AT60" i="13" s="1"/>
  <c r="I57" i="13"/>
  <c r="I60" i="13" s="1"/>
  <c r="AI57" i="13"/>
  <c r="AI60" i="13" s="1"/>
  <c r="AU57" i="13"/>
  <c r="AU60" i="13" s="1"/>
  <c r="AJ57" i="13"/>
  <c r="AJ60" i="13" s="1"/>
  <c r="R57" i="13"/>
  <c r="R60" i="13" s="1"/>
  <c r="AK57" i="13"/>
  <c r="AK60" i="13" s="1"/>
  <c r="S57" i="13"/>
  <c r="S60" i="13" s="1"/>
  <c r="Z57" i="13"/>
  <c r="Z60" i="13" s="1"/>
  <c r="M57" i="13"/>
  <c r="M60" i="13" s="1"/>
  <c r="O57" i="13"/>
  <c r="O60" i="13" s="1"/>
  <c r="P57" i="13"/>
  <c r="P60" i="13" s="1"/>
  <c r="AO57" i="13"/>
  <c r="AO60" i="13" s="1"/>
  <c r="AP57" i="13"/>
  <c r="AP60" i="13" s="1"/>
  <c r="AQ57" i="13"/>
  <c r="AQ60" i="13" s="1"/>
  <c r="AE57" i="13"/>
  <c r="AE60" i="13" s="1"/>
  <c r="AG57" i="13"/>
  <c r="AG60" i="13" s="1"/>
  <c r="AA57" i="13"/>
  <c r="AA60" i="13" s="1"/>
  <c r="G57" i="13"/>
  <c r="G60" i="13" s="1"/>
  <c r="AF57" i="13"/>
  <c r="AF60" i="13" s="1"/>
  <c r="AJ53" i="26"/>
  <c r="AJ55" i="26" s="1"/>
  <c r="AJ98" i="46"/>
  <c r="AJ106" i="46" s="1"/>
  <c r="AJ98" i="40"/>
  <c r="AJ106" i="40" s="1"/>
  <c r="AJ71" i="3"/>
  <c r="AJ71" i="19"/>
  <c r="AJ77" i="19" s="1"/>
  <c r="AJ59" i="34"/>
  <c r="AJ61" i="34" s="1"/>
  <c r="AJ134" i="69"/>
  <c r="AJ135" i="69" s="1"/>
  <c r="AJ92" i="42"/>
  <c r="AJ100" i="42" s="1"/>
  <c r="AJ71" i="15"/>
  <c r="AJ77" i="15" s="1"/>
  <c r="AJ53" i="28"/>
  <c r="AJ55" i="28" s="1"/>
  <c r="AJ71" i="13"/>
  <c r="AJ77" i="13" s="1"/>
  <c r="AJ70" i="72"/>
  <c r="AJ72" i="72" s="1"/>
  <c r="AJ79" i="67"/>
  <c r="AJ85" i="67" s="1"/>
  <c r="AJ53" i="30"/>
  <c r="AJ55" i="30" s="1"/>
  <c r="AJ59" i="22"/>
  <c r="AJ61" i="22" s="1"/>
  <c r="AJ98" i="43"/>
  <c r="AJ106" i="43" s="1"/>
  <c r="AJ98" i="48"/>
  <c r="AJ106" i="48" s="1"/>
  <c r="AJ98" i="50"/>
  <c r="AJ106" i="50" s="1"/>
  <c r="AJ53" i="32"/>
  <c r="AJ55" i="32" s="1"/>
  <c r="AJ77" i="18"/>
  <c r="AJ83" i="18" s="1"/>
  <c r="AJ77" i="17"/>
  <c r="AJ83" i="17" s="1"/>
  <c r="AJ71" i="14"/>
  <c r="AJ77" i="14" s="1"/>
  <c r="R70" i="72"/>
  <c r="R72" i="72" s="1"/>
  <c r="R79" i="67"/>
  <c r="R85" i="67" s="1"/>
  <c r="R53" i="30"/>
  <c r="R55" i="30" s="1"/>
  <c r="R59" i="22"/>
  <c r="R61" i="22" s="1"/>
  <c r="R53" i="26"/>
  <c r="R55" i="26" s="1"/>
  <c r="R98" i="46"/>
  <c r="R106" i="46" s="1"/>
  <c r="R98" i="40"/>
  <c r="R106" i="40" s="1"/>
  <c r="R71" i="3"/>
  <c r="R71" i="19"/>
  <c r="R77" i="19" s="1"/>
  <c r="R59" i="34"/>
  <c r="R61" i="34" s="1"/>
  <c r="R134" i="69"/>
  <c r="R135" i="69" s="1"/>
  <c r="R92" i="42"/>
  <c r="R100" i="42" s="1"/>
  <c r="R98" i="50"/>
  <c r="R106" i="50" s="1"/>
  <c r="R71" i="15"/>
  <c r="R77" i="15" s="1"/>
  <c r="R53" i="28"/>
  <c r="R55" i="28" s="1"/>
  <c r="R71" i="13"/>
  <c r="R77" i="13" s="1"/>
  <c r="R53" i="32"/>
  <c r="R55" i="32" s="1"/>
  <c r="R98" i="43"/>
  <c r="R106" i="43" s="1"/>
  <c r="R98" i="48"/>
  <c r="R106" i="48" s="1"/>
  <c r="R77" i="18"/>
  <c r="R83" i="18" s="1"/>
  <c r="R77" i="17"/>
  <c r="R83" i="17" s="1"/>
  <c r="R71" i="14"/>
  <c r="R77" i="14" s="1"/>
  <c r="AU53" i="28"/>
  <c r="AU55" i="28" s="1"/>
  <c r="AU71" i="13"/>
  <c r="AU77" i="13" s="1"/>
  <c r="AU53" i="32"/>
  <c r="AU55" i="32" s="1"/>
  <c r="AU98" i="43"/>
  <c r="AU106" i="43" s="1"/>
  <c r="AU98" i="48"/>
  <c r="AU106" i="48" s="1"/>
  <c r="AU70" i="72"/>
  <c r="AU72" i="72" s="1"/>
  <c r="AU79" i="67"/>
  <c r="AU85" i="67" s="1"/>
  <c r="AU53" i="30"/>
  <c r="AU55" i="30" s="1"/>
  <c r="AU59" i="22"/>
  <c r="AU61" i="22" s="1"/>
  <c r="AU53" i="26"/>
  <c r="AU55" i="26" s="1"/>
  <c r="AU98" i="46"/>
  <c r="AU106" i="46" s="1"/>
  <c r="AU98" i="40"/>
  <c r="AU106" i="40" s="1"/>
  <c r="AU71" i="3"/>
  <c r="AU71" i="19"/>
  <c r="AU77" i="19" s="1"/>
  <c r="AU59" i="34"/>
  <c r="AU61" i="34" s="1"/>
  <c r="AU98" i="50"/>
  <c r="AU106" i="50" s="1"/>
  <c r="AU134" i="69"/>
  <c r="AU135" i="69" s="1"/>
  <c r="AU92" i="42"/>
  <c r="AU100" i="42" s="1"/>
  <c r="AU71" i="15"/>
  <c r="AU77" i="15" s="1"/>
  <c r="AU77" i="18"/>
  <c r="AU83" i="18" s="1"/>
  <c r="AU77" i="17"/>
  <c r="AU83" i="17" s="1"/>
  <c r="AU71" i="14"/>
  <c r="AU77" i="14" s="1"/>
  <c r="AQ53" i="32"/>
  <c r="AQ55" i="32" s="1"/>
  <c r="AQ98" i="43"/>
  <c r="AQ106" i="43" s="1"/>
  <c r="AQ98" i="48"/>
  <c r="AQ106" i="48" s="1"/>
  <c r="AQ70" i="72"/>
  <c r="AQ72" i="72" s="1"/>
  <c r="AQ79" i="67"/>
  <c r="AQ85" i="67" s="1"/>
  <c r="AQ53" i="30"/>
  <c r="AQ55" i="30" s="1"/>
  <c r="AQ59" i="22"/>
  <c r="AQ61" i="22" s="1"/>
  <c r="AQ53" i="26"/>
  <c r="AQ55" i="26" s="1"/>
  <c r="AQ98" i="46"/>
  <c r="AQ106" i="46" s="1"/>
  <c r="AQ98" i="40"/>
  <c r="AQ106" i="40" s="1"/>
  <c r="AQ71" i="3"/>
  <c r="AQ71" i="19"/>
  <c r="AQ77" i="19" s="1"/>
  <c r="AQ59" i="34"/>
  <c r="AQ61" i="34" s="1"/>
  <c r="AQ134" i="69"/>
  <c r="AQ135" i="69" s="1"/>
  <c r="AQ92" i="42"/>
  <c r="AQ100" i="42" s="1"/>
  <c r="AQ98" i="50"/>
  <c r="AQ106" i="50" s="1"/>
  <c r="AQ71" i="15"/>
  <c r="AQ77" i="15" s="1"/>
  <c r="AQ53" i="28"/>
  <c r="AQ55" i="28" s="1"/>
  <c r="AQ71" i="13"/>
  <c r="AQ77" i="13" s="1"/>
  <c r="AQ77" i="18"/>
  <c r="AQ83" i="18" s="1"/>
  <c r="AQ77" i="17"/>
  <c r="AQ83" i="17" s="1"/>
  <c r="AQ71" i="14"/>
  <c r="AQ77" i="14" s="1"/>
  <c r="AI53" i="26"/>
  <c r="AI55" i="26" s="1"/>
  <c r="AI98" i="46"/>
  <c r="AI106" i="46" s="1"/>
  <c r="AI98" i="40"/>
  <c r="AI106" i="40" s="1"/>
  <c r="AI71" i="3"/>
  <c r="AI71" i="19"/>
  <c r="AI77" i="19" s="1"/>
  <c r="AI59" i="34"/>
  <c r="AI61" i="34" s="1"/>
  <c r="AI134" i="69"/>
  <c r="AI135" i="69" s="1"/>
  <c r="AI92" i="42"/>
  <c r="AI100" i="42" s="1"/>
  <c r="AI71" i="15"/>
  <c r="AI77" i="15" s="1"/>
  <c r="AI53" i="28"/>
  <c r="AI55" i="28" s="1"/>
  <c r="AI71" i="13"/>
  <c r="AI77" i="13" s="1"/>
  <c r="AI53" i="32"/>
  <c r="AI55" i="32" s="1"/>
  <c r="AI98" i="43"/>
  <c r="AI106" i="43" s="1"/>
  <c r="AI98" i="48"/>
  <c r="AI106" i="48" s="1"/>
  <c r="AI79" i="67"/>
  <c r="AI85" i="67" s="1"/>
  <c r="AI53" i="30"/>
  <c r="AI55" i="30" s="1"/>
  <c r="AI59" i="22"/>
  <c r="AI61" i="22" s="1"/>
  <c r="AI70" i="72"/>
  <c r="AI72" i="72" s="1"/>
  <c r="AI98" i="50"/>
  <c r="AI106" i="50" s="1"/>
  <c r="AI77" i="18"/>
  <c r="AI83" i="18" s="1"/>
  <c r="AI77" i="17"/>
  <c r="AI83" i="17" s="1"/>
  <c r="AI71" i="14"/>
  <c r="AI77" i="14" s="1"/>
  <c r="AD67" i="62"/>
  <c r="AD76" i="62" s="1"/>
  <c r="AD71" i="51"/>
  <c r="AD80" i="51" s="1"/>
  <c r="AD74" i="58"/>
  <c r="AD83" i="58" s="1"/>
  <c r="AD68" i="55"/>
  <c r="AD77" i="55" s="1"/>
  <c r="AK73" i="61"/>
  <c r="AK82" i="61" s="1"/>
  <c r="Q68" i="55"/>
  <c r="Q77" i="55" s="1"/>
  <c r="Q71" i="51"/>
  <c r="Q80" i="51" s="1"/>
  <c r="Q67" i="62"/>
  <c r="Q76" i="62" s="1"/>
  <c r="Q74" i="58"/>
  <c r="Q83" i="58" s="1"/>
  <c r="X73" i="61"/>
  <c r="X82" i="61" s="1"/>
  <c r="AP70" i="72"/>
  <c r="AP72" i="72" s="1"/>
  <c r="AP79" i="67"/>
  <c r="AP85" i="67" s="1"/>
  <c r="AP53" i="30"/>
  <c r="AP55" i="30" s="1"/>
  <c r="AP59" i="22"/>
  <c r="AP61" i="22" s="1"/>
  <c r="AP53" i="26"/>
  <c r="AP55" i="26" s="1"/>
  <c r="AP98" i="46"/>
  <c r="AP106" i="46" s="1"/>
  <c r="AP98" i="40"/>
  <c r="AP106" i="40" s="1"/>
  <c r="AP71" i="3"/>
  <c r="AP71" i="19"/>
  <c r="AP77" i="19" s="1"/>
  <c r="AP59" i="34"/>
  <c r="AP61" i="34" s="1"/>
  <c r="AP134" i="69"/>
  <c r="AP135" i="69" s="1"/>
  <c r="AP92" i="42"/>
  <c r="AP100" i="42" s="1"/>
  <c r="AP98" i="50"/>
  <c r="AP106" i="50" s="1"/>
  <c r="AP71" i="15"/>
  <c r="AP77" i="15" s="1"/>
  <c r="AP53" i="28"/>
  <c r="AP55" i="28" s="1"/>
  <c r="AP71" i="13"/>
  <c r="AP77" i="13" s="1"/>
  <c r="AP53" i="32"/>
  <c r="AP55" i="32" s="1"/>
  <c r="AP98" i="43"/>
  <c r="AP106" i="43" s="1"/>
  <c r="AP98" i="48"/>
  <c r="AP106" i="48" s="1"/>
  <c r="AP77" i="18"/>
  <c r="AP83" i="18" s="1"/>
  <c r="AP77" i="17"/>
  <c r="AP83" i="17" s="1"/>
  <c r="AP71" i="14"/>
  <c r="AP77" i="14" s="1"/>
  <c r="W71" i="51"/>
  <c r="W80" i="51" s="1"/>
  <c r="W74" i="58"/>
  <c r="W83" i="58" s="1"/>
  <c r="W68" i="55"/>
  <c r="W77" i="55" s="1"/>
  <c r="W67" i="62"/>
  <c r="W76" i="62" s="1"/>
  <c r="AD73" i="61"/>
  <c r="AD82" i="61" s="1"/>
  <c r="AE67" i="62"/>
  <c r="AE76" i="62" s="1"/>
  <c r="AE71" i="51"/>
  <c r="AE80" i="51" s="1"/>
  <c r="AE74" i="58"/>
  <c r="AE83" i="58" s="1"/>
  <c r="AE68" i="55"/>
  <c r="AE77" i="55" s="1"/>
  <c r="AL73" i="61"/>
  <c r="AL82" i="61" s="1"/>
  <c r="H73" i="61"/>
  <c r="H82" i="61" s="1"/>
  <c r="H67" i="62"/>
  <c r="H76" i="62" s="1"/>
  <c r="H68" i="55"/>
  <c r="H77" i="55" s="1"/>
  <c r="H71" i="51"/>
  <c r="H80" i="51" s="1"/>
  <c r="H74" i="58"/>
  <c r="H83" i="58" s="1"/>
  <c r="O73" i="61"/>
  <c r="O82" i="61" s="1"/>
  <c r="I71" i="15"/>
  <c r="I77" i="15" s="1"/>
  <c r="I134" i="69"/>
  <c r="I135" i="69" s="1"/>
  <c r="I98" i="50"/>
  <c r="I106" i="50" s="1"/>
  <c r="I92" i="42"/>
  <c r="I100" i="42" s="1"/>
  <c r="I71" i="13"/>
  <c r="I77" i="13" s="1"/>
  <c r="I53" i="28"/>
  <c r="I55" i="28" s="1"/>
  <c r="I70" i="72"/>
  <c r="I72" i="72" s="1"/>
  <c r="I53" i="32"/>
  <c r="I55" i="32" s="1"/>
  <c r="I79" i="67"/>
  <c r="I85" i="67" s="1"/>
  <c r="I98" i="43"/>
  <c r="I106" i="43" s="1"/>
  <c r="I98" i="48"/>
  <c r="I53" i="30"/>
  <c r="I55" i="30" s="1"/>
  <c r="I59" i="22"/>
  <c r="I61" i="22" s="1"/>
  <c r="I71" i="3"/>
  <c r="I98" i="46"/>
  <c r="I106" i="46" s="1"/>
  <c r="I98" i="40"/>
  <c r="I106" i="40" s="1"/>
  <c r="I59" i="34"/>
  <c r="I61" i="34" s="1"/>
  <c r="I71" i="19"/>
  <c r="I77" i="19" s="1"/>
  <c r="I53" i="26"/>
  <c r="I55" i="26" s="1"/>
  <c r="I77" i="18"/>
  <c r="I83" i="18" s="1"/>
  <c r="I77" i="17"/>
  <c r="I83" i="17" s="1"/>
  <c r="I71" i="14"/>
  <c r="I77" i="14" s="1"/>
  <c r="V71" i="13"/>
  <c r="V77" i="13" s="1"/>
  <c r="V53" i="32"/>
  <c r="V55" i="32" s="1"/>
  <c r="V98" i="43"/>
  <c r="V106" i="43" s="1"/>
  <c r="V98" i="48"/>
  <c r="V106" i="48" s="1"/>
  <c r="V70" i="72"/>
  <c r="V72" i="72" s="1"/>
  <c r="V79" i="67"/>
  <c r="V85" i="67" s="1"/>
  <c r="V53" i="30"/>
  <c r="V55" i="30" s="1"/>
  <c r="V59" i="22"/>
  <c r="V61" i="22" s="1"/>
  <c r="V53" i="26"/>
  <c r="V55" i="26" s="1"/>
  <c r="V98" i="46"/>
  <c r="V106" i="46" s="1"/>
  <c r="V98" i="40"/>
  <c r="V106" i="40" s="1"/>
  <c r="V71" i="3"/>
  <c r="V71" i="19"/>
  <c r="V77" i="19" s="1"/>
  <c r="V59" i="34"/>
  <c r="V61" i="34" s="1"/>
  <c r="V134" i="69"/>
  <c r="V135" i="69" s="1"/>
  <c r="V92" i="42"/>
  <c r="V100" i="42" s="1"/>
  <c r="V98" i="50"/>
  <c r="V106" i="50" s="1"/>
  <c r="V71" i="15"/>
  <c r="V77" i="15" s="1"/>
  <c r="V53" i="28"/>
  <c r="V55" i="28" s="1"/>
  <c r="V77" i="18"/>
  <c r="V83" i="18" s="1"/>
  <c r="V77" i="17"/>
  <c r="V83" i="17" s="1"/>
  <c r="V71" i="14"/>
  <c r="V77" i="14" s="1"/>
  <c r="AE59" i="34"/>
  <c r="AE61" i="34" s="1"/>
  <c r="AE134" i="69"/>
  <c r="AE135" i="69" s="1"/>
  <c r="AE92" i="42"/>
  <c r="AE100" i="42" s="1"/>
  <c r="AE71" i="15"/>
  <c r="AE77" i="15" s="1"/>
  <c r="AE53" i="28"/>
  <c r="AE55" i="28" s="1"/>
  <c r="AE71" i="13"/>
  <c r="AE77" i="13" s="1"/>
  <c r="AE53" i="32"/>
  <c r="AE55" i="32" s="1"/>
  <c r="AE98" i="43"/>
  <c r="AE106" i="43" s="1"/>
  <c r="AE98" i="48"/>
  <c r="AE106" i="48" s="1"/>
  <c r="AE70" i="72"/>
  <c r="AE72" i="72" s="1"/>
  <c r="AE79" i="67"/>
  <c r="AE85" i="67" s="1"/>
  <c r="AE53" i="30"/>
  <c r="AE55" i="30" s="1"/>
  <c r="AE53" i="26"/>
  <c r="AE55" i="26" s="1"/>
  <c r="AE98" i="46"/>
  <c r="AE106" i="46" s="1"/>
  <c r="AE98" i="40"/>
  <c r="AE106" i="40" s="1"/>
  <c r="AE71" i="3"/>
  <c r="AE71" i="19"/>
  <c r="AE77" i="19" s="1"/>
  <c r="AE59" i="22"/>
  <c r="AE61" i="22" s="1"/>
  <c r="AE98" i="50"/>
  <c r="AE106" i="50" s="1"/>
  <c r="AE77" i="17"/>
  <c r="AE83" i="17" s="1"/>
  <c r="AE77" i="18"/>
  <c r="AE83" i="18" s="1"/>
  <c r="AE71" i="14"/>
  <c r="AE77" i="14" s="1"/>
  <c r="AR71" i="13"/>
  <c r="AR77" i="13" s="1"/>
  <c r="AR53" i="32"/>
  <c r="AR55" i="32" s="1"/>
  <c r="AR98" i="43"/>
  <c r="AR106" i="43" s="1"/>
  <c r="AR98" i="48"/>
  <c r="AR106" i="48" s="1"/>
  <c r="AR70" i="72"/>
  <c r="AR72" i="72" s="1"/>
  <c r="AR79" i="67"/>
  <c r="AR85" i="67" s="1"/>
  <c r="AR53" i="30"/>
  <c r="AR55" i="30" s="1"/>
  <c r="AR59" i="22"/>
  <c r="AR61" i="22" s="1"/>
  <c r="AR53" i="26"/>
  <c r="AR55" i="26" s="1"/>
  <c r="AR98" i="46"/>
  <c r="AR106" i="46" s="1"/>
  <c r="AR71" i="3"/>
  <c r="AR77" i="3" s="1"/>
  <c r="AR71" i="19"/>
  <c r="AR77" i="19" s="1"/>
  <c r="AR59" i="34"/>
  <c r="AR61" i="34" s="1"/>
  <c r="AR71" i="15"/>
  <c r="AR77" i="15" s="1"/>
  <c r="AR53" i="28"/>
  <c r="AR55" i="28" s="1"/>
  <c r="AR92" i="42"/>
  <c r="AR100" i="42" s="1"/>
  <c r="AR98" i="40"/>
  <c r="AR106" i="40" s="1"/>
  <c r="AR134" i="69"/>
  <c r="AR135" i="69" s="1"/>
  <c r="AR98" i="50"/>
  <c r="AR106" i="50" s="1"/>
  <c r="AR77" i="17"/>
  <c r="AR83" i="17" s="1"/>
  <c r="AR77" i="18"/>
  <c r="AR83" i="18" s="1"/>
  <c r="AR71" i="14"/>
  <c r="AR77" i="14" s="1"/>
  <c r="AU67" i="62"/>
  <c r="AU76" i="62" s="1"/>
  <c r="AU74" i="58"/>
  <c r="AU83" i="58" s="1"/>
  <c r="AU68" i="55"/>
  <c r="AU77" i="55" s="1"/>
  <c r="AU71" i="51"/>
  <c r="AU80" i="51" s="1"/>
  <c r="P79" i="67"/>
  <c r="P85" i="67" s="1"/>
  <c r="P53" i="30"/>
  <c r="P55" i="30" s="1"/>
  <c r="P59" i="22"/>
  <c r="P61" i="22" s="1"/>
  <c r="P53" i="26"/>
  <c r="P55" i="26" s="1"/>
  <c r="P98" i="46"/>
  <c r="P106" i="46" s="1"/>
  <c r="P98" i="40"/>
  <c r="P106" i="40" s="1"/>
  <c r="P71" i="3"/>
  <c r="P71" i="19"/>
  <c r="P77" i="19" s="1"/>
  <c r="P59" i="34"/>
  <c r="P61" i="34" s="1"/>
  <c r="P134" i="69"/>
  <c r="P135" i="69" s="1"/>
  <c r="P92" i="42"/>
  <c r="P100" i="42" s="1"/>
  <c r="P98" i="50"/>
  <c r="P106" i="50" s="1"/>
  <c r="P71" i="15"/>
  <c r="P77" i="15" s="1"/>
  <c r="P71" i="13"/>
  <c r="P77" i="13" s="1"/>
  <c r="P53" i="32"/>
  <c r="P55" i="32" s="1"/>
  <c r="P98" i="43"/>
  <c r="P106" i="43" s="1"/>
  <c r="P98" i="48"/>
  <c r="P106" i="48" s="1"/>
  <c r="P70" i="72"/>
  <c r="P72" i="72" s="1"/>
  <c r="P53" i="28"/>
  <c r="P55" i="28" s="1"/>
  <c r="P77" i="18"/>
  <c r="P83" i="18" s="1"/>
  <c r="P77" i="17"/>
  <c r="P83" i="17" s="1"/>
  <c r="P71" i="14"/>
  <c r="P77" i="14" s="1"/>
  <c r="AC134" i="69"/>
  <c r="AC135" i="69" s="1"/>
  <c r="AC92" i="42"/>
  <c r="AC100" i="42" s="1"/>
  <c r="AC98" i="50"/>
  <c r="AC106" i="50" s="1"/>
  <c r="AC71" i="15"/>
  <c r="AC77" i="15" s="1"/>
  <c r="AC53" i="28"/>
  <c r="AC55" i="28" s="1"/>
  <c r="AC71" i="13"/>
  <c r="AC77" i="13" s="1"/>
  <c r="AC53" i="32"/>
  <c r="AC55" i="32" s="1"/>
  <c r="AC98" i="43"/>
  <c r="AC106" i="43" s="1"/>
  <c r="AC98" i="48"/>
  <c r="AC106" i="48" s="1"/>
  <c r="AC70" i="72"/>
  <c r="AC72" i="72" s="1"/>
  <c r="AC79" i="67"/>
  <c r="AC85" i="67" s="1"/>
  <c r="AC53" i="30"/>
  <c r="AC55" i="30" s="1"/>
  <c r="AC59" i="22"/>
  <c r="AC61" i="22" s="1"/>
  <c r="AC53" i="26"/>
  <c r="AC55" i="26" s="1"/>
  <c r="AC98" i="46"/>
  <c r="AC106" i="46" s="1"/>
  <c r="AC98" i="40"/>
  <c r="AC106" i="40" s="1"/>
  <c r="AC71" i="3"/>
  <c r="AC71" i="19"/>
  <c r="AC77" i="19" s="1"/>
  <c r="AC59" i="34"/>
  <c r="AC61" i="34" s="1"/>
  <c r="AC77" i="17"/>
  <c r="AC83" i="17" s="1"/>
  <c r="AC77" i="18"/>
  <c r="AC83" i="18" s="1"/>
  <c r="AC71" i="14"/>
  <c r="AC77" i="14" s="1"/>
  <c r="I73" i="61"/>
  <c r="I82" i="61" s="1"/>
  <c r="I67" i="62"/>
  <c r="I76" i="62" s="1"/>
  <c r="I74" i="58"/>
  <c r="I83" i="58" s="1"/>
  <c r="I68" i="55"/>
  <c r="I77" i="55" s="1"/>
  <c r="I71" i="51"/>
  <c r="I80" i="51" s="1"/>
  <c r="P73" i="61"/>
  <c r="P82" i="61" s="1"/>
  <c r="G92" i="42"/>
  <c r="G100" i="42" s="1"/>
  <c r="G71" i="13"/>
  <c r="G77" i="13" s="1"/>
  <c r="G53" i="28"/>
  <c r="G55" i="28" s="1"/>
  <c r="G70" i="72"/>
  <c r="G72" i="72" s="1"/>
  <c r="G53" i="32"/>
  <c r="G55" i="32" s="1"/>
  <c r="G79" i="67"/>
  <c r="G85" i="67" s="1"/>
  <c r="G98" i="43"/>
  <c r="G106" i="43" s="1"/>
  <c r="G53" i="30"/>
  <c r="G55" i="30" s="1"/>
  <c r="G59" i="22"/>
  <c r="G61" i="22" s="1"/>
  <c r="G71" i="3"/>
  <c r="G71" i="19"/>
  <c r="G77" i="19" s="1"/>
  <c r="G53" i="26"/>
  <c r="G55" i="26" s="1"/>
  <c r="G98" i="46"/>
  <c r="G106" i="46" s="1"/>
  <c r="G98" i="40"/>
  <c r="G106" i="40" s="1"/>
  <c r="G59" i="34"/>
  <c r="G61" i="34" s="1"/>
  <c r="G71" i="15"/>
  <c r="G77" i="15" s="1"/>
  <c r="G134" i="69"/>
  <c r="G135" i="69" s="1"/>
  <c r="G98" i="48"/>
  <c r="G98" i="50"/>
  <c r="G106" i="50" s="1"/>
  <c r="G77" i="17"/>
  <c r="G83" i="17" s="1"/>
  <c r="G77" i="18"/>
  <c r="G83" i="18" s="1"/>
  <c r="G71" i="14"/>
  <c r="G77" i="14" s="1"/>
  <c r="P68" i="55"/>
  <c r="P77" i="55" s="1"/>
  <c r="P71" i="51"/>
  <c r="P80" i="51" s="1"/>
  <c r="P67" i="62"/>
  <c r="P76" i="62" s="1"/>
  <c r="P74" i="58"/>
  <c r="P83" i="58" s="1"/>
  <c r="W73" i="61"/>
  <c r="W82" i="61" s="1"/>
  <c r="M68" i="55"/>
  <c r="M77" i="55" s="1"/>
  <c r="M71" i="51"/>
  <c r="M80" i="51" s="1"/>
  <c r="M67" i="62"/>
  <c r="M76" i="62" s="1"/>
  <c r="M74" i="58"/>
  <c r="M83" i="58" s="1"/>
  <c r="T73" i="61"/>
  <c r="T82" i="61" s="1"/>
  <c r="Q79" i="67"/>
  <c r="Q85" i="67" s="1"/>
  <c r="Q53" i="30"/>
  <c r="Q55" i="30" s="1"/>
  <c r="Q59" i="22"/>
  <c r="Q61" i="22" s="1"/>
  <c r="Q53" i="26"/>
  <c r="Q55" i="26" s="1"/>
  <c r="Q98" i="46"/>
  <c r="Q106" i="46" s="1"/>
  <c r="Q98" i="40"/>
  <c r="Q106" i="40" s="1"/>
  <c r="Q71" i="3"/>
  <c r="Q71" i="19"/>
  <c r="Q77" i="19" s="1"/>
  <c r="Q59" i="34"/>
  <c r="Q61" i="34" s="1"/>
  <c r="Q134" i="69"/>
  <c r="Q135" i="69" s="1"/>
  <c r="Q53" i="28"/>
  <c r="Q55" i="28" s="1"/>
  <c r="Q71" i="13"/>
  <c r="Q77" i="13" s="1"/>
  <c r="Q53" i="32"/>
  <c r="Q55" i="32" s="1"/>
  <c r="Q98" i="43"/>
  <c r="Q106" i="43" s="1"/>
  <c r="Q98" i="48"/>
  <c r="Q106" i="48" s="1"/>
  <c r="Q70" i="72"/>
  <c r="Q72" i="72" s="1"/>
  <c r="Q71" i="15"/>
  <c r="Q77" i="15" s="1"/>
  <c r="Q92" i="42"/>
  <c r="Q100" i="42" s="1"/>
  <c r="Q98" i="50"/>
  <c r="Q106" i="50" s="1"/>
  <c r="Q77" i="18"/>
  <c r="Q83" i="18" s="1"/>
  <c r="Q77" i="17"/>
  <c r="Q83" i="17" s="1"/>
  <c r="Q71" i="14"/>
  <c r="Q77" i="14" s="1"/>
  <c r="AS71" i="51"/>
  <c r="AS80" i="51" s="1"/>
  <c r="AS74" i="58"/>
  <c r="AS83" i="58" s="1"/>
  <c r="AS67" i="62"/>
  <c r="AS76" i="62" s="1"/>
  <c r="AS68" i="55"/>
  <c r="AS77" i="55" s="1"/>
  <c r="AH71" i="3"/>
  <c r="AH77" i="3" s="1"/>
  <c r="AH71" i="19"/>
  <c r="AH77" i="19" s="1"/>
  <c r="AH59" i="34"/>
  <c r="AH61" i="34" s="1"/>
  <c r="AH134" i="69"/>
  <c r="AH135" i="69" s="1"/>
  <c r="AH92" i="42"/>
  <c r="AH100" i="42" s="1"/>
  <c r="AH98" i="50"/>
  <c r="AH106" i="50" s="1"/>
  <c r="AH71" i="15"/>
  <c r="AH77" i="15" s="1"/>
  <c r="AH53" i="28"/>
  <c r="AH55" i="28" s="1"/>
  <c r="AH71" i="13"/>
  <c r="AH77" i="13" s="1"/>
  <c r="AH53" i="32"/>
  <c r="AH55" i="32" s="1"/>
  <c r="AH98" i="43"/>
  <c r="AH106" i="43" s="1"/>
  <c r="AH98" i="48"/>
  <c r="AH106" i="48" s="1"/>
  <c r="AH70" i="72"/>
  <c r="AH72" i="72" s="1"/>
  <c r="AH79" i="67"/>
  <c r="AH85" i="67" s="1"/>
  <c r="AH53" i="30"/>
  <c r="AH55" i="30" s="1"/>
  <c r="AH59" i="22"/>
  <c r="AH61" i="22" s="1"/>
  <c r="AH53" i="26"/>
  <c r="AH55" i="26" s="1"/>
  <c r="AH98" i="46"/>
  <c r="AH106" i="46" s="1"/>
  <c r="AH98" i="40"/>
  <c r="AH106" i="40" s="1"/>
  <c r="AH77" i="18"/>
  <c r="AH83" i="18" s="1"/>
  <c r="AH77" i="17"/>
  <c r="AH83" i="17" s="1"/>
  <c r="AH71" i="14"/>
  <c r="AH77" i="14" s="1"/>
  <c r="AD134" i="69"/>
  <c r="AD135" i="69" s="1"/>
  <c r="AD92" i="42"/>
  <c r="AD100" i="42" s="1"/>
  <c r="AD98" i="50"/>
  <c r="AD106" i="50" s="1"/>
  <c r="AD71" i="15"/>
  <c r="AD77" i="15" s="1"/>
  <c r="AD53" i="28"/>
  <c r="AD55" i="28" s="1"/>
  <c r="AD71" i="13"/>
  <c r="AD77" i="13" s="1"/>
  <c r="AD53" i="32"/>
  <c r="AD55" i="32" s="1"/>
  <c r="AD98" i="43"/>
  <c r="AD106" i="43" s="1"/>
  <c r="AD98" i="48"/>
  <c r="AD106" i="48" s="1"/>
  <c r="AD70" i="72"/>
  <c r="AD72" i="72" s="1"/>
  <c r="AD79" i="67"/>
  <c r="AD85" i="67" s="1"/>
  <c r="AD53" i="30"/>
  <c r="AD55" i="30" s="1"/>
  <c r="AD59" i="22"/>
  <c r="AD61" i="22" s="1"/>
  <c r="AD53" i="26"/>
  <c r="AD55" i="26" s="1"/>
  <c r="AD98" i="46"/>
  <c r="AD106" i="46" s="1"/>
  <c r="AD98" i="40"/>
  <c r="AD106" i="40" s="1"/>
  <c r="AD71" i="3"/>
  <c r="AD71" i="19"/>
  <c r="AD77" i="19" s="1"/>
  <c r="AD59" i="34"/>
  <c r="AD61" i="34" s="1"/>
  <c r="AD77" i="17"/>
  <c r="AD83" i="17" s="1"/>
  <c r="AD77" i="18"/>
  <c r="AD83" i="18" s="1"/>
  <c r="AD71" i="14"/>
  <c r="AD77" i="14" s="1"/>
  <c r="AT74" i="58"/>
  <c r="AT83" i="58" s="1"/>
  <c r="AT67" i="62"/>
  <c r="AT76" i="62" s="1"/>
  <c r="AT68" i="55"/>
  <c r="AT77" i="55" s="1"/>
  <c r="AT71" i="51"/>
  <c r="AT80" i="51" s="1"/>
  <c r="E71" i="13"/>
  <c r="E77" i="13" s="1"/>
  <c r="E53" i="28"/>
  <c r="E55" i="28" s="1"/>
  <c r="E70" i="72"/>
  <c r="E72" i="72" s="1"/>
  <c r="E53" i="32"/>
  <c r="E55" i="32" s="1"/>
  <c r="E79" i="67"/>
  <c r="E85" i="67" s="1"/>
  <c r="E98" i="43"/>
  <c r="E106" i="43" s="1"/>
  <c r="E98" i="48"/>
  <c r="E53" i="30"/>
  <c r="E55" i="30" s="1"/>
  <c r="E59" i="22"/>
  <c r="E61" i="22" s="1"/>
  <c r="E71" i="3"/>
  <c r="E77" i="3" s="1"/>
  <c r="E71" i="19"/>
  <c r="E77" i="19" s="1"/>
  <c r="E53" i="26"/>
  <c r="E55" i="26" s="1"/>
  <c r="E98" i="46"/>
  <c r="E106" i="46" s="1"/>
  <c r="E71" i="15"/>
  <c r="E77" i="15" s="1"/>
  <c r="E134" i="69"/>
  <c r="E135" i="69" s="1"/>
  <c r="E92" i="42"/>
  <c r="E100" i="42" s="1"/>
  <c r="E98" i="40"/>
  <c r="E106" i="40" s="1"/>
  <c r="E59" i="34"/>
  <c r="E61" i="34" s="1"/>
  <c r="E98" i="50"/>
  <c r="E106" i="50" s="1"/>
  <c r="E77" i="17"/>
  <c r="E83" i="17" s="1"/>
  <c r="E77" i="18"/>
  <c r="E83" i="18" s="1"/>
  <c r="E71" i="14"/>
  <c r="E77" i="14" s="1"/>
  <c r="O79" i="67"/>
  <c r="O85" i="67" s="1"/>
  <c r="O53" i="30"/>
  <c r="O55" i="30" s="1"/>
  <c r="O59" i="22"/>
  <c r="O61" i="22" s="1"/>
  <c r="O53" i="26"/>
  <c r="O55" i="26" s="1"/>
  <c r="O98" i="46"/>
  <c r="O106" i="46" s="1"/>
  <c r="O98" i="40"/>
  <c r="O106" i="40" s="1"/>
  <c r="O71" i="3"/>
  <c r="O71" i="19"/>
  <c r="O77" i="19" s="1"/>
  <c r="O59" i="34"/>
  <c r="O61" i="34" s="1"/>
  <c r="O134" i="69"/>
  <c r="O135" i="69" s="1"/>
  <c r="O92" i="42"/>
  <c r="O100" i="42" s="1"/>
  <c r="O98" i="50"/>
  <c r="O106" i="50" s="1"/>
  <c r="O71" i="15"/>
  <c r="O77" i="15" s="1"/>
  <c r="O53" i="28"/>
  <c r="O55" i="28" s="1"/>
  <c r="O71" i="13"/>
  <c r="O77" i="13" s="1"/>
  <c r="O53" i="32"/>
  <c r="O55" i="32" s="1"/>
  <c r="O98" i="43"/>
  <c r="O106" i="43" s="1"/>
  <c r="O98" i="48"/>
  <c r="O106" i="48" s="1"/>
  <c r="O70" i="72"/>
  <c r="O72" i="72" s="1"/>
  <c r="O77" i="18"/>
  <c r="O83" i="18" s="1"/>
  <c r="O77" i="17"/>
  <c r="O83" i="17" s="1"/>
  <c r="O71" i="14"/>
  <c r="O77" i="14" s="1"/>
  <c r="AH68" i="55"/>
  <c r="AH77" i="55" s="1"/>
  <c r="AH67" i="62"/>
  <c r="AH76" i="62" s="1"/>
  <c r="AH71" i="51"/>
  <c r="AH80" i="51" s="1"/>
  <c r="AH74" i="58"/>
  <c r="AH83" i="58" s="1"/>
  <c r="AO73" i="61"/>
  <c r="AO82" i="61" s="1"/>
  <c r="AP74" i="58"/>
  <c r="AP83" i="58" s="1"/>
  <c r="AP68" i="55"/>
  <c r="AP77" i="55" s="1"/>
  <c r="AP67" i="62"/>
  <c r="AP76" i="62" s="1"/>
  <c r="AP71" i="51"/>
  <c r="AP80" i="51" s="1"/>
  <c r="AQ74" i="58"/>
  <c r="AQ83" i="58" s="1"/>
  <c r="AQ68" i="55"/>
  <c r="AQ77" i="55" s="1"/>
  <c r="AQ67" i="62"/>
  <c r="AQ76" i="62" s="1"/>
  <c r="AQ71" i="51"/>
  <c r="AQ80" i="51" s="1"/>
  <c r="U71" i="13"/>
  <c r="U77" i="13" s="1"/>
  <c r="U53" i="32"/>
  <c r="U55" i="32" s="1"/>
  <c r="U98" i="43"/>
  <c r="U106" i="43" s="1"/>
  <c r="U98" i="48"/>
  <c r="U106" i="48" s="1"/>
  <c r="U70" i="72"/>
  <c r="U72" i="72" s="1"/>
  <c r="U79" i="67"/>
  <c r="U85" i="67" s="1"/>
  <c r="U53" i="30"/>
  <c r="U55" i="30" s="1"/>
  <c r="U59" i="22"/>
  <c r="U61" i="22" s="1"/>
  <c r="U53" i="26"/>
  <c r="U55" i="26" s="1"/>
  <c r="U98" i="46"/>
  <c r="U106" i="46" s="1"/>
  <c r="U98" i="40"/>
  <c r="U106" i="40" s="1"/>
  <c r="U71" i="3"/>
  <c r="U77" i="3" s="1"/>
  <c r="U71" i="19"/>
  <c r="U77" i="19" s="1"/>
  <c r="U59" i="34"/>
  <c r="U61" i="34" s="1"/>
  <c r="U134" i="69"/>
  <c r="U135" i="69" s="1"/>
  <c r="U92" i="42"/>
  <c r="U100" i="42" s="1"/>
  <c r="U98" i="50"/>
  <c r="U106" i="50" s="1"/>
  <c r="U71" i="15"/>
  <c r="U77" i="15" s="1"/>
  <c r="U53" i="28"/>
  <c r="U55" i="28" s="1"/>
  <c r="U77" i="17"/>
  <c r="U83" i="17" s="1"/>
  <c r="U77" i="18"/>
  <c r="U83" i="18" s="1"/>
  <c r="U71" i="14"/>
  <c r="U77" i="14" s="1"/>
  <c r="L53" i="26"/>
  <c r="L55" i="26" s="1"/>
  <c r="L98" i="46"/>
  <c r="L106" i="46" s="1"/>
  <c r="L98" i="40"/>
  <c r="L106" i="40" s="1"/>
  <c r="L71" i="3"/>
  <c r="L77" i="3" s="1"/>
  <c r="L71" i="19"/>
  <c r="L77" i="19" s="1"/>
  <c r="L59" i="34"/>
  <c r="L61" i="34" s="1"/>
  <c r="L135" i="69"/>
  <c r="L92" i="42"/>
  <c r="L100" i="42" s="1"/>
  <c r="L71" i="15"/>
  <c r="L77" i="15" s="1"/>
  <c r="L53" i="28"/>
  <c r="L55" i="28" s="1"/>
  <c r="L71" i="13"/>
  <c r="L77" i="13" s="1"/>
  <c r="L70" i="72"/>
  <c r="L72" i="72" s="1"/>
  <c r="L79" i="67"/>
  <c r="L85" i="67" s="1"/>
  <c r="L53" i="30"/>
  <c r="L55" i="30" s="1"/>
  <c r="L59" i="22"/>
  <c r="L61" i="22" s="1"/>
  <c r="L98" i="48"/>
  <c r="L106" i="48" s="1"/>
  <c r="L98" i="50"/>
  <c r="L106" i="50" s="1"/>
  <c r="L98" i="43"/>
  <c r="L106" i="43" s="1"/>
  <c r="L53" i="32"/>
  <c r="L55" i="32" s="1"/>
  <c r="L77" i="18"/>
  <c r="L83" i="18" s="1"/>
  <c r="L77" i="17"/>
  <c r="L83" i="17" s="1"/>
  <c r="L71" i="14"/>
  <c r="L77" i="14" s="1"/>
  <c r="AN68" i="55"/>
  <c r="AN77" i="55" s="1"/>
  <c r="AN67" i="62"/>
  <c r="AN76" i="62" s="1"/>
  <c r="AN71" i="51"/>
  <c r="AN80" i="51" s="1"/>
  <c r="AN74" i="58"/>
  <c r="AN83" i="58" s="1"/>
  <c r="AU73" i="61"/>
  <c r="AU82" i="61" s="1"/>
  <c r="D73" i="61"/>
  <c r="D82" i="61" s="1"/>
  <c r="D68" i="55"/>
  <c r="D77" i="55" s="1"/>
  <c r="D71" i="51"/>
  <c r="D80" i="51" s="1"/>
  <c r="D74" i="58"/>
  <c r="D83" i="58" s="1"/>
  <c r="D67" i="62"/>
  <c r="D76" i="62" s="1"/>
  <c r="V74" i="58"/>
  <c r="V83" i="58" s="1"/>
  <c r="V67" i="62"/>
  <c r="V76" i="62" s="1"/>
  <c r="V68" i="55"/>
  <c r="V77" i="55" s="1"/>
  <c r="V71" i="51"/>
  <c r="V80" i="51" s="1"/>
  <c r="AC73" i="61"/>
  <c r="AC82" i="61" s="1"/>
  <c r="H71" i="15"/>
  <c r="H77" i="15" s="1"/>
  <c r="H134" i="69"/>
  <c r="H135" i="69" s="1"/>
  <c r="H92" i="42"/>
  <c r="H100" i="42" s="1"/>
  <c r="H98" i="50"/>
  <c r="H106" i="50" s="1"/>
  <c r="H71" i="13"/>
  <c r="H77" i="13" s="1"/>
  <c r="H53" i="28"/>
  <c r="H55" i="28" s="1"/>
  <c r="H70" i="72"/>
  <c r="H72" i="72" s="1"/>
  <c r="H53" i="32"/>
  <c r="H55" i="32" s="1"/>
  <c r="H79" i="67"/>
  <c r="H85" i="67" s="1"/>
  <c r="H98" i="43"/>
  <c r="H106" i="43" s="1"/>
  <c r="H53" i="30"/>
  <c r="H55" i="30" s="1"/>
  <c r="H59" i="22"/>
  <c r="H61" i="22" s="1"/>
  <c r="H71" i="3"/>
  <c r="H77" i="3" s="1"/>
  <c r="H71" i="19"/>
  <c r="H77" i="19" s="1"/>
  <c r="H53" i="26"/>
  <c r="H55" i="26" s="1"/>
  <c r="H59" i="34"/>
  <c r="H61" i="34" s="1"/>
  <c r="H98" i="46"/>
  <c r="H106" i="46" s="1"/>
  <c r="H98" i="40"/>
  <c r="H106" i="40" s="1"/>
  <c r="H98" i="48"/>
  <c r="H77" i="17"/>
  <c r="H83" i="17" s="1"/>
  <c r="H77" i="18"/>
  <c r="H83" i="18" s="1"/>
  <c r="H71" i="14"/>
  <c r="H77" i="14" s="1"/>
  <c r="AA134" i="69"/>
  <c r="AA135" i="69" s="1"/>
  <c r="AA92" i="42"/>
  <c r="AA100" i="42" s="1"/>
  <c r="AA98" i="50"/>
  <c r="AA106" i="50" s="1"/>
  <c r="AA71" i="15"/>
  <c r="AA77" i="15" s="1"/>
  <c r="AA53" i="28"/>
  <c r="AA55" i="28" s="1"/>
  <c r="AA71" i="13"/>
  <c r="AA77" i="13" s="1"/>
  <c r="AA53" i="32"/>
  <c r="AA55" i="32" s="1"/>
  <c r="AA98" i="43"/>
  <c r="AA106" i="43" s="1"/>
  <c r="AA70" i="72"/>
  <c r="AA72" i="72" s="1"/>
  <c r="AA79" i="67"/>
  <c r="AA85" i="67" s="1"/>
  <c r="AA53" i="30"/>
  <c r="AA55" i="30" s="1"/>
  <c r="AA59" i="22"/>
  <c r="AA61" i="22" s="1"/>
  <c r="AA53" i="26"/>
  <c r="AA55" i="26" s="1"/>
  <c r="AA98" i="46"/>
  <c r="AA106" i="46" s="1"/>
  <c r="AA98" i="40"/>
  <c r="AA106" i="40" s="1"/>
  <c r="AA71" i="19"/>
  <c r="AA77" i="19" s="1"/>
  <c r="AA59" i="34"/>
  <c r="AA61" i="34" s="1"/>
  <c r="AA98" i="48"/>
  <c r="AA106" i="48" s="1"/>
  <c r="AA71" i="3"/>
  <c r="AA77" i="3" s="1"/>
  <c r="AA77" i="17"/>
  <c r="AA83" i="17" s="1"/>
  <c r="AA77" i="18"/>
  <c r="AA83" i="18" s="1"/>
  <c r="AA71" i="14"/>
  <c r="AA77" i="14" s="1"/>
  <c r="U67" i="62"/>
  <c r="U76" i="62" s="1"/>
  <c r="U74" i="58"/>
  <c r="U83" i="58" s="1"/>
  <c r="U71" i="51"/>
  <c r="U80" i="51" s="1"/>
  <c r="U68" i="55"/>
  <c r="U77" i="55" s="1"/>
  <c r="AB73" i="61"/>
  <c r="AB82" i="61" s="1"/>
  <c r="R68" i="55"/>
  <c r="R77" i="55" s="1"/>
  <c r="R71" i="51"/>
  <c r="R80" i="51" s="1"/>
  <c r="R67" i="62"/>
  <c r="R76" i="62" s="1"/>
  <c r="R74" i="58"/>
  <c r="R83" i="58" s="1"/>
  <c r="Y73" i="61"/>
  <c r="Y82" i="61" s="1"/>
  <c r="G73" i="61"/>
  <c r="G82" i="61" s="1"/>
  <c r="G67" i="62"/>
  <c r="G76" i="62" s="1"/>
  <c r="G68" i="55"/>
  <c r="G77" i="55" s="1"/>
  <c r="G71" i="51"/>
  <c r="G80" i="51" s="1"/>
  <c r="G74" i="58"/>
  <c r="G83" i="58" s="1"/>
  <c r="N73" i="61"/>
  <c r="N82" i="61" s="1"/>
  <c r="T71" i="13"/>
  <c r="T77" i="13" s="1"/>
  <c r="T53" i="32"/>
  <c r="T55" i="32" s="1"/>
  <c r="T98" i="43"/>
  <c r="T106" i="43" s="1"/>
  <c r="T98" i="48"/>
  <c r="T106" i="48" s="1"/>
  <c r="T70" i="72"/>
  <c r="T72" i="72" s="1"/>
  <c r="T79" i="67"/>
  <c r="T85" i="67" s="1"/>
  <c r="T53" i="30"/>
  <c r="T55" i="30" s="1"/>
  <c r="T59" i="22"/>
  <c r="T61" i="22" s="1"/>
  <c r="T53" i="26"/>
  <c r="T55" i="26" s="1"/>
  <c r="T98" i="46"/>
  <c r="T106" i="46" s="1"/>
  <c r="T71" i="3"/>
  <c r="T77" i="3" s="1"/>
  <c r="T71" i="19"/>
  <c r="T77" i="19" s="1"/>
  <c r="T59" i="34"/>
  <c r="T61" i="34" s="1"/>
  <c r="T71" i="15"/>
  <c r="T77" i="15" s="1"/>
  <c r="T53" i="28"/>
  <c r="T55" i="28" s="1"/>
  <c r="T98" i="40"/>
  <c r="T106" i="40" s="1"/>
  <c r="T92" i="42"/>
  <c r="T100" i="42" s="1"/>
  <c r="T134" i="69"/>
  <c r="T135" i="69" s="1"/>
  <c r="T98" i="50"/>
  <c r="T106" i="50" s="1"/>
  <c r="T77" i="18"/>
  <c r="T83" i="18" s="1"/>
  <c r="T77" i="17"/>
  <c r="T83" i="17" s="1"/>
  <c r="T71" i="14"/>
  <c r="T77" i="14" s="1"/>
  <c r="AG68" i="55"/>
  <c r="AG77" i="55" s="1"/>
  <c r="AG67" i="62"/>
  <c r="AG76" i="62" s="1"/>
  <c r="AG71" i="51"/>
  <c r="AG80" i="51" s="1"/>
  <c r="AG74" i="58"/>
  <c r="AG83" i="58" s="1"/>
  <c r="AN73" i="61"/>
  <c r="AN82" i="61" s="1"/>
  <c r="AO79" i="67"/>
  <c r="AO85" i="67" s="1"/>
  <c r="AO53" i="30"/>
  <c r="AO55" i="30" s="1"/>
  <c r="AO59" i="22"/>
  <c r="AO61" i="22" s="1"/>
  <c r="AO53" i="26"/>
  <c r="AO55" i="26" s="1"/>
  <c r="AO98" i="46"/>
  <c r="AO106" i="46" s="1"/>
  <c r="AO98" i="40"/>
  <c r="AO106" i="40" s="1"/>
  <c r="AO71" i="3"/>
  <c r="AO77" i="3" s="1"/>
  <c r="AO71" i="19"/>
  <c r="AO77" i="19" s="1"/>
  <c r="AO59" i="34"/>
  <c r="AO61" i="34" s="1"/>
  <c r="AO134" i="69"/>
  <c r="AO135" i="69" s="1"/>
  <c r="AO53" i="28"/>
  <c r="AO55" i="28" s="1"/>
  <c r="AO71" i="13"/>
  <c r="AO77" i="13" s="1"/>
  <c r="AO53" i="32"/>
  <c r="AO55" i="32" s="1"/>
  <c r="AO98" i="43"/>
  <c r="AO106" i="43" s="1"/>
  <c r="AO98" i="48"/>
  <c r="AO106" i="48" s="1"/>
  <c r="AO70" i="72"/>
  <c r="AO72" i="72" s="1"/>
  <c r="AO71" i="15"/>
  <c r="AO77" i="15" s="1"/>
  <c r="AO92" i="42"/>
  <c r="AO100" i="42" s="1"/>
  <c r="AO98" i="50"/>
  <c r="AO106" i="50" s="1"/>
  <c r="AO77" i="18"/>
  <c r="AO83" i="18" s="1"/>
  <c r="AO77" i="17"/>
  <c r="AO83" i="17" s="1"/>
  <c r="AO71" i="14"/>
  <c r="AO77" i="14" s="1"/>
  <c r="N59" i="22"/>
  <c r="N61" i="22" s="1"/>
  <c r="N53" i="26"/>
  <c r="N55" i="26" s="1"/>
  <c r="N98" i="46"/>
  <c r="N106" i="46" s="1"/>
  <c r="N98" i="40"/>
  <c r="N106" i="40" s="1"/>
  <c r="N71" i="3"/>
  <c r="N77" i="3" s="1"/>
  <c r="N71" i="19"/>
  <c r="N77" i="19" s="1"/>
  <c r="N59" i="34"/>
  <c r="N61" i="34" s="1"/>
  <c r="N134" i="69"/>
  <c r="N135" i="69" s="1"/>
  <c r="N92" i="42"/>
  <c r="N100" i="42" s="1"/>
  <c r="N71" i="15"/>
  <c r="N77" i="15" s="1"/>
  <c r="N53" i="28"/>
  <c r="N55" i="28" s="1"/>
  <c r="N71" i="13"/>
  <c r="N77" i="13" s="1"/>
  <c r="N53" i="32"/>
  <c r="N55" i="32" s="1"/>
  <c r="N98" i="43"/>
  <c r="N106" i="43" s="1"/>
  <c r="N98" i="48"/>
  <c r="N106" i="48" s="1"/>
  <c r="N70" i="72"/>
  <c r="N72" i="72" s="1"/>
  <c r="N79" i="67"/>
  <c r="N85" i="67" s="1"/>
  <c r="N53" i="30"/>
  <c r="N55" i="30" s="1"/>
  <c r="N98" i="50"/>
  <c r="N106" i="50" s="1"/>
  <c r="N77" i="18"/>
  <c r="N83" i="18" s="1"/>
  <c r="N77" i="17"/>
  <c r="N83" i="17" s="1"/>
  <c r="N71" i="14"/>
  <c r="N77" i="14" s="1"/>
  <c r="AF67" i="62"/>
  <c r="AF76" i="62" s="1"/>
  <c r="AF71" i="51"/>
  <c r="AF80" i="51" s="1"/>
  <c r="AF74" i="58"/>
  <c r="AF83" i="58" s="1"/>
  <c r="AF68" i="55"/>
  <c r="AF77" i="55" s="1"/>
  <c r="AM73" i="61"/>
  <c r="AM82" i="61" s="1"/>
  <c r="AM79" i="67"/>
  <c r="AM85" i="67" s="1"/>
  <c r="AM53" i="30"/>
  <c r="AM55" i="30" s="1"/>
  <c r="AM59" i="22"/>
  <c r="AM61" i="22" s="1"/>
  <c r="AM53" i="26"/>
  <c r="AM55" i="26" s="1"/>
  <c r="AM98" i="46"/>
  <c r="AM106" i="46" s="1"/>
  <c r="AM98" i="40"/>
  <c r="AM106" i="40" s="1"/>
  <c r="AM71" i="3"/>
  <c r="AM77" i="3" s="1"/>
  <c r="AM71" i="19"/>
  <c r="AM77" i="19" s="1"/>
  <c r="AM59" i="34"/>
  <c r="AM61" i="34" s="1"/>
  <c r="AM134" i="69"/>
  <c r="AM135" i="69" s="1"/>
  <c r="AM92" i="42"/>
  <c r="AM100" i="42" s="1"/>
  <c r="AM98" i="50"/>
  <c r="AM106" i="50" s="1"/>
  <c r="AM71" i="15"/>
  <c r="AM77" i="15" s="1"/>
  <c r="AM53" i="28"/>
  <c r="AM55" i="28" s="1"/>
  <c r="AM71" i="13"/>
  <c r="AM77" i="13" s="1"/>
  <c r="AM53" i="32"/>
  <c r="AM55" i="32" s="1"/>
  <c r="AM98" i="43"/>
  <c r="AM106" i="43" s="1"/>
  <c r="AM98" i="48"/>
  <c r="AM106" i="48" s="1"/>
  <c r="AM70" i="72"/>
  <c r="AM72" i="72" s="1"/>
  <c r="AM77" i="18"/>
  <c r="AM83" i="18" s="1"/>
  <c r="AM77" i="17"/>
  <c r="AM83" i="17" s="1"/>
  <c r="AM71" i="14"/>
  <c r="AM77" i="14" s="1"/>
  <c r="O68" i="55"/>
  <c r="O77" i="55" s="1"/>
  <c r="O71" i="51"/>
  <c r="O80" i="51" s="1"/>
  <c r="O67" i="62"/>
  <c r="O76" i="62" s="1"/>
  <c r="O74" i="58"/>
  <c r="O83" i="58" s="1"/>
  <c r="V73" i="61"/>
  <c r="V82" i="61" s="1"/>
  <c r="D71" i="13"/>
  <c r="D77" i="13" s="1"/>
  <c r="D53" i="28"/>
  <c r="D55" i="28" s="1"/>
  <c r="D70" i="72"/>
  <c r="D72" i="72" s="1"/>
  <c r="D53" i="32"/>
  <c r="D55" i="32" s="1"/>
  <c r="D79" i="67"/>
  <c r="D85" i="67" s="1"/>
  <c r="D98" i="43"/>
  <c r="D106" i="43" s="1"/>
  <c r="D98" i="48"/>
  <c r="D53" i="30"/>
  <c r="D55" i="30" s="1"/>
  <c r="D59" i="22"/>
  <c r="D61" i="22" s="1"/>
  <c r="D71" i="3"/>
  <c r="D77" i="3" s="1"/>
  <c r="D71" i="19"/>
  <c r="D77" i="19" s="1"/>
  <c r="D53" i="26"/>
  <c r="D55" i="26" s="1"/>
  <c r="D98" i="46"/>
  <c r="D106" i="46" s="1"/>
  <c r="D98" i="40"/>
  <c r="D106" i="40" s="1"/>
  <c r="D59" i="34"/>
  <c r="D61" i="34" s="1"/>
  <c r="D71" i="15"/>
  <c r="D77" i="15" s="1"/>
  <c r="D134" i="69"/>
  <c r="D135" i="69" s="1"/>
  <c r="D92" i="42"/>
  <c r="D100" i="42" s="1"/>
  <c r="D98" i="50"/>
  <c r="D106" i="50" s="1"/>
  <c r="D77" i="17"/>
  <c r="D83" i="17" s="1"/>
  <c r="D77" i="18"/>
  <c r="D83" i="18" s="1"/>
  <c r="D71" i="14"/>
  <c r="D77" i="14" s="1"/>
  <c r="AL59" i="22"/>
  <c r="AL61" i="22" s="1"/>
  <c r="AL53" i="26"/>
  <c r="AL55" i="26" s="1"/>
  <c r="AL98" i="46"/>
  <c r="AL106" i="46" s="1"/>
  <c r="AL98" i="40"/>
  <c r="AL106" i="40" s="1"/>
  <c r="AL71" i="3"/>
  <c r="AL77" i="3" s="1"/>
  <c r="AL71" i="19"/>
  <c r="AL77" i="19" s="1"/>
  <c r="AL59" i="34"/>
  <c r="AL61" i="34" s="1"/>
  <c r="AL134" i="69"/>
  <c r="AL135" i="69" s="1"/>
  <c r="AL92" i="42"/>
  <c r="AL100" i="42" s="1"/>
  <c r="AL71" i="15"/>
  <c r="AL77" i="15" s="1"/>
  <c r="AL53" i="28"/>
  <c r="AL55" i="28" s="1"/>
  <c r="AL71" i="13"/>
  <c r="AL77" i="13" s="1"/>
  <c r="AL53" i="32"/>
  <c r="AL55" i="32" s="1"/>
  <c r="AL98" i="43"/>
  <c r="AL106" i="43" s="1"/>
  <c r="AL98" i="48"/>
  <c r="AL106" i="48" s="1"/>
  <c r="AL70" i="72"/>
  <c r="AL72" i="72" s="1"/>
  <c r="AL79" i="67"/>
  <c r="AL85" i="67" s="1"/>
  <c r="AL53" i="30"/>
  <c r="AL55" i="30" s="1"/>
  <c r="AL98" i="50"/>
  <c r="AL106" i="50" s="1"/>
  <c r="AL77" i="17"/>
  <c r="AL83" i="17" s="1"/>
  <c r="AL77" i="18"/>
  <c r="AL83" i="18" s="1"/>
  <c r="AL71" i="14"/>
  <c r="AL77" i="14" s="1"/>
  <c r="AG71" i="19"/>
  <c r="AG77" i="19" s="1"/>
  <c r="AG59" i="34"/>
  <c r="AG61" i="34" s="1"/>
  <c r="AG134" i="69"/>
  <c r="AG135" i="69" s="1"/>
  <c r="AG92" i="42"/>
  <c r="AG100" i="42" s="1"/>
  <c r="AG98" i="50"/>
  <c r="AG106" i="50" s="1"/>
  <c r="AG71" i="15"/>
  <c r="AG77" i="15" s="1"/>
  <c r="AG53" i="28"/>
  <c r="AG55" i="28" s="1"/>
  <c r="AG71" i="13"/>
  <c r="AG77" i="13" s="1"/>
  <c r="AG53" i="32"/>
  <c r="AG55" i="32" s="1"/>
  <c r="AG70" i="72"/>
  <c r="AG72" i="72" s="1"/>
  <c r="AG79" i="67"/>
  <c r="AG85" i="67" s="1"/>
  <c r="AG53" i="30"/>
  <c r="AG55" i="30" s="1"/>
  <c r="AG59" i="22"/>
  <c r="AG61" i="22" s="1"/>
  <c r="AG53" i="26"/>
  <c r="AG55" i="26" s="1"/>
  <c r="AG98" i="46"/>
  <c r="AG106" i="46" s="1"/>
  <c r="AG98" i="40"/>
  <c r="AG106" i="40" s="1"/>
  <c r="AG71" i="3"/>
  <c r="AG77" i="3" s="1"/>
  <c r="AG98" i="43"/>
  <c r="AG106" i="43" s="1"/>
  <c r="AG98" i="48"/>
  <c r="AG106" i="48" s="1"/>
  <c r="AG77" i="18"/>
  <c r="AG83" i="18" s="1"/>
  <c r="AG77" i="17"/>
  <c r="AG83" i="17" s="1"/>
  <c r="AG71" i="14"/>
  <c r="AG77" i="14" s="1"/>
  <c r="AB134" i="69"/>
  <c r="AB135" i="69" s="1"/>
  <c r="AB92" i="42"/>
  <c r="AB100" i="42" s="1"/>
  <c r="AB98" i="50"/>
  <c r="AB106" i="50" s="1"/>
  <c r="AB71" i="15"/>
  <c r="AB77" i="15" s="1"/>
  <c r="AB53" i="28"/>
  <c r="AB55" i="28" s="1"/>
  <c r="AB71" i="13"/>
  <c r="AB77" i="13" s="1"/>
  <c r="AB53" i="32"/>
  <c r="AB55" i="32" s="1"/>
  <c r="AB98" i="43"/>
  <c r="AB106" i="43" s="1"/>
  <c r="AB70" i="72"/>
  <c r="AB72" i="72" s="1"/>
  <c r="AB79" i="67"/>
  <c r="AB85" i="67" s="1"/>
  <c r="AB53" i="30"/>
  <c r="AB55" i="30" s="1"/>
  <c r="AB59" i="22"/>
  <c r="AB61" i="22" s="1"/>
  <c r="AB71" i="3"/>
  <c r="AB77" i="3" s="1"/>
  <c r="AB71" i="19"/>
  <c r="AB77" i="19" s="1"/>
  <c r="AB59" i="34"/>
  <c r="AB61" i="34" s="1"/>
  <c r="AB98" i="40"/>
  <c r="AB106" i="40" s="1"/>
  <c r="AB98" i="46"/>
  <c r="AB106" i="46" s="1"/>
  <c r="AB98" i="48"/>
  <c r="AB106" i="48" s="1"/>
  <c r="AB53" i="26"/>
  <c r="AB55" i="26" s="1"/>
  <c r="AB77" i="17"/>
  <c r="AB83" i="17" s="1"/>
  <c r="AB77" i="18"/>
  <c r="AB83" i="18" s="1"/>
  <c r="AB71" i="14"/>
  <c r="AB77" i="14" s="1"/>
  <c r="AS71" i="13"/>
  <c r="AS77" i="13" s="1"/>
  <c r="AS53" i="32"/>
  <c r="AS55" i="32" s="1"/>
  <c r="AS98" i="43"/>
  <c r="AS106" i="43" s="1"/>
  <c r="AS98" i="48"/>
  <c r="AS106" i="48" s="1"/>
  <c r="AS70" i="72"/>
  <c r="AS72" i="72" s="1"/>
  <c r="AS79" i="67"/>
  <c r="AS85" i="67" s="1"/>
  <c r="AS53" i="30"/>
  <c r="AS55" i="30" s="1"/>
  <c r="AS59" i="22"/>
  <c r="AS61" i="22" s="1"/>
  <c r="AS53" i="26"/>
  <c r="AS55" i="26" s="1"/>
  <c r="AS98" i="46"/>
  <c r="AS106" i="46" s="1"/>
  <c r="AS98" i="40"/>
  <c r="AS106" i="40" s="1"/>
  <c r="AS71" i="3"/>
  <c r="AS77" i="3" s="1"/>
  <c r="AS71" i="19"/>
  <c r="AS77" i="19" s="1"/>
  <c r="AS59" i="34"/>
  <c r="AS61" i="34" s="1"/>
  <c r="AS134" i="69"/>
  <c r="AS135" i="69" s="1"/>
  <c r="AS92" i="42"/>
  <c r="AS100" i="42" s="1"/>
  <c r="AS98" i="50"/>
  <c r="AS106" i="50" s="1"/>
  <c r="AS71" i="15"/>
  <c r="AS77" i="15" s="1"/>
  <c r="AS53" i="28"/>
  <c r="AS55" i="28" s="1"/>
  <c r="AS77" i="17"/>
  <c r="AS83" i="17" s="1"/>
  <c r="AS77" i="18"/>
  <c r="AS83" i="18" s="1"/>
  <c r="AS71" i="14"/>
  <c r="AS77" i="14" s="1"/>
  <c r="AJ74" i="58"/>
  <c r="AJ83" i="58" s="1"/>
  <c r="AJ68" i="55"/>
  <c r="AJ77" i="55" s="1"/>
  <c r="AJ67" i="62"/>
  <c r="AJ76" i="62" s="1"/>
  <c r="AJ71" i="51"/>
  <c r="AJ80" i="51" s="1"/>
  <c r="AQ73" i="61"/>
  <c r="AQ82" i="61" s="1"/>
  <c r="AC67" i="62"/>
  <c r="AC76" i="62" s="1"/>
  <c r="AC71" i="51"/>
  <c r="AC80" i="51" s="1"/>
  <c r="AC74" i="58"/>
  <c r="AC83" i="58" s="1"/>
  <c r="AC68" i="55"/>
  <c r="AC77" i="55" s="1"/>
  <c r="AJ73" i="61"/>
  <c r="AJ82" i="61" s="1"/>
  <c r="AR74" i="58"/>
  <c r="AR83" i="58" s="1"/>
  <c r="AR68" i="55"/>
  <c r="AR77" i="55" s="1"/>
  <c r="AR67" i="62"/>
  <c r="AR76" i="62" s="1"/>
  <c r="AR71" i="51"/>
  <c r="AR80" i="51" s="1"/>
  <c r="AI68" i="55"/>
  <c r="AI77" i="55" s="1"/>
  <c r="AI67" i="62"/>
  <c r="AI76" i="62" s="1"/>
  <c r="AI71" i="51"/>
  <c r="AI80" i="51" s="1"/>
  <c r="AI74" i="58"/>
  <c r="AI83" i="58" s="1"/>
  <c r="AP73" i="61"/>
  <c r="AP82" i="61" s="1"/>
  <c r="J71" i="15"/>
  <c r="J77" i="15" s="1"/>
  <c r="J134" i="69"/>
  <c r="J135" i="69" s="1"/>
  <c r="J92" i="42"/>
  <c r="J100" i="42" s="1"/>
  <c r="J98" i="50"/>
  <c r="J106" i="50" s="1"/>
  <c r="J71" i="13"/>
  <c r="J77" i="13" s="1"/>
  <c r="J53" i="28"/>
  <c r="J55" i="28" s="1"/>
  <c r="J70" i="72"/>
  <c r="J72" i="72" s="1"/>
  <c r="J53" i="32"/>
  <c r="J55" i="32" s="1"/>
  <c r="J79" i="67"/>
  <c r="J85" i="67" s="1"/>
  <c r="J98" i="43"/>
  <c r="J106" i="43" s="1"/>
  <c r="J98" i="48"/>
  <c r="J53" i="30"/>
  <c r="J55" i="30" s="1"/>
  <c r="J59" i="22"/>
  <c r="J61" i="22" s="1"/>
  <c r="J71" i="3"/>
  <c r="J77" i="3" s="1"/>
  <c r="J71" i="19"/>
  <c r="J77" i="19" s="1"/>
  <c r="J53" i="26"/>
  <c r="J55" i="26" s="1"/>
  <c r="J98" i="46"/>
  <c r="J106" i="46" s="1"/>
  <c r="J98" i="40"/>
  <c r="J106" i="40" s="1"/>
  <c r="J59" i="34"/>
  <c r="J61" i="34" s="1"/>
  <c r="J77" i="18"/>
  <c r="J83" i="18" s="1"/>
  <c r="J77" i="17"/>
  <c r="J83" i="17" s="1"/>
  <c r="J71" i="14"/>
  <c r="J77" i="14" s="1"/>
  <c r="AN79" i="67"/>
  <c r="AN85" i="67" s="1"/>
  <c r="AN53" i="30"/>
  <c r="AN55" i="30" s="1"/>
  <c r="AN59" i="22"/>
  <c r="AN61" i="22" s="1"/>
  <c r="AN53" i="26"/>
  <c r="AN55" i="26" s="1"/>
  <c r="AN98" i="46"/>
  <c r="AN106" i="46" s="1"/>
  <c r="AN98" i="40"/>
  <c r="AN106" i="40" s="1"/>
  <c r="AN71" i="3"/>
  <c r="AN77" i="3" s="1"/>
  <c r="AN71" i="19"/>
  <c r="AN77" i="19" s="1"/>
  <c r="AN59" i="34"/>
  <c r="AN61" i="34" s="1"/>
  <c r="AN134" i="69"/>
  <c r="AN135" i="69" s="1"/>
  <c r="AN92" i="42"/>
  <c r="AN100" i="42" s="1"/>
  <c r="AN98" i="50"/>
  <c r="AN106" i="50" s="1"/>
  <c r="AN71" i="15"/>
  <c r="AN77" i="15" s="1"/>
  <c r="AN71" i="13"/>
  <c r="AN77" i="13" s="1"/>
  <c r="AN53" i="32"/>
  <c r="AN55" i="32" s="1"/>
  <c r="AN98" i="43"/>
  <c r="AN106" i="43" s="1"/>
  <c r="AN98" i="48"/>
  <c r="AN106" i="48" s="1"/>
  <c r="AN70" i="72"/>
  <c r="AN72" i="72" s="1"/>
  <c r="AN53" i="28"/>
  <c r="AN55" i="28" s="1"/>
  <c r="AN77" i="18"/>
  <c r="AN83" i="18" s="1"/>
  <c r="AN77" i="17"/>
  <c r="AN83" i="17" s="1"/>
  <c r="AN71" i="14"/>
  <c r="AN77" i="14" s="1"/>
  <c r="AJ57" i="52"/>
  <c r="AO60" i="51"/>
  <c r="W60" i="51"/>
  <c r="N60" i="51"/>
  <c r="J60" i="51"/>
  <c r="AJ60" i="51"/>
  <c r="AN60" i="51"/>
  <c r="AK60" i="51"/>
  <c r="Z60" i="51"/>
  <c r="X60" i="51"/>
  <c r="AD60" i="51"/>
  <c r="AA60" i="51"/>
  <c r="Q60" i="51"/>
  <c r="AU60" i="51"/>
  <c r="AP60" i="51"/>
  <c r="V60" i="51"/>
  <c r="I60" i="51"/>
  <c r="AC60" i="51"/>
  <c r="AH60" i="51"/>
  <c r="AL60" i="51"/>
  <c r="AM60" i="51"/>
  <c r="L60" i="51"/>
  <c r="AI60" i="51"/>
  <c r="O60" i="51"/>
  <c r="R60" i="51"/>
  <c r="D60" i="51"/>
  <c r="Y60" i="51"/>
  <c r="S60" i="51"/>
  <c r="AB60" i="51"/>
  <c r="AT60" i="51"/>
  <c r="T60" i="51"/>
  <c r="E60" i="51"/>
  <c r="H60" i="51"/>
  <c r="AG60" i="51"/>
  <c r="F60" i="51"/>
  <c r="AF60" i="51"/>
  <c r="AE60" i="51"/>
  <c r="AR60" i="51"/>
  <c r="G60" i="51"/>
  <c r="P60" i="51"/>
  <c r="U60" i="51"/>
  <c r="AS60" i="51"/>
  <c r="AQ60" i="51"/>
  <c r="K60" i="51"/>
  <c r="AF54" i="52"/>
  <c r="H54" i="52"/>
  <c r="AD54" i="52"/>
  <c r="T54" i="52"/>
  <c r="Z59" i="61"/>
  <c r="Z65" i="61" s="1"/>
  <c r="I54" i="52"/>
  <c r="AR54" i="52"/>
  <c r="J57" i="52"/>
  <c r="AG54" i="52"/>
  <c r="U54" i="52"/>
  <c r="AK59" i="61"/>
  <c r="AK65" i="61" s="1"/>
  <c r="J54" i="52"/>
  <c r="AS54" i="52"/>
  <c r="AO59" i="61"/>
  <c r="AO65" i="61" s="1"/>
  <c r="M59" i="61"/>
  <c r="M65" i="61" s="1"/>
  <c r="I59" i="61"/>
  <c r="I65" i="61" s="1"/>
  <c r="AH54" i="52"/>
  <c r="V54" i="52"/>
  <c r="E59" i="61"/>
  <c r="E65" i="61" s="1"/>
  <c r="K54" i="52"/>
  <c r="AT54" i="52"/>
  <c r="V59" i="61"/>
  <c r="V65" i="61" s="1"/>
  <c r="AS59" i="61"/>
  <c r="AS65" i="61" s="1"/>
  <c r="AI54" i="52"/>
  <c r="W54" i="52"/>
  <c r="U59" i="61"/>
  <c r="U65" i="61" s="1"/>
  <c r="L54" i="52"/>
  <c r="AU54" i="52"/>
  <c r="AN59" i="61"/>
  <c r="AN65" i="61" s="1"/>
  <c r="AJ54" i="52"/>
  <c r="X54" i="52"/>
  <c r="P59" i="61"/>
  <c r="P65" i="61" s="1"/>
  <c r="AF59" i="61"/>
  <c r="AF65" i="61" s="1"/>
  <c r="G54" i="52"/>
  <c r="M54" i="52"/>
  <c r="Y54" i="52"/>
  <c r="AJ59" i="61"/>
  <c r="AJ65" i="61" s="1"/>
  <c r="L59" i="61"/>
  <c r="L65" i="61" s="1"/>
  <c r="R59" i="61"/>
  <c r="R65" i="61" s="1"/>
  <c r="K57" i="52"/>
  <c r="AK54" i="52"/>
  <c r="Z54" i="52"/>
  <c r="Y59" i="61"/>
  <c r="Y65" i="61" s="1"/>
  <c r="AR59" i="61"/>
  <c r="AR65" i="61" s="1"/>
  <c r="AC59" i="61"/>
  <c r="AC65" i="61" s="1"/>
  <c r="AE54" i="52"/>
  <c r="N54" i="52"/>
  <c r="AA54" i="52"/>
  <c r="AT59" i="61"/>
  <c r="AT65" i="61" s="1"/>
  <c r="T59" i="61"/>
  <c r="T65" i="61" s="1"/>
  <c r="E57" i="52"/>
  <c r="AL54" i="52"/>
  <c r="D54" i="52"/>
  <c r="G57" i="52"/>
  <c r="O54" i="52"/>
  <c r="AB54" i="52"/>
  <c r="AE59" i="61"/>
  <c r="AE65" i="61" s="1"/>
  <c r="J59" i="61"/>
  <c r="J65" i="61" s="1"/>
  <c r="AM54" i="52"/>
  <c r="E54" i="52"/>
  <c r="AM59" i="61"/>
  <c r="AM65" i="61" s="1"/>
  <c r="AI59" i="61"/>
  <c r="AI65" i="61" s="1"/>
  <c r="P54" i="52"/>
  <c r="AC54" i="52"/>
  <c r="AQ59" i="61"/>
  <c r="AQ65" i="61" s="1"/>
  <c r="O59" i="61"/>
  <c r="O65" i="61" s="1"/>
  <c r="K59" i="61"/>
  <c r="K65" i="61" s="1"/>
  <c r="I57" i="52"/>
  <c r="AN54" i="52"/>
  <c r="F54" i="52"/>
  <c r="X59" i="61"/>
  <c r="X65" i="61" s="1"/>
  <c r="S59" i="61"/>
  <c r="S65" i="61" s="1"/>
  <c r="F57" i="52"/>
  <c r="AU59" i="61"/>
  <c r="AU65" i="61" s="1"/>
  <c r="Q54" i="52"/>
  <c r="AB59" i="61"/>
  <c r="AB65" i="61" s="1"/>
  <c r="AO54" i="52"/>
  <c r="AD59" i="61"/>
  <c r="AD65" i="61" s="1"/>
  <c r="N59" i="61"/>
  <c r="N65" i="61" s="1"/>
  <c r="R54" i="52"/>
  <c r="AP59" i="61"/>
  <c r="AP65" i="61" s="1"/>
  <c r="AL59" i="61"/>
  <c r="AL65" i="61" s="1"/>
  <c r="AH59" i="61"/>
  <c r="AH65" i="61" s="1"/>
  <c r="F59" i="61"/>
  <c r="F65" i="61" s="1"/>
  <c r="H57" i="52"/>
  <c r="AP54" i="52"/>
  <c r="S54" i="52"/>
  <c r="W59" i="61"/>
  <c r="W65" i="61" s="1"/>
  <c r="Q59" i="61"/>
  <c r="Q65" i="61" s="1"/>
  <c r="AG59" i="61"/>
  <c r="AG65" i="61" s="1"/>
  <c r="G60" i="58"/>
  <c r="AQ54" i="52"/>
  <c r="AA59" i="61"/>
  <c r="AA65" i="61" s="1"/>
  <c r="H59" i="61"/>
  <c r="H65" i="61" s="1"/>
  <c r="M57" i="52"/>
  <c r="D57" i="52"/>
  <c r="L57" i="52"/>
  <c r="N57" i="52"/>
  <c r="O57" i="52"/>
  <c r="P57" i="52"/>
  <c r="Q57" i="52"/>
  <c r="R57" i="52"/>
  <c r="S57" i="52"/>
  <c r="T57" i="52"/>
  <c r="U57" i="52"/>
  <c r="V57" i="52"/>
  <c r="W57" i="52"/>
  <c r="X57" i="52"/>
  <c r="Y57" i="52"/>
  <c r="Z57" i="52"/>
  <c r="AA57" i="52"/>
  <c r="AB57" i="52"/>
  <c r="AC57" i="52"/>
  <c r="AD57" i="52"/>
  <c r="AE57" i="52"/>
  <c r="AF57" i="52"/>
  <c r="AG57" i="52"/>
  <c r="AH57" i="52"/>
  <c r="AI57" i="52"/>
  <c r="AK37" i="52"/>
  <c r="AK57" i="52"/>
  <c r="AK34" i="52"/>
  <c r="AL50" i="52"/>
  <c r="AL76" i="52" s="1"/>
  <c r="AJ63" i="52"/>
  <c r="AJ77" i="52" s="1"/>
  <c r="AJ51" i="52"/>
  <c r="D45" i="23"/>
  <c r="D43" i="23" s="1"/>
  <c r="R77" i="3"/>
  <c r="I77" i="3"/>
  <c r="AP77" i="3"/>
  <c r="AU77" i="3"/>
  <c r="P77" i="3"/>
  <c r="AE77" i="3"/>
  <c r="M77" i="3"/>
  <c r="F77" i="3"/>
  <c r="AK77" i="3"/>
  <c r="AJ77" i="3"/>
  <c r="AI77" i="3"/>
  <c r="AD77" i="3"/>
  <c r="X77" i="3"/>
  <c r="AF77" i="3"/>
  <c r="O77" i="3"/>
  <c r="Y77" i="3"/>
  <c r="S77" i="3"/>
  <c r="W77" i="3"/>
  <c r="AT77" i="3"/>
  <c r="V77" i="3"/>
  <c r="AC77" i="3"/>
  <c r="G77" i="3"/>
  <c r="Q77" i="3"/>
  <c r="AQ77" i="3"/>
  <c r="K77" i="3"/>
  <c r="Z77" i="3"/>
  <c r="D22" i="41" l="1"/>
  <c r="D20" i="41" s="1"/>
  <c r="H16" i="65" s="1"/>
  <c r="D22" i="12"/>
  <c r="D9" i="60"/>
  <c r="D10" i="60"/>
  <c r="D8" i="60"/>
  <c r="D22" i="6"/>
  <c r="D20" i="6" s="1"/>
  <c r="H4" i="65" s="1"/>
  <c r="D22" i="7"/>
  <c r="D20" i="7" s="1"/>
  <c r="H5" i="65" s="1"/>
  <c r="D22" i="57"/>
  <c r="D22" i="60"/>
  <c r="D22" i="10"/>
  <c r="D20" i="10" s="1"/>
  <c r="H8" i="65" s="1"/>
  <c r="D22" i="21"/>
  <c r="D20" i="21" s="1"/>
  <c r="H25" i="65" s="1"/>
  <c r="D22" i="8"/>
  <c r="D20" i="8" s="1"/>
  <c r="H6" i="65" s="1"/>
  <c r="AJ60" i="52"/>
  <c r="D22" i="9"/>
  <c r="D20" i="9" s="1"/>
  <c r="H7" i="65" s="1"/>
  <c r="D22" i="53"/>
  <c r="D22" i="68"/>
  <c r="D20" i="68" s="1"/>
  <c r="D22" i="56"/>
  <c r="D28" i="11"/>
  <c r="D26" i="11" s="1"/>
  <c r="D8" i="12"/>
  <c r="D22" i="49"/>
  <c r="D20" i="49" s="1"/>
  <c r="H19" i="65" s="1"/>
  <c r="D22" i="70"/>
  <c r="D20" i="70" s="1"/>
  <c r="H32" i="65" s="1"/>
  <c r="D22" i="71"/>
  <c r="D22" i="33"/>
  <c r="D20" i="33" s="1"/>
  <c r="H28" i="65" s="1"/>
  <c r="D22" i="39"/>
  <c r="D20" i="39" s="1"/>
  <c r="H17" i="65" s="1"/>
  <c r="D22" i="45"/>
  <c r="D20" i="45" s="1"/>
  <c r="H14" i="65" s="1"/>
  <c r="D22" i="27"/>
  <c r="D20" i="27" s="1"/>
  <c r="D9" i="12"/>
  <c r="D22" i="29"/>
  <c r="D20" i="29" s="1"/>
  <c r="H26" i="65" s="1"/>
  <c r="D22" i="47"/>
  <c r="D20" i="47" s="1"/>
  <c r="H18" i="65" s="1"/>
  <c r="D22" i="31"/>
  <c r="D10" i="12"/>
  <c r="D22" i="59"/>
  <c r="AF60" i="52"/>
  <c r="I60" i="52"/>
  <c r="AE60" i="52"/>
  <c r="AM60" i="58"/>
  <c r="Y60" i="55"/>
  <c r="F60" i="55"/>
  <c r="U60" i="55"/>
  <c r="AJ60" i="58"/>
  <c r="T60" i="58"/>
  <c r="E60" i="58"/>
  <c r="AD60" i="52"/>
  <c r="AG60" i="52"/>
  <c r="W60" i="52"/>
  <c r="V60" i="52"/>
  <c r="T60" i="52"/>
  <c r="H60" i="52"/>
  <c r="U60" i="52"/>
  <c r="O60" i="55"/>
  <c r="Y60" i="52"/>
  <c r="AM60" i="55"/>
  <c r="L60" i="55"/>
  <c r="D22" i="5"/>
  <c r="D20" i="5" s="1"/>
  <c r="Q60" i="58"/>
  <c r="R60" i="58"/>
  <c r="AB60" i="58"/>
  <c r="S60" i="55"/>
  <c r="O60" i="52"/>
  <c r="AH60" i="52"/>
  <c r="N60" i="58"/>
  <c r="AK60" i="52"/>
  <c r="X60" i="52"/>
  <c r="M60" i="58"/>
  <c r="X60" i="55"/>
  <c r="Y60" i="58"/>
  <c r="AU60" i="55"/>
  <c r="AA60" i="52"/>
  <c r="Z60" i="52"/>
  <c r="AI60" i="55"/>
  <c r="AR60" i="58"/>
  <c r="AT60" i="55"/>
  <c r="AE60" i="58"/>
  <c r="E60" i="52"/>
  <c r="AT60" i="58"/>
  <c r="AP60" i="58"/>
  <c r="S60" i="52"/>
  <c r="I60" i="55"/>
  <c r="D60" i="55"/>
  <c r="Z60" i="55"/>
  <c r="K60" i="58"/>
  <c r="L60" i="58"/>
  <c r="AN60" i="58"/>
  <c r="J60" i="52"/>
  <c r="AD60" i="55"/>
  <c r="V60" i="55"/>
  <c r="E60" i="55"/>
  <c r="AC60" i="52"/>
  <c r="AB60" i="52"/>
  <c r="O60" i="58"/>
  <c r="AO60" i="55"/>
  <c r="AL60" i="58"/>
  <c r="AK60" i="58"/>
  <c r="AJ60" i="55"/>
  <c r="F60" i="52"/>
  <c r="P60" i="52"/>
  <c r="T63" i="51"/>
  <c r="P60" i="55"/>
  <c r="AU60" i="58"/>
  <c r="Z60" i="58"/>
  <c r="G60" i="52"/>
  <c r="AG60" i="55"/>
  <c r="D60" i="58"/>
  <c r="AA60" i="55"/>
  <c r="V60" i="58"/>
  <c r="AD60" i="58"/>
  <c r="AE60" i="55"/>
  <c r="AK60" i="55"/>
  <c r="AL60" i="55"/>
  <c r="R60" i="55"/>
  <c r="I60" i="58"/>
  <c r="W60" i="55"/>
  <c r="AC60" i="55"/>
  <c r="H60" i="58"/>
  <c r="AQ60" i="58"/>
  <c r="AF60" i="55"/>
  <c r="R60" i="52"/>
  <c r="T60" i="55"/>
  <c r="AF60" i="58"/>
  <c r="J60" i="58"/>
  <c r="Q60" i="52"/>
  <c r="AP60" i="55"/>
  <c r="N60" i="55"/>
  <c r="U60" i="58"/>
  <c r="W60" i="58"/>
  <c r="AR60" i="55"/>
  <c r="K60" i="52"/>
  <c r="K60" i="55"/>
  <c r="S60" i="58"/>
  <c r="AB60" i="55"/>
  <c r="N60" i="52"/>
  <c r="AG60" i="58"/>
  <c r="G60" i="55"/>
  <c r="AI60" i="58"/>
  <c r="AA60" i="58"/>
  <c r="AS60" i="58"/>
  <c r="AH60" i="58"/>
  <c r="L60" i="52"/>
  <c r="J60" i="55"/>
  <c r="AH60" i="55"/>
  <c r="X60" i="58"/>
  <c r="P60" i="58"/>
  <c r="AN60" i="55"/>
  <c r="D60" i="52"/>
  <c r="Q60" i="55"/>
  <c r="AQ60" i="55"/>
  <c r="AS60" i="55"/>
  <c r="M60" i="55"/>
  <c r="F60" i="58"/>
  <c r="N63" i="51"/>
  <c r="AI60" i="52"/>
  <c r="M60" i="52"/>
  <c r="AO60" i="58"/>
  <c r="AC60" i="58"/>
  <c r="H60" i="55"/>
  <c r="AH63" i="51"/>
  <c r="Z63" i="51"/>
  <c r="I63" i="51"/>
  <c r="Y63" i="51"/>
  <c r="AI63" i="51"/>
  <c r="W63" i="51"/>
  <c r="S63" i="51"/>
  <c r="AC63" i="51"/>
  <c r="L63" i="51"/>
  <c r="AD63" i="51"/>
  <c r="E63" i="51"/>
  <c r="M63" i="51"/>
  <c r="AK63" i="51"/>
  <c r="F63" i="51"/>
  <c r="R63" i="51"/>
  <c r="AM63" i="51"/>
  <c r="AU63" i="51"/>
  <c r="AN63" i="51"/>
  <c r="AL37" i="52"/>
  <c r="AL34" i="52"/>
  <c r="AL57" i="52"/>
  <c r="AL60" i="52" s="1"/>
  <c r="D63" i="51"/>
  <c r="AM50" i="52"/>
  <c r="AM76" i="52" s="1"/>
  <c r="K63" i="51"/>
  <c r="AO63" i="51"/>
  <c r="X63" i="51"/>
  <c r="AJ63" i="51"/>
  <c r="AK63" i="52"/>
  <c r="AK77" i="52" s="1"/>
  <c r="D79" i="52" s="1"/>
  <c r="AK51" i="52"/>
  <c r="AA63" i="51"/>
  <c r="AF63" i="51"/>
  <c r="AT63" i="51"/>
  <c r="G63" i="51"/>
  <c r="V63" i="51"/>
  <c r="AB63" i="51"/>
  <c r="U63" i="51"/>
  <c r="AG63" i="51"/>
  <c r="AP63" i="51"/>
  <c r="Q63" i="51"/>
  <c r="AL63" i="51"/>
  <c r="AS63" i="51"/>
  <c r="J63" i="51"/>
  <c r="AQ63" i="51"/>
  <c r="P63" i="51"/>
  <c r="AR63" i="51"/>
  <c r="O63" i="51"/>
  <c r="H63" i="51"/>
  <c r="AE63" i="51"/>
  <c r="D20" i="31" l="1"/>
  <c r="E30" i="31"/>
  <c r="D20" i="71"/>
  <c r="H31" i="65" s="1"/>
  <c r="D22" i="25"/>
  <c r="I23" i="65"/>
  <c r="G23" i="65"/>
  <c r="D22" i="44"/>
  <c r="D20" i="44" s="1"/>
  <c r="H15" i="65" s="1"/>
  <c r="H27" i="65"/>
  <c r="H29" i="65"/>
  <c r="I10" i="65"/>
  <c r="D11" i="12"/>
  <c r="D20" i="12" s="1"/>
  <c r="H10" i="65" s="1"/>
  <c r="G10" i="65"/>
  <c r="H11" i="65"/>
  <c r="H9" i="65"/>
  <c r="D11" i="60"/>
  <c r="D10" i="53"/>
  <c r="D9" i="53"/>
  <c r="D8" i="53"/>
  <c r="D9" i="56"/>
  <c r="D8" i="56"/>
  <c r="D10" i="56"/>
  <c r="D29" i="54"/>
  <c r="D40" i="54" s="1"/>
  <c r="D28" i="54"/>
  <c r="D27" i="54"/>
  <c r="D45" i="54"/>
  <c r="D39" i="54"/>
  <c r="AN50" i="52"/>
  <c r="AN76" i="52" s="1"/>
  <c r="AL51" i="52"/>
  <c r="AL63" i="52"/>
  <c r="AL77" i="52" s="1"/>
  <c r="AM57" i="52"/>
  <c r="AM60" i="52" s="1"/>
  <c r="AM34" i="52"/>
  <c r="AM37" i="52"/>
  <c r="I20" i="65" l="1"/>
  <c r="G20" i="65"/>
  <c r="I22" i="65"/>
  <c r="G22" i="65"/>
  <c r="I24" i="65"/>
  <c r="G24" i="65"/>
  <c r="D11" i="57"/>
  <c r="D11" i="53"/>
  <c r="D11" i="56"/>
  <c r="D38" i="54"/>
  <c r="D41" i="54" s="1"/>
  <c r="D30" i="54"/>
  <c r="D43" i="54" s="1"/>
  <c r="AM63" i="52"/>
  <c r="AM77" i="52" s="1"/>
  <c r="AM51" i="52"/>
  <c r="AN57" i="52"/>
  <c r="AN60" i="52" s="1"/>
  <c r="AN34" i="52"/>
  <c r="AN37" i="52"/>
  <c r="AO50" i="52"/>
  <c r="AO76" i="52" s="1"/>
  <c r="D20" i="53" l="1"/>
  <c r="H24" i="65" s="1"/>
  <c r="AO57" i="52"/>
  <c r="AO60" i="52" s="1"/>
  <c r="AO34" i="52"/>
  <c r="AO37" i="52"/>
  <c r="AP50" i="52"/>
  <c r="AP76" i="52" s="1"/>
  <c r="AN51" i="52"/>
  <c r="AN63" i="52"/>
  <c r="AN77" i="52" s="1"/>
  <c r="AQ50" i="52" l="1"/>
  <c r="AQ76" i="52" s="1"/>
  <c r="AO63" i="52"/>
  <c r="AO77" i="52" s="1"/>
  <c r="AO51" i="52"/>
  <c r="AP37" i="52"/>
  <c r="AP57" i="52"/>
  <c r="AP60" i="52" s="1"/>
  <c r="AP34" i="52"/>
  <c r="AP63" i="52" l="1"/>
  <c r="AP77" i="52" s="1"/>
  <c r="AP51" i="52"/>
  <c r="AQ57" i="52"/>
  <c r="AQ60" i="52" s="1"/>
  <c r="AQ34" i="52"/>
  <c r="AQ37" i="52"/>
  <c r="AR50" i="52"/>
  <c r="AR76" i="52" s="1"/>
  <c r="AQ63" i="52" l="1"/>
  <c r="AQ77" i="52" s="1"/>
  <c r="AQ51" i="52"/>
  <c r="AR57" i="52"/>
  <c r="AR60" i="52" s="1"/>
  <c r="AR34" i="52"/>
  <c r="AR37" i="52"/>
  <c r="AS50" i="52"/>
  <c r="AS76" i="52" s="1"/>
  <c r="AS57" i="52" l="1"/>
  <c r="AS60" i="52" s="1"/>
  <c r="AS34" i="52"/>
  <c r="AS37" i="52"/>
  <c r="AT50" i="52"/>
  <c r="AT76" i="52" s="1"/>
  <c r="AR63" i="52"/>
  <c r="AR77" i="52" s="1"/>
  <c r="AR51" i="52"/>
  <c r="AU50" i="52" l="1"/>
  <c r="AU76" i="52" s="1"/>
  <c r="AS63" i="52"/>
  <c r="AS77" i="52" s="1"/>
  <c r="AS51" i="52"/>
  <c r="AT57" i="52"/>
  <c r="AT60" i="52" s="1"/>
  <c r="AT34" i="52"/>
  <c r="AT37" i="52"/>
  <c r="AT51" i="52" l="1"/>
  <c r="AT63" i="52"/>
  <c r="AT77" i="52" s="1"/>
  <c r="AU57" i="52"/>
  <c r="AU60" i="52" s="1"/>
  <c r="AU34" i="52"/>
  <c r="AU37" i="52"/>
  <c r="AU63" i="52" l="1"/>
  <c r="AU77" i="52" s="1"/>
  <c r="AU51" i="52"/>
  <c r="D148" i="61" l="1"/>
  <c r="D96" i="61" s="1"/>
  <c r="H148" i="61"/>
  <c r="H96" i="61" s="1"/>
  <c r="M148" i="61"/>
  <c r="M96" i="61" s="1"/>
  <c r="I148" i="61"/>
  <c r="I96" i="61" s="1"/>
  <c r="Q148" i="61"/>
  <c r="Q96" i="61" s="1"/>
  <c r="N148" i="61"/>
  <c r="N96" i="61" s="1"/>
  <c r="AN148" i="61"/>
  <c r="AN96" i="61" s="1"/>
  <c r="V148" i="61"/>
  <c r="V96" i="61" s="1"/>
  <c r="AM148" i="61"/>
  <c r="AM96" i="61" s="1"/>
  <c r="Y148" i="61"/>
  <c r="Y96" i="61" s="1"/>
  <c r="R148" i="61"/>
  <c r="R96" i="61" s="1"/>
  <c r="AE148" i="61"/>
  <c r="AE96" i="61" s="1"/>
  <c r="T148" i="61"/>
  <c r="T96" i="61" s="1"/>
  <c r="W148" i="61"/>
  <c r="W96" i="61" s="1"/>
  <c r="AP148" i="61"/>
  <c r="AP96" i="61" s="1"/>
  <c r="P148" i="61"/>
  <c r="P96" i="61" s="1"/>
  <c r="AF148" i="61"/>
  <c r="AF96" i="61" s="1"/>
  <c r="AO148" i="61"/>
  <c r="AO96" i="61" s="1"/>
  <c r="K148" i="61"/>
  <c r="K96" i="61" s="1"/>
  <c r="AL148" i="61"/>
  <c r="AL96" i="61" s="1"/>
  <c r="AD148" i="61"/>
  <c r="AD96" i="61" s="1"/>
  <c r="AS148" i="61"/>
  <c r="AS96" i="61" s="1"/>
  <c r="AG148" i="61"/>
  <c r="AG96" i="61" s="1"/>
  <c r="AC148" i="61"/>
  <c r="AC96" i="61" s="1"/>
  <c r="E148" i="61"/>
  <c r="E96" i="61" s="1"/>
  <c r="O148" i="61"/>
  <c r="O96" i="61" s="1"/>
  <c r="AT148" i="61"/>
  <c r="AT96" i="61" s="1"/>
  <c r="AB148" i="61"/>
  <c r="AB96" i="61" s="1"/>
  <c r="AH148" i="61"/>
  <c r="AH96" i="61" s="1"/>
  <c r="Z148" i="61"/>
  <c r="Z96" i="61" s="1"/>
  <c r="AK148" i="61"/>
  <c r="AK96" i="61" s="1"/>
  <c r="S148" i="61"/>
  <c r="S96" i="61" s="1"/>
  <c r="AJ148" i="61"/>
  <c r="AJ96" i="61" s="1"/>
  <c r="AI148" i="61"/>
  <c r="AI96" i="61" s="1"/>
  <c r="AA148" i="61"/>
  <c r="AA96" i="61" s="1"/>
  <c r="AR148" i="61"/>
  <c r="AR96" i="61" s="1"/>
  <c r="J148" i="61"/>
  <c r="J96" i="61" s="1"/>
  <c r="L148" i="61"/>
  <c r="L96" i="61" s="1"/>
  <c r="X148" i="61"/>
  <c r="X96" i="61" s="1"/>
  <c r="F148" i="61"/>
  <c r="AQ148" i="61"/>
  <c r="AQ96" i="61" s="1"/>
  <c r="AU148" i="61"/>
  <c r="AU96" i="61" s="1"/>
  <c r="U148" i="61"/>
  <c r="U96" i="61" s="1"/>
  <c r="G148" i="61"/>
  <c r="G96" i="61" s="1"/>
  <c r="D21" i="60" s="1"/>
  <c r="D20" i="60" s="1"/>
  <c r="H23" i="65" s="1"/>
  <c r="D141" i="62"/>
  <c r="D89" i="62" s="1"/>
  <c r="P141" i="62"/>
  <c r="P89" i="62" s="1"/>
  <c r="I141" i="62"/>
  <c r="I89" i="62" s="1"/>
  <c r="F141" i="62"/>
  <c r="F89" i="62" s="1"/>
  <c r="AD141" i="62"/>
  <c r="AD89" i="62" s="1"/>
  <c r="H141" i="62"/>
  <c r="H89" i="62" s="1"/>
  <c r="Y141" i="62"/>
  <c r="Y89" i="62" s="1"/>
  <c r="O141" i="62"/>
  <c r="O89" i="62" s="1"/>
  <c r="U141" i="62"/>
  <c r="U89" i="62" s="1"/>
  <c r="N141" i="62"/>
  <c r="N89" i="62" s="1"/>
  <c r="AQ141" i="62"/>
  <c r="AQ89" i="62" s="1"/>
  <c r="AO141" i="62"/>
  <c r="AO89" i="62" s="1"/>
  <c r="AK141" i="62"/>
  <c r="AK89" i="62" s="1"/>
  <c r="R141" i="62"/>
  <c r="R89" i="62" s="1"/>
  <c r="AH141" i="62"/>
  <c r="AH89" i="62" s="1"/>
  <c r="M141" i="62"/>
  <c r="M89" i="62" s="1"/>
  <c r="AC141" i="62"/>
  <c r="AC89" i="62" s="1"/>
  <c r="J141" i="62"/>
  <c r="J89" i="62" s="1"/>
  <c r="W141" i="62"/>
  <c r="W89" i="62" s="1"/>
  <c r="AJ141" i="62"/>
  <c r="AJ89" i="62" s="1"/>
  <c r="E141" i="62"/>
  <c r="E89" i="62" s="1"/>
  <c r="X141" i="62"/>
  <c r="X89" i="62" s="1"/>
  <c r="Q141" i="62"/>
  <c r="Q89" i="62" s="1"/>
  <c r="AG141" i="62"/>
  <c r="AG89" i="62" s="1"/>
  <c r="V141" i="62"/>
  <c r="V89" i="62" s="1"/>
  <c r="AE141" i="62"/>
  <c r="AE89" i="62" s="1"/>
  <c r="G141" i="62"/>
  <c r="G89" i="62" s="1"/>
  <c r="D21" i="59" s="1"/>
  <c r="D20" i="59" s="1"/>
  <c r="H21" i="65" s="1"/>
  <c r="AN141" i="62"/>
  <c r="AN89" i="62" s="1"/>
  <c r="AM141" i="62"/>
  <c r="AM89" i="62" s="1"/>
  <c r="AF141" i="62"/>
  <c r="AF89" i="62" s="1"/>
  <c r="T141" i="62"/>
  <c r="T89" i="62" s="1"/>
  <c r="K141" i="62"/>
  <c r="K89" i="62" s="1"/>
  <c r="AB141" i="62"/>
  <c r="AB89" i="62" s="1"/>
  <c r="Z141" i="62"/>
  <c r="Z89" i="62" s="1"/>
  <c r="AA141" i="62"/>
  <c r="AA89" i="62" s="1"/>
  <c r="AL141" i="62"/>
  <c r="AL89" i="62" s="1"/>
  <c r="AR141" i="62"/>
  <c r="AR89" i="62" s="1"/>
  <c r="S141" i="62"/>
  <c r="S89" i="62" s="1"/>
  <c r="AI141" i="62"/>
  <c r="AI89" i="62" s="1"/>
  <c r="L141" i="62"/>
  <c r="L89" i="62" s="1"/>
  <c r="AP141" i="62"/>
  <c r="AP89" i="62" s="1"/>
  <c r="D98" i="58"/>
  <c r="AL150" i="58"/>
  <c r="AL98" i="58" s="1"/>
  <c r="AO150" i="58"/>
  <c r="AO98" i="58" s="1"/>
  <c r="W150" i="58"/>
  <c r="W98" i="58" s="1"/>
  <c r="F150" i="58"/>
  <c r="F98" i="58" s="1"/>
  <c r="AB150" i="58"/>
  <c r="AB98" i="58" s="1"/>
  <c r="G150" i="58"/>
  <c r="G98" i="58" s="1"/>
  <c r="U150" i="58"/>
  <c r="U98" i="58" s="1"/>
  <c r="AN150" i="58"/>
  <c r="AN98" i="58" s="1"/>
  <c r="V150" i="58"/>
  <c r="V98" i="58" s="1"/>
  <c r="N150" i="58"/>
  <c r="N98" i="58" s="1"/>
  <c r="Z150" i="58"/>
  <c r="Z98" i="58" s="1"/>
  <c r="AA150" i="58"/>
  <c r="AA98" i="58" s="1"/>
  <c r="H150" i="58"/>
  <c r="H98" i="58" s="1"/>
  <c r="AP150" i="58"/>
  <c r="AP98" i="58" s="1"/>
  <c r="T150" i="58"/>
  <c r="T98" i="58" s="1"/>
  <c r="M150" i="58"/>
  <c r="M98" i="58" s="1"/>
  <c r="AK150" i="58"/>
  <c r="AK98" i="58" s="1"/>
  <c r="AS150" i="58"/>
  <c r="AS98" i="58" s="1"/>
  <c r="E150" i="58"/>
  <c r="E98" i="58" s="1"/>
  <c r="X150" i="58"/>
  <c r="X98" i="58" s="1"/>
  <c r="AF150" i="58"/>
  <c r="AF98" i="58" s="1"/>
  <c r="AT150" i="58"/>
  <c r="AT98" i="58" s="1"/>
  <c r="AJ150" i="58"/>
  <c r="AJ98" i="58" s="1"/>
  <c r="O150" i="58"/>
  <c r="O98" i="58" s="1"/>
  <c r="AM150" i="58"/>
  <c r="AM98" i="58" s="1"/>
  <c r="S150" i="58"/>
  <c r="S98" i="58" s="1"/>
  <c r="R150" i="58"/>
  <c r="R98" i="58" s="1"/>
  <c r="AR150" i="58"/>
  <c r="AR98" i="58" s="1"/>
  <c r="L150" i="58"/>
  <c r="L98" i="58" s="1"/>
  <c r="AE150" i="58"/>
  <c r="AE98" i="58" s="1"/>
  <c r="AD150" i="58"/>
  <c r="AD98" i="58" s="1"/>
  <c r="P150" i="58"/>
  <c r="P98" i="58" s="1"/>
  <c r="I150" i="58"/>
  <c r="I98" i="58" s="1"/>
  <c r="K150" i="58"/>
  <c r="K98" i="58" s="1"/>
  <c r="AU150" i="58"/>
  <c r="AU98" i="58" s="1"/>
  <c r="AG150" i="58"/>
  <c r="AG98" i="58" s="1"/>
  <c r="AQ150" i="58"/>
  <c r="AQ98" i="58" s="1"/>
  <c r="J150" i="58"/>
  <c r="J98" i="58" s="1"/>
  <c r="AC150" i="58"/>
  <c r="AC98" i="58" s="1"/>
  <c r="Y150" i="58"/>
  <c r="Y98" i="58" s="1"/>
  <c r="AI150" i="58"/>
  <c r="AI98" i="58" s="1"/>
  <c r="AH150" i="58"/>
  <c r="AH98" i="58" s="1"/>
  <c r="Q150" i="58"/>
  <c r="Q98" i="58" s="1"/>
  <c r="D21" i="57" l="1"/>
  <c r="D20" i="57" s="1"/>
  <c r="H22" i="65" s="1"/>
  <c r="D142" i="55"/>
  <c r="D90" i="55" s="1"/>
  <c r="AB142" i="55"/>
  <c r="AB90" i="55" s="1"/>
  <c r="U142" i="55"/>
  <c r="U90" i="55" s="1"/>
  <c r="AO142" i="55"/>
  <c r="AO90" i="55" s="1"/>
  <c r="Z142" i="55"/>
  <c r="Z90" i="55" s="1"/>
  <c r="AG142" i="55"/>
  <c r="AG90" i="55" s="1"/>
  <c r="O142" i="55"/>
  <c r="O90" i="55" s="1"/>
  <c r="H142" i="55"/>
  <c r="H90" i="55" s="1"/>
  <c r="Q142" i="55"/>
  <c r="Q90" i="55" s="1"/>
  <c r="AN142" i="55"/>
  <c r="AN90" i="55" s="1"/>
  <c r="AS142" i="55"/>
  <c r="AS90" i="55" s="1"/>
  <c r="L142" i="55"/>
  <c r="L90" i="55" s="1"/>
  <c r="M142" i="55"/>
  <c r="M90" i="55" s="1"/>
  <c r="AU142" i="55"/>
  <c r="AU90" i="55" s="1"/>
  <c r="K142" i="55"/>
  <c r="K90" i="55" s="1"/>
  <c r="AA142" i="55"/>
  <c r="AA90" i="55" s="1"/>
  <c r="N142" i="55"/>
  <c r="N90" i="55" s="1"/>
  <c r="R142" i="55"/>
  <c r="R90" i="55" s="1"/>
  <c r="AT142" i="55"/>
  <c r="AT90" i="55" s="1"/>
  <c r="AI142" i="55"/>
  <c r="AI90" i="55" s="1"/>
  <c r="AM142" i="55"/>
  <c r="AM90" i="55" s="1"/>
  <c r="AP142" i="55"/>
  <c r="AP90" i="55" s="1"/>
  <c r="V142" i="55"/>
  <c r="V90" i="55" s="1"/>
  <c r="AQ142" i="55"/>
  <c r="AQ90" i="55" s="1"/>
  <c r="AR142" i="55"/>
  <c r="AR90" i="55" s="1"/>
  <c r="J142" i="55"/>
  <c r="J90" i="55" s="1"/>
  <c r="AF142" i="55"/>
  <c r="AF90" i="55" s="1"/>
  <c r="AH142" i="55"/>
  <c r="AH90" i="55" s="1"/>
  <c r="AE142" i="55"/>
  <c r="AE90" i="55" s="1"/>
  <c r="T142" i="55"/>
  <c r="T90" i="55" s="1"/>
  <c r="Y142" i="55"/>
  <c r="Y90" i="55" s="1"/>
  <c r="AL142" i="55"/>
  <c r="AL90" i="55" s="1"/>
  <c r="P142" i="55"/>
  <c r="P90" i="55" s="1"/>
  <c r="AJ142" i="55"/>
  <c r="AJ90" i="55" s="1"/>
  <c r="W142" i="55"/>
  <c r="W90" i="55" s="1"/>
  <c r="G142" i="55"/>
  <c r="G90" i="55" s="1"/>
  <c r="I142" i="55"/>
  <c r="AK142" i="55"/>
  <c r="AK90" i="55" s="1"/>
  <c r="AD142" i="55"/>
  <c r="AD90" i="55" s="1"/>
  <c r="S142" i="55"/>
  <c r="S90" i="55" s="1"/>
  <c r="AC142" i="55"/>
  <c r="AC90" i="55" s="1"/>
  <c r="E142" i="55"/>
  <c r="E90" i="55" s="1"/>
  <c r="F142" i="55"/>
  <c r="F90" i="55" s="1"/>
  <c r="X142" i="55"/>
  <c r="X90" i="55" s="1"/>
  <c r="D21" i="56" l="1"/>
  <c r="D20" i="56" s="1"/>
  <c r="H20" i="65" s="1"/>
  <c r="D122" i="32"/>
  <c r="D121" i="28"/>
  <c r="W121" i="28"/>
  <c r="W70" i="28" s="1"/>
  <c r="S121" i="28"/>
  <c r="S70" i="28" s="1"/>
  <c r="AM121" i="28"/>
  <c r="AM70" i="28" s="1"/>
  <c r="O121" i="28"/>
  <c r="O70" i="28" s="1"/>
  <c r="AI121" i="28"/>
  <c r="AI70" i="28" s="1"/>
  <c r="K121" i="28"/>
  <c r="K70" i="28" s="1"/>
  <c r="AE121" i="28"/>
  <c r="AE70" i="28" s="1"/>
  <c r="G121" i="28"/>
  <c r="G70" i="28" s="1"/>
  <c r="AA121" i="28"/>
  <c r="AA70" i="28" s="1"/>
  <c r="V121" i="28"/>
  <c r="V70" i="28" s="1"/>
  <c r="AP121" i="28"/>
  <c r="AP70" i="28" s="1"/>
  <c r="AL121" i="28"/>
  <c r="AL70" i="28" s="1"/>
  <c r="Q121" i="28"/>
  <c r="Q70" i="28" s="1"/>
  <c r="J121" i="28"/>
  <c r="J70" i="28" s="1"/>
  <c r="AC121" i="28"/>
  <c r="AC70" i="28" s="1"/>
  <c r="AJ121" i="28"/>
  <c r="AJ70" i="28" s="1"/>
  <c r="AD121" i="28"/>
  <c r="AD70" i="28" s="1"/>
  <c r="E121" i="28"/>
  <c r="E70" i="28" s="1"/>
  <c r="X121" i="28"/>
  <c r="X70" i="28" s="1"/>
  <c r="R121" i="28"/>
  <c r="R70" i="28" s="1"/>
  <c r="AK121" i="28"/>
  <c r="AK70" i="28" s="1"/>
  <c r="L121" i="28"/>
  <c r="L70" i="28" s="1"/>
  <c r="F121" i="28"/>
  <c r="F70" i="28" s="1"/>
  <c r="Y121" i="28"/>
  <c r="Y70" i="28" s="1"/>
  <c r="M121" i="28"/>
  <c r="M70" i="28" s="1"/>
  <c r="AF121" i="28"/>
  <c r="AF70" i="28" s="1"/>
  <c r="Z121" i="28"/>
  <c r="Z70" i="28" s="1"/>
  <c r="T121" i="28"/>
  <c r="T70" i="28" s="1"/>
  <c r="N121" i="28"/>
  <c r="N70" i="28" s="1"/>
  <c r="AG121" i="28"/>
  <c r="AG70" i="28" s="1"/>
  <c r="H121" i="28"/>
  <c r="H70" i="28" s="1"/>
  <c r="U121" i="28"/>
  <c r="U70" i="28" s="1"/>
  <c r="AN121" i="28"/>
  <c r="AN70" i="28" s="1"/>
  <c r="AH121" i="28"/>
  <c r="AH70" i="28" s="1"/>
  <c r="I121" i="28"/>
  <c r="I70" i="28" s="1"/>
  <c r="AB121" i="28"/>
  <c r="AB70" i="28" s="1"/>
  <c r="AO121" i="28"/>
  <c r="AO70" i="28" s="1"/>
  <c r="P121" i="28"/>
  <c r="P70" i="28" s="1"/>
  <c r="AR121" i="28"/>
  <c r="AR70" i="28" s="1"/>
  <c r="AS121" i="28"/>
  <c r="AS70" i="28" s="1"/>
  <c r="AT121" i="28"/>
  <c r="AT70" i="28" s="1"/>
  <c r="AQ121" i="28"/>
  <c r="AQ70" i="28" s="1"/>
  <c r="AU121" i="28"/>
  <c r="AU70" i="28" s="1"/>
  <c r="D118" i="26"/>
  <c r="AM118" i="26"/>
  <c r="G118" i="26"/>
  <c r="AH118" i="26"/>
  <c r="J118" i="26"/>
  <c r="N118" i="26"/>
  <c r="AT118" i="26"/>
  <c r="AD118" i="26"/>
  <c r="O118" i="26"/>
  <c r="AR118" i="26"/>
  <c r="AS118" i="26"/>
  <c r="X118" i="26"/>
  <c r="AP118" i="26"/>
  <c r="U118" i="26"/>
  <c r="W118" i="26"/>
  <c r="I118" i="26"/>
  <c r="AA118" i="26"/>
  <c r="Z118" i="26"/>
  <c r="AB118" i="26"/>
  <c r="AK118" i="26"/>
  <c r="AC118" i="26"/>
  <c r="AN118" i="26"/>
  <c r="AO118" i="26"/>
  <c r="K118" i="26"/>
  <c r="L118" i="26"/>
  <c r="V118" i="26"/>
  <c r="AQ118" i="26"/>
  <c r="Y118" i="26"/>
  <c r="M118" i="26"/>
  <c r="H118" i="26"/>
  <c r="AE118" i="26"/>
  <c r="AG118" i="26"/>
  <c r="Q118" i="26"/>
  <c r="AF118" i="26"/>
  <c r="AJ118" i="26"/>
  <c r="F118" i="26"/>
  <c r="AU118" i="26"/>
  <c r="E118" i="26"/>
  <c r="AL118" i="26"/>
  <c r="AI118" i="26"/>
  <c r="T118" i="26"/>
  <c r="P118" i="26"/>
  <c r="R118" i="26"/>
  <c r="S118" i="26"/>
  <c r="D21" i="25" l="1"/>
  <c r="D20" i="25" l="1"/>
  <c r="H30" i="65" s="1"/>
  <c r="F28" i="31"/>
  <c r="AT106" i="62"/>
  <c r="AT136" i="62"/>
  <c r="AT138" i="62"/>
  <c r="AT115" i="62"/>
  <c r="AT116" i="62"/>
  <c r="AT108" i="62"/>
  <c r="AT101" i="62"/>
  <c r="AT102" i="62"/>
  <c r="AT114" i="62"/>
  <c r="AT107" i="62"/>
  <c r="AT105" i="62"/>
  <c r="AT117" i="62"/>
  <c r="AT99" i="62"/>
  <c r="AT127" i="62"/>
  <c r="AT118" i="62"/>
  <c r="AT129" i="62"/>
  <c r="AT112" i="62"/>
  <c r="AT126" i="62"/>
  <c r="AT134" i="62"/>
  <c r="AT132" i="62"/>
  <c r="AT123" i="62"/>
  <c r="AT113" i="62"/>
  <c r="AT111" i="62"/>
  <c r="AT139" i="62"/>
  <c r="AT131" i="62"/>
  <c r="AT125" i="62"/>
  <c r="AT119" i="62"/>
  <c r="AT128" i="62"/>
  <c r="AT137" i="62"/>
  <c r="AT121" i="62"/>
  <c r="AT98" i="62"/>
  <c r="AT110" i="62"/>
  <c r="AT100" i="62"/>
  <c r="AT120" i="62"/>
  <c r="AT103" i="62"/>
  <c r="AT109" i="62"/>
  <c r="AT135" i="62"/>
  <c r="AT122" i="62"/>
  <c r="AT133" i="62"/>
  <c r="AT140" i="62"/>
  <c r="AT124" i="62"/>
  <c r="AT130" i="62"/>
  <c r="AT104" i="62"/>
  <c r="AT97" i="62"/>
  <c r="AT141" i="62"/>
  <c r="AT89" i="62"/>
  <c r="AS89" i="62"/>
  <c r="AS141" i="62"/>
  <c r="AS97" i="62"/>
  <c r="AS122" i="62"/>
  <c r="AS98" i="62"/>
  <c r="AS119" i="62"/>
  <c r="AS99" i="62"/>
  <c r="AS116" i="62"/>
  <c r="AS132" i="62"/>
  <c r="AS115" i="62"/>
  <c r="AS101" i="62"/>
  <c r="AS137" i="62"/>
  <c r="AS136" i="62"/>
  <c r="AS102" i="62"/>
  <c r="AS107" i="62"/>
  <c r="AS128" i="62"/>
  <c r="AS139" i="62"/>
  <c r="AS126" i="62"/>
  <c r="AS135" i="62"/>
  <c r="AS106" i="62"/>
  <c r="AS113" i="62"/>
  <c r="AS121" i="62"/>
  <c r="AS103" i="62"/>
  <c r="AS112" i="62"/>
  <c r="AS125" i="62"/>
  <c r="AS127" i="62"/>
  <c r="AS124" i="62"/>
  <c r="AS114" i="62"/>
  <c r="AS138" i="62"/>
  <c r="AS130" i="62"/>
  <c r="AS105" i="62"/>
  <c r="AS123" i="62"/>
  <c r="AS117" i="62"/>
  <c r="AS118" i="62"/>
  <c r="AS120" i="62"/>
  <c r="AS129" i="62"/>
  <c r="AS140" i="62"/>
  <c r="AS133" i="62"/>
  <c r="AS134" i="62"/>
  <c r="AS111" i="62"/>
  <c r="AS110" i="62"/>
  <c r="AS109" i="62"/>
  <c r="AS131" i="62"/>
  <c r="AS108" i="62"/>
  <c r="AS104" i="62"/>
  <c r="AS100" i="62"/>
  <c r="AU89" i="62"/>
  <c r="AU141" i="62"/>
  <c r="AU97" i="62"/>
  <c r="AU128" i="62"/>
  <c r="AU108" i="62"/>
  <c r="AU136" i="62"/>
  <c r="AU105" i="62"/>
  <c r="AU133" i="62"/>
  <c r="AU111" i="62"/>
  <c r="AU129" i="62"/>
  <c r="AU117" i="62"/>
  <c r="AU121" i="62"/>
  <c r="AU135" i="62"/>
  <c r="AU140" i="62"/>
  <c r="AU125" i="62"/>
  <c r="AU123" i="62"/>
  <c r="AU127" i="62"/>
  <c r="AU138" i="62"/>
  <c r="AU100" i="62"/>
  <c r="AU130" i="62"/>
  <c r="AU106" i="62"/>
  <c r="AU112" i="62"/>
  <c r="AU131" i="62"/>
  <c r="AU115" i="62"/>
  <c r="AU102" i="62"/>
  <c r="AU119" i="62"/>
  <c r="AU113" i="62"/>
  <c r="AU107" i="62"/>
  <c r="AU98" i="62"/>
  <c r="AU114" i="62"/>
  <c r="AU132" i="62"/>
  <c r="AU116" i="62"/>
  <c r="AU101" i="62"/>
  <c r="AU99" i="62"/>
  <c r="AU118" i="62"/>
  <c r="AU110" i="62"/>
  <c r="AU109" i="62"/>
  <c r="AU124" i="62"/>
  <c r="AU120" i="62"/>
  <c r="AU134" i="62"/>
  <c r="AU103" i="62"/>
  <c r="AU137" i="62"/>
  <c r="AU139" i="62"/>
  <c r="AU126" i="62"/>
  <c r="AU104" i="62"/>
  <c r="AU122"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tc={1711F8CC-5DA6-465D-93BA-09BD7F794C06}</author>
    <author>tc={5C503BB2-FC5F-4C41-A770-BD978B3B9254}</author>
  </authors>
  <commentList>
    <comment ref="B68" authorId="0" shapeId="0" xr:uid="{1711F8CC-5DA6-465D-93BA-09BD7F794C06}">
      <text>
        <t xml:space="preserve">[Threaded comment]
Your version of Excel allows you to read this threaded comment; however, any edits to it will get removed if the file is opened in a newer version of Excel. Learn more: https://go.microsoft.com/fwlink/?linkid=870924
Comment:
    Vienen de las mejores combinaciones de Solar + Eólico del explorador de H2
</t>
      </text>
    </comment>
    <comment ref="B71" authorId="1" shapeId="0" xr:uid="{5C503BB2-FC5F-4C41-A770-BD978B3B9254}">
      <text>
        <t xml:space="preserve">[Threaded comment]
Your version of Excel allows you to read this threaded comment; however, any edits to it will get removed if the file is opened in a newer version of Excel. Learn more: https://go.microsoft.com/fwlink/?linkid=870924
Comment:
    Vienen de las mejores combinaciones de Solar + Eólico del explorador de H2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tc={18F0B8CD-71CC-48B8-A8B9-B539937EECE6}</author>
  </authors>
  <commentList>
    <comment ref="D95" authorId="0" shapeId="0" xr:uid="{18F0B8CD-71CC-48B8-A8B9-B539937EECE6}">
      <text>
        <t>[Threaded comment]
Your version of Excel allows you to read this threaded comment; however, any edits to it will get removed if the file is opened in a newer version of Excel. Learn more: https://go.microsoft.com/fwlink/?linkid=870924
Comment:
    Incluye costos de líneas, costos de retrofit y costos de subestaciones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<sst xmlns="http://schemas.openxmlformats.org/spreadsheetml/2006/main" count="7119" uniqueCount="737">
  <si>
    <t>PSMyA Energía</t>
  </si>
  <si>
    <t>Descripción de lo modelado</t>
  </si>
  <si>
    <t>N°</t>
  </si>
  <si>
    <t>Sector</t>
  </si>
  <si>
    <t>Nombre Medida</t>
  </si>
  <si>
    <t>Rol del Ministerio de Energía</t>
  </si>
  <si>
    <t>Nombre Agrupado</t>
  </si>
  <si>
    <t>Mitigación 2020-2030 (kton CO2e)</t>
  </si>
  <si>
    <t>Costos de Abatimiento (USD/tCO2e) (2020-2050)</t>
  </si>
  <si>
    <t>Mitigación 2020-2030 Sector Energía
(kton CO2e)</t>
  </si>
  <si>
    <t>Mitigación 2020-2030 CN (ktCN)</t>
  </si>
  <si>
    <t>CAPEX 2020-2030
(MMUSD?)</t>
  </si>
  <si>
    <t>OPEX 2020-2030
(MMUSD?)</t>
  </si>
  <si>
    <t>Objetivo ECLP asociado</t>
  </si>
  <si>
    <t>Pilar PSMyA asociado</t>
  </si>
  <si>
    <t>Ficha de mitigación asociada</t>
  </si>
  <si>
    <t>Modelo (LEAP/AMEBA)</t>
  </si>
  <si>
    <t>Escenario Referencia</t>
  </si>
  <si>
    <t>Escenario Mitigación</t>
  </si>
  <si>
    <t>Considera emisiones y/o costos del sector eléctrico?</t>
  </si>
  <si>
    <t>Transporte</t>
  </si>
  <si>
    <t>Estándar de Rendimiento Energético - Vehículos Medianos</t>
  </si>
  <si>
    <t>Líder</t>
  </si>
  <si>
    <t>Electromovilidad y eficiencia energética en transporte</t>
  </si>
  <si>
    <t>Estándar de Rendimiento Energético - Vehículos Pesados (Tractocamiones)</t>
  </si>
  <si>
    <t>Estándar de ventas ZEV en vehículos pesados - Tractocamiones</t>
  </si>
  <si>
    <t>Transformación de vehículos convencionales a VE - Livianos</t>
  </si>
  <si>
    <t>Electromovilidad en transporte público urbano menor (Taxis)</t>
  </si>
  <si>
    <t>Coadyuvante</t>
  </si>
  <si>
    <t>Uso de  Combustibles de Aviación Sostenibles</t>
  </si>
  <si>
    <t>Uso de combustibles de baja emisión (combustibles de transición)</t>
  </si>
  <si>
    <t>Uso de diesel renovable en transporte caminero de larga distancia</t>
  </si>
  <si>
    <t>Uso de bioetanol en mezclas de gasolina</t>
  </si>
  <si>
    <t>Generación Eléctrica</t>
  </si>
  <si>
    <t>Cierre de centrales a carbón</t>
  </si>
  <si>
    <t>-</t>
  </si>
  <si>
    <t>Generación Distribuida</t>
  </si>
  <si>
    <t>Impulso a la Eficiencia Enegética &amp; ERNC en los distintos sectores de consumo</t>
  </si>
  <si>
    <t>Industria</t>
  </si>
  <si>
    <t>Electrificación usos térmicos en la industria</t>
  </si>
  <si>
    <t>Electrificación de usos térmicos y motrices en sectores productivos</t>
  </si>
  <si>
    <t>Introduccion de ERNC en procesos térmicos - Industria</t>
  </si>
  <si>
    <t>Hidrógeno en procesos térmicos  en la Industria</t>
  </si>
  <si>
    <t>Uso de H2 verde en usos térmicos y motrices</t>
  </si>
  <si>
    <t>Hidrógeno en usos motrices  en la Industria</t>
  </si>
  <si>
    <t>Electrificación usos motrices en la Industria</t>
  </si>
  <si>
    <t>MEPS motores</t>
  </si>
  <si>
    <t>Minería</t>
  </si>
  <si>
    <t>Hidrógeno en usos motrices  - Minería del Cobre</t>
  </si>
  <si>
    <t>Hidrógeno en usos motrices  - Minas Varias</t>
  </si>
  <si>
    <t>Electrificación usos motrices - Minería del Cobre</t>
  </si>
  <si>
    <t>Electrificación usos motrices - Minas Varias</t>
  </si>
  <si>
    <t>Reemplazo de diesel convencional por diésel renovable en camiones CAEX</t>
  </si>
  <si>
    <t>Residencial</t>
  </si>
  <si>
    <t>Actualización de la Reglamentación Térmica</t>
  </si>
  <si>
    <t>Electrificación de usos residenciales​ &amp; Eficiencia Energética</t>
  </si>
  <si>
    <t>Electrificacion de cocción</t>
  </si>
  <si>
    <t>Energia solar (SST) en ACS</t>
  </si>
  <si>
    <t>Calificación Energética de Viviendas</t>
  </si>
  <si>
    <t>Electrificacion de ACS</t>
  </si>
  <si>
    <t>Electrificacion de calefacción</t>
  </si>
  <si>
    <t>Uso de H2V en inyección a redes de Gas Natural</t>
  </si>
  <si>
    <t>Calefacción Distrital</t>
  </si>
  <si>
    <t>Elemento</t>
  </si>
  <si>
    <t>Subelemento</t>
  </si>
  <si>
    <t xml:space="preserve">Contenido </t>
  </si>
  <si>
    <t>Identificación</t>
  </si>
  <si>
    <t>ID</t>
  </si>
  <si>
    <t>EV_Bus_Urb</t>
  </si>
  <si>
    <t>Hoja de Cálculo</t>
  </si>
  <si>
    <t>Nombre</t>
  </si>
  <si>
    <t>Electromovilidad en transporte público urbano mayor (Buses)</t>
  </si>
  <si>
    <t>Volver al Índice</t>
  </si>
  <si>
    <t>Descripción</t>
  </si>
  <si>
    <t>Consiste en la incorporación de buses eléctricos o de tecnología limpia en las flotas de transporte público de las ciudades, con el objetivo de reducir las emisiones contaminantes, mejorar la calidad del aire, y promover una movilidad más sostenible y eficiente. Esta medida implica la sustitución de buses diésel por buses eléctricos tanto en la RM como en regiones.</t>
  </si>
  <si>
    <t>Fecha inicio implementación</t>
  </si>
  <si>
    <t>Instituciones</t>
  </si>
  <si>
    <t>Institución responsable</t>
  </si>
  <si>
    <t>Ministerio de Transporte y Telecomunicaciones</t>
  </si>
  <si>
    <t>Normativas, reglamentos e  Instrumentos relacionados</t>
  </si>
  <si>
    <t>Instituciones coadyuvantes </t>
  </si>
  <si>
    <t>Ministerio de Energía</t>
  </si>
  <si>
    <t>Licitaciones para la electromovilidad</t>
  </si>
  <si>
    <t>Actores sectoriales o locales involucrados </t>
  </si>
  <si>
    <t>División de Transporte Público Regional (DTPR), Directorio Transporte Público Metropolitano (DTPM), CNE, GORES</t>
  </si>
  <si>
    <t>Metas de mitigación</t>
  </si>
  <si>
    <t>Sector afectado</t>
  </si>
  <si>
    <t>Energía</t>
  </si>
  <si>
    <t>Subsector afectado</t>
  </si>
  <si>
    <t>Actividades de quema de combustible</t>
  </si>
  <si>
    <t>Fuente emisora afectada</t>
  </si>
  <si>
    <t>Vehículos Pesados (Buses del transporte urbano mayor)</t>
  </si>
  <si>
    <t>Gases y contaminantes climáticos afectados</t>
  </si>
  <si>
    <r>
      <t>CO</t>
    </r>
    <r>
      <rPr>
        <vertAlign val="subscript"/>
        <sz val="10"/>
        <color rgb="FF000000"/>
        <rFont val="Arial Narrow"/>
        <family val="2"/>
      </rPr>
      <t>2</t>
    </r>
    <r>
      <rPr>
        <sz val="10"/>
        <color rgb="FF000000"/>
        <rFont val="Arial Narrow"/>
        <family val="2"/>
      </rPr>
      <t>; NOx; MP;Carbono Negro</t>
    </r>
  </si>
  <si>
    <t>Metas y objetivos de mitigación del PSM a la cual se asocia la medida</t>
  </si>
  <si>
    <t>Al 2035 el 100% de las nuevas incorporaciones en el transporte público urbano sean vehículos eléctricos (Estrategia de Electromovilidad)</t>
  </si>
  <si>
    <t>Potencial de mitigación</t>
  </si>
  <si>
    <r>
      <t>Meta de mitigación</t>
    </r>
    <r>
      <rPr>
        <b/>
        <sz val="10"/>
        <rFont val="Arial Narrow"/>
        <family val="2"/>
      </rPr>
      <t> [kt CO2eq]</t>
    </r>
  </si>
  <si>
    <t>2020-2030</t>
  </si>
  <si>
    <t>2031-2040</t>
  </si>
  <si>
    <t>2041-2050</t>
  </si>
  <si>
    <t>Total (2020-2050)</t>
  </si>
  <si>
    <t>Porcentaje de responsabilidad [%]</t>
  </si>
  <si>
    <t>Ministerio de Transportes y Telecomunicaciones</t>
  </si>
  <si>
    <t>Ministerio de Minería</t>
  </si>
  <si>
    <t>Ministerio de Salud</t>
  </si>
  <si>
    <t>Ministerio de Agricultura</t>
  </si>
  <si>
    <t>Ministerio de Obras Públicas</t>
  </si>
  <si>
    <t>Ministerio de Vivienda y Urbanismo</t>
  </si>
  <si>
    <t>Sinergias</t>
  </si>
  <si>
    <t>Información Financiera</t>
  </si>
  <si>
    <r>
      <t>Costo medio de abatimiento [USD/tCO</t>
    </r>
    <r>
      <rPr>
        <b/>
        <vertAlign val="subscript"/>
        <sz val="10"/>
        <rFont val="Arial Narrow"/>
        <family val="2"/>
      </rPr>
      <t>2</t>
    </r>
    <r>
      <rPr>
        <b/>
        <sz val="10"/>
        <rFont val="Arial Narrow"/>
        <family val="2"/>
      </rPr>
      <t>eq]</t>
    </r>
  </si>
  <si>
    <t>VAN CAPEX [USD]</t>
  </si>
  <si>
    <t>VAN OPEX [USD]</t>
  </si>
  <si>
    <t>Riesgos y co-beneficios</t>
  </si>
  <si>
    <t>Riesgos</t>
  </si>
  <si>
    <t>Retraso en trámites regulatorios</t>
  </si>
  <si>
    <t>Co-beneficios</t>
  </si>
  <si>
    <t>Reducción de contaminación local y reducción de consumo de fósiles importados.</t>
  </si>
  <si>
    <t>Ejecución</t>
  </si>
  <si>
    <t xml:space="preserve">Indicadores para evaluar su cumplimiento </t>
  </si>
  <si>
    <t>Número de buses eléctricos en operación por ciudad
Porcentaje de buses urbanos eléctricos por ciudad</t>
  </si>
  <si>
    <t>Brechas</t>
  </si>
  <si>
    <t>Modelos de negocio del transporte público en regiones dificultan su avance</t>
  </si>
  <si>
    <t>Facilitadores</t>
  </si>
  <si>
    <t>Submedida</t>
  </si>
  <si>
    <t xml:space="preserve">Nombre de submedida: </t>
  </si>
  <si>
    <t>Impulso a la electromovilidad del transporte privado</t>
  </si>
  <si>
    <t>Descripción y Justificación</t>
  </si>
  <si>
    <t xml:space="preserve">Impulsar la electromovilidad en el transporte privado es una medida fundamental y estratégica en la lucha contra el cambio climático. Al fomentar la adopción de vehículos eléctricos, se promueve la reducción significativa de las emisiones de gases de efecto invernadero y contaminantes atmosféricos, contribuyendo a la mejora de la calidad del aire y la mitigación de los impactos ambientales asociados al transporte. 				</t>
  </si>
  <si>
    <t>Normativas, reglamentos y/o instrumentos relacionados</t>
  </si>
  <si>
    <t>* Reglamento para transformación de vehículos propulsados por motor de combustión interna a propulsión eléctrica (MTT)
* Pliego Técnico Normativo RIC 15 (Ministerio de Energía - SEC)
* Decreto 156 del Ministerio de Transporte (1990) - Reglamento revisiones técnicas y la autorización y funcionamiento de las plantas revisores
* Ley 21.305 de Eficiencia Energética ( Resoluciones 5 (2022) y  14 (2024) exenta del Ministerio de Energía)
* Decreto Supremo 145 de 2017 del Ministerio de Transportes y Telecomunicaciones
* Estrategia de Electromovilidad
* Otros Subsidios, beneficios tributarios u otros instrumentos</t>
  </si>
  <si>
    <t>Origen del Financiamiento</t>
  </si>
  <si>
    <t>Privado</t>
  </si>
  <si>
    <t>Alcance territorial</t>
  </si>
  <si>
    <t>Nacional</t>
  </si>
  <si>
    <t>Periodo de implementacion</t>
  </si>
  <si>
    <r>
      <t>Mitigación</t>
    </r>
    <r>
      <rPr>
        <b/>
        <sz val="11"/>
        <rFont val="Arial Narrow"/>
        <family val="2"/>
      </rPr>
      <t> esperada [kt CO</t>
    </r>
    <r>
      <rPr>
        <b/>
        <vertAlign val="subscript"/>
        <sz val="11"/>
        <rFont val="Arial Narrow"/>
        <family val="2"/>
      </rPr>
      <t>2</t>
    </r>
    <r>
      <rPr>
        <b/>
        <sz val="11"/>
        <rFont val="Arial Narrow"/>
        <family val="2"/>
      </rPr>
      <t>eq]</t>
    </r>
  </si>
  <si>
    <t xml:space="preserve"> Reducción de Emisiones de Carbono Negro (tCN)</t>
  </si>
  <si>
    <t>Estándares de rendimiento energético en vehículos livianos y medianos</t>
  </si>
  <si>
    <r>
      <t>Costo medio de abatimiento [USD/tCO</t>
    </r>
    <r>
      <rPr>
        <b/>
        <vertAlign val="subscript"/>
        <sz val="11"/>
        <rFont val="Arial Narrow"/>
        <family val="2"/>
      </rPr>
      <t>2</t>
    </r>
    <r>
      <rPr>
        <b/>
        <sz val="11"/>
        <rFont val="Arial Narrow"/>
        <family val="2"/>
      </rPr>
      <t>eq]</t>
    </r>
  </si>
  <si>
    <t>(2026-2035)</t>
  </si>
  <si>
    <t>Nombre de la Acción</t>
  </si>
  <si>
    <t>Tipo de Instrumento</t>
  </si>
  <si>
    <t>Responsable</t>
  </si>
  <si>
    <t>Origen del financiamiento</t>
  </si>
  <si>
    <t>Indicadores de seguimiento de la acción</t>
  </si>
  <si>
    <t>Elaboración del Plan Maestro de Infraestructura de Carga Pública (MTT)</t>
  </si>
  <si>
    <t>Técnico</t>
  </si>
  <si>
    <t>Actualmente existen 908 puntos de carga o conectores distribuidos en las 16 regiones del país. El escenario de alta penetración de vehículos eléctricos, el plan maestro permitirá estimar las necesidades de infraestructura de carga para cada región del país en un proceso gradual, generando un indicativo de las necesidades regionales particulares.</t>
  </si>
  <si>
    <t>MTT</t>
  </si>
  <si>
    <t>Público / Privada</t>
  </si>
  <si>
    <t>Contar con un Plan de Infraestructura de Carga
Pública para todas las zonas en 2025</t>
  </si>
  <si>
    <t>Habilitar la interoperabilidad</t>
  </si>
  <si>
    <t>Se requiere implementar una herramienta digital que indicará la ubicación de los puntos de carga, tipo de infraestructura, disponibilidad, precio, entre otros aspectos permitiendo a los conductores planificar y optimizar su viaje</t>
  </si>
  <si>
    <t>Público</t>
  </si>
  <si>
    <t>Contar con plataforma de interoperabilidad en 2024</t>
  </si>
  <si>
    <t>Presentar un proyecto de ley para que MTT tenga la facultad para habilitar talleres o supervisar talleres de conversión</t>
  </si>
  <si>
    <t>Normativo</t>
  </si>
  <si>
    <t>El reglamento propuesto para la conversión de vehículos de combustion a eléctricos fue  detenido en contraloría ya que Ministerio de Transportes no tiene facultades para habilitar talleres o supervisar talleres de conversión</t>
  </si>
  <si>
    <t>* N° de vehículos reconvertidos por año
* N° de tallerres habilitados para el retrofit</t>
  </si>
  <si>
    <t>Modificación del Pliego Técnico Normativo RIC 15</t>
  </si>
  <si>
    <t>El Pliego establece los requisitos de seguridad para las instalaciones de consumo de energía eléctrica destinadas a la recarga de vehículos eléctricos, ubicadas en lugares públicos y privados del país. Luego de dos años de funcionamiento se han recogido necesidades de mejora en el funcionamiento de la normativa, donde también debe adecuarse a las normas permitidas en la homologación de vehículos eléctricos (modificación del Decreto Supremo 145 de 2017 del Ministerio de Transportes y Telecomunicaciones)</t>
  </si>
  <si>
    <t>* Publicación del nuevo Pliego Técnico 15 a comienzos de 2024</t>
  </si>
  <si>
    <t>Evaluar factibilidad de prohibición de venta de vehículos de combustión interna y otros instrumentos de impulso a la electromovilidad (por ejemplo estándares de rendimiento energético)</t>
  </si>
  <si>
    <t>Se requieren evaluar alternativas e instrumentos de impulso a la electromovidad del transporte privado que permitan compensar los mayores costos totales de propiedad observados en el presente y esperados para el corto plazo.</t>
  </si>
  <si>
    <t>* Porcentaje de vehículos livianos nuevos electricos
* Porcentaje de vehículos medianos nuevos electricos</t>
  </si>
  <si>
    <t>Estándar de venta de vehículos cero y baja emisiones en vehículos pesados</t>
  </si>
  <si>
    <t xml:space="preserve">Aplicado al volumen porcentual siguiendo legislaturas internacionales, el estándar tiene como objetivo reducir las emisiones contaminantes de los vehículos pesados, como camiones y autobuses, para mejorar la calidad del aire y reducir los impactos ambientales. 	</t>
  </si>
  <si>
    <t>* Estándar por definir</t>
  </si>
  <si>
    <t>Estándares de rendimiento energético en vehículos pesados</t>
  </si>
  <si>
    <t>(2035-2050)</t>
  </si>
  <si>
    <t>Iniciar estudios de legislatura internacional comparada para la implementación de estándar de este tipo</t>
  </si>
  <si>
    <t>Se requieren analizar instrumentos que aceleren la penetración de vehículos cero y baja emisiones en este segmento vehícular.</t>
  </si>
  <si>
    <t>Contar con un estudio</t>
  </si>
  <si>
    <t>Estándar de rendimiento energético en vehículos medianos</t>
  </si>
  <si>
    <t>Ir a Hoja de Cálculo</t>
  </si>
  <si>
    <t>La medida establece rendimientos energéticos mínimos promedios para los vehículos nuevos que ingresan al mercado exigidos a importadores o representantes de marcas en este segmento. El estándar se establece según: 2026-2028 igual a 11,1 km/lge; 2029-2031 igual a 12,7 km/lge &amp; 15,3 km/lg del 2032 en adelante</t>
  </si>
  <si>
    <t>* Ley 21.305 de Eficiencia Energética ( Resolucion 14 (2024) exenta del Ministerio de Energía)</t>
  </si>
  <si>
    <t>(2026-2050)</t>
  </si>
  <si>
    <t>Monitorear cumplimiento de los estándares e informar resultados</t>
  </si>
  <si>
    <t>Educativo o Cultural</t>
  </si>
  <si>
    <t>Se requerirá analizar los cambios en el mercado y el nivel de cumplimiento de la política. Garantizar entrada en vigencia y analizar los aumentos de exigencia en que caso de ser requerido</t>
  </si>
  <si>
    <t>Por definir</t>
  </si>
  <si>
    <t>Estándar de Rendimiento Energético - Vehículos Pesados</t>
  </si>
  <si>
    <t>Medida regulatoria orientada a mejorar el rendimieno energético de los vehículos pesados mediane el establecimiento de estándares de rendimiento energético para vehículos pesados nuevos que ingresen al mercado nacional.</t>
  </si>
  <si>
    <t>* Ley 21.305 de Eficiencia Energética
* Decreto 4 del Ministerio de Medio Ambiente (2012) - Establece las normas de emisión aplicables a vehículos motorizados pesados</t>
  </si>
  <si>
    <t>* Impulso a la electromovilidad del transporte privado
* Estándar de venta de vehículos cero y baja emisiones en vehículos pesados</t>
  </si>
  <si>
    <t>(2030-2050)</t>
  </si>
  <si>
    <t>Estudiar características del mercado de vehículos pesados</t>
  </si>
  <si>
    <t>Se requieren estudios que permitan caracterizar el mercado para ajustar desarrollar una propuesta de estándar que se ajuste a las caracteristicas del mercado local</t>
  </si>
  <si>
    <t>Definir metodología para cuantificar rendimientos energético</t>
  </si>
  <si>
    <t>Se requiere definir la metodología para establecer el rendimiento energético de los vehículos pesados. Definir si esto se realizará por medio de simulación, pruebas de laboratorio o una combinación de ambos.</t>
  </si>
  <si>
    <t>Establecer etiquetado del rendimiento energético</t>
  </si>
  <si>
    <t>Establecer estándares por resolución conforme a lo estipulado por la Ley de Eficiencia Energética</t>
  </si>
  <si>
    <t>Es posible que dadas las tareas que quedan por realizar el estándar no entre en vigencia antes del 2030, sin embargo será de suma importancia haber establecido un estándar por resolución antes de dicho año</t>
  </si>
  <si>
    <t>Tener antes de 2030 un estándar establecido para al menos una categoría de vehículos pesados</t>
  </si>
  <si>
    <t>Uso de combustibles sostenibles en transporte aéreo comercial nacional</t>
  </si>
  <si>
    <t>Durante la tercera Conferencia sobre la Aviación y los Combustibles Alternativos (CAAF/3) de la Organización de Aviación Civil Internacional (OACI) en noviembre de 2023, se estableció un marco global para avanzar hacia una transición energética sostenible en la aviación a nivel mundial. En este marco, los Estados miembros se comprometieron a reducir en un 5% las emisiones de CO2 en la aviación internacional para 2030 en comparación con un escenario sin el uso de energías limpias, y a fomentar la producción de Combustibles de Aviación Sostenibles (SAF) en todas las regiones. En Chile, la Hoja de Ruta SAF  plantea que los SAF representen el 50% del uso de combustible utilizado en la aviación nacional e internacional de Chile 2050. Como meta intermedia se propone alcanzar como meta de reemplazo el 1% al 2030 en vuelos nacionales</t>
  </si>
  <si>
    <t>* DFL 1 de 1979 de Minería
* Decreto 132 de 1979 de Minería
* Decreto 11 de 2008 de Economía
* Decreto 160 de 2009 de Economía
* Decreto 60 de 2012 de Energía</t>
  </si>
  <si>
    <t>Uso de diesel renovable en transporte caminero de larga distancia
Uso de bioetanol en mezclas de gasolina</t>
  </si>
  <si>
    <t>(2027-2050)</t>
  </si>
  <si>
    <t>Llevar a cabo modificaciones regulatrias que permitan su comercialización uso</t>
  </si>
  <si>
    <t>- DFL 1 de 1979 de Minería. Debe definirse si los combustibles sostenibles también deberán cumplir con la exigencia de mantener como los derivados del petróleo.
Decreto 132 de 1979 de Minería. Debe incorporar a los combustibles sostenibles en lo relativo a la identificación para su comercialización y además establecer la exigencia de certificado verde entre los documentos para la comercialización de los combustibles renovables.
- Decreto 11 de 2008 de Economía. Debe definirse si: i) Se modifica incorporando los combustibles sostenibles con sus especificaciones de calidad (actualmente solo bioetanol y biodiésel a partir de esterificación): ii) Se mantiene la exigencia que las mezclas resultantes deban seguir cumpliendo con las especificaciones de calidad de los derivados del petróleo o permitir nuevos productos a comercializar. Este decreto si debe modificarse para ampliar los porcentajes de mezclas permitidos y establecer un rango de tolerancia a las mezclas permitidas.
- Decreto 160 de 2009 de Economía. Este reglamento que está con compromiso de modificación en el Ministerio de Energía debe incorporar en cuanto a los combustibles que trata a los distintos combustibles sostenibles en las exigencias técnicas de seguridad (combustibles avanzados y efuels).
- Decreto 60 de 2012 de Energía. Se debe revisar las especificaciones del kerosene de aviación de acuerdo con lo que se defina con relación a los combustibles sostenibles para aviación.</t>
  </si>
  <si>
    <t>Desarrollar una normativa para certificar la huella de carbono de los combustibles sostenibles</t>
  </si>
  <si>
    <t xml:space="preserve">Mesa de trabajo técnica público (MEN, SEC, CNE, MTT, MMA, DAC) - privado (ENAP, empresas de combustibles y líneas aéreas) </t>
  </si>
  <si>
    <t>Se requiere participación de actores involucrados para la definición de las especificaciones de calidad de dichos combustibles sostenibles.</t>
  </si>
  <si>
    <t>Estudiar políticas de impulso al uso de combustibles sostenbibles de aviación</t>
  </si>
  <si>
    <t>Definir si Chile establecerá una política de cuotas de mezclas a los combustibles comercializados/emisiones máximas a la canasta de los combustibles comercializados por las empresas distribuidoras.</t>
  </si>
  <si>
    <t>En el transporte caminero de carga de larga distancia y los vehículos off-road como los camiones utilizados por la industria minera, la electrificación completa aún no es factible debido a limitaciones tecnológicas. Por lo tanto, es necesario encontrar soluciones alternativas para la industria minera que contribuyan a la reducción de las emisiones del sector a corto y mediano plazo. Esto ha despertado el interés en examinar el potencial y la viabilidad de utilizar diésel renovable.El diésel renovable es un "dropin fuel" que ya está siendo utilizado com remplazo del diésel convencional en mezclas de hasta 100% en distintas faenas mineras alrededor del mundo.</t>
  </si>
  <si>
    <t>* Uso de bioetanol en mezclas de gasolina
* Reemplazo de diésel convencional por diésel renovable en camiones CAEX
* Uso de combustibles sostenibles en transporte aéreo comercial nacional</t>
  </si>
  <si>
    <t>- DFL 1 de 1979 de Minería. Debe definirse si los combustibles renovables también deberán cumplir con la exigencia de mantener como los derivados del petróleo. 
- Decreto 132 de 1979 de Minería. Debe incorporar a los combustibles renovables en lo relativo a la identificación para su comercialización y además establecer la exigencia de certificado verde entre los documentos para la comercialización de los combustibles renovables. 
- Decreto 11 de 2008 de Economía. Debe definirse si: i) Se modifica incorporando los biocombustibles más avanzados y los efuels con sus especificaciones de calidad (actualmente solo bioetanol y biodiésel a partir de esterificación): ii) Se mantiene la exigencia que las mezclas resultantes deban seguir cumpliendo con las especificaciones de calidad de los derivados del petróleo o permitir nuevos productos a comercializar. Este decreto si debe modificarse para ampliar los porcentajes de mezclas permitidos y establecer un rango de tolerancia a las mezclas permitidas. 
- Decreto 160 de 2009 de Economía. Este reglamento que está con compromiso de modificación en el Ministerio de Energía debe incorporar en cuanto a los combustibles que trata a los distintos combustibles renovables en las exigencias técnicas de seguridad (combustibles avanzados y efuels). 
- Decreto 60 de 2012 de Energía. Debe modificarse en los límites de densidad permitido o establecer un nuevo grado de diésel (B-3).</t>
  </si>
  <si>
    <t xml:space="preserve">Mesa de trabajo técnica público (MEN, SEC, CNE, MTT, MMA, DAC) - privado (ENAP, empresas de combustibles) </t>
  </si>
  <si>
    <t>Impulsar el desarrollo de laboratorios y entidades de certificación</t>
  </si>
  <si>
    <t>Impulsar el desarrollo de laboratorios y entidades de certificación entreguen los servicios necesarios para cumplir con la normativa nacional a los combustibles avanzados y efuels.</t>
  </si>
  <si>
    <t xml:space="preserve">El uso de bioetanol en mezclas de gasolina es una medida que contribuye a reducir las emisiones de gases de efecto invernadero y mejorar la calidad del aire. El bioetanol se produce a partir de fuentes renovables como la caña de azúcar, maíz o remolacha, lo que lo convierte en una opción más sostenible que la gasolina convencional. Al mezclar bioetanol con gasolina, se disminuye la cantidad de combustibles fósiles utilizados en el transporte, lo que ayuda a reducir la dependencia de los recursos no renovables y a mitigar el impacto ambiental de la industria automotriz. </t>
  </si>
  <si>
    <t>* Uso de diesel renovable en transporte caminero de larga distancia
** Uso de combustibles sostenibles en transporte aéreo comercial nacional</t>
  </si>
  <si>
    <t>Llevar a cabo modificaciones regulatrias</t>
  </si>
  <si>
    <t>- DFL 1 de 1979 de Minería. Debe definirse si los combustibles renovables también deberán cumplir con la exigencia de mantener como los derivados del petróleo en caso de que al producto mezcla no se le exija el cumplimiento de la especificación de calidad de la gasolina automotriz. 
- Decreto 132 de 1979 de Minería. Debe incorporar a las diferentes mezclas permitidas de gasolina con etanol en lo relativo a la identificación para su comercialización y además establecer la exigencia de certificado verde entre los documentos para la comercialización de los combustibles renovables. 
- Decreto 11 de 2008 de Economía. Debe definirse si: i) Se modifica incorporando los biocombustibles más avanzados y los efuels con sus especificaciones de calidad (actualmente solo bioetanol y biodiésel a partir de esterificación): ii) Se mantiene la exigencia que las mezclas resultantes deban seguir cumpliendo con las especificaciones de calidad de los derivados del petróleo o permitir nuevos productos a comercializar. Este decreto si debe modificarse para ampliar los porcentajes de mezclas permitidos y establecer un rango de tolerancia a las mezclas permitidas. 
- Decreto 160 de 2009 de Economía. Este reglamento que está con compromiso de modificación en el Ministerio de Energía debe incorporar en cuanto a los combustibles que trata a los distintos bicombustibles en las exigencias técnicas de seguridad (combustibles avanzados y efuels). 
- Decreto 60 de 2012 de Energía. Debe modificarse en los límites de oxigenado permitido.</t>
  </si>
  <si>
    <t>Se requiere participación de actores involucrados para definir las mezclas a comercializarse en Chile y apoyar a Energía en la definición de las especificaciones de calidad de los combustibles, entre éstos la gasolina base para la mezcla de etanol.</t>
  </si>
  <si>
    <t>Definir puntos de mezcla</t>
  </si>
  <si>
    <t>Definir donde debe realizarse la mezcla de gasolina con etanol, considerando la factibilidad de transporte por ducto compartido con otros combustibles.</t>
  </si>
  <si>
    <t>Consiste en la incorporación de taxis y taxis colectivos de tecnología limpia en las flotas de transporte público de las ciudades, con el objetivo de reducir las emisiones contaminantes, mejorar la calidad del aire, y promover una movilidad más sostenible y eficiente.</t>
  </si>
  <si>
    <t>* Programa "Mi taxi eléctrico"
*  Proyecto de Ley de Subsidios al Transporte Público (boletín N°15.140-15)</t>
  </si>
  <si>
    <t>Privado - Público</t>
  </si>
  <si>
    <t xml:space="preserve"> </t>
  </si>
  <si>
    <t>* Estándares de rendimiento energético para vehículos livianos</t>
  </si>
  <si>
    <t>(2024-2050)</t>
  </si>
  <si>
    <t>Plazo</t>
  </si>
  <si>
    <t>Indicación al proyecto de ley de subsidios al transporte público, para poder realizar programa “Renueva tu Colectivo” en la RM (Responsabilidad DTPR)</t>
  </si>
  <si>
    <t>Para permitir replicar programa renueva tu colectivo en RM</t>
  </si>
  <si>
    <t>Extender el programa "Mi taxi eléctrico" a todas las regiones</t>
  </si>
  <si>
    <t>Económico o Financiero</t>
  </si>
  <si>
    <t>Hasta ahora el programa se ha llevado a cabo en la RM y el Bio Bio</t>
  </si>
  <si>
    <t>Establecer metas y nuevas condiciones para vehículos renovados con tecnología eléctrica del pregrama "Renueva tu colectivo"</t>
  </si>
  <si>
    <t>Institucional</t>
  </si>
  <si>
    <t>Se requieren alcanzar acuerdos entre DTPR y GOREs para establecer metas y nuevas condiciones para vehículos renovados con tecnología eléctrica (mayores apoyos) del pregrama "Renueva tu colectivo"</t>
  </si>
  <si>
    <t>ReacondicionamienT</t>
  </si>
  <si>
    <t>Reacondicionamiento térmico de viviendas existentes</t>
  </si>
  <si>
    <t>Tipo de medida de mitigación</t>
  </si>
  <si>
    <t>Categoría de la medida</t>
  </si>
  <si>
    <t xml:space="preserve">Descripción </t>
  </si>
  <si>
    <t>Objetivo específico de la medida</t>
  </si>
  <si>
    <t>Velocidad de implementación de la medida (porcentaje anual)</t>
  </si>
  <si>
    <t>Año 1 (2025)</t>
  </si>
  <si>
    <t>Año 2 (2026)</t>
  </si>
  <si>
    <t>Año 3 (2027)</t>
  </si>
  <si>
    <t>Año 4 (2028)</t>
  </si>
  <si>
    <t>Año 5 (2029)</t>
  </si>
  <si>
    <t>Acciones concretas</t>
  </si>
  <si>
    <t>Instrumentos</t>
  </si>
  <si>
    <t>Medidas de mitigación relacionadas</t>
  </si>
  <si>
    <t>Alcance</t>
  </si>
  <si>
    <t>Periodo de implementación</t>
  </si>
  <si>
    <t>Otros alcances</t>
  </si>
  <si>
    <t>Institución líder</t>
  </si>
  <si>
    <t>Instituciones involucradas</t>
  </si>
  <si>
    <t>Actores sectoriales o locales involucrados</t>
  </si>
  <si>
    <r>
      <t>Meta de mitigación</t>
    </r>
    <r>
      <rPr>
        <b/>
        <sz val="9"/>
        <rFont val="Calibri"/>
        <family val="2"/>
      </rPr>
      <t> [kt CO2eq]</t>
    </r>
  </si>
  <si>
    <t>Porcentaje de responsabilidad [%]*</t>
  </si>
  <si>
    <t>Porcentaje de mitigación relativo a las emisiones del sector</t>
  </si>
  <si>
    <t>Costo medio de abatimiento [USD/tCO2eq]</t>
  </si>
  <si>
    <t>VAN CAPEX [Millones USD]</t>
  </si>
  <si>
    <t>VAN OPEX [Millones USD]</t>
  </si>
  <si>
    <t>Público - Privado</t>
  </si>
  <si>
    <t>Gasto fiscal</t>
  </si>
  <si>
    <t>Año 1</t>
  </si>
  <si>
    <t>Año 2</t>
  </si>
  <si>
    <t>Año 3</t>
  </si>
  <si>
    <t>Año 4</t>
  </si>
  <si>
    <t>Año 5</t>
  </si>
  <si>
    <t>Seguimiento</t>
  </si>
  <si>
    <t>Género</t>
  </si>
  <si>
    <t>Enfoque de género</t>
  </si>
  <si>
    <t>Público-Privado</t>
  </si>
  <si>
    <t>(2025-2050)</t>
  </si>
  <si>
    <t>Fomento al uso de energia solar para el agua caliente satinataria (ACS)</t>
  </si>
  <si>
    <t>La CEV proporciona datos sobre la eficiencia energética de hogares (niveles desde el A al G), favoreciendo decisiones informadas sobre comodidad térmica y uso de equipos eficientes o energías renovables. Su implementación inicial fue voluntaria y a partir del 2023 es obligatoria para viviendas nuevas. La medida contempla el fomento para que viviendas existentes también sean etiquetadas.</t>
  </si>
  <si>
    <t>* Ley 21.305 de Eficiencia Energética</t>
  </si>
  <si>
    <t>El programa tiene como objetivo la instalación en residencias existentes, tecnologías que aprovechan la energía solar para calentar agua con el fin de satisfacer las necesidades de agua caliente en aplicaciones domésticas. Estos sistemas utilizan colectores solares para capturar la radiación solar y transferirla al agua, proporcionando una fuente de energía limpia y renovable.</t>
  </si>
  <si>
    <t>•	Franquicia Tributaria y subsidio para viviendas sociales nuevas (Renovación Ley 20.365)</t>
  </si>
  <si>
    <t>Electrificación de fuentes energéticas para agua caliente satinataria (ACS)</t>
  </si>
  <si>
    <t xml:space="preserve">La medida de mitigación de Electrificación de Fuentes Energéticas para Agua Caliente Sanitaria (ACS) propone reemplazar los sistemas convencionales de calentamiento de agua, que a menudo utilizan combustibles fósiles, por sistemas eléctricos. </t>
  </si>
  <si>
    <t>Electrificación de fuentes energéticas para cocción</t>
  </si>
  <si>
    <t>La medida de mitigación de Electrificación de Fuentes Energéticas para Cocción involucra el cambio de sistemas de cocción que utilizan combustibles fósiles a opciones eléctricas</t>
  </si>
  <si>
    <t>Nacional, pero con foco en ciudades con PDA vigentes o en elaboración 1 y que al menos el 20% de sus emisiones contaminantes se deben a la combustión de leña para calefacción. Habitantes de zonas que cuentes con un PDA vigente y en elaboración y donde el principal energético utilizado para calefacción corresponde a la leña, esto es, desde la región de O´Higgins hasta la región de Aysén</t>
  </si>
  <si>
    <t>Impulso a los proyectos de Energía Distrital</t>
  </si>
  <si>
    <t>En Chile, la implementación de un sistema de calefacción distrital se presenta como una medida de mitigación efectiva para reducir la contaminación atmosférica en zonas urbanas.  Además de reducir las emisiones de CO2, la calefacción distrital ofrece beneficios como una mayor eficiencia energética, una mejor calidad del aire tanto en la ciudad como en el interior de los hogares y una reducción de los costos de calefacción para los usuarios.</t>
  </si>
  <si>
    <t>Nacional, pero con foco en ciudades con PDA vigentes o en elaboración 1 y que al menos el 20% de sus emisiones contaminantes se deben a la combustión de leña para calefacción.</t>
  </si>
  <si>
    <t>Desarrollar de un programa de calefacción/refrigeración distrital en Chile</t>
  </si>
  <si>
    <t>Comprometer recursos públicos para la construcción de infraestructtura de energética de distribución</t>
  </si>
  <si>
    <t>Desarrollar de planes maestros para la calefacción distrital</t>
  </si>
  <si>
    <t>Elaborar programa de concesiones</t>
  </si>
  <si>
    <t>Buscar Financiamiento nacional e internacional para el desarrollo de proyecos</t>
  </si>
  <si>
    <t xml:space="preserve">Uso de H2V en inyección a redes de Gas Natural				</t>
  </si>
  <si>
    <t xml:space="preserve">Representa una oportunidad para impulsar la transición hacia un sistema energético más limpio, eficiente y sostenible, promoviendo la descarbonización, la integración de energías renovables y el desarrollo de una economía del hidrógeno más robusta y competitiva				</t>
  </si>
  <si>
    <t>Seguir normativa internacional y estándares de seguridad en materia de inyección de hidrógeno a tuberías: ISO/TR 15916:2015 ; ISO 7539-11; ASME B31.12; ASME STP-PT- 006 entre otras. Se requiere crear normativa nacional</t>
  </si>
  <si>
    <t>El subsector industrial en Chile es responsable de aproximadamente el 15% de las emisiones de Gases de Efecto Invernadero (GEI) en el sector energético. Una porción significativa de estas emisiones deriva de la combustión destinada a cubrir demandas térmicas. Actualmente, se cuenta con la capacidad técnica para electrificar directamente la mayoría del calor necesario para los procesos industriales. Esto puede lograrse utilizando una combinación de tecnologías como bombas de calor industriales y sistemas de calefacción por resistencia eléctrica, tal como las calderas eléctricas. Aunque la electrificación de procesos térmicos en la industria puede resultar económicamente viable a largo plazo, será esencial contar con apoyo político para superar los retos iniciales de logística y financiamiento. Estos desafíos derivan de la complejidad de la cadena de suministro, la inercia de la industria y la necesidad de una infraestructura eléctrica adecuada.</t>
  </si>
  <si>
    <t>* Ley 21.305 de Eficiencia Energética
* Estrategia de calor y frio del Ministerio de Energía</t>
  </si>
  <si>
    <t>(2028-2050)</t>
  </si>
  <si>
    <t>Desarrollar mesas de trabajo sectoriales para caracterizar la demanda energética térmica y realizar diagnósticos específicos por industria y región.</t>
  </si>
  <si>
    <t>Este enfoque implica la formación de grupos o comités de trabajo sectoriales que puedan colaborar en la recopilación y evaluación de datos sobre la demanda energética térmica en diferentes industrias y regiones. Estas mesas de trabajo pueden incluir una diversidad de interesados, como representantes de la industria, expertos en energía, proveedores de tecnología, funcionarios gubernamentales y organizaciones de la sociedad civil. Los grupos tendrían la tarea de recoger datos, desarrollar proyecciones y modelos, identificar obstáculos y oportunidades, y formular recomendaciones para políticas o iniciativas de mitigación.</t>
  </si>
  <si>
    <t>Diseñar e implementar un Plan de Transición para la electrificación de usos térmicos en el subsector comercial con foco regional</t>
  </si>
  <si>
    <t xml:space="preserve">Al centrarse en las características y necesidades de cada región, se fomentaría la adaptación a las realidades locales, el desarrollo económico y la facilitación de la implementación. </t>
  </si>
  <si>
    <t>Diseñar e implementar un Plan de Transición para la electrificación de usos térmicos en la industria con foco regional</t>
  </si>
  <si>
    <t>Al consolidar las necesidades y características inherentes a cada sector industrial, será factible evaluar tanto las barreras existentes como los instrumentos comunes que pueden implementarse.</t>
  </si>
  <si>
    <t xml:space="preserve">Estudiar un mecanismo de incentivo a la inversión en tecnologías de electrificación de usos térmicos en la industria. </t>
  </si>
  <si>
    <t>Se requieren evaluar mecanismos para facilitar la transición a una economía baja en carbono. Por ejemplo, utilizando parte de los recursos recaudados por el impuesto verde o los derivados del mecanismo de compensación, para bajar los costos de inversión inicial o los estudios de factibilidad.</t>
  </si>
  <si>
    <t>Impulsar el desarrollo de líneas y modelos de  financiamiento para proyectos electrificación de usos térmicos industriales</t>
  </si>
  <si>
    <t>Las electrificación de usos térmicos en la industria tienen importantes barreras de entrada por sus elevados costos de inversión inicial,</t>
  </si>
  <si>
    <t>Mejorar la información disponible respecto de proveedores de soluciones tecnológicas</t>
  </si>
  <si>
    <t>Acción orientada a reducir las brechas de información y conectar a proveedores tecnológicos con la demanda</t>
  </si>
  <si>
    <t>Realizar una feria nacional anual de tecnologías de calor y frío aplicadas al sector industrial, a través universidades/centros de formación técnica, con foco en soluciones innovadoras costo-efectivas</t>
  </si>
  <si>
    <t>Existen opciones renovables para todos los usos industriales actuales de calor de proceso. El concepto de ERNC es amplio y puede incluir desde uso de biomasa,  geotermia, electricidad de fuentes renovables no convencionales , hidrógeno verde y energía solar térmica. La experiencia industrial ERNC para usos térmicos sigue siendo baja y las barreras incluyen una baja disposición para asumir riesgos y breves expectativas de tiempo de retorno de la inversión en la industria. En Chile existen experiencias de éxito de este tipo, como por ejemplo el proyecto Pampa Elvira Solar (Faena Minera Gabriela Mistral Codelco)  inaugurada el año 2013 para abastecer de energía solar térmica a la División Gabriela Mistral de Codelco. Pese a la diversas opciones tecnológicas, la modelación de esta medida solo incluye sisemas solares térmicos*</t>
  </si>
  <si>
    <t xml:space="preserve">Nacional </t>
  </si>
  <si>
    <t>* Electrificación usos térmicos en la industria
* Hidrógeno en procesos térmicos  en la Industria</t>
  </si>
  <si>
    <t>El hidrógeno renovable se convertirá en un recurso clave para reducir las emisiones de la industria y promover la movilidad sostenible, ya que ofrece una amplia gama de usos, que van desde su utilización como materia prima para la creación de combustibles sintéticos hasta la capacidad de almacenar energía proveniente de fuentes renovables.La medida contempla su utilización como combustible dual en equipos estacionarios en la industria</t>
  </si>
  <si>
    <t>* Ley 21.305 de Eficiencia Energética
* Estrategia de calor y frio del Ministerio de Energía
* Plan de Acción de Hidrógeno Verde
* Estrategia de Hidrógeno Verde</t>
  </si>
  <si>
    <t>* Introduccion de ERNC en procesos térmicos - Industria
* Hidrógeno en usos motrices  - Otros Sectores Industriales</t>
  </si>
  <si>
    <t xml:space="preserve">Diagnósticos específicos por sector y región es crucial para entender y abordar eficientemente las necesidades energéticas de la industria. Esto permitiría una representación fidedigna de las necesidades y desafíos propios de cada sector y región, y daría lugar a soluciones que tomen en cuenta estas especificidades. </t>
  </si>
  <si>
    <t>Desarrollar pilotos para validar la operatividad, estabilidad y aplicabilidad de los sistemas de combustión en procesos térmicos de alta y media temperatura en las distintas industrias</t>
  </si>
  <si>
    <t xml:space="preserve"> Esta acción proporcionaría datos y experiencias prácticas esenciales para determinar las mejores prácticas, identificar cuellos de botella o desafíos, y garantizar que las futuras implementaciones de estas tecnologías sean lo más fluidas y beneficiosas posible. Además, permitiría a las empresas probar y adaptar estas tecnologías a sus necesidades específicas antes de realizar inversiones a gran escala y minimizando los riesgos</t>
  </si>
  <si>
    <t>Impulsar la demanda interna de H2 a través de un sistema de comercio de emisiones ETS</t>
  </si>
  <si>
    <t>Este sistema ETS asignaría límites de emisiones a las empresas y permitiría que las que reduzcan sus emisiones por debajo de estos límites vendan sus derechos de emisión sobrantes a otras que los necesiten, incentivando así la adopción de tecnologías más limpias.</t>
  </si>
  <si>
    <t>Desarrollar guias  de implementación de pilotos y validación de tecnologías que utilizan H2 como combustible en procesos industriales</t>
  </si>
  <si>
    <t>Estas guías proporcionarían a las empresas un marco claro y práctico para integrar las tecnologías de hidrógeno en sus operaciones. Incluirían detalles sobre la evaluación de la factibilidad, la selección de tecnologías, el diseño y la implementación de proyectos piloto, así como la evaluación de su desempeño.</t>
  </si>
  <si>
    <t>Desarrollar planes de acción regionales para la producción y demanda de H2 en sus distintos usos</t>
  </si>
  <si>
    <t>Estos planes estarían diseñados para abordar las necesidades y oportunidades específicas de cada región, incluyendo la disponibilidad de recursos para la producción de hidrógeno, la infraestructura existente, y las necesidades de las industrias locales.</t>
  </si>
  <si>
    <t>Acompañar proyectos de consumo de H2 verde y derivados con asesorias  e instrumentos de apoyo financiero</t>
  </si>
  <si>
    <t>Las asesorías pueden ofrecer orientación experta sobre el diseño e implementación efectiva del proyecto, mientras que el apoyo financiero puede facilitar la adquisición e instalación de tecnologías relacionadas con el hidrógeno verde</t>
  </si>
  <si>
    <t>Hidrógeno en usos motrices  - Otros Sectores Industriales</t>
  </si>
  <si>
    <t>La implementación de la Electromovilidad en la Industria  a través del uso de celdas de combustible busca implementar soluciones que posibiliten la transición de los vehículos de transporte y maquinaria empleados en la industria, que actualmente utilizan combustible, a una operación eléctrica basada en celdas de combustible que utilicen hidrógeno como fuente de energía.</t>
  </si>
  <si>
    <t>* Ley 21.305 de Eficiencia Energética
* Plan de Acción de Hidrógeno Verde
* Estrategia de Electromovilidad
* Estrategia de Hidrógeno Verde</t>
  </si>
  <si>
    <t>* Introduccion de ERNC en procesos térmicos - Industria
* Electrificación usos motrices - Industrias Varias</t>
  </si>
  <si>
    <t>(2034-2050)</t>
  </si>
  <si>
    <t>Electrificación usos motrices - Industrias Varias</t>
  </si>
  <si>
    <t>La electrificación usos motrices en la industria busca implementar soluciones que posibiliten la transición de los vehículos de transporte y maquinaria empleados en la industria, que actualmente utilizan combustibles fósiles, a una operación eléctrica basada en baterías.</t>
  </si>
  <si>
    <t>* Ley 21.305 de Eficiencia Energética
* Ley N°20.920 sobre Responsabilidad Extendida del Productor (REP)
* Estrategia de Electromovilidad</t>
  </si>
  <si>
    <t>* Introduccion de ERNC en procesos térmicos - Industria
* Electrificación usos motrices - Industrias Varias
* Hidrógeno en usos motrices  - Otros Sectores Industriales</t>
  </si>
  <si>
    <t>Impulsar la electrificación en la indsutria a través de un sistema de comercio de emisiones ETS</t>
  </si>
  <si>
    <t>Potenciar proyectos piloto a través del Programa Giro Limpio ejecutado por la Agencia de Sostenibilidad Energética y Electromovilidad Logística del MTT (Estrategia de Electromovilidad)</t>
  </si>
  <si>
    <t>Aprovechar el conocimiento y experiencia del Programa Giro Limpio para extender proyectos piloto a la electrificación de vehículos y maquinaria utilizados en la industria</t>
  </si>
  <si>
    <t>Desarrollar una regulación para el reciclaje de las baterías en el marco de la ley REP (Estrategia de Electromovilidad)</t>
  </si>
  <si>
    <t xml:space="preserve">Las baterías de vehículos eléctricos se podrían considerar como uno de los elementos más importantes en el desarrollo de la electromovilidad y no existe aún regulación para establecer incentivos asociados a la reutilización y disposición final. </t>
  </si>
  <si>
    <t>Promover soluciones tecnológicas para la segunda vida de las baterías con el fin de potenciar la reutilización de las baterías de vehículos eléctricos en los sistemas de almacenamiento de generación eléctrica (Estrategia de Electromovilidad)</t>
  </si>
  <si>
    <t>Las baterías de vehículos eléctricos pueden prestar otros servicios una vez que son retiradas de ellos. La habilitación de la segunda vida de la batería se considera como un paso intermedio antes de su disposición final. Para lo anterior se debe contemplar una serie de factores para que se habilite en el mercado eléctrico.</t>
  </si>
  <si>
    <t>Cerca del 69% del consumo eléctrico de la industria se debe al uso de motores eléctricos. Actualemente en Chile la eficiencia mínima requerida es IE1 en motores desde 0,75 kW a 7,5 kW, y para el resto de potencias no hay una normativa que estipule la eficiencia a utilizar, mientras que en otros mercados como el Europeo, la eficiencia mínima requerida es IE3 para motores entre 0,75 kW y 375 kW, o IE2 si el motor se acciona con un variador de frecuencia. La medida propone entonces la implementación de MEPS para motores de mayor potencia hasta ahora no regulados</t>
  </si>
  <si>
    <t>* Decreto N°97 del Ministerio de Energía (2012) Arpueba reglamento que establece el procedimiento para la fijación de estándares mínimos de eficiencia energética y normas para su aplicación
* Resolución 3 exenta  del Ministerio de Energía (2017) - Fija estándar mínimo de eficiencia energética para motores eléctricos de inducción trifásicos 
* Ley 21.305 de Eficiencia Energética</t>
  </si>
  <si>
    <t>Fijar estándar para motores de potencia mayor a 7,5 kW</t>
  </si>
  <si>
    <t>Se requiere extender el MEPS motores a equipos de mayor potencia</t>
  </si>
  <si>
    <t>La electrificación usos motrices en el subsector Minas Varias (que incluye varios tipos de minería tales como Oro, Plata, Plomo, Arcillas, etc.)  busca implementar soluciones que posibiliten la transición de los vehículos de transporte y maquinaria empleados en estos procesos productivos, que actualmente utilizan combustibles fósiles, a una operación eléctrica basada en baterías.</t>
  </si>
  <si>
    <t>* Ley 21.305 de Eficiencia Energética
* Ley N°20.920 sobre Responsabilidad Extendida del Productor (REP)</t>
  </si>
  <si>
    <t>Uso de H2 verde en usos motrices - Minas Varias</t>
  </si>
  <si>
    <t>La electrificación usos motrices en el subsector Minas Varias (que incluye varios tipos de minería tales como Oro, Plata, Plomo, Arcillas, etc.)  busca implementar soluciones que posibiliten la transición de los vehículos de transporte y maquinaria empleados en estos procesos productivos, que actualmente utilizan combustibles fósiles, a una operación eléctrica basada en celdas de combustible con H2 verde</t>
  </si>
  <si>
    <t>(2036-2050)</t>
  </si>
  <si>
    <t>Electrificación usos térmicos en la industria - Minas Varias</t>
  </si>
  <si>
    <t>Actualmente, se cuenta con la capacidad técnica para electrificar directamente la mayoría del calor necesario para los procesos industriales. Esto puede lograrse utilizando una combinación de tecnologías como bombas de calor industriales y sistemas de calefacción por resistencia eléctrica, tal como las calderas eléctricas. Aunque la electrificación de procesos térmicos en la industria puede resultar económicamente viable a largo plazo, será esencial contar con apoyo político para superar los retos iniciales de logística y financiamiento. Estos desafíos derivan de la complejidad de la cadena de suministro, la inercia de la industria y la necesidad de una infraestructura eléctrica adecuada.</t>
  </si>
  <si>
    <t>Esta medida tiene como objetivo disminuir las emisiones de Gases de Efecto Invernadero provenientes de las flotas de camiones mineros, que representan un porcentaje relevante de las emisiones en este sector. Si bien se reconocen otras tecnologías en desarrollo con un gran potencial de mitigación, la necesidad inmediata de descarbonizar la minería hace indispensable presentar una opción tecnológica de corto plazo. Así, se plantea el reemplazo de los combustibles fósiles por biocombustibles avanzados en las operaciones mineras.</t>
  </si>
  <si>
    <t>* Uso de diesel renovable en transporte caminero de larga distancia</t>
  </si>
  <si>
    <t xml:space="preserve">Desarrollar piloto de uso de diésel renovable en equipos mineros </t>
  </si>
  <si>
    <t>La experiencia internacional muestra casos de éxito para reemplazo de diésel convencional en procesos mineros. Se requiere replicar pruebas en el mercado local</t>
  </si>
  <si>
    <t>ElecFund_MinCu</t>
  </si>
  <si>
    <t>Electrificación usos térmicos (Fundición) - Minería del Cobre</t>
  </si>
  <si>
    <t>Año 1 (2024)</t>
  </si>
  <si>
    <t>Ministerio de Energía*</t>
  </si>
  <si>
    <t>VAN CAPEX [Millones USD]**</t>
  </si>
  <si>
    <t>** Tomada de ejercicios anteriores</t>
  </si>
  <si>
    <t>El hidrógeno verde puede ser usado en varios equipos de movilidad minera (tales como camiones de extracción minera CAEX, palas, perforadoras, camiones aljibe, bulldozers, retroexcavadoras, etc.) y logística en general (montacargas, camiones, camionetas, buses, etc.). Sin embargo la medida está orientada al reemplazo parcial solo de camiones CAEX. De hecho la Hoja de Ruta para la implementacion del Hidrogeno Verde en la Mineria de Chile y Peru  que escarbonizar el 100% este segmento implicaría una disminución de alrededor del 90% de las emisiones de alcance 1 en el macroproceso mina. Por esto, la medida de mitigación propone el reemplazo parcial de la flota CAEX (Generador diésel + motor eléctrico) por camiones eléctricos con celda de combustible con uso de H2 verde.</t>
  </si>
  <si>
    <t>Hoja de Ruta para la implementacion del Hidrogeno Verde en la Mineria de Chile y Peru</t>
  </si>
  <si>
    <t>Evaluar experiencias piloto realizada en Chile</t>
  </si>
  <si>
    <t>Se requiere analizar elementos requeridos para la replicabilidad y escalabilidad de experiencias piloto</t>
  </si>
  <si>
    <t>Incentivar el desarrollo de la demanda/uso de corto plazo a partir de la oferta de equipos menores accionados a H2V</t>
  </si>
  <si>
    <t>Altura geográfica y condiciones extremas dificultan operación y funcionamiento óptimo de Fuel Cells (FC) en sitios mineros. Incerteza acerca de operabilidad de equipos (falta de confiabilidad) /falta de pilotajes y escalabilidad.</t>
  </si>
  <si>
    <t>Fomentar el desarrollo de pilotajes de CAEX cero carbono y asegurar su escalabilidad por medio de alianzas privadas y público-privadas.</t>
  </si>
  <si>
    <t>Se requiere desarrollar más pilotos</t>
  </si>
  <si>
    <t>La medida contempla un aumento en la participación de la energía eléctrica en usos motrices en la minería del cobre mediante la utilización de sistemas trolley. El sistema trolley o trolley assist es una tecnología innovadora que permite la electrificación parcial de camiones mineros. Este sistema utiliza líneas aéreas de alimentación eléctrica instaladas a lo largo de las rutas de transporte, permitiendo a los camiones funcionar con energía eléctrica en lugar de combustible diésel.  Los camiones pueden desconectarse del sistema y continuar operando de manera autónoma con su motor diésel cuando sea necesario, brindando flexibilidad operativa.</t>
  </si>
  <si>
    <t>*Hidrógeno en usos motrices  - Minería del Cobre</t>
  </si>
  <si>
    <t>Energético</t>
  </si>
  <si>
    <t>PC (Mcal/ton)</t>
  </si>
  <si>
    <r>
      <t>Densidad (ton/m</t>
    </r>
    <r>
      <rPr>
        <b/>
        <vertAlign val="superscript"/>
        <sz val="10"/>
        <color theme="1"/>
        <rFont val="Arial Narrow"/>
        <family val="2"/>
      </rPr>
      <t>3</t>
    </r>
    <r>
      <rPr>
        <b/>
        <sz val="10"/>
        <color theme="1"/>
        <rFont val="Arial Narrow"/>
        <family val="2"/>
      </rPr>
      <t>)</t>
    </r>
  </si>
  <si>
    <t>Factor de Reducción (%)</t>
  </si>
  <si>
    <r>
      <t>Factor Emisión CO</t>
    </r>
    <r>
      <rPr>
        <b/>
        <vertAlign val="subscript"/>
        <sz val="10"/>
        <color theme="1"/>
        <rFont val="Arial Narrow"/>
        <family val="2"/>
      </rPr>
      <t>2</t>
    </r>
    <r>
      <rPr>
        <b/>
        <sz val="10"/>
        <color theme="1"/>
        <rFont val="Arial Narrow"/>
        <family val="2"/>
      </rPr>
      <t xml:space="preserve"> (kg/Tcal)</t>
    </r>
  </si>
  <si>
    <r>
      <t>Factor Emisión CH</t>
    </r>
    <r>
      <rPr>
        <b/>
        <vertAlign val="subscript"/>
        <sz val="10"/>
        <color theme="1"/>
        <rFont val="Arial Narrow"/>
        <family val="2"/>
      </rPr>
      <t>4</t>
    </r>
    <r>
      <rPr>
        <b/>
        <sz val="10"/>
        <color theme="1"/>
        <rFont val="Arial Narrow"/>
        <family val="2"/>
      </rPr>
      <t xml:space="preserve"> (kg/Tcal)</t>
    </r>
  </si>
  <si>
    <t>Gasolina</t>
  </si>
  <si>
    <t>Diésel</t>
  </si>
  <si>
    <t>Electricidad</t>
  </si>
  <si>
    <t>GLP</t>
  </si>
  <si>
    <t>GN *</t>
  </si>
  <si>
    <t xml:space="preserve">Biodiésel </t>
  </si>
  <si>
    <t>Diésel Renovable</t>
  </si>
  <si>
    <t>Etanol</t>
  </si>
  <si>
    <t>Hidrógeno</t>
  </si>
  <si>
    <t>Petróleo Combustible</t>
  </si>
  <si>
    <t>Kerosene Aviación</t>
  </si>
  <si>
    <t>Gasolina Aviación</t>
  </si>
  <si>
    <t>Kerojet HEFA</t>
  </si>
  <si>
    <t>Kerojet Sintético</t>
  </si>
  <si>
    <t>Kerosene</t>
  </si>
  <si>
    <t>Carbón</t>
  </si>
  <si>
    <r>
      <t>* PC en kcal/m</t>
    </r>
    <r>
      <rPr>
        <vertAlign val="superscript"/>
        <sz val="10"/>
        <color theme="1"/>
        <rFont val="Arial Narrow"/>
        <family val="2"/>
      </rPr>
      <t>3</t>
    </r>
  </si>
  <si>
    <t>Tasa de Descuento</t>
  </si>
  <si>
    <t>%</t>
  </si>
  <si>
    <t>Valor UF</t>
  </si>
  <si>
    <t>CL$/UF</t>
  </si>
  <si>
    <t>Valor Dólar</t>
  </si>
  <si>
    <t>CL$/USD</t>
  </si>
  <si>
    <t>2020</t>
  </si>
  <si>
    <t>2021</t>
  </si>
  <si>
    <t>2022</t>
  </si>
  <si>
    <t>2023</t>
  </si>
  <si>
    <t>2024</t>
  </si>
  <si>
    <t>2025</t>
  </si>
  <si>
    <t>2026</t>
  </si>
  <si>
    <t>2027</t>
  </si>
  <si>
    <t>2028</t>
  </si>
  <si>
    <t>2029</t>
  </si>
  <si>
    <t>2030</t>
  </si>
  <si>
    <t>2035</t>
  </si>
  <si>
    <t>2040</t>
  </si>
  <si>
    <t>2050</t>
  </si>
  <si>
    <t>PELP Esc Recuperación</t>
  </si>
  <si>
    <t>Factor de Emisión SEN</t>
  </si>
  <si>
    <t>Unidad</t>
  </si>
  <si>
    <t>Esc Ref</t>
  </si>
  <si>
    <t>tCO2eq/MWh</t>
  </si>
  <si>
    <t>* FE real 2017-2023 y Esc Mitigación 2024 en adelante</t>
  </si>
  <si>
    <t>Unidades Energéticas</t>
  </si>
  <si>
    <t>Hidrógeno (Zona Norte)</t>
  </si>
  <si>
    <t>USD/Tcal</t>
  </si>
  <si>
    <t>Hidrógeno (Zona Centro)</t>
  </si>
  <si>
    <t>Petróleos Combustibles</t>
  </si>
  <si>
    <t>Gasolina motor</t>
  </si>
  <si>
    <t>Gas Licuado</t>
  </si>
  <si>
    <t>Electricidad I&amp;M</t>
  </si>
  <si>
    <t>Gas Natural</t>
  </si>
  <si>
    <t>Coque Mineral</t>
  </si>
  <si>
    <t>Biomasa</t>
  </si>
  <si>
    <t>Biogás</t>
  </si>
  <si>
    <t>Metanol</t>
  </si>
  <si>
    <t>Solar</t>
  </si>
  <si>
    <t>Coque de Petróleo</t>
  </si>
  <si>
    <t>USD/ton</t>
  </si>
  <si>
    <t>Gas Corriente</t>
  </si>
  <si>
    <t>Alquitrán</t>
  </si>
  <si>
    <t>Gas de Refinería</t>
  </si>
  <si>
    <t>D.Indust. del Petróleo</t>
  </si>
  <si>
    <t>Gas de Coque</t>
  </si>
  <si>
    <t>Jet Kerosene</t>
  </si>
  <si>
    <t>Geotermia</t>
  </si>
  <si>
    <t>Ethanol</t>
  </si>
  <si>
    <t>Biodiésel</t>
  </si>
  <si>
    <t>Electricidad Residencial</t>
  </si>
  <si>
    <t>Electricidad Comercial</t>
  </si>
  <si>
    <t>Leña Seca</t>
  </si>
  <si>
    <t>USD / Tcal</t>
  </si>
  <si>
    <t>LCOH</t>
  </si>
  <si>
    <t>USD/kg</t>
  </si>
  <si>
    <t>Opex</t>
  </si>
  <si>
    <t>Esc Referencia</t>
  </si>
  <si>
    <t>MMUSD</t>
  </si>
  <si>
    <t>Esc Retiro Centrales</t>
  </si>
  <si>
    <r>
      <rPr>
        <b/>
        <sz val="10"/>
        <color theme="0"/>
        <rFont val="Aptos Narrow"/>
        <family val="2"/>
      </rPr>
      <t>∆</t>
    </r>
    <r>
      <rPr>
        <b/>
        <sz val="10"/>
        <color theme="0"/>
        <rFont val="Arial Narrow"/>
        <family val="2"/>
      </rPr>
      <t xml:space="preserve"> OPEX</t>
    </r>
  </si>
  <si>
    <r>
      <rPr>
        <b/>
        <sz val="10"/>
        <color theme="0"/>
        <rFont val="Aptos Narrow"/>
        <family val="2"/>
      </rPr>
      <t>∆</t>
    </r>
    <r>
      <rPr>
        <b/>
        <sz val="10"/>
        <color theme="0"/>
        <rFont val="Arial Narrow"/>
        <family val="2"/>
      </rPr>
      <t xml:space="preserve"> OPEX VP</t>
    </r>
  </si>
  <si>
    <t>Emisiones</t>
  </si>
  <si>
    <r>
      <t>tCO</t>
    </r>
    <r>
      <rPr>
        <vertAlign val="subscript"/>
        <sz val="10"/>
        <color theme="1"/>
        <rFont val="Arial Narrow"/>
        <family val="2"/>
      </rPr>
      <t>2</t>
    </r>
  </si>
  <si>
    <t>Reducción Emisiones</t>
  </si>
  <si>
    <r>
      <t>ktCO</t>
    </r>
    <r>
      <rPr>
        <b/>
        <vertAlign val="subscript"/>
        <sz val="10"/>
        <color theme="1"/>
        <rFont val="Arial Narrow"/>
        <family val="2"/>
      </rPr>
      <t>2</t>
    </r>
  </si>
  <si>
    <t>Generación</t>
  </si>
  <si>
    <t>GWh</t>
  </si>
  <si>
    <t>Factor de Emiisón</t>
  </si>
  <si>
    <r>
      <t>tCO</t>
    </r>
    <r>
      <rPr>
        <vertAlign val="subscript"/>
        <sz val="10"/>
        <color theme="1"/>
        <rFont val="Arial Narrow"/>
        <family val="2"/>
      </rPr>
      <t>2</t>
    </r>
    <r>
      <rPr>
        <sz val="10"/>
        <color theme="1"/>
        <rFont val="Arial Narrow"/>
        <family val="2"/>
      </rPr>
      <t>/MWh</t>
    </r>
  </si>
  <si>
    <t>Histórico</t>
  </si>
  <si>
    <t>Esc Retiro Centrales - Corregido</t>
  </si>
  <si>
    <t>Emisiones Reales</t>
  </si>
  <si>
    <r>
      <t>ktCO</t>
    </r>
    <r>
      <rPr>
        <vertAlign val="subscript"/>
        <sz val="10"/>
        <color theme="1"/>
        <rFont val="Arial Narrow"/>
        <family val="2"/>
      </rPr>
      <t>2</t>
    </r>
  </si>
  <si>
    <t>CAPEX</t>
  </si>
  <si>
    <r>
      <rPr>
        <b/>
        <sz val="10"/>
        <color theme="0"/>
        <rFont val="Aptos Narrow"/>
        <family val="2"/>
      </rPr>
      <t>∆</t>
    </r>
    <r>
      <rPr>
        <b/>
        <sz val="10"/>
        <color theme="0"/>
        <rFont val="Arial Narrow"/>
        <family val="2"/>
      </rPr>
      <t xml:space="preserve"> CAPEX</t>
    </r>
  </si>
  <si>
    <r>
      <rPr>
        <b/>
        <sz val="10"/>
        <color theme="0"/>
        <rFont val="Aptos Narrow"/>
        <family val="2"/>
      </rPr>
      <t>∆</t>
    </r>
    <r>
      <rPr>
        <b/>
        <sz val="10"/>
        <color theme="0"/>
        <rFont val="Arial Narrow"/>
        <family val="2"/>
      </rPr>
      <t xml:space="preserve"> CAPEX VP</t>
    </r>
  </si>
  <si>
    <t>Reducción de Emisiones (ktCO2)</t>
  </si>
  <si>
    <t>2030-2040</t>
  </si>
  <si>
    <t>2040-2050</t>
  </si>
  <si>
    <t>Costo de Abatimiento</t>
  </si>
  <si>
    <t>USD/tCO2</t>
  </si>
  <si>
    <t>Capacidad</t>
  </si>
  <si>
    <t>GW</t>
  </si>
  <si>
    <t>Esc Alto +</t>
  </si>
  <si>
    <t>∆</t>
  </si>
  <si>
    <t>TWh</t>
  </si>
  <si>
    <t>ktCO2</t>
  </si>
  <si>
    <t>Parámetros</t>
  </si>
  <si>
    <t>Vida Util</t>
  </si>
  <si>
    <t>años</t>
  </si>
  <si>
    <t>Costo Unitario</t>
  </si>
  <si>
    <t>UDS/kW</t>
  </si>
  <si>
    <t>Capacidad Adicional</t>
  </si>
  <si>
    <t>kW</t>
  </si>
  <si>
    <t>MM USD</t>
  </si>
  <si>
    <t>OPEX</t>
  </si>
  <si>
    <t>Tcal</t>
  </si>
  <si>
    <t>USD</t>
  </si>
  <si>
    <t>Esc Base</t>
  </si>
  <si>
    <t>Total</t>
  </si>
  <si>
    <t>Esc CN</t>
  </si>
  <si>
    <t>Diferencia Energía</t>
  </si>
  <si>
    <t>Emisiones - Esc Base</t>
  </si>
  <si>
    <t>CO2 eq</t>
  </si>
  <si>
    <t>kton</t>
  </si>
  <si>
    <t>Emisiones - Esc CN</t>
  </si>
  <si>
    <t>Reducción Emisiones GEI Directas</t>
  </si>
  <si>
    <t>Reducción Emisiones GEI Indirectas</t>
  </si>
  <si>
    <t>Reducción Emisiones Esc Medida</t>
  </si>
  <si>
    <t>Reducción Emisiones GEI Totales</t>
  </si>
  <si>
    <t>Millones USD 2020</t>
  </si>
  <si>
    <t>OPEX (2024-2050)</t>
  </si>
  <si>
    <t>Diferencia Energía Electrica</t>
  </si>
  <si>
    <t>MWh</t>
  </si>
  <si>
    <t>Electricidad Adicional</t>
  </si>
  <si>
    <t>Horas uso al año</t>
  </si>
  <si>
    <t>h</t>
  </si>
  <si>
    <t>Vida util</t>
  </si>
  <si>
    <t>Potencia Meidia Adicional</t>
  </si>
  <si>
    <t>Potencia Media Termo 150 L</t>
  </si>
  <si>
    <t>Unidades Adicionales</t>
  </si>
  <si>
    <t>Unidades</t>
  </si>
  <si>
    <t>USD/unidad</t>
  </si>
  <si>
    <t>Datos para CAPEX</t>
  </si>
  <si>
    <t>Millones USD</t>
  </si>
  <si>
    <t>CAPEX (2024-2050)</t>
  </si>
  <si>
    <t>Ir a Hoja Resumen</t>
  </si>
  <si>
    <t>Termos</t>
  </si>
  <si>
    <t>Vida útil</t>
  </si>
  <si>
    <t>Cocinas</t>
  </si>
  <si>
    <t>Buses EV adicionales Escenario EE</t>
  </si>
  <si>
    <t>Casas Reacondicionadas en Esc Ref</t>
  </si>
  <si>
    <t>viv</t>
  </si>
  <si>
    <t>Casas Reacondicionadas en Esc CN</t>
  </si>
  <si>
    <t>Costos SST</t>
  </si>
  <si>
    <t>USD/Unidad</t>
  </si>
  <si>
    <t>CO2</t>
  </si>
  <si>
    <t>CH4</t>
  </si>
  <si>
    <t>NO2</t>
  </si>
  <si>
    <t>OPEX (20200-2050)</t>
  </si>
  <si>
    <t>Viviendas Reacondicionadas y calificadas</t>
  </si>
  <si>
    <t>Valor</t>
  </si>
  <si>
    <r>
      <t>Costo Incremental</t>
    </r>
    <r>
      <rPr>
        <vertAlign val="subscript"/>
        <sz val="8"/>
        <color theme="1"/>
        <rFont val="Open Sans"/>
        <family val="2"/>
      </rPr>
      <t>RT 2007 --&gt; Etiqueta A+</t>
    </r>
  </si>
  <si>
    <t>UF/viv</t>
  </si>
  <si>
    <r>
      <t>Costo Incremental</t>
    </r>
    <r>
      <rPr>
        <vertAlign val="subscript"/>
        <sz val="8"/>
        <color theme="1"/>
        <rFont val="Open Sans"/>
        <family val="2"/>
      </rPr>
      <t>RT 2007 --&gt; Etiqueta A</t>
    </r>
  </si>
  <si>
    <r>
      <t>Costo Incremental</t>
    </r>
    <r>
      <rPr>
        <vertAlign val="subscript"/>
        <sz val="8"/>
        <color theme="1"/>
        <rFont val="Open Sans"/>
        <family val="2"/>
      </rPr>
      <t>RT 2007 --&gt; Etiqueta B</t>
    </r>
  </si>
  <si>
    <r>
      <t>Costo Incremental</t>
    </r>
    <r>
      <rPr>
        <vertAlign val="subscript"/>
        <sz val="8"/>
        <color theme="1"/>
        <rFont val="Open Sans"/>
        <family val="2"/>
      </rPr>
      <t>RT 2007 --&gt; Etiqueta C</t>
    </r>
  </si>
  <si>
    <r>
      <t>Costo Incremental</t>
    </r>
    <r>
      <rPr>
        <vertAlign val="subscript"/>
        <sz val="8"/>
        <color theme="1"/>
        <rFont val="Open Sans"/>
        <family val="2"/>
      </rPr>
      <t>RT 2007 --&gt; Etiqueta D</t>
    </r>
  </si>
  <si>
    <r>
      <t>Costo Incremental</t>
    </r>
    <r>
      <rPr>
        <vertAlign val="subscript"/>
        <sz val="8"/>
        <color theme="1"/>
        <rFont val="Open Sans"/>
        <family val="2"/>
      </rPr>
      <t>RT 2007 --&gt; Etiqueta E</t>
    </r>
  </si>
  <si>
    <t>Distribución de Viviendas que se Califican por escenario</t>
  </si>
  <si>
    <t>Variable</t>
  </si>
  <si>
    <t>Nivel 2</t>
  </si>
  <si>
    <t>A+</t>
  </si>
  <si>
    <t>A</t>
  </si>
  <si>
    <t>B</t>
  </si>
  <si>
    <t>C</t>
  </si>
  <si>
    <t>D</t>
  </si>
  <si>
    <t>E</t>
  </si>
  <si>
    <t>Consumo GN x región - Esc Base</t>
  </si>
  <si>
    <t>Región 1</t>
  </si>
  <si>
    <t>Región 2</t>
  </si>
  <si>
    <t>Región 3</t>
  </si>
  <si>
    <t>Región 4</t>
  </si>
  <si>
    <t>Región 5</t>
  </si>
  <si>
    <t>Región 6</t>
  </si>
  <si>
    <t>Región 7</t>
  </si>
  <si>
    <t>Región 8</t>
  </si>
  <si>
    <t>Región 9</t>
  </si>
  <si>
    <t>Región 10</t>
  </si>
  <si>
    <t>Región 11</t>
  </si>
  <si>
    <t>Región 12</t>
  </si>
  <si>
    <t>Región 13</t>
  </si>
  <si>
    <t>Región 14</t>
  </si>
  <si>
    <t>Región 15</t>
  </si>
  <si>
    <t>Densidad Energética GN</t>
  </si>
  <si>
    <r>
      <t>Mcal/m</t>
    </r>
    <r>
      <rPr>
        <vertAlign val="superscript"/>
        <sz val="10"/>
        <color theme="1"/>
        <rFont val="Arial Narrow"/>
        <family val="2"/>
      </rPr>
      <t>3</t>
    </r>
  </si>
  <si>
    <t>Densidad Energética H2</t>
  </si>
  <si>
    <t>dsf</t>
  </si>
  <si>
    <r>
      <t>m</t>
    </r>
    <r>
      <rPr>
        <vertAlign val="superscript"/>
        <sz val="10"/>
        <color theme="1"/>
        <rFont val="Arial Narrow"/>
        <family val="2"/>
      </rPr>
      <t>3</t>
    </r>
  </si>
  <si>
    <t>Consumo Mezcla</t>
  </si>
  <si>
    <t>Consumo H2 CN</t>
  </si>
  <si>
    <t>Consumo GN CN</t>
  </si>
  <si>
    <t>Esc GN</t>
  </si>
  <si>
    <t>Reducción Emisiones GEI</t>
  </si>
  <si>
    <t>GN</t>
  </si>
  <si>
    <t>kton CO2e</t>
  </si>
  <si>
    <t>Eficiencia Biomasa</t>
  </si>
  <si>
    <t>Energía Util Biomasa</t>
  </si>
  <si>
    <t>Viviendas</t>
  </si>
  <si>
    <t>Viv</t>
  </si>
  <si>
    <t>Proyecto temuco</t>
  </si>
  <si>
    <t>Consumo</t>
  </si>
  <si>
    <t>Tcal/año</t>
  </si>
  <si>
    <t>Tcal/viv-año</t>
  </si>
  <si>
    <t>Demanda de Energía final CD</t>
  </si>
  <si>
    <t>Reducciones  Medias</t>
  </si>
  <si>
    <t>tCO2/MWht</t>
  </si>
  <si>
    <t>eficiencia Biomasa DC</t>
  </si>
  <si>
    <t>Energía Util Biomasa DC</t>
  </si>
  <si>
    <t>Biomasa CD</t>
  </si>
  <si>
    <t>Demanda Térmica DC</t>
  </si>
  <si>
    <t>h/año</t>
  </si>
  <si>
    <t>Potencia Térmica adicional</t>
  </si>
  <si>
    <t>MW</t>
  </si>
  <si>
    <t>USD/MW</t>
  </si>
  <si>
    <t>CAPEX (2020-2050)</t>
  </si>
  <si>
    <t>EMEP/EEA air pollutant emission inventory guidebook 2019</t>
  </si>
  <si>
    <t>Type</t>
  </si>
  <si>
    <t>Technology</t>
  </si>
  <si>
    <t>Fuel</t>
  </si>
  <si>
    <t>Abatement</t>
  </si>
  <si>
    <t>Region</t>
  </si>
  <si>
    <t>Pollutant</t>
  </si>
  <si>
    <t>Value</t>
  </si>
  <si>
    <t>Unit</t>
  </si>
  <si>
    <t>Tier 2 emission factor</t>
  </si>
  <si>
    <t>Residential - Conventional stoves</t>
  </si>
  <si>
    <t>Wood</t>
  </si>
  <si>
    <t>NA</t>
  </si>
  <si>
    <t>PM2.5</t>
  </si>
  <si>
    <t>g/GJ</t>
  </si>
  <si>
    <t>g/Gcal</t>
  </si>
  <si>
    <t>BC</t>
  </si>
  <si>
    <t>% of PM2.5</t>
  </si>
  <si>
    <t>Residential - Pellet stoves and boilers (burning pellets)</t>
  </si>
  <si>
    <t>Emisiones Base</t>
  </si>
  <si>
    <t>Diferencia</t>
  </si>
  <si>
    <t>Superficie Construida</t>
  </si>
  <si>
    <t>m2</t>
  </si>
  <si>
    <t>Costo Promedio Viviendas</t>
  </si>
  <si>
    <t>UF/ m2</t>
  </si>
  <si>
    <t>Costo Incremental por Actualización de RT</t>
  </si>
  <si>
    <t xml:space="preserve">GN </t>
  </si>
  <si>
    <t>Millones USD 2021</t>
  </si>
  <si>
    <t>Millones USD 2022</t>
  </si>
  <si>
    <t>Millones USD 2023</t>
  </si>
  <si>
    <t>Millones USD 2024</t>
  </si>
  <si>
    <t>Millones USD 2025</t>
  </si>
  <si>
    <t>Millones USD 2026</t>
  </si>
  <si>
    <t>Millones USD 2027</t>
  </si>
  <si>
    <t>Millones USD 2028</t>
  </si>
  <si>
    <t>Millones USD 2029</t>
  </si>
  <si>
    <t>Millones USD 2030</t>
  </si>
  <si>
    <t>Millones USD 2031</t>
  </si>
  <si>
    <t>Millones USD 2032</t>
  </si>
  <si>
    <t>Millones USD 2033</t>
  </si>
  <si>
    <t>Millones USD 2034</t>
  </si>
  <si>
    <t>Bioetanol</t>
  </si>
  <si>
    <t>Año inicio</t>
  </si>
  <si>
    <t>% inicio v/v</t>
  </si>
  <si>
    <t>Año fin</t>
  </si>
  <si>
    <t>% fin v/v</t>
  </si>
  <si>
    <t>PCI (Mcal/ton)</t>
  </si>
  <si>
    <t>Ventas de Tractos H2</t>
  </si>
  <si>
    <t>Veh</t>
  </si>
  <si>
    <t>USD/veh</t>
  </si>
  <si>
    <t>Camiones</t>
  </si>
  <si>
    <t>Emisiones Directas - Esc Base</t>
  </si>
  <si>
    <t>Emisiones Directas - Esc CN</t>
  </si>
  <si>
    <t>Taxis EV adicionales Escenario EE</t>
  </si>
  <si>
    <t>Taxis nuevos</t>
  </si>
  <si>
    <t>veh</t>
  </si>
  <si>
    <t>Costos de Inversión por tecnología</t>
  </si>
  <si>
    <t>BEV</t>
  </si>
  <si>
    <t>ICE - Gasolina</t>
  </si>
  <si>
    <t>Vehículos convertidos</t>
  </si>
  <si>
    <t>Conversos</t>
  </si>
  <si>
    <t>Proyección del costo de conversión</t>
  </si>
  <si>
    <t>Costo Total</t>
  </si>
  <si>
    <t>Ventas de Tractos</t>
  </si>
  <si>
    <t>Costo Incremental</t>
  </si>
  <si>
    <t>Proyección de Venta Medianos</t>
  </si>
  <si>
    <t>Ventas proyectadas</t>
  </si>
  <si>
    <t>Precio Promedio</t>
  </si>
  <si>
    <t>USD/Veh</t>
  </si>
  <si>
    <t>Aumentro Precio Promedio</t>
  </si>
  <si>
    <t>Petróleo Diésel</t>
  </si>
  <si>
    <t>Gasolina Motor</t>
  </si>
  <si>
    <t>Leña y Biomasa</t>
  </si>
  <si>
    <t>Emisiones - Esc Ref</t>
  </si>
  <si>
    <t>OPEX (2020-2050)</t>
  </si>
  <si>
    <t>Demanda Eléctrica Térmica Esc Medida</t>
  </si>
  <si>
    <t>Factor de planta</t>
  </si>
  <si>
    <t>Potencia térmica eléctrica instalada</t>
  </si>
  <si>
    <t>Costo Inversión</t>
  </si>
  <si>
    <t>Año de entrada</t>
  </si>
  <si>
    <t>Potencia</t>
  </si>
  <si>
    <t>Potencia térmica eléctrica instalada anualmente MW</t>
  </si>
  <si>
    <t>Demanda Térmica Solar Esc Medida</t>
  </si>
  <si>
    <t>Demanda Térmica Solar Esc Medida adicional</t>
  </si>
  <si>
    <t xml:space="preserve">Costos de Inversión Promedio Normalizado por capacidad de producción energética anual - 1.000 m2 </t>
  </si>
  <si>
    <t>USD/Tcal-año</t>
  </si>
  <si>
    <t>Demanda Térmica H2</t>
  </si>
  <si>
    <t>Demanda Térmica H2 adicional</t>
  </si>
  <si>
    <t>FP</t>
  </si>
  <si>
    <t>Potencia Adicional</t>
  </si>
  <si>
    <r>
      <t>MW</t>
    </r>
    <r>
      <rPr>
        <vertAlign val="subscript"/>
        <sz val="10"/>
        <color theme="1"/>
        <rFont val="Arial Narrow"/>
        <family val="2"/>
      </rPr>
      <t>th</t>
    </r>
  </si>
  <si>
    <t>Capex Hydrogen Storage Interface</t>
  </si>
  <si>
    <r>
      <t>USD/MW</t>
    </r>
    <r>
      <rPr>
        <vertAlign val="subscript"/>
        <sz val="10"/>
        <color theme="1"/>
        <rFont val="Times New Roman"/>
        <family val="1"/>
      </rPr>
      <t>th</t>
    </r>
  </si>
  <si>
    <t>Capex Local Biogas Heating</t>
  </si>
  <si>
    <t>Demanda Energética adicional</t>
  </si>
  <si>
    <t>Mwh</t>
  </si>
  <si>
    <t>Potencia unitaria</t>
  </si>
  <si>
    <t>MW/unidad</t>
  </si>
  <si>
    <t>Camiones nuevos</t>
  </si>
  <si>
    <t>Costo Unitario FC</t>
  </si>
  <si>
    <t>Potencia Representativa (HP)</t>
  </si>
  <si>
    <t>Potencia Representativa (kW)</t>
  </si>
  <si>
    <t>Participacion</t>
  </si>
  <si>
    <t>Horas Media de Uso</t>
  </si>
  <si>
    <t>Costo Medio IE2 (USD/kW)</t>
  </si>
  <si>
    <t>Costo Medio IE3 (USD/kW)</t>
  </si>
  <si>
    <t>1-10 HP</t>
  </si>
  <si>
    <t>10-50 HP</t>
  </si>
  <si>
    <t>50-100 HP</t>
  </si>
  <si>
    <t>100-500 HP</t>
  </si>
  <si>
    <t>Eficiencia Ponderada de Motores</t>
  </si>
  <si>
    <t>Demanda de Energía Eléctrica Útil</t>
  </si>
  <si>
    <t>Demanda de Energía Eléctrica por tipo de motor</t>
  </si>
  <si>
    <t>Potencia  Energía Eléctrica por tipo de motor</t>
  </si>
  <si>
    <t>Cantidad de Motores Eléctricos por tipo de motor</t>
  </si>
  <si>
    <t>Tasa de recambio</t>
  </si>
  <si>
    <t>Base</t>
  </si>
  <si>
    <t>Cantidad de Motores Eléctricos Remplazados por estándarpor tipo de motor</t>
  </si>
  <si>
    <t>Cantidad de Motores Eléctricos Remplazados adicionales</t>
  </si>
  <si>
    <t>Costo Nivel 1</t>
  </si>
  <si>
    <t>vida útil</t>
  </si>
  <si>
    <t>Esc Ref - minería</t>
  </si>
  <si>
    <t>A fin</t>
  </si>
  <si>
    <t>Curva DR</t>
  </si>
  <si>
    <t>https://im-mining.com/2022/05/19/antofagasta-minerals-outlines-plans-for-trolley-assist-pilot-project-at-los-pelambres-copper-mine/</t>
  </si>
  <si>
    <t>Demanda Elécric adicional</t>
  </si>
  <si>
    <t>Potencia CAEX</t>
  </si>
  <si>
    <t>Millones USD / veh</t>
  </si>
  <si>
    <t>Fuel cell vehicles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</si>
</sst>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 #,##0_ ;_ * \-#,##0_ ;_ * &quot;-&quot;_ ;_ @_ "/>
    <numFmt numFmtId="165" formatCode="_ * #,##0.00_ ;_ * \-#,##0.00_ ;_ * &quot;-&quot;??_ ;_ @_ "/>
    <numFmt numFmtId="166" formatCode="0.0%"/>
    <numFmt numFmtId="167" formatCode="#,##0.0"/>
    <numFmt numFmtId="168" formatCode="#,##0.0000"/>
    <numFmt numFmtId="169" formatCode="#,##0_ ;\-#,##0\ "/>
    <numFmt numFmtId="170" formatCode="#,##0.000"/>
  </numFmts>
  <fonts count="59">
    <font>
      <sz val="11"/>
      <color theme="1"/>
      <name val="Aptos Narrow"/>
      <family val="2"/>
      <scheme val="minor"/>
    </font>
    <font>
      <sz val="11"/>
      <color theme="1"/>
      <name val="Aptos Narrow"/>
      <family val="2"/>
      <scheme val="minor"/>
    </font>
    <font>
      <b/>
      <sz val="15"/>
      <color indexed="56"/>
      <name val="Calibri"/>
      <family val="2"/>
    </font>
    <font>
      <sz val="12"/>
      <color theme="1"/>
      <name val="Calibri"/>
      <family val="2"/>
    </font>
    <font>
      <b/>
      <sz val="9"/>
      <color rgb="FF000000"/>
      <name val="Calibri"/>
      <family val="2"/>
    </font>
    <font>
      <sz val="9"/>
      <color rgb="FF000000"/>
      <name val="Calibri"/>
      <family val="2"/>
    </font>
    <font>
      <b/>
      <sz val="9"/>
      <name val="Calibri"/>
      <family val="2"/>
    </font>
    <font>
      <sz val="9"/>
      <name val="Calibri"/>
      <family val="2"/>
    </font>
    <font>
      <b/>
      <sz val="10"/>
      <color theme="0"/>
      <name val="Calibri"/>
      <family val="2"/>
    </font>
    <font>
      <u/>
      <sz val="11"/>
      <color theme="10"/>
      <name val="Aptos Narrow"/>
      <family val="2"/>
      <scheme val="minor"/>
    </font>
    <font>
      <b/>
      <sz val="10"/>
      <color theme="1"/>
      <name val="Arial Narrow"/>
      <family val="2"/>
    </font>
    <font>
      <b/>
      <vertAlign val="superscript"/>
      <sz val="10"/>
      <color theme="1"/>
      <name val="Arial Narrow"/>
      <family val="2"/>
    </font>
    <font>
      <b/>
      <vertAlign val="subscript"/>
      <sz val="10"/>
      <color theme="1"/>
      <name val="Arial Narrow"/>
      <family val="2"/>
    </font>
    <font>
      <sz val="10"/>
      <color theme="1"/>
      <name val="Arial Narrow"/>
      <family val="2"/>
    </font>
    <font>
      <i/>
      <sz val="10"/>
      <color theme="1"/>
      <name val="Arial Narrow"/>
      <family val="2"/>
    </font>
    <font>
      <b/>
      <sz val="10"/>
      <color rgb="FFFF0000"/>
      <name val="Arial Narrow"/>
      <family val="2"/>
    </font>
    <font>
      <b/>
      <sz val="10"/>
      <color theme="0"/>
      <name val="Arial Narrow"/>
      <family val="2"/>
    </font>
    <font>
      <sz val="8"/>
      <name val="Aptos Narrow"/>
      <family val="2"/>
      <scheme val="minor"/>
    </font>
    <font>
      <vertAlign val="superscript"/>
      <sz val="10"/>
      <color theme="1"/>
      <name val="Arial Narrow"/>
      <family val="2"/>
    </font>
    <font>
      <sz val="10"/>
      <name val="Arial"/>
      <family val="2"/>
    </font>
    <font>
      <sz val="11"/>
      <color indexed="8"/>
      <name val="Calibri"/>
      <family val="2"/>
    </font>
    <font>
      <u/>
      <sz val="10"/>
      <color indexed="12"/>
      <name val="Arial"/>
      <family val="2"/>
    </font>
    <font>
      <sz val="10"/>
      <name val="Courier"/>
      <family val="3"/>
    </font>
    <font>
      <u/>
      <sz val="10"/>
      <color rgb="FF0000FF"/>
      <name val="Arial"/>
      <family val="2"/>
    </font>
    <font>
      <b/>
      <sz val="11"/>
      <color theme="1"/>
      <name val="Aptos Narrow"/>
      <family val="2"/>
      <scheme val="minor"/>
    </font>
    <font>
      <b/>
      <sz val="10"/>
      <color theme="0"/>
      <name val="Aptos Narrow"/>
      <family val="2"/>
      <scheme val="minor"/>
    </font>
    <font>
      <sz val="10"/>
      <color theme="1"/>
      <name val="Aptos Narrow"/>
      <family val="2"/>
      <scheme val="minor"/>
    </font>
    <font>
      <sz val="8"/>
      <color theme="1"/>
      <name val="Aptos Narrow"/>
      <family val="2"/>
      <scheme val="minor"/>
    </font>
    <font>
      <b/>
      <sz val="11"/>
      <color theme="0"/>
      <name val="Arial Narrow"/>
      <family val="2"/>
    </font>
    <font>
      <sz val="11"/>
      <color theme="1"/>
      <name val="Arial Narrow"/>
      <family val="2"/>
    </font>
    <font>
      <u/>
      <sz val="11"/>
      <color theme="10"/>
      <name val="Arial Narrow"/>
      <family val="2"/>
    </font>
    <font>
      <u/>
      <sz val="10"/>
      <color theme="10"/>
      <name val="Arial Narrow"/>
      <family val="2"/>
    </font>
    <font>
      <b/>
      <sz val="10"/>
      <color rgb="FF000000"/>
      <name val="Arial Narrow"/>
      <family val="2"/>
    </font>
    <font>
      <b/>
      <sz val="10"/>
      <name val="Arial Narrow"/>
      <family val="2"/>
    </font>
    <font>
      <sz val="10"/>
      <name val="Arial Narrow"/>
      <family val="2"/>
    </font>
    <font>
      <vertAlign val="subscript"/>
      <sz val="10"/>
      <color rgb="FF000000"/>
      <name val="Arial Narrow"/>
      <family val="2"/>
    </font>
    <font>
      <sz val="10"/>
      <color rgb="FF000000"/>
      <name val="Arial Narrow"/>
      <family val="2"/>
    </font>
    <font>
      <b/>
      <vertAlign val="subscript"/>
      <sz val="10"/>
      <name val="Arial Narrow"/>
      <family val="2"/>
    </font>
    <font>
      <sz val="10"/>
      <color rgb="FFFF0000"/>
      <name val="Arial Narrow"/>
      <family val="2"/>
    </font>
    <font>
      <sz val="11"/>
      <name val="Arial Narrow"/>
      <family val="2"/>
    </font>
    <font>
      <b/>
      <sz val="11"/>
      <name val="Arial Narrow"/>
      <family val="2"/>
    </font>
    <font>
      <b/>
      <sz val="11"/>
      <color rgb="FF000000"/>
      <name val="Arial Narrow"/>
      <family val="2"/>
    </font>
    <font>
      <b/>
      <vertAlign val="subscript"/>
      <sz val="11"/>
      <name val="Arial Narrow"/>
      <family val="2"/>
    </font>
    <font>
      <b/>
      <sz val="11"/>
      <color rgb="FFFF0000"/>
      <name val="Arial Narrow"/>
      <family val="2"/>
    </font>
    <font>
      <sz val="11"/>
      <color rgb="FFFF0000"/>
      <name val="Arial Narrow"/>
      <family val="2"/>
    </font>
    <font>
      <b/>
      <sz val="11"/>
      <color theme="1"/>
      <name val="Arial Narrow"/>
      <family val="2"/>
    </font>
    <font>
      <u/>
      <sz val="11"/>
      <color rgb="FFFF0000"/>
      <name val="Aptos Narrow"/>
      <family val="2"/>
      <scheme val="minor"/>
    </font>
    <font>
      <b/>
      <sz val="13"/>
      <color rgb="FF00446A"/>
      <name val="Verdana"/>
      <family val="2"/>
    </font>
    <font>
      <sz val="8"/>
      <name val="Open Sans"/>
      <family val="2"/>
    </font>
    <font>
      <b/>
      <sz val="8"/>
      <color theme="0"/>
      <name val="Open Sans"/>
      <family val="2"/>
    </font>
    <font>
      <sz val="10"/>
      <name val="Open Sans"/>
      <family val="2"/>
    </font>
    <font>
      <sz val="8"/>
      <color theme="1"/>
      <name val="Open Sans"/>
      <family val="2"/>
    </font>
    <font>
      <b/>
      <sz val="8"/>
      <name val="Open Sans"/>
      <family val="2"/>
    </font>
    <font>
      <vertAlign val="subscript"/>
      <sz val="8"/>
      <color theme="1"/>
      <name val="Open Sans"/>
      <family val="2"/>
    </font>
    <font>
      <vertAlign val="subscript"/>
      <sz val="10"/>
      <color theme="1"/>
      <name val="Arial Narrow"/>
      <family val="2"/>
    </font>
    <font>
      <vertAlign val="subscript"/>
      <sz val="10"/>
      <color theme="1"/>
      <name val="Times New Roman"/>
      <family val="1"/>
    </font>
    <font>
      <b/>
      <sz val="10"/>
      <color theme="0"/>
      <name val="Aptos Narrow"/>
      <family val="2"/>
    </font>
    <font>
      <sz val="9"/>
      <color theme="0"/>
      <name val="Aptos Narrow"/>
      <family val="2"/>
      <scheme val="minor"/>
    </font>
    <font>
      <b/>
      <sz val="9"/>
      <color theme="0"/>
      <name val="Aptos Narrow"/>
      <family val="2"/>
      <scheme val="minor"/>
    </font>
  </fonts>
  <fills count="14">
    <fill>
      <patternFill patternType="none"/>
    </fill>
    <fill>
      <patternFill patternType="gray125"/>
    </fill>
    <fill>
      <patternFill patternType="solid">
        <fgColor rgb="FFDBE5F1"/>
        <bgColor indexed="64"/>
      </patternFill>
    </fill>
    <fill>
      <patternFill patternType="solid">
        <fgColor theme="4" tint="-0.249977111117893"/>
        <bgColor indexed="64"/>
      </patternFill>
    </fill>
    <fill>
      <patternFill patternType="solid">
        <fgColor theme="0"/>
        <bgColor indexed="64"/>
      </patternFill>
    </fill>
    <fill>
      <patternFill patternType="solid">
        <fgColor theme="3" tint="0.89999084444715716"/>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indexed="27"/>
        <bgColor indexed="64"/>
      </patternFill>
    </fill>
    <fill>
      <patternFill patternType="solid">
        <fgColor theme="3"/>
        <bgColor indexed="64"/>
      </patternFill>
    </fill>
    <fill>
      <patternFill patternType="solid">
        <fgColor theme="4" tint="-0.499984740745262"/>
        <bgColor indexed="64"/>
      </patternFill>
    </fill>
    <fill>
      <patternFill patternType="solid">
        <fgColor theme="1"/>
        <bgColor indexed="64"/>
      </patternFill>
    </fill>
    <fill>
      <patternFill patternType="solid">
        <fgColor theme="1" tint="0.34998626667073579"/>
        <bgColor indexed="64"/>
      </patternFill>
    </fill>
    <fill>
      <patternFill patternType="solid">
        <fgColor theme="2"/>
        <bgColor indexed="64"/>
      </patternFill>
    </fill>
  </fills>
  <borders count="27">
    <border>
      <left/>
      <right/>
      <top/>
      <bottom/>
      <diagonal/>
    </border>
    <border>
      <left/>
      <right/>
      <top/>
      <bottom style="thick">
        <color indexed="62"/>
      </bottom>
      <diagonal/>
    </border>
    <border>
      <left style="medium">
        <color rgb="FF95B3D7"/>
      </left>
      <right style="medium">
        <color rgb="FF95B3D7"/>
      </right>
      <top style="medium">
        <color rgb="FF95B3D7"/>
      </top>
      <bottom style="thick">
        <color rgb="FF95B3D7"/>
      </bottom>
      <diagonal/>
    </border>
    <border>
      <left/>
      <right style="medium">
        <color rgb="FF95B3D7"/>
      </right>
      <top style="medium">
        <color rgb="FF95B3D7"/>
      </top>
      <bottom style="thick">
        <color rgb="FF95B3D7"/>
      </bottom>
      <diagonal/>
    </border>
    <border>
      <left style="medium">
        <color rgb="FF95B3D7"/>
      </left>
      <right style="medium">
        <color rgb="FF95B3D7"/>
      </right>
      <top/>
      <bottom style="medium">
        <color rgb="FF95B3D7"/>
      </bottom>
      <diagonal/>
    </border>
    <border>
      <left style="medium">
        <color rgb="FF95B3D7"/>
      </left>
      <right style="medium">
        <color rgb="FF95B3D7"/>
      </right>
      <top/>
      <bottom/>
      <diagonal/>
    </border>
    <border>
      <left/>
      <right style="medium">
        <color rgb="FF95B3D7"/>
      </right>
      <top/>
      <bottom style="medium">
        <color rgb="FF95B3D7"/>
      </bottom>
      <diagonal/>
    </border>
    <border>
      <left style="medium">
        <color rgb="FF95B3D7"/>
      </left>
      <right style="medium">
        <color rgb="FF95B3D7"/>
      </right>
      <top style="thick">
        <color rgb="FF95B3D7"/>
      </top>
      <bottom/>
      <diagonal/>
    </border>
    <border>
      <left style="medium">
        <color rgb="FF95B3D7"/>
      </left>
      <right style="medium">
        <color rgb="FF95B3D7"/>
      </right>
      <top style="medium">
        <color rgb="FF95B3D7"/>
      </top>
      <bottom/>
      <diagonal/>
    </border>
    <border>
      <left style="medium">
        <color rgb="FF95B3D7"/>
      </left>
      <right/>
      <top style="medium">
        <color rgb="FF95B3D7"/>
      </top>
      <bottom style="medium">
        <color rgb="FF95B3D7"/>
      </bottom>
      <diagonal/>
    </border>
    <border>
      <left/>
      <right style="medium">
        <color rgb="FF95B3D7"/>
      </right>
      <top style="medium">
        <color rgb="FF95B3D7"/>
      </top>
      <bottom style="medium">
        <color rgb="FF95B3D7"/>
      </bottom>
      <diagonal/>
    </border>
    <border>
      <left style="medium">
        <color rgb="FF95B3D7"/>
      </left>
      <right/>
      <top style="medium">
        <color rgb="FF95B3D7"/>
      </top>
      <bottom style="thick">
        <color rgb="FF95B3D7"/>
      </bottom>
      <diagonal/>
    </border>
    <border>
      <left style="medium">
        <color rgb="FF95B3D7"/>
      </left>
      <right style="medium">
        <color rgb="FF95B3D7"/>
      </right>
      <top style="medium">
        <color rgb="FF95B3D7"/>
      </top>
      <bottom style="medium">
        <color rgb="FF95B3D7"/>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medium">
        <color rgb="FF95B3D7"/>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95B3D7"/>
      </left>
      <right/>
      <top style="medium">
        <color rgb="FF95B3D7"/>
      </top>
      <bottom/>
      <diagonal/>
    </border>
    <border>
      <left/>
      <right/>
      <top style="medium">
        <color rgb="FF95B3D7"/>
      </top>
      <bottom/>
      <diagonal/>
    </border>
    <border>
      <left/>
      <right/>
      <top style="medium">
        <color rgb="FF95B3D7"/>
      </top>
      <bottom style="medium">
        <color rgb="FF95B3D7"/>
      </bottom>
      <diagonal/>
    </border>
    <border>
      <left/>
      <right style="medium">
        <color rgb="FF95B3D7"/>
      </right>
      <top style="medium">
        <color rgb="FF95B3D7"/>
      </top>
      <bottom/>
      <diagonal/>
    </border>
    <border>
      <left style="medium">
        <color rgb="FF95B3D7"/>
      </left>
      <right/>
      <top/>
      <bottom style="medium">
        <color rgb="FF95B3D7"/>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right/>
      <top/>
      <bottom style="medium">
        <color rgb="FFE9EFCD"/>
      </bottom>
      <diagonal/>
    </border>
    <border>
      <left style="hair">
        <color theme="1" tint="0.499984740745262"/>
      </left>
      <right/>
      <top/>
      <bottom/>
      <diagonal/>
    </border>
  </borders>
  <cellStyleXfs count="39">
    <xf numFmtId="0" fontId="0" fillId="0" borderId="0"/>
    <xf numFmtId="164" fontId="1" fillId="0" borderId="0" applyFont="0" applyFill="0" applyBorder="0" applyAlignment="0" applyProtection="0"/>
    <xf numFmtId="0" fontId="2" fillId="0" borderId="1" applyNumberFormat="0" applyFill="0" applyAlignment="0" applyProtection="0"/>
    <xf numFmtId="0" fontId="3" fillId="0" borderId="0"/>
    <xf numFmtId="43" fontId="1" fillId="0" borderId="0" applyFont="0" applyFill="0" applyBorder="0" applyAlignment="0" applyProtection="0"/>
    <xf numFmtId="0" fontId="9" fillId="0" borderId="0" applyNumberFormat="0" applyFill="0" applyBorder="0" applyAlignment="0" applyProtection="0"/>
    <xf numFmtId="9" fontId="1" fillId="0" borderId="0" applyFont="0" applyFill="0" applyBorder="0" applyAlignment="0" applyProtection="0"/>
    <xf numFmtId="0" fontId="22" fillId="0" borderId="0"/>
    <xf numFmtId="0" fontId="21"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4"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20" fillId="8" borderId="0" applyNumberFormat="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 fillId="0" borderId="0" applyFont="0" applyFill="0" applyBorder="0" applyAlignment="0" applyProtection="0"/>
    <xf numFmtId="165" fontId="1" fillId="0" borderId="0" applyFont="0" applyFill="0" applyBorder="0" applyAlignment="0" applyProtection="0"/>
    <xf numFmtId="0" fontId="19" fillId="0" borderId="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342">
    <xf numFmtId="0" fontId="0" fillId="0" borderId="0" xfId="0"/>
    <xf numFmtId="0" fontId="8" fillId="3" borderId="2" xfId="0" applyFont="1" applyFill="1" applyBorder="1" applyAlignment="1">
      <alignment vertical="center" wrapText="1"/>
    </xf>
    <xf numFmtId="0" fontId="9" fillId="0" borderId="0" xfId="5" quotePrefix="1"/>
    <xf numFmtId="0" fontId="4" fillId="4" borderId="4" xfId="0" applyFont="1" applyFill="1" applyBorder="1" applyAlignment="1">
      <alignment horizontal="left" vertical="center" wrapText="1"/>
    </xf>
    <xf numFmtId="0" fontId="0" fillId="4" borderId="0" xfId="0" applyFill="1"/>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2" borderId="4" xfId="0" applyFont="1" applyFill="1" applyBorder="1" applyAlignment="1">
      <alignment vertical="center" wrapText="1"/>
    </xf>
    <xf numFmtId="0" fontId="6" fillId="0" borderId="12" xfId="0" applyFont="1" applyBorder="1" applyAlignment="1">
      <alignment horizontal="left" vertical="center" wrapText="1"/>
    </xf>
    <xf numFmtId="0" fontId="4" fillId="4" borderId="6" xfId="0" applyFont="1" applyFill="1" applyBorder="1" applyAlignment="1">
      <alignment vertical="center" wrapText="1"/>
    </xf>
    <xf numFmtId="0" fontId="4" fillId="5" borderId="4" xfId="0" applyFont="1" applyFill="1" applyBorder="1" applyAlignment="1">
      <alignment horizontal="left" vertical="center" wrapText="1"/>
    </xf>
    <xf numFmtId="0" fontId="8" fillId="3" borderId="3" xfId="0" applyFont="1" applyFill="1" applyBorder="1" applyAlignment="1">
      <alignment horizontal="justify" vertical="center" wrapText="1"/>
    </xf>
    <xf numFmtId="0" fontId="5" fillId="2" borderId="6" xfId="0" applyFont="1" applyFill="1" applyBorder="1" applyAlignment="1">
      <alignment horizontal="justify" vertical="center" wrapText="1"/>
    </xf>
    <xf numFmtId="0" fontId="5" fillId="4" borderId="6" xfId="0" applyFont="1" applyFill="1" applyBorder="1" applyAlignment="1">
      <alignment horizontal="justify" vertical="center" wrapText="1"/>
    </xf>
    <xf numFmtId="0" fontId="7" fillId="2" borderId="10" xfId="0" applyFont="1" applyFill="1" applyBorder="1" applyAlignment="1">
      <alignment horizontal="justify" vertical="center" wrapText="1"/>
    </xf>
    <xf numFmtId="9" fontId="5" fillId="4" borderId="6" xfId="0" applyNumberFormat="1" applyFont="1" applyFill="1" applyBorder="1" applyAlignment="1">
      <alignment horizontal="justify" vertical="center" wrapText="1"/>
    </xf>
    <xf numFmtId="9" fontId="5" fillId="2" borderId="6" xfId="0" applyNumberFormat="1" applyFont="1" applyFill="1" applyBorder="1" applyAlignment="1">
      <alignment horizontal="justify" vertical="center" wrapText="1"/>
    </xf>
    <xf numFmtId="0" fontId="0" fillId="0" borderId="0" xfId="0" applyAlignment="1">
      <alignment horizontal="justify" vertical="center"/>
    </xf>
    <xf numFmtId="0" fontId="10" fillId="6" borderId="0" xfId="0" applyFont="1" applyFill="1" applyAlignment="1">
      <alignment horizontal="center" vertical="center" wrapText="1"/>
    </xf>
    <xf numFmtId="0" fontId="10" fillId="6" borderId="0" xfId="0" applyFont="1" applyFill="1" applyAlignment="1">
      <alignment horizontal="center" wrapText="1"/>
    </xf>
    <xf numFmtId="0" fontId="13" fillId="0" borderId="0" xfId="0" applyFont="1"/>
    <xf numFmtId="4" fontId="13" fillId="0" borderId="13" xfId="0" applyNumberFormat="1" applyFont="1" applyBorder="1"/>
    <xf numFmtId="3" fontId="14" fillId="0" borderId="13" xfId="0" applyNumberFormat="1" applyFont="1" applyBorder="1" applyAlignment="1">
      <alignment horizontal="center"/>
    </xf>
    <xf numFmtId="4" fontId="14" fillId="0" borderId="13" xfId="0" applyNumberFormat="1" applyFont="1" applyBorder="1" applyAlignment="1">
      <alignment horizontal="center"/>
    </xf>
    <xf numFmtId="0" fontId="15" fillId="7" borderId="0" xfId="0" applyFont="1" applyFill="1" applyAlignment="1">
      <alignment horizontal="left" vertical="center"/>
    </xf>
    <xf numFmtId="0" fontId="16" fillId="7" borderId="0" xfId="0" applyFont="1" applyFill="1" applyAlignment="1">
      <alignment horizontal="center" vertical="center"/>
    </xf>
    <xf numFmtId="0" fontId="13" fillId="0" borderId="0" xfId="0" applyFont="1" applyAlignment="1">
      <alignment horizontal="center" vertical="center"/>
    </xf>
    <xf numFmtId="0" fontId="16" fillId="7" borderId="0" xfId="0" applyFont="1" applyFill="1" applyAlignment="1">
      <alignment horizontal="left" vertical="center"/>
    </xf>
    <xf numFmtId="3" fontId="13" fillId="0" borderId="0" xfId="0" applyNumberFormat="1" applyFont="1" applyAlignment="1">
      <alignment horizontal="center" vertical="center"/>
    </xf>
    <xf numFmtId="0" fontId="10" fillId="0" borderId="0" xfId="0" applyFont="1" applyAlignment="1">
      <alignment horizontal="center" vertical="center"/>
    </xf>
    <xf numFmtId="3" fontId="10" fillId="0" borderId="0" xfId="0" applyNumberFormat="1" applyFont="1" applyAlignment="1">
      <alignment horizontal="center" vertical="center"/>
    </xf>
    <xf numFmtId="4" fontId="13" fillId="0" borderId="0" xfId="0" applyNumberFormat="1" applyFont="1" applyAlignment="1">
      <alignment horizontal="center" vertical="center"/>
    </xf>
    <xf numFmtId="0" fontId="6" fillId="0" borderId="14" xfId="0" applyFont="1" applyBorder="1" applyAlignment="1">
      <alignment horizontal="left" vertical="center"/>
    </xf>
    <xf numFmtId="9" fontId="5" fillId="4" borderId="6" xfId="6" applyFont="1" applyFill="1" applyBorder="1" applyAlignment="1">
      <alignment horizontal="center" vertical="center" wrapText="1"/>
    </xf>
    <xf numFmtId="9" fontId="6" fillId="2" borderId="10" xfId="6" applyFont="1" applyFill="1" applyBorder="1" applyAlignment="1">
      <alignment horizontal="center" vertical="center" wrapText="1"/>
    </xf>
    <xf numFmtId="0" fontId="16" fillId="7" borderId="15" xfId="0" applyFont="1" applyFill="1" applyBorder="1" applyAlignment="1">
      <alignment horizontal="left" vertical="center"/>
    </xf>
    <xf numFmtId="9" fontId="13" fillId="0" borderId="16" xfId="0" applyNumberFormat="1" applyFont="1" applyBorder="1"/>
    <xf numFmtId="3" fontId="14" fillId="0" borderId="0" xfId="0" applyNumberFormat="1" applyFont="1" applyAlignment="1">
      <alignment horizontal="center"/>
    </xf>
    <xf numFmtId="4" fontId="14" fillId="0" borderId="0" xfId="0" applyNumberFormat="1" applyFont="1" applyAlignment="1">
      <alignment horizontal="center"/>
    </xf>
    <xf numFmtId="3" fontId="5" fillId="2" borderId="6" xfId="0" applyNumberFormat="1" applyFont="1" applyFill="1" applyBorder="1" applyAlignment="1">
      <alignment horizontal="center" vertical="center" wrapText="1"/>
    </xf>
    <xf numFmtId="3" fontId="6" fillId="2" borderId="10" xfId="0" applyNumberFormat="1" applyFont="1" applyFill="1" applyBorder="1" applyAlignment="1">
      <alignment horizontal="center" vertical="center" wrapText="1"/>
    </xf>
    <xf numFmtId="3" fontId="5" fillId="4" borderId="6" xfId="0" applyNumberFormat="1" applyFont="1" applyFill="1" applyBorder="1" applyAlignment="1">
      <alignment horizontal="center" vertical="center" wrapText="1"/>
    </xf>
    <xf numFmtId="0" fontId="25" fillId="7" borderId="15" xfId="0" applyFont="1" applyFill="1" applyBorder="1" applyAlignment="1">
      <alignment horizontal="left"/>
    </xf>
    <xf numFmtId="0" fontId="26" fillId="0" borderId="17" xfId="0" applyFont="1" applyBorder="1" applyAlignment="1">
      <alignment horizontal="center"/>
    </xf>
    <xf numFmtId="167" fontId="27" fillId="0" borderId="16" xfId="32" applyNumberFormat="1" applyFont="1" applyBorder="1" applyAlignment="1">
      <alignment horizontal="center"/>
    </xf>
    <xf numFmtId="9" fontId="27" fillId="0" borderId="16" xfId="6" applyFont="1" applyBorder="1" applyAlignment="1">
      <alignment horizontal="center"/>
    </xf>
    <xf numFmtId="3" fontId="27" fillId="0" borderId="16" xfId="32" applyNumberFormat="1" applyFont="1" applyBorder="1" applyAlignment="1">
      <alignment horizontal="center"/>
    </xf>
    <xf numFmtId="3" fontId="5" fillId="4" borderId="6" xfId="0" applyNumberFormat="1" applyFont="1" applyFill="1" applyBorder="1" applyAlignment="1">
      <alignment horizontal="justify" vertical="center" wrapText="1"/>
    </xf>
    <xf numFmtId="0" fontId="24" fillId="0" borderId="0" xfId="0" applyFont="1"/>
    <xf numFmtId="9" fontId="10" fillId="0" borderId="0" xfId="6" applyFont="1" applyAlignment="1">
      <alignment horizontal="center" vertical="center"/>
    </xf>
    <xf numFmtId="166" fontId="10" fillId="0" borderId="0" xfId="6" applyNumberFormat="1" applyFont="1" applyAlignment="1">
      <alignment horizontal="center" vertical="center"/>
    </xf>
    <xf numFmtId="0" fontId="9" fillId="0" borderId="0" xfId="5"/>
    <xf numFmtId="167" fontId="13" fillId="0" borderId="0" xfId="0" applyNumberFormat="1" applyFont="1" applyAlignment="1">
      <alignment horizontal="center" vertical="center"/>
    </xf>
    <xf numFmtId="9" fontId="13" fillId="0" borderId="0" xfId="6" applyFont="1" applyAlignment="1">
      <alignment horizontal="center" vertical="center"/>
    </xf>
    <xf numFmtId="0" fontId="0" fillId="0" borderId="0" xfId="0" applyAlignment="1">
      <alignment horizontal="center"/>
    </xf>
    <xf numFmtId="0" fontId="29" fillId="0" borderId="0" xfId="0" applyFont="1"/>
    <xf numFmtId="0" fontId="29" fillId="0" borderId="0" xfId="0" applyFont="1" applyAlignment="1">
      <alignment horizontal="center"/>
    </xf>
    <xf numFmtId="0" fontId="28" fillId="9" borderId="0" xfId="0" applyFont="1" applyFill="1" applyAlignment="1">
      <alignment horizontal="center" vertical="center"/>
    </xf>
    <xf numFmtId="0" fontId="28" fillId="9" borderId="0" xfId="0" applyFont="1" applyFill="1" applyAlignment="1">
      <alignment horizontal="center" vertical="center" wrapText="1"/>
    </xf>
    <xf numFmtId="0" fontId="30" fillId="0" borderId="0" xfId="5" applyFont="1"/>
    <xf numFmtId="0" fontId="29" fillId="0" borderId="0" xfId="0" applyFont="1" applyAlignment="1">
      <alignment horizontal="left"/>
    </xf>
    <xf numFmtId="0" fontId="16" fillId="9" borderId="2" xfId="0" applyFont="1" applyFill="1" applyBorder="1" applyAlignment="1">
      <alignment vertical="center" wrapText="1"/>
    </xf>
    <xf numFmtId="0" fontId="31" fillId="0" borderId="0" xfId="5" quotePrefix="1" applyFont="1"/>
    <xf numFmtId="0" fontId="33" fillId="0" borderId="9" xfId="0" applyFont="1" applyBorder="1" applyAlignment="1">
      <alignment horizontal="left" vertical="center" wrapText="1"/>
    </xf>
    <xf numFmtId="0" fontId="33" fillId="0" borderId="10" xfId="0" applyFont="1" applyBorder="1" applyAlignment="1">
      <alignment horizontal="left" vertical="center" wrapText="1"/>
    </xf>
    <xf numFmtId="0" fontId="13" fillId="4" borderId="0" xfId="0" applyFont="1" applyFill="1"/>
    <xf numFmtId="0" fontId="33" fillId="0" borderId="12" xfId="0" applyFont="1" applyBorder="1" applyAlignment="1">
      <alignment horizontal="left" vertical="center" wrapText="1"/>
    </xf>
    <xf numFmtId="0" fontId="33" fillId="2" borderId="4" xfId="0" applyFont="1" applyFill="1" applyBorder="1" applyAlignment="1">
      <alignment vertical="center" wrapText="1"/>
    </xf>
    <xf numFmtId="0" fontId="16" fillId="7" borderId="24" xfId="0" applyFont="1" applyFill="1" applyBorder="1" applyAlignment="1">
      <alignment horizontal="left" vertical="center"/>
    </xf>
    <xf numFmtId="0" fontId="0" fillId="0" borderId="24" xfId="0" applyBorder="1"/>
    <xf numFmtId="9" fontId="0" fillId="0" borderId="24" xfId="0" applyNumberFormat="1" applyBorder="1"/>
    <xf numFmtId="10" fontId="13" fillId="0" borderId="0" xfId="0" applyNumberFormat="1" applyFont="1" applyAlignment="1">
      <alignment horizontal="center" vertical="center"/>
    </xf>
    <xf numFmtId="3" fontId="33" fillId="0" borderId="0" xfId="0" applyNumberFormat="1" applyFont="1" applyAlignment="1">
      <alignment horizontal="center" vertical="center"/>
    </xf>
    <xf numFmtId="0" fontId="40" fillId="5" borderId="10" xfId="0" applyFont="1" applyFill="1" applyBorder="1" applyAlignment="1">
      <alignment horizontal="left" vertical="center" wrapText="1"/>
    </xf>
    <xf numFmtId="0" fontId="40" fillId="5" borderId="12" xfId="0" applyFont="1" applyFill="1" applyBorder="1" applyAlignment="1">
      <alignment horizontal="left" vertical="center" wrapText="1"/>
    </xf>
    <xf numFmtId="0" fontId="40" fillId="4" borderId="4" xfId="0" applyFont="1" applyFill="1" applyBorder="1" applyAlignment="1">
      <alignment vertical="center" wrapText="1"/>
    </xf>
    <xf numFmtId="0" fontId="28" fillId="3" borderId="18" xfId="0" applyFont="1" applyFill="1" applyBorder="1" applyAlignment="1">
      <alignment horizontal="center" vertical="center" wrapText="1"/>
    </xf>
    <xf numFmtId="0" fontId="29" fillId="5" borderId="12" xfId="0" applyFont="1" applyFill="1" applyBorder="1" applyAlignment="1">
      <alignment horizontal="center" vertical="center"/>
    </xf>
    <xf numFmtId="0" fontId="29" fillId="4" borderId="12" xfId="0" applyFont="1" applyFill="1" applyBorder="1" applyAlignment="1">
      <alignment horizontal="center" vertical="center"/>
    </xf>
    <xf numFmtId="0" fontId="39" fillId="4" borderId="12" xfId="0" applyFont="1" applyFill="1" applyBorder="1" applyAlignment="1">
      <alignment horizontal="center" vertical="center" wrapText="1"/>
    </xf>
    <xf numFmtId="0" fontId="39" fillId="5" borderId="12" xfId="0" applyFont="1" applyFill="1" applyBorder="1" applyAlignment="1">
      <alignment horizontal="center" vertical="center" wrapText="1"/>
    </xf>
    <xf numFmtId="0" fontId="39" fillId="4" borderId="12" xfId="0" applyFont="1" applyFill="1" applyBorder="1" applyAlignment="1">
      <alignment horizontal="justify" vertical="center" wrapText="1"/>
    </xf>
    <xf numFmtId="0" fontId="39" fillId="5" borderId="12" xfId="0" applyFont="1" applyFill="1" applyBorder="1" applyAlignment="1">
      <alignment horizontal="justify" vertical="center" wrapText="1"/>
    </xf>
    <xf numFmtId="0" fontId="28" fillId="3" borderId="8" xfId="0" applyFont="1" applyFill="1" applyBorder="1" applyAlignment="1">
      <alignment horizontal="center" vertical="center" wrapText="1"/>
    </xf>
    <xf numFmtId="0" fontId="29" fillId="4" borderId="12" xfId="0" applyFont="1" applyFill="1" applyBorder="1" applyAlignment="1">
      <alignment horizontal="left" vertical="center" wrapText="1"/>
    </xf>
    <xf numFmtId="0" fontId="29" fillId="5" borderId="12" xfId="0" applyFont="1" applyFill="1" applyBorder="1" applyAlignment="1">
      <alignment horizontal="left" vertical="center" wrapText="1"/>
    </xf>
    <xf numFmtId="0" fontId="39" fillId="4" borderId="12" xfId="0" quotePrefix="1" applyFont="1" applyFill="1" applyBorder="1" applyAlignment="1">
      <alignment horizontal="justify" vertical="center" wrapText="1"/>
    </xf>
    <xf numFmtId="0" fontId="29" fillId="4" borderId="12" xfId="0" applyFont="1" applyFill="1" applyBorder="1" applyAlignment="1">
      <alignment horizontal="center" vertical="center" wrapText="1"/>
    </xf>
    <xf numFmtId="0" fontId="29" fillId="5" borderId="12" xfId="0" applyFont="1" applyFill="1" applyBorder="1" applyAlignment="1">
      <alignment horizontal="center" vertical="center" wrapText="1"/>
    </xf>
    <xf numFmtId="0" fontId="40" fillId="4" borderId="4" xfId="0" applyFont="1" applyFill="1" applyBorder="1" applyAlignment="1">
      <alignment horizontal="center" vertical="center" wrapText="1"/>
    </xf>
    <xf numFmtId="3" fontId="39" fillId="5" borderId="9" xfId="0" applyNumberFormat="1" applyFont="1" applyFill="1" applyBorder="1" applyAlignment="1">
      <alignment horizontal="center" vertical="center" wrapText="1"/>
    </xf>
    <xf numFmtId="3" fontId="39" fillId="4" borderId="9" xfId="6" applyNumberFormat="1" applyFont="1" applyFill="1" applyBorder="1" applyAlignment="1">
      <alignment horizontal="center" vertical="center" wrapText="1"/>
    </xf>
    <xf numFmtId="3" fontId="40" fillId="4" borderId="9" xfId="6" applyNumberFormat="1" applyFont="1" applyFill="1" applyBorder="1" applyAlignment="1">
      <alignment horizontal="center" vertical="center" wrapText="1"/>
    </xf>
    <xf numFmtId="3" fontId="40" fillId="4" borderId="10" xfId="6" applyNumberFormat="1" applyFont="1" applyFill="1" applyBorder="1" applyAlignment="1">
      <alignment horizontal="center" vertical="center" wrapText="1"/>
    </xf>
    <xf numFmtId="3" fontId="29" fillId="5" borderId="9" xfId="0" applyNumberFormat="1" applyFont="1" applyFill="1" applyBorder="1" applyAlignment="1">
      <alignment horizontal="center" vertical="center" wrapText="1"/>
    </xf>
    <xf numFmtId="3" fontId="29" fillId="4" borderId="9" xfId="6" applyNumberFormat="1" applyFont="1" applyFill="1" applyBorder="1" applyAlignment="1">
      <alignment horizontal="center" vertical="center" wrapText="1"/>
    </xf>
    <xf numFmtId="3" fontId="45" fillId="4" borderId="9" xfId="6" applyNumberFormat="1" applyFont="1" applyFill="1" applyBorder="1" applyAlignment="1">
      <alignment horizontal="center" vertical="center" wrapText="1"/>
    </xf>
    <xf numFmtId="9" fontId="13" fillId="0" borderId="0" xfId="0" applyNumberFormat="1" applyFont="1" applyAlignment="1">
      <alignment horizontal="center" vertical="center"/>
    </xf>
    <xf numFmtId="164" fontId="13" fillId="0" borderId="0" xfId="32" applyFont="1" applyAlignment="1">
      <alignment horizontal="center" vertical="center"/>
    </xf>
    <xf numFmtId="164" fontId="13" fillId="0" borderId="0" xfId="0" applyNumberFormat="1" applyFont="1" applyAlignment="1">
      <alignment horizontal="center" vertical="center"/>
    </xf>
    <xf numFmtId="0" fontId="43" fillId="3" borderId="8" xfId="0" applyFont="1" applyFill="1" applyBorder="1" applyAlignment="1">
      <alignment horizontal="center" vertical="center" wrapText="1"/>
    </xf>
    <xf numFmtId="164" fontId="0" fillId="0" borderId="0" xfId="33" applyFont="1"/>
    <xf numFmtId="3" fontId="39" fillId="5" borderId="9" xfId="0" applyNumberFormat="1" applyFont="1" applyFill="1" applyBorder="1" applyAlignment="1">
      <alignment vertical="center" wrapText="1"/>
    </xf>
    <xf numFmtId="3" fontId="39" fillId="4" borderId="9" xfId="6" applyNumberFormat="1" applyFont="1" applyFill="1" applyBorder="1" applyAlignment="1">
      <alignment vertical="center" wrapText="1"/>
    </xf>
    <xf numFmtId="3" fontId="40" fillId="4" borderId="9" xfId="6" applyNumberFormat="1" applyFont="1" applyFill="1" applyBorder="1" applyAlignment="1">
      <alignment vertical="center" wrapText="1"/>
    </xf>
    <xf numFmtId="0" fontId="40" fillId="5" borderId="12" xfId="0" applyFont="1" applyFill="1" applyBorder="1" applyAlignment="1">
      <alignment horizontal="center" vertical="center" wrapText="1"/>
    </xf>
    <xf numFmtId="0" fontId="40" fillId="5" borderId="10" xfId="0" applyFont="1" applyFill="1" applyBorder="1" applyAlignment="1">
      <alignment horizontal="center" vertical="center" wrapText="1"/>
    </xf>
    <xf numFmtId="3" fontId="39" fillId="4" borderId="10" xfId="32" applyNumberFormat="1" applyFont="1" applyFill="1" applyBorder="1" applyAlignment="1">
      <alignment horizontal="center" vertical="center" wrapText="1"/>
    </xf>
    <xf numFmtId="3" fontId="39" fillId="5" borderId="10" xfId="32" applyNumberFormat="1" applyFont="1" applyFill="1" applyBorder="1" applyAlignment="1">
      <alignment horizontal="center" vertical="center" wrapText="1"/>
    </xf>
    <xf numFmtId="3" fontId="39" fillId="5" borderId="12" xfId="0" applyNumberFormat="1" applyFont="1" applyFill="1" applyBorder="1" applyAlignment="1">
      <alignment horizontal="center" vertical="center" wrapText="1"/>
    </xf>
    <xf numFmtId="0" fontId="47" fillId="0" borderId="25" xfId="0" applyFont="1" applyBorder="1" applyAlignment="1">
      <alignment vertical="center"/>
    </xf>
    <xf numFmtId="3" fontId="48" fillId="0" borderId="13" xfId="6" applyNumberFormat="1" applyFont="1" applyBorder="1" applyAlignment="1">
      <alignment horizontal="center" vertical="center"/>
    </xf>
    <xf numFmtId="0" fontId="16" fillId="7" borderId="0" xfId="0" applyFont="1" applyFill="1" applyAlignment="1">
      <alignment horizontal="left" vertical="center" wrapText="1"/>
    </xf>
    <xf numFmtId="3" fontId="50" fillId="0" borderId="24" xfId="6" applyNumberFormat="1" applyFont="1" applyBorder="1" applyAlignment="1">
      <alignment horizontal="center" vertical="center"/>
    </xf>
    <xf numFmtId="9" fontId="50" fillId="0" borderId="24" xfId="6" applyFont="1" applyBorder="1" applyAlignment="1">
      <alignment horizontal="center" vertical="center"/>
    </xf>
    <xf numFmtId="0" fontId="51" fillId="0" borderId="0" xfId="0" applyFont="1"/>
    <xf numFmtId="4" fontId="48" fillId="0" borderId="13" xfId="0" applyNumberFormat="1" applyFont="1" applyBorder="1"/>
    <xf numFmtId="0" fontId="51" fillId="0" borderId="0" xfId="0" applyFont="1" applyAlignment="1">
      <alignment horizontal="center"/>
    </xf>
    <xf numFmtId="166" fontId="51" fillId="0" borderId="0" xfId="6" applyNumberFormat="1" applyFont="1" applyAlignment="1">
      <alignment horizontal="center"/>
    </xf>
    <xf numFmtId="4" fontId="48" fillId="0" borderId="0" xfId="0" applyNumberFormat="1" applyFont="1"/>
    <xf numFmtId="4" fontId="52" fillId="0" borderId="13" xfId="0" applyNumberFormat="1" applyFont="1" applyBorder="1"/>
    <xf numFmtId="0" fontId="49" fillId="10" borderId="24" xfId="0" applyFont="1" applyFill="1" applyBorder="1" applyAlignment="1">
      <alignment horizontal="center"/>
    </xf>
    <xf numFmtId="167" fontId="48" fillId="0" borderId="13" xfId="6" applyNumberFormat="1" applyFont="1" applyBorder="1" applyAlignment="1">
      <alignment horizontal="center" vertical="center"/>
    </xf>
    <xf numFmtId="164" fontId="51" fillId="0" borderId="24" xfId="32" applyFont="1" applyBorder="1" applyAlignment="1"/>
    <xf numFmtId="0" fontId="51" fillId="0" borderId="24" xfId="0" applyFont="1" applyBorder="1" applyAlignment="1">
      <alignment horizontal="center"/>
    </xf>
    <xf numFmtId="0" fontId="51" fillId="0" borderId="0" xfId="0" applyFont="1" applyAlignment="1">
      <alignment horizontal="left"/>
    </xf>
    <xf numFmtId="164" fontId="51" fillId="0" borderId="0" xfId="32" applyFont="1" applyBorder="1" applyAlignment="1"/>
    <xf numFmtId="9" fontId="51" fillId="0" borderId="0" xfId="6" applyFont="1" applyAlignment="1">
      <alignment horizontal="center"/>
    </xf>
    <xf numFmtId="4" fontId="48" fillId="0" borderId="13" xfId="6" applyNumberFormat="1" applyFont="1" applyBorder="1" applyAlignment="1">
      <alignment horizontal="center" vertical="center"/>
    </xf>
    <xf numFmtId="3" fontId="29" fillId="0" borderId="0" xfId="0" applyNumberFormat="1" applyFont="1" applyAlignment="1">
      <alignment horizontal="center"/>
    </xf>
    <xf numFmtId="3" fontId="13" fillId="0" borderId="0" xfId="0" applyNumberFormat="1" applyFont="1"/>
    <xf numFmtId="0" fontId="26" fillId="0" borderId="0" xfId="0" applyFont="1" applyAlignment="1">
      <alignment horizontal="center"/>
    </xf>
    <xf numFmtId="3" fontId="27" fillId="0" borderId="0" xfId="32" applyNumberFormat="1" applyFont="1" applyBorder="1" applyAlignment="1">
      <alignment horizontal="center"/>
    </xf>
    <xf numFmtId="168" fontId="48" fillId="0" borderId="13" xfId="6" applyNumberFormat="1" applyFont="1" applyBorder="1" applyAlignment="1">
      <alignment horizontal="center" vertical="center"/>
    </xf>
    <xf numFmtId="168" fontId="52" fillId="0" borderId="13" xfId="6" applyNumberFormat="1" applyFont="1" applyBorder="1" applyAlignment="1">
      <alignment horizontal="center" vertical="center"/>
    </xf>
    <xf numFmtId="0" fontId="13" fillId="0" borderId="0" xfId="0" quotePrefix="1" applyFont="1" applyAlignment="1">
      <alignment horizontal="center" vertical="center"/>
    </xf>
    <xf numFmtId="1" fontId="13" fillId="0" borderId="0" xfId="0" applyNumberFormat="1" applyFont="1" applyAlignment="1">
      <alignment horizontal="center" vertical="center"/>
    </xf>
    <xf numFmtId="1" fontId="0" fillId="0" borderId="0" xfId="0" applyNumberFormat="1"/>
    <xf numFmtId="169" fontId="0" fillId="0" borderId="0" xfId="37" applyNumberFormat="1" applyFont="1"/>
    <xf numFmtId="167" fontId="48" fillId="0" borderId="0" xfId="6" applyNumberFormat="1" applyFont="1" applyBorder="1" applyAlignment="1">
      <alignment horizontal="center" vertical="center"/>
    </xf>
    <xf numFmtId="3" fontId="0" fillId="0" borderId="0" xfId="0" applyNumberFormat="1"/>
    <xf numFmtId="3" fontId="24" fillId="0" borderId="0" xfId="0" applyNumberFormat="1" applyFont="1"/>
    <xf numFmtId="3" fontId="0" fillId="0" borderId="0" xfId="0" applyNumberFormat="1" applyAlignment="1">
      <alignment horizontal="justify" vertical="center"/>
    </xf>
    <xf numFmtId="0" fontId="56" fillId="7" borderId="0" xfId="0" applyFont="1" applyFill="1" applyAlignment="1">
      <alignment horizontal="left" vertical="center"/>
    </xf>
    <xf numFmtId="170" fontId="13" fillId="0" borderId="0" xfId="0" applyNumberFormat="1" applyFont="1" applyAlignment="1">
      <alignment horizontal="center" vertical="center"/>
    </xf>
    <xf numFmtId="0" fontId="58" fillId="11" borderId="24" xfId="0" applyFont="1" applyFill="1" applyBorder="1" applyAlignment="1">
      <alignment vertical="center" wrapText="1"/>
    </xf>
    <xf numFmtId="0" fontId="16" fillId="7" borderId="24" xfId="0" applyFont="1" applyFill="1" applyBorder="1" applyAlignment="1">
      <alignment horizontal="center" vertical="center"/>
    </xf>
    <xf numFmtId="3" fontId="10" fillId="0" borderId="24" xfId="0" applyNumberFormat="1" applyFont="1" applyBorder="1" applyAlignment="1">
      <alignment horizontal="center" vertical="center"/>
    </xf>
    <xf numFmtId="164" fontId="0" fillId="0" borderId="0" xfId="32" applyFont="1"/>
    <xf numFmtId="0" fontId="28" fillId="12" borderId="0" xfId="0" applyFont="1" applyFill="1" applyAlignment="1">
      <alignment horizontal="center" vertical="center" wrapText="1"/>
    </xf>
    <xf numFmtId="0" fontId="45" fillId="13" borderId="0" xfId="0" applyFont="1" applyFill="1" applyAlignment="1">
      <alignment horizontal="center"/>
    </xf>
    <xf numFmtId="0" fontId="41" fillId="5" borderId="0" xfId="0" applyFont="1" applyFill="1" applyAlignment="1">
      <alignment horizontal="center"/>
    </xf>
    <xf numFmtId="0" fontId="33" fillId="5" borderId="8" xfId="0" applyFont="1" applyFill="1" applyBorder="1" applyAlignment="1">
      <alignment horizontal="center" vertical="center" wrapText="1"/>
    </xf>
    <xf numFmtId="0" fontId="33" fillId="5" borderId="5"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2" borderId="9" xfId="0" applyFont="1" applyFill="1" applyBorder="1" applyAlignment="1">
      <alignment horizontal="left" vertical="center" wrapText="1"/>
    </xf>
    <xf numFmtId="0" fontId="33" fillId="2" borderId="10" xfId="0" applyFont="1" applyFill="1" applyBorder="1" applyAlignment="1">
      <alignment horizontal="left" vertical="center" wrapText="1"/>
    </xf>
    <xf numFmtId="0" fontId="34" fillId="2" borderId="9" xfId="0" applyFont="1" applyFill="1" applyBorder="1" applyAlignment="1">
      <alignment horizontal="justify" vertical="center" wrapText="1"/>
    </xf>
    <xf numFmtId="0" fontId="34" fillId="2" borderId="10" xfId="0" applyFont="1" applyFill="1" applyBorder="1" applyAlignment="1">
      <alignment horizontal="justify" vertical="center" wrapText="1"/>
    </xf>
    <xf numFmtId="0" fontId="33" fillId="0" borderId="9" xfId="0" applyFont="1" applyBorder="1" applyAlignment="1">
      <alignment horizontal="left" vertical="center" wrapText="1"/>
    </xf>
    <xf numFmtId="0" fontId="33" fillId="0" borderId="10" xfId="0" applyFont="1" applyBorder="1" applyAlignment="1">
      <alignment horizontal="left" vertical="center" wrapText="1"/>
    </xf>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3" fillId="4" borderId="8" xfId="0" applyFont="1" applyFill="1" applyBorder="1" applyAlignment="1">
      <alignment horizontal="left" vertical="center" wrapText="1"/>
    </xf>
    <xf numFmtId="0" fontId="33" fillId="4" borderId="4" xfId="0" applyFont="1" applyFill="1" applyBorder="1" applyAlignment="1">
      <alignment horizontal="left" vertical="center" wrapText="1"/>
    </xf>
    <xf numFmtId="0" fontId="34" fillId="2" borderId="9" xfId="0" applyFont="1" applyFill="1" applyBorder="1" applyAlignment="1">
      <alignment horizontal="left" vertical="center" wrapText="1"/>
    </xf>
    <xf numFmtId="0" fontId="34" fillId="2" borderId="10" xfId="0" applyFont="1" applyFill="1" applyBorder="1" applyAlignment="1">
      <alignment horizontal="left" vertical="center" wrapText="1"/>
    </xf>
    <xf numFmtId="0" fontId="34" fillId="0" borderId="9" xfId="0" applyFont="1" applyBorder="1" applyAlignment="1">
      <alignment horizontal="left" vertical="center" wrapText="1"/>
    </xf>
    <xf numFmtId="0" fontId="34" fillId="0" borderId="10" xfId="0" applyFont="1" applyBorder="1" applyAlignment="1">
      <alignment horizontal="left" vertical="center" wrapText="1"/>
    </xf>
    <xf numFmtId="3" fontId="34" fillId="0" borderId="9" xfId="0" applyNumberFormat="1" applyFont="1" applyBorder="1" applyAlignment="1">
      <alignment horizontal="center" vertical="center" wrapText="1"/>
    </xf>
    <xf numFmtId="3" fontId="34" fillId="0" borderId="10" xfId="0" applyNumberFormat="1" applyFont="1" applyBorder="1" applyAlignment="1">
      <alignment horizontal="center" vertical="center" wrapText="1"/>
    </xf>
    <xf numFmtId="3" fontId="34" fillId="2" borderId="9" xfId="0" applyNumberFormat="1"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0" borderId="10" xfId="0" applyFont="1" applyBorder="1" applyAlignment="1">
      <alignment horizontal="center" vertical="center" wrapText="1"/>
    </xf>
    <xf numFmtId="0" fontId="33" fillId="4" borderId="5" xfId="0" applyFont="1" applyFill="1" applyBorder="1" applyAlignment="1">
      <alignment horizontal="left" vertical="center" wrapText="1"/>
    </xf>
    <xf numFmtId="0" fontId="32" fillId="4" borderId="8" xfId="0" applyFont="1" applyFill="1" applyBorder="1" applyAlignment="1">
      <alignment horizontal="left" vertical="center" wrapText="1"/>
    </xf>
    <xf numFmtId="0" fontId="32" fillId="4" borderId="5" xfId="0" applyFont="1" applyFill="1" applyBorder="1" applyAlignment="1">
      <alignment horizontal="left" vertical="center" wrapText="1"/>
    </xf>
    <xf numFmtId="3" fontId="34" fillId="2" borderId="9" xfId="6" applyNumberFormat="1" applyFont="1" applyFill="1" applyBorder="1" applyAlignment="1">
      <alignment horizontal="center" vertical="center" wrapText="1"/>
    </xf>
    <xf numFmtId="3" fontId="34" fillId="2" borderId="10" xfId="6" applyNumberFormat="1" applyFont="1" applyFill="1" applyBorder="1" applyAlignment="1">
      <alignment horizontal="center" vertical="center" wrapText="1"/>
    </xf>
    <xf numFmtId="3" fontId="33" fillId="2" borderId="9" xfId="6" applyNumberFormat="1" applyFont="1" applyFill="1" applyBorder="1" applyAlignment="1">
      <alignment horizontal="center" vertical="center" wrapText="1"/>
    </xf>
    <xf numFmtId="3" fontId="33" fillId="2" borderId="10" xfId="6" applyNumberFormat="1" applyFont="1" applyFill="1" applyBorder="1" applyAlignment="1">
      <alignment horizontal="center" vertical="center" wrapText="1"/>
    </xf>
    <xf numFmtId="0" fontId="33" fillId="2" borderId="8" xfId="0" applyFont="1" applyFill="1" applyBorder="1" applyAlignment="1">
      <alignment horizontal="left" vertical="center" wrapText="1"/>
    </xf>
    <xf numFmtId="0" fontId="33" fillId="2" borderId="5" xfId="0" applyFont="1" applyFill="1" applyBorder="1" applyAlignment="1">
      <alignment horizontal="left" vertical="center" wrapText="1"/>
    </xf>
    <xf numFmtId="0" fontId="33" fillId="2" borderId="4" xfId="0" applyFont="1" applyFill="1" applyBorder="1" applyAlignment="1">
      <alignment horizontal="left" vertical="center" wrapText="1"/>
    </xf>
    <xf numFmtId="9" fontId="34" fillId="0" borderId="9" xfId="6" applyFont="1" applyBorder="1" applyAlignment="1">
      <alignment horizontal="center" vertical="center" wrapText="1"/>
    </xf>
    <xf numFmtId="9" fontId="34" fillId="0" borderId="10" xfId="6" applyFont="1" applyBorder="1" applyAlignment="1">
      <alignment horizontal="center" vertical="center" wrapText="1"/>
    </xf>
    <xf numFmtId="9" fontId="34" fillId="2" borderId="9" xfId="6" applyFont="1" applyFill="1" applyBorder="1" applyAlignment="1">
      <alignment horizontal="center" vertical="center" wrapText="1"/>
    </xf>
    <xf numFmtId="9" fontId="34" fillId="2" borderId="10" xfId="6" applyFont="1" applyFill="1" applyBorder="1" applyAlignment="1">
      <alignment horizontal="center" vertical="center" wrapText="1"/>
    </xf>
    <xf numFmtId="3" fontId="34" fillId="2" borderId="9" xfId="6" applyNumberFormat="1" applyFont="1" applyFill="1" applyBorder="1" applyAlignment="1">
      <alignment horizontal="justify" vertical="center" wrapText="1"/>
    </xf>
    <xf numFmtId="3" fontId="34" fillId="2" borderId="10" xfId="6" applyNumberFormat="1" applyFont="1" applyFill="1" applyBorder="1" applyAlignment="1">
      <alignment horizontal="justify" vertical="center" wrapText="1"/>
    </xf>
    <xf numFmtId="0" fontId="16" fillId="9" borderId="9"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16" fillId="9" borderId="10" xfId="0" applyFont="1" applyFill="1" applyBorder="1" applyAlignment="1">
      <alignment horizontal="center" vertical="center" wrapText="1"/>
    </xf>
    <xf numFmtId="0" fontId="34" fillId="0" borderId="9" xfId="0" applyFont="1" applyBorder="1" applyAlignment="1">
      <alignment horizontal="justify" vertical="center" wrapText="1"/>
    </xf>
    <xf numFmtId="0" fontId="34" fillId="0" borderId="10" xfId="0" applyFont="1" applyBorder="1" applyAlignment="1">
      <alignment horizontal="justify" vertical="center" wrapText="1"/>
    </xf>
    <xf numFmtId="0" fontId="34" fillId="2" borderId="18" xfId="0" applyFont="1" applyFill="1" applyBorder="1" applyAlignment="1">
      <alignment horizontal="left" vertical="top" wrapText="1"/>
    </xf>
    <xf numFmtId="0" fontId="34" fillId="2" borderId="19" xfId="0" applyFont="1" applyFill="1" applyBorder="1" applyAlignment="1">
      <alignment horizontal="left" vertical="top" wrapText="1"/>
    </xf>
    <xf numFmtId="0" fontId="34" fillId="2" borderId="21" xfId="0" applyFont="1" applyFill="1" applyBorder="1" applyAlignment="1">
      <alignment horizontal="left" vertical="top" wrapText="1"/>
    </xf>
    <xf numFmtId="0" fontId="34" fillId="2" borderId="22" xfId="0" applyFont="1" applyFill="1" applyBorder="1" applyAlignment="1">
      <alignment horizontal="left" vertical="top" wrapText="1"/>
    </xf>
    <xf numFmtId="0" fontId="34" fillId="2" borderId="23" xfId="0" applyFont="1" applyFill="1" applyBorder="1" applyAlignment="1">
      <alignment horizontal="left" vertical="top" wrapText="1"/>
    </xf>
    <xf numFmtId="0" fontId="34" fillId="2" borderId="6" xfId="0" applyFont="1" applyFill="1" applyBorder="1" applyAlignment="1">
      <alignment horizontal="left" vertical="top" wrapText="1"/>
    </xf>
    <xf numFmtId="0" fontId="32" fillId="5" borderId="7"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2" fillId="5" borderId="4" xfId="0" applyFont="1" applyFill="1" applyBorder="1" applyAlignment="1">
      <alignment horizontal="center" vertical="center" wrapText="1"/>
    </xf>
    <xf numFmtId="0" fontId="13" fillId="0" borderId="9" xfId="0" applyFont="1" applyBorder="1" applyAlignment="1">
      <alignment horizontal="justify" vertical="center" wrapText="1"/>
    </xf>
    <xf numFmtId="0" fontId="13" fillId="0" borderId="10" xfId="0" applyFont="1" applyBorder="1" applyAlignment="1">
      <alignment horizontal="justify" vertical="center" wrapText="1"/>
    </xf>
    <xf numFmtId="0" fontId="16" fillId="9" borderId="11" xfId="0" applyFont="1" applyFill="1" applyBorder="1" applyAlignment="1">
      <alignment horizontal="center" vertical="center" wrapText="1"/>
    </xf>
    <xf numFmtId="0" fontId="16" fillId="9" borderId="3" xfId="0" applyFont="1" applyFill="1" applyBorder="1" applyAlignment="1">
      <alignment horizontal="center" vertical="center" wrapText="1"/>
    </xf>
    <xf numFmtId="0" fontId="16" fillId="9" borderId="14" xfId="0" applyFont="1" applyFill="1" applyBorder="1" applyAlignment="1">
      <alignment horizontal="center" vertical="center" wrapText="1"/>
    </xf>
    <xf numFmtId="0" fontId="16" fillId="9" borderId="0" xfId="0" applyFont="1" applyFill="1" applyAlignment="1">
      <alignment horizontal="center" vertical="center" wrapText="1"/>
    </xf>
    <xf numFmtId="0" fontId="32" fillId="5" borderId="7" xfId="0" applyFont="1" applyFill="1" applyBorder="1" applyAlignment="1">
      <alignment horizontal="left" vertical="center" wrapText="1"/>
    </xf>
    <xf numFmtId="0" fontId="32" fillId="5" borderId="5" xfId="0" applyFont="1" applyFill="1" applyBorder="1" applyAlignment="1">
      <alignment horizontal="left" vertical="center" wrapText="1"/>
    </xf>
    <xf numFmtId="0" fontId="9" fillId="2" borderId="9" xfId="5" applyFill="1" applyBorder="1" applyAlignment="1">
      <alignment horizontal="center" vertical="center" wrapText="1"/>
    </xf>
    <xf numFmtId="0" fontId="9" fillId="2" borderId="20" xfId="5" applyFill="1" applyBorder="1" applyAlignment="1">
      <alignment horizontal="center" vertical="center" wrapText="1"/>
    </xf>
    <xf numFmtId="0" fontId="9" fillId="2" borderId="10" xfId="5" applyFill="1" applyBorder="1" applyAlignment="1">
      <alignment horizontal="center" vertical="center" wrapText="1"/>
    </xf>
    <xf numFmtId="0" fontId="9" fillId="0" borderId="9" xfId="5" applyBorder="1" applyAlignment="1">
      <alignment horizontal="center" vertical="center" wrapText="1"/>
    </xf>
    <xf numFmtId="0" fontId="9" fillId="0" borderId="20" xfId="5" applyBorder="1" applyAlignment="1">
      <alignment horizontal="center" vertical="center" wrapText="1"/>
    </xf>
    <xf numFmtId="0" fontId="9" fillId="0" borderId="10" xfId="5" applyBorder="1" applyAlignment="1">
      <alignment horizontal="center" vertical="center" wrapText="1"/>
    </xf>
    <xf numFmtId="0" fontId="40" fillId="4" borderId="8" xfId="0" applyFont="1" applyFill="1" applyBorder="1" applyAlignment="1">
      <alignment horizontal="center" vertical="center" wrapText="1"/>
    </xf>
    <xf numFmtId="0" fontId="40" fillId="4" borderId="5" xfId="0" applyFont="1" applyFill="1" applyBorder="1" applyAlignment="1">
      <alignment horizontal="center" vertical="center" wrapText="1"/>
    </xf>
    <xf numFmtId="0" fontId="40" fillId="4" borderId="4" xfId="0" applyFont="1" applyFill="1" applyBorder="1" applyAlignment="1">
      <alignment horizontal="center" vertical="center" wrapText="1"/>
    </xf>
    <xf numFmtId="0" fontId="40" fillId="5" borderId="9" xfId="0" applyFont="1" applyFill="1" applyBorder="1" applyAlignment="1">
      <alignment horizontal="left" vertical="center" wrapText="1"/>
    </xf>
    <xf numFmtId="0" fontId="40" fillId="5" borderId="10" xfId="0" applyFont="1" applyFill="1" applyBorder="1" applyAlignment="1">
      <alignment horizontal="left" vertical="center" wrapText="1"/>
    </xf>
    <xf numFmtId="3" fontId="40" fillId="5" borderId="9" xfId="0" applyNumberFormat="1" applyFont="1" applyFill="1" applyBorder="1" applyAlignment="1">
      <alignment horizontal="center" vertical="center" wrapText="1"/>
    </xf>
    <xf numFmtId="3" fontId="40" fillId="5" borderId="20" xfId="0" applyNumberFormat="1" applyFont="1" applyFill="1" applyBorder="1" applyAlignment="1">
      <alignment horizontal="center" vertical="center" wrapText="1"/>
    </xf>
    <xf numFmtId="3" fontId="40" fillId="5" borderId="10" xfId="0" applyNumberFormat="1" applyFont="1" applyFill="1" applyBorder="1" applyAlignment="1">
      <alignment horizontal="center" vertical="center" wrapText="1"/>
    </xf>
    <xf numFmtId="0" fontId="40" fillId="4" borderId="9" xfId="0" applyFont="1" applyFill="1" applyBorder="1" applyAlignment="1">
      <alignment horizontal="left" vertical="center" wrapText="1"/>
    </xf>
    <xf numFmtId="0" fontId="40" fillId="4" borderId="10" xfId="0" applyFont="1" applyFill="1" applyBorder="1" applyAlignment="1">
      <alignment horizontal="left" vertical="center" wrapText="1"/>
    </xf>
    <xf numFmtId="3" fontId="39" fillId="4" borderId="9" xfId="0" applyNumberFormat="1" applyFont="1" applyFill="1" applyBorder="1" applyAlignment="1">
      <alignment horizontal="center" vertical="center" wrapText="1"/>
    </xf>
    <xf numFmtId="3" fontId="39" fillId="4" borderId="20" xfId="0" applyNumberFormat="1" applyFont="1" applyFill="1" applyBorder="1" applyAlignment="1">
      <alignment horizontal="center" vertical="center" wrapText="1"/>
    </xf>
    <xf numFmtId="3" fontId="39" fillId="4" borderId="10" xfId="0" applyNumberFormat="1" applyFont="1" applyFill="1" applyBorder="1" applyAlignment="1">
      <alignment horizontal="center" vertical="center" wrapText="1"/>
    </xf>
    <xf numFmtId="3" fontId="39" fillId="5" borderId="9" xfId="0" applyNumberFormat="1" applyFont="1" applyFill="1" applyBorder="1" applyAlignment="1">
      <alignment horizontal="center" vertical="center" wrapText="1"/>
    </xf>
    <xf numFmtId="3" fontId="39" fillId="5" borderId="20" xfId="0" applyNumberFormat="1" applyFont="1" applyFill="1" applyBorder="1" applyAlignment="1">
      <alignment horizontal="center" vertical="center" wrapText="1"/>
    </xf>
    <xf numFmtId="3" fontId="39" fillId="5" borderId="10" xfId="0" applyNumberFormat="1" applyFont="1" applyFill="1" applyBorder="1" applyAlignment="1">
      <alignment horizontal="center" vertical="center" wrapText="1"/>
    </xf>
    <xf numFmtId="0" fontId="40" fillId="4" borderId="12" xfId="0" applyFont="1" applyFill="1" applyBorder="1" applyAlignment="1">
      <alignment horizontal="justify" vertical="center" wrapText="1"/>
    </xf>
    <xf numFmtId="0" fontId="28" fillId="3" borderId="18" xfId="0" applyFont="1" applyFill="1" applyBorder="1" applyAlignment="1">
      <alignment horizontal="center" vertical="center" wrapText="1"/>
    </xf>
    <xf numFmtId="0" fontId="28" fillId="3" borderId="21" xfId="0" applyFont="1" applyFill="1" applyBorder="1" applyAlignment="1">
      <alignment horizontal="center" vertical="center" wrapText="1"/>
    </xf>
    <xf numFmtId="0" fontId="40" fillId="5" borderId="12" xfId="0" applyFont="1" applyFill="1" applyBorder="1" applyAlignment="1">
      <alignment horizontal="justify" vertical="center" wrapText="1"/>
    </xf>
    <xf numFmtId="0" fontId="29" fillId="5" borderId="9" xfId="0" applyFont="1" applyFill="1" applyBorder="1" applyAlignment="1">
      <alignment horizontal="left" vertical="center" wrapText="1"/>
    </xf>
    <xf numFmtId="0" fontId="29" fillId="5" borderId="20" xfId="0" applyFont="1" applyFill="1" applyBorder="1" applyAlignment="1">
      <alignment horizontal="left" vertical="center" wrapText="1"/>
    </xf>
    <xf numFmtId="0" fontId="29" fillId="5" borderId="10" xfId="0" applyFont="1" applyFill="1" applyBorder="1" applyAlignment="1">
      <alignment horizontal="left" vertical="center" wrapText="1"/>
    </xf>
    <xf numFmtId="0" fontId="40" fillId="5" borderId="8" xfId="0" applyFont="1" applyFill="1" applyBorder="1" applyAlignment="1">
      <alignment horizontal="left" vertical="center" wrapText="1"/>
    </xf>
    <xf numFmtId="0" fontId="40" fillId="5" borderId="5" xfId="0" applyFont="1" applyFill="1" applyBorder="1" applyAlignment="1">
      <alignment horizontal="left" vertical="center" wrapText="1"/>
    </xf>
    <xf numFmtId="0" fontId="40" fillId="5" borderId="4" xfId="0" applyFont="1" applyFill="1" applyBorder="1" applyAlignment="1">
      <alignment horizontal="left" vertical="center" wrapText="1"/>
    </xf>
    <xf numFmtId="0" fontId="41" fillId="4" borderId="8" xfId="0" applyFont="1" applyFill="1" applyBorder="1" applyAlignment="1">
      <alignment horizontal="center" vertical="center" wrapText="1"/>
    </xf>
    <xf numFmtId="0" fontId="41" fillId="4" borderId="5" xfId="0" applyFont="1" applyFill="1" applyBorder="1" applyAlignment="1">
      <alignment horizontal="center" vertical="center" wrapText="1"/>
    </xf>
    <xf numFmtId="0" fontId="41" fillId="4" borderId="4" xfId="0" applyFont="1" applyFill="1" applyBorder="1" applyAlignment="1">
      <alignment horizontal="center" vertical="center" wrapText="1"/>
    </xf>
    <xf numFmtId="9" fontId="39" fillId="5" borderId="9" xfId="6" applyFont="1" applyFill="1" applyBorder="1" applyAlignment="1">
      <alignment horizontal="center" vertical="center" wrapText="1"/>
    </xf>
    <xf numFmtId="9" fontId="39" fillId="5" borderId="20" xfId="6" applyFont="1" applyFill="1" applyBorder="1" applyAlignment="1">
      <alignment horizontal="center" vertical="center" wrapText="1"/>
    </xf>
    <xf numFmtId="9" fontId="39" fillId="5" borderId="10" xfId="6" applyFont="1" applyFill="1" applyBorder="1" applyAlignment="1">
      <alignment horizontal="center" vertical="center" wrapText="1"/>
    </xf>
    <xf numFmtId="9" fontId="39" fillId="4" borderId="9" xfId="6" applyFont="1" applyFill="1" applyBorder="1" applyAlignment="1">
      <alignment horizontal="center" vertical="center" wrapText="1"/>
    </xf>
    <xf numFmtId="9" fontId="39" fillId="4" borderId="20" xfId="6" applyFont="1" applyFill="1" applyBorder="1" applyAlignment="1">
      <alignment horizontal="center" vertical="center" wrapText="1"/>
    </xf>
    <xf numFmtId="9" fontId="39" fillId="4" borderId="10" xfId="6" applyFont="1" applyFill="1" applyBorder="1" applyAlignment="1">
      <alignment horizontal="center" vertical="center" wrapText="1"/>
    </xf>
    <xf numFmtId="0" fontId="39" fillId="0" borderId="9" xfId="0" applyFont="1" applyBorder="1" applyAlignment="1">
      <alignment horizontal="left" vertical="center" wrapText="1"/>
    </xf>
    <xf numFmtId="0" fontId="39" fillId="0" borderId="20" xfId="0" applyFont="1" applyBorder="1" applyAlignment="1">
      <alignment horizontal="left" vertical="center" wrapText="1"/>
    </xf>
    <xf numFmtId="0" fontId="39" fillId="0" borderId="10" xfId="0" applyFont="1" applyBorder="1" applyAlignment="1">
      <alignment horizontal="left" vertical="center" wrapText="1"/>
    </xf>
    <xf numFmtId="0" fontId="40" fillId="0" borderId="12" xfId="0" applyFont="1" applyBorder="1" applyAlignment="1">
      <alignment horizontal="left" vertical="center" wrapText="1"/>
    </xf>
    <xf numFmtId="0" fontId="39" fillId="0" borderId="12" xfId="0" applyFont="1" applyBorder="1" applyAlignment="1">
      <alignment horizontal="left" vertical="center" wrapText="1"/>
    </xf>
    <xf numFmtId="0" fontId="39" fillId="5" borderId="9" xfId="0" applyFont="1" applyFill="1" applyBorder="1" applyAlignment="1">
      <alignment horizontal="left" vertical="center" wrapText="1"/>
    </xf>
    <xf numFmtId="0" fontId="39" fillId="5" borderId="20" xfId="0" applyFont="1" applyFill="1" applyBorder="1" applyAlignment="1">
      <alignment horizontal="left" vertical="center" wrapText="1"/>
    </xf>
    <xf numFmtId="0" fontId="39" fillId="5" borderId="10" xfId="0" applyFont="1" applyFill="1" applyBorder="1" applyAlignment="1">
      <alignment horizontal="left" vertical="center" wrapText="1"/>
    </xf>
    <xf numFmtId="0" fontId="39" fillId="4" borderId="9" xfId="0" applyFont="1" applyFill="1" applyBorder="1" applyAlignment="1">
      <alignment horizontal="left" vertical="center" wrapText="1"/>
    </xf>
    <xf numFmtId="0" fontId="39" fillId="4" borderId="20" xfId="0" applyFont="1" applyFill="1" applyBorder="1" applyAlignment="1">
      <alignment horizontal="left" vertical="center" wrapText="1"/>
    </xf>
    <xf numFmtId="0" fontId="39" fillId="4" borderId="10" xfId="0" applyFont="1" applyFill="1" applyBorder="1" applyAlignment="1">
      <alignment horizontal="left" vertical="center" wrapText="1"/>
    </xf>
    <xf numFmtId="0" fontId="28" fillId="9" borderId="9" xfId="0" applyFont="1" applyFill="1" applyBorder="1" applyAlignment="1">
      <alignment horizontal="center" vertical="center" wrapText="1"/>
    </xf>
    <xf numFmtId="0" fontId="28" fillId="9" borderId="20" xfId="0" applyFont="1" applyFill="1" applyBorder="1" applyAlignment="1">
      <alignment horizontal="center" vertical="center" wrapText="1"/>
    </xf>
    <xf numFmtId="0" fontId="40" fillId="2" borderId="12" xfId="0" applyFont="1" applyFill="1" applyBorder="1" applyAlignment="1">
      <alignment horizontal="left" vertical="center" wrapText="1"/>
    </xf>
    <xf numFmtId="0" fontId="39" fillId="2" borderId="12" xfId="0" applyFont="1" applyFill="1" applyBorder="1" applyAlignment="1">
      <alignment horizontal="justify" vertical="center" wrapText="1"/>
    </xf>
    <xf numFmtId="0" fontId="31" fillId="2" borderId="9" xfId="5" applyFont="1" applyFill="1" applyBorder="1" applyAlignment="1">
      <alignment horizontal="center" vertical="center" wrapText="1"/>
    </xf>
    <xf numFmtId="0" fontId="31" fillId="2" borderId="20" xfId="5" applyFont="1" applyFill="1" applyBorder="1" applyAlignment="1">
      <alignment horizontal="center" vertical="center" wrapText="1"/>
    </xf>
    <xf numFmtId="0" fontId="31" fillId="2" borderId="10" xfId="5" applyFont="1" applyFill="1" applyBorder="1" applyAlignment="1">
      <alignment horizontal="center" vertical="center" wrapText="1"/>
    </xf>
    <xf numFmtId="0" fontId="30" fillId="2" borderId="9" xfId="5" applyFont="1" applyFill="1" applyBorder="1" applyAlignment="1">
      <alignment horizontal="center" vertical="center" wrapText="1"/>
    </xf>
    <xf numFmtId="0" fontId="30" fillId="2" borderId="20" xfId="5" applyFont="1" applyFill="1" applyBorder="1" applyAlignment="1">
      <alignment horizontal="center" vertical="center" wrapText="1"/>
    </xf>
    <xf numFmtId="0" fontId="30" fillId="2" borderId="10" xfId="5" applyFont="1" applyFill="1" applyBorder="1" applyAlignment="1">
      <alignment horizontal="center" vertical="center" wrapText="1"/>
    </xf>
    <xf numFmtId="0" fontId="39" fillId="0" borderId="12" xfId="0" quotePrefix="1" applyFont="1" applyBorder="1" applyAlignment="1">
      <alignment horizontal="left" vertical="center" wrapText="1"/>
    </xf>
    <xf numFmtId="0" fontId="40" fillId="5" borderId="9" xfId="0" applyFont="1" applyFill="1" applyBorder="1" applyAlignment="1">
      <alignment horizontal="justify" vertical="center" wrapText="1"/>
    </xf>
    <xf numFmtId="0" fontId="40" fillId="5" borderId="10" xfId="0" applyFont="1" applyFill="1" applyBorder="1" applyAlignment="1">
      <alignment horizontal="justify" vertical="center" wrapText="1"/>
    </xf>
    <xf numFmtId="0" fontId="40" fillId="4" borderId="9" xfId="0" applyFont="1" applyFill="1" applyBorder="1" applyAlignment="1">
      <alignment horizontal="justify" vertical="center" wrapText="1"/>
    </xf>
    <xf numFmtId="0" fontId="40" fillId="4" borderId="10" xfId="0" applyFont="1" applyFill="1" applyBorder="1" applyAlignment="1">
      <alignment horizontal="justify" vertical="center" wrapText="1"/>
    </xf>
    <xf numFmtId="0" fontId="6" fillId="5" borderId="8" xfId="0" applyFont="1" applyFill="1" applyBorder="1" applyAlignment="1">
      <alignment horizontal="left" vertical="center" wrapText="1"/>
    </xf>
    <xf numFmtId="0" fontId="6" fillId="5" borderId="4" xfId="0" applyFont="1" applyFill="1" applyBorder="1" applyAlignment="1">
      <alignment horizontal="left" vertical="center" wrapText="1"/>
    </xf>
    <xf numFmtId="0" fontId="6" fillId="2" borderId="9"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5" borderId="8"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5"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4" fillId="4" borderId="4" xfId="0" applyFont="1" applyFill="1" applyBorder="1" applyAlignment="1">
      <alignment horizontal="left" vertical="center" wrapText="1"/>
    </xf>
    <xf numFmtId="0" fontId="6" fillId="5" borderId="5"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8" fillId="3" borderId="3" xfId="0" applyFont="1" applyFill="1" applyBorder="1" applyAlignment="1">
      <alignment horizontal="left" vertical="center" wrapText="1"/>
    </xf>
    <xf numFmtId="0" fontId="4" fillId="5" borderId="7" xfId="0" applyFont="1" applyFill="1" applyBorder="1" applyAlignment="1">
      <alignment horizontal="left" vertical="center" wrapText="1"/>
    </xf>
    <xf numFmtId="0" fontId="4" fillId="5" borderId="5" xfId="0" applyFont="1" applyFill="1" applyBorder="1" applyAlignment="1">
      <alignment horizontal="left" vertical="center" wrapText="1"/>
    </xf>
    <xf numFmtId="0" fontId="4" fillId="5" borderId="4" xfId="0" applyFont="1" applyFill="1" applyBorder="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3" fontId="45" fillId="5" borderId="9" xfId="0" applyNumberFormat="1" applyFont="1" applyFill="1" applyBorder="1" applyAlignment="1">
      <alignment horizontal="center" vertical="center" wrapText="1"/>
    </xf>
    <xf numFmtId="3" fontId="45" fillId="5" borderId="20" xfId="0" applyNumberFormat="1" applyFont="1" applyFill="1" applyBorder="1" applyAlignment="1">
      <alignment horizontal="center" vertical="center" wrapText="1"/>
    </xf>
    <xf numFmtId="3" fontId="45" fillId="5" borderId="10" xfId="0" applyNumberFormat="1" applyFont="1" applyFill="1" applyBorder="1" applyAlignment="1">
      <alignment horizontal="center" vertical="center" wrapText="1"/>
    </xf>
    <xf numFmtId="3" fontId="29" fillId="4" borderId="9" xfId="0" applyNumberFormat="1" applyFont="1" applyFill="1" applyBorder="1" applyAlignment="1">
      <alignment horizontal="center" vertical="center" wrapText="1"/>
    </xf>
    <xf numFmtId="3" fontId="29" fillId="4" borderId="20" xfId="0" applyNumberFormat="1" applyFont="1" applyFill="1" applyBorder="1" applyAlignment="1">
      <alignment horizontal="center" vertical="center" wrapText="1"/>
    </xf>
    <xf numFmtId="3" fontId="29" fillId="4" borderId="10" xfId="0" applyNumberFormat="1" applyFont="1" applyFill="1" applyBorder="1" applyAlignment="1">
      <alignment horizontal="center" vertical="center" wrapText="1"/>
    </xf>
    <xf numFmtId="3" fontId="29" fillId="5" borderId="9" xfId="0" applyNumberFormat="1" applyFont="1" applyFill="1" applyBorder="1" applyAlignment="1">
      <alignment horizontal="center" vertical="center" wrapText="1"/>
    </xf>
    <xf numFmtId="3" fontId="29" fillId="5" borderId="20" xfId="0" applyNumberFormat="1" applyFont="1" applyFill="1" applyBorder="1" applyAlignment="1">
      <alignment horizontal="center" vertical="center" wrapText="1"/>
    </xf>
    <xf numFmtId="3" fontId="29" fillId="5" borderId="10" xfId="0" applyNumberFormat="1" applyFont="1" applyFill="1" applyBorder="1" applyAlignment="1">
      <alignment horizontal="center" vertical="center" wrapText="1"/>
    </xf>
    <xf numFmtId="0" fontId="39" fillId="4" borderId="9" xfId="0" applyFont="1" applyFill="1" applyBorder="1" applyAlignment="1">
      <alignment horizontal="justify" vertical="center" wrapText="1"/>
    </xf>
    <xf numFmtId="0" fontId="39" fillId="4" borderId="20" xfId="0" applyFont="1" applyFill="1" applyBorder="1" applyAlignment="1">
      <alignment horizontal="justify" vertical="center" wrapText="1"/>
    </xf>
    <xf numFmtId="0" fontId="39" fillId="4" borderId="10" xfId="0" applyFont="1" applyFill="1" applyBorder="1" applyAlignment="1">
      <alignment horizontal="justify" vertical="center" wrapText="1"/>
    </xf>
    <xf numFmtId="3" fontId="44" fillId="5" borderId="9" xfId="0" applyNumberFormat="1" applyFont="1" applyFill="1" applyBorder="1" applyAlignment="1">
      <alignment horizontal="center" vertical="center" wrapText="1"/>
    </xf>
    <xf numFmtId="3" fontId="44" fillId="5" borderId="20" xfId="0" applyNumberFormat="1" applyFont="1" applyFill="1" applyBorder="1" applyAlignment="1">
      <alignment horizontal="center" vertical="center" wrapText="1"/>
    </xf>
    <xf numFmtId="3" fontId="44" fillId="5" borderId="10" xfId="0" applyNumberFormat="1" applyFont="1" applyFill="1" applyBorder="1" applyAlignment="1">
      <alignment horizontal="center" vertical="center" wrapText="1"/>
    </xf>
    <xf numFmtId="0" fontId="46" fillId="0" borderId="9" xfId="5" applyFont="1" applyBorder="1" applyAlignment="1">
      <alignment horizontal="center" vertical="center" wrapText="1"/>
    </xf>
    <xf numFmtId="0" fontId="46" fillId="0" borderId="20" xfId="5" applyFont="1" applyBorder="1" applyAlignment="1">
      <alignment horizontal="center" vertical="center" wrapText="1"/>
    </xf>
    <xf numFmtId="0" fontId="46" fillId="0" borderId="10" xfId="5" applyFont="1" applyBorder="1" applyAlignment="1">
      <alignment horizontal="center" vertical="center" wrapText="1"/>
    </xf>
    <xf numFmtId="0" fontId="44" fillId="0" borderId="9" xfId="0" applyFont="1" applyBorder="1" applyAlignment="1">
      <alignment horizontal="left" vertical="center" wrapText="1"/>
    </xf>
    <xf numFmtId="0" fontId="44" fillId="0" borderId="20" xfId="0" applyFont="1" applyBorder="1" applyAlignment="1">
      <alignment horizontal="left" vertical="center" wrapText="1"/>
    </xf>
    <xf numFmtId="0" fontId="44" fillId="0" borderId="10" xfId="0" applyFont="1" applyBorder="1" applyAlignment="1">
      <alignment horizontal="left" vertical="center" wrapText="1"/>
    </xf>
    <xf numFmtId="9" fontId="29" fillId="5" borderId="9" xfId="6" applyFont="1" applyFill="1" applyBorder="1" applyAlignment="1">
      <alignment horizontal="center" vertical="center" wrapText="1"/>
    </xf>
    <xf numFmtId="9" fontId="29" fillId="5" borderId="20" xfId="6" applyFont="1" applyFill="1" applyBorder="1" applyAlignment="1">
      <alignment horizontal="center" vertical="center" wrapText="1"/>
    </xf>
    <xf numFmtId="9" fontId="29" fillId="5" borderId="10" xfId="6" applyFont="1" applyFill="1" applyBorder="1" applyAlignment="1">
      <alignment horizontal="center" vertical="center" wrapText="1"/>
    </xf>
    <xf numFmtId="9" fontId="29" fillId="4" borderId="9" xfId="6" applyFont="1" applyFill="1" applyBorder="1" applyAlignment="1">
      <alignment horizontal="center" vertical="center" wrapText="1"/>
    </xf>
    <xf numFmtId="9" fontId="29" fillId="4" borderId="20" xfId="6" applyFont="1" applyFill="1" applyBorder="1" applyAlignment="1">
      <alignment horizontal="center" vertical="center" wrapText="1"/>
    </xf>
    <xf numFmtId="9" fontId="29" fillId="4" borderId="10" xfId="6" applyFont="1" applyFill="1" applyBorder="1" applyAlignment="1">
      <alignment horizontal="center" vertical="center" wrapText="1"/>
    </xf>
    <xf numFmtId="0" fontId="29" fillId="0" borderId="9" xfId="0" applyFont="1" applyBorder="1" applyAlignment="1">
      <alignment horizontal="left" vertical="center" wrapText="1"/>
    </xf>
    <xf numFmtId="0" fontId="29" fillId="0" borderId="20" xfId="0" applyFont="1" applyBorder="1" applyAlignment="1">
      <alignment horizontal="left" vertical="center" wrapText="1"/>
    </xf>
    <xf numFmtId="0" fontId="29" fillId="0" borderId="10" xfId="0" applyFont="1" applyBorder="1" applyAlignment="1">
      <alignment horizontal="left" vertical="center" wrapText="1"/>
    </xf>
    <xf numFmtId="0" fontId="28" fillId="9" borderId="10" xfId="0" applyFont="1" applyFill="1" applyBorder="1" applyAlignment="1">
      <alignment horizontal="center" vertical="center" wrapText="1"/>
    </xf>
    <xf numFmtId="0" fontId="57" fillId="11" borderId="0" xfId="0" applyFont="1" applyFill="1" applyAlignment="1">
      <alignment horizontal="center" vertical="center" wrapText="1"/>
    </xf>
    <xf numFmtId="0" fontId="51" fillId="0" borderId="24" xfId="0" applyFont="1" applyBorder="1" applyAlignment="1">
      <alignment horizontal="left"/>
    </xf>
    <xf numFmtId="0" fontId="16" fillId="7" borderId="0" xfId="0" applyFont="1" applyFill="1" applyAlignment="1">
      <alignment horizontal="left" vertical="center"/>
    </xf>
    <xf numFmtId="0" fontId="26" fillId="0" borderId="24" xfId="0" applyFont="1" applyBorder="1" applyAlignment="1">
      <alignment horizontal="left"/>
    </xf>
    <xf numFmtId="4" fontId="52" fillId="0" borderId="26" xfId="0" applyNumberFormat="1" applyFont="1" applyBorder="1" applyAlignment="1">
      <alignment horizontal="center"/>
    </xf>
    <xf numFmtId="4" fontId="52" fillId="0" borderId="0" xfId="0" applyNumberFormat="1" applyFont="1" applyAlignment="1">
      <alignment horizontal="center"/>
    </xf>
  </cellXfs>
  <cellStyles count="39">
    <cellStyle name="Comma 2" xfId="4" xr:uid="{4FF14E61-08C1-44FC-8FB8-B439C084F8ED}"/>
    <cellStyle name="Estilo 1" xfId="7" xr:uid="{06063964-A88C-4F58-8510-945EA8C2F49F}"/>
    <cellStyle name="Hipervínculo" xfId="5" builtinId="8"/>
    <cellStyle name="Hipervínculo 2" xfId="9" xr:uid="{9B65465E-2CCA-48D0-A105-76E87654BE0C}"/>
    <cellStyle name="Hipervínculo 3" xfId="8" xr:uid="{9328E564-4808-42B7-BC52-A685F07BE47B}"/>
    <cellStyle name="Millares [0]" xfId="32" builtinId="6"/>
    <cellStyle name="Millares [0] 2" xfId="1" xr:uid="{4751510B-6DAF-4D91-AA7E-7CEF074B659F}"/>
    <cellStyle name="Millares [0] 2 2" xfId="28" xr:uid="{3258E652-028F-4F3B-A112-3AC34F74B3C5}"/>
    <cellStyle name="Millares [0] 2 3" xfId="10" xr:uid="{184FD57B-3F02-4C18-B810-253CC009E096}"/>
    <cellStyle name="Millares [0] 2 4" xfId="33" xr:uid="{3FD454CD-16F1-4899-9C0E-31410D698DF6}"/>
    <cellStyle name="Millares [0] 3" xfId="30" xr:uid="{394AE9C5-BB20-4627-A56D-0FA48DE50A7E}"/>
    <cellStyle name="Millares [0] 4" xfId="27" xr:uid="{C4A36BFE-CF82-4AFE-9C71-438A0793020A}"/>
    <cellStyle name="Millares 10" xfId="38" xr:uid="{85EDE3A9-662C-4AA9-89B1-CE6D29CCEF3C}"/>
    <cellStyle name="Millares 117" xfId="25" xr:uid="{958A4784-34F7-41EE-BA02-164EB026BB6F}"/>
    <cellStyle name="Millares 117 2" xfId="29" xr:uid="{7D756AC7-247A-4404-A734-2AB790E9B59B}"/>
    <cellStyle name="Millares 2" xfId="11" xr:uid="{2B06B478-953E-47FA-A530-5D41FE3DD2E4}"/>
    <cellStyle name="Millares 3" xfId="12" xr:uid="{AF326228-91DB-4FEF-8F46-1BE6CAE43266}"/>
    <cellStyle name="Millares 4" xfId="24" xr:uid="{5ECFA0E4-C283-488F-A150-CF0DACD2AEE9}"/>
    <cellStyle name="Millares 5" xfId="31" xr:uid="{D1502BA8-E148-4E5B-A567-05101B7D3419}"/>
    <cellStyle name="Millares 6" xfId="34" xr:uid="{F352041F-F69A-4345-B4E5-0489AAE7E39F}"/>
    <cellStyle name="Millares 7" xfId="35" xr:uid="{031CD2E1-7840-4809-9355-3B2B468EAEFE}"/>
    <cellStyle name="Millares 8" xfId="36" xr:uid="{0B059E79-06E4-470F-A13F-B9E4CD6D8869}"/>
    <cellStyle name="Millares 9" xfId="37" xr:uid="{294CF202-4298-4B04-8F3E-C766E7B684C9}"/>
    <cellStyle name="Normal" xfId="0" builtinId="0"/>
    <cellStyle name="Normal 11 2" xfId="3" xr:uid="{74D7D73C-CAF8-4F27-9384-D66C3B4AF316}"/>
    <cellStyle name="Normal 2" xfId="13" xr:uid="{9BBB1050-82C7-4174-A0CA-2ECC229ACECF}"/>
    <cellStyle name="Normal 2 2" xfId="14" xr:uid="{F436097D-F8C7-408A-B997-DEA7145E0F94}"/>
    <cellStyle name="Normal 2 2 2" xfId="15" xr:uid="{EDD82BBC-97BD-4C97-9F79-476EE3A36D05}"/>
    <cellStyle name="Normal 2 3" xfId="16" xr:uid="{37BD52E0-F77B-46AA-8100-4C3AEB22EFFE}"/>
    <cellStyle name="Normal 3" xfId="17" xr:uid="{7632B167-81FE-4857-8975-5C8CAF689772}"/>
    <cellStyle name="Normal 3 2" xfId="18" xr:uid="{230AE7CE-0C7F-423D-8EA5-EDCE1B4B4E59}"/>
    <cellStyle name="Normal 4" xfId="19" xr:uid="{EDE7A730-1A86-471D-9ED8-24B392DB5620}"/>
    <cellStyle name="Normal 5" xfId="23" xr:uid="{D24D1CA8-1C87-45A4-953C-D2C0E213AD1E}"/>
    <cellStyle name="Normal 5 2" xfId="26" xr:uid="{76C68CAE-EDB6-4E7C-9DE2-3E7B23004A7D}"/>
    <cellStyle name="Porcentaje" xfId="6" builtinId="5"/>
    <cellStyle name="Porcentaje 2" xfId="20" xr:uid="{3E577F7B-505F-4671-90A0-E4353A0E6D64}"/>
    <cellStyle name="Porcentaje 3" xfId="21" xr:uid="{F1A518A0-E0A3-42E7-B56F-B259461163D2}"/>
    <cellStyle name="Porcentaje 4" xfId="22" xr:uid="{8E09F403-EFC3-4C94-B11B-9BDFDCE3AD38}"/>
    <cellStyle name="Título 1" xfId="2" xr:uid="{B7477ECA-8E19-48AC-9E64-AFD7164911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628650</xdr:colOff>
      <xdr:row>18</xdr:row>
      <xdr:rowOff>107999</xdr:rowOff>
    </xdr:from>
    <xdr:to>
      <xdr:col>8</xdr:col>
      <xdr:colOff>476250</xdr:colOff>
      <xdr:row>23</xdr:row>
      <xdr:rowOff>104928</xdr:rowOff>
    </xdr:to>
    <xdr:pic>
      <xdr:nvPicPr>
        <xdr:cNvPr id="2" name="Imagen 1">
          <a:extLst>
            <a:ext uri="{FF2B5EF4-FFF2-40B4-BE49-F238E27FC236}">
              <a16:creationId xmlns:a16="http://schemas.microsoft.com/office/drawing/2014/main" id="{88E22853-856F-922F-ADE0-0F3E405F0888}"/>
            </a:ext>
          </a:extLst>
        </xdr:cNvPr>
        <xdr:cNvPicPr>
          <a:picLocks noChangeAspect="1"/>
        </xdr:cNvPicPr>
      </xdr:nvPicPr>
      <xdr:blipFill>
        <a:blip xmlns:r="http://schemas.openxmlformats.org/officeDocument/2006/relationships" r:embed="rId1"/>
        <a:stretch>
          <a:fillRect/>
        </a:stretch>
      </xdr:blipFill>
      <xdr:spPr>
        <a:xfrm>
          <a:off x="3381375" y="3022649"/>
          <a:ext cx="3657600" cy="863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104775</xdr:colOff>
      <xdr:row>120</xdr:row>
      <xdr:rowOff>161925</xdr:rowOff>
    </xdr:from>
    <xdr:to>
      <xdr:col>18</xdr:col>
      <xdr:colOff>601314</xdr:colOff>
      <xdr:row>193</xdr:row>
      <xdr:rowOff>105541</xdr:rowOff>
    </xdr:to>
    <xdr:pic>
      <xdr:nvPicPr>
        <xdr:cNvPr id="2" name="Imagen 1">
          <a:extLst>
            <a:ext uri="{FF2B5EF4-FFF2-40B4-BE49-F238E27FC236}">
              <a16:creationId xmlns:a16="http://schemas.microsoft.com/office/drawing/2014/main" id="{423BA46F-318C-0E25-4184-F4B81756B75B}"/>
            </a:ext>
          </a:extLst>
        </xdr:cNvPr>
        <xdr:cNvPicPr>
          <a:picLocks noChangeAspect="1"/>
        </xdr:cNvPicPr>
      </xdr:nvPicPr>
      <xdr:blipFill>
        <a:blip xmlns:r="http://schemas.openxmlformats.org/officeDocument/2006/relationships" r:embed="rId1"/>
        <a:stretch>
          <a:fillRect/>
        </a:stretch>
      </xdr:blipFill>
      <xdr:spPr>
        <a:xfrm>
          <a:off x="7058025" y="22850475"/>
          <a:ext cx="8878539" cy="54871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314325</xdr:colOff>
      <xdr:row>119</xdr:row>
      <xdr:rowOff>142875</xdr:rowOff>
    </xdr:from>
    <xdr:to>
      <xdr:col>18</xdr:col>
      <xdr:colOff>48864</xdr:colOff>
      <xdr:row>192</xdr:row>
      <xdr:rowOff>105541</xdr:rowOff>
    </xdr:to>
    <xdr:pic>
      <xdr:nvPicPr>
        <xdr:cNvPr id="2" name="Imagen 1">
          <a:extLst>
            <a:ext uri="{FF2B5EF4-FFF2-40B4-BE49-F238E27FC236}">
              <a16:creationId xmlns:a16="http://schemas.microsoft.com/office/drawing/2014/main" id="{F9E9616A-5B61-4A18-BA51-9A11FAB03808}"/>
            </a:ext>
          </a:extLst>
        </xdr:cNvPr>
        <xdr:cNvPicPr>
          <a:picLocks noChangeAspect="1"/>
        </xdr:cNvPicPr>
      </xdr:nvPicPr>
      <xdr:blipFill>
        <a:blip xmlns:r="http://schemas.openxmlformats.org/officeDocument/2006/relationships" r:embed="rId1"/>
        <a:stretch>
          <a:fillRect/>
        </a:stretch>
      </xdr:blipFill>
      <xdr:spPr>
        <a:xfrm>
          <a:off x="5734050" y="22840950"/>
          <a:ext cx="8878539" cy="54871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544117</xdr:colOff>
      <xdr:row>116</xdr:row>
      <xdr:rowOff>144067</xdr:rowOff>
    </xdr:from>
    <xdr:to>
      <xdr:col>15</xdr:col>
      <xdr:colOff>171450</xdr:colOff>
      <xdr:row>174</xdr:row>
      <xdr:rowOff>156397</xdr:rowOff>
    </xdr:to>
    <xdr:pic>
      <xdr:nvPicPr>
        <xdr:cNvPr id="2" name="Imagen 1">
          <a:extLst>
            <a:ext uri="{FF2B5EF4-FFF2-40B4-BE49-F238E27FC236}">
              <a16:creationId xmlns:a16="http://schemas.microsoft.com/office/drawing/2014/main" id="{1A3347CC-3590-73C3-3E9A-E96FEC5C6715}"/>
            </a:ext>
          </a:extLst>
        </xdr:cNvPr>
        <xdr:cNvPicPr>
          <a:picLocks noChangeAspect="1"/>
        </xdr:cNvPicPr>
      </xdr:nvPicPr>
      <xdr:blipFill>
        <a:blip xmlns:r="http://schemas.openxmlformats.org/officeDocument/2006/relationships" r:embed="rId1"/>
        <a:stretch>
          <a:fillRect/>
        </a:stretch>
      </xdr:blipFill>
      <xdr:spPr>
        <a:xfrm>
          <a:off x="7487842" y="21032392"/>
          <a:ext cx="4961333" cy="1106133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uan Pablo San Martín" id="{51683F1F-2403-480C-BC94-B6C87C43D843}" userId="S::jpsanmartin@e2biz.cl::031eceb6-c8e1-4cc3-b0a6-6f23d8bf02ee"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68" dT="2024-06-18T14:56:33.01" personId="{51683F1F-2403-480C-BC94-B6C87C43D843}" id="{1711F8CC-5DA6-465D-93BA-09BD7F794C06}">
    <text xml:space="preserve">Vienen de las mejores combinaciones de Solar + Eólico del explorador de H2
</text>
  </threadedComment>
  <threadedComment ref="B71" dT="2024-06-18T14:56:33.01" personId="{51683F1F-2403-480C-BC94-B6C87C43D843}" id="{5C503BB2-FC5F-4C41-A770-BD978B3B9254}">
    <text xml:space="preserve">Vienen de las mejores combinaciones de Solar + Eólico del explorador de H2
</text>
  </threadedComment>
</ThreadedComments>
</file>

<file path=xl/threadedComments/threadedComment2.xml><?xml version="1.0" encoding="utf-8"?>
<ThreadedComments xmlns="http://schemas.microsoft.com/office/spreadsheetml/2018/threadedcomments" xmlns:x="http://schemas.openxmlformats.org/spreadsheetml/2006/main">
  <threadedComment ref="D95" dT="2024-06-18T00:26:54.40" personId="{51683F1F-2403-480C-BC94-B6C87C43D843}" id="{18F0B8CD-71CC-48B8-A8B9-B539937EECE6}">
    <text>Incluye costos de líneas, costos de retrofit y costos de subestaciones</text>
  </threadedComment>
</ThreadedComments>
</file>

<file path=xl/worksheets/_rels/sheet3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hyperlink" Target="https://im-mining.com/2022/05/19/antofagasta-minerals-outlines-plans-for-trolley-assist-pilot-project-at-los-pelambres-copper-mine/"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D781-DB12-4620-8BD6-BE00BD651B06}">
  <sheetPr>
    <tabColor theme="3"/>
  </sheetPr>
  <dimension ref="B2:S32"/>
  <sheetViews>
    <sheetView tabSelected="1" topLeftCell="E3" zoomScale="70" zoomScaleNormal="70" workbookViewId="0">
      <selection activeCell="I4" sqref="I4"/>
    </sheetView>
  </sheetViews>
  <sheetFormatPr defaultColWidth="11.42578125" defaultRowHeight="14.1"/>
  <cols>
    <col min="1" max="1" width="11.42578125" style="55"/>
    <col min="2" max="2" width="5" style="56" customWidth="1"/>
    <col min="3" max="3" width="18" style="56" bestFit="1" customWidth="1"/>
    <col min="4" max="4" width="66.42578125" style="55" bestFit="1" customWidth="1"/>
    <col min="5" max="5" width="18.28515625" style="55" customWidth="1"/>
    <col min="6" max="6" width="72" style="55" customWidth="1"/>
    <col min="7" max="7" width="20.42578125" style="56" customWidth="1"/>
    <col min="8" max="11" width="20.42578125" style="55" customWidth="1"/>
    <col min="12" max="12" width="18.7109375" style="55" customWidth="1"/>
    <col min="13" max="15" width="11.42578125" style="55"/>
    <col min="16" max="16" width="14.85546875" style="55" customWidth="1"/>
    <col min="17" max="18" width="20.85546875" style="55" customWidth="1"/>
    <col min="19" max="19" width="18.85546875" style="55" customWidth="1"/>
    <col min="20" max="16384" width="11.42578125" style="55"/>
  </cols>
  <sheetData>
    <row r="2" spans="2:19">
      <c r="M2" s="151" t="s">
        <v>0</v>
      </c>
      <c r="N2" s="151"/>
      <c r="O2" s="151"/>
      <c r="P2" s="150" t="s">
        <v>1</v>
      </c>
      <c r="Q2" s="150"/>
      <c r="R2" s="150"/>
      <c r="S2" s="150"/>
    </row>
    <row r="3" spans="2:19" ht="71.25" customHeight="1">
      <c r="B3" s="57" t="s">
        <v>2</v>
      </c>
      <c r="C3" s="57" t="s">
        <v>3</v>
      </c>
      <c r="D3" s="57" t="s">
        <v>4</v>
      </c>
      <c r="E3" s="58" t="s">
        <v>5</v>
      </c>
      <c r="F3" s="57" t="s">
        <v>6</v>
      </c>
      <c r="G3" s="58" t="s">
        <v>7</v>
      </c>
      <c r="H3" s="58" t="s">
        <v>8</v>
      </c>
      <c r="I3" s="58" t="s">
        <v>9</v>
      </c>
      <c r="J3" s="58" t="s">
        <v>10</v>
      </c>
      <c r="K3" s="58" t="s">
        <v>11</v>
      </c>
      <c r="L3" s="58" t="s">
        <v>12</v>
      </c>
      <c r="M3" s="58" t="s">
        <v>13</v>
      </c>
      <c r="N3" s="58" t="s">
        <v>14</v>
      </c>
      <c r="O3" s="58" t="s">
        <v>15</v>
      </c>
      <c r="P3" s="149" t="s">
        <v>16</v>
      </c>
      <c r="Q3" s="149" t="s">
        <v>17</v>
      </c>
      <c r="R3" s="149" t="s">
        <v>18</v>
      </c>
      <c r="S3" s="149" t="s">
        <v>19</v>
      </c>
    </row>
    <row r="4" spans="2:19">
      <c r="B4" s="56">
        <v>1</v>
      </c>
      <c r="C4" s="60" t="s">
        <v>20</v>
      </c>
      <c r="D4" s="59" t="s">
        <v>21</v>
      </c>
      <c r="E4" s="55" t="s">
        <v>22</v>
      </c>
      <c r="F4" s="55" t="s">
        <v>23</v>
      </c>
      <c r="G4" s="129">
        <f>+Trans_Std_MDV!D8</f>
        <v>3023.2022048907384</v>
      </c>
      <c r="H4" s="129">
        <f>+Trans_Std_MDV!D20</f>
        <v>-92.195579642547784</v>
      </c>
      <c r="I4" s="129">
        <f>+Trans_Std_MDV!D8*Trans_Std_MDV!D12</f>
        <v>3023.2022048907384</v>
      </c>
      <c r="J4" s="129">
        <f>+Trans_Std_MDV!G8</f>
        <v>67.400000000000006</v>
      </c>
      <c r="K4" s="129"/>
    </row>
    <row r="5" spans="2:19">
      <c r="B5" s="56">
        <v>2</v>
      </c>
      <c r="C5" s="60" t="s">
        <v>20</v>
      </c>
      <c r="D5" s="59" t="s">
        <v>24</v>
      </c>
      <c r="E5" s="55" t="s">
        <v>22</v>
      </c>
      <c r="F5" s="55" t="s">
        <v>23</v>
      </c>
      <c r="G5" s="129">
        <f>+Trans_Std_HDV!D8</f>
        <v>15.444917388944305</v>
      </c>
      <c r="H5" s="129">
        <f>+Trans_Std_HDV!D20</f>
        <v>-76.788022202821082</v>
      </c>
      <c r="I5" s="129">
        <f>+G5*Trans_Std_HDV!D12</f>
        <v>15.444917388944305</v>
      </c>
      <c r="J5" s="129">
        <f>+Trans_Std_HDV!G8</f>
        <v>0.3</v>
      </c>
      <c r="K5" s="129"/>
    </row>
    <row r="6" spans="2:19">
      <c r="B6" s="56">
        <v>3</v>
      </c>
      <c r="C6" s="60" t="s">
        <v>20</v>
      </c>
      <c r="D6" s="59" t="s">
        <v>25</v>
      </c>
      <c r="E6" s="55" t="s">
        <v>22</v>
      </c>
      <c r="F6" s="55" t="s">
        <v>23</v>
      </c>
      <c r="G6" s="129">
        <f>+Trans_Est_ZEV_HDV!D8</f>
        <v>0</v>
      </c>
      <c r="H6" s="129">
        <f>+Trans_Est_ZEV_HDV!D20</f>
        <v>8.5897501591009284</v>
      </c>
      <c r="I6" s="129">
        <f>+Trans_Est_ZEV_HDV!D8*Trans_Est_ZEV_HDV!D12</f>
        <v>0</v>
      </c>
      <c r="J6" s="129">
        <f>+Trans_Est_ZEV_HDV!G8</f>
        <v>0</v>
      </c>
      <c r="K6" s="129"/>
    </row>
    <row r="7" spans="2:19">
      <c r="B7" s="56">
        <v>4</v>
      </c>
      <c r="C7" s="60" t="s">
        <v>20</v>
      </c>
      <c r="D7" s="59" t="s">
        <v>26</v>
      </c>
      <c r="E7" s="55" t="s">
        <v>22</v>
      </c>
      <c r="F7" s="55" t="s">
        <v>23</v>
      </c>
      <c r="G7" s="129">
        <f>+'Trans_Conversion_ICE-EV'!D8</f>
        <v>2813.4303382554394</v>
      </c>
      <c r="H7" s="129">
        <f>++'Trans_Conversion_ICE-EV'!D20</f>
        <v>66.931865033743293</v>
      </c>
      <c r="I7" s="129">
        <f>+'Trans_Conversion_ICE-EV'!D8*'Trans_Conversion_ICE-EV'!D12</f>
        <v>2250.7442706043516</v>
      </c>
      <c r="J7" s="129">
        <f>+'Trans_Conversion_ICE-EV'!G8</f>
        <v>2.9</v>
      </c>
      <c r="K7" s="129"/>
    </row>
    <row r="8" spans="2:19">
      <c r="B8" s="56">
        <v>5</v>
      </c>
      <c r="C8" s="60" t="s">
        <v>20</v>
      </c>
      <c r="D8" s="59" t="s">
        <v>27</v>
      </c>
      <c r="E8" s="55" t="s">
        <v>28</v>
      </c>
      <c r="F8" s="55" t="s">
        <v>23</v>
      </c>
      <c r="G8" s="129">
        <f>+Trans_EV_Taxis!D8</f>
        <v>670.40357103079168</v>
      </c>
      <c r="H8" s="129">
        <f>+Trans_EV_Taxis!D20</f>
        <v>-86.038312786175283</v>
      </c>
      <c r="I8" s="129">
        <f>+Trans_EV_Taxis!D8*Trans_EV_Taxis!D12</f>
        <v>254.75335699170085</v>
      </c>
      <c r="J8" s="129">
        <f>+Trans_EV_Taxis!G8</f>
        <v>6.7</v>
      </c>
      <c r="K8" s="129"/>
    </row>
    <row r="9" spans="2:19">
      <c r="B9" s="56">
        <v>6</v>
      </c>
      <c r="C9" s="60" t="s">
        <v>20</v>
      </c>
      <c r="D9" s="59" t="s">
        <v>29</v>
      </c>
      <c r="E9" s="55" t="s">
        <v>22</v>
      </c>
      <c r="F9" s="55" t="s">
        <v>30</v>
      </c>
      <c r="G9" s="129">
        <f>+Trans_SAF!D8</f>
        <v>42.736024794743571</v>
      </c>
      <c r="H9" s="129">
        <f>+Trans_SAF!D20</f>
        <v>523.30081227278504</v>
      </c>
      <c r="I9" s="129">
        <f>+Trans_SAF!D8*Trans_SAF!D12</f>
        <v>42.736024794743571</v>
      </c>
      <c r="J9" s="129">
        <f>+Trans_SAF!G8</f>
        <v>0</v>
      </c>
      <c r="K9" s="129"/>
    </row>
    <row r="10" spans="2:19">
      <c r="B10" s="56">
        <v>7</v>
      </c>
      <c r="C10" s="60" t="s">
        <v>20</v>
      </c>
      <c r="D10" s="59" t="s">
        <v>31</v>
      </c>
      <c r="E10" s="55" t="s">
        <v>22</v>
      </c>
      <c r="F10" s="55" t="s">
        <v>30</v>
      </c>
      <c r="G10" s="129">
        <f>+Trans_DR_HDV!D8</f>
        <v>104.82072683300066</v>
      </c>
      <c r="H10" s="129">
        <f>+Trans_DR_HDV!D20</f>
        <v>186.28568469302238</v>
      </c>
      <c r="I10" s="129">
        <f>+Trans_DR_HDV!D8*Trans_DR_HDV!D12</f>
        <v>104.82072683300066</v>
      </c>
      <c r="J10" s="129">
        <f>+Trans_SAF!G8</f>
        <v>0</v>
      </c>
      <c r="K10" s="129"/>
    </row>
    <row r="11" spans="2:19">
      <c r="B11" s="56">
        <v>8</v>
      </c>
      <c r="C11" s="60" t="s">
        <v>20</v>
      </c>
      <c r="D11" s="59" t="s">
        <v>32</v>
      </c>
      <c r="E11" s="55" t="s">
        <v>22</v>
      </c>
      <c r="F11" s="55" t="s">
        <v>30</v>
      </c>
      <c r="G11" s="129">
        <f>+Trans_Bioetanol!D8</f>
        <v>655.49855678789663</v>
      </c>
      <c r="H11" s="129">
        <f>+Trans_SAF!D20</f>
        <v>523.30081227278504</v>
      </c>
      <c r="I11" s="129">
        <f>+Trans_SAF!D8*Trans_SAF!D12</f>
        <v>42.736024794743571</v>
      </c>
      <c r="J11" s="129">
        <f>+Trans_SAF!G8</f>
        <v>0</v>
      </c>
      <c r="K11" s="129"/>
    </row>
    <row r="12" spans="2:19">
      <c r="B12" s="56">
        <v>9</v>
      </c>
      <c r="C12" s="60" t="s">
        <v>33</v>
      </c>
      <c r="D12" s="55" t="s">
        <v>34</v>
      </c>
      <c r="E12" s="55" t="s">
        <v>22</v>
      </c>
      <c r="F12" s="55" t="s">
        <v>34</v>
      </c>
      <c r="G12" s="129">
        <f>+SUM(C_CierreCentrales!D26:N26)</f>
        <v>19594.400930169031</v>
      </c>
      <c r="H12" s="129">
        <f>+C_CierreCentrales!E39</f>
        <v>26.468589092410721</v>
      </c>
      <c r="I12" s="129">
        <f>+G12</f>
        <v>19594.400930169031</v>
      </c>
      <c r="J12" s="129" t="s">
        <v>35</v>
      </c>
      <c r="K12" s="129"/>
    </row>
    <row r="13" spans="2:19">
      <c r="B13" s="56">
        <v>10</v>
      </c>
      <c r="C13" s="60" t="s">
        <v>33</v>
      </c>
      <c r="D13" s="55" t="s">
        <v>36</v>
      </c>
      <c r="E13" s="55" t="s">
        <v>22</v>
      </c>
      <c r="F13" s="55" t="s">
        <v>37</v>
      </c>
      <c r="G13" s="129">
        <f>+SUM(GX_Dx!D13:N13)</f>
        <v>1580.8384782891067</v>
      </c>
      <c r="H13" s="129">
        <f>GX_Dx!D84</f>
        <v>-566.3102557677272</v>
      </c>
      <c r="I13" s="129">
        <f>+G13*0.66</f>
        <v>1043.3533956708104</v>
      </c>
      <c r="J13" s="129" t="s">
        <v>35</v>
      </c>
      <c r="K13" s="129"/>
    </row>
    <row r="14" spans="2:19">
      <c r="B14" s="56">
        <v>11</v>
      </c>
      <c r="C14" s="60" t="s">
        <v>38</v>
      </c>
      <c r="D14" s="59" t="s">
        <v>39</v>
      </c>
      <c r="E14" s="55" t="s">
        <v>22</v>
      </c>
      <c r="F14" s="55" t="s">
        <v>40</v>
      </c>
      <c r="G14" s="129">
        <f>+Ind_Elec_Ter!D8</f>
        <v>241.98703505540368</v>
      </c>
      <c r="H14" s="129">
        <f>+Ind_Elec_Ter!D20</f>
        <v>-16.542361195475586</v>
      </c>
      <c r="I14" s="129">
        <f>+Ind_Elec_Ter!D8*Ind_Elec_Ter!D12</f>
        <v>241.98703505540368</v>
      </c>
      <c r="J14" s="129">
        <f>+Ind_Elec_Ter!G8</f>
        <v>88.2</v>
      </c>
      <c r="K14" s="129"/>
    </row>
    <row r="15" spans="2:19">
      <c r="B15" s="56">
        <v>12</v>
      </c>
      <c r="C15" s="60" t="s">
        <v>38</v>
      </c>
      <c r="D15" s="59" t="s">
        <v>41</v>
      </c>
      <c r="E15" s="55" t="s">
        <v>22</v>
      </c>
      <c r="F15" s="55" t="s">
        <v>37</v>
      </c>
      <c r="G15" s="129">
        <f>+Ind_ERNC!D8</f>
        <v>977.75900000000001</v>
      </c>
      <c r="H15" s="129">
        <f>+Ind_ERNC!D20</f>
        <v>131.17034297342002</v>
      </c>
      <c r="I15" s="129">
        <f>+Ind_ERNC!D8*Ind_ERNC!D12</f>
        <v>977.75900000000001</v>
      </c>
      <c r="J15" s="129">
        <f>+Ind_ERNC!G8</f>
        <v>284.3</v>
      </c>
      <c r="K15" s="129"/>
    </row>
    <row r="16" spans="2:19">
      <c r="B16" s="56">
        <v>13</v>
      </c>
      <c r="C16" s="60" t="s">
        <v>38</v>
      </c>
      <c r="D16" s="59" t="s">
        <v>42</v>
      </c>
      <c r="E16" s="55" t="s">
        <v>22</v>
      </c>
      <c r="F16" s="55" t="s">
        <v>43</v>
      </c>
      <c r="G16" s="129">
        <f>+Ind_H2Ter!D8</f>
        <v>364.12570423409761</v>
      </c>
      <c r="H16" s="129">
        <f>+Ind_H2Ter!D20</f>
        <v>-35.269170409148224</v>
      </c>
      <c r="I16" s="129">
        <f>+Ind_H2Ter!D8*Ind_H2Ter!D12</f>
        <v>364.12570423409761</v>
      </c>
      <c r="J16" s="129">
        <f>+Ind_H2Ter!G8</f>
        <v>96</v>
      </c>
      <c r="K16" s="129"/>
    </row>
    <row r="17" spans="2:11">
      <c r="B17" s="56">
        <v>14</v>
      </c>
      <c r="C17" s="60" t="s">
        <v>38</v>
      </c>
      <c r="D17" s="59" t="s">
        <v>44</v>
      </c>
      <c r="E17" s="55" t="s">
        <v>22</v>
      </c>
      <c r="F17" s="55" t="s">
        <v>43</v>
      </c>
      <c r="G17" s="129">
        <f>+Ind_H2Mot!D8</f>
        <v>0</v>
      </c>
      <c r="H17" s="129">
        <f>+Ind_H2Mot!D20</f>
        <v>-17.738855277132842</v>
      </c>
      <c r="I17" s="129">
        <f>+Ind_H2Mot!D8*Ind_H2Mot!D12</f>
        <v>0</v>
      </c>
      <c r="J17" s="129">
        <f>+Ind_H2Mot!G8</f>
        <v>0</v>
      </c>
      <c r="K17" s="129"/>
    </row>
    <row r="18" spans="2:11">
      <c r="B18" s="56">
        <v>15</v>
      </c>
      <c r="C18" s="60" t="s">
        <v>38</v>
      </c>
      <c r="D18" s="59" t="s">
        <v>45</v>
      </c>
      <c r="E18" s="55" t="s">
        <v>22</v>
      </c>
      <c r="F18" s="55" t="s">
        <v>40</v>
      </c>
      <c r="G18" s="129">
        <f>+Ind_Elec_Mot!D8</f>
        <v>135.03924182112286</v>
      </c>
      <c r="H18" s="129">
        <f>+Ind_Elec_Mot!D20</f>
        <v>-68.37989470517148</v>
      </c>
      <c r="I18" s="129">
        <f>+Ind_Elec_Mot!D8*Ind_Elec_Mot!D12</f>
        <v>135.03924182112286</v>
      </c>
      <c r="J18" s="129">
        <f>+Ind_Elec_Mot!G8</f>
        <v>23.7</v>
      </c>
      <c r="K18" s="129"/>
    </row>
    <row r="19" spans="2:11">
      <c r="B19" s="56">
        <v>16</v>
      </c>
      <c r="C19" s="60" t="s">
        <v>38</v>
      </c>
      <c r="D19" s="59" t="s">
        <v>46</v>
      </c>
      <c r="E19" s="55" t="s">
        <v>22</v>
      </c>
      <c r="F19" s="55" t="s">
        <v>37</v>
      </c>
      <c r="G19" s="129">
        <f>+Ind_MEPS!D8</f>
        <v>59.903839279817525</v>
      </c>
      <c r="H19" s="129">
        <f>+Ind_MEPS!D20</f>
        <v>235.49866655119791</v>
      </c>
      <c r="I19" s="129">
        <f>+Ind_MEPS!D8*Ind_MEPS!D12</f>
        <v>59.903839279817525</v>
      </c>
      <c r="J19" s="129">
        <f>+Ind_MEPS!G8</f>
        <v>1.4</v>
      </c>
      <c r="K19" s="129"/>
    </row>
    <row r="20" spans="2:11">
      <c r="B20" s="56">
        <v>17</v>
      </c>
      <c r="C20" s="60" t="s">
        <v>47</v>
      </c>
      <c r="D20" s="59" t="s">
        <v>48</v>
      </c>
      <c r="E20" s="55" t="s">
        <v>22</v>
      </c>
      <c r="F20" s="55" t="s">
        <v>43</v>
      </c>
      <c r="G20" s="129">
        <f>+Min_H2Mot_MinCu!D8</f>
        <v>1.768605139295687E-2</v>
      </c>
      <c r="H20" s="129">
        <f>+Min_H2Mot_MinCu!D20</f>
        <v>35.517926586214699</v>
      </c>
      <c r="I20" s="129">
        <f>+Min_H2Mot_MinCu!D8*Min_H2Mot_MinCu!D12</f>
        <v>1.1849654433281103E-2</v>
      </c>
      <c r="J20" s="129">
        <f>+Min_H2Mot_MinCu!G8</f>
        <v>0.1</v>
      </c>
      <c r="K20" s="129"/>
    </row>
    <row r="21" spans="2:11">
      <c r="B21" s="56">
        <v>18</v>
      </c>
      <c r="C21" s="60" t="s">
        <v>47</v>
      </c>
      <c r="D21" s="59" t="s">
        <v>49</v>
      </c>
      <c r="E21" s="55" t="s">
        <v>22</v>
      </c>
      <c r="F21" s="55" t="s">
        <v>43</v>
      </c>
      <c r="G21" s="129">
        <f>+Min_H2Mot_MinV!D8</f>
        <v>1.768605139295687E-2</v>
      </c>
      <c r="H21" s="129">
        <f>+Min_H2Mot_MinV!D20</f>
        <v>3.9005709975215286</v>
      </c>
      <c r="I21" s="129">
        <f>+Min_H2Mot_MinV!D8*Min_H2Mot_MinV!D12</f>
        <v>1.1849654433281103E-2</v>
      </c>
      <c r="J21" s="129">
        <f>+Min_H2Mot_MinV!G8</f>
        <v>0</v>
      </c>
      <c r="K21" s="129"/>
    </row>
    <row r="22" spans="2:11">
      <c r="B22" s="56">
        <v>19</v>
      </c>
      <c r="C22" s="60" t="s">
        <v>47</v>
      </c>
      <c r="D22" s="59" t="s">
        <v>50</v>
      </c>
      <c r="E22" s="55" t="s">
        <v>22</v>
      </c>
      <c r="F22" s="55" t="s">
        <v>40</v>
      </c>
      <c r="G22" s="129">
        <f>+Min_ElecMot_MinCu!D8</f>
        <v>232.86112649230515</v>
      </c>
      <c r="H22" s="129">
        <f>+Min_ElecMot_MinCu!D20</f>
        <v>-46.05946898595878</v>
      </c>
      <c r="I22" s="129">
        <f>+Min_ElecMot_MinCu!D8*Min_ElecMot_MinCu!D12</f>
        <v>132.73084210061393</v>
      </c>
      <c r="J22" s="129">
        <f>+Min_ElecMot_MinCu!G8</f>
        <v>56.3</v>
      </c>
      <c r="K22" s="129"/>
    </row>
    <row r="23" spans="2:11">
      <c r="B23" s="56">
        <v>20</v>
      </c>
      <c r="C23" s="60" t="s">
        <v>47</v>
      </c>
      <c r="D23" s="59" t="s">
        <v>51</v>
      </c>
      <c r="E23" s="55" t="s">
        <v>22</v>
      </c>
      <c r="F23" s="55" t="s">
        <v>40</v>
      </c>
      <c r="G23" s="129">
        <f>+Min_ElecMot_MinV!D8</f>
        <v>928.82132144687353</v>
      </c>
      <c r="H23" s="129">
        <f>+Min_ElecMot_MinV!D20</f>
        <v>-60.014455178101649</v>
      </c>
      <c r="I23" s="129">
        <f>+Min_ElecMot_MinV!D8*Min_ElecMot_MinV!D12</f>
        <v>529.4281532247179</v>
      </c>
      <c r="J23" s="129">
        <f>+Min_ElecMot_MinV!G8</f>
        <v>144</v>
      </c>
      <c r="K23" s="129"/>
    </row>
    <row r="24" spans="2:11">
      <c r="B24" s="56">
        <v>21</v>
      </c>
      <c r="C24" s="60" t="s">
        <v>47</v>
      </c>
      <c r="D24" s="59" t="s">
        <v>52</v>
      </c>
      <c r="E24" s="55" t="s">
        <v>22</v>
      </c>
      <c r="F24" s="55" t="s">
        <v>30</v>
      </c>
      <c r="G24" s="129">
        <f>+Min_DR_MinCu!D8</f>
        <v>1527.2640412405735</v>
      </c>
      <c r="H24" s="129">
        <f>+Min_DR_MinCu!D20</f>
        <v>192.2416722678428</v>
      </c>
      <c r="I24" s="129">
        <f>+Min_DR_MinCu!D8*Min_DR_MinCu!D12</f>
        <v>1527.2640412405735</v>
      </c>
      <c r="J24" s="129">
        <f>+Min_DR_MinCu!G8</f>
        <v>0</v>
      </c>
      <c r="K24" s="129"/>
    </row>
    <row r="25" spans="2:11">
      <c r="B25" s="56">
        <v>22</v>
      </c>
      <c r="C25" s="60" t="s">
        <v>53</v>
      </c>
      <c r="D25" s="59" t="s">
        <v>54</v>
      </c>
      <c r="E25" s="55" t="s">
        <v>28</v>
      </c>
      <c r="F25" s="55" t="s">
        <v>55</v>
      </c>
      <c r="G25" s="129">
        <f>+Res_Actualizacion_RT!D8</f>
        <v>527.88034901583876</v>
      </c>
      <c r="H25" s="129">
        <f>+Res_Actualizacion_RT!D20</f>
        <v>34.550001734232538</v>
      </c>
      <c r="I25" s="129">
        <f>+Res_Actualizacion_RT!D8*Res_Actualizacion_RT!D12</f>
        <v>105.57606980316775</v>
      </c>
      <c r="J25" s="129">
        <f>+Res_Actualizacion_RT!G8</f>
        <v>2151.5</v>
      </c>
      <c r="K25" s="129"/>
    </row>
    <row r="26" spans="2:11">
      <c r="B26" s="56">
        <v>23</v>
      </c>
      <c r="C26" s="60" t="s">
        <v>53</v>
      </c>
      <c r="D26" s="59" t="s">
        <v>56</v>
      </c>
      <c r="E26" s="55" t="s">
        <v>22</v>
      </c>
      <c r="F26" s="55" t="s">
        <v>55</v>
      </c>
      <c r="G26" s="129">
        <f>+Res_ElecCoc!D8</f>
        <v>295.96696137725945</v>
      </c>
      <c r="H26" s="129">
        <f>+Res_ElecCoc!D20</f>
        <v>-221.64394608329712</v>
      </c>
      <c r="I26" s="129">
        <f>+Res_ElecCoc!D8*Res_ElecCoc!D12</f>
        <v>295.96696137725945</v>
      </c>
      <c r="J26" s="129">
        <f>+Res_ElecCoc!G8</f>
        <v>24.9</v>
      </c>
      <c r="K26" s="129"/>
    </row>
    <row r="27" spans="2:11">
      <c r="B27" s="56">
        <v>24</v>
      </c>
      <c r="C27" s="60" t="s">
        <v>53</v>
      </c>
      <c r="D27" s="59" t="s">
        <v>57</v>
      </c>
      <c r="E27" s="55" t="s">
        <v>22</v>
      </c>
      <c r="F27" s="55" t="s">
        <v>37</v>
      </c>
      <c r="G27" s="129">
        <f>+Res_SST!D8</f>
        <v>87.275486022481189</v>
      </c>
      <c r="H27" s="129">
        <f>+Res_ElecACS!D20</f>
        <v>-118.20135336527662</v>
      </c>
      <c r="I27" s="129">
        <f>+Res_SST!D8*Res_SST!D12</f>
        <v>58.474575635062401</v>
      </c>
      <c r="J27" s="129">
        <f>+Res_SST!G8</f>
        <v>0.1</v>
      </c>
      <c r="K27" s="129"/>
    </row>
    <row r="28" spans="2:11">
      <c r="B28" s="56">
        <v>25</v>
      </c>
      <c r="C28" s="60" t="s">
        <v>53</v>
      </c>
      <c r="D28" s="59" t="s">
        <v>58</v>
      </c>
      <c r="E28" s="55" t="s">
        <v>22</v>
      </c>
      <c r="F28" s="55" t="s">
        <v>55</v>
      </c>
      <c r="G28" s="129">
        <f>+Res_CEV!D8</f>
        <v>21.029999999987012</v>
      </c>
      <c r="H28" s="129">
        <f>+Res_CEV!D20</f>
        <v>-306.57277479754947</v>
      </c>
      <c r="I28" s="129">
        <f>+Res_CEV!D8*Res_CEV!D12</f>
        <v>21.029999999987012</v>
      </c>
      <c r="J28" s="129">
        <f>+Res_CEV!G8</f>
        <v>63.5</v>
      </c>
      <c r="K28" s="129"/>
    </row>
    <row r="29" spans="2:11">
      <c r="B29" s="56">
        <v>26</v>
      </c>
      <c r="C29" s="60" t="s">
        <v>53</v>
      </c>
      <c r="D29" s="59" t="s">
        <v>59</v>
      </c>
      <c r="E29" s="55" t="s">
        <v>22</v>
      </c>
      <c r="F29" s="55" t="s">
        <v>55</v>
      </c>
      <c r="G29" s="129">
        <f>+Res_ElecACS!D8</f>
        <v>5.1820445194950132E-3</v>
      </c>
      <c r="H29" s="129">
        <f>+Res_ElecACS!D20</f>
        <v>-118.20135336527662</v>
      </c>
      <c r="I29" s="129">
        <f>-Res_ElecACS!D8*Res_ElecACS!D12</f>
        <v>-5.1820445194950132E-3</v>
      </c>
      <c r="J29" s="129">
        <f>+Res_ElecACS!G8</f>
        <v>0</v>
      </c>
      <c r="K29" s="129"/>
    </row>
    <row r="30" spans="2:11">
      <c r="B30" s="56">
        <v>27</v>
      </c>
      <c r="C30" s="60" t="s">
        <v>53</v>
      </c>
      <c r="D30" s="59" t="s">
        <v>60</v>
      </c>
      <c r="E30" s="55" t="s">
        <v>22</v>
      </c>
      <c r="F30" s="55" t="s">
        <v>55</v>
      </c>
      <c r="G30" s="129">
        <f>+Res_ElecCalef!D8</f>
        <v>0</v>
      </c>
      <c r="H30" s="129">
        <f>+Res_ElecCalef!D20</f>
        <v>-135.19904774763643</v>
      </c>
      <c r="I30" s="129">
        <f>+Res_ElecCalef!D8*Res_ElecCalef!D12</f>
        <v>0</v>
      </c>
      <c r="J30" s="129">
        <f>+Res_ElecCalef!G8</f>
        <v>0</v>
      </c>
      <c r="K30" s="129"/>
    </row>
    <row r="31" spans="2:11">
      <c r="B31" s="56">
        <v>28</v>
      </c>
      <c r="C31" s="60" t="s">
        <v>53</v>
      </c>
      <c r="D31" s="59" t="s">
        <v>61</v>
      </c>
      <c r="E31" s="55" t="s">
        <v>22</v>
      </c>
      <c r="F31" s="55" t="s">
        <v>43</v>
      </c>
      <c r="G31" s="129">
        <f>+Res_BlendingH2!D8</f>
        <v>337.98120734726155</v>
      </c>
      <c r="H31" s="129">
        <f>+Res_BlendingH2!D20</f>
        <v>-172.94314428056015</v>
      </c>
      <c r="I31" s="129">
        <f>+Res_BlendingH2!D8*Res_BlendingH2!D12</f>
        <v>337.98120734726155</v>
      </c>
      <c r="J31" s="129">
        <f>+Res_BlendingH2!G8</f>
        <v>0</v>
      </c>
      <c r="K31" s="129"/>
    </row>
    <row r="32" spans="2:11">
      <c r="B32" s="56">
        <v>29</v>
      </c>
      <c r="C32" s="60" t="s">
        <v>53</v>
      </c>
      <c r="D32" s="59" t="s">
        <v>62</v>
      </c>
      <c r="E32" s="55" t="s">
        <v>22</v>
      </c>
      <c r="F32" s="55" t="s">
        <v>55</v>
      </c>
      <c r="G32" s="129">
        <f>+Res_CD!D8</f>
        <v>73.93575401293694</v>
      </c>
      <c r="H32" s="129">
        <f>+Res_CD!D20</f>
        <v>17.818227500047122</v>
      </c>
      <c r="I32" s="129">
        <f>+Res_CD!D8*Res_CD!D12</f>
        <v>73.93575401293694</v>
      </c>
      <c r="J32" s="129">
        <f>+Res_CD!G8</f>
        <v>313.39712918661098</v>
      </c>
      <c r="K32" s="129"/>
    </row>
  </sheetData>
  <mergeCells count="2">
    <mergeCell ref="P2:S2"/>
    <mergeCell ref="M2:O2"/>
  </mergeCells>
  <hyperlinks>
    <hyperlink ref="D4" location="Trans_Std_MDV!A1" display="Estándar de Rendimiento Energético - Vehículos Medianos" xr:uid="{85BA4D36-478B-4671-B79F-91EE26B20FB8}"/>
    <hyperlink ref="D5" location="Trans_Std_HDV!A1" display="Estándar de Rendimiento Energético - Vehículos Pesados (Tractocamiones)" xr:uid="{AEB9F182-EDAB-4157-9901-56716C1A45B9}"/>
    <hyperlink ref="D6" location="Trans_Est_ZEV_HDV!A1" display="Estándar de ventas ZEV en vehículos pesados - Tractocamiones" xr:uid="{2B771C9A-7955-41A2-B653-FECD9D55F3E8}"/>
    <hyperlink ref="D7" location="'Trans_Conversion_ICE-EV'!A1" display="Transformación de vehículos convencionales a VE - Livianos" xr:uid="{87BB7654-1016-45A5-A1DC-69A1FA398416}"/>
    <hyperlink ref="D8" location="Trans_EV_Taxis!A1" display="Electromovilidad en transporte público urbano menor (Taxis)" xr:uid="{2ECE3331-AA87-43B6-8C9D-562E6053B472}"/>
    <hyperlink ref="D9" location="Trans_SAF!A1" display="Uso de  Combustibles de Aviación Sostenibles" xr:uid="{C10239DA-9888-4DA4-9647-66F4FD821965}"/>
    <hyperlink ref="D10" location="Trans_DR_HDV!A1" display="Uso de diesel renovable en transporte caminero de larga distancia" xr:uid="{2A42A830-9611-4692-8190-1960AE9B2852}"/>
    <hyperlink ref="D25" location="Res_Actualizacion_RT!A1" display="Actualización de la Reglamentación Térmica" xr:uid="{FCDD1AA6-7A5B-4E78-8E0B-A8F117C021D4}"/>
    <hyperlink ref="D26" location="Res_ElecCoc!A1" display="Electrificacion de cocción" xr:uid="{F576F4A2-4476-410E-8579-8D1591CF6873}"/>
    <hyperlink ref="D27" location="Res_SST!A1" display="Energia solar (SST) en ACS" xr:uid="{3B0CBB38-AF6B-4037-AF54-F938F6FC29FE}"/>
    <hyperlink ref="D28" location="Res_CEV!A1" display="Calificación Energética de Viviendas" xr:uid="{7477AA32-FA0C-4637-AC45-B815204787B8}"/>
    <hyperlink ref="D29" location="Res_ElecACS!A1" display="Electrificacion de ACS" xr:uid="{93E805C6-98DA-4E29-A774-1C695C1E999E}"/>
    <hyperlink ref="D30" location="Res_ElecCalef!A1" display="Electrificacion de calefacción" xr:uid="{26473495-9111-4DD6-B939-ADB792C9C083}"/>
    <hyperlink ref="D14" location="Ind_Elec_Ter!A1" display="Electrificación usos térmicos en la industria" xr:uid="{62979A94-1789-40A3-A0AE-656E61399CFE}"/>
    <hyperlink ref="D15" location="Ind_ERNC!A1" display="Introduccion de ERNC en procesos térmicos - Industria" xr:uid="{8CB1A0B7-C61C-4AA7-8824-377238A80E66}"/>
    <hyperlink ref="D16" location="Ind_H2Ter!A1" display="Hidrógeno en procesos térmicos  en la Industria" xr:uid="{BF6F1BDA-73A2-47A0-AB01-33B099F812CD}"/>
    <hyperlink ref="D17" location="Ind_H2Mot!A1" display="Hidrógeno en usos motrices  en la Industria" xr:uid="{FF2A8EA2-F146-4938-9015-3591F6F3BF71}"/>
    <hyperlink ref="D18" location="Ind_Elec_Mot!A1" display="Electrificación usos motrices en la Industria" xr:uid="{80479A2B-C3FC-45D0-A951-D75C2FAB6245}"/>
    <hyperlink ref="D19" location="Ind_MEPS!A1" display="MEPS motores" xr:uid="{281E16B8-0370-4853-B88A-27CCB947D4E9}"/>
    <hyperlink ref="D20" location="Min_H2Mot_MinCu!A1" display="Hidrógeno en usos motrices  - Minería del Cobre" xr:uid="{CB36531A-46AD-45A4-B1A5-ED0FA39437BA}"/>
    <hyperlink ref="D21" location="Min_H2Mot_MinV!A1" display="Hidrógeno en usos motrices  - Minas Varias" xr:uid="{ABACEB49-29E9-472E-8CCD-5BD755A672B5}"/>
    <hyperlink ref="D22" location="Min_ElecMot_MinCu!A1" display="Electrificación usos motrices - Minería del Cobre" xr:uid="{44E5F66F-C9D1-4987-A6D3-9B93F72ECBC0}"/>
    <hyperlink ref="D23" location="Min_ElecMot_MinV!A1" display="Electrificación usos motrices - Minas Varias" xr:uid="{14A8C2B8-7BFF-4C77-A63F-8A9A5DC3CD69}"/>
    <hyperlink ref="D24" location="Min_DR_MinCu!A1" display="Reemplazo de diesel convencional por diésel renovable en camiones CAEX" xr:uid="{4D57D1C8-3D5D-4684-A62A-D6E995113970}"/>
    <hyperlink ref="D11" location="Trans_Bioetanol!A1" display="Uso de bioetanol en mezclas de gasolina" xr:uid="{9145BBC8-1649-46E3-B1D2-41D4D550D253}"/>
    <hyperlink ref="D32" location="Res_CD!A1" display="Calefacción Distrital" xr:uid="{75CAE878-A755-4E01-903C-F6D82FFCB317}"/>
    <hyperlink ref="D31" location="Res_BlendingH2!A1" display="Uso de H2V en inyección a redes de Gas Natural" xr:uid="{70FAAF4F-870E-4AE5-8B0F-25A89FE1711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5AEEB-F39F-482E-A7C5-CBC9A5061436}">
  <sheetPr>
    <tabColor theme="9" tint="0.79998168889431442"/>
  </sheetPr>
  <dimension ref="A1:M26"/>
  <sheetViews>
    <sheetView topLeftCell="A3" workbookViewId="0">
      <selection activeCell="D8" sqref="D8:D10"/>
    </sheetView>
  </sheetViews>
  <sheetFormatPr defaultColWidth="11.42578125" defaultRowHeight="32.450000000000003" customHeight="1"/>
  <cols>
    <col min="1" max="1" width="20.7109375" customWidth="1"/>
    <col min="2" max="2" width="34.7109375" customWidth="1"/>
    <col min="3" max="3" width="41.140625" customWidth="1"/>
    <col min="4" max="4" width="51" style="17" customWidth="1"/>
    <col min="5" max="5" width="17.42578125" customWidth="1"/>
    <col min="6" max="6" width="23" customWidth="1"/>
    <col min="7" max="7" width="44" customWidth="1"/>
    <col min="9" max="16384" width="11.42578125" style="55"/>
  </cols>
  <sheetData>
    <row r="1" spans="1:13" s="20" customFormat="1" ht="32.450000000000003" customHeight="1" thickBot="1">
      <c r="A1" s="266" t="s">
        <v>125</v>
      </c>
      <c r="B1" s="267"/>
      <c r="C1" s="267"/>
      <c r="D1" s="267"/>
      <c r="E1" s="267"/>
      <c r="F1" s="267"/>
      <c r="G1" s="267"/>
      <c r="I1" s="192" t="s">
        <v>65</v>
      </c>
      <c r="J1" s="193"/>
      <c r="K1" s="193"/>
      <c r="L1" s="193"/>
      <c r="M1" s="194"/>
    </row>
    <row r="2" spans="1:13" s="20" customFormat="1" ht="32.450000000000003" customHeight="1" thickBot="1">
      <c r="A2" s="258" t="s">
        <v>126</v>
      </c>
      <c r="B2" s="258"/>
      <c r="C2" s="258" t="s">
        <v>27</v>
      </c>
      <c r="D2" s="258"/>
      <c r="E2" s="258"/>
      <c r="F2" s="258"/>
      <c r="G2" s="258"/>
      <c r="I2" s="273" t="s">
        <v>69</v>
      </c>
      <c r="J2" s="274"/>
      <c r="K2" s="274"/>
      <c r="L2" s="274"/>
      <c r="M2" s="275"/>
    </row>
    <row r="3" spans="1:13" s="20" customFormat="1" ht="39" customHeight="1" thickBot="1">
      <c r="A3" s="268" t="s">
        <v>128</v>
      </c>
      <c r="B3" s="268"/>
      <c r="C3" s="269" t="s">
        <v>222</v>
      </c>
      <c r="D3" s="269"/>
      <c r="E3" s="269"/>
      <c r="F3" s="269"/>
      <c r="G3" s="269"/>
      <c r="I3" s="217" t="s">
        <v>72</v>
      </c>
      <c r="J3" s="218"/>
      <c r="K3" s="218"/>
      <c r="L3" s="218"/>
      <c r="M3" s="219"/>
    </row>
    <row r="4" spans="1:13" s="20" customFormat="1" ht="43.5" customHeight="1" thickBot="1">
      <c r="A4" s="258" t="s">
        <v>130</v>
      </c>
      <c r="B4" s="258"/>
      <c r="C4" s="276" t="s">
        <v>223</v>
      </c>
      <c r="D4" s="259"/>
      <c r="E4" s="259"/>
      <c r="F4" s="259"/>
      <c r="G4" s="259"/>
    </row>
    <row r="5" spans="1:13" s="20" customFormat="1" ht="32.450000000000003" customHeight="1" thickBot="1">
      <c r="A5" s="223" t="s">
        <v>132</v>
      </c>
      <c r="B5" s="224"/>
      <c r="C5" s="260" t="s">
        <v>224</v>
      </c>
      <c r="D5" s="261"/>
      <c r="E5" s="261"/>
      <c r="F5" s="261"/>
      <c r="G5" s="262"/>
    </row>
    <row r="6" spans="1:13" s="20" customFormat="1" ht="32.450000000000003" customHeight="1" thickBot="1">
      <c r="A6" s="228" t="s">
        <v>134</v>
      </c>
      <c r="B6" s="229"/>
      <c r="C6" s="263" t="s">
        <v>135</v>
      </c>
      <c r="D6" s="264"/>
      <c r="E6" s="264"/>
      <c r="F6" s="264"/>
      <c r="G6" s="265"/>
    </row>
    <row r="7" spans="1:13" s="20" customFormat="1" ht="32.450000000000003" customHeight="1" thickBot="1">
      <c r="A7" s="223" t="s">
        <v>136</v>
      </c>
      <c r="B7" s="224"/>
      <c r="C7" s="240" t="s">
        <v>225</v>
      </c>
      <c r="D7" s="241"/>
      <c r="E7" s="241"/>
      <c r="F7" s="241"/>
      <c r="G7" s="242"/>
    </row>
    <row r="8" spans="1:13" s="20" customFormat="1" ht="32.450000000000003" customHeight="1" thickBot="1">
      <c r="A8" s="243" t="s">
        <v>96</v>
      </c>
      <c r="B8" s="246" t="s">
        <v>137</v>
      </c>
      <c r="C8" s="74" t="s">
        <v>98</v>
      </c>
      <c r="D8" s="90">
        <f>+SUM(C_EV_Taxis!G66:Q66)</f>
        <v>670.40357103079168</v>
      </c>
      <c r="E8" s="246" t="s">
        <v>138</v>
      </c>
      <c r="F8" s="105" t="s">
        <v>98</v>
      </c>
      <c r="G8" s="109">
        <v>6.7</v>
      </c>
    </row>
    <row r="9" spans="1:13" s="20" customFormat="1" ht="32.450000000000003" customHeight="1" thickBot="1">
      <c r="A9" s="244"/>
      <c r="B9" s="247"/>
      <c r="C9" s="75" t="s">
        <v>99</v>
      </c>
      <c r="D9" s="91">
        <f>+SUM(C_EV_Taxis!R66:AA66)</f>
        <v>10773.154988393535</v>
      </c>
      <c r="E9" s="247"/>
      <c r="F9" s="89" t="s">
        <v>99</v>
      </c>
      <c r="G9" s="107">
        <v>101.9</v>
      </c>
    </row>
    <row r="10" spans="1:13" s="20" customFormat="1" ht="32.450000000000003" customHeight="1" thickBot="1">
      <c r="A10" s="244"/>
      <c r="B10" s="247"/>
      <c r="C10" s="73" t="s">
        <v>100</v>
      </c>
      <c r="D10" s="90">
        <f>+SUM(C_EV_Taxis!AB66:AK66)</f>
        <v>17313.802075813932</v>
      </c>
      <c r="E10" s="247"/>
      <c r="F10" s="106" t="s">
        <v>100</v>
      </c>
      <c r="G10" s="108">
        <v>112.7</v>
      </c>
    </row>
    <row r="11" spans="1:13" s="20" customFormat="1" ht="32.450000000000003" customHeight="1" thickBot="1">
      <c r="A11" s="244"/>
      <c r="B11" s="248"/>
      <c r="C11" s="75" t="s">
        <v>101</v>
      </c>
      <c r="D11" s="92">
        <f>SUM(D8:D10)</f>
        <v>28757.360635238259</v>
      </c>
      <c r="E11" s="248"/>
      <c r="F11" s="89" t="s">
        <v>101</v>
      </c>
      <c r="G11" s="93">
        <f>SUM(G8:G10)</f>
        <v>221.3</v>
      </c>
    </row>
    <row r="12" spans="1:13" s="20" customFormat="1" ht="32.450000000000003" customHeight="1" thickBot="1">
      <c r="A12" s="244"/>
      <c r="B12" s="220" t="s">
        <v>102</v>
      </c>
      <c r="C12" s="73" t="s">
        <v>81</v>
      </c>
      <c r="D12" s="249">
        <v>0.38</v>
      </c>
      <c r="E12" s="250"/>
      <c r="F12" s="250"/>
      <c r="G12" s="251"/>
    </row>
    <row r="13" spans="1:13" s="20" customFormat="1" ht="32.450000000000003" customHeight="1" thickBot="1">
      <c r="A13" s="244"/>
      <c r="B13" s="221"/>
      <c r="C13" s="75" t="s">
        <v>103</v>
      </c>
      <c r="D13" s="252">
        <v>0.5</v>
      </c>
      <c r="E13" s="253"/>
      <c r="F13" s="253"/>
      <c r="G13" s="254"/>
    </row>
    <row r="14" spans="1:13" s="20" customFormat="1" ht="32.450000000000003" customHeight="1" thickBot="1">
      <c r="A14" s="244"/>
      <c r="B14" s="221"/>
      <c r="C14" s="73" t="s">
        <v>104</v>
      </c>
      <c r="D14" s="249">
        <v>0</v>
      </c>
      <c r="E14" s="250"/>
      <c r="F14" s="250"/>
      <c r="G14" s="251"/>
    </row>
    <row r="15" spans="1:13" s="20" customFormat="1" ht="32.450000000000003" customHeight="1" thickBot="1">
      <c r="A15" s="244"/>
      <c r="B15" s="221"/>
      <c r="C15" s="75" t="s">
        <v>105</v>
      </c>
      <c r="D15" s="252">
        <v>0</v>
      </c>
      <c r="E15" s="253"/>
      <c r="F15" s="253"/>
      <c r="G15" s="254"/>
    </row>
    <row r="16" spans="1:13" s="20" customFormat="1" ht="32.450000000000003" customHeight="1" thickBot="1">
      <c r="A16" s="244"/>
      <c r="B16" s="221"/>
      <c r="C16" s="73" t="s">
        <v>106</v>
      </c>
      <c r="D16" s="249">
        <v>0</v>
      </c>
      <c r="E16" s="250"/>
      <c r="F16" s="250"/>
      <c r="G16" s="251"/>
    </row>
    <row r="17" spans="1:9" s="20" customFormat="1" ht="32.450000000000003" customHeight="1" thickBot="1">
      <c r="A17" s="244"/>
      <c r="B17" s="221"/>
      <c r="C17" s="75" t="s">
        <v>107</v>
      </c>
      <c r="D17" s="252">
        <v>0</v>
      </c>
      <c r="E17" s="253"/>
      <c r="F17" s="253"/>
      <c r="G17" s="254"/>
    </row>
    <row r="18" spans="1:9" s="20" customFormat="1" ht="32.450000000000003" customHeight="1" thickBot="1">
      <c r="A18" s="244"/>
      <c r="B18" s="222"/>
      <c r="C18" s="73" t="s">
        <v>108</v>
      </c>
      <c r="D18" s="249">
        <v>0.12</v>
      </c>
      <c r="E18" s="250"/>
      <c r="F18" s="250"/>
      <c r="G18" s="251"/>
    </row>
    <row r="19" spans="1:9" s="20" customFormat="1" ht="32.450000000000003" customHeight="1" thickBot="1">
      <c r="A19" s="245"/>
      <c r="B19" s="228" t="s">
        <v>109</v>
      </c>
      <c r="C19" s="229"/>
      <c r="D19" s="255" t="s">
        <v>226</v>
      </c>
      <c r="E19" s="256"/>
      <c r="F19" s="256"/>
      <c r="G19" s="257"/>
    </row>
    <row r="20" spans="1:9" s="20" customFormat="1" ht="32.450000000000003" customHeight="1" thickBot="1">
      <c r="A20" s="220" t="s">
        <v>110</v>
      </c>
      <c r="B20" s="223" t="s">
        <v>140</v>
      </c>
      <c r="C20" s="224"/>
      <c r="D20" s="225">
        <f>+(D21+D22)*1000/D11</f>
        <v>-86.038312786175283</v>
      </c>
      <c r="E20" s="226"/>
      <c r="F20" s="226"/>
      <c r="G20" s="227"/>
      <c r="I20" s="20" t="s">
        <v>227</v>
      </c>
    </row>
    <row r="21" spans="1:9" s="20" customFormat="1" ht="32.450000000000003" customHeight="1" thickBot="1">
      <c r="A21" s="221"/>
      <c r="B21" s="228" t="s">
        <v>112</v>
      </c>
      <c r="C21" s="229"/>
      <c r="D21" s="230">
        <f>C_EV_Taxis!D99</f>
        <v>1634.7635761725596</v>
      </c>
      <c r="E21" s="231"/>
      <c r="F21" s="231"/>
      <c r="G21" s="232"/>
    </row>
    <row r="22" spans="1:9" s="20" customFormat="1" ht="32.450000000000003" customHeight="1" thickBot="1">
      <c r="A22" s="222"/>
      <c r="B22" s="223" t="s">
        <v>113</v>
      </c>
      <c r="C22" s="224"/>
      <c r="D22" s="233">
        <f>-C_EV_Taxis!D85</f>
        <v>-4108.9983654120333</v>
      </c>
      <c r="E22" s="234"/>
      <c r="F22" s="234"/>
      <c r="G22" s="235"/>
    </row>
    <row r="23" spans="1:9" s="20" customFormat="1" ht="32.450000000000003" customHeight="1" thickBot="1">
      <c r="A23" s="237" t="s">
        <v>142</v>
      </c>
      <c r="B23" s="238"/>
      <c r="C23" s="83" t="s">
        <v>143</v>
      </c>
      <c r="D23" s="76" t="s">
        <v>128</v>
      </c>
      <c r="E23" s="83" t="s">
        <v>144</v>
      </c>
      <c r="F23" s="83" t="s">
        <v>145</v>
      </c>
      <c r="G23" s="100" t="s">
        <v>228</v>
      </c>
    </row>
    <row r="24" spans="1:9" s="20" customFormat="1" ht="68.099999999999994" customHeight="1" thickBot="1">
      <c r="A24" s="236" t="s">
        <v>229</v>
      </c>
      <c r="B24" s="236"/>
      <c r="C24" s="79" t="s">
        <v>158</v>
      </c>
      <c r="D24" s="86" t="s">
        <v>230</v>
      </c>
      <c r="E24" s="87" t="s">
        <v>150</v>
      </c>
      <c r="F24" s="78" t="s">
        <v>155</v>
      </c>
      <c r="G24" s="84" t="s">
        <v>183</v>
      </c>
    </row>
    <row r="25" spans="1:9" s="20" customFormat="1" ht="68.099999999999994" customHeight="1" thickBot="1">
      <c r="A25" s="277" t="s">
        <v>231</v>
      </c>
      <c r="B25" s="278"/>
      <c r="C25" s="80" t="s">
        <v>232</v>
      </c>
      <c r="D25" s="82" t="s">
        <v>233</v>
      </c>
      <c r="E25" s="88" t="s">
        <v>81</v>
      </c>
      <c r="F25" s="77" t="s">
        <v>155</v>
      </c>
      <c r="G25" s="85" t="s">
        <v>183</v>
      </c>
    </row>
    <row r="26" spans="1:9" s="20" customFormat="1" ht="68.099999999999994" customHeight="1" thickBot="1">
      <c r="A26" s="279" t="s">
        <v>234</v>
      </c>
      <c r="B26" s="280"/>
      <c r="C26" s="79" t="s">
        <v>235</v>
      </c>
      <c r="D26" s="81" t="s">
        <v>236</v>
      </c>
      <c r="E26" s="87" t="s">
        <v>81</v>
      </c>
      <c r="F26" s="78" t="s">
        <v>155</v>
      </c>
      <c r="G26" s="84" t="s">
        <v>183</v>
      </c>
    </row>
  </sheetData>
  <mergeCells count="40">
    <mergeCell ref="A23:B23"/>
    <mergeCell ref="A24:B24"/>
    <mergeCell ref="A25:B25"/>
    <mergeCell ref="A26:B26"/>
    <mergeCell ref="B19:C19"/>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D19:G19"/>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count="1">
    <dataValidation type="list" allowBlank="1" showInputMessage="1" showErrorMessage="1" sqref="C24:C26" xr:uid="{2BEA5C84-F87E-4EAD-B7B0-2A953190E377}">
      <formula1>"Normativo, Económico o Financiero, Institucional, Técnico, Educativo o Cultural,Otro"</formula1>
    </dataValidation>
  </dataValidations>
  <hyperlinks>
    <hyperlink ref="I2:M2" location="C_EV_Taxis!A1" display="Hoja de Cálculo" xr:uid="{EAC8994F-8F02-4494-941D-119EF4D61EC8}"/>
    <hyperlink ref="I3:M3" location="Indice!A1" display="Volver al Índice" xr:uid="{1F29A11F-01F5-4CF3-87D2-126FDAAC49E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F915B-3F17-4A07-8598-2D7E662102B2}">
  <sheetPr>
    <tabColor theme="8" tint="0.79998168889431442"/>
  </sheetPr>
  <dimension ref="A1:L57"/>
  <sheetViews>
    <sheetView workbookViewId="0"/>
  </sheetViews>
  <sheetFormatPr defaultColWidth="11.42578125" defaultRowHeight="24.95" customHeight="1"/>
  <cols>
    <col min="2" max="2" width="22.140625" customWidth="1"/>
    <col min="3" max="3" width="19.140625" bestFit="1" customWidth="1"/>
    <col min="4" max="4" width="59" style="17" customWidth="1"/>
  </cols>
  <sheetData>
    <row r="1" spans="1:12" ht="24.95" customHeight="1" thickBot="1">
      <c r="A1" s="1" t="s">
        <v>63</v>
      </c>
      <c r="B1" s="298" t="s">
        <v>64</v>
      </c>
      <c r="C1" s="299"/>
      <c r="D1" s="11" t="s">
        <v>65</v>
      </c>
      <c r="F1" s="2"/>
      <c r="H1" s="192" t="s">
        <v>65</v>
      </c>
      <c r="I1" s="193"/>
      <c r="J1" s="193"/>
      <c r="K1" s="193"/>
      <c r="L1" s="194"/>
    </row>
    <row r="2" spans="1:12" ht="24.95" customHeight="1" thickTop="1" thickBot="1">
      <c r="A2" s="300" t="s">
        <v>66</v>
      </c>
      <c r="B2" s="283" t="s">
        <v>67</v>
      </c>
      <c r="C2" s="284"/>
      <c r="D2" s="12" t="s">
        <v>237</v>
      </c>
      <c r="H2" s="214" t="s">
        <v>69</v>
      </c>
      <c r="I2" s="215"/>
      <c r="J2" s="215"/>
      <c r="K2" s="215"/>
      <c r="L2" s="216"/>
    </row>
    <row r="3" spans="1:12" ht="24.95" customHeight="1" thickBot="1">
      <c r="A3" s="301"/>
      <c r="B3" s="5" t="s">
        <v>70</v>
      </c>
      <c r="C3" s="6"/>
      <c r="D3" s="13" t="s">
        <v>238</v>
      </c>
      <c r="H3" s="217" t="s">
        <v>72</v>
      </c>
      <c r="I3" s="218"/>
      <c r="J3" s="218"/>
      <c r="K3" s="218"/>
      <c r="L3" s="219"/>
    </row>
    <row r="4" spans="1:12" ht="24.95" customHeight="1" thickBot="1">
      <c r="A4" s="301"/>
      <c r="B4" s="283" t="s">
        <v>239</v>
      </c>
      <c r="C4" s="284"/>
      <c r="D4" s="12"/>
    </row>
    <row r="5" spans="1:12" ht="24.95" customHeight="1" thickBot="1">
      <c r="A5" s="301"/>
      <c r="B5" s="5" t="s">
        <v>240</v>
      </c>
      <c r="C5" s="6"/>
      <c r="D5" s="13"/>
    </row>
    <row r="6" spans="1:12" ht="24.95" customHeight="1" thickBot="1">
      <c r="A6" s="302"/>
      <c r="B6" s="283" t="s">
        <v>75</v>
      </c>
      <c r="C6" s="284"/>
      <c r="D6" s="12">
        <v>2026</v>
      </c>
      <c r="E6" s="4"/>
      <c r="F6" s="4"/>
    </row>
    <row r="7" spans="1:12" ht="24.95" customHeight="1" thickBot="1">
      <c r="A7" s="288" t="s">
        <v>85</v>
      </c>
      <c r="B7" s="5" t="s">
        <v>86</v>
      </c>
      <c r="C7" s="6"/>
      <c r="D7" s="13"/>
      <c r="E7" s="4"/>
      <c r="F7" s="4"/>
    </row>
    <row r="8" spans="1:12" ht="24.95" customHeight="1" thickBot="1">
      <c r="A8" s="289"/>
      <c r="B8" s="283" t="s">
        <v>88</v>
      </c>
      <c r="C8" s="284"/>
      <c r="D8" s="12"/>
      <c r="E8" s="4"/>
      <c r="F8" s="4"/>
    </row>
    <row r="9" spans="1:12" ht="24.95" customHeight="1" thickBot="1">
      <c r="A9" s="289"/>
      <c r="B9" s="5" t="s">
        <v>90</v>
      </c>
      <c r="C9" s="6"/>
      <c r="D9" s="13"/>
      <c r="E9" s="4"/>
      <c r="F9" s="4"/>
    </row>
    <row r="10" spans="1:12" ht="24.95" customHeight="1" thickBot="1">
      <c r="A10" s="289"/>
      <c r="B10" s="283" t="s">
        <v>92</v>
      </c>
      <c r="C10" s="284"/>
      <c r="D10" s="12"/>
      <c r="E10" s="4"/>
      <c r="F10" s="4"/>
    </row>
    <row r="11" spans="1:12" ht="24.95" customHeight="1" thickBot="1">
      <c r="A11" s="296"/>
      <c r="B11" s="303" t="s">
        <v>94</v>
      </c>
      <c r="C11" s="304"/>
      <c r="D11" s="13"/>
      <c r="E11" s="4"/>
      <c r="F11" s="4"/>
    </row>
    <row r="12" spans="1:12" ht="24.95" customHeight="1" thickBot="1">
      <c r="A12" s="281" t="s">
        <v>241</v>
      </c>
      <c r="B12" s="283" t="s">
        <v>242</v>
      </c>
      <c r="C12" s="284"/>
      <c r="D12" s="12"/>
      <c r="E12" s="4"/>
      <c r="F12" s="4"/>
    </row>
    <row r="13" spans="1:12" ht="24.95" customHeight="1" thickBot="1">
      <c r="A13" s="297"/>
      <c r="B13" s="288" t="s">
        <v>243</v>
      </c>
      <c r="C13" s="9" t="s">
        <v>244</v>
      </c>
      <c r="D13" s="15"/>
      <c r="E13" s="4"/>
      <c r="F13" s="4"/>
    </row>
    <row r="14" spans="1:12" ht="24.95" customHeight="1" thickBot="1">
      <c r="A14" s="297"/>
      <c r="B14" s="289"/>
      <c r="C14" s="7" t="s">
        <v>245</v>
      </c>
      <c r="D14" s="16"/>
      <c r="E14" s="4"/>
      <c r="F14" s="4"/>
    </row>
    <row r="15" spans="1:12" ht="24.95" customHeight="1" thickBot="1">
      <c r="A15" s="297"/>
      <c r="B15" s="289"/>
      <c r="C15" s="9" t="s">
        <v>246</v>
      </c>
      <c r="D15" s="13"/>
      <c r="E15" s="4"/>
      <c r="F15" s="4"/>
    </row>
    <row r="16" spans="1:12" ht="24.95" customHeight="1" thickBot="1">
      <c r="A16" s="297"/>
      <c r="B16" s="289"/>
      <c r="C16" s="7" t="s">
        <v>247</v>
      </c>
      <c r="D16" s="12"/>
      <c r="E16" s="4"/>
      <c r="F16" s="4"/>
    </row>
    <row r="17" spans="1:4" ht="24.95" customHeight="1" thickBot="1">
      <c r="A17" s="297"/>
      <c r="B17" s="296"/>
      <c r="C17" s="9" t="s">
        <v>248</v>
      </c>
      <c r="D17" s="13"/>
    </row>
    <row r="18" spans="1:4" ht="15.95" thickBot="1">
      <c r="A18" s="297"/>
      <c r="B18" s="283" t="s">
        <v>249</v>
      </c>
      <c r="C18" s="284"/>
      <c r="D18" s="12"/>
    </row>
    <row r="19" spans="1:4" ht="15.95" thickBot="1">
      <c r="A19" s="297"/>
      <c r="B19" s="5" t="s">
        <v>250</v>
      </c>
      <c r="C19" s="6"/>
      <c r="D19" s="13"/>
    </row>
    <row r="20" spans="1:4" ht="24.95" customHeight="1" thickBot="1">
      <c r="A20" s="282"/>
      <c r="B20" s="283" t="s">
        <v>251</v>
      </c>
      <c r="C20" s="284"/>
      <c r="D20" s="12"/>
    </row>
    <row r="21" spans="1:4" ht="15.95" thickBot="1">
      <c r="A21" s="288" t="s">
        <v>252</v>
      </c>
      <c r="B21" s="5" t="s">
        <v>253</v>
      </c>
      <c r="C21" s="6"/>
      <c r="D21" s="13"/>
    </row>
    <row r="22" spans="1:4" ht="24.95" customHeight="1" thickBot="1">
      <c r="A22" s="289"/>
      <c r="B22" s="283" t="s">
        <v>134</v>
      </c>
      <c r="C22" s="284"/>
      <c r="D22" s="12"/>
    </row>
    <row r="23" spans="1:4" ht="24.95" customHeight="1" thickBot="1">
      <c r="A23" s="296"/>
      <c r="B23" s="5" t="s">
        <v>254</v>
      </c>
      <c r="C23" s="6"/>
      <c r="D23" s="13"/>
    </row>
    <row r="24" spans="1:4" ht="24.95" customHeight="1" thickBot="1">
      <c r="A24" s="281" t="s">
        <v>76</v>
      </c>
      <c r="B24" s="283" t="s">
        <v>255</v>
      </c>
      <c r="C24" s="284"/>
      <c r="D24" s="12"/>
    </row>
    <row r="25" spans="1:4" ht="15.95" thickBot="1">
      <c r="A25" s="297"/>
      <c r="B25" s="5" t="s">
        <v>256</v>
      </c>
      <c r="C25" s="6"/>
      <c r="D25" s="13"/>
    </row>
    <row r="26" spans="1:4" ht="15.95" thickBot="1">
      <c r="A26" s="282"/>
      <c r="B26" s="283" t="s">
        <v>257</v>
      </c>
      <c r="C26" s="284"/>
      <c r="D26" s="12"/>
    </row>
    <row r="27" spans="1:4" ht="24.95" customHeight="1" thickBot="1">
      <c r="A27" s="290" t="s">
        <v>96</v>
      </c>
      <c r="B27" s="288" t="s">
        <v>258</v>
      </c>
      <c r="C27" s="8" t="s">
        <v>98</v>
      </c>
      <c r="D27" s="41" t="e">
        <f>+SUM(#REF!)</f>
        <v>#REF!</v>
      </c>
    </row>
    <row r="28" spans="1:4" ht="24.95" customHeight="1" thickBot="1">
      <c r="A28" s="292"/>
      <c r="B28" s="289"/>
      <c r="C28" s="7" t="s">
        <v>99</v>
      </c>
      <c r="D28" s="40" t="e">
        <f>+SUM(#REF!)</f>
        <v>#REF!</v>
      </c>
    </row>
    <row r="29" spans="1:4" ht="24.95" customHeight="1" thickBot="1">
      <c r="A29" s="292"/>
      <c r="B29" s="289"/>
      <c r="C29" s="6" t="s">
        <v>100</v>
      </c>
      <c r="D29" s="41" t="e">
        <f>+SUM(#REF!)</f>
        <v>#REF!</v>
      </c>
    </row>
    <row r="30" spans="1:4" ht="24.95" customHeight="1" thickBot="1">
      <c r="A30" s="292"/>
      <c r="B30" s="289"/>
      <c r="C30" s="7" t="s">
        <v>101</v>
      </c>
      <c r="D30" s="40" t="e">
        <f>SUM(D27:D29)</f>
        <v>#REF!</v>
      </c>
    </row>
    <row r="31" spans="1:4" ht="24.95" customHeight="1" thickBot="1">
      <c r="A31" s="292"/>
      <c r="B31" s="293" t="s">
        <v>259</v>
      </c>
      <c r="C31" s="6" t="s">
        <v>81</v>
      </c>
      <c r="D31" s="33">
        <v>0</v>
      </c>
    </row>
    <row r="32" spans="1:4" ht="24.95" customHeight="1" thickBot="1">
      <c r="A32" s="292"/>
      <c r="B32" s="294"/>
      <c r="C32" s="7" t="s">
        <v>103</v>
      </c>
      <c r="D32" s="34">
        <v>0</v>
      </c>
    </row>
    <row r="33" spans="1:4" ht="24.95" customHeight="1" thickBot="1">
      <c r="A33" s="292"/>
      <c r="B33" s="294"/>
      <c r="C33" s="6" t="s">
        <v>104</v>
      </c>
      <c r="D33" s="33">
        <v>0</v>
      </c>
    </row>
    <row r="34" spans="1:4" ht="24.95" customHeight="1" thickBot="1">
      <c r="A34" s="292"/>
      <c r="B34" s="294"/>
      <c r="C34" s="7" t="s">
        <v>105</v>
      </c>
      <c r="D34" s="34">
        <v>0</v>
      </c>
    </row>
    <row r="35" spans="1:4" ht="24.95" customHeight="1" thickBot="1">
      <c r="A35" s="292"/>
      <c r="B35" s="294"/>
      <c r="C35" s="6" t="s">
        <v>106</v>
      </c>
      <c r="D35" s="33">
        <v>0</v>
      </c>
    </row>
    <row r="36" spans="1:4" ht="24.95" customHeight="1" thickBot="1">
      <c r="A36" s="292"/>
      <c r="B36" s="294"/>
      <c r="C36" s="7" t="s">
        <v>107</v>
      </c>
      <c r="D36" s="34">
        <v>0</v>
      </c>
    </row>
    <row r="37" spans="1:4" ht="24.95" customHeight="1" thickBot="1">
      <c r="A37" s="292"/>
      <c r="B37" s="295"/>
      <c r="C37" s="6" t="s">
        <v>108</v>
      </c>
      <c r="D37" s="33">
        <v>1</v>
      </c>
    </row>
    <row r="38" spans="1:4" ht="24.95" customHeight="1" thickBot="1">
      <c r="A38" s="292"/>
      <c r="B38" s="288" t="s">
        <v>260</v>
      </c>
      <c r="C38" s="7" t="s">
        <v>98</v>
      </c>
      <c r="D38" s="40" t="e">
        <f>+D27*$D$31</f>
        <v>#REF!</v>
      </c>
    </row>
    <row r="39" spans="1:4" ht="24.95" customHeight="1" thickBot="1">
      <c r="A39" s="292"/>
      <c r="B39" s="289"/>
      <c r="C39" s="6" t="s">
        <v>99</v>
      </c>
      <c r="D39" s="41" t="e">
        <f>+D28*$D$31</f>
        <v>#REF!</v>
      </c>
    </row>
    <row r="40" spans="1:4" ht="24.95" customHeight="1" thickBot="1">
      <c r="A40" s="292"/>
      <c r="B40" s="289"/>
      <c r="C40" s="7" t="s">
        <v>100</v>
      </c>
      <c r="D40" s="40" t="e">
        <f>+D29*$D$31</f>
        <v>#REF!</v>
      </c>
    </row>
    <row r="41" spans="1:4" ht="24.95" customHeight="1" thickBot="1">
      <c r="A41" s="292"/>
      <c r="B41" s="289"/>
      <c r="C41" s="6" t="s">
        <v>101</v>
      </c>
      <c r="D41" s="41" t="e">
        <f>SUM(D38:D40)</f>
        <v>#REF!</v>
      </c>
    </row>
    <row r="42" spans="1:4" ht="24.95" customHeight="1" thickBot="1">
      <c r="A42" s="291"/>
      <c r="B42" s="283" t="s">
        <v>109</v>
      </c>
      <c r="C42" s="284"/>
      <c r="D42" s="39"/>
    </row>
    <row r="43" spans="1:4" ht="24.95" customHeight="1" thickBot="1">
      <c r="A43" s="285" t="s">
        <v>110</v>
      </c>
      <c r="B43" s="5" t="s">
        <v>261</v>
      </c>
      <c r="C43" s="6"/>
      <c r="D43" s="41" t="e">
        <f>+(D44+D45)*1000/D30</f>
        <v>#REF!</v>
      </c>
    </row>
    <row r="44" spans="1:4" ht="24.95" customHeight="1" thickBot="1">
      <c r="A44" s="286"/>
      <c r="B44" s="283" t="s">
        <v>262</v>
      </c>
      <c r="C44" s="284"/>
      <c r="D44" s="39" t="e">
        <f>+#REF!</f>
        <v>#REF!</v>
      </c>
    </row>
    <row r="45" spans="1:4" ht="24.95" customHeight="1" thickBot="1">
      <c r="A45" s="286"/>
      <c r="B45" s="5" t="s">
        <v>263</v>
      </c>
      <c r="C45" s="6"/>
      <c r="D45" s="41" t="e">
        <f>-#REF!</f>
        <v>#REF!</v>
      </c>
    </row>
    <row r="46" spans="1:4" ht="24.95" customHeight="1" thickBot="1">
      <c r="A46" s="286"/>
      <c r="B46" s="283" t="s">
        <v>145</v>
      </c>
      <c r="C46" s="284"/>
      <c r="D46" s="12" t="s">
        <v>264</v>
      </c>
    </row>
    <row r="47" spans="1:4" ht="24.95" customHeight="1" thickBot="1">
      <c r="A47" s="286"/>
      <c r="B47" s="288" t="s">
        <v>265</v>
      </c>
      <c r="C47" s="6" t="s">
        <v>266</v>
      </c>
      <c r="D47" s="13"/>
    </row>
    <row r="48" spans="1:4" ht="24.95" customHeight="1" thickBot="1">
      <c r="A48" s="286"/>
      <c r="B48" s="289"/>
      <c r="C48" s="7" t="s">
        <v>267</v>
      </c>
      <c r="D48" s="14"/>
    </row>
    <row r="49" spans="1:4" ht="24.95" customHeight="1" thickBot="1">
      <c r="A49" s="286"/>
      <c r="B49" s="289"/>
      <c r="C49" s="6" t="s">
        <v>268</v>
      </c>
      <c r="D49" s="13"/>
    </row>
    <row r="50" spans="1:4" ht="24.95" customHeight="1" thickBot="1">
      <c r="A50" s="286"/>
      <c r="B50" s="289"/>
      <c r="C50" s="7" t="s">
        <v>269</v>
      </c>
      <c r="D50" s="14"/>
    </row>
    <row r="51" spans="1:4" ht="24.95" customHeight="1" thickBot="1">
      <c r="A51" s="287"/>
      <c r="B51" s="289"/>
      <c r="C51" s="6" t="s">
        <v>270</v>
      </c>
      <c r="D51" s="13"/>
    </row>
    <row r="52" spans="1:4" ht="53.25" customHeight="1" thickBot="1">
      <c r="A52" s="290" t="s">
        <v>114</v>
      </c>
      <c r="B52" s="283" t="s">
        <v>115</v>
      </c>
      <c r="C52" s="284"/>
      <c r="D52" s="12"/>
    </row>
    <row r="53" spans="1:4" ht="15.95" thickBot="1">
      <c r="A53" s="291"/>
      <c r="B53" s="5" t="s">
        <v>117</v>
      </c>
      <c r="C53" s="6"/>
      <c r="D53" s="13"/>
    </row>
    <row r="54" spans="1:4" ht="15.95" thickBot="1">
      <c r="A54" s="281" t="s">
        <v>119</v>
      </c>
      <c r="B54" s="283" t="s">
        <v>122</v>
      </c>
      <c r="C54" s="284"/>
      <c r="D54" s="12"/>
    </row>
    <row r="55" spans="1:4" ht="24.95" customHeight="1" thickBot="1">
      <c r="A55" s="282"/>
      <c r="B55" s="5" t="s">
        <v>124</v>
      </c>
      <c r="C55" s="6"/>
      <c r="D55" s="13"/>
    </row>
    <row r="56" spans="1:4" ht="15.95" thickBot="1">
      <c r="A56" s="3" t="s">
        <v>271</v>
      </c>
      <c r="B56" s="283" t="s">
        <v>120</v>
      </c>
      <c r="C56" s="284"/>
      <c r="D56" s="12"/>
    </row>
    <row r="57" spans="1:4" ht="24.95" customHeight="1" thickBot="1">
      <c r="A57" s="10" t="s">
        <v>272</v>
      </c>
      <c r="B57" s="5" t="s">
        <v>273</v>
      </c>
      <c r="C57" s="6"/>
      <c r="D57" s="13"/>
    </row>
  </sheetData>
  <mergeCells count="36">
    <mergeCell ref="H1:L1"/>
    <mergeCell ref="H2:L2"/>
    <mergeCell ref="H3:L3"/>
    <mergeCell ref="A21:A23"/>
    <mergeCell ref="B22:C22"/>
    <mergeCell ref="B1:C1"/>
    <mergeCell ref="A2:A6"/>
    <mergeCell ref="B2:C2"/>
    <mergeCell ref="B4:C4"/>
    <mergeCell ref="B6:C6"/>
    <mergeCell ref="A7:A11"/>
    <mergeCell ref="B8:C8"/>
    <mergeCell ref="B10:C10"/>
    <mergeCell ref="B11:C11"/>
    <mergeCell ref="A12:A20"/>
    <mergeCell ref="B12:C12"/>
    <mergeCell ref="B13:B17"/>
    <mergeCell ref="B18:C18"/>
    <mergeCell ref="B20:C20"/>
    <mergeCell ref="A24:A26"/>
    <mergeCell ref="B24:C24"/>
    <mergeCell ref="B26:C26"/>
    <mergeCell ref="A27:A42"/>
    <mergeCell ref="B27:B30"/>
    <mergeCell ref="B31:B37"/>
    <mergeCell ref="B38:B41"/>
    <mergeCell ref="B42:C42"/>
    <mergeCell ref="A54:A55"/>
    <mergeCell ref="B54:C54"/>
    <mergeCell ref="B56:C56"/>
    <mergeCell ref="A43:A51"/>
    <mergeCell ref="B44:C44"/>
    <mergeCell ref="B46:C46"/>
    <mergeCell ref="B47:B51"/>
    <mergeCell ref="A52:A53"/>
    <mergeCell ref="B52:C52"/>
  </mergeCells>
  <hyperlinks>
    <hyperlink ref="H2:L2" location="C_ReacondicionamienT!A1" display="Hoja de Cálculo" xr:uid="{38E5EC25-4797-48AC-971C-5F12A5F1C0E8}"/>
    <hyperlink ref="H3:L3" location="Indice!A1" display="Volver al Índice" xr:uid="{157DEC03-E116-49D5-A0F0-32EF1D9112F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68EE7-A365-4079-A369-BE5CE5AC6AA3}">
  <sheetPr>
    <tabColor theme="8" tint="0.79998168889431442"/>
  </sheetPr>
  <dimension ref="A1:M26"/>
  <sheetViews>
    <sheetView topLeftCell="A7"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33.140625" style="17" customWidth="1"/>
    <col min="5" max="5" width="17.42578125" customWidth="1"/>
    <col min="6" max="6" width="19"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54</v>
      </c>
      <c r="D2" s="258"/>
      <c r="E2" s="258"/>
      <c r="F2" s="258"/>
      <c r="G2" s="258"/>
      <c r="I2" s="214" t="s">
        <v>69</v>
      </c>
      <c r="J2" s="215"/>
      <c r="K2" s="215"/>
      <c r="L2" s="215"/>
      <c r="M2" s="216"/>
    </row>
    <row r="3" spans="1:13" ht="24.95" customHeight="1" thickBot="1">
      <c r="A3" s="268" t="s">
        <v>128</v>
      </c>
      <c r="B3" s="268"/>
      <c r="C3" s="269"/>
      <c r="D3" s="269"/>
      <c r="E3" s="269"/>
      <c r="F3" s="269"/>
      <c r="G3" s="269"/>
      <c r="I3" s="217" t="s">
        <v>72</v>
      </c>
      <c r="J3" s="218"/>
      <c r="K3" s="218"/>
      <c r="L3" s="218"/>
      <c r="M3" s="219"/>
    </row>
    <row r="4" spans="1:13" ht="24.95" customHeight="1" thickBot="1">
      <c r="A4" s="258" t="s">
        <v>130</v>
      </c>
      <c r="B4" s="258"/>
      <c r="C4" s="259"/>
      <c r="D4" s="259"/>
      <c r="E4" s="259"/>
      <c r="F4" s="259"/>
      <c r="G4" s="259"/>
    </row>
    <row r="5" spans="1:13" ht="24.95" customHeight="1" thickBot="1">
      <c r="A5" s="223" t="s">
        <v>132</v>
      </c>
      <c r="B5" s="224"/>
      <c r="C5" s="260" t="s">
        <v>274</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2025</v>
      </c>
      <c r="D7" s="261"/>
      <c r="E7" s="261"/>
      <c r="F7" s="261"/>
      <c r="G7" s="262"/>
    </row>
    <row r="8" spans="1:13" ht="24.95" customHeight="1" thickBot="1">
      <c r="A8" s="243" t="s">
        <v>96</v>
      </c>
      <c r="B8" s="246" t="s">
        <v>137</v>
      </c>
      <c r="C8" s="74" t="s">
        <v>98</v>
      </c>
      <c r="D8" s="90">
        <f>+SUM(C_Actualizacion_RT!G51:Q51)</f>
        <v>527.88034901583876</v>
      </c>
      <c r="E8" s="246" t="s">
        <v>138</v>
      </c>
      <c r="F8" s="105" t="s">
        <v>98</v>
      </c>
      <c r="G8" s="109">
        <v>2151.5</v>
      </c>
    </row>
    <row r="9" spans="1:13" ht="24.95" customHeight="1" thickBot="1">
      <c r="A9" s="244"/>
      <c r="B9" s="247"/>
      <c r="C9" s="75" t="s">
        <v>99</v>
      </c>
      <c r="D9" s="91">
        <f>+SUM(C_Actualizacion_RT!R51:AA51)</f>
        <v>2541.2817403903846</v>
      </c>
      <c r="E9" s="247"/>
      <c r="F9" s="89" t="s">
        <v>99</v>
      </c>
      <c r="G9" s="107">
        <v>10696.8</v>
      </c>
    </row>
    <row r="10" spans="1:13" ht="24.95" customHeight="1" thickBot="1">
      <c r="A10" s="244"/>
      <c r="B10" s="247"/>
      <c r="C10" s="73" t="s">
        <v>100</v>
      </c>
      <c r="D10" s="90">
        <f>+SUM(C_Actualizacion_RT!AB51:AK51)</f>
        <v>4457.4677654614025</v>
      </c>
      <c r="E10" s="247"/>
      <c r="F10" s="106" t="s">
        <v>100</v>
      </c>
      <c r="G10" s="108">
        <v>17920.400000000001</v>
      </c>
    </row>
    <row r="11" spans="1:13" ht="24.95" customHeight="1" thickBot="1">
      <c r="A11" s="244"/>
      <c r="B11" s="248"/>
      <c r="C11" s="75" t="s">
        <v>101</v>
      </c>
      <c r="D11" s="92">
        <f>SUM(D8:D10)</f>
        <v>7526.6298548676259</v>
      </c>
      <c r="E11" s="248"/>
      <c r="F11" s="89" t="s">
        <v>101</v>
      </c>
      <c r="G11" s="93">
        <f>SUM(G8:G10)</f>
        <v>30768.7</v>
      </c>
    </row>
    <row r="12" spans="1:13" ht="24.95" customHeight="1" thickBot="1">
      <c r="A12" s="244"/>
      <c r="B12" s="220" t="s">
        <v>102</v>
      </c>
      <c r="C12" s="73" t="s">
        <v>81</v>
      </c>
      <c r="D12" s="249">
        <v>0.2</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15.95" thickBot="1">
      <c r="A18" s="244"/>
      <c r="B18" s="222"/>
      <c r="C18" s="73" t="s">
        <v>108</v>
      </c>
      <c r="D18" s="249">
        <v>0.8</v>
      </c>
      <c r="E18" s="250"/>
      <c r="F18" s="250"/>
      <c r="G18" s="251"/>
    </row>
    <row r="19" spans="1:9" ht="15.95" thickBot="1">
      <c r="A19" s="245"/>
      <c r="B19" s="228" t="s">
        <v>109</v>
      </c>
      <c r="C19" s="229"/>
      <c r="D19" s="255"/>
      <c r="E19" s="256"/>
      <c r="F19" s="256"/>
      <c r="G19" s="257"/>
    </row>
    <row r="20" spans="1:9" ht="24.95" customHeight="1" thickBot="1">
      <c r="A20" s="220" t="s">
        <v>110</v>
      </c>
      <c r="B20" s="223" t="s">
        <v>140</v>
      </c>
      <c r="C20" s="224"/>
      <c r="D20" s="305">
        <f>+(D21+D22)*1000/D11</f>
        <v>34.550001734232538</v>
      </c>
      <c r="E20" s="306"/>
      <c r="F20" s="306"/>
      <c r="G20" s="307"/>
      <c r="I20" t="s">
        <v>275</v>
      </c>
    </row>
    <row r="21" spans="1:9" ht="15.95" thickBot="1">
      <c r="A21" s="221"/>
      <c r="B21" s="228" t="s">
        <v>112</v>
      </c>
      <c r="C21" s="229"/>
      <c r="D21" s="308">
        <f>+C_Actualizacion_RT!D74</f>
        <v>3718.9468967922285</v>
      </c>
      <c r="E21" s="309"/>
      <c r="F21" s="309"/>
      <c r="G21" s="310"/>
    </row>
    <row r="22" spans="1:9" ht="24.95" customHeight="1" thickBot="1">
      <c r="A22" s="222"/>
      <c r="B22" s="223" t="s">
        <v>113</v>
      </c>
      <c r="C22" s="224"/>
      <c r="D22" s="233">
        <f>-C_Actualizacion_RT!D63</f>
        <v>-3458.9018222536256</v>
      </c>
      <c r="E22" s="234"/>
      <c r="F22" s="234"/>
      <c r="G22" s="235"/>
    </row>
    <row r="23" spans="1:9" ht="24.95" customHeight="1" thickBot="1">
      <c r="A23" s="237" t="s">
        <v>142</v>
      </c>
      <c r="B23" s="238"/>
      <c r="C23" s="83" t="s">
        <v>143</v>
      </c>
      <c r="D23" s="76" t="s">
        <v>128</v>
      </c>
      <c r="E23" s="83" t="s">
        <v>144</v>
      </c>
      <c r="F23" s="83" t="s">
        <v>145</v>
      </c>
      <c r="G23" s="83" t="s">
        <v>146</v>
      </c>
    </row>
    <row r="24" spans="1:9" ht="24.95" customHeight="1" thickBot="1">
      <c r="A24" s="236"/>
      <c r="B24" s="236"/>
      <c r="C24" s="79"/>
      <c r="D24" s="81"/>
      <c r="E24" s="78"/>
      <c r="F24" s="78"/>
      <c r="G24" s="78"/>
    </row>
    <row r="25" spans="1:9" ht="15.95" thickBot="1">
      <c r="A25" s="239"/>
      <c r="B25" s="239"/>
      <c r="C25" s="80"/>
      <c r="D25" s="82"/>
      <c r="E25" s="77"/>
      <c r="F25" s="77"/>
      <c r="G25" s="77"/>
    </row>
    <row r="26" spans="1:9" ht="15.95" thickBot="1">
      <c r="A26" s="236"/>
      <c r="B26" s="236"/>
      <c r="C26" s="79"/>
      <c r="D26" s="81"/>
      <c r="E26" s="78"/>
      <c r="F26" s="78"/>
      <c r="G26" s="78"/>
    </row>
  </sheetData>
  <mergeCells count="40">
    <mergeCell ref="I3:M3"/>
    <mergeCell ref="I1:M1"/>
    <mergeCell ref="I2:M2"/>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E8:E11"/>
    <mergeCell ref="B12:B18"/>
    <mergeCell ref="D12:G12"/>
    <mergeCell ref="D13:G13"/>
    <mergeCell ref="D14:G14"/>
    <mergeCell ref="D15:G15"/>
    <mergeCell ref="D16:G16"/>
    <mergeCell ref="D17:G17"/>
    <mergeCell ref="D18:G18"/>
    <mergeCell ref="B19:C19"/>
    <mergeCell ref="D19:G19"/>
    <mergeCell ref="D20:G20"/>
    <mergeCell ref="B21:C21"/>
    <mergeCell ref="D21:G21"/>
    <mergeCell ref="B22:C22"/>
    <mergeCell ref="D22:G22"/>
    <mergeCell ref="A23:B23"/>
    <mergeCell ref="A24:B24"/>
    <mergeCell ref="A25:B25"/>
    <mergeCell ref="A26:B26"/>
    <mergeCell ref="A20:A22"/>
    <mergeCell ref="B20:C20"/>
  </mergeCells>
  <dataValidations count="1">
    <dataValidation type="list" allowBlank="1" showInputMessage="1" showErrorMessage="1" sqref="C24:C26" xr:uid="{7EE8FC6A-1B24-483B-B57C-D1F79026A1F7}">
      <formula1>"Normativo, Económico o Financiero, Institucional, Técnico, Educativo o Cultural,Otro"</formula1>
    </dataValidation>
  </dataValidations>
  <hyperlinks>
    <hyperlink ref="I2:M2" location="C_Actualizacion_RT!A1" display="Hoja de Cálculo" xr:uid="{D4BFEB5A-B0DE-4CB7-961C-AE8B073971CD}"/>
    <hyperlink ref="I3:M3" location="Indice!A1" display="Volver al Índice" xr:uid="{F628A2A3-314A-4A84-B655-FE662B4B6D4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F7F7E-7718-441F-AC68-C3A9FF550F2F}">
  <sheetPr>
    <tabColor theme="8" tint="0.79998168889431442"/>
  </sheetPr>
  <dimension ref="A1:M26"/>
  <sheetViews>
    <sheetView topLeftCell="A8"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33.140625" style="17" customWidth="1"/>
    <col min="5" max="5" width="17.42578125" customWidth="1"/>
    <col min="6" max="6" width="19"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276</v>
      </c>
      <c r="D2" s="258"/>
      <c r="E2" s="258"/>
      <c r="F2" s="258"/>
      <c r="G2" s="258"/>
      <c r="I2" s="214" t="s">
        <v>69</v>
      </c>
      <c r="J2" s="215"/>
      <c r="K2" s="215"/>
      <c r="L2" s="215"/>
      <c r="M2" s="216"/>
    </row>
    <row r="3" spans="1:13" ht="56.25" customHeight="1" thickBot="1">
      <c r="A3" s="268" t="s">
        <v>128</v>
      </c>
      <c r="B3" s="268"/>
      <c r="C3" s="269" t="s">
        <v>277</v>
      </c>
      <c r="D3" s="269"/>
      <c r="E3" s="269"/>
      <c r="F3" s="269"/>
      <c r="G3" s="269"/>
      <c r="I3" s="217" t="s">
        <v>72</v>
      </c>
      <c r="J3" s="218"/>
      <c r="K3" s="218"/>
      <c r="L3" s="218"/>
      <c r="M3" s="219"/>
    </row>
    <row r="4" spans="1:13" ht="24.95" customHeight="1" thickBot="1">
      <c r="A4" s="258" t="s">
        <v>130</v>
      </c>
      <c r="B4" s="258"/>
      <c r="C4" s="259" t="s">
        <v>278</v>
      </c>
      <c r="D4" s="259"/>
      <c r="E4" s="259"/>
      <c r="F4" s="259"/>
      <c r="G4" s="259"/>
    </row>
    <row r="5" spans="1:13" ht="24.95" customHeight="1" thickBot="1">
      <c r="A5" s="223" t="s">
        <v>132</v>
      </c>
      <c r="B5" s="224"/>
      <c r="C5" s="260" t="s">
        <v>274</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2024</v>
      </c>
      <c r="D7" s="261"/>
      <c r="E7" s="261"/>
      <c r="F7" s="261"/>
      <c r="G7" s="262"/>
    </row>
    <row r="8" spans="1:13" ht="24.95" customHeight="1" thickBot="1">
      <c r="A8" s="243" t="s">
        <v>96</v>
      </c>
      <c r="B8" s="246" t="s">
        <v>137</v>
      </c>
      <c r="C8" s="74" t="s">
        <v>98</v>
      </c>
      <c r="D8" s="90">
        <f>+SUM(C_CEV!K51:Q51)</f>
        <v>21.029999999987012</v>
      </c>
      <c r="E8" s="246" t="s">
        <v>138</v>
      </c>
      <c r="F8" s="105" t="s">
        <v>98</v>
      </c>
      <c r="G8" s="109">
        <v>63.5</v>
      </c>
    </row>
    <row r="9" spans="1:13" ht="24.95" customHeight="1" thickBot="1">
      <c r="A9" s="244"/>
      <c r="B9" s="247"/>
      <c r="C9" s="75" t="s">
        <v>99</v>
      </c>
      <c r="D9" s="91">
        <f>+SUM(C_CEV!R51:AA51)</f>
        <v>105.09749999997894</v>
      </c>
      <c r="E9" s="247"/>
      <c r="F9" s="89" t="s">
        <v>99</v>
      </c>
      <c r="G9" s="107">
        <v>271.39999999999998</v>
      </c>
    </row>
    <row r="10" spans="1:13" ht="24.95" customHeight="1" thickBot="1">
      <c r="A10" s="244"/>
      <c r="B10" s="247"/>
      <c r="C10" s="73" t="s">
        <v>100</v>
      </c>
      <c r="D10" s="90">
        <f>+SUM(C_CEV!AB51:AK51)</f>
        <v>173.45249999999851</v>
      </c>
      <c r="E10" s="247"/>
      <c r="F10" s="106" t="s">
        <v>100</v>
      </c>
      <c r="G10" s="108">
        <v>470.4</v>
      </c>
    </row>
    <row r="11" spans="1:13" ht="24.95" customHeight="1" thickBot="1">
      <c r="A11" s="244"/>
      <c r="B11" s="248"/>
      <c r="C11" s="75" t="s">
        <v>101</v>
      </c>
      <c r="D11" s="92">
        <f>SUM(D8:D10)</f>
        <v>299.57999999996446</v>
      </c>
      <c r="E11" s="248"/>
      <c r="F11" s="89" t="s">
        <v>101</v>
      </c>
      <c r="G11" s="93">
        <f>SUM(G8:G10)</f>
        <v>805.3</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15.95" thickBot="1">
      <c r="A18" s="244"/>
      <c r="B18" s="222"/>
      <c r="C18" s="73" t="s">
        <v>108</v>
      </c>
      <c r="D18" s="249">
        <v>0</v>
      </c>
      <c r="E18" s="250"/>
      <c r="F18" s="250"/>
      <c r="G18" s="251"/>
    </row>
    <row r="19" spans="1:9" ht="15.95" thickBot="1">
      <c r="A19" s="245"/>
      <c r="B19" s="228" t="s">
        <v>109</v>
      </c>
      <c r="C19" s="229"/>
      <c r="D19" s="255"/>
      <c r="E19" s="256"/>
      <c r="F19" s="256"/>
      <c r="G19" s="257"/>
    </row>
    <row r="20" spans="1:9" ht="24.95" customHeight="1" thickBot="1">
      <c r="A20" s="220" t="s">
        <v>110</v>
      </c>
      <c r="B20" s="223" t="s">
        <v>140</v>
      </c>
      <c r="C20" s="224"/>
      <c r="D20" s="305">
        <f>+(D21+D22)*1000/D11</f>
        <v>-306.57277479754947</v>
      </c>
      <c r="E20" s="306"/>
      <c r="F20" s="306"/>
      <c r="G20" s="307"/>
      <c r="I20" t="s">
        <v>227</v>
      </c>
    </row>
    <row r="21" spans="1:9" ht="15.95" thickBot="1">
      <c r="A21" s="221"/>
      <c r="B21" s="228" t="s">
        <v>112</v>
      </c>
      <c r="C21" s="229"/>
      <c r="D21" s="308">
        <f>C_CEV!D89</f>
        <v>126.41369723534251</v>
      </c>
      <c r="E21" s="309"/>
      <c r="F21" s="309"/>
      <c r="G21" s="310"/>
    </row>
    <row r="22" spans="1:9" ht="24.95" customHeight="1" thickBot="1">
      <c r="A22" s="222"/>
      <c r="B22" s="223" t="s">
        <v>113</v>
      </c>
      <c r="C22" s="224"/>
      <c r="D22" s="233">
        <f>-C_CEV!D63</f>
        <v>-218.25676910918148</v>
      </c>
      <c r="E22" s="234"/>
      <c r="F22" s="234"/>
      <c r="G22" s="235"/>
    </row>
    <row r="23" spans="1:9" ht="24.95" customHeight="1" thickBot="1">
      <c r="A23" s="237" t="s">
        <v>142</v>
      </c>
      <c r="B23" s="238"/>
      <c r="C23" s="83" t="s">
        <v>143</v>
      </c>
      <c r="D23" s="76" t="s">
        <v>128</v>
      </c>
      <c r="E23" s="83" t="s">
        <v>144</v>
      </c>
      <c r="F23" s="83" t="s">
        <v>145</v>
      </c>
      <c r="G23" s="83" t="s">
        <v>146</v>
      </c>
    </row>
    <row r="24" spans="1:9" ht="24.95" customHeight="1" thickBot="1">
      <c r="A24" s="236"/>
      <c r="B24" s="236"/>
      <c r="C24" s="79"/>
      <c r="D24" s="81"/>
      <c r="E24" s="78"/>
      <c r="F24" s="78"/>
      <c r="G24" s="78"/>
    </row>
    <row r="25" spans="1:9" ht="24.95" customHeight="1" thickBot="1">
      <c r="A25" s="239"/>
      <c r="B25" s="239"/>
      <c r="C25" s="80"/>
      <c r="D25" s="82"/>
      <c r="E25" s="77"/>
      <c r="F25" s="77"/>
      <c r="G25" s="77"/>
    </row>
    <row r="26" spans="1:9" ht="24.95" customHeight="1" thickBot="1">
      <c r="A26" s="236"/>
      <c r="B26" s="236"/>
      <c r="C26" s="79"/>
      <c r="D26" s="81"/>
      <c r="E26" s="78"/>
      <c r="F26" s="78"/>
      <c r="G26" s="78"/>
    </row>
  </sheetData>
  <mergeCells count="40">
    <mergeCell ref="A25:B25"/>
    <mergeCell ref="A26:B26"/>
    <mergeCell ref="A23:B23"/>
    <mergeCell ref="A24:B24"/>
    <mergeCell ref="B19:C19"/>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D19:G19"/>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count="1">
    <dataValidation type="list" allowBlank="1" showInputMessage="1" showErrorMessage="1" sqref="C24:C26" xr:uid="{6F662825-B49F-4862-9C74-6AD032963CF9}">
      <formula1>"Normativo, Económico o Financiero, Institucional, Técnico, Educativo o Cultural,Otro"</formula1>
    </dataValidation>
  </dataValidations>
  <hyperlinks>
    <hyperlink ref="I2:M2" location="C_CEV!A1" display="Hoja de Cálculo" xr:uid="{014CED1A-8C5A-4890-AF70-1263128E506A}"/>
    <hyperlink ref="I3:M3" location="Indice!A1" display="Volver al Índice" xr:uid="{6F992A19-ACFF-4AE6-A9FC-E317B79D68A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0139D-1DD7-4908-A0D5-EF9D406AA304}">
  <sheetPr>
    <tabColor theme="8" tint="0.79998168889431442"/>
  </sheetPr>
  <dimension ref="A1:M30"/>
  <sheetViews>
    <sheetView workbookViewId="0">
      <selection sqref="A1:G1"/>
    </sheetView>
  </sheetViews>
  <sheetFormatPr defaultColWidth="11.42578125" defaultRowHeight="24.95" customHeight="1"/>
  <cols>
    <col min="1" max="1" width="20.7109375" customWidth="1"/>
    <col min="2" max="2" width="34.7109375" customWidth="1"/>
    <col min="3" max="3" width="41.140625" customWidth="1"/>
    <col min="4" max="4" width="35.140625" style="17" customWidth="1"/>
    <col min="5" max="5" width="17.42578125" customWidth="1"/>
    <col min="6" max="6" width="18.285156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276</v>
      </c>
      <c r="D2" s="258"/>
      <c r="E2" s="258"/>
      <c r="F2" s="258"/>
      <c r="G2" s="258"/>
      <c r="I2" s="214" t="s">
        <v>69</v>
      </c>
      <c r="J2" s="215"/>
      <c r="K2" s="215"/>
      <c r="L2" s="215"/>
      <c r="M2" s="216"/>
    </row>
    <row r="3" spans="1:13" ht="75" customHeight="1" thickBot="1">
      <c r="A3" s="268" t="s">
        <v>128</v>
      </c>
      <c r="B3" s="268"/>
      <c r="C3" s="269" t="s">
        <v>279</v>
      </c>
      <c r="D3" s="269"/>
      <c r="E3" s="269"/>
      <c r="F3" s="269"/>
      <c r="G3" s="269"/>
      <c r="I3" s="217" t="s">
        <v>72</v>
      </c>
      <c r="J3" s="218"/>
      <c r="K3" s="218"/>
      <c r="L3" s="218"/>
      <c r="M3" s="219"/>
    </row>
    <row r="4" spans="1:13" ht="24.95" customHeight="1" thickBot="1">
      <c r="A4" s="258" t="s">
        <v>130</v>
      </c>
      <c r="B4" s="258"/>
      <c r="C4" s="259" t="s">
        <v>280</v>
      </c>
      <c r="D4" s="259"/>
      <c r="E4" s="259"/>
      <c r="F4" s="259"/>
      <c r="G4" s="259"/>
    </row>
    <row r="5" spans="1:13" ht="24.95" customHeight="1" thickBot="1">
      <c r="A5" s="223" t="s">
        <v>132</v>
      </c>
      <c r="B5" s="224"/>
      <c r="C5" s="260" t="s">
        <v>274</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2024</v>
      </c>
      <c r="D7" s="261"/>
      <c r="E7" s="261"/>
      <c r="F7" s="261"/>
      <c r="G7" s="262"/>
    </row>
    <row r="8" spans="1:13" ht="24.95" customHeight="1" thickBot="1">
      <c r="A8" s="243" t="s">
        <v>96</v>
      </c>
      <c r="B8" s="246" t="s">
        <v>137</v>
      </c>
      <c r="C8" s="74" t="s">
        <v>98</v>
      </c>
      <c r="D8" s="90">
        <f>+SUM(C_SST!G45:Q45)</f>
        <v>87.275486022481189</v>
      </c>
      <c r="E8" s="246" t="s">
        <v>138</v>
      </c>
      <c r="F8" s="105" t="s">
        <v>98</v>
      </c>
      <c r="G8" s="109">
        <v>0.1</v>
      </c>
    </row>
    <row r="9" spans="1:13" ht="24.95" customHeight="1" thickBot="1">
      <c r="A9" s="244"/>
      <c r="B9" s="247"/>
      <c r="C9" s="75" t="s">
        <v>99</v>
      </c>
      <c r="D9" s="91">
        <f>+SUM(C_SST!R45:AA45)</f>
        <v>377.41631616662062</v>
      </c>
      <c r="E9" s="247"/>
      <c r="F9" s="89" t="s">
        <v>99</v>
      </c>
      <c r="G9" s="107">
        <v>0.2</v>
      </c>
    </row>
    <row r="10" spans="1:13" ht="24.95" customHeight="1" thickBot="1">
      <c r="A10" s="244"/>
      <c r="B10" s="247"/>
      <c r="C10" s="73" t="s">
        <v>100</v>
      </c>
      <c r="D10" s="90">
        <f>+SUM(C_SST!AB45:AK45)</f>
        <v>662.23112008585224</v>
      </c>
      <c r="E10" s="247"/>
      <c r="F10" s="106" t="s">
        <v>100</v>
      </c>
      <c r="G10" s="108">
        <v>0.4</v>
      </c>
    </row>
    <row r="11" spans="1:13" ht="24.95" customHeight="1" thickBot="1">
      <c r="A11" s="244"/>
      <c r="B11" s="248"/>
      <c r="C11" s="75" t="s">
        <v>101</v>
      </c>
      <c r="D11" s="92">
        <f>SUM(D8:D10)</f>
        <v>1126.9229222749541</v>
      </c>
      <c r="E11" s="248"/>
      <c r="F11" s="89" t="s">
        <v>101</v>
      </c>
      <c r="G11" s="93">
        <f>SUM(G8:G10)</f>
        <v>0.70000000000000007</v>
      </c>
    </row>
    <row r="12" spans="1:13" ht="24.95" customHeight="1" thickBot="1">
      <c r="A12" s="244"/>
      <c r="B12" s="220" t="s">
        <v>102</v>
      </c>
      <c r="C12" s="73" t="s">
        <v>81</v>
      </c>
      <c r="D12" s="249">
        <v>0.67</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15.95" thickBot="1">
      <c r="A18" s="244"/>
      <c r="B18" s="222"/>
      <c r="C18" s="73" t="s">
        <v>108</v>
      </c>
      <c r="D18" s="249">
        <v>0.33</v>
      </c>
      <c r="E18" s="250"/>
      <c r="F18" s="250"/>
      <c r="G18" s="251"/>
    </row>
    <row r="19" spans="1:9" ht="15.95" thickBot="1">
      <c r="A19" s="245"/>
      <c r="B19" s="228" t="s">
        <v>109</v>
      </c>
      <c r="C19" s="229"/>
      <c r="D19" s="255"/>
      <c r="E19" s="256"/>
      <c r="F19" s="256"/>
      <c r="G19" s="257"/>
    </row>
    <row r="20" spans="1:9" ht="24.95" customHeight="1" thickBot="1">
      <c r="A20" s="220" t="s">
        <v>110</v>
      </c>
      <c r="B20" s="223" t="s">
        <v>140</v>
      </c>
      <c r="C20" s="224"/>
      <c r="D20" s="225">
        <f>+(D21+D22)*1000/D11</f>
        <v>-162.27345155556466</v>
      </c>
      <c r="E20" s="226"/>
      <c r="F20" s="226"/>
      <c r="G20" s="227"/>
      <c r="I20" t="s">
        <v>227</v>
      </c>
    </row>
    <row r="21" spans="1:9" ht="15.95" thickBot="1">
      <c r="A21" s="221"/>
      <c r="B21" s="228" t="s">
        <v>112</v>
      </c>
      <c r="C21" s="229"/>
      <c r="D21" s="230">
        <f>+C_SST!D68</f>
        <v>190.58327826571397</v>
      </c>
      <c r="E21" s="231"/>
      <c r="F21" s="231"/>
      <c r="G21" s="232"/>
    </row>
    <row r="22" spans="1:9" ht="24.95" customHeight="1" thickBot="1">
      <c r="A22" s="222"/>
      <c r="B22" s="223" t="s">
        <v>113</v>
      </c>
      <c r="C22" s="224"/>
      <c r="D22" s="233">
        <f>-C_SST!D57</f>
        <v>-373.45295050035412</v>
      </c>
      <c r="E22" s="234"/>
      <c r="F22" s="234"/>
      <c r="G22" s="235"/>
    </row>
    <row r="23" spans="1:9" ht="24.95" customHeight="1" thickBot="1">
      <c r="A23" s="237" t="s">
        <v>142</v>
      </c>
      <c r="B23" s="238"/>
      <c r="C23" s="83" t="s">
        <v>143</v>
      </c>
      <c r="D23" s="76" t="s">
        <v>128</v>
      </c>
      <c r="E23" s="83" t="s">
        <v>144</v>
      </c>
      <c r="F23" s="83" t="s">
        <v>145</v>
      </c>
      <c r="G23" s="83" t="s">
        <v>146</v>
      </c>
    </row>
    <row r="24" spans="1:9" ht="24.95" customHeight="1" thickBot="1">
      <c r="A24" s="236"/>
      <c r="B24" s="236"/>
      <c r="C24" s="79"/>
      <c r="D24" s="81"/>
      <c r="E24" s="78"/>
      <c r="F24" s="78"/>
      <c r="G24" s="78"/>
    </row>
    <row r="25" spans="1:9" ht="24.95" customHeight="1" thickBot="1">
      <c r="A25" s="239"/>
      <c r="B25" s="239"/>
      <c r="C25" s="80"/>
      <c r="D25" s="82"/>
      <c r="E25" s="77"/>
      <c r="F25" s="77"/>
      <c r="G25" s="77"/>
    </row>
    <row r="26" spans="1:9" ht="24.95" customHeight="1" thickBot="1">
      <c r="A26" s="236"/>
      <c r="B26" s="236"/>
      <c r="C26" s="79"/>
      <c r="D26" s="81"/>
      <c r="E26" s="78"/>
      <c r="F26" s="78"/>
      <c r="G26" s="78"/>
    </row>
    <row r="27" spans="1:9" ht="24.95" customHeight="1" thickBot="1">
      <c r="A27" s="239"/>
      <c r="B27" s="239"/>
      <c r="C27" s="80"/>
      <c r="D27" s="82"/>
      <c r="E27" s="77"/>
      <c r="F27" s="77"/>
      <c r="G27" s="77"/>
    </row>
    <row r="28" spans="1:9" ht="24.95" customHeight="1" thickBot="1">
      <c r="A28" s="236"/>
      <c r="B28" s="236"/>
      <c r="C28" s="79"/>
      <c r="D28" s="81"/>
      <c r="E28" s="78"/>
      <c r="F28" s="78"/>
      <c r="G28" s="78"/>
    </row>
    <row r="29" spans="1:9" ht="24.95" customHeight="1" thickBot="1">
      <c r="A29" s="239"/>
      <c r="B29" s="239"/>
      <c r="C29" s="80"/>
      <c r="D29" s="82"/>
      <c r="E29" s="77"/>
      <c r="F29" s="77"/>
      <c r="G29" s="77"/>
    </row>
    <row r="30" spans="1:9" ht="24.95" customHeight="1" thickBot="1">
      <c r="A30" s="236"/>
      <c r="B30" s="236"/>
      <c r="C30" s="79"/>
      <c r="D30" s="81"/>
      <c r="E30" s="78"/>
      <c r="F30" s="78"/>
      <c r="G30" s="78"/>
    </row>
  </sheetData>
  <mergeCells count="44">
    <mergeCell ref="A28:B28"/>
    <mergeCell ref="A29:B29"/>
    <mergeCell ref="A30:B30"/>
    <mergeCell ref="A23:B23"/>
    <mergeCell ref="A24:B24"/>
    <mergeCell ref="A25:B25"/>
    <mergeCell ref="A26:B26"/>
    <mergeCell ref="A27:B27"/>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B19:C19"/>
    <mergeCell ref="D19:G19"/>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disablePrompts="1" count="1">
    <dataValidation type="list" allowBlank="1" showInputMessage="1" showErrorMessage="1" sqref="C24:C30" xr:uid="{19F7FE71-702F-43EB-B51B-63A29494279F}">
      <formula1>"Normativo, Económico o Financiero, Institucional, Técnico, Educativo o Cultural,Otro"</formula1>
    </dataValidation>
  </dataValidations>
  <hyperlinks>
    <hyperlink ref="I2:M2" location="C_SST!A1" display="Hoja de Cálculo" xr:uid="{5898ACA3-E7EE-4F3A-812B-0BA2938438DF}"/>
    <hyperlink ref="I3:M3" location="Indice!A1" display="Volver al Índice" xr:uid="{3184EF37-4736-40E9-A2DB-39D15D613BC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953D-1FC4-403A-945F-28ABF3D215AF}">
  <sheetPr>
    <tabColor theme="8" tint="0.79998168889431442"/>
  </sheetPr>
  <dimension ref="A1:M31"/>
  <sheetViews>
    <sheetView topLeftCell="A12"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24.42578125" style="17" customWidth="1"/>
    <col min="5" max="5" width="21.28515625" customWidth="1"/>
    <col min="6" max="6" width="29.425781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281</v>
      </c>
      <c r="D2" s="258"/>
      <c r="E2" s="258"/>
      <c r="F2" s="258"/>
      <c r="G2" s="258"/>
      <c r="I2" s="214" t="s">
        <v>69</v>
      </c>
      <c r="J2" s="215"/>
      <c r="K2" s="215"/>
      <c r="L2" s="215"/>
      <c r="M2" s="216"/>
    </row>
    <row r="3" spans="1:13" ht="42" customHeight="1" thickBot="1">
      <c r="A3" s="268" t="s">
        <v>128</v>
      </c>
      <c r="B3" s="268"/>
      <c r="C3" s="269" t="s">
        <v>282</v>
      </c>
      <c r="D3" s="269"/>
      <c r="E3" s="269"/>
      <c r="F3" s="269"/>
      <c r="G3" s="269"/>
      <c r="I3" s="217" t="s">
        <v>72</v>
      </c>
      <c r="J3" s="218"/>
      <c r="K3" s="218"/>
      <c r="L3" s="218"/>
      <c r="M3" s="219"/>
    </row>
    <row r="4" spans="1:13" ht="24.95" customHeight="1" thickBot="1">
      <c r="A4" s="258" t="s">
        <v>130</v>
      </c>
      <c r="B4" s="258"/>
      <c r="C4" s="259"/>
      <c r="D4" s="259"/>
      <c r="E4" s="259"/>
      <c r="F4" s="259"/>
      <c r="G4" s="259"/>
    </row>
    <row r="5" spans="1:13" ht="24.95" customHeight="1" thickBot="1">
      <c r="A5" s="223" t="s">
        <v>132</v>
      </c>
      <c r="B5" s="224"/>
      <c r="C5" s="260" t="s">
        <v>274</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2030</v>
      </c>
      <c r="D7" s="261"/>
      <c r="E7" s="261"/>
      <c r="F7" s="261"/>
      <c r="G7" s="262"/>
    </row>
    <row r="8" spans="1:13" ht="24.95" customHeight="1" thickBot="1">
      <c r="A8" s="243" t="s">
        <v>96</v>
      </c>
      <c r="B8" s="246" t="s">
        <v>137</v>
      </c>
      <c r="C8" s="74" t="s">
        <v>98</v>
      </c>
      <c r="D8" s="90">
        <f>+SUM(C_ElecACS!G45:Q45)</f>
        <v>5.1820445194950132E-3</v>
      </c>
      <c r="E8" s="246" t="s">
        <v>138</v>
      </c>
      <c r="F8" s="105" t="s">
        <v>98</v>
      </c>
      <c r="G8" s="109">
        <v>0</v>
      </c>
    </row>
    <row r="9" spans="1:13" ht="24.95" customHeight="1" thickBot="1">
      <c r="A9" s="244"/>
      <c r="B9" s="247"/>
      <c r="C9" s="75" t="s">
        <v>99</v>
      </c>
      <c r="D9" s="91">
        <f>+SUM(C_ElecACS!R45:AA45)</f>
        <v>24.98305879944445</v>
      </c>
      <c r="E9" s="247"/>
      <c r="F9" s="89" t="s">
        <v>99</v>
      </c>
      <c r="G9" s="107">
        <v>0</v>
      </c>
    </row>
    <row r="10" spans="1:13" ht="24.95" customHeight="1" thickBot="1">
      <c r="A10" s="244"/>
      <c r="B10" s="247"/>
      <c r="C10" s="73" t="s">
        <v>100</v>
      </c>
      <c r="D10" s="90">
        <f>+SUM(C_ElecACS!AB45:AK45)</f>
        <v>1900.671498186492</v>
      </c>
      <c r="E10" s="247"/>
      <c r="F10" s="106" t="s">
        <v>100</v>
      </c>
      <c r="G10" s="108">
        <v>1.9</v>
      </c>
    </row>
    <row r="11" spans="1:13" ht="24.95" customHeight="1" thickBot="1">
      <c r="A11" s="244"/>
      <c r="B11" s="248"/>
      <c r="C11" s="75" t="s">
        <v>101</v>
      </c>
      <c r="D11" s="92">
        <f>SUM(D8:D10)</f>
        <v>1925.659739030456</v>
      </c>
      <c r="E11" s="248"/>
      <c r="F11" s="89" t="s">
        <v>101</v>
      </c>
      <c r="G11" s="93">
        <f>SUM(G8:G10)</f>
        <v>1.9</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24.95" customHeight="1" thickBot="1">
      <c r="A18" s="244"/>
      <c r="B18" s="222"/>
      <c r="C18" s="73" t="s">
        <v>108</v>
      </c>
      <c r="D18" s="249">
        <v>0</v>
      </c>
      <c r="E18" s="250"/>
      <c r="F18" s="250"/>
      <c r="G18" s="251"/>
    </row>
    <row r="19" spans="1:9" ht="24.95" customHeight="1" thickBot="1">
      <c r="A19" s="245"/>
      <c r="B19" s="228" t="s">
        <v>109</v>
      </c>
      <c r="C19" s="229"/>
      <c r="D19" s="255"/>
      <c r="E19" s="256"/>
      <c r="F19" s="256"/>
      <c r="G19" s="257"/>
    </row>
    <row r="20" spans="1:9" ht="24.95" customHeight="1" thickBot="1">
      <c r="A20" s="220" t="s">
        <v>110</v>
      </c>
      <c r="B20" s="223" t="s">
        <v>140</v>
      </c>
      <c r="C20" s="224"/>
      <c r="D20" s="305">
        <f>+(D21+D22)*1000/D11</f>
        <v>-118.20135336527662</v>
      </c>
      <c r="E20" s="306"/>
      <c r="F20" s="306"/>
      <c r="G20" s="307"/>
      <c r="I20" t="s">
        <v>188</v>
      </c>
    </row>
    <row r="21" spans="1:9" ht="24.95" customHeight="1" thickBot="1">
      <c r="A21" s="221"/>
      <c r="B21" s="228" t="s">
        <v>112</v>
      </c>
      <c r="C21" s="229"/>
      <c r="D21" s="308">
        <f>+C_ElecACS!D72</f>
        <v>29.408732993290958</v>
      </c>
      <c r="E21" s="309"/>
      <c r="F21" s="309"/>
      <c r="G21" s="310"/>
    </row>
    <row r="22" spans="1:9" ht="24.95" customHeight="1" thickBot="1">
      <c r="A22" s="222"/>
      <c r="B22" s="223" t="s">
        <v>113</v>
      </c>
      <c r="C22" s="224"/>
      <c r="D22" s="311">
        <f>-C_ElecACS!D57</f>
        <v>-257.02432026771623</v>
      </c>
      <c r="E22" s="312"/>
      <c r="F22" s="312"/>
      <c r="G22" s="313"/>
    </row>
    <row r="23" spans="1:9" ht="24.95" customHeight="1" thickBot="1">
      <c r="A23" s="237" t="s">
        <v>142</v>
      </c>
      <c r="B23" s="238"/>
      <c r="C23" s="83" t="s">
        <v>143</v>
      </c>
      <c r="D23" s="76" t="s">
        <v>128</v>
      </c>
      <c r="E23" s="83" t="s">
        <v>144</v>
      </c>
      <c r="F23" s="83" t="s">
        <v>145</v>
      </c>
      <c r="G23" s="83" t="s">
        <v>146</v>
      </c>
    </row>
    <row r="24" spans="1:9" ht="24.95" customHeight="1" thickBot="1">
      <c r="A24" s="236"/>
      <c r="B24" s="236"/>
      <c r="C24" s="79"/>
      <c r="D24" s="81"/>
      <c r="E24" s="78"/>
      <c r="F24" s="78"/>
      <c r="G24" s="78"/>
    </row>
    <row r="25" spans="1:9" ht="15.95" thickBot="1">
      <c r="A25" s="239"/>
      <c r="B25" s="239"/>
      <c r="C25" s="80"/>
      <c r="D25" s="82"/>
      <c r="E25" s="77"/>
      <c r="F25" s="77"/>
      <c r="G25" s="77"/>
    </row>
    <row r="26" spans="1:9" ht="15.95" thickBot="1">
      <c r="A26" s="236"/>
      <c r="B26" s="236"/>
      <c r="C26" s="79"/>
      <c r="D26" s="81"/>
      <c r="E26" s="78"/>
      <c r="F26" s="78"/>
      <c r="G26" s="78"/>
    </row>
    <row r="28" spans="1:9" ht="24.95" customHeight="1">
      <c r="D28" s="142">
        <f>+D8+Res_ElecCoc!D8+Res_ElecCalef!D8</f>
        <v>295.97214342177892</v>
      </c>
      <c r="E28" s="140">
        <f>+D11+Res_ElecCoc!D11+Res_ElecCalef!D11</f>
        <v>7269.1775370467012</v>
      </c>
      <c r="F28">
        <f>+(E29+E30)/(E28)</f>
        <v>-0.18423525632723856</v>
      </c>
    </row>
    <row r="29" spans="1:9" ht="24.95" customHeight="1">
      <c r="D29" s="142">
        <f>+D9+Res_ElecCoc!D9+Res_ElecCalef!D9</f>
        <v>1425.1361177643555</v>
      </c>
      <c r="E29" s="140">
        <f>+D21+Res_ElecCoc!D21+Res_ElecCalef!D21</f>
        <v>167.17132015080955</v>
      </c>
    </row>
    <row r="30" spans="1:9" ht="24.95" customHeight="1">
      <c r="D30" s="142">
        <f>+D10+Res_ElecCoc!D10+Res_ElecCalef!D10</f>
        <v>5548.0692758605674</v>
      </c>
      <c r="E30" s="140">
        <f>+D22+Res_ElecCoc!D22+Res_ElecCalef!D22</f>
        <v>-1506.4101069768133</v>
      </c>
    </row>
    <row r="31" spans="1:9" ht="24.95" customHeight="1">
      <c r="D31" s="142">
        <f>+D11+Res_ElecCoc!D11+Res_ElecCalef!D11</f>
        <v>7269.1775370467012</v>
      </c>
    </row>
  </sheetData>
  <mergeCells count="40">
    <mergeCell ref="A23:B23"/>
    <mergeCell ref="A24:B24"/>
    <mergeCell ref="A25:B25"/>
    <mergeCell ref="A26:B26"/>
    <mergeCell ref="B19:C19"/>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D19:G19"/>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count="1">
    <dataValidation type="list" allowBlank="1" showInputMessage="1" showErrorMessage="1" sqref="C24:C26" xr:uid="{98594D57-7D95-431E-B5DD-A361A631F2F1}">
      <formula1>"Normativo, Económico o Financiero, Institucional, Técnico, Educativo o Cultural,Otro"</formula1>
    </dataValidation>
  </dataValidations>
  <hyperlinks>
    <hyperlink ref="I2:M2" location="C_ElecACS!A1" display="Hoja de Cálculo" xr:uid="{A617AFE1-8E25-4519-87BF-C248E5333D71}"/>
    <hyperlink ref="I3:M3" location="Indice!A1" display="Volver al Índice" xr:uid="{19D46A29-DFB8-4BDC-8FA7-82F2E12F657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9CC28-7A37-4D8B-BF40-201F99564AEE}">
  <sheetPr>
    <tabColor theme="8" tint="0.79998168889431442"/>
  </sheetPr>
  <dimension ref="A1:M26"/>
  <sheetViews>
    <sheetView topLeftCell="A3"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32.140625" style="17" customWidth="1"/>
    <col min="5" max="5" width="17.42578125" customWidth="1"/>
    <col min="6" max="6" width="25.1406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283</v>
      </c>
      <c r="D2" s="258"/>
      <c r="E2" s="258"/>
      <c r="F2" s="258"/>
      <c r="G2" s="258"/>
      <c r="I2" s="214" t="s">
        <v>69</v>
      </c>
      <c r="J2" s="215"/>
      <c r="K2" s="215"/>
      <c r="L2" s="215"/>
      <c r="M2" s="216"/>
    </row>
    <row r="3" spans="1:13" ht="35.25" customHeight="1" thickBot="1">
      <c r="A3" s="268" t="s">
        <v>128</v>
      </c>
      <c r="B3" s="268"/>
      <c r="C3" s="269" t="s">
        <v>284</v>
      </c>
      <c r="D3" s="269"/>
      <c r="E3" s="269"/>
      <c r="F3" s="269"/>
      <c r="G3" s="269"/>
      <c r="I3" s="217" t="s">
        <v>72</v>
      </c>
      <c r="J3" s="218"/>
      <c r="K3" s="218"/>
      <c r="L3" s="218"/>
      <c r="M3" s="219"/>
    </row>
    <row r="4" spans="1:13" ht="24.95" customHeight="1" thickBot="1">
      <c r="A4" s="258" t="s">
        <v>130</v>
      </c>
      <c r="B4" s="258"/>
      <c r="C4" s="259"/>
      <c r="D4" s="259"/>
      <c r="E4" s="259"/>
      <c r="F4" s="259"/>
      <c r="G4" s="259"/>
    </row>
    <row r="5" spans="1:13" ht="24.95" customHeight="1" thickBot="1">
      <c r="A5" s="223" t="s">
        <v>132</v>
      </c>
      <c r="B5" s="224"/>
      <c r="C5" s="260" t="s">
        <v>274</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2030</v>
      </c>
      <c r="D7" s="261"/>
      <c r="E7" s="261"/>
      <c r="F7" s="261"/>
      <c r="G7" s="262"/>
    </row>
    <row r="8" spans="1:13" ht="24.95" customHeight="1" thickBot="1">
      <c r="A8" s="243" t="s">
        <v>96</v>
      </c>
      <c r="B8" s="246" t="s">
        <v>137</v>
      </c>
      <c r="C8" s="74" t="s">
        <v>98</v>
      </c>
      <c r="D8" s="90">
        <f>+SUM(C_ElecCoc!G45:Q45)</f>
        <v>295.96696137725945</v>
      </c>
      <c r="E8" s="246" t="s">
        <v>138</v>
      </c>
      <c r="F8" s="105" t="s">
        <v>98</v>
      </c>
      <c r="G8" s="109">
        <v>24.9</v>
      </c>
    </row>
    <row r="9" spans="1:13" ht="24.95" customHeight="1" thickBot="1">
      <c r="A9" s="244"/>
      <c r="B9" s="247"/>
      <c r="C9" s="75" t="s">
        <v>99</v>
      </c>
      <c r="D9" s="91">
        <f>+SUM(C_ElecCoc!R45:AA45)</f>
        <v>1372.6654429461998</v>
      </c>
      <c r="E9" s="247"/>
      <c r="F9" s="89" t="s">
        <v>99</v>
      </c>
      <c r="G9" s="107">
        <v>105.5</v>
      </c>
    </row>
    <row r="10" spans="1:13" ht="24.95" customHeight="1" thickBot="1">
      <c r="A10" s="244"/>
      <c r="B10" s="247"/>
      <c r="C10" s="73" t="s">
        <v>100</v>
      </c>
      <c r="D10" s="90">
        <f>+SUM(C_ElecCoc!AB45:AK45)</f>
        <v>2833.4803765378556</v>
      </c>
      <c r="E10" s="247"/>
      <c r="F10" s="106" t="s">
        <v>100</v>
      </c>
      <c r="G10" s="108">
        <v>334.6</v>
      </c>
    </row>
    <row r="11" spans="1:13" ht="24.95" customHeight="1" thickBot="1">
      <c r="A11" s="244"/>
      <c r="B11" s="248"/>
      <c r="C11" s="75" t="s">
        <v>101</v>
      </c>
      <c r="D11" s="92">
        <f>SUM(D8:D10)</f>
        <v>4502.1127808613146</v>
      </c>
      <c r="E11" s="248"/>
      <c r="F11" s="89" t="s">
        <v>101</v>
      </c>
      <c r="G11" s="93">
        <f>SUM(G8:G10)</f>
        <v>465</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15.95" thickBot="1">
      <c r="A18" s="244"/>
      <c r="B18" s="222"/>
      <c r="C18" s="73" t="s">
        <v>108</v>
      </c>
      <c r="D18" s="249">
        <v>0</v>
      </c>
      <c r="E18" s="250"/>
      <c r="F18" s="250"/>
      <c r="G18" s="251"/>
    </row>
    <row r="19" spans="1:9" ht="15.95" thickBot="1">
      <c r="A19" s="245"/>
      <c r="B19" s="228" t="s">
        <v>109</v>
      </c>
      <c r="C19" s="229"/>
      <c r="D19" s="255"/>
      <c r="E19" s="256"/>
      <c r="F19" s="256"/>
      <c r="G19" s="257"/>
    </row>
    <row r="20" spans="1:9" ht="24.95" customHeight="1" thickBot="1">
      <c r="A20" s="220" t="s">
        <v>110</v>
      </c>
      <c r="B20" s="223" t="s">
        <v>140</v>
      </c>
      <c r="C20" s="224"/>
      <c r="D20" s="305">
        <f>+(D21+D22)*1000/D11</f>
        <v>-221.64394608329712</v>
      </c>
      <c r="E20" s="306"/>
      <c r="F20" s="306"/>
      <c r="G20" s="307"/>
      <c r="I20" t="s">
        <v>227</v>
      </c>
    </row>
    <row r="21" spans="1:9" ht="15.95" thickBot="1">
      <c r="A21" s="221"/>
      <c r="B21" s="228" t="s">
        <v>112</v>
      </c>
      <c r="C21" s="229"/>
      <c r="D21" s="308">
        <f>+C_ElecCoc!D73</f>
        <v>36.107649692075817</v>
      </c>
      <c r="E21" s="309"/>
      <c r="F21" s="309"/>
      <c r="G21" s="310"/>
    </row>
    <row r="22" spans="1:9" ht="24.95" customHeight="1" thickBot="1">
      <c r="A22" s="222"/>
      <c r="B22" s="223" t="s">
        <v>113</v>
      </c>
      <c r="C22" s="224"/>
      <c r="D22" s="311">
        <f>-C_ElecCoc!D57</f>
        <v>-1033.973692154224</v>
      </c>
      <c r="E22" s="312"/>
      <c r="F22" s="312"/>
      <c r="G22" s="313"/>
    </row>
    <row r="23" spans="1:9" ht="24.95" customHeight="1" thickBot="1">
      <c r="A23" s="237" t="s">
        <v>142</v>
      </c>
      <c r="B23" s="238"/>
      <c r="C23" s="83" t="s">
        <v>143</v>
      </c>
      <c r="D23" s="76" t="s">
        <v>128</v>
      </c>
      <c r="E23" s="83" t="s">
        <v>144</v>
      </c>
      <c r="F23" s="83" t="s">
        <v>145</v>
      </c>
      <c r="G23" s="83" t="s">
        <v>146</v>
      </c>
    </row>
    <row r="24" spans="1:9" ht="24.95" customHeight="1" thickBot="1">
      <c r="A24" s="236"/>
      <c r="B24" s="236"/>
      <c r="C24" s="79"/>
      <c r="D24" s="81"/>
      <c r="E24" s="78"/>
      <c r="F24" s="78"/>
      <c r="G24" s="78"/>
    </row>
    <row r="25" spans="1:9" ht="15.95" thickBot="1">
      <c r="A25" s="239"/>
      <c r="B25" s="239"/>
      <c r="C25" s="80"/>
      <c r="D25" s="82"/>
      <c r="E25" s="77"/>
      <c r="F25" s="77"/>
      <c r="G25" s="77"/>
    </row>
    <row r="26" spans="1:9" ht="15.95" thickBot="1">
      <c r="A26" s="236"/>
      <c r="B26" s="236"/>
      <c r="C26" s="79"/>
      <c r="D26" s="81"/>
      <c r="E26" s="78"/>
      <c r="F26" s="78"/>
      <c r="G26" s="78"/>
    </row>
  </sheetData>
  <mergeCells count="40">
    <mergeCell ref="A23:B23"/>
    <mergeCell ref="A24:B24"/>
    <mergeCell ref="A25:B25"/>
    <mergeCell ref="A26:B26"/>
    <mergeCell ref="B19:C19"/>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D19:G19"/>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count="1">
    <dataValidation type="list" allowBlank="1" showInputMessage="1" showErrorMessage="1" sqref="C24:C26" xr:uid="{F7CE88F7-771B-460F-AF48-00618CF762C5}">
      <formula1>"Normativo, Económico o Financiero, Institucional, Técnico, Educativo o Cultural,Otro"</formula1>
    </dataValidation>
  </dataValidations>
  <hyperlinks>
    <hyperlink ref="I2:M2" location="C_ElecCoc!A1" display="Hoja de Cálculo" xr:uid="{FE95A95F-09F5-458F-823C-6CFB5DC2970C}"/>
    <hyperlink ref="I3:M3" location="Indice!A1" display="Volver al Índice" xr:uid="{8C0B1F9C-7F96-4AF3-A71F-B170B06435A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07EDA-4119-43C4-BCB5-832499E1A02E}">
  <sheetPr>
    <tabColor theme="8" tint="0.79998168889431442"/>
  </sheetPr>
  <dimension ref="A1:M26"/>
  <sheetViews>
    <sheetView topLeftCell="A6"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47.42578125" style="17" customWidth="1"/>
    <col min="5" max="5" width="17.42578125" customWidth="1"/>
    <col min="6" max="6" width="19.425781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283</v>
      </c>
      <c r="D2" s="258"/>
      <c r="E2" s="258"/>
      <c r="F2" s="258"/>
      <c r="G2" s="258"/>
      <c r="I2" s="214" t="s">
        <v>69</v>
      </c>
      <c r="J2" s="215"/>
      <c r="K2" s="215"/>
      <c r="L2" s="215"/>
      <c r="M2" s="216"/>
    </row>
    <row r="3" spans="1:13" ht="24.95" customHeight="1" thickBot="1">
      <c r="A3" s="268" t="s">
        <v>128</v>
      </c>
      <c r="B3" s="268"/>
      <c r="C3" s="269" t="s">
        <v>284</v>
      </c>
      <c r="D3" s="269"/>
      <c r="E3" s="269"/>
      <c r="F3" s="269"/>
      <c r="G3" s="269"/>
      <c r="I3" s="217" t="s">
        <v>72</v>
      </c>
      <c r="J3" s="218"/>
      <c r="K3" s="218"/>
      <c r="L3" s="218"/>
      <c r="M3" s="219"/>
    </row>
    <row r="4" spans="1:13" ht="24.95" customHeight="1" thickBot="1">
      <c r="A4" s="258" t="s">
        <v>130</v>
      </c>
      <c r="B4" s="258"/>
      <c r="C4" s="259"/>
      <c r="D4" s="259"/>
      <c r="E4" s="259"/>
      <c r="F4" s="259"/>
      <c r="G4" s="259"/>
    </row>
    <row r="5" spans="1:13" ht="24.95" customHeight="1" thickBot="1">
      <c r="A5" s="223" t="s">
        <v>132</v>
      </c>
      <c r="B5" s="224"/>
      <c r="C5" s="260" t="s">
        <v>274</v>
      </c>
      <c r="D5" s="261"/>
      <c r="E5" s="261"/>
      <c r="F5" s="261"/>
      <c r="G5" s="262"/>
    </row>
    <row r="6" spans="1:13" ht="60.75" customHeight="1" thickBot="1">
      <c r="A6" s="228" t="s">
        <v>134</v>
      </c>
      <c r="B6" s="229"/>
      <c r="C6" s="314" t="s">
        <v>285</v>
      </c>
      <c r="D6" s="315"/>
      <c r="E6" s="315"/>
      <c r="F6" s="315"/>
      <c r="G6" s="316"/>
    </row>
    <row r="7" spans="1:13" ht="24.95" customHeight="1" thickBot="1">
      <c r="A7" s="223" t="s">
        <v>136</v>
      </c>
      <c r="B7" s="224"/>
      <c r="C7" s="260">
        <v>2030</v>
      </c>
      <c r="D7" s="261"/>
      <c r="E7" s="261"/>
      <c r="F7" s="261"/>
      <c r="G7" s="262"/>
    </row>
    <row r="8" spans="1:13" ht="24.95" customHeight="1" thickBot="1">
      <c r="A8" s="243" t="s">
        <v>96</v>
      </c>
      <c r="B8" s="246" t="s">
        <v>137</v>
      </c>
      <c r="C8" s="74" t="s">
        <v>98</v>
      </c>
      <c r="D8" s="90">
        <f>+SUM(C_ElecCalef!G45:Q45)</f>
        <v>0</v>
      </c>
      <c r="E8" s="246" t="s">
        <v>138</v>
      </c>
      <c r="F8" s="105" t="s">
        <v>98</v>
      </c>
      <c r="G8" s="109">
        <v>0</v>
      </c>
    </row>
    <row r="9" spans="1:13" ht="24.95" customHeight="1" thickBot="1">
      <c r="A9" s="244"/>
      <c r="B9" s="247"/>
      <c r="C9" s="75" t="s">
        <v>99</v>
      </c>
      <c r="D9" s="91">
        <f>+SUM(C_ElecCalef!R45:AA45)</f>
        <v>27.487616018711222</v>
      </c>
      <c r="E9" s="247"/>
      <c r="F9" s="89" t="s">
        <v>99</v>
      </c>
      <c r="G9" s="107">
        <v>9</v>
      </c>
    </row>
    <row r="10" spans="1:13" ht="24.95" customHeight="1" thickBot="1">
      <c r="A10" s="244"/>
      <c r="B10" s="247"/>
      <c r="C10" s="73" t="s">
        <v>100</v>
      </c>
      <c r="D10" s="90">
        <f>+SUM(C_ElecCalef!AB45:AK45)</f>
        <v>813.91740113621961</v>
      </c>
      <c r="E10" s="247"/>
      <c r="F10" s="106" t="s">
        <v>100</v>
      </c>
      <c r="G10" s="108">
        <v>7298.3</v>
      </c>
    </row>
    <row r="11" spans="1:13" ht="24.95" customHeight="1" thickBot="1">
      <c r="A11" s="244"/>
      <c r="B11" s="248"/>
      <c r="C11" s="75" t="s">
        <v>101</v>
      </c>
      <c r="D11" s="92">
        <f>SUM(D8:D10)</f>
        <v>841.40501715493087</v>
      </c>
      <c r="E11" s="248"/>
      <c r="F11" s="89" t="s">
        <v>101</v>
      </c>
      <c r="G11" s="93">
        <f>SUM(G8:G10)</f>
        <v>7307.3</v>
      </c>
    </row>
    <row r="12" spans="1:13" ht="24.95" customHeight="1" thickBot="1">
      <c r="A12" s="244"/>
      <c r="B12" s="220" t="s">
        <v>102</v>
      </c>
      <c r="C12" s="73" t="s">
        <v>81</v>
      </c>
      <c r="D12" s="249">
        <v>0.8</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15.95" thickBot="1">
      <c r="A18" s="244"/>
      <c r="B18" s="222"/>
      <c r="C18" s="73" t="s">
        <v>108</v>
      </c>
      <c r="D18" s="249">
        <v>0.2</v>
      </c>
      <c r="E18" s="250"/>
      <c r="F18" s="250"/>
      <c r="G18" s="251"/>
    </row>
    <row r="19" spans="1:9" ht="15.95" thickBot="1">
      <c r="A19" s="245"/>
      <c r="B19" s="228" t="s">
        <v>109</v>
      </c>
      <c r="C19" s="229"/>
      <c r="D19" s="255"/>
      <c r="E19" s="256"/>
      <c r="F19" s="256"/>
      <c r="G19" s="257"/>
    </row>
    <row r="20" spans="1:9" ht="24.95" customHeight="1" thickBot="1">
      <c r="A20" s="220" t="s">
        <v>110</v>
      </c>
      <c r="B20" s="223" t="s">
        <v>140</v>
      </c>
      <c r="C20" s="224"/>
      <c r="D20" s="305">
        <f>+(D21+D22)*1000/D11</f>
        <v>-135.19904774763643</v>
      </c>
      <c r="E20" s="306"/>
      <c r="F20" s="306"/>
      <c r="G20" s="307"/>
      <c r="I20" t="s">
        <v>171</v>
      </c>
    </row>
    <row r="21" spans="1:9" ht="15.95" thickBot="1">
      <c r="A21" s="221"/>
      <c r="B21" s="228" t="s">
        <v>112</v>
      </c>
      <c r="C21" s="229"/>
      <c r="D21" s="308">
        <f>+C_ElecCalef!D72</f>
        <v>101.65493746544277</v>
      </c>
      <c r="E21" s="309"/>
      <c r="F21" s="309"/>
      <c r="G21" s="310"/>
    </row>
    <row r="22" spans="1:9" ht="24.95" customHeight="1" thickBot="1">
      <c r="A22" s="222"/>
      <c r="B22" s="223" t="s">
        <v>113</v>
      </c>
      <c r="C22" s="224"/>
      <c r="D22" s="317">
        <f>-C_ElecCalef!D57</f>
        <v>-215.41209455487314</v>
      </c>
      <c r="E22" s="318"/>
      <c r="F22" s="318"/>
      <c r="G22" s="319"/>
    </row>
    <row r="23" spans="1:9" ht="24.95" customHeight="1" thickBot="1">
      <c r="A23" s="237" t="s">
        <v>142</v>
      </c>
      <c r="B23" s="238"/>
      <c r="C23" s="83" t="s">
        <v>143</v>
      </c>
      <c r="D23" s="76" t="s">
        <v>128</v>
      </c>
      <c r="E23" s="83" t="s">
        <v>144</v>
      </c>
      <c r="F23" s="83" t="s">
        <v>145</v>
      </c>
      <c r="G23" s="83" t="s">
        <v>146</v>
      </c>
    </row>
    <row r="24" spans="1:9" ht="24.95" customHeight="1" thickBot="1">
      <c r="A24" s="236"/>
      <c r="B24" s="236"/>
      <c r="C24" s="79"/>
      <c r="D24" s="81"/>
      <c r="E24" s="78"/>
      <c r="F24" s="78"/>
      <c r="G24" s="78"/>
    </row>
    <row r="25" spans="1:9" ht="15.95" thickBot="1">
      <c r="A25" s="239"/>
      <c r="B25" s="239"/>
      <c r="C25" s="80"/>
      <c r="D25" s="82"/>
      <c r="E25" s="77"/>
      <c r="F25" s="77"/>
      <c r="G25" s="77"/>
    </row>
    <row r="26" spans="1:9" ht="15.95" thickBot="1">
      <c r="A26" s="236"/>
      <c r="B26" s="236"/>
      <c r="C26" s="79"/>
      <c r="D26" s="81"/>
      <c r="E26" s="78"/>
      <c r="F26" s="78"/>
      <c r="G26" s="78"/>
    </row>
  </sheetData>
  <mergeCells count="40">
    <mergeCell ref="A23:B23"/>
    <mergeCell ref="A24:B24"/>
    <mergeCell ref="A25:B25"/>
    <mergeCell ref="A26:B26"/>
    <mergeCell ref="B19:C19"/>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D19:G19"/>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count="1">
    <dataValidation type="list" allowBlank="1" showInputMessage="1" showErrorMessage="1" sqref="C24:C26" xr:uid="{10CAE392-61B6-47CC-9E74-0993867559FF}">
      <formula1>"Normativo, Económico o Financiero, Institucional, Técnico, Educativo o Cultural,Otro"</formula1>
    </dataValidation>
  </dataValidations>
  <hyperlinks>
    <hyperlink ref="I2:M2" location="C_ElecCalef!A1" display="Hoja de Cálculo" xr:uid="{DDE34F2E-6F8E-4460-9683-379A2E536036}"/>
    <hyperlink ref="I3:M3" location="Indice!A1" display="Volver al Índice" xr:uid="{9CAE5050-3D0D-4A85-819A-9520F0EF3F4C}"/>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62E52-C6F6-4D13-ADB6-1B5ECCDAC97D}">
  <sheetPr>
    <tabColor theme="8" tint="0.79998168889431442"/>
  </sheetPr>
  <dimension ref="A1:M28"/>
  <sheetViews>
    <sheetView topLeftCell="A7"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49.85546875" style="17" customWidth="1"/>
    <col min="5" max="5" width="17.42578125" customWidth="1"/>
    <col min="6" max="6" width="28.425781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286</v>
      </c>
      <c r="D2" s="258"/>
      <c r="E2" s="258"/>
      <c r="F2" s="258"/>
      <c r="G2" s="258"/>
      <c r="I2" s="214" t="s">
        <v>69</v>
      </c>
      <c r="J2" s="215"/>
      <c r="K2" s="215"/>
      <c r="L2" s="215"/>
      <c r="M2" s="216"/>
    </row>
    <row r="3" spans="1:13" ht="60" customHeight="1" thickBot="1">
      <c r="A3" s="268" t="s">
        <v>128</v>
      </c>
      <c r="B3" s="268"/>
      <c r="C3" s="269" t="s">
        <v>287</v>
      </c>
      <c r="D3" s="269"/>
      <c r="E3" s="269"/>
      <c r="F3" s="269"/>
      <c r="G3" s="269"/>
      <c r="I3" s="320" t="s">
        <v>72</v>
      </c>
      <c r="J3" s="321"/>
      <c r="K3" s="321"/>
      <c r="L3" s="321"/>
      <c r="M3" s="322"/>
    </row>
    <row r="4" spans="1:13" ht="24.95" customHeight="1" thickBot="1">
      <c r="A4" s="258" t="s">
        <v>130</v>
      </c>
      <c r="B4" s="258"/>
      <c r="C4" s="259"/>
      <c r="D4" s="259"/>
      <c r="E4" s="259"/>
      <c r="F4" s="259"/>
      <c r="G4" s="259"/>
    </row>
    <row r="5" spans="1:13" ht="24.95" customHeight="1" thickBot="1">
      <c r="A5" s="223" t="s">
        <v>132</v>
      </c>
      <c r="B5" s="224"/>
      <c r="C5" s="260" t="s">
        <v>274</v>
      </c>
      <c r="D5" s="261"/>
      <c r="E5" s="261"/>
      <c r="F5" s="261"/>
      <c r="G5" s="262"/>
    </row>
    <row r="6" spans="1:13" ht="60.75" customHeight="1" thickBot="1">
      <c r="A6" s="228" t="s">
        <v>134</v>
      </c>
      <c r="B6" s="229"/>
      <c r="C6" s="314" t="s">
        <v>288</v>
      </c>
      <c r="D6" s="315"/>
      <c r="E6" s="315"/>
      <c r="F6" s="315"/>
      <c r="G6" s="316"/>
    </row>
    <row r="7" spans="1:13" ht="24.95" customHeight="1" thickBot="1">
      <c r="A7" s="223" t="s">
        <v>136</v>
      </c>
      <c r="B7" s="224"/>
      <c r="C7" s="260">
        <v>2030</v>
      </c>
      <c r="D7" s="261"/>
      <c r="E7" s="261"/>
      <c r="F7" s="261"/>
      <c r="G7" s="262"/>
    </row>
    <row r="8" spans="1:13" ht="24.95" customHeight="1" thickBot="1">
      <c r="A8" s="243" t="s">
        <v>96</v>
      </c>
      <c r="B8" s="246" t="s">
        <v>137</v>
      </c>
      <c r="C8" s="74" t="s">
        <v>98</v>
      </c>
      <c r="D8" s="90">
        <f>+SUM(C_CD!G91:Q91)</f>
        <v>73.93575401293694</v>
      </c>
      <c r="E8" s="246" t="s">
        <v>138</v>
      </c>
      <c r="F8" s="105" t="s">
        <v>98</v>
      </c>
      <c r="G8" s="109">
        <f>+SUM(C_CD!G104:Q104)</f>
        <v>313.39712918661098</v>
      </c>
    </row>
    <row r="9" spans="1:13" ht="24.95" customHeight="1" thickBot="1">
      <c r="A9" s="244"/>
      <c r="B9" s="247"/>
      <c r="C9" s="75" t="s">
        <v>99</v>
      </c>
      <c r="D9" s="91">
        <f>+SUM(C_CD!R91:AA91)</f>
        <v>4805.8240108409009</v>
      </c>
      <c r="E9" s="247"/>
      <c r="F9" s="89" t="s">
        <v>99</v>
      </c>
      <c r="G9" s="107">
        <f>+SUM(C_CD!R104:AA104)</f>
        <v>20370.813397129183</v>
      </c>
    </row>
    <row r="10" spans="1:13" ht="24.95" customHeight="1" thickBot="1">
      <c r="A10" s="244"/>
      <c r="B10" s="247"/>
      <c r="C10" s="73" t="s">
        <v>100</v>
      </c>
      <c r="D10" s="90">
        <f>+SUM(C_CD!AA91:AK91)</f>
        <v>13012.692706276901</v>
      </c>
      <c r="E10" s="247"/>
      <c r="F10" s="106" t="s">
        <v>100</v>
      </c>
      <c r="G10" s="108">
        <f>+SUM(C_CD!AB104:AK104)</f>
        <v>51710.526315789444</v>
      </c>
    </row>
    <row r="11" spans="1:13" ht="24.95" customHeight="1" thickBot="1">
      <c r="A11" s="244"/>
      <c r="B11" s="248"/>
      <c r="C11" s="75" t="s">
        <v>101</v>
      </c>
      <c r="D11" s="92">
        <f>SUM(D8:D10)</f>
        <v>17892.452471130739</v>
      </c>
      <c r="E11" s="248"/>
      <c r="F11" s="89" t="s">
        <v>101</v>
      </c>
      <c r="G11" s="93">
        <f>SUM(G8:G10)</f>
        <v>72394.736842105238</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7" ht="24.95" customHeight="1" thickBot="1">
      <c r="A17" s="244"/>
      <c r="B17" s="221"/>
      <c r="C17" s="75" t="s">
        <v>107</v>
      </c>
      <c r="D17" s="252">
        <v>0</v>
      </c>
      <c r="E17" s="253"/>
      <c r="F17" s="253"/>
      <c r="G17" s="254"/>
    </row>
    <row r="18" spans="1:7" ht="15.95" thickBot="1">
      <c r="A18" s="244"/>
      <c r="B18" s="222"/>
      <c r="C18" s="73" t="s">
        <v>108</v>
      </c>
      <c r="D18" s="249">
        <v>0</v>
      </c>
      <c r="E18" s="250"/>
      <c r="F18" s="250"/>
      <c r="G18" s="251"/>
    </row>
    <row r="19" spans="1:7" ht="15.95" thickBot="1">
      <c r="A19" s="245"/>
      <c r="B19" s="228" t="s">
        <v>109</v>
      </c>
      <c r="C19" s="229"/>
      <c r="D19" s="323"/>
      <c r="E19" s="324"/>
      <c r="F19" s="324"/>
      <c r="G19" s="325"/>
    </row>
    <row r="20" spans="1:7" ht="24.95" customHeight="1" thickBot="1">
      <c r="A20" s="220" t="s">
        <v>110</v>
      </c>
      <c r="B20" s="223" t="s">
        <v>140</v>
      </c>
      <c r="C20" s="224"/>
      <c r="D20" s="305">
        <f>+(D21+D22)*1000/D11</f>
        <v>17.818227500047122</v>
      </c>
      <c r="E20" s="306"/>
      <c r="F20" s="306"/>
      <c r="G20" s="307"/>
    </row>
    <row r="21" spans="1:7" ht="15.95" thickBot="1">
      <c r="A21" s="221"/>
      <c r="B21" s="228" t="s">
        <v>112</v>
      </c>
      <c r="C21" s="229"/>
      <c r="D21" s="230">
        <f>+C_CD!D85</f>
        <v>470.66290891324417</v>
      </c>
      <c r="E21" s="231"/>
      <c r="F21" s="231"/>
      <c r="G21" s="232"/>
    </row>
    <row r="22" spans="1:7" ht="24.95" customHeight="1" thickBot="1">
      <c r="A22" s="222"/>
      <c r="B22" s="223" t="s">
        <v>113</v>
      </c>
      <c r="C22" s="224"/>
      <c r="D22" s="233">
        <f>-C_CD!D74</f>
        <v>-151.85112024885632</v>
      </c>
      <c r="E22" s="234"/>
      <c r="F22" s="234"/>
      <c r="G22" s="235"/>
    </row>
    <row r="23" spans="1:7" ht="24.95" customHeight="1" thickBot="1">
      <c r="A23" s="237" t="s">
        <v>142</v>
      </c>
      <c r="B23" s="238"/>
      <c r="C23" s="83" t="s">
        <v>143</v>
      </c>
      <c r="D23" s="76" t="s">
        <v>128</v>
      </c>
      <c r="E23" s="83" t="s">
        <v>144</v>
      </c>
      <c r="F23" s="83" t="s">
        <v>145</v>
      </c>
      <c r="G23" s="83" t="s">
        <v>146</v>
      </c>
    </row>
    <row r="24" spans="1:7" ht="72.75" customHeight="1" thickBot="1">
      <c r="A24" s="236" t="s">
        <v>289</v>
      </c>
      <c r="B24" s="236"/>
      <c r="C24" s="79"/>
      <c r="D24" s="81"/>
      <c r="E24" s="78"/>
      <c r="F24" s="78"/>
      <c r="G24" s="78"/>
    </row>
    <row r="25" spans="1:7" ht="72.75" customHeight="1" thickBot="1">
      <c r="A25" s="239" t="s">
        <v>290</v>
      </c>
      <c r="B25" s="239"/>
      <c r="C25" s="80"/>
      <c r="D25" s="82"/>
      <c r="E25" s="77"/>
      <c r="F25" s="77"/>
      <c r="G25" s="77"/>
    </row>
    <row r="26" spans="1:7" ht="72.75" customHeight="1" thickBot="1">
      <c r="A26" s="236" t="s">
        <v>291</v>
      </c>
      <c r="B26" s="236"/>
      <c r="C26" s="79"/>
      <c r="D26" s="81"/>
      <c r="E26" s="78"/>
      <c r="F26" s="78"/>
      <c r="G26" s="78"/>
    </row>
    <row r="27" spans="1:7" ht="72.75" customHeight="1" thickBot="1">
      <c r="A27" s="239" t="s">
        <v>292</v>
      </c>
      <c r="B27" s="239"/>
      <c r="C27" s="80"/>
      <c r="D27" s="82"/>
      <c r="E27" s="77"/>
      <c r="F27" s="77"/>
      <c r="G27" s="77"/>
    </row>
    <row r="28" spans="1:7" ht="72.75" customHeight="1" thickBot="1">
      <c r="A28" s="236" t="s">
        <v>293</v>
      </c>
      <c r="B28" s="236"/>
      <c r="C28" s="79"/>
      <c r="D28" s="81"/>
      <c r="E28" s="78"/>
      <c r="F28" s="78"/>
      <c r="G28" s="78"/>
    </row>
  </sheetData>
  <mergeCells count="42">
    <mergeCell ref="A28:B28"/>
    <mergeCell ref="B19:C19"/>
    <mergeCell ref="D19:G19"/>
    <mergeCell ref="A20:A22"/>
    <mergeCell ref="B20:C20"/>
    <mergeCell ref="D20:G20"/>
    <mergeCell ref="B21:C21"/>
    <mergeCell ref="D21:G21"/>
    <mergeCell ref="B22:C22"/>
    <mergeCell ref="D22:G22"/>
    <mergeCell ref="A23:B23"/>
    <mergeCell ref="A24:B24"/>
    <mergeCell ref="A25:B25"/>
    <mergeCell ref="A26:B26"/>
    <mergeCell ref="A27:B27"/>
    <mergeCell ref="D18:G18"/>
    <mergeCell ref="A7:B7"/>
    <mergeCell ref="C7:G7"/>
    <mergeCell ref="A8:A19"/>
    <mergeCell ref="B8:B11"/>
    <mergeCell ref="B12:B18"/>
    <mergeCell ref="D12:G12"/>
    <mergeCell ref="D13:G13"/>
    <mergeCell ref="D14:G14"/>
    <mergeCell ref="D15:G15"/>
    <mergeCell ref="D16:G16"/>
    <mergeCell ref="D17:G17"/>
    <mergeCell ref="E8:E11"/>
    <mergeCell ref="A3:B3"/>
    <mergeCell ref="C3:G3"/>
    <mergeCell ref="I3:M3"/>
    <mergeCell ref="A1:G1"/>
    <mergeCell ref="I1:M1"/>
    <mergeCell ref="A2:B2"/>
    <mergeCell ref="C2:G2"/>
    <mergeCell ref="I2:M2"/>
    <mergeCell ref="A4:B4"/>
    <mergeCell ref="C4:G4"/>
    <mergeCell ref="A5:B5"/>
    <mergeCell ref="C5:G5"/>
    <mergeCell ref="A6:B6"/>
    <mergeCell ref="C6:G6"/>
  </mergeCells>
  <dataValidations disablePrompts="1" count="1">
    <dataValidation type="list" allowBlank="1" showInputMessage="1" showErrorMessage="1" sqref="C24:C28" xr:uid="{601C28CD-3AAF-4DF8-BF5D-945707A60812}">
      <formula1>"Normativo, Económico o Financiero, Institucional, Técnico, Educativo o Cultural,Otro"</formula1>
    </dataValidation>
  </dataValidations>
  <hyperlinks>
    <hyperlink ref="I2:M2" location="C_CD!A1" display="Hoja de Cálculo" xr:uid="{3B221F4C-B5DE-4101-992E-DB7FED6A33F7}"/>
    <hyperlink ref="I3:M3" location="Indice!A1" display="Volver al Índice" xr:uid="{88354B1B-D543-424D-A1B2-ABB2090226C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45B0A-9D9A-4ED2-9CFF-DC383D5CC2B0}">
  <sheetPr>
    <tabColor theme="8" tint="0.79998168889431442"/>
  </sheetPr>
  <dimension ref="A1:M26"/>
  <sheetViews>
    <sheetView zoomScale="55" zoomScaleNormal="55" workbookViewId="0">
      <selection activeCell="I2" sqref="I2:M2"/>
    </sheetView>
  </sheetViews>
  <sheetFormatPr defaultColWidth="11.42578125" defaultRowHeight="24.95" customHeight="1"/>
  <cols>
    <col min="1" max="1" width="20.7109375" customWidth="1"/>
    <col min="2" max="2" width="34.7109375" customWidth="1"/>
    <col min="3" max="3" width="41.140625" customWidth="1"/>
    <col min="4" max="4" width="43.140625" style="17" customWidth="1"/>
    <col min="5" max="5" width="17.42578125" customWidth="1"/>
    <col min="6" max="6" width="25.425781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294</v>
      </c>
      <c r="D2" s="258"/>
      <c r="E2" s="258"/>
      <c r="F2" s="258"/>
      <c r="G2" s="258"/>
      <c r="I2" s="214" t="s">
        <v>69</v>
      </c>
      <c r="J2" s="215"/>
      <c r="K2" s="215"/>
      <c r="L2" s="215"/>
      <c r="M2" s="216"/>
    </row>
    <row r="3" spans="1:13" ht="42" customHeight="1" thickBot="1">
      <c r="A3" s="268" t="s">
        <v>128</v>
      </c>
      <c r="B3" s="268"/>
      <c r="C3" s="269" t="s">
        <v>295</v>
      </c>
      <c r="D3" s="269"/>
      <c r="E3" s="269"/>
      <c r="F3" s="269"/>
      <c r="G3" s="269"/>
      <c r="I3" s="217" t="s">
        <v>72</v>
      </c>
      <c r="J3" s="218"/>
      <c r="K3" s="218"/>
      <c r="L3" s="218"/>
      <c r="M3" s="219"/>
    </row>
    <row r="4" spans="1:13" ht="43.5" customHeight="1" thickBot="1">
      <c r="A4" s="258" t="s">
        <v>130</v>
      </c>
      <c r="B4" s="258"/>
      <c r="C4" s="259" t="s">
        <v>296</v>
      </c>
      <c r="D4" s="259"/>
      <c r="E4" s="259"/>
      <c r="F4" s="259"/>
      <c r="G4" s="259"/>
    </row>
    <row r="5" spans="1:13" ht="24.95" customHeight="1" thickBot="1">
      <c r="A5" s="223" t="s">
        <v>132</v>
      </c>
      <c r="B5" s="224"/>
      <c r="C5" s="260" t="s">
        <v>274</v>
      </c>
      <c r="D5" s="261"/>
      <c r="E5" s="261"/>
      <c r="F5" s="261"/>
      <c r="G5" s="262"/>
    </row>
    <row r="6" spans="1:13" ht="60.75" customHeight="1" thickBot="1">
      <c r="A6" s="228" t="s">
        <v>134</v>
      </c>
      <c r="B6" s="229"/>
      <c r="C6" s="314" t="s">
        <v>288</v>
      </c>
      <c r="D6" s="315"/>
      <c r="E6" s="315"/>
      <c r="F6" s="315"/>
      <c r="G6" s="316"/>
    </row>
    <row r="7" spans="1:13" ht="24.95" customHeight="1" thickBot="1">
      <c r="A7" s="223" t="s">
        <v>136</v>
      </c>
      <c r="B7" s="224"/>
      <c r="C7" s="260">
        <v>2030</v>
      </c>
      <c r="D7" s="261"/>
      <c r="E7" s="261"/>
      <c r="F7" s="261"/>
      <c r="G7" s="262"/>
    </row>
    <row r="8" spans="1:13" ht="24.95" customHeight="1" thickBot="1">
      <c r="A8" s="243" t="s">
        <v>96</v>
      </c>
      <c r="B8" s="246" t="s">
        <v>137</v>
      </c>
      <c r="C8" s="74" t="s">
        <v>98</v>
      </c>
      <c r="D8" s="94">
        <f>+SUM(C_H2redGN!G125:Q125)</f>
        <v>337.98120734726155</v>
      </c>
      <c r="E8" s="246" t="s">
        <v>138</v>
      </c>
      <c r="F8" s="105" t="s">
        <v>98</v>
      </c>
      <c r="G8" s="109">
        <v>0</v>
      </c>
    </row>
    <row r="9" spans="1:13" ht="24.95" customHeight="1" thickBot="1">
      <c r="A9" s="244"/>
      <c r="B9" s="247"/>
      <c r="C9" s="75" t="s">
        <v>99</v>
      </c>
      <c r="D9" s="95">
        <f>+SUM(C_H2redGN!R125:AA125)</f>
        <v>998.63994805180141</v>
      </c>
      <c r="E9" s="247"/>
      <c r="F9" s="89" t="s">
        <v>99</v>
      </c>
      <c r="G9" s="107">
        <v>0</v>
      </c>
    </row>
    <row r="10" spans="1:13" ht="24.95" customHeight="1" thickBot="1">
      <c r="A10" s="244"/>
      <c r="B10" s="247"/>
      <c r="C10" s="73" t="s">
        <v>100</v>
      </c>
      <c r="D10" s="94">
        <f>+SUM(C_H2redGN!AB125:AK125)</f>
        <v>1064.9692897265263</v>
      </c>
      <c r="E10" s="247"/>
      <c r="F10" s="106" t="s">
        <v>100</v>
      </c>
      <c r="G10" s="108">
        <v>0</v>
      </c>
    </row>
    <row r="11" spans="1:13" ht="24.95" customHeight="1" thickBot="1">
      <c r="A11" s="244"/>
      <c r="B11" s="248"/>
      <c r="C11" s="75" t="s">
        <v>101</v>
      </c>
      <c r="D11" s="96">
        <f>SUM(D8:D10)</f>
        <v>2401.5904451255892</v>
      </c>
      <c r="E11" s="248"/>
      <c r="F11" s="89" t="s">
        <v>101</v>
      </c>
      <c r="G11" s="93">
        <f>SUM(G8:G10)</f>
        <v>0</v>
      </c>
    </row>
    <row r="12" spans="1:13" ht="24.95" customHeight="1" thickBot="1">
      <c r="A12" s="244"/>
      <c r="B12" s="220" t="s">
        <v>102</v>
      </c>
      <c r="C12" s="73" t="s">
        <v>81</v>
      </c>
      <c r="D12" s="326">
        <v>1</v>
      </c>
      <c r="E12" s="327"/>
      <c r="F12" s="327"/>
      <c r="G12" s="328"/>
    </row>
    <row r="13" spans="1:13" ht="24.95" customHeight="1" thickBot="1">
      <c r="A13" s="244"/>
      <c r="B13" s="221"/>
      <c r="C13" s="75" t="s">
        <v>103</v>
      </c>
      <c r="D13" s="329">
        <v>0</v>
      </c>
      <c r="E13" s="330"/>
      <c r="F13" s="330"/>
      <c r="G13" s="331"/>
    </row>
    <row r="14" spans="1:13" ht="24.95" customHeight="1" thickBot="1">
      <c r="A14" s="244"/>
      <c r="B14" s="221"/>
      <c r="C14" s="73" t="s">
        <v>104</v>
      </c>
      <c r="D14" s="326">
        <v>0</v>
      </c>
      <c r="E14" s="327"/>
      <c r="F14" s="327"/>
      <c r="G14" s="328"/>
    </row>
    <row r="15" spans="1:13" ht="24.95" customHeight="1" thickBot="1">
      <c r="A15" s="244"/>
      <c r="B15" s="221"/>
      <c r="C15" s="75" t="s">
        <v>105</v>
      </c>
      <c r="D15" s="329">
        <v>0</v>
      </c>
      <c r="E15" s="330"/>
      <c r="F15" s="330"/>
      <c r="G15" s="331"/>
    </row>
    <row r="16" spans="1:13" ht="24.95" customHeight="1" thickBot="1">
      <c r="A16" s="244"/>
      <c r="B16" s="221"/>
      <c r="C16" s="73" t="s">
        <v>106</v>
      </c>
      <c r="D16" s="326">
        <v>0</v>
      </c>
      <c r="E16" s="327"/>
      <c r="F16" s="327"/>
      <c r="G16" s="328"/>
    </row>
    <row r="17" spans="1:9" ht="24.95" customHeight="1" thickBot="1">
      <c r="A17" s="244"/>
      <c r="B17" s="221"/>
      <c r="C17" s="75" t="s">
        <v>107</v>
      </c>
      <c r="D17" s="329">
        <v>0</v>
      </c>
      <c r="E17" s="330"/>
      <c r="F17" s="330"/>
      <c r="G17" s="331"/>
    </row>
    <row r="18" spans="1:9" ht="15.95" thickBot="1">
      <c r="A18" s="244"/>
      <c r="B18" s="222"/>
      <c r="C18" s="73" t="s">
        <v>108</v>
      </c>
      <c r="D18" s="326">
        <v>0</v>
      </c>
      <c r="E18" s="327"/>
      <c r="F18" s="327"/>
      <c r="G18" s="328"/>
    </row>
    <row r="19" spans="1:9" ht="15.95" thickBot="1">
      <c r="A19" s="245"/>
      <c r="B19" s="228" t="s">
        <v>109</v>
      </c>
      <c r="C19" s="229"/>
      <c r="D19" s="332"/>
      <c r="E19" s="333"/>
      <c r="F19" s="333"/>
      <c r="G19" s="334"/>
    </row>
    <row r="20" spans="1:9" ht="24.95" customHeight="1" thickBot="1">
      <c r="A20" s="220" t="s">
        <v>110</v>
      </c>
      <c r="B20" s="223" t="s">
        <v>140</v>
      </c>
      <c r="C20" s="224"/>
      <c r="D20" s="305">
        <f>+(D21+D22)*1000/D11</f>
        <v>-172.94314428056015</v>
      </c>
      <c r="E20" s="306"/>
      <c r="F20" s="306"/>
      <c r="G20" s="307"/>
      <c r="I20" t="s">
        <v>275</v>
      </c>
    </row>
    <row r="21" spans="1:9" ht="15.95" thickBot="1">
      <c r="A21" s="221"/>
      <c r="B21" s="228" t="s">
        <v>112</v>
      </c>
      <c r="C21" s="229"/>
      <c r="D21" s="308">
        <v>0</v>
      </c>
      <c r="E21" s="309"/>
      <c r="F21" s="309"/>
      <c r="G21" s="310"/>
    </row>
    <row r="22" spans="1:9" ht="24.95" customHeight="1" thickBot="1">
      <c r="A22" s="222"/>
      <c r="B22" s="223" t="s">
        <v>113</v>
      </c>
      <c r="C22" s="224"/>
      <c r="D22" s="311">
        <f>-C_H2redGN!D137</f>
        <v>-415.33860285416944</v>
      </c>
      <c r="E22" s="312"/>
      <c r="F22" s="312"/>
      <c r="G22" s="313"/>
    </row>
    <row r="23" spans="1:9" ht="24.95" customHeight="1" thickBot="1">
      <c r="A23" s="237" t="s">
        <v>142</v>
      </c>
      <c r="B23" s="238"/>
      <c r="C23" s="83" t="s">
        <v>143</v>
      </c>
      <c r="D23" s="76" t="s">
        <v>128</v>
      </c>
      <c r="E23" s="83" t="s">
        <v>144</v>
      </c>
      <c r="F23" s="83" t="s">
        <v>145</v>
      </c>
      <c r="G23" s="83" t="s">
        <v>146</v>
      </c>
    </row>
    <row r="24" spans="1:9" ht="24.95" customHeight="1" thickBot="1">
      <c r="A24" s="236"/>
      <c r="B24" s="236"/>
      <c r="C24" s="79"/>
      <c r="D24" s="81"/>
      <c r="E24" s="78"/>
      <c r="F24" s="78"/>
      <c r="G24" s="78"/>
    </row>
    <row r="25" spans="1:9" ht="15.95" thickBot="1">
      <c r="A25" s="239"/>
      <c r="B25" s="239"/>
      <c r="C25" s="80"/>
      <c r="D25" s="82"/>
      <c r="E25" s="77"/>
      <c r="F25" s="77"/>
      <c r="G25" s="77"/>
    </row>
    <row r="26" spans="1:9" ht="15.95" thickBot="1">
      <c r="A26" s="236"/>
      <c r="B26" s="236"/>
      <c r="C26" s="79"/>
      <c r="D26" s="81"/>
      <c r="E26" s="78"/>
      <c r="F26" s="78"/>
      <c r="G26" s="78"/>
    </row>
  </sheetData>
  <mergeCells count="40">
    <mergeCell ref="A23:B23"/>
    <mergeCell ref="A24:B24"/>
    <mergeCell ref="A25:B25"/>
    <mergeCell ref="A26:B26"/>
    <mergeCell ref="B19:C19"/>
    <mergeCell ref="A20:A22"/>
    <mergeCell ref="B20:C20"/>
    <mergeCell ref="D20:G20"/>
    <mergeCell ref="B21:C21"/>
    <mergeCell ref="D21:G21"/>
    <mergeCell ref="B22:C22"/>
    <mergeCell ref="D22:G22"/>
    <mergeCell ref="D18:G18"/>
    <mergeCell ref="A7:B7"/>
    <mergeCell ref="C7:G7"/>
    <mergeCell ref="A8:A19"/>
    <mergeCell ref="B8:B11"/>
    <mergeCell ref="B12:B18"/>
    <mergeCell ref="D12:G12"/>
    <mergeCell ref="D13:G13"/>
    <mergeCell ref="D14:G14"/>
    <mergeCell ref="D15:G15"/>
    <mergeCell ref="D16:G16"/>
    <mergeCell ref="D17:G17"/>
    <mergeCell ref="D19:G19"/>
    <mergeCell ref="E8:E11"/>
    <mergeCell ref="A3:B3"/>
    <mergeCell ref="C3:G3"/>
    <mergeCell ref="I3:M3"/>
    <mergeCell ref="A1:G1"/>
    <mergeCell ref="I1:M1"/>
    <mergeCell ref="A2:B2"/>
    <mergeCell ref="C2:G2"/>
    <mergeCell ref="I2:M2"/>
    <mergeCell ref="A4:B4"/>
    <mergeCell ref="C4:G4"/>
    <mergeCell ref="A5:B5"/>
    <mergeCell ref="C5:G5"/>
    <mergeCell ref="A6:B6"/>
    <mergeCell ref="C6:G6"/>
  </mergeCells>
  <dataValidations disablePrompts="1" count="1">
    <dataValidation type="list" allowBlank="1" showInputMessage="1" showErrorMessage="1" sqref="C24:C26" xr:uid="{6538B6F3-A8FE-40C2-8B58-834D96A7F9E5}">
      <formula1>"Normativo, Económico o Financiero, Institucional, Técnico, Educativo o Cultural,Otro"</formula1>
    </dataValidation>
  </dataValidations>
  <hyperlinks>
    <hyperlink ref="I2:M2" location="C_H2redGN!A1" display="Hoja de Cálculo" xr:uid="{A458E9B0-D9C6-43A6-A2C2-DE69AB12E821}"/>
    <hyperlink ref="I3:M3" location="Indice!A1" display="Volver al Índice" xr:uid="{F678C178-9007-4C5D-AC5E-835478A3EE4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7730-E7A4-4DA8-9A53-41798A1DFF99}">
  <sheetPr>
    <tabColor theme="9" tint="0.79998168889431442"/>
  </sheetPr>
  <dimension ref="A1:L33"/>
  <sheetViews>
    <sheetView workbookViewId="0"/>
  </sheetViews>
  <sheetFormatPr defaultColWidth="11.42578125" defaultRowHeight="24.95" customHeight="1"/>
  <cols>
    <col min="2" max="2" width="22.140625" customWidth="1"/>
    <col min="3" max="3" width="19.140625" bestFit="1" customWidth="1"/>
    <col min="4" max="4" width="56.85546875" style="17" customWidth="1"/>
    <col min="5" max="5" width="26.85546875" customWidth="1"/>
  </cols>
  <sheetData>
    <row r="1" spans="1:12" s="20" customFormat="1" ht="24.95" customHeight="1" thickBot="1">
      <c r="A1" s="61" t="s">
        <v>63</v>
      </c>
      <c r="B1" s="208" t="s">
        <v>64</v>
      </c>
      <c r="C1" s="209"/>
      <c r="D1" s="210" t="s">
        <v>65</v>
      </c>
      <c r="E1" s="211"/>
      <c r="F1" s="62"/>
      <c r="H1" s="192" t="s">
        <v>65</v>
      </c>
      <c r="I1" s="193"/>
      <c r="J1" s="193"/>
      <c r="K1" s="193"/>
      <c r="L1" s="194"/>
    </row>
    <row r="2" spans="1:12" s="20" customFormat="1" ht="24.95" customHeight="1" thickTop="1" thickBot="1">
      <c r="A2" s="212" t="s">
        <v>66</v>
      </c>
      <c r="B2" s="155" t="s">
        <v>67</v>
      </c>
      <c r="C2" s="156"/>
      <c r="D2" s="157" t="s">
        <v>68</v>
      </c>
      <c r="E2" s="158"/>
      <c r="H2" s="214" t="s">
        <v>69</v>
      </c>
      <c r="I2" s="215"/>
      <c r="J2" s="215"/>
      <c r="K2" s="215"/>
      <c r="L2" s="216"/>
    </row>
    <row r="3" spans="1:12" s="20" customFormat="1" ht="24.95" customHeight="1" thickBot="1">
      <c r="A3" s="213"/>
      <c r="B3" s="63" t="s">
        <v>70</v>
      </c>
      <c r="C3" s="64"/>
      <c r="D3" s="195" t="s">
        <v>71</v>
      </c>
      <c r="E3" s="196"/>
      <c r="H3" s="217" t="s">
        <v>72</v>
      </c>
      <c r="I3" s="218"/>
      <c r="J3" s="218"/>
      <c r="K3" s="218"/>
      <c r="L3" s="219"/>
    </row>
    <row r="4" spans="1:12" s="20" customFormat="1" ht="49.5" customHeight="1" thickBot="1">
      <c r="A4" s="213"/>
      <c r="B4" s="155" t="s">
        <v>73</v>
      </c>
      <c r="C4" s="156"/>
      <c r="D4" s="190" t="s">
        <v>74</v>
      </c>
      <c r="E4" s="191"/>
    </row>
    <row r="5" spans="1:12" s="20" customFormat="1" ht="24.95" customHeight="1" thickBot="1">
      <c r="A5" s="213"/>
      <c r="B5" s="63" t="s">
        <v>75</v>
      </c>
      <c r="C5" s="64"/>
      <c r="D5" s="195">
        <v>2023</v>
      </c>
      <c r="E5" s="196"/>
    </row>
    <row r="6" spans="1:12" s="20" customFormat="1" ht="24.95" customHeight="1" thickBot="1">
      <c r="A6" s="177" t="s">
        <v>76</v>
      </c>
      <c r="B6" s="155" t="s">
        <v>77</v>
      </c>
      <c r="C6" s="156"/>
      <c r="D6" s="190" t="s">
        <v>78</v>
      </c>
      <c r="E6" s="191"/>
      <c r="H6" s="192" t="s">
        <v>79</v>
      </c>
      <c r="I6" s="193"/>
      <c r="J6" s="193"/>
      <c r="K6" s="193"/>
      <c r="L6" s="194"/>
    </row>
    <row r="7" spans="1:12" s="20" customFormat="1" ht="24.95" customHeight="1" thickBot="1">
      <c r="A7" s="178"/>
      <c r="B7" s="159" t="s">
        <v>80</v>
      </c>
      <c r="C7" s="160"/>
      <c r="D7" s="195" t="s">
        <v>81</v>
      </c>
      <c r="E7" s="196"/>
      <c r="H7" s="197" t="s">
        <v>82</v>
      </c>
      <c r="I7" s="198"/>
      <c r="J7" s="198"/>
      <c r="K7" s="198"/>
      <c r="L7" s="199"/>
    </row>
    <row r="8" spans="1:12" s="20" customFormat="1" ht="24.75" customHeight="1" thickBot="1">
      <c r="A8" s="178"/>
      <c r="B8" s="155" t="s">
        <v>83</v>
      </c>
      <c r="C8" s="156"/>
      <c r="D8" s="190" t="s">
        <v>84</v>
      </c>
      <c r="E8" s="191"/>
      <c r="H8" s="200"/>
      <c r="I8" s="201"/>
      <c r="J8" s="201"/>
      <c r="K8" s="201"/>
      <c r="L8" s="202"/>
    </row>
    <row r="9" spans="1:12" s="20" customFormat="1" ht="24.95" customHeight="1" thickTop="1" thickBot="1">
      <c r="A9" s="203" t="s">
        <v>85</v>
      </c>
      <c r="B9" s="63" t="s">
        <v>86</v>
      </c>
      <c r="C9" s="64"/>
      <c r="D9" s="195" t="s">
        <v>87</v>
      </c>
      <c r="E9" s="196"/>
      <c r="F9" s="65"/>
    </row>
    <row r="10" spans="1:12" s="20" customFormat="1" ht="24.95" customHeight="1" thickBot="1">
      <c r="A10" s="204"/>
      <c r="B10" s="155" t="s">
        <v>88</v>
      </c>
      <c r="C10" s="156"/>
      <c r="D10" s="190" t="s">
        <v>89</v>
      </c>
      <c r="E10" s="191"/>
      <c r="F10" s="65"/>
    </row>
    <row r="11" spans="1:12" s="20" customFormat="1" ht="24.95" customHeight="1" thickBot="1">
      <c r="A11" s="204"/>
      <c r="B11" s="63" t="s">
        <v>90</v>
      </c>
      <c r="C11" s="64"/>
      <c r="D11" s="195" t="s">
        <v>91</v>
      </c>
      <c r="E11" s="196"/>
      <c r="F11" s="65"/>
    </row>
    <row r="12" spans="1:12" s="20" customFormat="1" ht="24.95" customHeight="1" thickBot="1">
      <c r="A12" s="204"/>
      <c r="B12" s="155" t="s">
        <v>92</v>
      </c>
      <c r="C12" s="156"/>
      <c r="D12" s="190" t="s">
        <v>93</v>
      </c>
      <c r="E12" s="191"/>
      <c r="F12" s="65"/>
    </row>
    <row r="13" spans="1:12" s="20" customFormat="1" ht="24.95" customHeight="1" thickBot="1">
      <c r="A13" s="205"/>
      <c r="B13" s="159" t="s">
        <v>94</v>
      </c>
      <c r="C13" s="160"/>
      <c r="D13" s="206" t="s">
        <v>95</v>
      </c>
      <c r="E13" s="207"/>
      <c r="F13" s="65"/>
    </row>
    <row r="14" spans="1:12" s="20" customFormat="1" ht="24.95" customHeight="1" thickBot="1">
      <c r="A14" s="165" t="s">
        <v>96</v>
      </c>
      <c r="B14" s="177" t="s">
        <v>97</v>
      </c>
      <c r="C14" s="66" t="s">
        <v>98</v>
      </c>
      <c r="D14" s="171" t="e">
        <f>+SUM(#REF!)</f>
        <v>#REF!</v>
      </c>
      <c r="E14" s="175"/>
    </row>
    <row r="15" spans="1:12" s="20" customFormat="1" ht="24.95" customHeight="1" thickBot="1">
      <c r="A15" s="176"/>
      <c r="B15" s="178"/>
      <c r="C15" s="67" t="s">
        <v>99</v>
      </c>
      <c r="D15" s="179" t="e">
        <f>+SUM(#REF!)</f>
        <v>#REF!</v>
      </c>
      <c r="E15" s="180"/>
    </row>
    <row r="16" spans="1:12" s="20" customFormat="1" ht="24.95" customHeight="1" thickBot="1">
      <c r="A16" s="176"/>
      <c r="B16" s="178"/>
      <c r="C16" s="64" t="s">
        <v>100</v>
      </c>
      <c r="D16" s="171" t="e">
        <f>+SUM(#REF!)</f>
        <v>#REF!</v>
      </c>
      <c r="E16" s="175"/>
    </row>
    <row r="17" spans="1:5" s="20" customFormat="1" ht="24.95" customHeight="1" thickBot="1">
      <c r="A17" s="176"/>
      <c r="B17" s="178"/>
      <c r="C17" s="67" t="s">
        <v>101</v>
      </c>
      <c r="D17" s="181" t="e">
        <f>+SUM(D14:D16)</f>
        <v>#REF!</v>
      </c>
      <c r="E17" s="182"/>
    </row>
    <row r="18" spans="1:5" s="20" customFormat="1" ht="24.95" customHeight="1" thickBot="1">
      <c r="A18" s="176"/>
      <c r="B18" s="183" t="s">
        <v>102</v>
      </c>
      <c r="C18" s="64" t="s">
        <v>81</v>
      </c>
      <c r="D18" s="186">
        <v>0.2</v>
      </c>
      <c r="E18" s="187"/>
    </row>
    <row r="19" spans="1:5" s="20" customFormat="1" ht="24.95" customHeight="1" thickBot="1">
      <c r="A19" s="176"/>
      <c r="B19" s="184"/>
      <c r="C19" s="67" t="s">
        <v>103</v>
      </c>
      <c r="D19" s="188">
        <v>0.8</v>
      </c>
      <c r="E19" s="189"/>
    </row>
    <row r="20" spans="1:5" s="20" customFormat="1" ht="24.95" customHeight="1" thickBot="1">
      <c r="A20" s="176"/>
      <c r="B20" s="184"/>
      <c r="C20" s="64" t="s">
        <v>104</v>
      </c>
      <c r="D20" s="186">
        <v>0</v>
      </c>
      <c r="E20" s="187"/>
    </row>
    <row r="21" spans="1:5" s="20" customFormat="1" ht="24.95" customHeight="1" thickBot="1">
      <c r="A21" s="176"/>
      <c r="B21" s="184"/>
      <c r="C21" s="67" t="s">
        <v>105</v>
      </c>
      <c r="D21" s="188">
        <v>0</v>
      </c>
      <c r="E21" s="189"/>
    </row>
    <row r="22" spans="1:5" s="20" customFormat="1" ht="24.95" customHeight="1" thickBot="1">
      <c r="A22" s="176"/>
      <c r="B22" s="184"/>
      <c r="C22" s="64" t="s">
        <v>106</v>
      </c>
      <c r="D22" s="186">
        <v>0</v>
      </c>
      <c r="E22" s="187"/>
    </row>
    <row r="23" spans="1:5" s="20" customFormat="1" ht="24.95" customHeight="1" thickBot="1">
      <c r="A23" s="176"/>
      <c r="B23" s="184"/>
      <c r="C23" s="67" t="s">
        <v>107</v>
      </c>
      <c r="D23" s="188">
        <v>0</v>
      </c>
      <c r="E23" s="189"/>
    </row>
    <row r="24" spans="1:5" s="20" customFormat="1" ht="24.95" customHeight="1" thickBot="1">
      <c r="A24" s="176"/>
      <c r="B24" s="185"/>
      <c r="C24" s="64" t="s">
        <v>108</v>
      </c>
      <c r="D24" s="186">
        <v>0</v>
      </c>
      <c r="E24" s="187"/>
    </row>
    <row r="25" spans="1:5" s="20" customFormat="1" ht="24.95" customHeight="1" thickBot="1">
      <c r="A25" s="166"/>
      <c r="B25" s="159" t="s">
        <v>109</v>
      </c>
      <c r="C25" s="160"/>
      <c r="D25" s="169"/>
      <c r="E25" s="170"/>
    </row>
    <row r="26" spans="1:5" s="20" customFormat="1" ht="24.95" customHeight="1" thickBot="1">
      <c r="A26" s="152" t="s">
        <v>110</v>
      </c>
      <c r="B26" s="159" t="s">
        <v>111</v>
      </c>
      <c r="C26" s="160"/>
      <c r="D26" s="171" t="e">
        <f>+(D27+D28)*1000/D17</f>
        <v>#REF!</v>
      </c>
      <c r="E26" s="172"/>
    </row>
    <row r="27" spans="1:5" s="20" customFormat="1" ht="24.95" customHeight="1" thickBot="1">
      <c r="A27" s="153"/>
      <c r="B27" s="155" t="s">
        <v>112</v>
      </c>
      <c r="C27" s="156"/>
      <c r="D27" s="173" t="e">
        <f>+#REF!</f>
        <v>#REF!</v>
      </c>
      <c r="E27" s="174"/>
    </row>
    <row r="28" spans="1:5" s="20" customFormat="1" ht="24.95" customHeight="1" thickBot="1">
      <c r="A28" s="154"/>
      <c r="B28" s="159" t="s">
        <v>113</v>
      </c>
      <c r="C28" s="160"/>
      <c r="D28" s="171" t="e">
        <f>-#REF!</f>
        <v>#REF!</v>
      </c>
      <c r="E28" s="175"/>
    </row>
    <row r="29" spans="1:5" s="20" customFormat="1" ht="24.95" customHeight="1" thickBot="1">
      <c r="A29" s="165" t="s">
        <v>114</v>
      </c>
      <c r="B29" s="155" t="s">
        <v>115</v>
      </c>
      <c r="C29" s="156"/>
      <c r="D29" s="167" t="s">
        <v>116</v>
      </c>
      <c r="E29" s="168"/>
    </row>
    <row r="30" spans="1:5" s="20" customFormat="1" ht="24.95" customHeight="1" thickBot="1">
      <c r="A30" s="166"/>
      <c r="B30" s="159" t="s">
        <v>117</v>
      </c>
      <c r="C30" s="160"/>
      <c r="D30" s="169" t="s">
        <v>118</v>
      </c>
      <c r="E30" s="170"/>
    </row>
    <row r="31" spans="1:5" s="20" customFormat="1" ht="27" customHeight="1" thickBot="1">
      <c r="A31" s="152" t="s">
        <v>119</v>
      </c>
      <c r="B31" s="155" t="s">
        <v>120</v>
      </c>
      <c r="C31" s="156"/>
      <c r="D31" s="157" t="s">
        <v>121</v>
      </c>
      <c r="E31" s="158"/>
    </row>
    <row r="32" spans="1:5" s="20" customFormat="1" ht="24.95" customHeight="1" thickBot="1">
      <c r="A32" s="153"/>
      <c r="B32" s="159" t="s">
        <v>122</v>
      </c>
      <c r="C32" s="160"/>
      <c r="D32" s="161" t="s">
        <v>123</v>
      </c>
      <c r="E32" s="162"/>
    </row>
    <row r="33" spans="1:5" s="20" customFormat="1" ht="24.95" customHeight="1" thickBot="1">
      <c r="A33" s="154"/>
      <c r="B33" s="155" t="s">
        <v>124</v>
      </c>
      <c r="C33" s="156"/>
      <c r="D33" s="163"/>
      <c r="E33" s="164"/>
    </row>
  </sheetData>
  <mergeCells count="65">
    <mergeCell ref="B1:C1"/>
    <mergeCell ref="D1:E1"/>
    <mergeCell ref="H1:L1"/>
    <mergeCell ref="A2:A5"/>
    <mergeCell ref="B2:C2"/>
    <mergeCell ref="D2:E2"/>
    <mergeCell ref="H2:L2"/>
    <mergeCell ref="D3:E3"/>
    <mergeCell ref="B4:C4"/>
    <mergeCell ref="D4:E4"/>
    <mergeCell ref="D5:E5"/>
    <mergeCell ref="H3:L3"/>
    <mergeCell ref="A9:A13"/>
    <mergeCell ref="D9:E9"/>
    <mergeCell ref="B10:C10"/>
    <mergeCell ref="D10:E10"/>
    <mergeCell ref="D11:E11"/>
    <mergeCell ref="B12:C12"/>
    <mergeCell ref="D12:E12"/>
    <mergeCell ref="B13:C13"/>
    <mergeCell ref="D13:E13"/>
    <mergeCell ref="A6:A8"/>
    <mergeCell ref="B6:C6"/>
    <mergeCell ref="D6:E6"/>
    <mergeCell ref="H6:L6"/>
    <mergeCell ref="B7:C7"/>
    <mergeCell ref="D7:E7"/>
    <mergeCell ref="B8:C8"/>
    <mergeCell ref="D8:E8"/>
    <mergeCell ref="H7:L8"/>
    <mergeCell ref="A14:A25"/>
    <mergeCell ref="B14:B17"/>
    <mergeCell ref="D14:E14"/>
    <mergeCell ref="D15:E15"/>
    <mergeCell ref="D16:E16"/>
    <mergeCell ref="D17:E17"/>
    <mergeCell ref="B18:B24"/>
    <mergeCell ref="D18:E18"/>
    <mergeCell ref="D19:E19"/>
    <mergeCell ref="D20:E20"/>
    <mergeCell ref="D21:E21"/>
    <mergeCell ref="D22:E22"/>
    <mergeCell ref="D23:E23"/>
    <mergeCell ref="D24:E24"/>
    <mergeCell ref="B25:C25"/>
    <mergeCell ref="D25:E25"/>
    <mergeCell ref="A26:A28"/>
    <mergeCell ref="B26:C26"/>
    <mergeCell ref="D26:E26"/>
    <mergeCell ref="B27:C27"/>
    <mergeCell ref="D27:E27"/>
    <mergeCell ref="B28:C28"/>
    <mergeCell ref="D28:E28"/>
    <mergeCell ref="A29:A30"/>
    <mergeCell ref="B29:C29"/>
    <mergeCell ref="D29:E29"/>
    <mergeCell ref="B30:C30"/>
    <mergeCell ref="D30:E30"/>
    <mergeCell ref="A31:A33"/>
    <mergeCell ref="B31:C31"/>
    <mergeCell ref="D31:E31"/>
    <mergeCell ref="B32:C32"/>
    <mergeCell ref="D32:E32"/>
    <mergeCell ref="B33:C33"/>
    <mergeCell ref="D33:E33"/>
  </mergeCells>
  <hyperlinks>
    <hyperlink ref="H2:L2" location="C_Bus_Urb!A1" display="Hoja de Cálculo" xr:uid="{89281B18-116D-48B7-BD10-0BD1260F5134}"/>
    <hyperlink ref="H3:L3" location="Indice!A1" display="Volver al Índice" xr:uid="{C01C342C-ABCC-412D-93F4-54436520896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F08E-2DEF-4BDD-864E-E7AD1A581245}">
  <sheetPr>
    <tabColor theme="6" tint="0.79998168889431442"/>
  </sheetPr>
  <dimension ref="A1:M30"/>
  <sheetViews>
    <sheetView topLeftCell="A8"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44" style="17" customWidth="1"/>
    <col min="5" max="5" width="17.42578125" customWidth="1"/>
    <col min="6" max="6" width="24.85546875" customWidth="1"/>
    <col min="7" max="7" width="21.28515625" customWidth="1"/>
  </cols>
  <sheetData>
    <row r="1" spans="1:13" ht="24.95" customHeight="1" thickBot="1">
      <c r="A1" s="266" t="s">
        <v>125</v>
      </c>
      <c r="B1" s="267"/>
      <c r="C1" s="267"/>
      <c r="D1" s="267"/>
      <c r="E1" s="267"/>
      <c r="F1" s="267"/>
      <c r="G1" s="267"/>
      <c r="I1" s="266" t="s">
        <v>65</v>
      </c>
      <c r="J1" s="267"/>
      <c r="K1" s="267"/>
      <c r="L1" s="267"/>
      <c r="M1" s="335"/>
    </row>
    <row r="2" spans="1:13" ht="24.95" customHeight="1" thickBot="1">
      <c r="A2" s="258" t="s">
        <v>126</v>
      </c>
      <c r="B2" s="258"/>
      <c r="C2" s="258" t="s">
        <v>39</v>
      </c>
      <c r="D2" s="258"/>
      <c r="E2" s="258"/>
      <c r="F2" s="258"/>
      <c r="G2" s="258"/>
      <c r="I2" s="214" t="s">
        <v>69</v>
      </c>
      <c r="J2" s="215"/>
      <c r="K2" s="215"/>
      <c r="L2" s="215"/>
      <c r="M2" s="216"/>
    </row>
    <row r="3" spans="1:13" ht="103.5" customHeight="1" thickBot="1">
      <c r="A3" s="268" t="s">
        <v>128</v>
      </c>
      <c r="B3" s="268"/>
      <c r="C3" s="269" t="s">
        <v>297</v>
      </c>
      <c r="D3" s="269"/>
      <c r="E3" s="269"/>
      <c r="F3" s="269"/>
      <c r="G3" s="269"/>
      <c r="I3" s="217" t="s">
        <v>72</v>
      </c>
      <c r="J3" s="218"/>
      <c r="K3" s="218"/>
      <c r="L3" s="218"/>
      <c r="M3" s="219"/>
    </row>
    <row r="4" spans="1:13" ht="50.1" customHeight="1" thickBot="1">
      <c r="A4" s="258" t="s">
        <v>130</v>
      </c>
      <c r="B4" s="258"/>
      <c r="C4" s="259" t="s">
        <v>298</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2028</v>
      </c>
      <c r="D7" s="261"/>
      <c r="E7" s="261"/>
      <c r="F7" s="261"/>
      <c r="G7" s="262"/>
    </row>
    <row r="8" spans="1:13" ht="24.95" customHeight="1" thickBot="1">
      <c r="A8" s="243" t="s">
        <v>96</v>
      </c>
      <c r="B8" s="246" t="s">
        <v>137</v>
      </c>
      <c r="C8" s="74" t="s">
        <v>98</v>
      </c>
      <c r="D8" s="90">
        <f>+SUM(C_Elec_Ter_ind!G83:Q83)</f>
        <v>241.98703505540368</v>
      </c>
      <c r="E8" s="246" t="s">
        <v>138</v>
      </c>
      <c r="F8" s="105" t="s">
        <v>98</v>
      </c>
      <c r="G8" s="109">
        <v>88.2</v>
      </c>
    </row>
    <row r="9" spans="1:13" ht="24.95" customHeight="1" thickBot="1">
      <c r="A9" s="244"/>
      <c r="B9" s="247"/>
      <c r="C9" s="75" t="s">
        <v>99</v>
      </c>
      <c r="D9" s="91">
        <f>+SUM(C_Elec_Ter_ind!R83:AA83)</f>
        <v>4688.6065128034479</v>
      </c>
      <c r="E9" s="247"/>
      <c r="F9" s="89" t="s">
        <v>99</v>
      </c>
      <c r="G9" s="107">
        <v>1546.7</v>
      </c>
    </row>
    <row r="10" spans="1:13" ht="24.95" customHeight="1" thickBot="1">
      <c r="A10" s="244"/>
      <c r="B10" s="247"/>
      <c r="C10" s="73" t="s">
        <v>100</v>
      </c>
      <c r="D10" s="90">
        <f>+SUM(C_Elec_Ter_ind!AB83:AK83)</f>
        <v>11794.785220792066</v>
      </c>
      <c r="E10" s="247"/>
      <c r="F10" s="106" t="s">
        <v>100</v>
      </c>
      <c r="G10" s="108">
        <v>3931.7</v>
      </c>
    </row>
    <row r="11" spans="1:13" ht="24.95" customHeight="1" thickBot="1">
      <c r="A11" s="244"/>
      <c r="B11" s="248"/>
      <c r="C11" s="75" t="s">
        <v>101</v>
      </c>
      <c r="D11" s="92">
        <f>SUM(D8:D10)</f>
        <v>16725.378768650917</v>
      </c>
      <c r="E11" s="248"/>
      <c r="F11" s="89" t="s">
        <v>101</v>
      </c>
      <c r="G11" s="93">
        <f>SUM(G8:G10)</f>
        <v>5566.6</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24.75" customHeight="1" thickBot="1">
      <c r="A18" s="244"/>
      <c r="B18" s="222"/>
      <c r="C18" s="73" t="s">
        <v>108</v>
      </c>
      <c r="D18" s="249">
        <v>0</v>
      </c>
      <c r="E18" s="250"/>
      <c r="F18" s="250"/>
      <c r="G18" s="251"/>
    </row>
    <row r="19" spans="1:9" ht="24.95" customHeight="1" thickBot="1">
      <c r="A19" s="245"/>
      <c r="B19" s="228" t="s">
        <v>109</v>
      </c>
      <c r="C19" s="229"/>
      <c r="D19" s="255" t="s">
        <v>41</v>
      </c>
      <c r="E19" s="256"/>
      <c r="F19" s="256"/>
      <c r="G19" s="257"/>
    </row>
    <row r="20" spans="1:9" ht="24.95" customHeight="1" thickBot="1">
      <c r="A20" s="220" t="s">
        <v>110</v>
      </c>
      <c r="B20" s="223" t="s">
        <v>140</v>
      </c>
      <c r="C20" s="224"/>
      <c r="D20" s="225">
        <f>+(D21+D22)*1000/D11</f>
        <v>-16.542361195475586</v>
      </c>
      <c r="E20" s="226"/>
      <c r="F20" s="226"/>
      <c r="G20" s="227"/>
      <c r="I20" t="s">
        <v>299</v>
      </c>
    </row>
    <row r="21" spans="1:9" ht="24.95" customHeight="1" thickBot="1">
      <c r="A21" s="221"/>
      <c r="B21" s="228" t="s">
        <v>112</v>
      </c>
      <c r="C21" s="229"/>
      <c r="D21" s="230">
        <f>+C_Elec_Ter_ind!D121</f>
        <v>1959.2215354282214</v>
      </c>
      <c r="E21" s="231"/>
      <c r="F21" s="231"/>
      <c r="G21" s="232"/>
    </row>
    <row r="22" spans="1:9" ht="24.95" customHeight="1" thickBot="1">
      <c r="A22" s="222"/>
      <c r="B22" s="223" t="s">
        <v>113</v>
      </c>
      <c r="C22" s="224"/>
      <c r="D22" s="233">
        <f>-C_Elec_Ter_ind!D108</f>
        <v>-2235.8987921503835</v>
      </c>
      <c r="E22" s="234"/>
      <c r="F22" s="234"/>
      <c r="G22" s="235"/>
    </row>
    <row r="23" spans="1:9" ht="33" customHeight="1" thickBot="1">
      <c r="A23" s="237" t="s">
        <v>142</v>
      </c>
      <c r="B23" s="238"/>
      <c r="C23" s="83" t="s">
        <v>143</v>
      </c>
      <c r="D23" s="76" t="s">
        <v>128</v>
      </c>
      <c r="E23" s="83" t="s">
        <v>144</v>
      </c>
      <c r="F23" s="83" t="s">
        <v>145</v>
      </c>
      <c r="G23" s="83" t="s">
        <v>146</v>
      </c>
    </row>
    <row r="24" spans="1:9" ht="50.1" customHeight="1" thickBot="1">
      <c r="A24" s="236" t="s">
        <v>300</v>
      </c>
      <c r="B24" s="236"/>
      <c r="C24" s="79" t="s">
        <v>148</v>
      </c>
      <c r="D24" s="81" t="s">
        <v>301</v>
      </c>
      <c r="E24" s="78" t="s">
        <v>81</v>
      </c>
      <c r="F24" s="78" t="s">
        <v>155</v>
      </c>
      <c r="G24" s="78" t="s">
        <v>183</v>
      </c>
    </row>
    <row r="25" spans="1:9" ht="50.1" customHeight="1" thickBot="1">
      <c r="A25" s="239" t="s">
        <v>302</v>
      </c>
      <c r="B25" s="239"/>
      <c r="C25" s="80" t="s">
        <v>235</v>
      </c>
      <c r="D25" s="82" t="s">
        <v>303</v>
      </c>
      <c r="E25" s="77" t="s">
        <v>81</v>
      </c>
      <c r="F25" s="77" t="s">
        <v>155</v>
      </c>
      <c r="G25" s="77" t="s">
        <v>183</v>
      </c>
    </row>
    <row r="26" spans="1:9" ht="50.1" customHeight="1" thickBot="1">
      <c r="A26" s="236" t="s">
        <v>304</v>
      </c>
      <c r="B26" s="236"/>
      <c r="C26" s="79" t="s">
        <v>235</v>
      </c>
      <c r="D26" s="81" t="s">
        <v>305</v>
      </c>
      <c r="E26" s="78" t="s">
        <v>81</v>
      </c>
      <c r="F26" s="78" t="s">
        <v>155</v>
      </c>
      <c r="G26" s="78" t="s">
        <v>183</v>
      </c>
    </row>
    <row r="27" spans="1:9" ht="50.1" customHeight="1" thickBot="1">
      <c r="A27" s="239" t="s">
        <v>306</v>
      </c>
      <c r="B27" s="239"/>
      <c r="C27" s="80" t="s">
        <v>232</v>
      </c>
      <c r="D27" s="82" t="s">
        <v>307</v>
      </c>
      <c r="E27" s="77" t="s">
        <v>81</v>
      </c>
      <c r="F27" s="77" t="s">
        <v>155</v>
      </c>
      <c r="G27" s="77" t="s">
        <v>183</v>
      </c>
    </row>
    <row r="28" spans="1:9" ht="50.1" customHeight="1" thickBot="1">
      <c r="A28" s="236" t="s">
        <v>308</v>
      </c>
      <c r="B28" s="236"/>
      <c r="C28" s="79" t="s">
        <v>232</v>
      </c>
      <c r="D28" s="81" t="s">
        <v>309</v>
      </c>
      <c r="E28" s="78" t="s">
        <v>81</v>
      </c>
      <c r="F28" s="78" t="s">
        <v>155</v>
      </c>
      <c r="G28" s="78" t="s">
        <v>183</v>
      </c>
    </row>
    <row r="29" spans="1:9" ht="50.1" customHeight="1" thickBot="1">
      <c r="A29" s="239" t="s">
        <v>310</v>
      </c>
      <c r="B29" s="239"/>
      <c r="C29" s="80" t="s">
        <v>232</v>
      </c>
      <c r="D29" s="82" t="s">
        <v>311</v>
      </c>
      <c r="E29" s="77" t="s">
        <v>81</v>
      </c>
      <c r="F29" s="77" t="s">
        <v>155</v>
      </c>
      <c r="G29" s="77" t="s">
        <v>183</v>
      </c>
    </row>
    <row r="30" spans="1:9" ht="50.1" customHeight="1" thickBot="1">
      <c r="A30" s="236" t="s">
        <v>312</v>
      </c>
      <c r="B30" s="236"/>
      <c r="C30" s="79" t="s">
        <v>232</v>
      </c>
      <c r="D30" s="81" t="s">
        <v>311</v>
      </c>
      <c r="E30" s="78" t="s">
        <v>81</v>
      </c>
      <c r="F30" s="78" t="s">
        <v>155</v>
      </c>
      <c r="G30" s="78" t="s">
        <v>183</v>
      </c>
    </row>
  </sheetData>
  <mergeCells count="44">
    <mergeCell ref="I1:M1"/>
    <mergeCell ref="I2:M2"/>
    <mergeCell ref="I3:M3"/>
    <mergeCell ref="B19:C19"/>
    <mergeCell ref="A8:A19"/>
    <mergeCell ref="B8:B11"/>
    <mergeCell ref="B12:B18"/>
    <mergeCell ref="D12:G12"/>
    <mergeCell ref="D13:G13"/>
    <mergeCell ref="D18:G18"/>
    <mergeCell ref="A1:G1"/>
    <mergeCell ref="A2:B2"/>
    <mergeCell ref="C2:G2"/>
    <mergeCell ref="A3:B3"/>
    <mergeCell ref="C3:G3"/>
    <mergeCell ref="A4:B4"/>
    <mergeCell ref="C4:G4"/>
    <mergeCell ref="A5:B5"/>
    <mergeCell ref="C5:G5"/>
    <mergeCell ref="A6:B6"/>
    <mergeCell ref="C6:G6"/>
    <mergeCell ref="A7:B7"/>
    <mergeCell ref="C7:G7"/>
    <mergeCell ref="A30:B30"/>
    <mergeCell ref="A23:B23"/>
    <mergeCell ref="A28:B28"/>
    <mergeCell ref="A29:B29"/>
    <mergeCell ref="A24:B24"/>
    <mergeCell ref="A26:B26"/>
    <mergeCell ref="A25:B25"/>
    <mergeCell ref="A27:B27"/>
    <mergeCell ref="D21:G21"/>
    <mergeCell ref="D19:G19"/>
    <mergeCell ref="A20:A22"/>
    <mergeCell ref="B20:C20"/>
    <mergeCell ref="D20:G20"/>
    <mergeCell ref="B21:C21"/>
    <mergeCell ref="B22:C22"/>
    <mergeCell ref="D22:G22"/>
    <mergeCell ref="E8:E11"/>
    <mergeCell ref="D14:G14"/>
    <mergeCell ref="D15:G15"/>
    <mergeCell ref="D16:G16"/>
    <mergeCell ref="D17:G17"/>
  </mergeCells>
  <dataValidations disablePrompts="1" count="1">
    <dataValidation type="list" allowBlank="1" showInputMessage="1" showErrorMessage="1" sqref="C24:C30" xr:uid="{E64370E5-1453-46C1-8642-5DBCC6EAB777}">
      <formula1>"Normativo, Económico o Financiero, Institucional, Técnico, Educativo o Cultural,Otro"</formula1>
    </dataValidation>
  </dataValidations>
  <hyperlinks>
    <hyperlink ref="I2:M2" location="C_Elec_Ter_ind!A1" display="Hoja de Cálculo" xr:uid="{0C272CA9-4CF9-48C3-88FD-FD545001C9F3}"/>
    <hyperlink ref="I3:M3" location="Indice!A1" display="Volver al Índice" xr:uid="{4F287432-69DE-46EE-BCA5-6B0C6058FED8}"/>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3602E-4565-435A-B2A6-A0336ED9F76E}">
  <sheetPr>
    <tabColor theme="6" tint="0.79998168889431442"/>
  </sheetPr>
  <dimension ref="A1:M27"/>
  <sheetViews>
    <sheetView topLeftCell="A15"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37" style="17" customWidth="1"/>
    <col min="5" max="5" width="21.28515625" customWidth="1"/>
    <col min="6" max="6" width="24.42578125" customWidth="1"/>
    <col min="7" max="7" width="21.28515625" customWidth="1"/>
  </cols>
  <sheetData>
    <row r="1" spans="1:13" ht="50.1" customHeight="1" thickBot="1">
      <c r="A1" s="266" t="s">
        <v>125</v>
      </c>
      <c r="B1" s="267"/>
      <c r="C1" s="267"/>
      <c r="D1" s="267"/>
      <c r="E1" s="267"/>
      <c r="F1" s="267"/>
      <c r="G1" s="267"/>
      <c r="I1" s="192" t="s">
        <v>65</v>
      </c>
      <c r="J1" s="193"/>
      <c r="K1" s="193"/>
      <c r="L1" s="193"/>
      <c r="M1" s="194"/>
    </row>
    <row r="2" spans="1:13" ht="50.1" customHeight="1" thickBot="1">
      <c r="A2" s="258" t="s">
        <v>126</v>
      </c>
      <c r="B2" s="258"/>
      <c r="C2" s="258" t="s">
        <v>41</v>
      </c>
      <c r="D2" s="258"/>
      <c r="E2" s="258"/>
      <c r="F2" s="258"/>
      <c r="G2" s="258"/>
      <c r="I2" s="214" t="s">
        <v>69</v>
      </c>
      <c r="J2" s="215"/>
      <c r="K2" s="215"/>
      <c r="L2" s="215"/>
      <c r="M2" s="216"/>
    </row>
    <row r="3" spans="1:13" ht="50.1" customHeight="1" thickBot="1">
      <c r="A3" s="268" t="s">
        <v>128</v>
      </c>
      <c r="B3" s="268"/>
      <c r="C3" s="269" t="s">
        <v>313</v>
      </c>
      <c r="D3" s="269"/>
      <c r="E3" s="269"/>
      <c r="F3" s="269"/>
      <c r="G3" s="269"/>
      <c r="I3" s="217" t="s">
        <v>72</v>
      </c>
      <c r="J3" s="218"/>
      <c r="K3" s="218"/>
      <c r="L3" s="218"/>
      <c r="M3" s="219"/>
    </row>
    <row r="4" spans="1:13" ht="50.1" customHeight="1" thickBot="1">
      <c r="A4" s="258" t="s">
        <v>130</v>
      </c>
      <c r="B4" s="258"/>
      <c r="C4" s="259" t="s">
        <v>298</v>
      </c>
      <c r="D4" s="259"/>
      <c r="E4" s="259"/>
      <c r="F4" s="259"/>
      <c r="G4" s="259"/>
    </row>
    <row r="5" spans="1:13" ht="50.1" customHeight="1" thickBot="1">
      <c r="A5" s="223" t="s">
        <v>132</v>
      </c>
      <c r="B5" s="224"/>
      <c r="C5" s="260" t="s">
        <v>133</v>
      </c>
      <c r="D5" s="261"/>
      <c r="E5" s="261"/>
      <c r="F5" s="261"/>
      <c r="G5" s="262"/>
    </row>
    <row r="6" spans="1:13" ht="50.1" customHeight="1" thickBot="1">
      <c r="A6" s="228" t="s">
        <v>134</v>
      </c>
      <c r="B6" s="229"/>
      <c r="C6" s="263" t="s">
        <v>314</v>
      </c>
      <c r="D6" s="264"/>
      <c r="E6" s="264"/>
      <c r="F6" s="264"/>
      <c r="G6" s="265"/>
    </row>
    <row r="7" spans="1:13" ht="50.1" customHeight="1" thickBot="1">
      <c r="A7" s="223" t="s">
        <v>136</v>
      </c>
      <c r="B7" s="224"/>
      <c r="C7" s="260">
        <v>2027</v>
      </c>
      <c r="D7" s="261"/>
      <c r="E7" s="261"/>
      <c r="F7" s="261"/>
      <c r="G7" s="262"/>
    </row>
    <row r="8" spans="1:13" ht="50.1" customHeight="1" thickBot="1">
      <c r="A8" s="243" t="s">
        <v>96</v>
      </c>
      <c r="B8" s="246" t="s">
        <v>137</v>
      </c>
      <c r="C8" s="74" t="s">
        <v>98</v>
      </c>
      <c r="D8" s="90">
        <f>+SUM(C_ERNC_ind!G83:Q83)</f>
        <v>977.75900000000001</v>
      </c>
      <c r="E8" s="246" t="s">
        <v>138</v>
      </c>
      <c r="F8" s="105" t="s">
        <v>98</v>
      </c>
      <c r="G8" s="109">
        <v>284.3</v>
      </c>
    </row>
    <row r="9" spans="1:13" ht="50.1" customHeight="1" thickBot="1">
      <c r="A9" s="244"/>
      <c r="B9" s="247"/>
      <c r="C9" s="75" t="s">
        <v>99</v>
      </c>
      <c r="D9" s="91">
        <f>+SUM(C_ERNC_ind!R83:AA83)</f>
        <v>7427.6534999999985</v>
      </c>
      <c r="E9" s="247"/>
      <c r="F9" s="89" t="s">
        <v>99</v>
      </c>
      <c r="G9" s="107">
        <v>2369.6999999999998</v>
      </c>
    </row>
    <row r="10" spans="1:13" ht="50.1" customHeight="1" thickBot="1">
      <c r="A10" s="244"/>
      <c r="B10" s="247"/>
      <c r="C10" s="73" t="s">
        <v>100</v>
      </c>
      <c r="D10" s="90">
        <f>+SUM(C_ERNC_ind!AB83:AK83)</f>
        <v>11829.404000000008</v>
      </c>
      <c r="E10" s="247"/>
      <c r="F10" s="106" t="s">
        <v>100</v>
      </c>
      <c r="G10" s="108">
        <v>3623.3</v>
      </c>
    </row>
    <row r="11" spans="1:13" ht="50.1" customHeight="1" thickBot="1">
      <c r="A11" s="244"/>
      <c r="B11" s="248"/>
      <c r="C11" s="75" t="s">
        <v>101</v>
      </c>
      <c r="D11" s="92">
        <f>SUM(D8:D10)</f>
        <v>20234.816500000008</v>
      </c>
      <c r="E11" s="248"/>
      <c r="F11" s="89" t="s">
        <v>101</v>
      </c>
      <c r="G11" s="93">
        <f>SUM(G8:G10)</f>
        <v>6277.3</v>
      </c>
    </row>
    <row r="12" spans="1:13" ht="50.1" customHeight="1" thickBot="1">
      <c r="A12" s="244"/>
      <c r="B12" s="220" t="s">
        <v>102</v>
      </c>
      <c r="C12" s="73" t="s">
        <v>81</v>
      </c>
      <c r="D12" s="249">
        <v>1</v>
      </c>
      <c r="E12" s="250"/>
      <c r="F12" s="250"/>
      <c r="G12" s="251"/>
    </row>
    <row r="13" spans="1:13" ht="50.1" customHeight="1" thickBot="1">
      <c r="A13" s="244"/>
      <c r="B13" s="221"/>
      <c r="C13" s="75" t="s">
        <v>103</v>
      </c>
      <c r="D13" s="252">
        <v>0</v>
      </c>
      <c r="E13" s="253"/>
      <c r="F13" s="253"/>
      <c r="G13" s="254"/>
    </row>
    <row r="14" spans="1:13" ht="50.1" customHeight="1" thickBot="1">
      <c r="A14" s="244"/>
      <c r="B14" s="221"/>
      <c r="C14" s="73" t="s">
        <v>104</v>
      </c>
      <c r="D14" s="249">
        <v>0</v>
      </c>
      <c r="E14" s="250"/>
      <c r="F14" s="250"/>
      <c r="G14" s="251"/>
    </row>
    <row r="15" spans="1:13" ht="50.1" customHeight="1" thickBot="1">
      <c r="A15" s="244"/>
      <c r="B15" s="221"/>
      <c r="C15" s="75" t="s">
        <v>105</v>
      </c>
      <c r="D15" s="252">
        <v>0</v>
      </c>
      <c r="E15" s="253"/>
      <c r="F15" s="253"/>
      <c r="G15" s="254"/>
    </row>
    <row r="16" spans="1:13" ht="50.1" customHeight="1" thickBot="1">
      <c r="A16" s="244"/>
      <c r="B16" s="221"/>
      <c r="C16" s="73" t="s">
        <v>106</v>
      </c>
      <c r="D16" s="249">
        <v>0</v>
      </c>
      <c r="E16" s="250"/>
      <c r="F16" s="250"/>
      <c r="G16" s="251"/>
    </row>
    <row r="17" spans="1:9" ht="50.1" customHeight="1" thickBot="1">
      <c r="A17" s="244"/>
      <c r="B17" s="221"/>
      <c r="C17" s="75" t="s">
        <v>107</v>
      </c>
      <c r="D17" s="252">
        <v>0</v>
      </c>
      <c r="E17" s="253"/>
      <c r="F17" s="253"/>
      <c r="G17" s="254"/>
    </row>
    <row r="18" spans="1:9" ht="50.1" customHeight="1" thickBot="1">
      <c r="A18" s="244"/>
      <c r="B18" s="222"/>
      <c r="C18" s="73" t="s">
        <v>108</v>
      </c>
      <c r="D18" s="249">
        <v>0</v>
      </c>
      <c r="E18" s="250"/>
      <c r="F18" s="250"/>
      <c r="G18" s="251"/>
    </row>
    <row r="19" spans="1:9" ht="50.1" customHeight="1" thickBot="1">
      <c r="A19" s="245"/>
      <c r="B19" s="228" t="s">
        <v>109</v>
      </c>
      <c r="C19" s="229"/>
      <c r="D19" s="255" t="s">
        <v>315</v>
      </c>
      <c r="E19" s="256"/>
      <c r="F19" s="256"/>
      <c r="G19" s="257"/>
    </row>
    <row r="20" spans="1:9" ht="50.1" customHeight="1" thickBot="1">
      <c r="A20" s="220" t="s">
        <v>110</v>
      </c>
      <c r="B20" s="223" t="s">
        <v>140</v>
      </c>
      <c r="C20" s="224"/>
      <c r="D20" s="225">
        <f>+(D21+D22)*1000/D11</f>
        <v>131.17034297342002</v>
      </c>
      <c r="E20" s="226"/>
      <c r="F20" s="226"/>
      <c r="G20" s="227"/>
      <c r="I20" t="s">
        <v>299</v>
      </c>
    </row>
    <row r="21" spans="1:9" ht="50.1" customHeight="1" thickBot="1">
      <c r="A21" s="221"/>
      <c r="B21" s="228" t="s">
        <v>112</v>
      </c>
      <c r="C21" s="229"/>
      <c r="D21" s="230">
        <f>+C_ERNC_ind!D117</f>
        <v>6525.469250303433</v>
      </c>
      <c r="E21" s="231"/>
      <c r="F21" s="231"/>
      <c r="G21" s="232"/>
    </row>
    <row r="22" spans="1:9" ht="50.1" customHeight="1" thickBot="1">
      <c r="A22" s="222"/>
      <c r="B22" s="223" t="s">
        <v>113</v>
      </c>
      <c r="C22" s="224"/>
      <c r="D22" s="233">
        <f>-C_ERNC_ind!D108</f>
        <v>-3871.2614299942138</v>
      </c>
      <c r="E22" s="234"/>
      <c r="F22" s="234"/>
      <c r="G22" s="235"/>
    </row>
    <row r="23" spans="1:9" ht="50.1" customHeight="1" thickBot="1">
      <c r="A23" s="237" t="s">
        <v>142</v>
      </c>
      <c r="B23" s="238"/>
      <c r="C23" s="83" t="s">
        <v>143</v>
      </c>
      <c r="D23" s="76" t="s">
        <v>128</v>
      </c>
      <c r="E23" s="83" t="s">
        <v>144</v>
      </c>
      <c r="F23" s="83" t="s">
        <v>145</v>
      </c>
      <c r="G23" s="83" t="s">
        <v>146</v>
      </c>
    </row>
    <row r="24" spans="1:9" ht="50.1" customHeight="1" thickBot="1">
      <c r="A24" s="236" t="s">
        <v>300</v>
      </c>
      <c r="B24" s="236"/>
      <c r="C24" s="79" t="s">
        <v>148</v>
      </c>
      <c r="D24" s="81" t="s">
        <v>301</v>
      </c>
      <c r="E24" s="78" t="s">
        <v>81</v>
      </c>
      <c r="F24" s="78" t="s">
        <v>155</v>
      </c>
      <c r="G24" s="78" t="s">
        <v>183</v>
      </c>
    </row>
    <row r="25" spans="1:9" ht="50.1" customHeight="1" thickBot="1">
      <c r="A25" s="239" t="s">
        <v>304</v>
      </c>
      <c r="B25" s="239"/>
      <c r="C25" s="80" t="s">
        <v>235</v>
      </c>
      <c r="D25" s="82" t="s">
        <v>305</v>
      </c>
      <c r="E25" s="77" t="s">
        <v>81</v>
      </c>
      <c r="F25" s="77" t="s">
        <v>155</v>
      </c>
      <c r="G25" s="77" t="s">
        <v>183</v>
      </c>
    </row>
    <row r="26" spans="1:9" ht="50.1" customHeight="1" thickBot="1">
      <c r="A26" s="236" t="s">
        <v>306</v>
      </c>
      <c r="B26" s="236"/>
      <c r="C26" s="79" t="s">
        <v>232</v>
      </c>
      <c r="D26" s="81" t="s">
        <v>307</v>
      </c>
      <c r="E26" s="78" t="s">
        <v>81</v>
      </c>
      <c r="F26" s="78" t="s">
        <v>155</v>
      </c>
      <c r="G26" s="78" t="s">
        <v>183</v>
      </c>
    </row>
    <row r="27" spans="1:9" ht="50.1" customHeight="1" thickBot="1">
      <c r="A27" s="239" t="s">
        <v>308</v>
      </c>
      <c r="B27" s="239"/>
      <c r="C27" s="80" t="s">
        <v>232</v>
      </c>
      <c r="D27" s="82" t="s">
        <v>309</v>
      </c>
      <c r="E27" s="77" t="s">
        <v>81</v>
      </c>
      <c r="F27" s="77" t="s">
        <v>155</v>
      </c>
      <c r="G27" s="77" t="s">
        <v>183</v>
      </c>
    </row>
  </sheetData>
  <mergeCells count="41">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B19:C19"/>
    <mergeCell ref="D15:G15"/>
    <mergeCell ref="D16:G16"/>
    <mergeCell ref="D17:G17"/>
    <mergeCell ref="D18:G18"/>
    <mergeCell ref="D19:G19"/>
    <mergeCell ref="D12:G12"/>
    <mergeCell ref="E8:E11"/>
    <mergeCell ref="D13:G13"/>
    <mergeCell ref="D14:G14"/>
    <mergeCell ref="A25:B25"/>
    <mergeCell ref="A26:B26"/>
    <mergeCell ref="A27:B27"/>
    <mergeCell ref="D22:G22"/>
    <mergeCell ref="A20:A22"/>
    <mergeCell ref="B20:C20"/>
    <mergeCell ref="B22:C22"/>
    <mergeCell ref="B21:C21"/>
    <mergeCell ref="A23:B23"/>
    <mergeCell ref="A24:B24"/>
    <mergeCell ref="D20:G20"/>
    <mergeCell ref="D21:G21"/>
  </mergeCells>
  <dataValidations count="1">
    <dataValidation type="list" allowBlank="1" showInputMessage="1" showErrorMessage="1" sqref="C24:C27" xr:uid="{CF5F09D6-2FB1-4D61-B5FA-8FC62B09E378}">
      <formula1>"Normativo, Económico o Financiero, Institucional, Técnico, Educativo o Cultural,Otro"</formula1>
    </dataValidation>
  </dataValidations>
  <hyperlinks>
    <hyperlink ref="I2:M2" location="C_ERNC_ind!A1" display="Hoja de Cálculo" xr:uid="{E8EA0D36-BEE1-43ED-8697-ECB4B817C4B9}"/>
    <hyperlink ref="I3:M3" location="Indice!A1" display="Volver al Índice" xr:uid="{006E78A9-2C2B-4B69-87EC-F4455C771E5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E73C5-E089-4F6D-AED3-666F390E899D}">
  <sheetPr>
    <tabColor theme="6" tint="0.79998168889431442"/>
  </sheetPr>
  <dimension ref="A1:M29"/>
  <sheetViews>
    <sheetView topLeftCell="A15" workbookViewId="0">
      <selection activeCell="D21" sqref="D21:G22"/>
    </sheetView>
  </sheetViews>
  <sheetFormatPr defaultColWidth="11.42578125" defaultRowHeight="50.1" customHeight="1"/>
  <cols>
    <col min="1" max="1" width="20.7109375" customWidth="1"/>
    <col min="2" max="2" width="34.7109375" customWidth="1"/>
    <col min="3" max="3" width="41.140625" customWidth="1"/>
    <col min="4" max="4" width="32" style="17" customWidth="1"/>
    <col min="5" max="5" width="19.140625" customWidth="1"/>
    <col min="6" max="6" width="17" customWidth="1"/>
    <col min="7" max="7" width="21.28515625" customWidth="1"/>
  </cols>
  <sheetData>
    <row r="1" spans="1:13" ht="50.1" customHeight="1" thickBot="1">
      <c r="A1" s="266" t="s">
        <v>125</v>
      </c>
      <c r="B1" s="267"/>
      <c r="C1" s="267"/>
      <c r="D1" s="267"/>
      <c r="E1" s="267"/>
      <c r="F1" s="267"/>
      <c r="G1" s="267"/>
      <c r="H1" s="2"/>
      <c r="I1" s="192" t="s">
        <v>65</v>
      </c>
      <c r="J1" s="193"/>
      <c r="K1" s="193"/>
      <c r="L1" s="193"/>
      <c r="M1" s="194"/>
    </row>
    <row r="2" spans="1:13" ht="50.1" customHeight="1" thickBot="1">
      <c r="A2" s="258" t="s">
        <v>126</v>
      </c>
      <c r="B2" s="258"/>
      <c r="C2" s="258" t="s">
        <v>42</v>
      </c>
      <c r="D2" s="258"/>
      <c r="E2" s="258"/>
      <c r="F2" s="258"/>
      <c r="G2" s="258"/>
      <c r="I2" s="214" t="s">
        <v>69</v>
      </c>
      <c r="J2" s="215"/>
      <c r="K2" s="215"/>
      <c r="L2" s="215"/>
      <c r="M2" s="216"/>
    </row>
    <row r="3" spans="1:13" ht="50.1" customHeight="1" thickBot="1">
      <c r="A3" s="268" t="s">
        <v>128</v>
      </c>
      <c r="B3" s="268"/>
      <c r="C3" s="269" t="s">
        <v>316</v>
      </c>
      <c r="D3" s="269"/>
      <c r="E3" s="269"/>
      <c r="F3" s="269"/>
      <c r="G3" s="269"/>
      <c r="I3" s="217" t="s">
        <v>72</v>
      </c>
      <c r="J3" s="218"/>
      <c r="K3" s="218"/>
      <c r="L3" s="218"/>
      <c r="M3" s="219"/>
    </row>
    <row r="4" spans="1:13" ht="72" customHeight="1" thickBot="1">
      <c r="A4" s="258" t="s">
        <v>130</v>
      </c>
      <c r="B4" s="258"/>
      <c r="C4" s="259" t="s">
        <v>317</v>
      </c>
      <c r="D4" s="259"/>
      <c r="E4" s="259"/>
      <c r="F4" s="259"/>
      <c r="G4" s="259"/>
    </row>
    <row r="5" spans="1:13" ht="50.1" customHeight="1" thickBot="1">
      <c r="A5" s="223" t="s">
        <v>132</v>
      </c>
      <c r="B5" s="224"/>
      <c r="C5" s="260" t="s">
        <v>133</v>
      </c>
      <c r="D5" s="261"/>
      <c r="E5" s="261"/>
      <c r="F5" s="261"/>
      <c r="G5" s="262"/>
    </row>
    <row r="6" spans="1:13" ht="50.1" customHeight="1" thickBot="1">
      <c r="A6" s="228" t="s">
        <v>134</v>
      </c>
      <c r="B6" s="229"/>
      <c r="C6" s="263" t="s">
        <v>314</v>
      </c>
      <c r="D6" s="264"/>
      <c r="E6" s="264"/>
      <c r="F6" s="264"/>
      <c r="G6" s="265"/>
      <c r="H6" s="4"/>
    </row>
    <row r="7" spans="1:13" ht="50.1" customHeight="1" thickBot="1">
      <c r="A7" s="223" t="s">
        <v>136</v>
      </c>
      <c r="B7" s="224"/>
      <c r="C7" s="260">
        <v>2025</v>
      </c>
      <c r="D7" s="261"/>
      <c r="E7" s="261"/>
      <c r="F7" s="261"/>
      <c r="G7" s="262"/>
      <c r="H7" s="4"/>
    </row>
    <row r="8" spans="1:13" ht="50.1" customHeight="1" thickBot="1">
      <c r="A8" s="243" t="s">
        <v>96</v>
      </c>
      <c r="B8" s="246" t="s">
        <v>137</v>
      </c>
      <c r="C8" s="74" t="s">
        <v>98</v>
      </c>
      <c r="D8" s="90">
        <f>+SUM(C_H2Ter!G77:Q77)</f>
        <v>364.12570423409761</v>
      </c>
      <c r="E8" s="246" t="s">
        <v>138</v>
      </c>
      <c r="F8" s="105" t="s">
        <v>98</v>
      </c>
      <c r="G8" s="109">
        <v>96</v>
      </c>
      <c r="H8" s="4"/>
    </row>
    <row r="9" spans="1:13" ht="50.1" customHeight="1" thickBot="1">
      <c r="A9" s="244"/>
      <c r="B9" s="247"/>
      <c r="C9" s="75" t="s">
        <v>99</v>
      </c>
      <c r="D9" s="91">
        <f>+SUM(C_H2Ter!R77:AA77)</f>
        <v>3732.1785996119188</v>
      </c>
      <c r="E9" s="247"/>
      <c r="F9" s="89" t="s">
        <v>99</v>
      </c>
      <c r="G9" s="107">
        <v>1155.0999999999999</v>
      </c>
      <c r="H9" s="4"/>
    </row>
    <row r="10" spans="1:13" ht="50.1" customHeight="1" thickBot="1">
      <c r="A10" s="244"/>
      <c r="B10" s="247"/>
      <c r="C10" s="73" t="s">
        <v>100</v>
      </c>
      <c r="D10" s="90">
        <f>+SUM(C_H2Ter!AB77:AK77)</f>
        <v>7718.5869594597616</v>
      </c>
      <c r="E10" s="247"/>
      <c r="F10" s="106" t="s">
        <v>100</v>
      </c>
      <c r="G10" s="108">
        <v>2283.6</v>
      </c>
      <c r="H10" s="4"/>
    </row>
    <row r="11" spans="1:13" ht="50.1" customHeight="1" thickBot="1">
      <c r="A11" s="244"/>
      <c r="B11" s="248"/>
      <c r="C11" s="75" t="s">
        <v>101</v>
      </c>
      <c r="D11" s="92">
        <f>SUM(D8:D10)</f>
        <v>11814.891263305777</v>
      </c>
      <c r="E11" s="248"/>
      <c r="F11" s="89" t="s">
        <v>101</v>
      </c>
      <c r="G11" s="93">
        <f>SUM(G8:G10)</f>
        <v>3534.7</v>
      </c>
      <c r="H11" s="4"/>
    </row>
    <row r="12" spans="1:13" ht="50.1" customHeight="1" thickBot="1">
      <c r="A12" s="244"/>
      <c r="B12" s="220" t="s">
        <v>102</v>
      </c>
      <c r="C12" s="73" t="s">
        <v>81</v>
      </c>
      <c r="D12" s="249">
        <v>1</v>
      </c>
      <c r="E12" s="250"/>
      <c r="F12" s="250"/>
      <c r="G12" s="251"/>
      <c r="H12" s="4"/>
    </row>
    <row r="13" spans="1:13" ht="50.1" customHeight="1" thickBot="1">
      <c r="A13" s="244"/>
      <c r="B13" s="221"/>
      <c r="C13" s="75" t="s">
        <v>103</v>
      </c>
      <c r="D13" s="252">
        <v>0</v>
      </c>
      <c r="E13" s="253"/>
      <c r="F13" s="253"/>
      <c r="G13" s="254"/>
      <c r="H13" s="4"/>
    </row>
    <row r="14" spans="1:13" ht="50.1" customHeight="1" thickBot="1">
      <c r="A14" s="244"/>
      <c r="B14" s="221"/>
      <c r="C14" s="73" t="s">
        <v>104</v>
      </c>
      <c r="D14" s="249">
        <v>0</v>
      </c>
      <c r="E14" s="250"/>
      <c r="F14" s="250"/>
      <c r="G14" s="251"/>
      <c r="H14" s="4"/>
    </row>
    <row r="15" spans="1:13" ht="50.1" customHeight="1" thickBot="1">
      <c r="A15" s="244"/>
      <c r="B15" s="221"/>
      <c r="C15" s="75" t="s">
        <v>105</v>
      </c>
      <c r="D15" s="252">
        <v>0</v>
      </c>
      <c r="E15" s="253"/>
      <c r="F15" s="253"/>
      <c r="G15" s="254"/>
      <c r="H15" s="4"/>
    </row>
    <row r="16" spans="1:13" ht="50.1" customHeight="1" thickBot="1">
      <c r="A16" s="244"/>
      <c r="B16" s="221"/>
      <c r="C16" s="73" t="s">
        <v>106</v>
      </c>
      <c r="D16" s="249">
        <v>0</v>
      </c>
      <c r="E16" s="250"/>
      <c r="F16" s="250"/>
      <c r="G16" s="251"/>
      <c r="H16" s="4"/>
    </row>
    <row r="17" spans="1:9" ht="50.1" customHeight="1" thickBot="1">
      <c r="A17" s="244"/>
      <c r="B17" s="221"/>
      <c r="C17" s="75" t="s">
        <v>107</v>
      </c>
      <c r="D17" s="252">
        <v>0</v>
      </c>
      <c r="E17" s="253"/>
      <c r="F17" s="253"/>
      <c r="G17" s="254"/>
    </row>
    <row r="18" spans="1:9" ht="50.1" customHeight="1" thickBot="1">
      <c r="A18" s="244"/>
      <c r="B18" s="222"/>
      <c r="C18" s="73" t="s">
        <v>108</v>
      </c>
      <c r="D18" s="249">
        <v>0</v>
      </c>
      <c r="E18" s="250"/>
      <c r="F18" s="250"/>
      <c r="G18" s="251"/>
    </row>
    <row r="19" spans="1:9" ht="50.1" customHeight="1" thickBot="1">
      <c r="A19" s="245"/>
      <c r="B19" s="228" t="s">
        <v>109</v>
      </c>
      <c r="C19" s="229"/>
      <c r="D19" s="255" t="s">
        <v>318</v>
      </c>
      <c r="E19" s="256"/>
      <c r="F19" s="256"/>
      <c r="G19" s="257"/>
    </row>
    <row r="20" spans="1:9" ht="50.1" customHeight="1" thickBot="1">
      <c r="A20" s="220" t="s">
        <v>110</v>
      </c>
      <c r="B20" s="223" t="s">
        <v>140</v>
      </c>
      <c r="C20" s="224"/>
      <c r="D20" s="225">
        <f>+(D21+D22)*1000/D11</f>
        <v>-35.269170409148224</v>
      </c>
      <c r="E20" s="226"/>
      <c r="F20" s="226"/>
      <c r="G20" s="227"/>
      <c r="I20" t="s">
        <v>179</v>
      </c>
    </row>
    <row r="21" spans="1:9" ht="50.1" customHeight="1" thickBot="1">
      <c r="A21" s="221"/>
      <c r="B21" s="228" t="s">
        <v>112</v>
      </c>
      <c r="C21" s="229"/>
      <c r="D21" s="230">
        <f>C_H2Ter!D119</f>
        <v>42.790609463017418</v>
      </c>
      <c r="E21" s="231"/>
      <c r="F21" s="231"/>
      <c r="G21" s="232"/>
    </row>
    <row r="22" spans="1:9" ht="50.1" customHeight="1" thickBot="1">
      <c r="A22" s="222"/>
      <c r="B22" s="223" t="s">
        <v>113</v>
      </c>
      <c r="C22" s="224"/>
      <c r="D22" s="233">
        <f>-C_H2Ter!D102</f>
        <v>-459.49202279410542</v>
      </c>
      <c r="E22" s="234"/>
      <c r="F22" s="234"/>
      <c r="G22" s="235"/>
    </row>
    <row r="23" spans="1:9" ht="50.1" customHeight="1" thickBot="1">
      <c r="A23" s="237" t="s">
        <v>142</v>
      </c>
      <c r="B23" s="238"/>
      <c r="C23" s="83" t="s">
        <v>143</v>
      </c>
      <c r="D23" s="76" t="s">
        <v>128</v>
      </c>
      <c r="E23" s="83" t="s">
        <v>144</v>
      </c>
      <c r="F23" s="83" t="s">
        <v>145</v>
      </c>
      <c r="G23" s="83" t="s">
        <v>146</v>
      </c>
    </row>
    <row r="24" spans="1:9" ht="50.1" customHeight="1" thickBot="1">
      <c r="A24" s="236" t="s">
        <v>300</v>
      </c>
      <c r="B24" s="236"/>
      <c r="C24" s="79" t="s">
        <v>148</v>
      </c>
      <c r="D24" s="81" t="s">
        <v>319</v>
      </c>
      <c r="E24" s="78" t="s">
        <v>81</v>
      </c>
      <c r="F24" s="78" t="s">
        <v>155</v>
      </c>
      <c r="G24" s="78" t="s">
        <v>183</v>
      </c>
    </row>
    <row r="25" spans="1:9" ht="50.1" customHeight="1" thickBot="1">
      <c r="A25" s="239" t="s">
        <v>320</v>
      </c>
      <c r="B25" s="239"/>
      <c r="C25" s="80" t="s">
        <v>148</v>
      </c>
      <c r="D25" s="82" t="s">
        <v>321</v>
      </c>
      <c r="E25" s="77" t="s">
        <v>81</v>
      </c>
      <c r="F25" s="77" t="s">
        <v>155</v>
      </c>
      <c r="G25" s="77" t="s">
        <v>183</v>
      </c>
    </row>
    <row r="26" spans="1:9" ht="50.1" customHeight="1" thickBot="1">
      <c r="A26" s="236" t="s">
        <v>322</v>
      </c>
      <c r="B26" s="236"/>
      <c r="C26" s="79" t="s">
        <v>232</v>
      </c>
      <c r="D26" s="81" t="s">
        <v>323</v>
      </c>
      <c r="E26" s="78" t="s">
        <v>81</v>
      </c>
      <c r="F26" s="78" t="s">
        <v>155</v>
      </c>
      <c r="G26" s="78" t="s">
        <v>183</v>
      </c>
    </row>
    <row r="27" spans="1:9" ht="50.1" customHeight="1" thickBot="1">
      <c r="A27" s="239" t="s">
        <v>324</v>
      </c>
      <c r="B27" s="239"/>
      <c r="C27" s="80" t="s">
        <v>148</v>
      </c>
      <c r="D27" s="82" t="s">
        <v>325</v>
      </c>
      <c r="E27" s="77" t="s">
        <v>81</v>
      </c>
      <c r="F27" s="77" t="s">
        <v>155</v>
      </c>
      <c r="G27" s="77" t="s">
        <v>183</v>
      </c>
    </row>
    <row r="28" spans="1:9" ht="50.1" customHeight="1" thickBot="1">
      <c r="A28" s="236" t="s">
        <v>326</v>
      </c>
      <c r="B28" s="236"/>
      <c r="C28" s="79" t="s">
        <v>232</v>
      </c>
      <c r="D28" s="81" t="s">
        <v>327</v>
      </c>
      <c r="E28" s="78" t="s">
        <v>81</v>
      </c>
      <c r="F28" s="78" t="s">
        <v>155</v>
      </c>
      <c r="G28" s="78" t="s">
        <v>183</v>
      </c>
    </row>
    <row r="29" spans="1:9" ht="50.1" customHeight="1" thickBot="1">
      <c r="A29" s="239" t="s">
        <v>328</v>
      </c>
      <c r="B29" s="239"/>
      <c r="C29" s="80" t="s">
        <v>148</v>
      </c>
      <c r="D29" s="82" t="s">
        <v>329</v>
      </c>
      <c r="E29" s="77" t="s">
        <v>81</v>
      </c>
      <c r="F29" s="77" t="s">
        <v>155</v>
      </c>
      <c r="G29" s="77" t="s">
        <v>183</v>
      </c>
    </row>
  </sheetData>
  <mergeCells count="43">
    <mergeCell ref="A28:B28"/>
    <mergeCell ref="A29:B29"/>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A27:B27"/>
    <mergeCell ref="B19:C19"/>
    <mergeCell ref="D19:G19"/>
    <mergeCell ref="A20:A22"/>
    <mergeCell ref="B20:C20"/>
    <mergeCell ref="D20:G20"/>
    <mergeCell ref="B21:C21"/>
    <mergeCell ref="D21:G21"/>
    <mergeCell ref="B22:C22"/>
    <mergeCell ref="D22:G22"/>
    <mergeCell ref="A23:B23"/>
    <mergeCell ref="A24:B24"/>
    <mergeCell ref="A25:B25"/>
    <mergeCell ref="A26:B26"/>
  </mergeCells>
  <dataValidations count="1">
    <dataValidation type="list" allowBlank="1" showInputMessage="1" showErrorMessage="1" sqref="C24:C29" xr:uid="{CABD80F2-4626-41C4-BF78-9442439D3CCD}">
      <formula1>"Normativo, Económico o Financiero, Institucional, Técnico, Educativo o Cultural,Otro"</formula1>
    </dataValidation>
  </dataValidations>
  <hyperlinks>
    <hyperlink ref="I2:M2" location="C_H2Ter!A1" display="Hoja de Cálculo" xr:uid="{B9E53012-05DA-4B03-8F96-6DCD0DBF0380}"/>
    <hyperlink ref="I3:M3" location="Indice!A1" display="Volver al Índice" xr:uid="{E05D0237-C432-449C-86B2-07028A19EB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3B65-892D-4237-BAC1-03CEBB3D965B}">
  <sheetPr>
    <tabColor theme="6" tint="0.79998168889431442"/>
  </sheetPr>
  <dimension ref="A1:M29"/>
  <sheetViews>
    <sheetView topLeftCell="A14" workbookViewId="0">
      <selection activeCell="D21" sqref="D21:G22"/>
    </sheetView>
  </sheetViews>
  <sheetFormatPr defaultColWidth="11.42578125" defaultRowHeight="29.45" customHeight="1"/>
  <cols>
    <col min="1" max="1" width="20.7109375" customWidth="1"/>
    <col min="2" max="2" width="34.7109375" customWidth="1"/>
    <col min="3" max="3" width="41.140625" customWidth="1"/>
    <col min="4" max="4" width="27.7109375" style="17" customWidth="1"/>
    <col min="5" max="5" width="17.42578125" customWidth="1"/>
    <col min="6" max="6" width="19.7109375" customWidth="1"/>
    <col min="7" max="7" width="21.28515625" customWidth="1"/>
  </cols>
  <sheetData>
    <row r="1" spans="1:13" ht="29.45" customHeight="1" thickBot="1">
      <c r="A1" s="266" t="s">
        <v>125</v>
      </c>
      <c r="B1" s="267"/>
      <c r="C1" s="267"/>
      <c r="D1" s="267"/>
      <c r="E1" s="267"/>
      <c r="F1" s="267"/>
      <c r="G1" s="267"/>
      <c r="I1" s="192" t="s">
        <v>65</v>
      </c>
      <c r="J1" s="193"/>
      <c r="K1" s="193"/>
      <c r="L1" s="193"/>
      <c r="M1" s="194"/>
    </row>
    <row r="2" spans="1:13" ht="29.45" customHeight="1" thickBot="1">
      <c r="A2" s="258" t="s">
        <v>126</v>
      </c>
      <c r="B2" s="258"/>
      <c r="C2" s="258" t="s">
        <v>330</v>
      </c>
      <c r="D2" s="258"/>
      <c r="E2" s="258"/>
      <c r="F2" s="258"/>
      <c r="G2" s="258"/>
      <c r="I2" s="214" t="s">
        <v>69</v>
      </c>
      <c r="J2" s="215"/>
      <c r="K2" s="215"/>
      <c r="L2" s="215"/>
      <c r="M2" s="216"/>
    </row>
    <row r="3" spans="1:13" ht="29.45" customHeight="1" thickBot="1">
      <c r="A3" s="268" t="s">
        <v>128</v>
      </c>
      <c r="B3" s="268"/>
      <c r="C3" s="269" t="s">
        <v>331</v>
      </c>
      <c r="D3" s="269"/>
      <c r="E3" s="269"/>
      <c r="F3" s="269"/>
      <c r="G3" s="269"/>
      <c r="I3" s="217" t="s">
        <v>72</v>
      </c>
      <c r="J3" s="218"/>
      <c r="K3" s="218"/>
      <c r="L3" s="218"/>
      <c r="M3" s="219"/>
    </row>
    <row r="4" spans="1:13" ht="68.25" customHeight="1" thickBot="1">
      <c r="A4" s="258" t="s">
        <v>130</v>
      </c>
      <c r="B4" s="258"/>
      <c r="C4" s="259" t="s">
        <v>332</v>
      </c>
      <c r="D4" s="259"/>
      <c r="E4" s="259"/>
      <c r="F4" s="259"/>
      <c r="G4" s="259"/>
    </row>
    <row r="5" spans="1:13" ht="29.45" customHeight="1" thickBot="1">
      <c r="A5" s="223" t="s">
        <v>132</v>
      </c>
      <c r="B5" s="224"/>
      <c r="C5" s="260" t="s">
        <v>133</v>
      </c>
      <c r="D5" s="261"/>
      <c r="E5" s="261"/>
      <c r="F5" s="261"/>
      <c r="G5" s="262"/>
    </row>
    <row r="6" spans="1:13" ht="29.45" customHeight="1" thickBot="1">
      <c r="A6" s="228" t="s">
        <v>134</v>
      </c>
      <c r="B6" s="229"/>
      <c r="C6" s="263" t="s">
        <v>314</v>
      </c>
      <c r="D6" s="264"/>
      <c r="E6" s="264"/>
      <c r="F6" s="264"/>
      <c r="G6" s="265"/>
    </row>
    <row r="7" spans="1:13" ht="29.45" customHeight="1" thickBot="1">
      <c r="A7" s="223" t="s">
        <v>136</v>
      </c>
      <c r="B7" s="224"/>
      <c r="C7" s="260">
        <v>2026</v>
      </c>
      <c r="D7" s="261"/>
      <c r="E7" s="261"/>
      <c r="F7" s="261"/>
      <c r="G7" s="262"/>
    </row>
    <row r="8" spans="1:13" ht="29.45" customHeight="1" thickBot="1">
      <c r="A8" s="243" t="s">
        <v>96</v>
      </c>
      <c r="B8" s="246" t="s">
        <v>137</v>
      </c>
      <c r="C8" s="74" t="s">
        <v>98</v>
      </c>
      <c r="D8" s="90">
        <f>+SUM(C_H2Mot!G83:Q83)</f>
        <v>0</v>
      </c>
      <c r="E8" s="246" t="s">
        <v>138</v>
      </c>
      <c r="F8" s="105" t="s">
        <v>98</v>
      </c>
      <c r="G8" s="109">
        <v>0</v>
      </c>
    </row>
    <row r="9" spans="1:13" ht="29.45" customHeight="1" thickBot="1">
      <c r="A9" s="244"/>
      <c r="B9" s="247"/>
      <c r="C9" s="75" t="s">
        <v>99</v>
      </c>
      <c r="D9" s="91">
        <f>+SUM(C_H2Mot!R83:AA83)</f>
        <v>819.21900000000096</v>
      </c>
      <c r="E9" s="247"/>
      <c r="F9" s="89" t="s">
        <v>99</v>
      </c>
      <c r="G9" s="107">
        <v>128</v>
      </c>
    </row>
    <row r="10" spans="1:13" ht="29.45" customHeight="1" thickBot="1">
      <c r="A10" s="244"/>
      <c r="B10" s="247"/>
      <c r="C10" s="73" t="s">
        <v>100</v>
      </c>
      <c r="D10" s="90">
        <f>+SUM(C_H2Mot!AB83:AK83)</f>
        <v>6301.2550000000056</v>
      </c>
      <c r="E10" s="247"/>
      <c r="F10" s="106" t="s">
        <v>100</v>
      </c>
      <c r="G10" s="108">
        <v>1004.1</v>
      </c>
    </row>
    <row r="11" spans="1:13" ht="29.45" customHeight="1" thickBot="1">
      <c r="A11" s="244"/>
      <c r="B11" s="248"/>
      <c r="C11" s="75" t="s">
        <v>101</v>
      </c>
      <c r="D11" s="92">
        <f>SUM(D8:D10)</f>
        <v>7120.4740000000065</v>
      </c>
      <c r="E11" s="248"/>
      <c r="F11" s="89" t="s">
        <v>101</v>
      </c>
      <c r="G11" s="93">
        <f>SUM(G8:G10)</f>
        <v>1132.0999999999999</v>
      </c>
    </row>
    <row r="12" spans="1:13" ht="29.45" customHeight="1" thickBot="1">
      <c r="A12" s="244"/>
      <c r="B12" s="220" t="s">
        <v>102</v>
      </c>
      <c r="C12" s="73" t="s">
        <v>81</v>
      </c>
      <c r="D12" s="249">
        <v>1</v>
      </c>
      <c r="E12" s="250"/>
      <c r="F12" s="250"/>
      <c r="G12" s="251"/>
    </row>
    <row r="13" spans="1:13" ht="29.45" customHeight="1" thickBot="1">
      <c r="A13" s="244"/>
      <c r="B13" s="221"/>
      <c r="C13" s="75" t="s">
        <v>103</v>
      </c>
      <c r="D13" s="252">
        <v>0</v>
      </c>
      <c r="E13" s="253"/>
      <c r="F13" s="253"/>
      <c r="G13" s="254"/>
    </row>
    <row r="14" spans="1:13" ht="29.45" customHeight="1" thickBot="1">
      <c r="A14" s="244"/>
      <c r="B14" s="221"/>
      <c r="C14" s="73" t="s">
        <v>104</v>
      </c>
      <c r="D14" s="249">
        <v>0</v>
      </c>
      <c r="E14" s="250"/>
      <c r="F14" s="250"/>
      <c r="G14" s="251"/>
    </row>
    <row r="15" spans="1:13" ht="29.45" customHeight="1" thickBot="1">
      <c r="A15" s="244"/>
      <c r="B15" s="221"/>
      <c r="C15" s="75" t="s">
        <v>105</v>
      </c>
      <c r="D15" s="252">
        <v>0</v>
      </c>
      <c r="E15" s="253"/>
      <c r="F15" s="253"/>
      <c r="G15" s="254"/>
    </row>
    <row r="16" spans="1:13" ht="29.45" customHeight="1" thickBot="1">
      <c r="A16" s="244"/>
      <c r="B16" s="221"/>
      <c r="C16" s="73" t="s">
        <v>106</v>
      </c>
      <c r="D16" s="249">
        <v>0</v>
      </c>
      <c r="E16" s="250"/>
      <c r="F16" s="250"/>
      <c r="G16" s="251"/>
    </row>
    <row r="17" spans="1:9" ht="29.45" customHeight="1" thickBot="1">
      <c r="A17" s="244"/>
      <c r="B17" s="221"/>
      <c r="C17" s="75" t="s">
        <v>107</v>
      </c>
      <c r="D17" s="252">
        <v>0</v>
      </c>
      <c r="E17" s="253"/>
      <c r="F17" s="253"/>
      <c r="G17" s="254"/>
    </row>
    <row r="18" spans="1:9" ht="29.45" customHeight="1" thickBot="1">
      <c r="A18" s="244"/>
      <c r="B18" s="222"/>
      <c r="C18" s="73" t="s">
        <v>108</v>
      </c>
      <c r="D18" s="249">
        <v>0</v>
      </c>
      <c r="E18" s="250"/>
      <c r="F18" s="250"/>
      <c r="G18" s="251"/>
    </row>
    <row r="19" spans="1:9" ht="29.45" customHeight="1" thickBot="1">
      <c r="A19" s="245"/>
      <c r="B19" s="228" t="s">
        <v>109</v>
      </c>
      <c r="C19" s="229"/>
      <c r="D19" s="255" t="s">
        <v>333</v>
      </c>
      <c r="E19" s="256"/>
      <c r="F19" s="256"/>
      <c r="G19" s="257"/>
    </row>
    <row r="20" spans="1:9" ht="29.45" customHeight="1" thickBot="1">
      <c r="A20" s="220" t="s">
        <v>110</v>
      </c>
      <c r="B20" s="223" t="s">
        <v>140</v>
      </c>
      <c r="C20" s="224"/>
      <c r="D20" s="225">
        <f>+(D21+D22)*1000/D11</f>
        <v>-17.738855277132842</v>
      </c>
      <c r="E20" s="226"/>
      <c r="F20" s="226"/>
      <c r="G20" s="227"/>
      <c r="I20" t="s">
        <v>334</v>
      </c>
    </row>
    <row r="21" spans="1:9" ht="29.45" customHeight="1" thickBot="1">
      <c r="A21" s="221"/>
      <c r="B21" s="228" t="s">
        <v>112</v>
      </c>
      <c r="C21" s="229"/>
      <c r="D21" s="230">
        <f>C_H2Mot!D121</f>
        <v>286.55641796324238</v>
      </c>
      <c r="E21" s="231"/>
      <c r="F21" s="231"/>
      <c r="G21" s="232"/>
    </row>
    <row r="22" spans="1:9" ht="29.45" customHeight="1" thickBot="1">
      <c r="A22" s="222"/>
      <c r="B22" s="223" t="s">
        <v>113</v>
      </c>
      <c r="C22" s="224"/>
      <c r="D22" s="233">
        <f>-C_H2Mot!D108</f>
        <v>-412.86547575382968</v>
      </c>
      <c r="E22" s="234"/>
      <c r="F22" s="234"/>
      <c r="G22" s="235"/>
    </row>
    <row r="23" spans="1:9" ht="29.45" customHeight="1" thickBot="1">
      <c r="A23" s="237" t="s">
        <v>142</v>
      </c>
      <c r="B23" s="238"/>
      <c r="C23" s="83" t="s">
        <v>143</v>
      </c>
      <c r="D23" s="76" t="s">
        <v>128</v>
      </c>
      <c r="E23" s="83" t="s">
        <v>144</v>
      </c>
      <c r="F23" s="83" t="s">
        <v>145</v>
      </c>
      <c r="G23" s="83" t="s">
        <v>146</v>
      </c>
    </row>
    <row r="24" spans="1:9" ht="50.25" customHeight="1" thickBot="1">
      <c r="A24" s="236" t="s">
        <v>300</v>
      </c>
      <c r="B24" s="236"/>
      <c r="C24" s="79" t="s">
        <v>148</v>
      </c>
      <c r="D24" s="81" t="s">
        <v>319</v>
      </c>
      <c r="E24" s="78" t="s">
        <v>81</v>
      </c>
      <c r="F24" s="78" t="s">
        <v>155</v>
      </c>
      <c r="G24" s="78" t="s">
        <v>183</v>
      </c>
    </row>
    <row r="25" spans="1:9" ht="50.25" customHeight="1" thickBot="1">
      <c r="A25" s="239" t="s">
        <v>320</v>
      </c>
      <c r="B25" s="239"/>
      <c r="C25" s="80" t="s">
        <v>148</v>
      </c>
      <c r="D25" s="82" t="s">
        <v>321</v>
      </c>
      <c r="E25" s="77" t="s">
        <v>81</v>
      </c>
      <c r="F25" s="77" t="s">
        <v>155</v>
      </c>
      <c r="G25" s="77" t="s">
        <v>183</v>
      </c>
    </row>
    <row r="26" spans="1:9" ht="50.25" customHeight="1" thickBot="1">
      <c r="A26" s="236" t="s">
        <v>322</v>
      </c>
      <c r="B26" s="236"/>
      <c r="C26" s="79" t="s">
        <v>232</v>
      </c>
      <c r="D26" s="81" t="s">
        <v>323</v>
      </c>
      <c r="E26" s="78" t="s">
        <v>81</v>
      </c>
      <c r="F26" s="78" t="s">
        <v>155</v>
      </c>
      <c r="G26" s="78" t="s">
        <v>183</v>
      </c>
    </row>
    <row r="27" spans="1:9" ht="50.25" customHeight="1" thickBot="1">
      <c r="A27" s="239" t="s">
        <v>324</v>
      </c>
      <c r="B27" s="239"/>
      <c r="C27" s="80" t="s">
        <v>148</v>
      </c>
      <c r="D27" s="82" t="s">
        <v>325</v>
      </c>
      <c r="E27" s="77" t="s">
        <v>81</v>
      </c>
      <c r="F27" s="77" t="s">
        <v>155</v>
      </c>
      <c r="G27" s="77" t="s">
        <v>183</v>
      </c>
    </row>
    <row r="28" spans="1:9" ht="50.25" customHeight="1" thickBot="1">
      <c r="A28" s="236" t="s">
        <v>326</v>
      </c>
      <c r="B28" s="236"/>
      <c r="C28" s="79" t="s">
        <v>232</v>
      </c>
      <c r="D28" s="81" t="s">
        <v>327</v>
      </c>
      <c r="E28" s="78" t="s">
        <v>81</v>
      </c>
      <c r="F28" s="78" t="s">
        <v>155</v>
      </c>
      <c r="G28" s="78" t="s">
        <v>183</v>
      </c>
    </row>
    <row r="29" spans="1:9" ht="50.25" customHeight="1" thickBot="1">
      <c r="A29" s="239" t="s">
        <v>328</v>
      </c>
      <c r="B29" s="239"/>
      <c r="C29" s="80" t="s">
        <v>148</v>
      </c>
      <c r="D29" s="82" t="s">
        <v>329</v>
      </c>
      <c r="E29" s="77" t="s">
        <v>81</v>
      </c>
      <c r="F29" s="77" t="s">
        <v>155</v>
      </c>
      <c r="G29" s="77" t="s">
        <v>183</v>
      </c>
    </row>
  </sheetData>
  <mergeCells count="43">
    <mergeCell ref="A28:B28"/>
    <mergeCell ref="A29:B29"/>
    <mergeCell ref="A23:B23"/>
    <mergeCell ref="A24:B24"/>
    <mergeCell ref="A25:B25"/>
    <mergeCell ref="A26:B26"/>
    <mergeCell ref="A27:B27"/>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B19:C19"/>
    <mergeCell ref="D19:G19"/>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count="1">
    <dataValidation type="list" allowBlank="1" showInputMessage="1" showErrorMessage="1" sqref="C24:C29" xr:uid="{EF648DBD-A36E-4F83-B11E-FB55BCD1D20E}">
      <formula1>"Normativo, Económico o Financiero, Institucional, Técnico, Educativo o Cultural,Otro"</formula1>
    </dataValidation>
  </dataValidations>
  <hyperlinks>
    <hyperlink ref="I2:M2" location="C_H2Mot!A1" display="Hoja de Cálculo" xr:uid="{6C1781D9-8E28-4283-A5A4-7837466D48C0}"/>
    <hyperlink ref="I3:M3" location="Indice!A1" display="Volver al Índice" xr:uid="{166130F1-D80F-4C8C-80F5-5BC5254A89F3}"/>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09868-2CD3-4CB7-81D5-01FEBAA43EC0}">
  <sheetPr>
    <tabColor theme="6" tint="0.79998168889431442"/>
  </sheetPr>
  <dimension ref="A1:M27"/>
  <sheetViews>
    <sheetView topLeftCell="A14"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32.28515625" style="17" customWidth="1"/>
    <col min="5" max="5" width="17.42578125" customWidth="1"/>
    <col min="6" max="6" width="22.425781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335</v>
      </c>
      <c r="D2" s="258"/>
      <c r="E2" s="258"/>
      <c r="F2" s="258"/>
      <c r="G2" s="258"/>
      <c r="I2" s="214" t="s">
        <v>69</v>
      </c>
      <c r="J2" s="215"/>
      <c r="K2" s="215"/>
      <c r="L2" s="215"/>
      <c r="M2" s="216"/>
    </row>
    <row r="3" spans="1:13" ht="41.25" customHeight="1" thickBot="1">
      <c r="A3" s="268" t="s">
        <v>128</v>
      </c>
      <c r="B3" s="268"/>
      <c r="C3" s="269" t="s">
        <v>336</v>
      </c>
      <c r="D3" s="269"/>
      <c r="E3" s="269"/>
      <c r="F3" s="269"/>
      <c r="G3" s="269"/>
      <c r="I3" s="217" t="s">
        <v>72</v>
      </c>
      <c r="J3" s="218"/>
      <c r="K3" s="218"/>
      <c r="L3" s="218"/>
      <c r="M3" s="219"/>
    </row>
    <row r="4" spans="1:13" ht="53.25" customHeight="1" thickBot="1">
      <c r="A4" s="258" t="s">
        <v>130</v>
      </c>
      <c r="B4" s="258"/>
      <c r="C4" s="259" t="s">
        <v>337</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314</v>
      </c>
      <c r="D6" s="264"/>
      <c r="E6" s="264"/>
      <c r="F6" s="264"/>
      <c r="G6" s="265"/>
    </row>
    <row r="7" spans="1:13" ht="24.95" customHeight="1" thickBot="1">
      <c r="A7" s="223" t="s">
        <v>136</v>
      </c>
      <c r="B7" s="224"/>
      <c r="C7" s="260">
        <v>2026</v>
      </c>
      <c r="D7" s="261"/>
      <c r="E7" s="261"/>
      <c r="F7" s="261"/>
      <c r="G7" s="262"/>
    </row>
    <row r="8" spans="1:13" ht="24.95" customHeight="1" thickBot="1">
      <c r="A8" s="243" t="s">
        <v>96</v>
      </c>
      <c r="B8" s="246" t="s">
        <v>137</v>
      </c>
      <c r="C8" s="74" t="s">
        <v>98</v>
      </c>
      <c r="D8" s="90">
        <f>+SUM(C_Elec_Mot_Ind!G83:Q83)</f>
        <v>135.03924182112286</v>
      </c>
      <c r="E8" s="246" t="s">
        <v>138</v>
      </c>
      <c r="F8" s="105" t="s">
        <v>98</v>
      </c>
      <c r="G8" s="109">
        <v>23.7</v>
      </c>
    </row>
    <row r="9" spans="1:13" ht="24.95" customHeight="1" thickBot="1">
      <c r="A9" s="244"/>
      <c r="B9" s="247"/>
      <c r="C9" s="75" t="s">
        <v>99</v>
      </c>
      <c r="D9" s="91">
        <f>+SUM(C_Elec_Mot_Ind!R83:AA83)</f>
        <v>540.33483760311469</v>
      </c>
      <c r="E9" s="247"/>
      <c r="F9" s="89" t="s">
        <v>99</v>
      </c>
      <c r="G9" s="107">
        <v>78.2</v>
      </c>
    </row>
    <row r="10" spans="1:13" ht="24.95" customHeight="1" thickBot="1">
      <c r="A10" s="244"/>
      <c r="B10" s="247"/>
      <c r="C10" s="73" t="s">
        <v>100</v>
      </c>
      <c r="D10" s="90">
        <f>+SUM(C_Elec_Mot_Ind!AB83:AK83)</f>
        <v>889.03207680684022</v>
      </c>
      <c r="E10" s="247"/>
      <c r="F10" s="106" t="s">
        <v>100</v>
      </c>
      <c r="G10" s="108">
        <v>169</v>
      </c>
    </row>
    <row r="11" spans="1:13" ht="24.95" customHeight="1" thickBot="1">
      <c r="A11" s="244"/>
      <c r="B11" s="248"/>
      <c r="C11" s="75" t="s">
        <v>101</v>
      </c>
      <c r="D11" s="92">
        <f>SUM(D8:D10)</f>
        <v>1564.4061562310778</v>
      </c>
      <c r="E11" s="248"/>
      <c r="F11" s="89" t="s">
        <v>101</v>
      </c>
      <c r="G11" s="93">
        <f>SUM(G8:G10)</f>
        <v>270.89999999999998</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24.95" customHeight="1" thickBot="1">
      <c r="A18" s="244"/>
      <c r="B18" s="222"/>
      <c r="C18" s="73" t="s">
        <v>108</v>
      </c>
      <c r="D18" s="249">
        <v>0</v>
      </c>
      <c r="E18" s="250"/>
      <c r="F18" s="250"/>
      <c r="G18" s="251"/>
    </row>
    <row r="19" spans="1:9" ht="33.75" customHeight="1" thickBot="1">
      <c r="A19" s="245"/>
      <c r="B19" s="228" t="s">
        <v>109</v>
      </c>
      <c r="C19" s="229"/>
      <c r="D19" s="255" t="s">
        <v>338</v>
      </c>
      <c r="E19" s="256"/>
      <c r="F19" s="256"/>
      <c r="G19" s="257"/>
    </row>
    <row r="20" spans="1:9" ht="24.95" customHeight="1" thickBot="1">
      <c r="A20" s="220" t="s">
        <v>110</v>
      </c>
      <c r="B20" s="223" t="s">
        <v>140</v>
      </c>
      <c r="C20" s="224"/>
      <c r="D20" s="305">
        <f>+(D21+D22)*1000/D11</f>
        <v>-68.37989470517148</v>
      </c>
      <c r="E20" s="306"/>
      <c r="F20" s="306"/>
      <c r="G20" s="307"/>
      <c r="I20" t="s">
        <v>275</v>
      </c>
    </row>
    <row r="21" spans="1:9" ht="24.95" customHeight="1" thickBot="1">
      <c r="A21" s="221"/>
      <c r="B21" s="228" t="s">
        <v>112</v>
      </c>
      <c r="C21" s="229"/>
      <c r="D21" s="308">
        <f>C_Elec_Mot_Ind!D121</f>
        <v>79.458812911237956</v>
      </c>
      <c r="E21" s="309"/>
      <c r="F21" s="309"/>
      <c r="G21" s="310"/>
    </row>
    <row r="22" spans="1:9" ht="24.95" customHeight="1" thickBot="1">
      <c r="A22" s="222"/>
      <c r="B22" s="223" t="s">
        <v>113</v>
      </c>
      <c r="C22" s="224"/>
      <c r="D22" s="233">
        <f>-C_Elec_Mot_Ind!D108</f>
        <v>-186.4327411504411</v>
      </c>
      <c r="E22" s="234"/>
      <c r="F22" s="234"/>
      <c r="G22" s="235"/>
    </row>
    <row r="23" spans="1:9" ht="24.95" customHeight="1" thickBot="1">
      <c r="A23" s="237" t="s">
        <v>142</v>
      </c>
      <c r="B23" s="238"/>
      <c r="C23" s="83" t="s">
        <v>143</v>
      </c>
      <c r="D23" s="76" t="s">
        <v>128</v>
      </c>
      <c r="E23" s="83" t="s">
        <v>144</v>
      </c>
      <c r="F23" s="83" t="s">
        <v>145</v>
      </c>
      <c r="G23" s="83" t="s">
        <v>146</v>
      </c>
    </row>
    <row r="24" spans="1:9" ht="50.25" customHeight="1" thickBot="1">
      <c r="A24" s="236" t="s">
        <v>339</v>
      </c>
      <c r="B24" s="236"/>
      <c r="C24" s="79" t="s">
        <v>232</v>
      </c>
      <c r="D24" s="81" t="s">
        <v>323</v>
      </c>
      <c r="E24" s="78" t="s">
        <v>81</v>
      </c>
      <c r="F24" s="78" t="s">
        <v>155</v>
      </c>
      <c r="G24" s="78" t="s">
        <v>183</v>
      </c>
    </row>
    <row r="25" spans="1:9" ht="50.25" customHeight="1" thickBot="1">
      <c r="A25" s="239" t="s">
        <v>340</v>
      </c>
      <c r="B25" s="239"/>
      <c r="C25" s="80" t="s">
        <v>148</v>
      </c>
      <c r="D25" s="82" t="s">
        <v>341</v>
      </c>
      <c r="E25" s="77" t="s">
        <v>81</v>
      </c>
      <c r="F25" s="77" t="s">
        <v>155</v>
      </c>
      <c r="G25" s="77" t="s">
        <v>183</v>
      </c>
    </row>
    <row r="26" spans="1:9" ht="50.25" customHeight="1" thickBot="1">
      <c r="A26" s="236" t="s">
        <v>342</v>
      </c>
      <c r="B26" s="236"/>
      <c r="C26" s="79" t="s">
        <v>158</v>
      </c>
      <c r="D26" s="81" t="s">
        <v>343</v>
      </c>
      <c r="E26" s="78" t="s">
        <v>81</v>
      </c>
      <c r="F26" s="78" t="s">
        <v>155</v>
      </c>
      <c r="G26" s="78" t="s">
        <v>183</v>
      </c>
    </row>
    <row r="27" spans="1:9" ht="50.25" customHeight="1" thickBot="1">
      <c r="A27" s="239" t="s">
        <v>344</v>
      </c>
      <c r="B27" s="239"/>
      <c r="C27" s="80" t="s">
        <v>148</v>
      </c>
      <c r="D27" s="82" t="s">
        <v>345</v>
      </c>
      <c r="E27" s="77" t="s">
        <v>81</v>
      </c>
      <c r="F27" s="77" t="s">
        <v>155</v>
      </c>
      <c r="G27" s="77" t="s">
        <v>183</v>
      </c>
    </row>
  </sheetData>
  <mergeCells count="41">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B19:C19"/>
    <mergeCell ref="D19:G19"/>
    <mergeCell ref="A27:B27"/>
    <mergeCell ref="A23:B23"/>
    <mergeCell ref="A24:B24"/>
    <mergeCell ref="A25:B25"/>
    <mergeCell ref="A26:B26"/>
    <mergeCell ref="A20:A22"/>
    <mergeCell ref="B20:C20"/>
    <mergeCell ref="D20:G20"/>
    <mergeCell ref="B21:C21"/>
    <mergeCell ref="D21:G21"/>
    <mergeCell ref="B22:C22"/>
    <mergeCell ref="D22:G22"/>
  </mergeCells>
  <dataValidations count="1">
    <dataValidation type="list" allowBlank="1" showInputMessage="1" showErrorMessage="1" sqref="C24:C27" xr:uid="{617DEFF9-DD81-4BE6-8BE4-E93086054F4A}">
      <formula1>"Normativo, Económico o Financiero, Institucional, Técnico, Educativo o Cultural,Otro"</formula1>
    </dataValidation>
  </dataValidations>
  <hyperlinks>
    <hyperlink ref="I2:M2" location="C_Elec_Mot_Ind!A1" display="Hoja de Cálculo" xr:uid="{DF0C8214-D61E-4928-B35E-42A6A40BE8F2}"/>
    <hyperlink ref="I3:M3" location="Indice!A1" display="Volver al Índice" xr:uid="{39A250F1-33D4-488C-B6D9-BA75947B3D4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8FB9-C35A-42A5-9EC3-37F50295702F}">
  <sheetPr>
    <tabColor theme="6" tint="0.79998168889431442"/>
  </sheetPr>
  <dimension ref="A1:M24"/>
  <sheetViews>
    <sheetView topLeftCell="A8"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32.7109375" style="17" customWidth="1"/>
    <col min="5" max="5" width="17.42578125" customWidth="1"/>
    <col min="6" max="6" width="19.8554687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46</v>
      </c>
      <c r="D2" s="258"/>
      <c r="E2" s="258"/>
      <c r="F2" s="258"/>
      <c r="G2" s="258"/>
      <c r="I2" s="214" t="s">
        <v>69</v>
      </c>
      <c r="J2" s="215"/>
      <c r="K2" s="215"/>
      <c r="L2" s="215"/>
      <c r="M2" s="216"/>
    </row>
    <row r="3" spans="1:13" ht="47.25" customHeight="1" thickBot="1">
      <c r="A3" s="268" t="s">
        <v>128</v>
      </c>
      <c r="B3" s="268"/>
      <c r="C3" s="269" t="s">
        <v>346</v>
      </c>
      <c r="D3" s="269"/>
      <c r="E3" s="269"/>
      <c r="F3" s="269"/>
      <c r="G3" s="269"/>
      <c r="I3" s="217" t="s">
        <v>72</v>
      </c>
      <c r="J3" s="218"/>
      <c r="K3" s="218"/>
      <c r="L3" s="218"/>
      <c r="M3" s="219"/>
    </row>
    <row r="4" spans="1:13" ht="51.75" customHeight="1" thickBot="1">
      <c r="A4" s="258" t="s">
        <v>130</v>
      </c>
      <c r="B4" s="258"/>
      <c r="C4" s="259" t="s">
        <v>347</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2025</v>
      </c>
      <c r="D7" s="261"/>
      <c r="E7" s="261"/>
      <c r="F7" s="261"/>
      <c r="G7" s="262"/>
    </row>
    <row r="8" spans="1:13" ht="24.95" customHeight="1" thickBot="1">
      <c r="A8" s="243" t="s">
        <v>96</v>
      </c>
      <c r="B8" s="246" t="s">
        <v>137</v>
      </c>
      <c r="C8" s="74" t="s">
        <v>98</v>
      </c>
      <c r="D8" s="90">
        <f>+SUM(C_MEPS_Mot!G83:Q83)</f>
        <v>59.903839279817525</v>
      </c>
      <c r="E8" s="246" t="s">
        <v>138</v>
      </c>
      <c r="F8" s="105" t="s">
        <v>98</v>
      </c>
      <c r="G8" s="109">
        <v>1.4</v>
      </c>
    </row>
    <row r="9" spans="1:13" ht="24.95" customHeight="1" thickBot="1">
      <c r="A9" s="244"/>
      <c r="B9" s="247"/>
      <c r="C9" s="75" t="s">
        <v>99</v>
      </c>
      <c r="D9" s="91">
        <f>+SUM(C_MEPS_Mot!R83:AA83)</f>
        <v>81.414792248262884</v>
      </c>
      <c r="E9" s="247"/>
      <c r="F9" s="89" t="s">
        <v>99</v>
      </c>
      <c r="G9" s="107">
        <v>7.2</v>
      </c>
    </row>
    <row r="10" spans="1:13" ht="24.95" customHeight="1" thickBot="1">
      <c r="A10" s="244"/>
      <c r="B10" s="247"/>
      <c r="C10" s="73" t="s">
        <v>100</v>
      </c>
      <c r="D10" s="90">
        <f>+SUM(C_MEPS_Mot!AB83:AK83)</f>
        <v>96.93364841739492</v>
      </c>
      <c r="E10" s="247"/>
      <c r="F10" s="106" t="s">
        <v>100</v>
      </c>
      <c r="G10" s="108">
        <v>8.5</v>
      </c>
    </row>
    <row r="11" spans="1:13" ht="24.95" customHeight="1" thickBot="1">
      <c r="A11" s="244"/>
      <c r="B11" s="248"/>
      <c r="C11" s="75" t="s">
        <v>101</v>
      </c>
      <c r="D11" s="92">
        <f>SUM(D8:D10)</f>
        <v>238.25227994547532</v>
      </c>
      <c r="E11" s="248"/>
      <c r="F11" s="89" t="s">
        <v>101</v>
      </c>
      <c r="G11" s="93">
        <f>SUM(G8:G10)</f>
        <v>17.100000000000001</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24.95" customHeight="1" thickBot="1">
      <c r="A18" s="244"/>
      <c r="B18" s="222"/>
      <c r="C18" s="73" t="s">
        <v>108</v>
      </c>
      <c r="D18" s="249">
        <v>0</v>
      </c>
      <c r="E18" s="250"/>
      <c r="F18" s="250"/>
      <c r="G18" s="251"/>
    </row>
    <row r="19" spans="1:9" ht="24.95" customHeight="1" thickBot="1">
      <c r="A19" s="245"/>
      <c r="B19" s="228" t="s">
        <v>109</v>
      </c>
      <c r="C19" s="229"/>
      <c r="D19" s="255"/>
      <c r="E19" s="256"/>
      <c r="F19" s="256"/>
      <c r="G19" s="257"/>
    </row>
    <row r="20" spans="1:9" ht="24.95" customHeight="1" thickBot="1">
      <c r="A20" s="220" t="s">
        <v>110</v>
      </c>
      <c r="B20" s="223" t="s">
        <v>140</v>
      </c>
      <c r="C20" s="224"/>
      <c r="D20" s="305">
        <f>+(D21+D22)*1000/D11</f>
        <v>235.49866655119791</v>
      </c>
      <c r="E20" s="306"/>
      <c r="F20" s="306"/>
      <c r="G20" s="307"/>
      <c r="I20" t="s">
        <v>275</v>
      </c>
    </row>
    <row r="21" spans="1:9" ht="24.95" customHeight="1" thickBot="1">
      <c r="A21" s="221"/>
      <c r="B21" s="228" t="s">
        <v>112</v>
      </c>
      <c r="C21" s="229"/>
      <c r="D21" s="308">
        <f>C_MEPS_Mot!D169</f>
        <v>154.93724232338937</v>
      </c>
      <c r="E21" s="309"/>
      <c r="F21" s="309"/>
      <c r="G21" s="310"/>
    </row>
    <row r="22" spans="1:9" ht="24.95" customHeight="1" thickBot="1">
      <c r="A22" s="222"/>
      <c r="B22" s="223" t="s">
        <v>113</v>
      </c>
      <c r="C22" s="224"/>
      <c r="D22" s="233">
        <f>-C_MEPS_Mot!D108</f>
        <v>-98.829148093447216</v>
      </c>
      <c r="E22" s="234"/>
      <c r="F22" s="234"/>
      <c r="G22" s="235"/>
    </row>
    <row r="23" spans="1:9" ht="29.25" customHeight="1" thickBot="1">
      <c r="A23" s="237" t="s">
        <v>142</v>
      </c>
      <c r="B23" s="238"/>
      <c r="C23" s="83" t="s">
        <v>143</v>
      </c>
      <c r="D23" s="76" t="s">
        <v>128</v>
      </c>
      <c r="E23" s="83" t="s">
        <v>144</v>
      </c>
      <c r="F23" s="83" t="s">
        <v>145</v>
      </c>
      <c r="G23" s="83" t="s">
        <v>146</v>
      </c>
    </row>
    <row r="24" spans="1:9" ht="24.95" customHeight="1" thickBot="1">
      <c r="A24" s="236" t="s">
        <v>348</v>
      </c>
      <c r="B24" s="236"/>
      <c r="C24" s="79" t="s">
        <v>158</v>
      </c>
      <c r="D24" s="81" t="s">
        <v>349</v>
      </c>
      <c r="E24" s="78" t="s">
        <v>81</v>
      </c>
      <c r="F24" s="78" t="s">
        <v>155</v>
      </c>
      <c r="G24" s="78" t="s">
        <v>183</v>
      </c>
    </row>
  </sheetData>
  <mergeCells count="38">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A23:B23"/>
    <mergeCell ref="A24:B24"/>
    <mergeCell ref="B19:C19"/>
    <mergeCell ref="D19:G19"/>
    <mergeCell ref="A20:A22"/>
    <mergeCell ref="B20:C20"/>
    <mergeCell ref="D20:G20"/>
    <mergeCell ref="B21:C21"/>
    <mergeCell ref="D21:G21"/>
    <mergeCell ref="B22:C22"/>
    <mergeCell ref="D22:G22"/>
  </mergeCells>
  <dataValidations count="1">
    <dataValidation type="list" allowBlank="1" showInputMessage="1" showErrorMessage="1" sqref="C24" xr:uid="{7CF41550-333B-4AC3-B2BC-707807082D06}">
      <formula1>"Normativo, Económico o Financiero, Institucional, Técnico, Educativo o Cultural,Otro"</formula1>
    </dataValidation>
  </dataValidations>
  <hyperlinks>
    <hyperlink ref="I2:M2" location="C_MEPS_Mot!A1" display="Hoja de Cálculo" xr:uid="{79E2A3F1-8939-4DBE-8827-B4BDB5B4F7A6}"/>
    <hyperlink ref="I3:M3" location="Indice!A1" display="Volver al Índice" xr:uid="{897B5068-0BB8-4615-9462-5FCABCBA8AF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5E284-EB7C-4969-86E1-7B7F55271CEF}">
  <sheetPr>
    <tabColor theme="5" tint="-0.499984740745262"/>
  </sheetPr>
  <dimension ref="A1:M25"/>
  <sheetViews>
    <sheetView topLeftCell="A10"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31.28515625" style="17" customWidth="1"/>
    <col min="5" max="5" width="17.42578125" customWidth="1"/>
    <col min="6" max="6" width="18.285156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51</v>
      </c>
      <c r="D2" s="258"/>
      <c r="E2" s="258"/>
      <c r="F2" s="258"/>
      <c r="G2" s="258"/>
      <c r="I2" s="214" t="s">
        <v>69</v>
      </c>
      <c r="J2" s="215"/>
      <c r="K2" s="215"/>
      <c r="L2" s="215"/>
      <c r="M2" s="216"/>
    </row>
    <row r="3" spans="1:13" ht="39" customHeight="1" thickBot="1">
      <c r="A3" s="268" t="s">
        <v>128</v>
      </c>
      <c r="B3" s="268"/>
      <c r="C3" s="269" t="s">
        <v>350</v>
      </c>
      <c r="D3" s="269"/>
      <c r="E3" s="269"/>
      <c r="F3" s="269"/>
      <c r="G3" s="269"/>
      <c r="I3" s="217" t="s">
        <v>72</v>
      </c>
      <c r="J3" s="218"/>
      <c r="K3" s="218"/>
      <c r="L3" s="218"/>
      <c r="M3" s="219"/>
    </row>
    <row r="4" spans="1:13" ht="39.75" customHeight="1" thickBot="1">
      <c r="A4" s="258" t="s">
        <v>130</v>
      </c>
      <c r="B4" s="258"/>
      <c r="C4" s="259" t="s">
        <v>351</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2026</v>
      </c>
      <c r="D7" s="261"/>
      <c r="E7" s="261"/>
      <c r="F7" s="261"/>
      <c r="G7" s="262"/>
    </row>
    <row r="8" spans="1:13" ht="24.95" customHeight="1" thickBot="1">
      <c r="A8" s="243" t="s">
        <v>96</v>
      </c>
      <c r="B8" s="246" t="s">
        <v>137</v>
      </c>
      <c r="C8" s="74" t="s">
        <v>98</v>
      </c>
      <c r="D8" s="90">
        <f>+SUM(C_ElecMot_MinV!G65:Q65)</f>
        <v>928.82132144687353</v>
      </c>
      <c r="E8" s="246" t="s">
        <v>138</v>
      </c>
      <c r="F8" s="105" t="s">
        <v>98</v>
      </c>
      <c r="G8" s="109">
        <v>144</v>
      </c>
    </row>
    <row r="9" spans="1:13" ht="24.95" customHeight="1" thickBot="1">
      <c r="A9" s="244"/>
      <c r="B9" s="247"/>
      <c r="C9" s="75" t="s">
        <v>99</v>
      </c>
      <c r="D9" s="91">
        <f>+SUM(C_ElecMot_MinV!R65:AA65)</f>
        <v>6271.9564257998409</v>
      </c>
      <c r="E9" s="247"/>
      <c r="F9" s="89" t="s">
        <v>99</v>
      </c>
      <c r="G9" s="107">
        <v>953.2</v>
      </c>
    </row>
    <row r="10" spans="1:13" ht="24.95" customHeight="1" thickBot="1">
      <c r="A10" s="244"/>
      <c r="B10" s="247"/>
      <c r="C10" s="73" t="s">
        <v>100</v>
      </c>
      <c r="D10" s="90">
        <f>+SUM(C_ElecMot_MinV!AB65:AK65)</f>
        <v>9036.1111868899879</v>
      </c>
      <c r="E10" s="247"/>
      <c r="F10" s="106" t="s">
        <v>100</v>
      </c>
      <c r="G10" s="108">
        <v>1372.2</v>
      </c>
    </row>
    <row r="11" spans="1:13" ht="24.95" customHeight="1" thickBot="1">
      <c r="A11" s="244"/>
      <c r="B11" s="248"/>
      <c r="C11" s="75" t="s">
        <v>101</v>
      </c>
      <c r="D11" s="92">
        <f>SUM(D8:D10)</f>
        <v>16236.888934136703</v>
      </c>
      <c r="E11" s="248"/>
      <c r="F11" s="89" t="s">
        <v>101</v>
      </c>
      <c r="G11" s="93">
        <f>SUM(G8:G10)</f>
        <v>2469.4</v>
      </c>
    </row>
    <row r="12" spans="1:13" ht="24.95" customHeight="1" thickBot="1">
      <c r="A12" s="244"/>
      <c r="B12" s="220" t="s">
        <v>102</v>
      </c>
      <c r="C12" s="73" t="s">
        <v>81</v>
      </c>
      <c r="D12" s="249">
        <v>0.56999999999999995</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0.43</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15.95" thickBot="1">
      <c r="A18" s="244"/>
      <c r="B18" s="222"/>
      <c r="C18" s="73" t="s">
        <v>108</v>
      </c>
      <c r="D18" s="249">
        <v>0</v>
      </c>
      <c r="E18" s="250"/>
      <c r="F18" s="250"/>
      <c r="G18" s="251"/>
    </row>
    <row r="19" spans="1:9" ht="15.95" thickBot="1">
      <c r="A19" s="245"/>
      <c r="B19" s="228" t="s">
        <v>109</v>
      </c>
      <c r="C19" s="229"/>
      <c r="D19" s="255"/>
      <c r="E19" s="256"/>
      <c r="F19" s="256"/>
      <c r="G19" s="257"/>
    </row>
    <row r="20" spans="1:9" ht="24.95" customHeight="1" thickBot="1">
      <c r="A20" s="220" t="s">
        <v>110</v>
      </c>
      <c r="B20" s="223" t="s">
        <v>140</v>
      </c>
      <c r="C20" s="224"/>
      <c r="D20" s="305">
        <f>+(D21+D22)*1000/D11</f>
        <v>-60.014455178101649</v>
      </c>
      <c r="E20" s="306"/>
      <c r="F20" s="306"/>
      <c r="G20" s="307"/>
      <c r="I20" t="s">
        <v>227</v>
      </c>
    </row>
    <row r="21" spans="1:9" ht="15.95" thickBot="1">
      <c r="A21" s="221"/>
      <c r="B21" s="228" t="s">
        <v>112</v>
      </c>
      <c r="C21" s="229"/>
      <c r="D21" s="308">
        <f>+C_ElecMot_MinV!D98</f>
        <v>691.60003247492182</v>
      </c>
      <c r="E21" s="309"/>
      <c r="F21" s="309"/>
      <c r="G21" s="310"/>
    </row>
    <row r="22" spans="1:9" ht="24.95" customHeight="1" thickBot="1">
      <c r="A22" s="222"/>
      <c r="B22" s="223" t="s">
        <v>113</v>
      </c>
      <c r="C22" s="224"/>
      <c r="D22" s="233">
        <f>-C_ElecMot_MinV!D84</f>
        <v>-1666.0480756444836</v>
      </c>
      <c r="E22" s="234"/>
      <c r="F22" s="234"/>
      <c r="G22" s="235"/>
    </row>
    <row r="23" spans="1:9" ht="24.95" customHeight="1" thickBot="1">
      <c r="A23" s="237" t="s">
        <v>142</v>
      </c>
      <c r="B23" s="238"/>
      <c r="C23" s="83" t="s">
        <v>143</v>
      </c>
      <c r="D23" s="76" t="s">
        <v>128</v>
      </c>
      <c r="E23" s="83" t="s">
        <v>144</v>
      </c>
      <c r="F23" s="83" t="s">
        <v>145</v>
      </c>
      <c r="G23" s="83" t="s">
        <v>146</v>
      </c>
    </row>
    <row r="24" spans="1:9" ht="53.25" customHeight="1" thickBot="1">
      <c r="A24" s="236" t="s">
        <v>339</v>
      </c>
      <c r="B24" s="236"/>
      <c r="C24" s="79" t="s">
        <v>232</v>
      </c>
      <c r="D24" s="81" t="s">
        <v>323</v>
      </c>
      <c r="E24" s="78" t="s">
        <v>81</v>
      </c>
      <c r="F24" s="78" t="s">
        <v>155</v>
      </c>
      <c r="G24" s="78" t="s">
        <v>183</v>
      </c>
    </row>
    <row r="25" spans="1:9" ht="105.95" thickBot="1">
      <c r="A25" s="239" t="s">
        <v>342</v>
      </c>
      <c r="B25" s="239"/>
      <c r="C25" s="80" t="s">
        <v>158</v>
      </c>
      <c r="D25" s="82" t="s">
        <v>343</v>
      </c>
      <c r="E25" s="77" t="s">
        <v>81</v>
      </c>
      <c r="F25" s="77" t="s">
        <v>155</v>
      </c>
      <c r="G25" s="77" t="s">
        <v>183</v>
      </c>
    </row>
  </sheetData>
  <mergeCells count="39">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A23:B23"/>
    <mergeCell ref="A24:B24"/>
    <mergeCell ref="A25:B25"/>
    <mergeCell ref="B19:C19"/>
    <mergeCell ref="D19:G19"/>
    <mergeCell ref="A20:A22"/>
    <mergeCell ref="B20:C20"/>
    <mergeCell ref="D20:G20"/>
    <mergeCell ref="B21:C21"/>
    <mergeCell ref="D21:G21"/>
    <mergeCell ref="B22:C22"/>
    <mergeCell ref="D22:G22"/>
  </mergeCells>
  <dataValidations count="1">
    <dataValidation type="list" allowBlank="1" showInputMessage="1" showErrorMessage="1" sqref="C24:C25" xr:uid="{98D872D5-1174-4EF6-81DB-49ECE2CE81B1}">
      <formula1>"Normativo, Económico o Financiero, Institucional, Técnico, Educativo o Cultural,Otro"</formula1>
    </dataValidation>
  </dataValidations>
  <hyperlinks>
    <hyperlink ref="I2:M2" location="C_ElecMot_MinV!A1" display="Hoja de Cálculo" xr:uid="{4E63E35E-90C2-4DD6-9207-4149A76553E1}"/>
    <hyperlink ref="I3:M3" location="Indice!A1" display="Volver al Índice" xr:uid="{ABB81E36-4936-4EBC-966D-A68526727114}"/>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9396-4DE2-4F91-8044-05374AD5FD75}">
  <sheetPr>
    <tabColor theme="5" tint="-0.499984740745262"/>
  </sheetPr>
  <dimension ref="A1:M24"/>
  <sheetViews>
    <sheetView topLeftCell="A7"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35.28515625" style="17" customWidth="1"/>
    <col min="5" max="5" width="17.42578125" customWidth="1"/>
    <col min="6" max="6" width="13.1406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352</v>
      </c>
      <c r="D2" s="258"/>
      <c r="E2" s="258"/>
      <c r="F2" s="258"/>
      <c r="G2" s="258"/>
      <c r="I2" s="214" t="s">
        <v>69</v>
      </c>
      <c r="J2" s="215"/>
      <c r="K2" s="215"/>
      <c r="L2" s="215"/>
      <c r="M2" s="216"/>
    </row>
    <row r="3" spans="1:13" ht="42.75" customHeight="1" thickBot="1">
      <c r="A3" s="268" t="s">
        <v>128</v>
      </c>
      <c r="B3" s="268"/>
      <c r="C3" s="269" t="s">
        <v>353</v>
      </c>
      <c r="D3" s="269"/>
      <c r="E3" s="269"/>
      <c r="F3" s="269"/>
      <c r="G3" s="269"/>
      <c r="I3" s="217" t="s">
        <v>72</v>
      </c>
      <c r="J3" s="218"/>
      <c r="K3" s="218"/>
      <c r="L3" s="218"/>
      <c r="M3" s="219"/>
    </row>
    <row r="4" spans="1:13" ht="70.5" customHeight="1" thickBot="1">
      <c r="A4" s="258" t="s">
        <v>130</v>
      </c>
      <c r="B4" s="258"/>
      <c r="C4" s="259" t="s">
        <v>332</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2036</v>
      </c>
      <c r="D7" s="261"/>
      <c r="E7" s="261"/>
      <c r="F7" s="261"/>
      <c r="G7" s="262"/>
    </row>
    <row r="8" spans="1:13" ht="24.95" customHeight="1" thickBot="1">
      <c r="A8" s="243" t="s">
        <v>96</v>
      </c>
      <c r="B8" s="246" t="s">
        <v>137</v>
      </c>
      <c r="C8" s="74" t="s">
        <v>98</v>
      </c>
      <c r="D8" s="90">
        <f>+SUM(C_H2Mot_MinV!G59:Q59)</f>
        <v>1.768605139295687E-2</v>
      </c>
      <c r="E8" s="246" t="s">
        <v>138</v>
      </c>
      <c r="F8" s="105" t="s">
        <v>98</v>
      </c>
      <c r="G8" s="109">
        <v>0</v>
      </c>
    </row>
    <row r="9" spans="1:13" ht="24.95" customHeight="1" thickBot="1">
      <c r="A9" s="244"/>
      <c r="B9" s="247"/>
      <c r="C9" s="75" t="s">
        <v>99</v>
      </c>
      <c r="D9" s="91">
        <f>+SUM(C_H2Mot_MinV!R59:AA59)</f>
        <v>649.6006078753162</v>
      </c>
      <c r="E9" s="247"/>
      <c r="F9" s="89" t="s">
        <v>99</v>
      </c>
      <c r="G9" s="107">
        <v>148.5</v>
      </c>
    </row>
    <row r="10" spans="1:13" ht="24.95" customHeight="1" thickBot="1">
      <c r="A10" s="244"/>
      <c r="B10" s="247"/>
      <c r="C10" s="73" t="s">
        <v>100</v>
      </c>
      <c r="D10" s="90">
        <f>+SUM(C_H2Mot_MinV!AB59:AK59)</f>
        <v>9768.6881860279573</v>
      </c>
      <c r="E10" s="247"/>
      <c r="F10" s="106" t="s">
        <v>100</v>
      </c>
      <c r="G10" s="108">
        <v>1835.2</v>
      </c>
    </row>
    <row r="11" spans="1:13" ht="24.95" customHeight="1" thickBot="1">
      <c r="A11" s="244"/>
      <c r="B11" s="248"/>
      <c r="C11" s="75" t="s">
        <v>101</v>
      </c>
      <c r="D11" s="92">
        <f>SUM(D8:D10)</f>
        <v>10418.306479954666</v>
      </c>
      <c r="E11" s="248"/>
      <c r="F11" s="89" t="s">
        <v>101</v>
      </c>
      <c r="G11" s="93">
        <f>SUM(G8:G10)</f>
        <v>1983.7</v>
      </c>
    </row>
    <row r="12" spans="1:13" ht="24.95" customHeight="1" thickBot="1">
      <c r="A12" s="244"/>
      <c r="B12" s="220" t="s">
        <v>102</v>
      </c>
      <c r="C12" s="73" t="s">
        <v>81</v>
      </c>
      <c r="D12" s="249">
        <v>0.67</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0.33</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24.95" customHeight="1" thickBot="1">
      <c r="A18" s="244"/>
      <c r="B18" s="222"/>
      <c r="C18" s="73" t="s">
        <v>108</v>
      </c>
      <c r="D18" s="249">
        <v>0</v>
      </c>
      <c r="E18" s="250"/>
      <c r="F18" s="250"/>
      <c r="G18" s="251"/>
    </row>
    <row r="19" spans="1:9" ht="24.95" customHeight="1" thickBot="1">
      <c r="A19" s="245"/>
      <c r="B19" s="228" t="s">
        <v>109</v>
      </c>
      <c r="C19" s="229"/>
      <c r="D19" s="255"/>
      <c r="E19" s="256"/>
      <c r="F19" s="256"/>
      <c r="G19" s="257"/>
    </row>
    <row r="20" spans="1:9" ht="24.95" customHeight="1" thickBot="1">
      <c r="A20" s="220" t="s">
        <v>110</v>
      </c>
      <c r="B20" s="223" t="s">
        <v>140</v>
      </c>
      <c r="C20" s="224"/>
      <c r="D20" s="305">
        <f>+(D21+D22)*1000/D11</f>
        <v>3.9005709975215286</v>
      </c>
      <c r="E20" s="306"/>
      <c r="F20" s="306"/>
      <c r="G20" s="307"/>
      <c r="I20" t="s">
        <v>354</v>
      </c>
    </row>
    <row r="21" spans="1:9" ht="24.95" customHeight="1" thickBot="1">
      <c r="A21" s="221"/>
      <c r="B21" s="228" t="s">
        <v>112</v>
      </c>
      <c r="C21" s="229"/>
      <c r="D21" s="308">
        <f>+C_H2Mot_MinV!D91</f>
        <v>711.52260976221339</v>
      </c>
      <c r="E21" s="309"/>
      <c r="F21" s="309"/>
      <c r="G21" s="310"/>
    </row>
    <row r="22" spans="1:9" ht="24.95" customHeight="1" thickBot="1">
      <c r="A22" s="222"/>
      <c r="B22" s="223" t="s">
        <v>113</v>
      </c>
      <c r="C22" s="224"/>
      <c r="D22" s="233">
        <f>-C_H2Mot_MinV!D78</f>
        <v>-670.88526566321161</v>
      </c>
      <c r="E22" s="234"/>
      <c r="F22" s="234"/>
      <c r="G22" s="235"/>
    </row>
    <row r="23" spans="1:9" ht="24.95" customHeight="1" thickBot="1">
      <c r="A23" s="237" t="s">
        <v>142</v>
      </c>
      <c r="B23" s="238"/>
      <c r="C23" s="83" t="s">
        <v>143</v>
      </c>
      <c r="D23" s="76" t="s">
        <v>128</v>
      </c>
      <c r="E23" s="83" t="s">
        <v>144</v>
      </c>
      <c r="F23" s="83" t="s">
        <v>145</v>
      </c>
      <c r="G23" s="83" t="s">
        <v>146</v>
      </c>
    </row>
    <row r="24" spans="1:9" ht="53.25" customHeight="1" thickBot="1">
      <c r="A24" s="236" t="s">
        <v>339</v>
      </c>
      <c r="B24" s="236"/>
      <c r="C24" s="79" t="s">
        <v>232</v>
      </c>
      <c r="D24" s="81" t="s">
        <v>323</v>
      </c>
      <c r="E24" s="78" t="s">
        <v>81</v>
      </c>
      <c r="F24" s="78" t="s">
        <v>155</v>
      </c>
      <c r="G24" s="78" t="s">
        <v>183</v>
      </c>
    </row>
  </sheetData>
  <mergeCells count="38">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A23:B23"/>
    <mergeCell ref="A24:B24"/>
    <mergeCell ref="B19:C19"/>
    <mergeCell ref="D19:G19"/>
    <mergeCell ref="A20:A22"/>
    <mergeCell ref="B20:C20"/>
    <mergeCell ref="D20:G20"/>
    <mergeCell ref="B21:C21"/>
    <mergeCell ref="D21:G21"/>
    <mergeCell ref="B22:C22"/>
    <mergeCell ref="D22:G22"/>
  </mergeCells>
  <dataValidations count="1">
    <dataValidation type="list" allowBlank="1" showInputMessage="1" showErrorMessage="1" sqref="C24" xr:uid="{1FB9D18E-1E94-484A-BE96-931D4906462E}">
      <formula1>"Normativo, Económico o Financiero, Institucional, Técnico, Educativo o Cultural,Otro"</formula1>
    </dataValidation>
  </dataValidations>
  <hyperlinks>
    <hyperlink ref="I2:M2" location="C_H2Mot_MinV!A1" display="Hoja de Cálculo" xr:uid="{89470FA8-7B31-40AD-BF25-A9635F662B69}"/>
    <hyperlink ref="I3:M3" location="Indice!A1" display="Volver al Índice" xr:uid="{6C722430-5998-450B-8797-1738AF97670D}"/>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41CAC-D5B2-4368-9855-5641F40CF1ED}">
  <sheetPr>
    <tabColor theme="5" tint="-0.499984740745262"/>
  </sheetPr>
  <dimension ref="A1:M30"/>
  <sheetViews>
    <sheetView topLeftCell="A4" workbookViewId="0">
      <selection activeCell="D17" sqref="D17:G17"/>
    </sheetView>
  </sheetViews>
  <sheetFormatPr defaultColWidth="11.42578125" defaultRowHeight="24.95" customHeight="1"/>
  <cols>
    <col min="1" max="1" width="20.7109375" customWidth="1"/>
    <col min="2" max="2" width="34.7109375" customWidth="1"/>
    <col min="3" max="3" width="41.140625" customWidth="1"/>
    <col min="4" max="4" width="45.140625" style="17" customWidth="1"/>
    <col min="5" max="5" width="17.42578125" customWidth="1"/>
    <col min="6" max="6" width="13.1406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355</v>
      </c>
      <c r="D2" s="258"/>
      <c r="E2" s="258"/>
      <c r="F2" s="258"/>
      <c r="G2" s="258"/>
      <c r="I2" s="214" t="s">
        <v>69</v>
      </c>
      <c r="J2" s="215"/>
      <c r="K2" s="215"/>
      <c r="L2" s="215"/>
      <c r="M2" s="216"/>
    </row>
    <row r="3" spans="1:13" ht="81" customHeight="1" thickBot="1">
      <c r="A3" s="268" t="s">
        <v>128</v>
      </c>
      <c r="B3" s="268"/>
      <c r="C3" s="269" t="s">
        <v>356</v>
      </c>
      <c r="D3" s="269"/>
      <c r="E3" s="269"/>
      <c r="F3" s="269"/>
      <c r="G3" s="269"/>
      <c r="I3" s="217" t="s">
        <v>72</v>
      </c>
      <c r="J3" s="218"/>
      <c r="K3" s="218"/>
      <c r="L3" s="218"/>
      <c r="M3" s="219"/>
    </row>
    <row r="4" spans="1:13" ht="36" customHeight="1" thickBot="1">
      <c r="A4" s="258" t="s">
        <v>130</v>
      </c>
      <c r="B4" s="258"/>
      <c r="C4" s="259" t="s">
        <v>298</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2036</v>
      </c>
      <c r="D7" s="261"/>
      <c r="E7" s="261"/>
      <c r="F7" s="261"/>
      <c r="G7" s="262"/>
    </row>
    <row r="8" spans="1:13" ht="24.95" customHeight="1" thickBot="1">
      <c r="A8" s="243" t="s">
        <v>96</v>
      </c>
      <c r="B8" s="246" t="s">
        <v>137</v>
      </c>
      <c r="C8" s="74" t="s">
        <v>98</v>
      </c>
      <c r="D8" s="90" t="e">
        <f>+SUM(#REF!)</f>
        <v>#REF!</v>
      </c>
      <c r="E8" s="246" t="s">
        <v>138</v>
      </c>
      <c r="F8" s="105" t="s">
        <v>98</v>
      </c>
      <c r="G8" s="109">
        <v>4.5999999999999996</v>
      </c>
    </row>
    <row r="9" spans="1:13" ht="24.95" customHeight="1" thickBot="1">
      <c r="A9" s="244"/>
      <c r="B9" s="247"/>
      <c r="C9" s="75" t="s">
        <v>99</v>
      </c>
      <c r="D9" s="91" t="e">
        <f>+SUM(#REF!)</f>
        <v>#REF!</v>
      </c>
      <c r="E9" s="247"/>
      <c r="F9" s="89" t="s">
        <v>99</v>
      </c>
      <c r="G9" s="107">
        <v>78.400000000000006</v>
      </c>
    </row>
    <row r="10" spans="1:13" ht="24.95" customHeight="1" thickBot="1">
      <c r="A10" s="244"/>
      <c r="B10" s="247"/>
      <c r="C10" s="73" t="s">
        <v>100</v>
      </c>
      <c r="D10" s="90" t="e">
        <f>+SUM(#REF!)</f>
        <v>#REF!</v>
      </c>
      <c r="E10" s="247"/>
      <c r="F10" s="106" t="s">
        <v>100</v>
      </c>
      <c r="G10" s="108">
        <v>154.9</v>
      </c>
    </row>
    <row r="11" spans="1:13" ht="24.95" customHeight="1" thickBot="1">
      <c r="A11" s="244"/>
      <c r="B11" s="248"/>
      <c r="C11" s="75" t="s">
        <v>101</v>
      </c>
      <c r="D11" s="92" t="e">
        <f>SUM(D8:D10)</f>
        <v>#REF!</v>
      </c>
      <c r="E11" s="248"/>
      <c r="F11" s="89" t="s">
        <v>101</v>
      </c>
      <c r="G11" s="93">
        <f>SUM(G8:G10)</f>
        <v>237.9</v>
      </c>
    </row>
    <row r="12" spans="1:13" ht="24.95" customHeight="1" thickBot="1">
      <c r="A12" s="244"/>
      <c r="B12" s="220" t="s">
        <v>102</v>
      </c>
      <c r="C12" s="73" t="s">
        <v>81</v>
      </c>
      <c r="D12" s="249">
        <v>0.67</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0.33</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7" ht="24.95" customHeight="1" thickBot="1">
      <c r="A17" s="244"/>
      <c r="B17" s="221"/>
      <c r="C17" s="75" t="s">
        <v>107</v>
      </c>
      <c r="D17" s="252">
        <v>0</v>
      </c>
      <c r="E17" s="253"/>
      <c r="F17" s="253"/>
      <c r="G17" s="254"/>
    </row>
    <row r="18" spans="1:7" ht="15.95" thickBot="1">
      <c r="A18" s="244"/>
      <c r="B18" s="222"/>
      <c r="C18" s="73" t="s">
        <v>108</v>
      </c>
      <c r="D18" s="249">
        <v>0</v>
      </c>
      <c r="E18" s="250"/>
      <c r="F18" s="250"/>
      <c r="G18" s="251"/>
    </row>
    <row r="19" spans="1:7" ht="15.95" thickBot="1">
      <c r="A19" s="245"/>
      <c r="B19" s="228" t="s">
        <v>109</v>
      </c>
      <c r="C19" s="229"/>
      <c r="D19" s="255"/>
      <c r="E19" s="256"/>
      <c r="F19" s="256"/>
      <c r="G19" s="257"/>
    </row>
    <row r="20" spans="1:7" ht="24.95" customHeight="1" thickBot="1">
      <c r="A20" s="220" t="s">
        <v>110</v>
      </c>
      <c r="B20" s="223" t="s">
        <v>140</v>
      </c>
      <c r="C20" s="224"/>
      <c r="D20" s="305" t="e">
        <f>+(D21+D22)*1000/D11</f>
        <v>#REF!</v>
      </c>
      <c r="E20" s="306"/>
      <c r="F20" s="306"/>
      <c r="G20" s="307"/>
    </row>
    <row r="21" spans="1:7" ht="15.95" thickBot="1">
      <c r="A21" s="221"/>
      <c r="B21" s="228" t="s">
        <v>112</v>
      </c>
      <c r="C21" s="229"/>
      <c r="D21" s="308" t="e">
        <f>#REF!</f>
        <v>#REF!</v>
      </c>
      <c r="E21" s="309"/>
      <c r="F21" s="309"/>
      <c r="G21" s="310"/>
    </row>
    <row r="22" spans="1:7" ht="24.95" customHeight="1" thickBot="1">
      <c r="A22" s="222"/>
      <c r="B22" s="223" t="s">
        <v>113</v>
      </c>
      <c r="C22" s="224"/>
      <c r="D22" s="233" t="e">
        <f>-#REF!</f>
        <v>#REF!</v>
      </c>
      <c r="E22" s="234"/>
      <c r="F22" s="234"/>
      <c r="G22" s="235"/>
    </row>
    <row r="23" spans="1:7" ht="24.95" customHeight="1" thickBot="1">
      <c r="A23" s="237" t="s">
        <v>142</v>
      </c>
      <c r="B23" s="238"/>
      <c r="C23" s="83" t="s">
        <v>143</v>
      </c>
      <c r="D23" s="76" t="s">
        <v>128</v>
      </c>
      <c r="E23" s="83" t="s">
        <v>144</v>
      </c>
      <c r="F23" s="83" t="s">
        <v>145</v>
      </c>
      <c r="G23" s="83" t="s">
        <v>146</v>
      </c>
    </row>
    <row r="24" spans="1:7" ht="88.5" customHeight="1" thickBot="1">
      <c r="A24" s="236" t="s">
        <v>300</v>
      </c>
      <c r="B24" s="236"/>
      <c r="C24" s="79" t="s">
        <v>148</v>
      </c>
      <c r="D24" s="81" t="s">
        <v>301</v>
      </c>
      <c r="E24" s="87" t="s">
        <v>81</v>
      </c>
      <c r="F24" s="78" t="s">
        <v>155</v>
      </c>
      <c r="G24" s="78" t="s">
        <v>183</v>
      </c>
    </row>
    <row r="25" spans="1:7" ht="88.5" customHeight="1" thickBot="1">
      <c r="A25" s="239" t="s">
        <v>302</v>
      </c>
      <c r="B25" s="239"/>
      <c r="C25" s="80" t="s">
        <v>235</v>
      </c>
      <c r="D25" s="82" t="s">
        <v>303</v>
      </c>
      <c r="E25" s="88" t="s">
        <v>81</v>
      </c>
      <c r="F25" s="77" t="s">
        <v>155</v>
      </c>
      <c r="G25" s="77" t="s">
        <v>183</v>
      </c>
    </row>
    <row r="26" spans="1:7" ht="88.5" customHeight="1" thickBot="1">
      <c r="A26" s="236" t="s">
        <v>304</v>
      </c>
      <c r="B26" s="236"/>
      <c r="C26" s="79" t="s">
        <v>235</v>
      </c>
      <c r="D26" s="81" t="s">
        <v>305</v>
      </c>
      <c r="E26" s="87" t="s">
        <v>81</v>
      </c>
      <c r="F26" s="78" t="s">
        <v>155</v>
      </c>
      <c r="G26" s="78" t="s">
        <v>183</v>
      </c>
    </row>
    <row r="27" spans="1:7" ht="88.5" customHeight="1" thickBot="1">
      <c r="A27" s="239" t="s">
        <v>306</v>
      </c>
      <c r="B27" s="239"/>
      <c r="C27" s="80" t="s">
        <v>232</v>
      </c>
      <c r="D27" s="82" t="s">
        <v>307</v>
      </c>
      <c r="E27" s="88" t="s">
        <v>81</v>
      </c>
      <c r="F27" s="77" t="s">
        <v>155</v>
      </c>
      <c r="G27" s="77" t="s">
        <v>183</v>
      </c>
    </row>
    <row r="28" spans="1:7" ht="88.5" customHeight="1" thickBot="1">
      <c r="A28" s="236" t="s">
        <v>308</v>
      </c>
      <c r="B28" s="236"/>
      <c r="C28" s="79" t="s">
        <v>232</v>
      </c>
      <c r="D28" s="81" t="s">
        <v>309</v>
      </c>
      <c r="E28" s="87" t="s">
        <v>81</v>
      </c>
      <c r="F28" s="78" t="s">
        <v>155</v>
      </c>
      <c r="G28" s="78" t="s">
        <v>183</v>
      </c>
    </row>
    <row r="29" spans="1:7" ht="88.5" customHeight="1" thickBot="1">
      <c r="A29" s="239" t="s">
        <v>310</v>
      </c>
      <c r="B29" s="239"/>
      <c r="C29" s="80" t="s">
        <v>232</v>
      </c>
      <c r="D29" s="82" t="s">
        <v>311</v>
      </c>
      <c r="E29" s="88" t="s">
        <v>81</v>
      </c>
      <c r="F29" s="77" t="s">
        <v>155</v>
      </c>
      <c r="G29" s="77" t="s">
        <v>183</v>
      </c>
    </row>
    <row r="30" spans="1:7" ht="88.5" customHeight="1" thickBot="1">
      <c r="A30" s="236" t="s">
        <v>312</v>
      </c>
      <c r="B30" s="236"/>
      <c r="C30" s="79" t="s">
        <v>232</v>
      </c>
      <c r="D30" s="81" t="s">
        <v>311</v>
      </c>
      <c r="E30" s="87" t="s">
        <v>81</v>
      </c>
      <c r="F30" s="78" t="s">
        <v>155</v>
      </c>
      <c r="G30" s="78" t="s">
        <v>183</v>
      </c>
    </row>
  </sheetData>
  <mergeCells count="44">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B19:C19"/>
    <mergeCell ref="D19:G19"/>
    <mergeCell ref="A28:B28"/>
    <mergeCell ref="A29:B29"/>
    <mergeCell ref="A30:B30"/>
    <mergeCell ref="A23:B23"/>
    <mergeCell ref="A24:B24"/>
    <mergeCell ref="A25:B25"/>
    <mergeCell ref="A26:B26"/>
    <mergeCell ref="A27:B27"/>
    <mergeCell ref="A20:A22"/>
    <mergeCell ref="B20:C20"/>
    <mergeCell ref="D20:G20"/>
    <mergeCell ref="B21:C21"/>
    <mergeCell ref="D21:G21"/>
    <mergeCell ref="B22:C22"/>
    <mergeCell ref="D22:G22"/>
  </mergeCells>
  <dataValidations disablePrompts="1" count="1">
    <dataValidation type="list" allowBlank="1" showInputMessage="1" showErrorMessage="1" sqref="C24:C30" xr:uid="{78C140D7-940D-4E7E-97A1-27DFAFF234D1}">
      <formula1>"Normativo, Económico o Financiero, Institucional, Técnico, Educativo o Cultural,Otro"</formula1>
    </dataValidation>
  </dataValidations>
  <hyperlinks>
    <hyperlink ref="I2:M2" location="C_ElecTer_MinV!A1" display="Hoja de Cálculo" xr:uid="{E04E5EC9-F114-4E12-B92E-081FD499B908}"/>
    <hyperlink ref="I3:M3" location="Indice!A1" display="Volver al Índice" xr:uid="{5C5B79A1-1712-4837-8FB2-A990FA67298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2892C-97EE-4459-B299-A83C43B48D9F}">
  <sheetPr>
    <tabColor theme="5" tint="-0.499984740745262"/>
  </sheetPr>
  <dimension ref="A1:M28"/>
  <sheetViews>
    <sheetView topLeftCell="A3"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49.42578125" style="17" customWidth="1"/>
    <col min="5" max="5" width="17.42578125" customWidth="1"/>
    <col min="6" max="6" width="13.1406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52</v>
      </c>
      <c r="D2" s="258"/>
      <c r="E2" s="258"/>
      <c r="F2" s="258"/>
      <c r="G2" s="258"/>
      <c r="I2" s="214" t="s">
        <v>69</v>
      </c>
      <c r="J2" s="215"/>
      <c r="K2" s="215"/>
      <c r="L2" s="215"/>
      <c r="M2" s="216"/>
    </row>
    <row r="3" spans="1:13" ht="60" customHeight="1" thickBot="1">
      <c r="A3" s="268" t="s">
        <v>128</v>
      </c>
      <c r="B3" s="268"/>
      <c r="C3" s="269" t="s">
        <v>357</v>
      </c>
      <c r="D3" s="269"/>
      <c r="E3" s="269"/>
      <c r="F3" s="269"/>
      <c r="G3" s="269"/>
      <c r="I3" s="217" t="s">
        <v>72</v>
      </c>
      <c r="J3" s="218"/>
      <c r="K3" s="218"/>
      <c r="L3" s="218"/>
      <c r="M3" s="219"/>
    </row>
    <row r="4" spans="1:13" ht="34.5" customHeight="1" thickBot="1">
      <c r="A4" s="258" t="s">
        <v>130</v>
      </c>
      <c r="B4" s="258"/>
      <c r="C4" s="259" t="s">
        <v>298</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2026</v>
      </c>
      <c r="D7" s="261"/>
      <c r="E7" s="261"/>
      <c r="F7" s="261"/>
      <c r="G7" s="262"/>
    </row>
    <row r="8" spans="1:13" ht="24.95" customHeight="1" thickBot="1">
      <c r="A8" s="243" t="s">
        <v>96</v>
      </c>
      <c r="B8" s="246" t="s">
        <v>137</v>
      </c>
      <c r="C8" s="74" t="s">
        <v>98</v>
      </c>
      <c r="D8" s="90">
        <f>+SUM(C_DR_MinCu!G63:Q63)</f>
        <v>1527.2640412405735</v>
      </c>
      <c r="E8" s="246" t="s">
        <v>138</v>
      </c>
      <c r="F8" s="105" t="s">
        <v>98</v>
      </c>
      <c r="G8" s="109">
        <v>0</v>
      </c>
    </row>
    <row r="9" spans="1:13" ht="24.95" customHeight="1" thickBot="1">
      <c r="A9" s="244"/>
      <c r="B9" s="247"/>
      <c r="C9" s="75" t="s">
        <v>99</v>
      </c>
      <c r="D9" s="91">
        <f>+SUM(C_DR_MinCu!R63:AA63)</f>
        <v>8743.1967306729348</v>
      </c>
      <c r="E9" s="247"/>
      <c r="F9" s="89" t="s">
        <v>99</v>
      </c>
      <c r="G9" s="107">
        <v>0</v>
      </c>
    </row>
    <row r="10" spans="1:13" ht="24.95" customHeight="1" thickBot="1">
      <c r="A10" s="244"/>
      <c r="B10" s="247"/>
      <c r="C10" s="73" t="s">
        <v>100</v>
      </c>
      <c r="D10" s="90">
        <f>+SUM(C_DR_MinCu!AB63:AK63)</f>
        <v>10672.709385446118</v>
      </c>
      <c r="E10" s="247"/>
      <c r="F10" s="106" t="s">
        <v>100</v>
      </c>
      <c r="G10" s="108">
        <v>0</v>
      </c>
    </row>
    <row r="11" spans="1:13" ht="24.95" customHeight="1" thickBot="1">
      <c r="A11" s="244"/>
      <c r="B11" s="248"/>
      <c r="C11" s="75" t="s">
        <v>101</v>
      </c>
      <c r="D11" s="92">
        <f>SUM(D8:D10)</f>
        <v>20943.170157359629</v>
      </c>
      <c r="E11" s="248"/>
      <c r="F11" s="89" t="s">
        <v>101</v>
      </c>
      <c r="G11" s="93">
        <f>SUM(G8:G10)</f>
        <v>0</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15.95" thickBot="1">
      <c r="A18" s="244"/>
      <c r="B18" s="222"/>
      <c r="C18" s="73" t="s">
        <v>108</v>
      </c>
      <c r="D18" s="249">
        <v>0</v>
      </c>
      <c r="E18" s="250"/>
      <c r="F18" s="250"/>
      <c r="G18" s="251"/>
    </row>
    <row r="19" spans="1:9" ht="15.95" thickBot="1">
      <c r="A19" s="245"/>
      <c r="B19" s="228" t="s">
        <v>109</v>
      </c>
      <c r="C19" s="229"/>
      <c r="D19" s="255" t="s">
        <v>358</v>
      </c>
      <c r="E19" s="256"/>
      <c r="F19" s="256"/>
      <c r="G19" s="257"/>
    </row>
    <row r="20" spans="1:9" ht="24.95" customHeight="1" thickBot="1">
      <c r="A20" s="220" t="s">
        <v>110</v>
      </c>
      <c r="B20" s="223" t="s">
        <v>140</v>
      </c>
      <c r="C20" s="224"/>
      <c r="D20" s="225">
        <f>+(D21+D22)*1000/D11</f>
        <v>192.2416722678428</v>
      </c>
      <c r="E20" s="226"/>
      <c r="F20" s="226"/>
      <c r="G20" s="227"/>
      <c r="I20" t="s">
        <v>179</v>
      </c>
    </row>
    <row r="21" spans="1:9" ht="15.95" thickBot="1">
      <c r="A21" s="221"/>
      <c r="B21" s="228" t="s">
        <v>112</v>
      </c>
      <c r="C21" s="229"/>
      <c r="D21" s="230">
        <v>0</v>
      </c>
      <c r="E21" s="231"/>
      <c r="F21" s="231"/>
      <c r="G21" s="232"/>
    </row>
    <row r="22" spans="1:9" ht="24.95" customHeight="1" thickBot="1">
      <c r="A22" s="222"/>
      <c r="B22" s="223" t="s">
        <v>113</v>
      </c>
      <c r="C22" s="224"/>
      <c r="D22" s="233">
        <f>-C_DR_MinCu!D82</f>
        <v>4026.1500536407952</v>
      </c>
      <c r="E22" s="234"/>
      <c r="F22" s="234"/>
      <c r="G22" s="235"/>
    </row>
    <row r="23" spans="1:9" ht="24.95" customHeight="1" thickBot="1">
      <c r="A23" s="237" t="s">
        <v>142</v>
      </c>
      <c r="B23" s="238"/>
      <c r="C23" s="83" t="s">
        <v>143</v>
      </c>
      <c r="D23" s="76" t="s">
        <v>128</v>
      </c>
      <c r="E23" s="83" t="s">
        <v>144</v>
      </c>
      <c r="F23" s="83" t="s">
        <v>145</v>
      </c>
      <c r="G23" s="83" t="s">
        <v>146</v>
      </c>
    </row>
    <row r="24" spans="1:9" ht="59.25" customHeight="1" thickBot="1">
      <c r="A24" s="236" t="s">
        <v>202</v>
      </c>
      <c r="B24" s="236"/>
      <c r="C24" s="79" t="s">
        <v>158</v>
      </c>
      <c r="D24" s="86" t="s">
        <v>211</v>
      </c>
      <c r="E24" s="87" t="s">
        <v>81</v>
      </c>
      <c r="F24" s="78" t="s">
        <v>155</v>
      </c>
      <c r="G24" s="84" t="s">
        <v>183</v>
      </c>
    </row>
    <row r="25" spans="1:9" ht="59.25" customHeight="1" thickBot="1">
      <c r="A25" s="239" t="s">
        <v>204</v>
      </c>
      <c r="B25" s="239"/>
      <c r="C25" s="80" t="s">
        <v>148</v>
      </c>
      <c r="D25" s="82" t="s">
        <v>192</v>
      </c>
      <c r="E25" s="88" t="s">
        <v>81</v>
      </c>
      <c r="F25" s="77" t="s">
        <v>155</v>
      </c>
      <c r="G25" s="85" t="s">
        <v>183</v>
      </c>
    </row>
    <row r="26" spans="1:9" ht="59.25" customHeight="1" thickBot="1">
      <c r="A26" s="236" t="s">
        <v>212</v>
      </c>
      <c r="B26" s="236"/>
      <c r="C26" s="79" t="s">
        <v>148</v>
      </c>
      <c r="D26" s="81" t="s">
        <v>206</v>
      </c>
      <c r="E26" s="87" t="s">
        <v>81</v>
      </c>
      <c r="F26" s="78" t="s">
        <v>155</v>
      </c>
      <c r="G26" s="84" t="s">
        <v>183</v>
      </c>
    </row>
    <row r="27" spans="1:9" ht="59.25" customHeight="1" thickBot="1">
      <c r="A27" s="239" t="s">
        <v>207</v>
      </c>
      <c r="B27" s="239"/>
      <c r="C27" s="80" t="s">
        <v>148</v>
      </c>
      <c r="D27" s="82" t="s">
        <v>208</v>
      </c>
      <c r="E27" s="88" t="s">
        <v>81</v>
      </c>
      <c r="F27" s="77" t="s">
        <v>155</v>
      </c>
      <c r="G27" s="85" t="s">
        <v>183</v>
      </c>
    </row>
    <row r="28" spans="1:9" ht="59.25" customHeight="1" thickBot="1">
      <c r="A28" s="239" t="s">
        <v>359</v>
      </c>
      <c r="B28" s="239"/>
      <c r="C28" s="80" t="s">
        <v>148</v>
      </c>
      <c r="D28" s="82" t="s">
        <v>360</v>
      </c>
      <c r="E28" s="88" t="s">
        <v>81</v>
      </c>
      <c r="F28" s="77" t="s">
        <v>155</v>
      </c>
      <c r="G28" s="77" t="s">
        <v>183</v>
      </c>
    </row>
  </sheetData>
  <mergeCells count="42">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B19:C19"/>
    <mergeCell ref="D19:G19"/>
    <mergeCell ref="A28:B28"/>
    <mergeCell ref="A23:B23"/>
    <mergeCell ref="A24:B24"/>
    <mergeCell ref="A25:B25"/>
    <mergeCell ref="A26:B26"/>
    <mergeCell ref="A27:B27"/>
    <mergeCell ref="A20:A22"/>
    <mergeCell ref="B20:C20"/>
    <mergeCell ref="D20:G20"/>
    <mergeCell ref="B21:C21"/>
    <mergeCell ref="D21:G21"/>
    <mergeCell ref="B22:C22"/>
    <mergeCell ref="D22:G22"/>
  </mergeCells>
  <dataValidations count="1">
    <dataValidation type="list" allowBlank="1" showInputMessage="1" showErrorMessage="1" sqref="C24:C28" xr:uid="{BB95630B-AEB7-4DA2-8E6F-9FFD39614AB0}">
      <formula1>"Normativo, Económico o Financiero, Institucional, Técnico, Educativo o Cultural,Otro"</formula1>
    </dataValidation>
  </dataValidations>
  <hyperlinks>
    <hyperlink ref="I2:M2" location="C_DR_MinCu!A1" display="Hoja de Cálculo" xr:uid="{E02E98D9-15C7-487D-8DFF-EF23330143F2}"/>
    <hyperlink ref="I3:M3" location="Indice!A1" display="Volver al Índice" xr:uid="{5491D5B5-427A-4290-83F7-93CBC423092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7932F-2AB8-4FE8-AC17-F7C052138CA6}">
  <sheetPr>
    <tabColor theme="9" tint="0.79998168889431442"/>
  </sheetPr>
  <dimension ref="A1:M28"/>
  <sheetViews>
    <sheetView zoomScale="85" zoomScaleNormal="85" workbookViewId="0">
      <selection activeCell="D8" sqref="D8:D10"/>
    </sheetView>
  </sheetViews>
  <sheetFormatPr defaultColWidth="11.42578125" defaultRowHeight="24.95" customHeight="1"/>
  <cols>
    <col min="1" max="1" width="20.7109375" customWidth="1"/>
    <col min="2" max="2" width="34.7109375" customWidth="1"/>
    <col min="3" max="3" width="41.140625" customWidth="1"/>
    <col min="4" max="4" width="81" style="17" customWidth="1"/>
    <col min="5" max="5" width="13.85546875" customWidth="1"/>
    <col min="6" max="6" width="20.28515625" customWidth="1"/>
    <col min="7" max="7" width="44" customWidth="1"/>
  </cols>
  <sheetData>
    <row r="1" spans="1:13" s="20" customFormat="1" ht="24.95" customHeight="1" thickBot="1">
      <c r="A1" s="266" t="s">
        <v>125</v>
      </c>
      <c r="B1" s="267"/>
      <c r="C1" s="267"/>
      <c r="D1" s="267"/>
      <c r="E1" s="267"/>
      <c r="F1" s="267"/>
      <c r="G1" s="267"/>
      <c r="I1" s="192" t="s">
        <v>65</v>
      </c>
      <c r="J1" s="193"/>
      <c r="K1" s="193"/>
      <c r="L1" s="193"/>
      <c r="M1" s="194"/>
    </row>
    <row r="2" spans="1:13" s="20" customFormat="1" ht="24.95" customHeight="1" thickBot="1">
      <c r="A2" s="258" t="s">
        <v>126</v>
      </c>
      <c r="B2" s="258"/>
      <c r="C2" s="258" t="s">
        <v>127</v>
      </c>
      <c r="D2" s="258"/>
      <c r="E2" s="258"/>
      <c r="F2" s="258"/>
      <c r="G2" s="258"/>
      <c r="I2" s="214" t="s">
        <v>69</v>
      </c>
      <c r="J2" s="215"/>
      <c r="K2" s="215"/>
      <c r="L2" s="215"/>
      <c r="M2" s="216"/>
    </row>
    <row r="3" spans="1:13" s="20" customFormat="1" ht="50.1" customHeight="1" thickBot="1">
      <c r="A3" s="268" t="s">
        <v>128</v>
      </c>
      <c r="B3" s="268"/>
      <c r="C3" s="269" t="s">
        <v>129</v>
      </c>
      <c r="D3" s="269"/>
      <c r="E3" s="269"/>
      <c r="F3" s="269"/>
      <c r="G3" s="269"/>
      <c r="I3" s="217" t="s">
        <v>72</v>
      </c>
      <c r="J3" s="218"/>
      <c r="K3" s="218"/>
      <c r="L3" s="218"/>
      <c r="M3" s="219"/>
    </row>
    <row r="4" spans="1:13" s="20" customFormat="1" ht="99" customHeight="1" thickBot="1">
      <c r="A4" s="258" t="s">
        <v>130</v>
      </c>
      <c r="B4" s="258"/>
      <c r="C4" s="259" t="s">
        <v>131</v>
      </c>
      <c r="D4" s="259"/>
      <c r="E4" s="259"/>
      <c r="F4" s="259"/>
      <c r="G4" s="259"/>
    </row>
    <row r="5" spans="1:13" s="20" customFormat="1" ht="24.95" customHeight="1" thickBot="1">
      <c r="A5" s="223" t="s">
        <v>132</v>
      </c>
      <c r="B5" s="224"/>
      <c r="C5" s="260" t="s">
        <v>133</v>
      </c>
      <c r="D5" s="261"/>
      <c r="E5" s="261"/>
      <c r="F5" s="261"/>
      <c r="G5" s="262"/>
    </row>
    <row r="6" spans="1:13" s="20" customFormat="1" ht="24.95" customHeight="1" thickBot="1">
      <c r="A6" s="228" t="s">
        <v>134</v>
      </c>
      <c r="B6" s="229"/>
      <c r="C6" s="263" t="s">
        <v>135</v>
      </c>
      <c r="D6" s="264"/>
      <c r="E6" s="264"/>
      <c r="F6" s="264"/>
      <c r="G6" s="265"/>
    </row>
    <row r="7" spans="1:13" s="20" customFormat="1" ht="24.95" customHeight="1" thickBot="1">
      <c r="A7" s="223" t="s">
        <v>136</v>
      </c>
      <c r="B7" s="224"/>
      <c r="C7" s="240">
        <v>2026</v>
      </c>
      <c r="D7" s="241"/>
      <c r="E7" s="241"/>
      <c r="F7" s="241"/>
      <c r="G7" s="242"/>
    </row>
    <row r="8" spans="1:13" s="20" customFormat="1" ht="24.95" customHeight="1" thickBot="1">
      <c r="A8" s="243" t="s">
        <v>96</v>
      </c>
      <c r="B8" s="246" t="s">
        <v>137</v>
      </c>
      <c r="C8" s="74" t="s">
        <v>98</v>
      </c>
      <c r="D8" s="90">
        <f>+SUM(C_Conv_EV!G66:Q66)</f>
        <v>2813.4303382554394</v>
      </c>
      <c r="E8" s="246" t="s">
        <v>138</v>
      </c>
      <c r="F8" s="105" t="s">
        <v>98</v>
      </c>
      <c r="G8" s="109">
        <v>2.9</v>
      </c>
    </row>
    <row r="9" spans="1:13" s="20" customFormat="1" ht="24.95" customHeight="1" thickBot="1">
      <c r="A9" s="244"/>
      <c r="B9" s="247"/>
      <c r="C9" s="75" t="s">
        <v>99</v>
      </c>
      <c r="D9" s="91">
        <f>+SUM(C_Conv_EV!R66:AA66)</f>
        <v>16783.392526392101</v>
      </c>
      <c r="E9" s="247"/>
      <c r="F9" s="89" t="s">
        <v>99</v>
      </c>
      <c r="G9" s="107">
        <v>16.399999999999999</v>
      </c>
    </row>
    <row r="10" spans="1:13" s="20" customFormat="1" ht="24.95" customHeight="1" thickBot="1">
      <c r="A10" s="244"/>
      <c r="B10" s="247"/>
      <c r="C10" s="73" t="s">
        <v>100</v>
      </c>
      <c r="D10" s="90">
        <f>+SUM(C_Conv_EV!AB66:AK66)</f>
        <v>16192.765184289463</v>
      </c>
      <c r="E10" s="247"/>
      <c r="F10" s="106" t="s">
        <v>100</v>
      </c>
      <c r="G10" s="108">
        <v>15.8</v>
      </c>
    </row>
    <row r="11" spans="1:13" s="20" customFormat="1" ht="24.95" customHeight="1" thickBot="1">
      <c r="A11" s="244"/>
      <c r="B11" s="248"/>
      <c r="C11" s="75" t="s">
        <v>101</v>
      </c>
      <c r="D11" s="92">
        <f>SUM(D8:D10)</f>
        <v>35789.588048937003</v>
      </c>
      <c r="E11" s="248"/>
      <c r="F11" s="89" t="s">
        <v>101</v>
      </c>
      <c r="G11" s="93">
        <f>SUM(G8:G10)</f>
        <v>35.099999999999994</v>
      </c>
    </row>
    <row r="12" spans="1:13" s="20" customFormat="1" ht="24.95" customHeight="1" thickBot="1">
      <c r="A12" s="244"/>
      <c r="B12" s="220" t="s">
        <v>102</v>
      </c>
      <c r="C12" s="73" t="s">
        <v>81</v>
      </c>
      <c r="D12" s="249">
        <v>0.8</v>
      </c>
      <c r="E12" s="250"/>
      <c r="F12" s="250"/>
      <c r="G12" s="251"/>
    </row>
    <row r="13" spans="1:13" s="20" customFormat="1" ht="24.95" customHeight="1" thickBot="1">
      <c r="A13" s="244"/>
      <c r="B13" s="221"/>
      <c r="C13" s="75" t="s">
        <v>103</v>
      </c>
      <c r="D13" s="252">
        <v>0.2</v>
      </c>
      <c r="E13" s="253"/>
      <c r="F13" s="253"/>
      <c r="G13" s="254"/>
    </row>
    <row r="14" spans="1:13" s="20" customFormat="1" ht="24.95" customHeight="1" thickBot="1">
      <c r="A14" s="244"/>
      <c r="B14" s="221"/>
      <c r="C14" s="73" t="s">
        <v>104</v>
      </c>
      <c r="D14" s="249">
        <v>0</v>
      </c>
      <c r="E14" s="250"/>
      <c r="F14" s="250"/>
      <c r="G14" s="251"/>
    </row>
    <row r="15" spans="1:13" s="20" customFormat="1" ht="24.95" customHeight="1" thickBot="1">
      <c r="A15" s="244"/>
      <c r="B15" s="221"/>
      <c r="C15" s="75" t="s">
        <v>105</v>
      </c>
      <c r="D15" s="252">
        <v>0</v>
      </c>
      <c r="E15" s="253"/>
      <c r="F15" s="253"/>
      <c r="G15" s="254"/>
    </row>
    <row r="16" spans="1:13" s="20" customFormat="1" ht="24.95" customHeight="1" thickBot="1">
      <c r="A16" s="244"/>
      <c r="B16" s="221"/>
      <c r="C16" s="73" t="s">
        <v>106</v>
      </c>
      <c r="D16" s="249">
        <v>0</v>
      </c>
      <c r="E16" s="250"/>
      <c r="F16" s="250"/>
      <c r="G16" s="251"/>
    </row>
    <row r="17" spans="1:9" s="20" customFormat="1" ht="24.95" customHeight="1" thickBot="1">
      <c r="A17" s="244"/>
      <c r="B17" s="221"/>
      <c r="C17" s="75" t="s">
        <v>107</v>
      </c>
      <c r="D17" s="252">
        <v>0</v>
      </c>
      <c r="E17" s="253"/>
      <c r="F17" s="253"/>
      <c r="G17" s="254"/>
    </row>
    <row r="18" spans="1:9" s="20" customFormat="1" ht="24.95" customHeight="1" thickBot="1">
      <c r="A18" s="244"/>
      <c r="B18" s="222"/>
      <c r="C18" s="73" t="s">
        <v>108</v>
      </c>
      <c r="D18" s="249">
        <v>0</v>
      </c>
      <c r="E18" s="250"/>
      <c r="F18" s="250"/>
      <c r="G18" s="251"/>
    </row>
    <row r="19" spans="1:9" s="20" customFormat="1" ht="24.95" customHeight="1" thickBot="1">
      <c r="A19" s="245"/>
      <c r="B19" s="228" t="s">
        <v>109</v>
      </c>
      <c r="C19" s="229"/>
      <c r="D19" s="255" t="s">
        <v>139</v>
      </c>
      <c r="E19" s="256"/>
      <c r="F19" s="256"/>
      <c r="G19" s="257"/>
    </row>
    <row r="20" spans="1:9" s="20" customFormat="1" ht="24.95" customHeight="1" thickBot="1">
      <c r="A20" s="220" t="s">
        <v>110</v>
      </c>
      <c r="B20" s="223" t="s">
        <v>140</v>
      </c>
      <c r="C20" s="224"/>
      <c r="D20" s="225">
        <f>+(D21+D22)*1000/D11</f>
        <v>66.931865033743293</v>
      </c>
      <c r="E20" s="226"/>
      <c r="F20" s="226"/>
      <c r="G20" s="227"/>
      <c r="I20" s="20" t="s">
        <v>141</v>
      </c>
    </row>
    <row r="21" spans="1:9" s="20" customFormat="1" ht="24.95" customHeight="1" thickBot="1">
      <c r="A21" s="221"/>
      <c r="B21" s="228" t="s">
        <v>112</v>
      </c>
      <c r="C21" s="229"/>
      <c r="D21" s="230">
        <f>+C_Conv_EV!D98</f>
        <v>8653.8836091150952</v>
      </c>
      <c r="E21" s="231"/>
      <c r="F21" s="231"/>
      <c r="G21" s="232"/>
    </row>
    <row r="22" spans="1:9" s="20" customFormat="1" ht="24.95" customHeight="1" thickBot="1">
      <c r="A22" s="222"/>
      <c r="B22" s="223" t="s">
        <v>113</v>
      </c>
      <c r="C22" s="224"/>
      <c r="D22" s="233">
        <f>-C_Conv_EV!D85</f>
        <v>-6258.4197322103719</v>
      </c>
      <c r="E22" s="234"/>
      <c r="F22" s="234"/>
      <c r="G22" s="235"/>
    </row>
    <row r="23" spans="1:9" s="20" customFormat="1" ht="24.95" customHeight="1" thickBot="1">
      <c r="A23" s="237" t="s">
        <v>142</v>
      </c>
      <c r="B23" s="238"/>
      <c r="C23" s="83" t="s">
        <v>143</v>
      </c>
      <c r="D23" s="76" t="s">
        <v>128</v>
      </c>
      <c r="E23" s="83" t="s">
        <v>144</v>
      </c>
      <c r="F23" s="83" t="s">
        <v>145</v>
      </c>
      <c r="G23" s="83" t="s">
        <v>146</v>
      </c>
    </row>
    <row r="24" spans="1:9" s="20" customFormat="1" ht="66" customHeight="1" thickBot="1">
      <c r="A24" s="236" t="s">
        <v>147</v>
      </c>
      <c r="B24" s="236"/>
      <c r="C24" s="79" t="s">
        <v>148</v>
      </c>
      <c r="D24" s="81" t="s">
        <v>149</v>
      </c>
      <c r="E24" s="78" t="s">
        <v>150</v>
      </c>
      <c r="F24" s="78" t="s">
        <v>151</v>
      </c>
      <c r="G24" s="84" t="s">
        <v>152</v>
      </c>
    </row>
    <row r="25" spans="1:9" s="20" customFormat="1" ht="50.1" customHeight="1" thickBot="1">
      <c r="A25" s="239" t="s">
        <v>153</v>
      </c>
      <c r="B25" s="239"/>
      <c r="C25" s="80" t="s">
        <v>148</v>
      </c>
      <c r="D25" s="82" t="s">
        <v>154</v>
      </c>
      <c r="E25" s="77" t="s">
        <v>81</v>
      </c>
      <c r="F25" s="77" t="s">
        <v>155</v>
      </c>
      <c r="G25" s="85" t="s">
        <v>156</v>
      </c>
    </row>
    <row r="26" spans="1:9" s="20" customFormat="1" ht="50.1" customHeight="1" thickBot="1">
      <c r="A26" s="236" t="s">
        <v>157</v>
      </c>
      <c r="B26" s="236"/>
      <c r="C26" s="79" t="s">
        <v>158</v>
      </c>
      <c r="D26" s="81" t="s">
        <v>159</v>
      </c>
      <c r="E26" s="78" t="s">
        <v>150</v>
      </c>
      <c r="F26" s="78" t="s">
        <v>155</v>
      </c>
      <c r="G26" s="84" t="s">
        <v>160</v>
      </c>
    </row>
    <row r="27" spans="1:9" s="20" customFormat="1" ht="115.5" customHeight="1" thickBot="1">
      <c r="A27" s="239" t="s">
        <v>161</v>
      </c>
      <c r="B27" s="239"/>
      <c r="C27" s="80" t="s">
        <v>148</v>
      </c>
      <c r="D27" s="82" t="s">
        <v>162</v>
      </c>
      <c r="E27" s="77" t="s">
        <v>81</v>
      </c>
      <c r="F27" s="77" t="s">
        <v>155</v>
      </c>
      <c r="G27" s="85" t="s">
        <v>163</v>
      </c>
    </row>
    <row r="28" spans="1:9" s="20" customFormat="1" ht="50.1" customHeight="1" thickBot="1">
      <c r="A28" s="236" t="s">
        <v>164</v>
      </c>
      <c r="B28" s="236"/>
      <c r="C28" s="79" t="s">
        <v>158</v>
      </c>
      <c r="D28" s="81" t="s">
        <v>165</v>
      </c>
      <c r="E28" s="87" t="s">
        <v>81</v>
      </c>
      <c r="F28" s="78" t="s">
        <v>155</v>
      </c>
      <c r="G28" s="84" t="s">
        <v>166</v>
      </c>
    </row>
  </sheetData>
  <mergeCells count="42">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B19:C19"/>
    <mergeCell ref="D19:G19"/>
    <mergeCell ref="A28:B28"/>
    <mergeCell ref="A23:B23"/>
    <mergeCell ref="A24:B24"/>
    <mergeCell ref="A25:B25"/>
    <mergeCell ref="A26:B26"/>
    <mergeCell ref="A27:B27"/>
    <mergeCell ref="A20:A22"/>
    <mergeCell ref="B20:C20"/>
    <mergeCell ref="D20:G20"/>
    <mergeCell ref="B21:C21"/>
    <mergeCell ref="D21:G21"/>
    <mergeCell ref="B22:C22"/>
    <mergeCell ref="D22:G22"/>
  </mergeCells>
  <dataValidations disablePrompts="1" count="1">
    <dataValidation type="list" allowBlank="1" showInputMessage="1" showErrorMessage="1" sqref="C24:C28" xr:uid="{31612AC2-66C5-45F9-9081-584F4D36828D}">
      <formula1>"Normativo, Económico o Financiero, Institucional, Técnico, Educativo o Cultural,Otro"</formula1>
    </dataValidation>
  </dataValidations>
  <hyperlinks>
    <hyperlink ref="I2:M2" location="C_Conv_EV!A1" display="Hoja de Cálculo" xr:uid="{3A4025D8-9A16-4541-A2C2-DDA8D0F129AF}"/>
    <hyperlink ref="I3:M3" location="Indice!A1" display="Volver al Índice" xr:uid="{7B85D262-A7E6-4070-B163-F1A2A050A80B}"/>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7DCB7-829E-4162-994F-2E3357227C6E}">
  <sheetPr>
    <tabColor theme="5" tint="-0.499984740745262"/>
  </sheetPr>
  <dimension ref="A1:L59"/>
  <sheetViews>
    <sheetView workbookViewId="0"/>
  </sheetViews>
  <sheetFormatPr defaultColWidth="11.42578125" defaultRowHeight="24.95" customHeight="1"/>
  <cols>
    <col min="2" max="2" width="22.140625" customWidth="1"/>
    <col min="3" max="3" width="19.140625" bestFit="1" customWidth="1"/>
    <col min="4" max="4" width="59" style="17" customWidth="1"/>
  </cols>
  <sheetData>
    <row r="1" spans="1:12" ht="24.95" customHeight="1" thickBot="1">
      <c r="A1" s="1" t="s">
        <v>63</v>
      </c>
      <c r="B1" s="298" t="s">
        <v>64</v>
      </c>
      <c r="C1" s="299"/>
      <c r="D1" s="11" t="s">
        <v>65</v>
      </c>
      <c r="F1" s="2"/>
      <c r="H1" s="192" t="s">
        <v>65</v>
      </c>
      <c r="I1" s="193"/>
      <c r="J1" s="193"/>
      <c r="K1" s="193"/>
      <c r="L1" s="194"/>
    </row>
    <row r="2" spans="1:12" ht="24.95" customHeight="1" thickTop="1" thickBot="1">
      <c r="A2" s="300" t="s">
        <v>66</v>
      </c>
      <c r="B2" s="283" t="s">
        <v>67</v>
      </c>
      <c r="C2" s="284"/>
      <c r="D2" s="12" t="s">
        <v>361</v>
      </c>
      <c r="H2" s="214" t="s">
        <v>69</v>
      </c>
      <c r="I2" s="215"/>
      <c r="J2" s="215"/>
      <c r="K2" s="215"/>
      <c r="L2" s="216"/>
    </row>
    <row r="3" spans="1:12" ht="24.95" customHeight="1" thickBot="1">
      <c r="A3" s="301"/>
      <c r="B3" s="5" t="s">
        <v>70</v>
      </c>
      <c r="C3" s="6"/>
      <c r="D3" s="13" t="s">
        <v>362</v>
      </c>
      <c r="H3" s="217" t="s">
        <v>72</v>
      </c>
      <c r="I3" s="218"/>
      <c r="J3" s="218"/>
      <c r="K3" s="218"/>
      <c r="L3" s="219"/>
    </row>
    <row r="4" spans="1:12" ht="24.95" customHeight="1" thickBot="1">
      <c r="A4" s="301"/>
      <c r="B4" s="283" t="s">
        <v>239</v>
      </c>
      <c r="C4" s="284"/>
      <c r="D4" s="12"/>
    </row>
    <row r="5" spans="1:12" ht="24.95" customHeight="1" thickBot="1">
      <c r="A5" s="301"/>
      <c r="B5" s="5" t="s">
        <v>240</v>
      </c>
      <c r="C5" s="6"/>
      <c r="D5" s="13"/>
    </row>
    <row r="6" spans="1:12" ht="24.95" customHeight="1" thickBot="1">
      <c r="A6" s="302"/>
      <c r="B6" s="283" t="s">
        <v>75</v>
      </c>
      <c r="C6" s="284"/>
      <c r="D6" s="12">
        <v>2026</v>
      </c>
      <c r="E6" s="4"/>
      <c r="F6" s="4"/>
    </row>
    <row r="7" spans="1:12" ht="24.95" customHeight="1" thickBot="1">
      <c r="A7" s="288" t="s">
        <v>85</v>
      </c>
      <c r="B7" s="5" t="s">
        <v>86</v>
      </c>
      <c r="C7" s="6"/>
      <c r="D7" s="13"/>
      <c r="E7" s="4"/>
      <c r="F7" s="4"/>
    </row>
    <row r="8" spans="1:12" ht="24.95" customHeight="1" thickBot="1">
      <c r="A8" s="289"/>
      <c r="B8" s="283" t="s">
        <v>88</v>
      </c>
      <c r="C8" s="284"/>
      <c r="D8" s="12"/>
      <c r="E8" s="4"/>
      <c r="F8" s="4"/>
    </row>
    <row r="9" spans="1:12" ht="24.95" customHeight="1" thickBot="1">
      <c r="A9" s="289"/>
      <c r="B9" s="5" t="s">
        <v>90</v>
      </c>
      <c r="C9" s="6"/>
      <c r="D9" s="13"/>
      <c r="E9" s="4"/>
      <c r="F9" s="4"/>
    </row>
    <row r="10" spans="1:12" ht="24.95" customHeight="1" thickBot="1">
      <c r="A10" s="289"/>
      <c r="B10" s="283" t="s">
        <v>92</v>
      </c>
      <c r="C10" s="284"/>
      <c r="D10" s="12"/>
      <c r="E10" s="4"/>
      <c r="F10" s="4"/>
    </row>
    <row r="11" spans="1:12" ht="24.95" customHeight="1" thickBot="1">
      <c r="A11" s="296"/>
      <c r="B11" s="303" t="s">
        <v>94</v>
      </c>
      <c r="C11" s="304"/>
      <c r="D11" s="13"/>
      <c r="E11" s="4"/>
      <c r="F11" s="4"/>
    </row>
    <row r="12" spans="1:12" ht="24.95" customHeight="1" thickBot="1">
      <c r="A12" s="281" t="s">
        <v>241</v>
      </c>
      <c r="B12" s="283" t="s">
        <v>242</v>
      </c>
      <c r="C12" s="284"/>
      <c r="D12" s="12"/>
      <c r="E12" s="4"/>
      <c r="F12" s="4"/>
    </row>
    <row r="13" spans="1:12" ht="24.95" customHeight="1" thickBot="1">
      <c r="A13" s="297"/>
      <c r="B13" s="288" t="s">
        <v>243</v>
      </c>
      <c r="C13" s="9" t="s">
        <v>363</v>
      </c>
      <c r="D13" s="47"/>
      <c r="E13" s="4"/>
      <c r="F13" s="4"/>
    </row>
    <row r="14" spans="1:12" ht="24.95" customHeight="1" thickBot="1">
      <c r="A14" s="297"/>
      <c r="B14" s="289"/>
      <c r="C14" s="7" t="s">
        <v>245</v>
      </c>
      <c r="D14" s="16"/>
      <c r="E14" s="4"/>
      <c r="F14" s="4"/>
    </row>
    <row r="15" spans="1:12" ht="24.95" customHeight="1" thickBot="1">
      <c r="A15" s="297"/>
      <c r="B15" s="289"/>
      <c r="C15" s="9" t="s">
        <v>246</v>
      </c>
      <c r="D15" s="13"/>
      <c r="E15" s="4"/>
      <c r="F15" s="4"/>
    </row>
    <row r="16" spans="1:12" ht="24.95" customHeight="1" thickBot="1">
      <c r="A16" s="297"/>
      <c r="B16" s="289"/>
      <c r="C16" s="7" t="s">
        <v>247</v>
      </c>
      <c r="D16" s="12"/>
      <c r="E16" s="4"/>
      <c r="F16" s="4"/>
    </row>
    <row r="17" spans="1:4" ht="24.95" customHeight="1" thickBot="1">
      <c r="A17" s="297"/>
      <c r="B17" s="296"/>
      <c r="C17" s="9" t="s">
        <v>248</v>
      </c>
      <c r="D17" s="13"/>
    </row>
    <row r="18" spans="1:4" ht="15.95" thickBot="1">
      <c r="A18" s="297"/>
      <c r="B18" s="283" t="s">
        <v>249</v>
      </c>
      <c r="C18" s="284"/>
      <c r="D18" s="12"/>
    </row>
    <row r="19" spans="1:4" ht="15.95" thickBot="1">
      <c r="A19" s="297"/>
      <c r="B19" s="5" t="s">
        <v>250</v>
      </c>
      <c r="C19" s="6"/>
      <c r="D19" s="13"/>
    </row>
    <row r="20" spans="1:4" ht="24.95" customHeight="1" thickBot="1">
      <c r="A20" s="282"/>
      <c r="B20" s="283" t="s">
        <v>251</v>
      </c>
      <c r="C20" s="284"/>
      <c r="D20" s="12"/>
    </row>
    <row r="21" spans="1:4" ht="15.95" thickBot="1">
      <c r="A21" s="288" t="s">
        <v>252</v>
      </c>
      <c r="B21" s="5" t="s">
        <v>253</v>
      </c>
      <c r="C21" s="6"/>
      <c r="D21" s="13"/>
    </row>
    <row r="22" spans="1:4" ht="24.95" customHeight="1" thickBot="1">
      <c r="A22" s="289"/>
      <c r="B22" s="283" t="s">
        <v>134</v>
      </c>
      <c r="C22" s="284"/>
      <c r="D22" s="12"/>
    </row>
    <row r="23" spans="1:4" ht="24.95" customHeight="1" thickBot="1">
      <c r="A23" s="296"/>
      <c r="B23" s="5" t="s">
        <v>254</v>
      </c>
      <c r="C23" s="6"/>
      <c r="D23" s="13"/>
    </row>
    <row r="24" spans="1:4" ht="24.95" customHeight="1" thickBot="1">
      <c r="A24" s="281" t="s">
        <v>76</v>
      </c>
      <c r="B24" s="283" t="s">
        <v>255</v>
      </c>
      <c r="C24" s="284"/>
      <c r="D24" s="12"/>
    </row>
    <row r="25" spans="1:4" ht="15.95" thickBot="1">
      <c r="A25" s="297"/>
      <c r="B25" s="5" t="s">
        <v>256</v>
      </c>
      <c r="C25" s="6"/>
      <c r="D25" s="13"/>
    </row>
    <row r="26" spans="1:4" ht="15.95" thickBot="1">
      <c r="A26" s="282"/>
      <c r="B26" s="283" t="s">
        <v>257</v>
      </c>
      <c r="C26" s="284"/>
      <c r="D26" s="12"/>
    </row>
    <row r="27" spans="1:4" ht="24.95" customHeight="1" thickBot="1">
      <c r="A27" s="290" t="s">
        <v>96</v>
      </c>
      <c r="B27" s="288" t="s">
        <v>258</v>
      </c>
      <c r="C27" s="8" t="s">
        <v>98</v>
      </c>
      <c r="D27" s="41">
        <f>+SUM(C_ElecFund_MinCu!G60:Q60)</f>
        <v>94.904189687996222</v>
      </c>
    </row>
    <row r="28" spans="1:4" ht="24.95" customHeight="1" thickBot="1">
      <c r="A28" s="292"/>
      <c r="B28" s="289"/>
      <c r="C28" s="7" t="s">
        <v>99</v>
      </c>
      <c r="D28" s="40">
        <f>+SUM(C_ElecFund_MinCu!R60:AA60)</f>
        <v>442.68739433600331</v>
      </c>
    </row>
    <row r="29" spans="1:4" ht="24.95" customHeight="1" thickBot="1">
      <c r="A29" s="292"/>
      <c r="B29" s="289"/>
      <c r="C29" s="6" t="s">
        <v>100</v>
      </c>
      <c r="D29" s="41">
        <f>+SUM(C_ElecFund_MinCu!AB60:AK60)</f>
        <v>962.77400487400064</v>
      </c>
    </row>
    <row r="30" spans="1:4" ht="24.95" customHeight="1" thickBot="1">
      <c r="A30" s="292"/>
      <c r="B30" s="289"/>
      <c r="C30" s="7" t="s">
        <v>101</v>
      </c>
      <c r="D30" s="40">
        <f>SUM(D27:D29)</f>
        <v>1500.3655888980002</v>
      </c>
    </row>
    <row r="31" spans="1:4" ht="24.95" customHeight="1" thickBot="1">
      <c r="A31" s="292"/>
      <c r="B31" s="293" t="s">
        <v>259</v>
      </c>
      <c r="C31" s="6" t="s">
        <v>364</v>
      </c>
      <c r="D31" s="33">
        <v>0.66666000000000003</v>
      </c>
    </row>
    <row r="32" spans="1:4" ht="24.95" customHeight="1" thickBot="1">
      <c r="A32" s="292"/>
      <c r="B32" s="294"/>
      <c r="C32" s="7" t="s">
        <v>103</v>
      </c>
      <c r="D32" s="34">
        <v>0</v>
      </c>
    </row>
    <row r="33" spans="1:4" ht="24.95" customHeight="1" thickBot="1">
      <c r="A33" s="292"/>
      <c r="B33" s="294"/>
      <c r="C33" s="6" t="s">
        <v>104</v>
      </c>
      <c r="D33" s="33">
        <f>1-D31</f>
        <v>0.33333999999999997</v>
      </c>
    </row>
    <row r="34" spans="1:4" ht="24.95" customHeight="1" thickBot="1">
      <c r="A34" s="292"/>
      <c r="B34" s="294"/>
      <c r="C34" s="7" t="s">
        <v>105</v>
      </c>
      <c r="D34" s="34">
        <v>0</v>
      </c>
    </row>
    <row r="35" spans="1:4" ht="24.95" customHeight="1" thickBot="1">
      <c r="A35" s="292"/>
      <c r="B35" s="294"/>
      <c r="C35" s="6" t="s">
        <v>106</v>
      </c>
      <c r="D35" s="33">
        <v>0</v>
      </c>
    </row>
    <row r="36" spans="1:4" ht="24.95" customHeight="1" thickBot="1">
      <c r="A36" s="292"/>
      <c r="B36" s="294"/>
      <c r="C36" s="7" t="s">
        <v>107</v>
      </c>
      <c r="D36" s="34">
        <v>0</v>
      </c>
    </row>
    <row r="37" spans="1:4" ht="24.95" customHeight="1" thickBot="1">
      <c r="A37" s="292"/>
      <c r="B37" s="295"/>
      <c r="C37" s="6" t="s">
        <v>108</v>
      </c>
      <c r="D37" s="33">
        <v>0</v>
      </c>
    </row>
    <row r="38" spans="1:4" ht="24.95" customHeight="1" thickBot="1">
      <c r="A38" s="292"/>
      <c r="B38" s="288" t="s">
        <v>260</v>
      </c>
      <c r="C38" s="7" t="s">
        <v>98</v>
      </c>
      <c r="D38" s="40">
        <f>+D27*$D$31</f>
        <v>63.268827097399566</v>
      </c>
    </row>
    <row r="39" spans="1:4" ht="24.95" customHeight="1" thickBot="1">
      <c r="A39" s="292"/>
      <c r="B39" s="289"/>
      <c r="C39" s="6" t="s">
        <v>99</v>
      </c>
      <c r="D39" s="41">
        <f>+D28*$D$31</f>
        <v>295.12197830803996</v>
      </c>
    </row>
    <row r="40" spans="1:4" ht="24.95" customHeight="1" thickBot="1">
      <c r="A40" s="292"/>
      <c r="B40" s="289"/>
      <c r="C40" s="7" t="s">
        <v>100</v>
      </c>
      <c r="D40" s="40">
        <f>+D29*$D$31</f>
        <v>641.84291808930129</v>
      </c>
    </row>
    <row r="41" spans="1:4" ht="24.95" customHeight="1" thickBot="1">
      <c r="A41" s="292"/>
      <c r="B41" s="289"/>
      <c r="C41" s="6" t="s">
        <v>101</v>
      </c>
      <c r="D41" s="41">
        <f>SUM(D38:D40)</f>
        <v>1000.2337234947408</v>
      </c>
    </row>
    <row r="42" spans="1:4" ht="24.95" customHeight="1" thickBot="1">
      <c r="A42" s="291"/>
      <c r="B42" s="283" t="s">
        <v>109</v>
      </c>
      <c r="C42" s="284"/>
      <c r="D42" s="39"/>
    </row>
    <row r="43" spans="1:4" ht="24.95" customHeight="1" thickBot="1">
      <c r="A43" s="285" t="s">
        <v>110</v>
      </c>
      <c r="B43" s="5" t="s">
        <v>261</v>
      </c>
      <c r="C43" s="6"/>
      <c r="D43" s="41" t="e">
        <f>+(D44+D45)*1000/D30</f>
        <v>#N/A</v>
      </c>
    </row>
    <row r="44" spans="1:4" ht="24.95" customHeight="1" thickBot="1">
      <c r="A44" s="286"/>
      <c r="B44" s="283" t="s">
        <v>365</v>
      </c>
      <c r="C44" s="284"/>
      <c r="D44" s="39">
        <v>10.6</v>
      </c>
    </row>
    <row r="45" spans="1:4" ht="24.95" customHeight="1" thickBot="1">
      <c r="A45" s="286"/>
      <c r="B45" s="5" t="s">
        <v>263</v>
      </c>
      <c r="C45" s="6"/>
      <c r="D45" s="41" t="e">
        <f>-C_ElecFund_MinCu!D79</f>
        <v>#N/A</v>
      </c>
    </row>
    <row r="46" spans="1:4" ht="24.95" customHeight="1" thickBot="1">
      <c r="A46" s="286"/>
      <c r="B46" s="283" t="s">
        <v>145</v>
      </c>
      <c r="C46" s="284"/>
      <c r="D46" s="12" t="s">
        <v>133</v>
      </c>
    </row>
    <row r="47" spans="1:4" ht="24.95" customHeight="1" thickBot="1">
      <c r="A47" s="286"/>
      <c r="B47" s="288" t="s">
        <v>265</v>
      </c>
      <c r="C47" s="6" t="s">
        <v>266</v>
      </c>
      <c r="D47" s="13"/>
    </row>
    <row r="48" spans="1:4" ht="24.95" customHeight="1" thickBot="1">
      <c r="A48" s="286"/>
      <c r="B48" s="289"/>
      <c r="C48" s="7" t="s">
        <v>267</v>
      </c>
      <c r="D48" s="14"/>
    </row>
    <row r="49" spans="1:4" ht="24.95" customHeight="1" thickBot="1">
      <c r="A49" s="286"/>
      <c r="B49" s="289"/>
      <c r="C49" s="6" t="s">
        <v>268</v>
      </c>
      <c r="D49" s="13"/>
    </row>
    <row r="50" spans="1:4" ht="24.95" customHeight="1" thickBot="1">
      <c r="A50" s="286"/>
      <c r="B50" s="289"/>
      <c r="C50" s="7" t="s">
        <v>269</v>
      </c>
      <c r="D50" s="14"/>
    </row>
    <row r="51" spans="1:4" ht="24.95" customHeight="1" thickBot="1">
      <c r="A51" s="287"/>
      <c r="B51" s="289"/>
      <c r="C51" s="6" t="s">
        <v>270</v>
      </c>
      <c r="D51" s="13"/>
    </row>
    <row r="52" spans="1:4" ht="53.25" customHeight="1" thickBot="1">
      <c r="A52" s="290" t="s">
        <v>114</v>
      </c>
      <c r="B52" s="283" t="s">
        <v>115</v>
      </c>
      <c r="C52" s="284"/>
      <c r="D52" s="12"/>
    </row>
    <row r="53" spans="1:4" ht="15.95" thickBot="1">
      <c r="A53" s="291"/>
      <c r="B53" s="5" t="s">
        <v>117</v>
      </c>
      <c r="C53" s="6"/>
      <c r="D53" s="13"/>
    </row>
    <row r="54" spans="1:4" ht="15.95" thickBot="1">
      <c r="A54" s="281" t="s">
        <v>119</v>
      </c>
      <c r="B54" s="283" t="s">
        <v>122</v>
      </c>
      <c r="C54" s="284"/>
      <c r="D54" s="12"/>
    </row>
    <row r="55" spans="1:4" ht="24.95" customHeight="1" thickBot="1">
      <c r="A55" s="282"/>
      <c r="B55" s="5" t="s">
        <v>124</v>
      </c>
      <c r="C55" s="6"/>
      <c r="D55" s="13"/>
    </row>
    <row r="56" spans="1:4" ht="15.95" thickBot="1">
      <c r="A56" s="3" t="s">
        <v>271</v>
      </c>
      <c r="B56" s="283" t="s">
        <v>120</v>
      </c>
      <c r="C56" s="284"/>
      <c r="D56" s="12"/>
    </row>
    <row r="57" spans="1:4" ht="24.95" customHeight="1" thickBot="1">
      <c r="A57" s="10" t="s">
        <v>272</v>
      </c>
      <c r="B57" s="5" t="s">
        <v>273</v>
      </c>
      <c r="C57" s="6"/>
      <c r="D57" s="13"/>
    </row>
    <row r="58" spans="1:4" ht="15">
      <c r="B58" s="32"/>
    </row>
    <row r="59" spans="1:4" ht="15">
      <c r="B59" s="32" t="s">
        <v>366</v>
      </c>
    </row>
  </sheetData>
  <mergeCells count="36">
    <mergeCell ref="H1:L1"/>
    <mergeCell ref="H2:L2"/>
    <mergeCell ref="H3:L3"/>
    <mergeCell ref="A21:A23"/>
    <mergeCell ref="B22:C22"/>
    <mergeCell ref="B1:C1"/>
    <mergeCell ref="A2:A6"/>
    <mergeCell ref="B2:C2"/>
    <mergeCell ref="B4:C4"/>
    <mergeCell ref="B6:C6"/>
    <mergeCell ref="A7:A11"/>
    <mergeCell ref="B8:C8"/>
    <mergeCell ref="B10:C10"/>
    <mergeCell ref="B11:C11"/>
    <mergeCell ref="A12:A20"/>
    <mergeCell ref="B12:C12"/>
    <mergeCell ref="B13:B17"/>
    <mergeCell ref="B18:C18"/>
    <mergeCell ref="B20:C20"/>
    <mergeCell ref="A24:A26"/>
    <mergeCell ref="B24:C24"/>
    <mergeCell ref="B26:C26"/>
    <mergeCell ref="A27:A42"/>
    <mergeCell ref="B27:B30"/>
    <mergeCell ref="B31:B37"/>
    <mergeCell ref="B38:B41"/>
    <mergeCell ref="B42:C42"/>
    <mergeCell ref="A54:A55"/>
    <mergeCell ref="B54:C54"/>
    <mergeCell ref="B56:C56"/>
    <mergeCell ref="A43:A51"/>
    <mergeCell ref="B44:C44"/>
    <mergeCell ref="B46:C46"/>
    <mergeCell ref="B47:B51"/>
    <mergeCell ref="A52:A53"/>
    <mergeCell ref="B52:C52"/>
  </mergeCells>
  <hyperlinks>
    <hyperlink ref="H2:L2" location="C_ElecFund_MinCu!A1" display="Hoja de Cálculo" xr:uid="{A1524CB4-5B50-4CA5-88BC-5DD3806994E3}"/>
    <hyperlink ref="H3:L3" location="Indice!A1" display="Volver al Índice" xr:uid="{AA66A24C-AE19-4243-B2B8-843819162EA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5D9E8-3406-4CE5-9763-3BCEFA5CDF3C}">
  <sheetPr>
    <tabColor theme="5" tint="-0.499984740745262"/>
  </sheetPr>
  <dimension ref="A1:M27"/>
  <sheetViews>
    <sheetView topLeftCell="A9"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71.7109375" style="17" customWidth="1"/>
    <col min="5" max="5" width="17.42578125" customWidth="1"/>
    <col min="6" max="6" width="13.140625" customWidth="1"/>
    <col min="7" max="7" width="21.28515625"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48</v>
      </c>
      <c r="D2" s="258"/>
      <c r="E2" s="258"/>
      <c r="F2" s="258"/>
      <c r="G2" s="258"/>
      <c r="I2" s="214" t="s">
        <v>69</v>
      </c>
      <c r="J2" s="215"/>
      <c r="K2" s="215"/>
      <c r="L2" s="215"/>
      <c r="M2" s="216"/>
    </row>
    <row r="3" spans="1:13" ht="88.5" customHeight="1" thickBot="1">
      <c r="A3" s="268" t="s">
        <v>128</v>
      </c>
      <c r="B3" s="268"/>
      <c r="C3" s="269" t="s">
        <v>367</v>
      </c>
      <c r="D3" s="269"/>
      <c r="E3" s="269"/>
      <c r="F3" s="269"/>
      <c r="G3" s="269"/>
      <c r="I3" s="217" t="s">
        <v>72</v>
      </c>
      <c r="J3" s="218"/>
      <c r="K3" s="218"/>
      <c r="L3" s="218"/>
      <c r="M3" s="219"/>
    </row>
    <row r="4" spans="1:13" ht="43.5" customHeight="1" thickBot="1">
      <c r="A4" s="258" t="s">
        <v>130</v>
      </c>
      <c r="B4" s="258"/>
      <c r="C4" s="259" t="s">
        <v>368</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60">
        <v>2031</v>
      </c>
      <c r="D7" s="261"/>
      <c r="E7" s="261"/>
      <c r="F7" s="261"/>
      <c r="G7" s="262"/>
    </row>
    <row r="8" spans="1:13" ht="24.95" customHeight="1" thickBot="1">
      <c r="A8" s="243" t="s">
        <v>96</v>
      </c>
      <c r="B8" s="246" t="s">
        <v>137</v>
      </c>
      <c r="C8" s="74" t="s">
        <v>98</v>
      </c>
      <c r="D8" s="90">
        <f>+SUM(C_H2Mot_MinCu!G60:Q60)</f>
        <v>1.768605139295687E-2</v>
      </c>
      <c r="E8" s="246" t="s">
        <v>138</v>
      </c>
      <c r="F8" s="105" t="s">
        <v>98</v>
      </c>
      <c r="G8" s="109">
        <v>0.1</v>
      </c>
    </row>
    <row r="9" spans="1:13" ht="24.95" customHeight="1" thickBot="1">
      <c r="A9" s="244"/>
      <c r="B9" s="247"/>
      <c r="C9" s="75" t="s">
        <v>99</v>
      </c>
      <c r="D9" s="91">
        <f>+SUM(C_H2Mot_MinCu!R60:AA60)</f>
        <v>146.90060787531547</v>
      </c>
      <c r="E9" s="247"/>
      <c r="F9" s="89" t="s">
        <v>99</v>
      </c>
      <c r="G9" s="107">
        <v>88.5</v>
      </c>
    </row>
    <row r="10" spans="1:13" ht="24.95" customHeight="1" thickBot="1">
      <c r="A10" s="244"/>
      <c r="B10" s="247"/>
      <c r="C10" s="73" t="s">
        <v>100</v>
      </c>
      <c r="D10" s="90">
        <f>+SUM(C_H2Mot_MinCu!AB60:AK60)</f>
        <v>289.98818602795745</v>
      </c>
      <c r="E10" s="247"/>
      <c r="F10" s="106" t="s">
        <v>100</v>
      </c>
      <c r="G10" s="108">
        <v>162.9</v>
      </c>
    </row>
    <row r="11" spans="1:13" ht="24.95" customHeight="1" thickBot="1">
      <c r="A11" s="244"/>
      <c r="B11" s="248"/>
      <c r="C11" s="75" t="s">
        <v>101</v>
      </c>
      <c r="D11" s="92">
        <f>SUM(D8:D10)</f>
        <v>436.90647995466588</v>
      </c>
      <c r="E11" s="248"/>
      <c r="F11" s="89" t="s">
        <v>101</v>
      </c>
      <c r="G11" s="93">
        <f>SUM(G8:G10)</f>
        <v>251.5</v>
      </c>
    </row>
    <row r="12" spans="1:13" ht="24.95" customHeight="1" thickBot="1">
      <c r="A12" s="244"/>
      <c r="B12" s="220" t="s">
        <v>102</v>
      </c>
      <c r="C12" s="73" t="s">
        <v>81</v>
      </c>
      <c r="D12" s="249">
        <v>0.67</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0.33</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7" ht="24.95" customHeight="1" thickBot="1">
      <c r="A17" s="244"/>
      <c r="B17" s="221"/>
      <c r="C17" s="75" t="s">
        <v>107</v>
      </c>
      <c r="D17" s="252">
        <v>0</v>
      </c>
      <c r="E17" s="253"/>
      <c r="F17" s="253"/>
      <c r="G17" s="254"/>
    </row>
    <row r="18" spans="1:7" ht="15.95" thickBot="1">
      <c r="A18" s="244"/>
      <c r="B18" s="222"/>
      <c r="C18" s="73" t="s">
        <v>108</v>
      </c>
      <c r="D18" s="249">
        <v>0</v>
      </c>
      <c r="E18" s="250"/>
      <c r="F18" s="250"/>
      <c r="G18" s="251"/>
    </row>
    <row r="19" spans="1:7" ht="15.95" thickBot="1">
      <c r="A19" s="245"/>
      <c r="B19" s="228" t="s">
        <v>109</v>
      </c>
      <c r="C19" s="229"/>
      <c r="D19" s="255" t="s">
        <v>358</v>
      </c>
      <c r="E19" s="256"/>
      <c r="F19" s="256"/>
      <c r="G19" s="257"/>
    </row>
    <row r="20" spans="1:7" ht="24.95" customHeight="1" thickBot="1">
      <c r="A20" s="220" t="s">
        <v>110</v>
      </c>
      <c r="B20" s="223" t="s">
        <v>140</v>
      </c>
      <c r="C20" s="224"/>
      <c r="D20" s="305">
        <f>+(D21+D22)*1000/D11</f>
        <v>35.517926586214699</v>
      </c>
      <c r="E20" s="306"/>
      <c r="F20" s="306"/>
      <c r="G20" s="307"/>
    </row>
    <row r="21" spans="1:7" ht="15.95" thickBot="1">
      <c r="A21" s="221"/>
      <c r="B21" s="228" t="s">
        <v>112</v>
      </c>
      <c r="C21" s="229"/>
      <c r="D21" s="308">
        <f>C_H2Mot_MinCu!D92</f>
        <v>20.442113247224029</v>
      </c>
      <c r="E21" s="309"/>
      <c r="F21" s="309"/>
      <c r="G21" s="310"/>
    </row>
    <row r="22" spans="1:7" ht="24.95" customHeight="1" thickBot="1">
      <c r="A22" s="222"/>
      <c r="B22" s="223" t="s">
        <v>113</v>
      </c>
      <c r="C22" s="224"/>
      <c r="D22" s="311">
        <f>-C_H2Mot_MinCu!D79</f>
        <v>-4.9241009671527207</v>
      </c>
      <c r="E22" s="312"/>
      <c r="F22" s="312"/>
      <c r="G22" s="313"/>
    </row>
    <row r="23" spans="1:7" ht="24.95" customHeight="1" thickBot="1">
      <c r="A23" s="237" t="s">
        <v>142</v>
      </c>
      <c r="B23" s="238"/>
      <c r="C23" s="83" t="s">
        <v>143</v>
      </c>
      <c r="D23" s="76" t="s">
        <v>128</v>
      </c>
      <c r="E23" s="83" t="s">
        <v>144</v>
      </c>
      <c r="F23" s="83" t="s">
        <v>145</v>
      </c>
      <c r="G23" s="83" t="s">
        <v>146</v>
      </c>
    </row>
    <row r="24" spans="1:7" ht="57" customHeight="1" thickBot="1">
      <c r="A24" s="236" t="s">
        <v>369</v>
      </c>
      <c r="B24" s="236"/>
      <c r="C24" s="79" t="s">
        <v>148</v>
      </c>
      <c r="D24" s="86" t="s">
        <v>370</v>
      </c>
      <c r="E24" s="87" t="s">
        <v>81</v>
      </c>
      <c r="F24" s="78" t="s">
        <v>155</v>
      </c>
      <c r="G24" s="84" t="s">
        <v>183</v>
      </c>
    </row>
    <row r="25" spans="1:7" ht="69" customHeight="1" thickBot="1">
      <c r="A25" s="239" t="s">
        <v>339</v>
      </c>
      <c r="B25" s="239"/>
      <c r="C25" s="80" t="s">
        <v>232</v>
      </c>
      <c r="D25" s="82" t="s">
        <v>323</v>
      </c>
      <c r="E25" s="88" t="s">
        <v>81</v>
      </c>
      <c r="F25" s="77" t="s">
        <v>155</v>
      </c>
      <c r="G25" s="77" t="s">
        <v>183</v>
      </c>
    </row>
    <row r="26" spans="1:7" ht="57" customHeight="1" thickBot="1">
      <c r="A26" s="236" t="s">
        <v>371</v>
      </c>
      <c r="B26" s="236"/>
      <c r="C26" s="79" t="s">
        <v>232</v>
      </c>
      <c r="D26" s="86" t="s">
        <v>372</v>
      </c>
      <c r="E26" s="87" t="s">
        <v>81</v>
      </c>
      <c r="F26" s="78" t="s">
        <v>155</v>
      </c>
      <c r="G26" s="84" t="s">
        <v>183</v>
      </c>
    </row>
    <row r="27" spans="1:7" ht="69" customHeight="1" thickBot="1">
      <c r="A27" s="239" t="s">
        <v>373</v>
      </c>
      <c r="B27" s="239"/>
      <c r="C27" s="80" t="s">
        <v>148</v>
      </c>
      <c r="D27" s="82" t="s">
        <v>374</v>
      </c>
      <c r="E27" s="88" t="s">
        <v>81</v>
      </c>
      <c r="F27" s="77" t="s">
        <v>155</v>
      </c>
      <c r="G27" s="77" t="s">
        <v>183</v>
      </c>
    </row>
  </sheetData>
  <mergeCells count="41">
    <mergeCell ref="I1:M1"/>
    <mergeCell ref="I2:M2"/>
    <mergeCell ref="I3:M3"/>
    <mergeCell ref="A26:B26"/>
    <mergeCell ref="A27:B27"/>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A23:B23"/>
    <mergeCell ref="A24:B24"/>
    <mergeCell ref="A25:B25"/>
    <mergeCell ref="B19:C19"/>
    <mergeCell ref="D19:G19"/>
    <mergeCell ref="A20:A22"/>
    <mergeCell ref="B20:C20"/>
    <mergeCell ref="D20:G20"/>
    <mergeCell ref="B21:C21"/>
    <mergeCell ref="D21:G21"/>
    <mergeCell ref="B22:C22"/>
    <mergeCell ref="D22:G22"/>
  </mergeCells>
  <dataValidations disablePrompts="1" count="1">
    <dataValidation type="list" allowBlank="1" showInputMessage="1" showErrorMessage="1" sqref="C24:C27" xr:uid="{E2F86A05-24A7-4A07-B657-5179A9FB6F77}">
      <formula1>"Normativo, Económico o Financiero, Institucional, Técnico, Educativo o Cultural,Otro"</formula1>
    </dataValidation>
  </dataValidations>
  <hyperlinks>
    <hyperlink ref="I2:M2" location="C_H2Mot_MinCu!A1" display="Hoja de Cálculo" xr:uid="{54A0BC42-1A32-4085-9BC5-73112000BAB5}"/>
    <hyperlink ref="I3:M3" location="Indice!A1" display="Volver al Índice" xr:uid="{DF41F3FF-ABA2-45F6-9DC7-5CAB646A784B}"/>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DB96-3441-4AAB-AC5D-54C3E5B1AE0D}">
  <sheetPr>
    <tabColor theme="5" tint="-0.499984740745262"/>
  </sheetPr>
  <dimension ref="A1:M24"/>
  <sheetViews>
    <sheetView topLeftCell="A14"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55" style="17" customWidth="1"/>
    <col min="5" max="5" width="17.42578125" customWidth="1"/>
    <col min="6" max="6" width="22.140625" customWidth="1"/>
    <col min="7" max="7" width="21.28515625" customWidth="1"/>
  </cols>
  <sheetData>
    <row r="1" spans="1:13" ht="32.25" customHeight="1" thickBot="1">
      <c r="A1" s="266" t="s">
        <v>125</v>
      </c>
      <c r="B1" s="267"/>
      <c r="C1" s="267"/>
      <c r="D1" s="267"/>
      <c r="E1" s="267"/>
      <c r="F1" s="267"/>
      <c r="G1" s="267"/>
      <c r="I1" s="192" t="s">
        <v>65</v>
      </c>
      <c r="J1" s="193"/>
      <c r="K1" s="193"/>
      <c r="L1" s="193"/>
      <c r="M1" s="194"/>
    </row>
    <row r="2" spans="1:13" ht="32.25" customHeight="1" thickBot="1">
      <c r="A2" s="258" t="s">
        <v>126</v>
      </c>
      <c r="B2" s="258"/>
      <c r="C2" s="258" t="s">
        <v>50</v>
      </c>
      <c r="D2" s="258"/>
      <c r="E2" s="258"/>
      <c r="F2" s="258"/>
      <c r="G2" s="258"/>
      <c r="I2" s="214" t="s">
        <v>69</v>
      </c>
      <c r="J2" s="215"/>
      <c r="K2" s="215"/>
      <c r="L2" s="215"/>
      <c r="M2" s="216"/>
    </row>
    <row r="3" spans="1:13" ht="87" customHeight="1" thickBot="1">
      <c r="A3" s="268" t="s">
        <v>128</v>
      </c>
      <c r="B3" s="268"/>
      <c r="C3" s="269" t="s">
        <v>375</v>
      </c>
      <c r="D3" s="269"/>
      <c r="E3" s="269"/>
      <c r="F3" s="269"/>
      <c r="G3" s="269"/>
      <c r="I3" s="217" t="s">
        <v>72</v>
      </c>
      <c r="J3" s="218"/>
      <c r="K3" s="218"/>
      <c r="L3" s="218"/>
      <c r="M3" s="219"/>
    </row>
    <row r="4" spans="1:13" ht="32.25" customHeight="1" thickBot="1">
      <c r="A4" s="258" t="s">
        <v>130</v>
      </c>
      <c r="B4" s="258"/>
      <c r="C4" s="259" t="s">
        <v>368</v>
      </c>
      <c r="D4" s="259"/>
      <c r="E4" s="259"/>
      <c r="F4" s="259"/>
      <c r="G4" s="259"/>
    </row>
    <row r="5" spans="1:13" ht="32.25" customHeight="1" thickBot="1">
      <c r="A5" s="223" t="s">
        <v>132</v>
      </c>
      <c r="B5" s="224"/>
      <c r="C5" s="260" t="s">
        <v>133</v>
      </c>
      <c r="D5" s="261"/>
      <c r="E5" s="261"/>
      <c r="F5" s="261"/>
      <c r="G5" s="262"/>
    </row>
    <row r="6" spans="1:13" ht="32.25" customHeight="1" thickBot="1">
      <c r="A6" s="228" t="s">
        <v>134</v>
      </c>
      <c r="B6" s="229"/>
      <c r="C6" s="263" t="s">
        <v>135</v>
      </c>
      <c r="D6" s="264"/>
      <c r="E6" s="264"/>
      <c r="F6" s="264"/>
      <c r="G6" s="265"/>
    </row>
    <row r="7" spans="1:13" ht="32.25" customHeight="1" thickBot="1">
      <c r="A7" s="223" t="s">
        <v>136</v>
      </c>
      <c r="B7" s="224"/>
      <c r="C7" s="260">
        <v>2026</v>
      </c>
      <c r="D7" s="261"/>
      <c r="E7" s="261"/>
      <c r="F7" s="261"/>
      <c r="G7" s="262"/>
    </row>
    <row r="8" spans="1:13" ht="32.25" customHeight="1" thickBot="1">
      <c r="A8" s="243" t="s">
        <v>96</v>
      </c>
      <c r="B8" s="246" t="s">
        <v>137</v>
      </c>
      <c r="C8" s="74" t="s">
        <v>98</v>
      </c>
      <c r="D8" s="90">
        <f>+SUM(C_ElecMot_MinCu!G66:Q66)</f>
        <v>232.86112649230515</v>
      </c>
      <c r="E8" s="246" t="s">
        <v>138</v>
      </c>
      <c r="F8" s="105" t="s">
        <v>98</v>
      </c>
      <c r="G8" s="109">
        <v>56.3</v>
      </c>
    </row>
    <row r="9" spans="1:13" ht="32.25" customHeight="1" thickBot="1">
      <c r="A9" s="244"/>
      <c r="B9" s="247"/>
      <c r="C9" s="75" t="s">
        <v>99</v>
      </c>
      <c r="D9" s="91">
        <f>+SUM(C_ElecMot_MinCu!R66:AA66)</f>
        <v>1197.9170328529881</v>
      </c>
      <c r="E9" s="247"/>
      <c r="F9" s="89" t="s">
        <v>99</v>
      </c>
      <c r="G9" s="107">
        <v>191.9</v>
      </c>
    </row>
    <row r="10" spans="1:13" ht="32.25" customHeight="1" thickBot="1">
      <c r="A10" s="244"/>
      <c r="B10" s="247"/>
      <c r="C10" s="73" t="s">
        <v>100</v>
      </c>
      <c r="D10" s="90">
        <f>+SUM(C_ElecMot_MinCu!AB66:AK66)</f>
        <v>2400.1561496681711</v>
      </c>
      <c r="E10" s="247"/>
      <c r="F10" s="106" t="s">
        <v>100</v>
      </c>
      <c r="G10" s="108">
        <v>365</v>
      </c>
    </row>
    <row r="11" spans="1:13" ht="32.25" customHeight="1" thickBot="1">
      <c r="A11" s="244"/>
      <c r="B11" s="248"/>
      <c r="C11" s="75" t="s">
        <v>101</v>
      </c>
      <c r="D11" s="92">
        <f>SUM(D8:D10)</f>
        <v>3830.9343090134644</v>
      </c>
      <c r="E11" s="248"/>
      <c r="F11" s="89" t="s">
        <v>101</v>
      </c>
      <c r="G11" s="93">
        <f>SUM(G8:G10)</f>
        <v>613.20000000000005</v>
      </c>
    </row>
    <row r="12" spans="1:13" ht="32.25" customHeight="1" thickBot="1">
      <c r="A12" s="244"/>
      <c r="B12" s="220" t="s">
        <v>102</v>
      </c>
      <c r="C12" s="73" t="s">
        <v>81</v>
      </c>
      <c r="D12" s="249">
        <v>0.56999999999999995</v>
      </c>
      <c r="E12" s="250"/>
      <c r="F12" s="250"/>
      <c r="G12" s="251"/>
    </row>
    <row r="13" spans="1:13" ht="32.25" customHeight="1" thickBot="1">
      <c r="A13" s="244"/>
      <c r="B13" s="221"/>
      <c r="C13" s="75" t="s">
        <v>103</v>
      </c>
      <c r="D13" s="252">
        <v>0</v>
      </c>
      <c r="E13" s="253"/>
      <c r="F13" s="253"/>
      <c r="G13" s="254"/>
    </row>
    <row r="14" spans="1:13" ht="32.25" customHeight="1" thickBot="1">
      <c r="A14" s="244"/>
      <c r="B14" s="221"/>
      <c r="C14" s="73" t="s">
        <v>104</v>
      </c>
      <c r="D14" s="249">
        <v>0.43</v>
      </c>
      <c r="E14" s="250"/>
      <c r="F14" s="250"/>
      <c r="G14" s="251"/>
    </row>
    <row r="15" spans="1:13" ht="32.25" customHeight="1" thickBot="1">
      <c r="A15" s="244"/>
      <c r="B15" s="221"/>
      <c r="C15" s="75" t="s">
        <v>105</v>
      </c>
      <c r="D15" s="252">
        <v>0</v>
      </c>
      <c r="E15" s="253"/>
      <c r="F15" s="253"/>
      <c r="G15" s="254"/>
    </row>
    <row r="16" spans="1:13" ht="32.25" customHeight="1" thickBot="1">
      <c r="A16" s="244"/>
      <c r="B16" s="221"/>
      <c r="C16" s="73" t="s">
        <v>106</v>
      </c>
      <c r="D16" s="249">
        <v>0</v>
      </c>
      <c r="E16" s="250"/>
      <c r="F16" s="250"/>
      <c r="G16" s="251"/>
    </row>
    <row r="17" spans="1:9" ht="32.25" customHeight="1" thickBot="1">
      <c r="A17" s="244"/>
      <c r="B17" s="221"/>
      <c r="C17" s="75" t="s">
        <v>107</v>
      </c>
      <c r="D17" s="252">
        <v>0</v>
      </c>
      <c r="E17" s="253"/>
      <c r="F17" s="253"/>
      <c r="G17" s="254"/>
    </row>
    <row r="18" spans="1:9" ht="32.25" customHeight="1" thickBot="1">
      <c r="A18" s="244"/>
      <c r="B18" s="222"/>
      <c r="C18" s="73" t="s">
        <v>108</v>
      </c>
      <c r="D18" s="249">
        <v>0</v>
      </c>
      <c r="E18" s="250"/>
      <c r="F18" s="250"/>
      <c r="G18" s="251"/>
    </row>
    <row r="19" spans="1:9" ht="32.25" customHeight="1" thickBot="1">
      <c r="A19" s="245"/>
      <c r="B19" s="228" t="s">
        <v>109</v>
      </c>
      <c r="C19" s="229"/>
      <c r="D19" s="255" t="s">
        <v>376</v>
      </c>
      <c r="E19" s="256"/>
      <c r="F19" s="256"/>
      <c r="G19" s="257"/>
    </row>
    <row r="20" spans="1:9" ht="32.25" customHeight="1" thickBot="1">
      <c r="A20" s="220" t="s">
        <v>110</v>
      </c>
      <c r="B20" s="223" t="s">
        <v>140</v>
      </c>
      <c r="C20" s="224"/>
      <c r="D20" s="305">
        <f>+(D21+D22)*1000/D11</f>
        <v>-46.05946898595878</v>
      </c>
      <c r="E20" s="306"/>
      <c r="F20" s="306"/>
      <c r="G20" s="307"/>
      <c r="I20" t="s">
        <v>227</v>
      </c>
    </row>
    <row r="21" spans="1:9" ht="32.25" customHeight="1" thickBot="1">
      <c r="A21" s="221"/>
      <c r="B21" s="228" t="s">
        <v>112</v>
      </c>
      <c r="C21" s="229"/>
      <c r="D21" s="308">
        <f>+C_ElecMot_MinCu!D100</f>
        <v>186.43435274764067</v>
      </c>
      <c r="E21" s="309"/>
      <c r="F21" s="309"/>
      <c r="G21" s="310"/>
    </row>
    <row r="22" spans="1:9" ht="32.25" customHeight="1" thickBot="1">
      <c r="A22" s="222"/>
      <c r="B22" s="223" t="s">
        <v>113</v>
      </c>
      <c r="C22" s="224"/>
      <c r="D22" s="233">
        <f>-C_ElecMot_MinCu!D85</f>
        <v>-362.88515274089178</v>
      </c>
      <c r="E22" s="234"/>
      <c r="F22" s="234"/>
      <c r="G22" s="235"/>
    </row>
    <row r="23" spans="1:9" ht="32.25" customHeight="1" thickBot="1">
      <c r="A23" s="237" t="s">
        <v>142</v>
      </c>
      <c r="B23" s="238"/>
      <c r="C23" s="83" t="s">
        <v>143</v>
      </c>
      <c r="D23" s="76" t="s">
        <v>128</v>
      </c>
      <c r="E23" s="83" t="s">
        <v>144</v>
      </c>
      <c r="F23" s="83" t="s">
        <v>145</v>
      </c>
      <c r="G23" s="83" t="s">
        <v>146</v>
      </c>
    </row>
    <row r="24" spans="1:9" ht="32.25" customHeight="1" thickBot="1">
      <c r="A24" s="236" t="s">
        <v>339</v>
      </c>
      <c r="B24" s="236"/>
      <c r="C24" s="79" t="s">
        <v>232</v>
      </c>
      <c r="D24" s="81" t="s">
        <v>323</v>
      </c>
      <c r="E24" s="78" t="s">
        <v>81</v>
      </c>
      <c r="F24" s="78" t="s">
        <v>155</v>
      </c>
      <c r="G24" s="78" t="s">
        <v>183</v>
      </c>
    </row>
  </sheetData>
  <mergeCells count="38">
    <mergeCell ref="A23:B23"/>
    <mergeCell ref="A24:B24"/>
    <mergeCell ref="B19:C19"/>
    <mergeCell ref="D19:G19"/>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count="1">
    <dataValidation type="list" allowBlank="1" showInputMessage="1" showErrorMessage="1" sqref="C24" xr:uid="{1CD0B7A7-6C71-4A98-BB27-9989AA1C5228}">
      <formula1>"Normativo, Económico o Financiero, Institucional, Técnico, Educativo o Cultural,Otro"</formula1>
    </dataValidation>
  </dataValidations>
  <hyperlinks>
    <hyperlink ref="I2:M2" location="C_ElecMot_MinCu!A1" display="Hoja de Cálculo" xr:uid="{3151430F-1472-42A3-A959-3850291272AB}"/>
    <hyperlink ref="I3:M3" location="Indice!A1" display="Volver al Índice" xr:uid="{6383E51A-5347-4CD9-AEAA-495219016B3B}"/>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E606-8A46-4DAB-B51A-C9DEA5F24F6C}">
  <sheetPr>
    <tabColor rgb="FFC00000"/>
  </sheetPr>
  <dimension ref="B2:AU74"/>
  <sheetViews>
    <sheetView topLeftCell="A27" workbookViewId="0">
      <selection activeCell="A31" sqref="A31"/>
    </sheetView>
  </sheetViews>
  <sheetFormatPr defaultColWidth="11.42578125" defaultRowHeight="12.95"/>
  <cols>
    <col min="1" max="1" width="11.42578125" style="20"/>
    <col min="2" max="2" width="19.140625" style="20" customWidth="1"/>
    <col min="3" max="3" width="14.42578125" style="20" customWidth="1"/>
    <col min="4" max="4" width="12.28515625" style="20" customWidth="1"/>
    <col min="5" max="5" width="11.42578125" style="20"/>
    <col min="6" max="6" width="13.42578125" style="20" customWidth="1"/>
    <col min="7" max="9" width="12.85546875" style="20" customWidth="1"/>
    <col min="10" max="16384" width="11.42578125" style="20"/>
  </cols>
  <sheetData>
    <row r="2" spans="2:8" ht="32.1">
      <c r="B2" s="18" t="s">
        <v>377</v>
      </c>
      <c r="C2" s="18" t="s">
        <v>378</v>
      </c>
      <c r="D2" s="19" t="s">
        <v>379</v>
      </c>
      <c r="E2" s="19" t="s">
        <v>380</v>
      </c>
      <c r="F2" s="19" t="s">
        <v>381</v>
      </c>
      <c r="G2" s="19" t="s">
        <v>382</v>
      </c>
      <c r="H2" s="19" t="s">
        <v>381</v>
      </c>
    </row>
    <row r="3" spans="2:8">
      <c r="B3" s="21" t="s">
        <v>383</v>
      </c>
      <c r="C3" s="22">
        <v>11200</v>
      </c>
      <c r="D3" s="23">
        <v>0.73</v>
      </c>
      <c r="E3" s="23"/>
      <c r="F3" s="22">
        <f>69300*4.18</f>
        <v>289674</v>
      </c>
      <c r="G3" s="23">
        <f>3/4.18</f>
        <v>0.71770334928229673</v>
      </c>
      <c r="H3" s="23">
        <f>0.6/4.18</f>
        <v>0.14354066985645933</v>
      </c>
    </row>
    <row r="4" spans="2:8">
      <c r="B4" s="21" t="s">
        <v>384</v>
      </c>
      <c r="C4" s="22">
        <v>10900</v>
      </c>
      <c r="D4" s="23">
        <v>0.84</v>
      </c>
      <c r="E4" s="23"/>
      <c r="F4" s="22">
        <f>74100*4.18</f>
        <v>309738</v>
      </c>
      <c r="G4" s="23">
        <f>3/4.18</f>
        <v>0.71770334928229673</v>
      </c>
      <c r="H4" s="23">
        <f>0.6/4.18</f>
        <v>0.14354066985645933</v>
      </c>
    </row>
    <row r="5" spans="2:8">
      <c r="B5" s="21" t="s">
        <v>385</v>
      </c>
      <c r="C5" s="22"/>
      <c r="D5" s="23"/>
      <c r="E5" s="23"/>
      <c r="F5" s="22"/>
      <c r="G5" s="23"/>
      <c r="H5" s="23"/>
    </row>
    <row r="6" spans="2:8">
      <c r="B6" s="21" t="s">
        <v>386</v>
      </c>
      <c r="C6" s="22">
        <v>12100</v>
      </c>
      <c r="D6" s="23">
        <v>0.55000000000000004</v>
      </c>
      <c r="E6" s="23"/>
      <c r="F6" s="22">
        <f>73330*4.18</f>
        <v>306519.39999999997</v>
      </c>
      <c r="G6" s="23">
        <f>1/4.18</f>
        <v>0.23923444976076558</v>
      </c>
      <c r="H6" s="23">
        <f>0.1/4.18</f>
        <v>2.3923444976076558E-2</v>
      </c>
    </row>
    <row r="7" spans="2:8">
      <c r="B7" s="21" t="s">
        <v>387</v>
      </c>
      <c r="C7" s="22">
        <v>9341</v>
      </c>
      <c r="D7" s="23"/>
      <c r="E7" s="23"/>
      <c r="F7" s="22">
        <f>55781*4.18</f>
        <v>233164.58</v>
      </c>
      <c r="G7" s="23">
        <f>5/4.18</f>
        <v>1.1961722488038278</v>
      </c>
      <c r="H7" s="23">
        <f>0.1/4.18</f>
        <v>2.3923444976076558E-2</v>
      </c>
    </row>
    <row r="8" spans="2:8">
      <c r="B8" s="21" t="s">
        <v>388</v>
      </c>
      <c r="C8" s="22">
        <f>43330/4.18</f>
        <v>10366.028708133972</v>
      </c>
      <c r="D8" s="23">
        <v>0.87</v>
      </c>
      <c r="E8" s="23">
        <v>0.45</v>
      </c>
      <c r="F8" s="22">
        <f>+(1-E8)*F4</f>
        <v>170355.90000000002</v>
      </c>
      <c r="G8" s="23">
        <f>+G4</f>
        <v>0.71770334928229673</v>
      </c>
      <c r="H8" s="23">
        <f>0.6/4.18</f>
        <v>0.14354066985645933</v>
      </c>
    </row>
    <row r="9" spans="2:8">
      <c r="B9" s="21" t="s">
        <v>389</v>
      </c>
      <c r="C9" s="22">
        <v>11153.488372093023</v>
      </c>
      <c r="D9" s="23">
        <v>0.78</v>
      </c>
      <c r="E9" s="23">
        <v>0.6</v>
      </c>
      <c r="F9" s="22">
        <f>+(1-E9)*F4</f>
        <v>123895.20000000001</v>
      </c>
      <c r="G9" s="23">
        <f>+G4</f>
        <v>0.71770334928229673</v>
      </c>
      <c r="H9" s="23">
        <f>0.6/4.18</f>
        <v>0.14354066985645933</v>
      </c>
    </row>
    <row r="10" spans="2:8">
      <c r="B10" s="21" t="s">
        <v>390</v>
      </c>
      <c r="C10" s="22">
        <f>0.9*26744/4.18</f>
        <v>5758.2775119617236</v>
      </c>
      <c r="D10" s="23">
        <v>0.79200000000000004</v>
      </c>
      <c r="E10" s="23"/>
      <c r="F10" s="22">
        <f>+F3</f>
        <v>289674</v>
      </c>
      <c r="G10" s="23">
        <f>+G3</f>
        <v>0.71770334928229673</v>
      </c>
      <c r="H10" s="23">
        <f>0.6/4.18</f>
        <v>0.14354066985645933</v>
      </c>
    </row>
    <row r="11" spans="2:8">
      <c r="B11" s="21" t="s">
        <v>391</v>
      </c>
      <c r="C11" s="22">
        <f>119789/4.18</f>
        <v>28657.655502392347</v>
      </c>
      <c r="D11" s="23"/>
      <c r="E11" s="23"/>
      <c r="F11" s="22">
        <v>0</v>
      </c>
      <c r="G11" s="23">
        <v>0</v>
      </c>
      <c r="H11" s="23">
        <v>0</v>
      </c>
    </row>
    <row r="12" spans="2:8">
      <c r="B12" s="21" t="s">
        <v>392</v>
      </c>
      <c r="C12" s="22">
        <v>10500</v>
      </c>
      <c r="D12" s="23">
        <v>0.92700000000000005</v>
      </c>
      <c r="E12" s="23"/>
      <c r="F12" s="22">
        <f>74100*4.18</f>
        <v>309738</v>
      </c>
      <c r="G12" s="23">
        <f>3/4.18</f>
        <v>0.71770334928229673</v>
      </c>
      <c r="H12" s="23">
        <f>0.6/4.18</f>
        <v>0.14354066985645933</v>
      </c>
    </row>
    <row r="13" spans="2:8">
      <c r="B13" s="21" t="s">
        <v>393</v>
      </c>
      <c r="C13" s="22">
        <v>11100</v>
      </c>
      <c r="D13" s="23">
        <v>0.81</v>
      </c>
      <c r="E13" s="23"/>
      <c r="F13" s="22">
        <f>71600*4.18</f>
        <v>299288</v>
      </c>
      <c r="G13" s="23">
        <f>3/4.18</f>
        <v>0.71770334928229673</v>
      </c>
      <c r="H13" s="23">
        <f>0.6/4.18</f>
        <v>0.14354066985645933</v>
      </c>
    </row>
    <row r="14" spans="2:8">
      <c r="B14" s="21" t="s">
        <v>394</v>
      </c>
      <c r="C14" s="22">
        <v>11400</v>
      </c>
      <c r="D14" s="23">
        <v>0.73</v>
      </c>
      <c r="E14" s="23"/>
      <c r="F14" s="22">
        <f>+F3</f>
        <v>289674</v>
      </c>
      <c r="G14" s="23">
        <f>+G3</f>
        <v>0.71770334928229673</v>
      </c>
      <c r="H14" s="23">
        <f>+H3</f>
        <v>0.14354066985645933</v>
      </c>
    </row>
    <row r="15" spans="2:8">
      <c r="B15" s="21" t="s">
        <v>395</v>
      </c>
      <c r="C15" s="22">
        <f>+C13</f>
        <v>11100</v>
      </c>
      <c r="D15" s="23">
        <f>+D13</f>
        <v>0.81</v>
      </c>
      <c r="E15" s="23">
        <v>0.75</v>
      </c>
      <c r="F15" s="22">
        <f>+(1-E15)*F13</f>
        <v>74822</v>
      </c>
      <c r="G15" s="23">
        <f>+G13</f>
        <v>0.71770334928229673</v>
      </c>
      <c r="H15" s="23">
        <f>+H13</f>
        <v>0.14354066985645933</v>
      </c>
    </row>
    <row r="16" spans="2:8">
      <c r="B16" s="21" t="s">
        <v>396</v>
      </c>
      <c r="C16" s="22">
        <f>+C13</f>
        <v>11100</v>
      </c>
      <c r="D16" s="23">
        <f>+D13</f>
        <v>0.81</v>
      </c>
      <c r="E16" s="23">
        <v>0.99</v>
      </c>
      <c r="F16" s="22">
        <f>+(1-E16)*F13</f>
        <v>2992.8800000000028</v>
      </c>
      <c r="G16" s="23">
        <f>+G13</f>
        <v>0.71770334928229673</v>
      </c>
      <c r="H16" s="23">
        <f>+H13</f>
        <v>0.14354066985645933</v>
      </c>
    </row>
    <row r="17" spans="2:47">
      <c r="B17" s="20" t="s">
        <v>397</v>
      </c>
      <c r="C17" s="22">
        <v>11100</v>
      </c>
      <c r="D17" s="23">
        <v>0.81</v>
      </c>
      <c r="F17" s="22">
        <f>+FE_CO2_Kerojet</f>
        <v>299288</v>
      </c>
      <c r="G17" s="23">
        <f>+FE_CH4_Kerojet</f>
        <v>0.71770334928229673</v>
      </c>
      <c r="H17" s="23">
        <f>+H14</f>
        <v>0.14354066985645933</v>
      </c>
    </row>
    <row r="18" spans="2:47">
      <c r="B18" s="20" t="s">
        <v>398</v>
      </c>
      <c r="C18" s="22"/>
      <c r="D18" s="23"/>
      <c r="F18" s="22">
        <f>+FE_CO2_Diesel</f>
        <v>309738</v>
      </c>
      <c r="G18" s="23">
        <f>+FE_CH4_Kerojet</f>
        <v>0.71770334928229673</v>
      </c>
      <c r="H18" s="23">
        <f>+H15</f>
        <v>0.14354066985645933</v>
      </c>
    </row>
    <row r="19" spans="2:47">
      <c r="C19" s="37"/>
      <c r="D19" s="38"/>
    </row>
    <row r="20" spans="2:47" ht="15.95">
      <c r="B20" s="20" t="s">
        <v>399</v>
      </c>
      <c r="C20" s="37"/>
      <c r="D20" s="38"/>
    </row>
    <row r="22" spans="2:47" ht="14.1">
      <c r="B22" s="35" t="s">
        <v>400</v>
      </c>
      <c r="C22" s="43" t="s">
        <v>401</v>
      </c>
      <c r="D22" s="36">
        <v>0.06</v>
      </c>
    </row>
    <row r="23" spans="2:47" ht="14.1">
      <c r="B23" s="42" t="s">
        <v>402</v>
      </c>
      <c r="C23" s="43" t="s">
        <v>403</v>
      </c>
      <c r="D23" s="46">
        <v>36739</v>
      </c>
    </row>
    <row r="24" spans="2:47" ht="14.1">
      <c r="B24" s="42" t="s">
        <v>404</v>
      </c>
      <c r="C24" s="43" t="s">
        <v>405</v>
      </c>
      <c r="D24" s="46">
        <v>888</v>
      </c>
      <c r="G24" s="20" t="s">
        <v>406</v>
      </c>
      <c r="H24" s="20" t="s">
        <v>407</v>
      </c>
      <c r="I24" s="20" t="s">
        <v>408</v>
      </c>
      <c r="J24" s="20" t="s">
        <v>409</v>
      </c>
      <c r="K24" s="20" t="s">
        <v>410</v>
      </c>
      <c r="L24" s="20" t="s">
        <v>411</v>
      </c>
      <c r="M24" s="20" t="s">
        <v>412</v>
      </c>
      <c r="N24" s="20" t="s">
        <v>413</v>
      </c>
      <c r="O24" s="20" t="s">
        <v>414</v>
      </c>
      <c r="P24" s="20" t="s">
        <v>415</v>
      </c>
      <c r="Q24" s="20" t="s">
        <v>416</v>
      </c>
      <c r="R24" s="20" t="s">
        <v>417</v>
      </c>
      <c r="S24" s="20" t="s">
        <v>418</v>
      </c>
      <c r="T24" s="20" t="s">
        <v>419</v>
      </c>
      <c r="U24" s="20" t="s">
        <v>420</v>
      </c>
    </row>
    <row r="25" spans="2:47" ht="14.1">
      <c r="C25" s="131"/>
      <c r="D25" s="132"/>
      <c r="G25" s="20">
        <v>0.36727963050085605</v>
      </c>
      <c r="H25" s="20">
        <v>0.31096748768360122</v>
      </c>
      <c r="I25" s="20">
        <v>0.28036278180099472</v>
      </c>
      <c r="J25" s="20">
        <v>0.26748832812606604</v>
      </c>
      <c r="K25" s="20">
        <v>0.25636592822671544</v>
      </c>
      <c r="L25" s="20">
        <v>0.22900633367012796</v>
      </c>
      <c r="M25" s="20">
        <v>0.21079676293265626</v>
      </c>
      <c r="N25" s="20">
        <v>0.20391368125298201</v>
      </c>
      <c r="O25" s="20">
        <v>0.17315347374782189</v>
      </c>
      <c r="P25" s="20">
        <v>0.13983184266403592</v>
      </c>
      <c r="Q25" s="20">
        <v>0.1173350636453957</v>
      </c>
      <c r="R25" s="20">
        <v>7.0541409070990532E-2</v>
      </c>
      <c r="S25" s="20">
        <v>4.2755613091227697E-2</v>
      </c>
      <c r="T25" s="20">
        <v>1.8128122263413281E-2</v>
      </c>
    </row>
    <row r="26" spans="2:47" ht="14.1">
      <c r="C26" s="131"/>
      <c r="D26" s="132"/>
    </row>
    <row r="27" spans="2:47" s="26" customFormat="1">
      <c r="B27" s="24" t="s">
        <v>421</v>
      </c>
      <c r="C27" s="25" t="s">
        <v>422</v>
      </c>
      <c r="D27" s="25">
        <v>2017</v>
      </c>
      <c r="E27" s="25">
        <v>2018</v>
      </c>
      <c r="F27" s="25">
        <v>2019</v>
      </c>
      <c r="G27" s="25">
        <v>2020</v>
      </c>
      <c r="H27" s="25">
        <v>2021</v>
      </c>
      <c r="I27" s="25">
        <v>2022</v>
      </c>
      <c r="J27" s="25">
        <v>2023</v>
      </c>
      <c r="K27" s="25">
        <v>2024</v>
      </c>
      <c r="L27" s="25">
        <v>2025</v>
      </c>
      <c r="M27" s="25">
        <v>2026</v>
      </c>
      <c r="N27" s="25">
        <v>2027</v>
      </c>
      <c r="O27" s="25">
        <v>2028</v>
      </c>
      <c r="P27" s="25">
        <v>2029</v>
      </c>
      <c r="Q27" s="25">
        <v>2030</v>
      </c>
      <c r="R27" s="25">
        <v>2031</v>
      </c>
      <c r="S27" s="25">
        <v>2032</v>
      </c>
      <c r="T27" s="25">
        <v>2033</v>
      </c>
      <c r="U27" s="25">
        <v>2034</v>
      </c>
      <c r="V27" s="25">
        <v>2035</v>
      </c>
      <c r="W27" s="25">
        <v>2036</v>
      </c>
      <c r="X27" s="25">
        <v>2037</v>
      </c>
      <c r="Y27" s="25">
        <v>2038</v>
      </c>
      <c r="Z27" s="25">
        <v>2039</v>
      </c>
      <c r="AA27" s="25">
        <v>2040</v>
      </c>
      <c r="AB27" s="25">
        <v>2041</v>
      </c>
      <c r="AC27" s="25">
        <v>2042</v>
      </c>
      <c r="AD27" s="25">
        <v>2043</v>
      </c>
      <c r="AE27" s="25">
        <v>2044</v>
      </c>
      <c r="AF27" s="25">
        <v>2045</v>
      </c>
      <c r="AG27" s="25">
        <v>2046</v>
      </c>
      <c r="AH27" s="25">
        <v>2047</v>
      </c>
      <c r="AI27" s="25">
        <v>2048</v>
      </c>
      <c r="AJ27" s="25">
        <v>2049</v>
      </c>
      <c r="AK27" s="25">
        <v>2050</v>
      </c>
      <c r="AL27" s="25">
        <v>2051</v>
      </c>
      <c r="AM27" s="25">
        <v>2052</v>
      </c>
      <c r="AN27" s="25">
        <v>2053</v>
      </c>
      <c r="AO27" s="25">
        <v>2054</v>
      </c>
      <c r="AP27" s="25">
        <v>2055</v>
      </c>
      <c r="AQ27" s="25">
        <v>2056</v>
      </c>
      <c r="AR27" s="25">
        <v>2057</v>
      </c>
      <c r="AS27" s="25">
        <v>2058</v>
      </c>
      <c r="AT27" s="25">
        <v>2059</v>
      </c>
      <c r="AU27" s="25">
        <v>2060</v>
      </c>
    </row>
    <row r="28" spans="2:47" s="26" customFormat="1">
      <c r="B28" s="116" t="s">
        <v>423</v>
      </c>
      <c r="C28" s="111" t="s">
        <v>424</v>
      </c>
      <c r="D28" s="134">
        <v>0.41870000000000002</v>
      </c>
      <c r="E28" s="134">
        <v>0.41870000000000002</v>
      </c>
      <c r="F28" s="134">
        <v>0.40560000000000002</v>
      </c>
      <c r="G28" s="134">
        <v>0.38340000000000002</v>
      </c>
      <c r="H28" s="134">
        <v>0.39069999999999999</v>
      </c>
      <c r="I28" s="134">
        <v>0.30059999999999998</v>
      </c>
      <c r="J28" s="134">
        <v>0.24210000000000001</v>
      </c>
      <c r="K28" s="133">
        <v>0.26650608611201038</v>
      </c>
      <c r="L28" s="133">
        <v>0.23108852810215913</v>
      </c>
      <c r="M28" s="133">
        <v>0.17117082180071638</v>
      </c>
      <c r="N28" s="133">
        <v>0.16409522893030795</v>
      </c>
      <c r="O28" s="133">
        <v>0.10387044456194583</v>
      </c>
      <c r="P28" s="133">
        <v>1.7807424665093038E-2</v>
      </c>
      <c r="Q28" s="133">
        <v>1.0952644513744036E-2</v>
      </c>
      <c r="R28" s="133">
        <v>9.5312113084007315E-3</v>
      </c>
      <c r="S28" s="133">
        <v>8.1444045939955689E-3</v>
      </c>
      <c r="T28" s="133">
        <v>6.7909743303904702E-3</v>
      </c>
      <c r="U28" s="133">
        <v>5.4697299317453159E-3</v>
      </c>
      <c r="V28" s="133">
        <v>4.1795367733532904E-3</v>
      </c>
      <c r="W28" s="133">
        <v>4.4289438498826966E-3</v>
      </c>
      <c r="X28" s="133">
        <v>4.6718683436742063E-3</v>
      </c>
      <c r="Y28" s="133">
        <v>4.9085597549282552E-3</v>
      </c>
      <c r="Z28" s="133">
        <v>5.1392549424146188E-3</v>
      </c>
      <c r="AA28" s="133">
        <v>5.364178914087343E-3</v>
      </c>
      <c r="AB28" s="133">
        <v>5.5108858583235573E-3</v>
      </c>
      <c r="AC28" s="133">
        <v>5.6526183287413179E-3</v>
      </c>
      <c r="AD28" s="133">
        <v>5.7896251157717963E-3</v>
      </c>
      <c r="AE28" s="133">
        <v>5.9221386914137314E-3</v>
      </c>
      <c r="AF28" s="133">
        <v>6.0503765255777702E-3</v>
      </c>
      <c r="AG28" s="133">
        <v>6.1745422770326502E-3</v>
      </c>
      <c r="AH28" s="133">
        <v>6.2948268726720899E-3</v>
      </c>
      <c r="AI28" s="133">
        <v>6.4114094871323647E-3</v>
      </c>
      <c r="AJ28" s="133">
        <v>6.5244584333320182E-3</v>
      </c>
      <c r="AK28" s="133">
        <v>6.6341319732425921E-3</v>
      </c>
      <c r="AL28" s="133">
        <v>6.6341319732425921E-3</v>
      </c>
      <c r="AM28" s="133">
        <v>6.6341319732425921E-3</v>
      </c>
      <c r="AN28" s="133">
        <v>6.6341319732425921E-3</v>
      </c>
      <c r="AO28" s="133">
        <v>6.6341319732425921E-3</v>
      </c>
      <c r="AP28" s="133">
        <v>6.6341319732425921E-3</v>
      </c>
      <c r="AQ28" s="133">
        <v>6.6341319732425921E-3</v>
      </c>
      <c r="AR28" s="133">
        <v>6.6341319732425921E-3</v>
      </c>
      <c r="AS28" s="133">
        <v>6.6341319732425921E-3</v>
      </c>
      <c r="AT28" s="133">
        <v>6.6341319732425921E-3</v>
      </c>
      <c r="AU28" s="133">
        <v>6.6341319732425921E-3</v>
      </c>
    </row>
    <row r="29" spans="2:47">
      <c r="B29" s="20" t="s">
        <v>425</v>
      </c>
    </row>
    <row r="31" spans="2:47" s="26" customFormat="1">
      <c r="B31" s="24" t="s">
        <v>426</v>
      </c>
      <c r="C31" s="25" t="s">
        <v>422</v>
      </c>
      <c r="D31" s="25">
        <v>2017</v>
      </c>
      <c r="E31" s="25">
        <v>2018</v>
      </c>
      <c r="F31" s="25">
        <v>2019</v>
      </c>
      <c r="G31" s="25">
        <v>2020</v>
      </c>
      <c r="H31" s="25">
        <v>2021</v>
      </c>
      <c r="I31" s="25">
        <v>2022</v>
      </c>
      <c r="J31" s="25">
        <v>2023</v>
      </c>
      <c r="K31" s="25">
        <v>2024</v>
      </c>
      <c r="L31" s="25">
        <v>2025</v>
      </c>
      <c r="M31" s="25">
        <v>2026</v>
      </c>
      <c r="N31" s="25">
        <v>2027</v>
      </c>
      <c r="O31" s="25">
        <v>2028</v>
      </c>
      <c r="P31" s="25">
        <v>2029</v>
      </c>
      <c r="Q31" s="25">
        <v>2030</v>
      </c>
      <c r="R31" s="25">
        <v>2031</v>
      </c>
      <c r="S31" s="25">
        <v>2032</v>
      </c>
      <c r="T31" s="25">
        <v>2033</v>
      </c>
      <c r="U31" s="25">
        <v>2034</v>
      </c>
      <c r="V31" s="25">
        <v>2035</v>
      </c>
      <c r="W31" s="25">
        <v>2036</v>
      </c>
      <c r="X31" s="25">
        <v>2037</v>
      </c>
      <c r="Y31" s="25">
        <v>2038</v>
      </c>
      <c r="Z31" s="25">
        <v>2039</v>
      </c>
      <c r="AA31" s="25">
        <v>2040</v>
      </c>
      <c r="AB31" s="25">
        <v>2041</v>
      </c>
      <c r="AC31" s="25">
        <v>2042</v>
      </c>
      <c r="AD31" s="25">
        <v>2043</v>
      </c>
      <c r="AE31" s="25">
        <v>2044</v>
      </c>
      <c r="AF31" s="25">
        <v>2045</v>
      </c>
      <c r="AG31" s="25">
        <v>2046</v>
      </c>
      <c r="AH31" s="25">
        <v>2047</v>
      </c>
      <c r="AI31" s="25">
        <v>2048</v>
      </c>
      <c r="AJ31" s="25">
        <v>2049</v>
      </c>
      <c r="AK31" s="25">
        <v>2050</v>
      </c>
      <c r="AL31" s="25">
        <v>2051</v>
      </c>
      <c r="AM31" s="25">
        <v>2052</v>
      </c>
      <c r="AN31" s="25">
        <v>2053</v>
      </c>
      <c r="AO31" s="25">
        <v>2054</v>
      </c>
      <c r="AP31" s="25">
        <v>2055</v>
      </c>
      <c r="AQ31" s="25">
        <v>2056</v>
      </c>
      <c r="AR31" s="25">
        <v>2057</v>
      </c>
      <c r="AS31" s="25">
        <v>2058</v>
      </c>
      <c r="AT31" s="25">
        <v>2059</v>
      </c>
      <c r="AU31" s="25">
        <v>2060</v>
      </c>
    </row>
    <row r="32" spans="2:47" s="26" customFormat="1">
      <c r="B32" s="116" t="s">
        <v>427</v>
      </c>
      <c r="C32" s="111" t="s">
        <v>428</v>
      </c>
      <c r="D32" s="111">
        <v>261710.17372212806</v>
      </c>
      <c r="E32" s="111">
        <v>261710.17372212806</v>
      </c>
      <c r="F32" s="111">
        <v>261710.17372212806</v>
      </c>
      <c r="G32" s="111">
        <v>261710.17372212806</v>
      </c>
      <c r="H32" s="111">
        <v>261710.17372212806</v>
      </c>
      <c r="I32" s="111">
        <v>261710.17372212806</v>
      </c>
      <c r="J32" s="111">
        <v>250565.31251065608</v>
      </c>
      <c r="K32" s="111">
        <v>239420.45129918409</v>
      </c>
      <c r="L32" s="111">
        <v>228275.59008771219</v>
      </c>
      <c r="M32" s="111">
        <v>217130.7288762402</v>
      </c>
      <c r="N32" s="111">
        <v>205985.86766476824</v>
      </c>
      <c r="O32" s="111">
        <v>194841.00645329626</v>
      </c>
      <c r="P32" s="111">
        <v>183696.1452418243</v>
      </c>
      <c r="Q32" s="111">
        <v>172551.28403035222</v>
      </c>
      <c r="R32" s="111">
        <v>169357.53275781102</v>
      </c>
      <c r="S32" s="111">
        <v>166163.78148526978</v>
      </c>
      <c r="T32" s="111">
        <v>162970.03021272854</v>
      </c>
      <c r="U32" s="111">
        <v>159776.2789401873</v>
      </c>
      <c r="V32" s="111">
        <v>156582.52766764609</v>
      </c>
      <c r="W32" s="111">
        <v>153388.77639510485</v>
      </c>
      <c r="X32" s="111">
        <v>150195.02512256365</v>
      </c>
      <c r="Y32" s="111">
        <v>147001.27385002241</v>
      </c>
      <c r="Z32" s="111">
        <v>143807.5225774812</v>
      </c>
      <c r="AA32" s="111">
        <v>140613.77130493999</v>
      </c>
      <c r="AB32" s="111">
        <v>137774.88128490333</v>
      </c>
      <c r="AC32" s="111">
        <v>134935.99126486669</v>
      </c>
      <c r="AD32" s="111">
        <v>132097.10124483003</v>
      </c>
      <c r="AE32" s="111">
        <v>129258.2112247934</v>
      </c>
      <c r="AF32" s="111">
        <v>126419.32120475674</v>
      </c>
      <c r="AG32" s="111">
        <v>123580.4311847201</v>
      </c>
      <c r="AH32" s="111">
        <v>120741.54116468344</v>
      </c>
      <c r="AI32" s="111">
        <v>117902.65114464679</v>
      </c>
      <c r="AJ32" s="111">
        <v>115063.76112461016</v>
      </c>
      <c r="AK32" s="111">
        <v>112224.87110457354</v>
      </c>
      <c r="AL32" s="111">
        <v>112224.87110457354</v>
      </c>
      <c r="AM32" s="111">
        <v>112224.87110457354</v>
      </c>
      <c r="AN32" s="111">
        <v>112224.87110457354</v>
      </c>
      <c r="AO32" s="111">
        <v>112224.87110457354</v>
      </c>
      <c r="AP32" s="111">
        <v>112224.87110457354</v>
      </c>
      <c r="AQ32" s="111">
        <v>112224.87110457354</v>
      </c>
      <c r="AR32" s="111">
        <v>112224.87110457354</v>
      </c>
      <c r="AS32" s="111">
        <v>112224.87110457354</v>
      </c>
      <c r="AT32" s="111">
        <v>112224.87110457354</v>
      </c>
      <c r="AU32" s="111">
        <v>112224.87110457354</v>
      </c>
    </row>
    <row r="33" spans="2:47" s="26" customFormat="1">
      <c r="B33" s="116" t="s">
        <v>429</v>
      </c>
      <c r="C33" s="111" t="s">
        <v>428</v>
      </c>
      <c r="D33" s="111">
        <f>+D71</f>
        <v>261710.17372212806</v>
      </c>
      <c r="E33" s="111">
        <f t="shared" ref="E33:AU33" si="0">+E71</f>
        <v>261710.17372212806</v>
      </c>
      <c r="F33" s="111">
        <f t="shared" si="0"/>
        <v>261710.17372212806</v>
      </c>
      <c r="G33" s="111">
        <f t="shared" si="0"/>
        <v>261710.17372212806</v>
      </c>
      <c r="H33" s="111">
        <f t="shared" si="0"/>
        <v>261710.17372212806</v>
      </c>
      <c r="I33" s="111">
        <f t="shared" si="0"/>
        <v>261710.17372212806</v>
      </c>
      <c r="J33" s="111">
        <f t="shared" si="0"/>
        <v>261710.17372212806</v>
      </c>
      <c r="K33" s="111">
        <f>+K71</f>
        <v>261710.17372212806</v>
      </c>
      <c r="L33" s="111">
        <f t="shared" si="0"/>
        <v>250565.31251065608</v>
      </c>
      <c r="M33" s="111">
        <f t="shared" si="0"/>
        <v>239420.45129918409</v>
      </c>
      <c r="N33" s="111">
        <f t="shared" si="0"/>
        <v>228275.59008771219</v>
      </c>
      <c r="O33" s="111">
        <f t="shared" si="0"/>
        <v>217130.7288762402</v>
      </c>
      <c r="P33" s="111">
        <f t="shared" si="0"/>
        <v>205985.86766476824</v>
      </c>
      <c r="Q33" s="111">
        <f t="shared" si="0"/>
        <v>194841.00645329626</v>
      </c>
      <c r="R33" s="111">
        <f t="shared" si="0"/>
        <v>183696.1452418243</v>
      </c>
      <c r="S33" s="111">
        <f t="shared" si="0"/>
        <v>172551.28403035222</v>
      </c>
      <c r="T33" s="111">
        <f t="shared" si="0"/>
        <v>169357.53275781102</v>
      </c>
      <c r="U33" s="111">
        <f t="shared" si="0"/>
        <v>166163.78148526978</v>
      </c>
      <c r="V33" s="111">
        <f t="shared" si="0"/>
        <v>162970.03021272857</v>
      </c>
      <c r="W33" s="111">
        <f t="shared" si="0"/>
        <v>159776.2789401873</v>
      </c>
      <c r="X33" s="111">
        <f t="shared" si="0"/>
        <v>156582.52766764609</v>
      </c>
      <c r="Y33" s="111">
        <f t="shared" si="0"/>
        <v>153388.77639510485</v>
      </c>
      <c r="Z33" s="111">
        <f t="shared" si="0"/>
        <v>150195.02512256365</v>
      </c>
      <c r="AA33" s="111">
        <f t="shared" si="0"/>
        <v>147001.27385002241</v>
      </c>
      <c r="AB33" s="111">
        <f t="shared" si="0"/>
        <v>143807.5225774812</v>
      </c>
      <c r="AC33" s="111">
        <f t="shared" si="0"/>
        <v>140613.77130493999</v>
      </c>
      <c r="AD33" s="111">
        <f t="shared" si="0"/>
        <v>137774.88128490333</v>
      </c>
      <c r="AE33" s="111">
        <f t="shared" si="0"/>
        <v>134935.99126486669</v>
      </c>
      <c r="AF33" s="111">
        <f t="shared" si="0"/>
        <v>132097.10124483003</v>
      </c>
      <c r="AG33" s="111">
        <f t="shared" si="0"/>
        <v>129258.2112247934</v>
      </c>
      <c r="AH33" s="111">
        <f t="shared" si="0"/>
        <v>126419.32120475674</v>
      </c>
      <c r="AI33" s="111">
        <f t="shared" si="0"/>
        <v>123580.4311847201</v>
      </c>
      <c r="AJ33" s="111">
        <f t="shared" si="0"/>
        <v>120741.54116468344</v>
      </c>
      <c r="AK33" s="111">
        <f t="shared" si="0"/>
        <v>117902.65114464679</v>
      </c>
      <c r="AL33" s="111">
        <f t="shared" si="0"/>
        <v>115063.76112461014</v>
      </c>
      <c r="AM33" s="111">
        <f t="shared" si="0"/>
        <v>112224.87110457354</v>
      </c>
      <c r="AN33" s="111">
        <f t="shared" si="0"/>
        <v>112224.87110457354</v>
      </c>
      <c r="AO33" s="111">
        <f t="shared" si="0"/>
        <v>112224.87110457354</v>
      </c>
      <c r="AP33" s="111">
        <f t="shared" si="0"/>
        <v>112224.87110457354</v>
      </c>
      <c r="AQ33" s="111">
        <f t="shared" si="0"/>
        <v>112224.87110457354</v>
      </c>
      <c r="AR33" s="111">
        <f t="shared" si="0"/>
        <v>112224.87110457354</v>
      </c>
      <c r="AS33" s="111">
        <f t="shared" si="0"/>
        <v>112224.87110457354</v>
      </c>
      <c r="AT33" s="111">
        <f t="shared" si="0"/>
        <v>112224.87110457354</v>
      </c>
      <c r="AU33" s="111">
        <f t="shared" si="0"/>
        <v>112224.87110457354</v>
      </c>
    </row>
    <row r="34" spans="2:47" s="26" customFormat="1">
      <c r="B34" s="116" t="s">
        <v>384</v>
      </c>
      <c r="C34" s="111" t="s">
        <v>428</v>
      </c>
      <c r="D34" s="111">
        <v>75518.045019758138</v>
      </c>
      <c r="E34" s="111">
        <v>75518.045019758138</v>
      </c>
      <c r="F34" s="111">
        <v>75518.045019758138</v>
      </c>
      <c r="G34" s="111">
        <v>75518.045019758138</v>
      </c>
      <c r="H34" s="111">
        <v>83630.725557317113</v>
      </c>
      <c r="I34" s="111">
        <v>88426.134975622364</v>
      </c>
      <c r="J34" s="111">
        <v>95759.820142852652</v>
      </c>
      <c r="K34" s="111">
        <v>100732.42959030559</v>
      </c>
      <c r="L34" s="111">
        <v>104680.38305184038</v>
      </c>
      <c r="M34" s="111">
        <v>108881.91538305432</v>
      </c>
      <c r="N34" s="111">
        <v>111974.87888543807</v>
      </c>
      <c r="O34" s="111">
        <v>115190.39896929273</v>
      </c>
      <c r="P34" s="111">
        <v>117933.39418428499</v>
      </c>
      <c r="Q34" s="111">
        <v>120837.01070426566</v>
      </c>
      <c r="R34" s="111">
        <v>122998.94971424948</v>
      </c>
      <c r="S34" s="111">
        <v>125767.90696823232</v>
      </c>
      <c r="T34" s="111">
        <v>127405.81999963222</v>
      </c>
      <c r="U34" s="111">
        <v>129094.09015954276</v>
      </c>
      <c r="V34" s="111">
        <v>130205.95829378306</v>
      </c>
      <c r="W34" s="111">
        <v>132103.68911047213</v>
      </c>
      <c r="X34" s="111">
        <v>134256.05314202202</v>
      </c>
      <c r="Y34" s="111">
        <v>136322.11101739315</v>
      </c>
      <c r="Z34" s="111">
        <v>136726.74492336434</v>
      </c>
      <c r="AA34" s="111">
        <v>140110.78520004376</v>
      </c>
      <c r="AB34" s="111">
        <v>142151.94487511375</v>
      </c>
      <c r="AC34" s="111">
        <v>143338.68765464926</v>
      </c>
      <c r="AD34" s="111">
        <v>145399.62954693352</v>
      </c>
      <c r="AE34" s="111">
        <v>146658.6580909942</v>
      </c>
      <c r="AF34" s="111">
        <v>145803.51094762504</v>
      </c>
      <c r="AG34" s="111">
        <v>148267.26805327932</v>
      </c>
      <c r="AH34" s="111">
        <v>149387.01661995205</v>
      </c>
      <c r="AI34" s="111">
        <v>149745.08025570042</v>
      </c>
      <c r="AJ34" s="111">
        <v>150136.87137742122</v>
      </c>
      <c r="AK34" s="111">
        <v>150438.64429750317</v>
      </c>
      <c r="AL34" s="111">
        <v>150438.64429750317</v>
      </c>
      <c r="AM34" s="111">
        <v>150438.64429750317</v>
      </c>
      <c r="AN34" s="111">
        <v>150438.64429750317</v>
      </c>
      <c r="AO34" s="111">
        <v>150438.64429750317</v>
      </c>
      <c r="AP34" s="111">
        <v>150438.64429750317</v>
      </c>
      <c r="AQ34" s="111">
        <v>150438.64429750317</v>
      </c>
      <c r="AR34" s="111">
        <v>150438.64429750317</v>
      </c>
      <c r="AS34" s="111">
        <v>150438.64429750317</v>
      </c>
      <c r="AT34" s="111">
        <v>150438.64429750317</v>
      </c>
      <c r="AU34" s="111">
        <v>150438.64429750317</v>
      </c>
    </row>
    <row r="35" spans="2:47" s="26" customFormat="1">
      <c r="B35" s="116" t="s">
        <v>430</v>
      </c>
      <c r="C35" s="111" t="s">
        <v>428</v>
      </c>
      <c r="D35" s="111">
        <v>22254.258626100051</v>
      </c>
      <c r="E35" s="111">
        <v>22254.258626100051</v>
      </c>
      <c r="F35" s="111">
        <v>22254.258626100051</v>
      </c>
      <c r="G35" s="111">
        <v>22254.258626100051</v>
      </c>
      <c r="H35" s="111">
        <v>25355.906548841016</v>
      </c>
      <c r="I35" s="111">
        <v>27228.092035201214</v>
      </c>
      <c r="J35" s="111">
        <v>30125.125056861583</v>
      </c>
      <c r="K35" s="111">
        <v>32122.279514151469</v>
      </c>
      <c r="L35" s="111">
        <v>33724.976541061966</v>
      </c>
      <c r="M35" s="111">
        <v>35444.649229823481</v>
      </c>
      <c r="N35" s="111">
        <v>36721.245718046433</v>
      </c>
      <c r="O35" s="111">
        <v>38056.424126902202</v>
      </c>
      <c r="P35" s="111">
        <v>39202.332601313974</v>
      </c>
      <c r="Q35" s="111">
        <v>40421.496962391459</v>
      </c>
      <c r="R35" s="111">
        <v>41334.005990956204</v>
      </c>
      <c r="S35" s="111">
        <v>42507.206235206388</v>
      </c>
      <c r="T35" s="111">
        <v>43204.519155057031</v>
      </c>
      <c r="U35" s="111">
        <v>43925.286596010556</v>
      </c>
      <c r="V35" s="111">
        <v>44401.326996019539</v>
      </c>
      <c r="W35" s="111">
        <v>45215.343954835305</v>
      </c>
      <c r="X35" s="111">
        <v>46141.477288111171</v>
      </c>
      <c r="Y35" s="111">
        <v>47033.583524733862</v>
      </c>
      <c r="Z35" s="111">
        <v>47208.878691887272</v>
      </c>
      <c r="AA35" s="111">
        <v>48675.85635140309</v>
      </c>
      <c r="AB35" s="111">
        <v>49565.359151721139</v>
      </c>
      <c r="AC35" s="111">
        <v>50084.141599620649</v>
      </c>
      <c r="AD35" s="111">
        <v>50986.705892822662</v>
      </c>
      <c r="AE35" s="111">
        <v>51539.787060261238</v>
      </c>
      <c r="AF35" s="111">
        <v>51163.424202765957</v>
      </c>
      <c r="AG35" s="111">
        <v>52246.372563926459</v>
      </c>
      <c r="AH35" s="111">
        <v>52740.344102710238</v>
      </c>
      <c r="AI35" s="111">
        <v>52898.56040544057</v>
      </c>
      <c r="AJ35" s="111">
        <v>53071.770061283612</v>
      </c>
      <c r="AK35" s="111">
        <v>53205.258898369488</v>
      </c>
      <c r="AL35" s="111">
        <v>53205.258898369488</v>
      </c>
      <c r="AM35" s="111">
        <v>53205.258898369488</v>
      </c>
      <c r="AN35" s="111">
        <v>53205.258898369488</v>
      </c>
      <c r="AO35" s="111">
        <v>53205.258898369488</v>
      </c>
      <c r="AP35" s="111">
        <v>53205.258898369488</v>
      </c>
      <c r="AQ35" s="111">
        <v>53205.258898369488</v>
      </c>
      <c r="AR35" s="111">
        <v>53205.258898369488</v>
      </c>
      <c r="AS35" s="111">
        <v>53205.258898369488</v>
      </c>
      <c r="AT35" s="111">
        <v>53205.258898369488</v>
      </c>
      <c r="AU35" s="111">
        <v>53205.258898369488</v>
      </c>
    </row>
    <row r="36" spans="2:47" s="26" customFormat="1">
      <c r="B36" s="116" t="s">
        <v>431</v>
      </c>
      <c r="C36" s="111" t="s">
        <v>428</v>
      </c>
      <c r="D36" s="111">
        <v>121494.32126533563</v>
      </c>
      <c r="E36" s="111">
        <v>121494.32126533563</v>
      </c>
      <c r="F36" s="111">
        <v>121494.32126533563</v>
      </c>
      <c r="G36" s="111">
        <v>121494.32126533563</v>
      </c>
      <c r="H36" s="111">
        <v>132352.16411041759</v>
      </c>
      <c r="I36" s="111">
        <v>138665.58598239149</v>
      </c>
      <c r="J36" s="111">
        <v>148232.77262718434</v>
      </c>
      <c r="K36" s="111">
        <v>154636.29892338326</v>
      </c>
      <c r="L36" s="111">
        <v>159678.12776877749</v>
      </c>
      <c r="M36" s="111">
        <v>165009.77952072208</v>
      </c>
      <c r="N36" s="111">
        <v>168909.22330208955</v>
      </c>
      <c r="O36" s="111">
        <v>172944.35697524773</v>
      </c>
      <c r="P36" s="111">
        <v>176370.37071021323</v>
      </c>
      <c r="Q36" s="111">
        <v>179982.82220745046</v>
      </c>
      <c r="R36" s="111">
        <v>182661.67259211681</v>
      </c>
      <c r="S36" s="111">
        <v>186082.53978986564</v>
      </c>
      <c r="T36" s="111">
        <v>188098.58638820643</v>
      </c>
      <c r="U36" s="111">
        <v>190172.12508678951</v>
      </c>
      <c r="V36" s="111">
        <v>191534.72299692861</v>
      </c>
      <c r="W36" s="111">
        <v>193857.05980713954</v>
      </c>
      <c r="X36" s="111">
        <v>196484.64216899112</v>
      </c>
      <c r="Y36" s="111">
        <v>199000.06590057412</v>
      </c>
      <c r="Z36" s="111">
        <v>199491.45229226063</v>
      </c>
      <c r="AA36" s="111">
        <v>203598.97787511611</v>
      </c>
      <c r="AB36" s="111">
        <v>206066.46526919075</v>
      </c>
      <c r="AC36" s="111">
        <v>207497.61492327607</v>
      </c>
      <c r="AD36" s="111">
        <v>209979.54400893778</v>
      </c>
      <c r="AE36" s="111">
        <v>211492.14089107962</v>
      </c>
      <c r="AF36" s="111">
        <v>210466.24967299929</v>
      </c>
      <c r="AG36" s="111">
        <v>213424.85003853138</v>
      </c>
      <c r="AH36" s="111">
        <v>214765.74312324202</v>
      </c>
      <c r="AI36" s="111">
        <v>215193.98221407377</v>
      </c>
      <c r="AJ36" s="111">
        <v>215662.37056569534</v>
      </c>
      <c r="AK36" s="111">
        <v>216022.98342935869</v>
      </c>
      <c r="AL36" s="111">
        <v>216022.98342935869</v>
      </c>
      <c r="AM36" s="111">
        <v>216022.98342935869</v>
      </c>
      <c r="AN36" s="111">
        <v>216022.98342935869</v>
      </c>
      <c r="AO36" s="111">
        <v>216022.98342935869</v>
      </c>
      <c r="AP36" s="111">
        <v>216022.98342935869</v>
      </c>
      <c r="AQ36" s="111">
        <v>216022.98342935869</v>
      </c>
      <c r="AR36" s="111">
        <v>216022.98342935869</v>
      </c>
      <c r="AS36" s="111">
        <v>216022.98342935869</v>
      </c>
      <c r="AT36" s="111">
        <v>216022.98342935869</v>
      </c>
      <c r="AU36" s="111">
        <v>216022.98342935869</v>
      </c>
    </row>
    <row r="37" spans="2:47" s="26" customFormat="1">
      <c r="B37" s="116" t="s">
        <v>397</v>
      </c>
      <c r="C37" s="111" t="s">
        <v>428</v>
      </c>
      <c r="D37" s="111">
        <v>81995.596038285497</v>
      </c>
      <c r="E37" s="111">
        <v>81995.596038285497</v>
      </c>
      <c r="F37" s="111">
        <v>81995.596038285497</v>
      </c>
      <c r="G37" s="111">
        <v>81995.596038285497</v>
      </c>
      <c r="H37" s="111">
        <v>92630.546705425033</v>
      </c>
      <c r="I37" s="111">
        <v>99043.312382329488</v>
      </c>
      <c r="J37" s="111">
        <v>108960.71836270395</v>
      </c>
      <c r="K37" s="111">
        <v>115792.00177339629</v>
      </c>
      <c r="L37" s="111">
        <v>121271.14425407597</v>
      </c>
      <c r="M37" s="111">
        <v>127147.81282811273</v>
      </c>
      <c r="N37" s="111">
        <v>131508.54339001892</v>
      </c>
      <c r="O37" s="111">
        <v>136068.0296267838</v>
      </c>
      <c r="P37" s="111">
        <v>139980.00561046356</v>
      </c>
      <c r="Q37" s="111">
        <v>144141.02542393559</v>
      </c>
      <c r="R37" s="111">
        <v>147254.62234235881</v>
      </c>
      <c r="S37" s="111">
        <v>151256.97267991904</v>
      </c>
      <c r="T37" s="111">
        <v>153635.2786457052</v>
      </c>
      <c r="U37" s="111">
        <v>156093.23940922355</v>
      </c>
      <c r="V37" s="111">
        <v>157716.40315074829</v>
      </c>
      <c r="W37" s="111">
        <v>160491.71591038987</v>
      </c>
      <c r="X37" s="111">
        <v>163648.78958534176</v>
      </c>
      <c r="Y37" s="111">
        <v>166689.34358837493</v>
      </c>
      <c r="Z37" s="111">
        <v>167286.70218967265</v>
      </c>
      <c r="AA37" s="111">
        <v>172285.60605687238</v>
      </c>
      <c r="AB37" s="111">
        <v>175315.90674471643</v>
      </c>
      <c r="AC37" s="111">
        <v>177082.98763707568</v>
      </c>
      <c r="AD37" s="111">
        <v>180157.03447381448</v>
      </c>
      <c r="AE37" s="111">
        <v>182040.48760385532</v>
      </c>
      <c r="AF37" s="111">
        <v>180758.94676923184</v>
      </c>
      <c r="AG37" s="111">
        <v>184446.69298954113</v>
      </c>
      <c r="AH37" s="111">
        <v>186128.50488262565</v>
      </c>
      <c r="AI37" s="111">
        <v>186667.13615971064</v>
      </c>
      <c r="AJ37" s="111">
        <v>187256.79553567767</v>
      </c>
      <c r="AK37" s="111">
        <v>187711.22010823301</v>
      </c>
      <c r="AL37" s="111">
        <v>187711.22010823301</v>
      </c>
      <c r="AM37" s="111">
        <v>187711.22010823301</v>
      </c>
      <c r="AN37" s="111">
        <v>187711.22010823301</v>
      </c>
      <c r="AO37" s="111">
        <v>187711.22010823301</v>
      </c>
      <c r="AP37" s="111">
        <v>187711.22010823301</v>
      </c>
      <c r="AQ37" s="111">
        <v>187711.22010823301</v>
      </c>
      <c r="AR37" s="111">
        <v>187711.22010823301</v>
      </c>
      <c r="AS37" s="111">
        <v>187711.22010823301</v>
      </c>
      <c r="AT37" s="111">
        <v>187711.22010823301</v>
      </c>
      <c r="AU37" s="111">
        <v>187711.22010823301</v>
      </c>
    </row>
    <row r="38" spans="2:47" s="26" customFormat="1">
      <c r="B38" s="116" t="s">
        <v>432</v>
      </c>
      <c r="C38" s="111" t="s">
        <v>428</v>
      </c>
      <c r="D38" s="111">
        <v>183936.46015847474</v>
      </c>
      <c r="E38" s="111">
        <v>183936.46015847474</v>
      </c>
      <c r="F38" s="111">
        <v>183936.46015847474</v>
      </c>
      <c r="G38" s="111">
        <v>183936.46015847474</v>
      </c>
      <c r="H38" s="111">
        <v>203915.20182339742</v>
      </c>
      <c r="I38" s="111">
        <v>215737.34192623053</v>
      </c>
      <c r="J38" s="111">
        <v>233827.96869170613</v>
      </c>
      <c r="K38" s="111">
        <v>246104.73974716474</v>
      </c>
      <c r="L38" s="111">
        <v>255857.09166353144</v>
      </c>
      <c r="M38" s="111">
        <v>266240.17970662354</v>
      </c>
      <c r="N38" s="111">
        <v>273886.97231935296</v>
      </c>
      <c r="O38" s="111">
        <v>281839.19753519521</v>
      </c>
      <c r="P38" s="111">
        <v>288624.93154785107</v>
      </c>
      <c r="Q38" s="111">
        <v>295809.8687163787</v>
      </c>
      <c r="R38" s="111">
        <v>301160.96536031051</v>
      </c>
      <c r="S38" s="111">
        <v>308015.85078023718</v>
      </c>
      <c r="T38" s="111">
        <v>312071.69010783551</v>
      </c>
      <c r="U38" s="111">
        <v>316252.82059080404</v>
      </c>
      <c r="V38" s="111">
        <v>319006.84637051006</v>
      </c>
      <c r="W38" s="111">
        <v>323707.84826907236</v>
      </c>
      <c r="X38" s="111">
        <v>329040.46879526711</v>
      </c>
      <c r="Y38" s="111">
        <v>334160.16974233865</v>
      </c>
      <c r="Z38" s="111">
        <v>335163.0228449236</v>
      </c>
      <c r="AA38" s="111">
        <v>343550.37385203026</v>
      </c>
      <c r="AB38" s="111">
        <v>348610.74661403953</v>
      </c>
      <c r="AC38" s="111">
        <v>351553.3466373097</v>
      </c>
      <c r="AD38" s="111">
        <v>356664.04478190356</v>
      </c>
      <c r="AE38" s="111">
        <v>359786.65860383981</v>
      </c>
      <c r="AF38" s="111">
        <v>357665.54041343665</v>
      </c>
      <c r="AG38" s="111">
        <v>363776.27862484701</v>
      </c>
      <c r="AH38" s="111">
        <v>366554.04858315544</v>
      </c>
      <c r="AI38" s="111">
        <v>367442.37393106957</v>
      </c>
      <c r="AJ38" s="111">
        <v>368414.40005411103</v>
      </c>
      <c r="AK38" s="111">
        <v>369163.11442942265</v>
      </c>
      <c r="AL38" s="111">
        <v>369163.11442942265</v>
      </c>
      <c r="AM38" s="111">
        <v>369163.11442942265</v>
      </c>
      <c r="AN38" s="111">
        <v>369163.11442942265</v>
      </c>
      <c r="AO38" s="111">
        <v>369163.11442942265</v>
      </c>
      <c r="AP38" s="111">
        <v>369163.11442942265</v>
      </c>
      <c r="AQ38" s="111">
        <v>369163.11442942265</v>
      </c>
      <c r="AR38" s="111">
        <v>369163.11442942265</v>
      </c>
      <c r="AS38" s="111">
        <v>369163.11442942265</v>
      </c>
      <c r="AT38" s="111">
        <v>369163.11442942265</v>
      </c>
      <c r="AU38" s="111">
        <v>369163.11442942265</v>
      </c>
    </row>
    <row r="39" spans="2:47" s="26" customFormat="1">
      <c r="B39" s="116" t="s">
        <v>433</v>
      </c>
      <c r="C39" s="111" t="s">
        <v>428</v>
      </c>
      <c r="D39" s="111">
        <v>60664.694712598619</v>
      </c>
      <c r="E39" s="111">
        <v>60664.694712598619</v>
      </c>
      <c r="F39" s="111">
        <v>60664.694712598619</v>
      </c>
      <c r="G39" s="111">
        <v>60664.694712598619</v>
      </c>
      <c r="H39" s="111">
        <v>54464.155681873868</v>
      </c>
      <c r="I39" s="111">
        <v>47800.570882540298</v>
      </c>
      <c r="J39" s="111">
        <v>53285.88229529083</v>
      </c>
      <c r="K39" s="111">
        <v>50122.923506639883</v>
      </c>
      <c r="L39" s="111">
        <v>59027.649826040084</v>
      </c>
      <c r="M39" s="111">
        <v>61905.657372470239</v>
      </c>
      <c r="N39" s="111">
        <v>59725.780369481065</v>
      </c>
      <c r="O39" s="111">
        <v>55679.472729945606</v>
      </c>
      <c r="P39" s="111">
        <v>29050.779144411234</v>
      </c>
      <c r="Q39" s="111">
        <v>31415.874454843928</v>
      </c>
      <c r="R39" s="111">
        <v>33535.91169696673</v>
      </c>
      <c r="S39" s="111">
        <v>35655.948939089532</v>
      </c>
      <c r="T39" s="111">
        <v>37775.986181212327</v>
      </c>
      <c r="U39" s="111">
        <v>39896.023423335129</v>
      </c>
      <c r="V39" s="111">
        <v>42016.060665457924</v>
      </c>
      <c r="W39" s="111">
        <v>41867.886019503116</v>
      </c>
      <c r="X39" s="111">
        <v>41719.711373548293</v>
      </c>
      <c r="Y39" s="111">
        <v>41571.536727593477</v>
      </c>
      <c r="Z39" s="111">
        <v>41423.362081638661</v>
      </c>
      <c r="AA39" s="111">
        <v>41275.187435683838</v>
      </c>
      <c r="AB39" s="111">
        <v>41094.243396873622</v>
      </c>
      <c r="AC39" s="111">
        <v>40913.299358063414</v>
      </c>
      <c r="AD39" s="111">
        <v>40732.355319253205</v>
      </c>
      <c r="AE39" s="111">
        <v>40551.41128044299</v>
      </c>
      <c r="AF39" s="111">
        <v>40370.467241632781</v>
      </c>
      <c r="AG39" s="111">
        <v>40189.523202822573</v>
      </c>
      <c r="AH39" s="111">
        <v>40008.579164012357</v>
      </c>
      <c r="AI39" s="111">
        <v>39827.635125202149</v>
      </c>
      <c r="AJ39" s="111">
        <v>39646.69108639194</v>
      </c>
      <c r="AK39" s="111">
        <v>39465.74704758171</v>
      </c>
      <c r="AL39" s="111">
        <v>39465.74704758171</v>
      </c>
      <c r="AM39" s="111">
        <v>39465.74704758171</v>
      </c>
      <c r="AN39" s="111">
        <v>39465.74704758171</v>
      </c>
      <c r="AO39" s="111">
        <v>39465.74704758171</v>
      </c>
      <c r="AP39" s="111">
        <v>39465.74704758171</v>
      </c>
      <c r="AQ39" s="111">
        <v>39465.74704758171</v>
      </c>
      <c r="AR39" s="111">
        <v>39465.74704758171</v>
      </c>
      <c r="AS39" s="111">
        <v>39465.74704758171</v>
      </c>
      <c r="AT39" s="111">
        <v>39465.74704758171</v>
      </c>
      <c r="AU39" s="111">
        <v>39465.74704758171</v>
      </c>
    </row>
    <row r="40" spans="2:47" s="26" customFormat="1">
      <c r="B40" s="116" t="s">
        <v>434</v>
      </c>
      <c r="C40" s="111" t="s">
        <v>428</v>
      </c>
      <c r="D40" s="111">
        <v>170552.62248094173</v>
      </c>
      <c r="E40" s="111">
        <v>170552.62248094173</v>
      </c>
      <c r="F40" s="111">
        <v>170552.62248094173</v>
      </c>
      <c r="G40" s="111">
        <v>170552.62248094173</v>
      </c>
      <c r="H40" s="111">
        <v>162575.85659712038</v>
      </c>
      <c r="I40" s="111">
        <v>180234.46021006882</v>
      </c>
      <c r="J40" s="111">
        <v>190683.69116935396</v>
      </c>
      <c r="K40" s="111">
        <v>206673.44730710951</v>
      </c>
      <c r="L40" s="111">
        <v>217524.5127721527</v>
      </c>
      <c r="M40" s="111">
        <v>226144.32074972201</v>
      </c>
      <c r="N40" s="111">
        <v>235321.61725349643</v>
      </c>
      <c r="O40" s="111">
        <v>242080.38524415981</v>
      </c>
      <c r="P40" s="111">
        <v>249109.11584604747</v>
      </c>
      <c r="Q40" s="111">
        <v>255106.82026417789</v>
      </c>
      <c r="R40" s="111">
        <v>261457.36824016625</v>
      </c>
      <c r="S40" s="111">
        <v>266187.0402142363</v>
      </c>
      <c r="T40" s="111">
        <v>272245.86546323542</v>
      </c>
      <c r="U40" s="111">
        <v>275830.69879283459</v>
      </c>
      <c r="V40" s="111">
        <v>279526.27317339671</v>
      </c>
      <c r="W40" s="111">
        <v>281960.47300436266</v>
      </c>
      <c r="X40" s="111">
        <v>286115.54595653864</v>
      </c>
      <c r="Y40" s="111">
        <v>290828.88745069678</v>
      </c>
      <c r="Z40" s="111">
        <v>295354.03578873764</v>
      </c>
      <c r="AA40" s="111">
        <v>296240.42722006864</v>
      </c>
      <c r="AB40" s="111">
        <v>303653.75230736373</v>
      </c>
      <c r="AC40" s="111">
        <v>308126.46226261451</v>
      </c>
      <c r="AD40" s="111">
        <v>310727.33714622207</v>
      </c>
      <c r="AE40" s="111">
        <v>315244.52818029333</v>
      </c>
      <c r="AF40" s="111">
        <v>318004.51179901633</v>
      </c>
      <c r="AG40" s="111">
        <v>316129.71978414652</v>
      </c>
      <c r="AH40" s="111">
        <v>321530.81589257909</v>
      </c>
      <c r="AI40" s="111">
        <v>323986.00248262571</v>
      </c>
      <c r="AJ40" s="111">
        <v>324771.16630631592</v>
      </c>
      <c r="AK40" s="111">
        <v>325630.31070570304</v>
      </c>
      <c r="AL40" s="111">
        <v>325630.31070570304</v>
      </c>
      <c r="AM40" s="111">
        <v>325630.31070570304</v>
      </c>
      <c r="AN40" s="111">
        <v>325630.31070570304</v>
      </c>
      <c r="AO40" s="111">
        <v>325630.31070570304</v>
      </c>
      <c r="AP40" s="111">
        <v>325630.31070570304</v>
      </c>
      <c r="AQ40" s="111">
        <v>325630.31070570304</v>
      </c>
      <c r="AR40" s="111">
        <v>325630.31070570304</v>
      </c>
      <c r="AS40" s="111">
        <v>325630.31070570304</v>
      </c>
      <c r="AT40" s="111">
        <v>325630.31070570304</v>
      </c>
      <c r="AU40" s="111">
        <v>325630.31070570304</v>
      </c>
    </row>
    <row r="41" spans="2:47" s="26" customFormat="1">
      <c r="B41" s="116" t="s">
        <v>435</v>
      </c>
      <c r="C41" s="111" t="s">
        <v>428</v>
      </c>
      <c r="D41" s="111">
        <v>7396.4472800000003</v>
      </c>
      <c r="E41" s="111">
        <v>7396.4472800000003</v>
      </c>
      <c r="F41" s="111">
        <v>7396.4472800000003</v>
      </c>
      <c r="G41" s="111">
        <v>8829.4141600000003</v>
      </c>
      <c r="H41" s="111">
        <v>8885.9189600000009</v>
      </c>
      <c r="I41" s="111">
        <v>8894.9796000000006</v>
      </c>
      <c r="J41" s="111">
        <v>8895.6303200000002</v>
      </c>
      <c r="K41" s="111">
        <v>8658.2371999999996</v>
      </c>
      <c r="L41" s="111">
        <v>8715.0192000000006</v>
      </c>
      <c r="M41" s="111">
        <v>8729.8831200000004</v>
      </c>
      <c r="N41" s="111">
        <v>8758.9383999999991</v>
      </c>
      <c r="O41" s="111">
        <v>8786.0460800000001</v>
      </c>
      <c r="P41" s="111">
        <v>8802.0974399999996</v>
      </c>
      <c r="Q41" s="111">
        <v>8816.8556800000006</v>
      </c>
      <c r="R41" s="111">
        <v>8836.8451999999997</v>
      </c>
      <c r="S41" s="111">
        <v>8833.6395200000006</v>
      </c>
      <c r="T41" s="111">
        <v>8848.8711999999996</v>
      </c>
      <c r="U41" s="111">
        <v>8860.6696800000009</v>
      </c>
      <c r="V41" s="111">
        <v>8863.3607200000006</v>
      </c>
      <c r="W41" s="111">
        <v>8866.7493599999998</v>
      </c>
      <c r="X41" s="111">
        <v>8891.2067200000001</v>
      </c>
      <c r="Y41" s="111">
        <v>8918.9342400000005</v>
      </c>
      <c r="Z41" s="111">
        <v>8922.6598400000003</v>
      </c>
      <c r="AA41" s="111">
        <v>8884.9107199999999</v>
      </c>
      <c r="AB41" s="111">
        <v>8845.2335999999996</v>
      </c>
      <c r="AC41" s="111">
        <v>8828.1706400000003</v>
      </c>
      <c r="AD41" s="111">
        <v>8822.7024000000001</v>
      </c>
      <c r="AE41" s="111">
        <v>8823.12176</v>
      </c>
      <c r="AF41" s="111">
        <v>8816.37608</v>
      </c>
      <c r="AG41" s="111">
        <v>8810.6980800000001</v>
      </c>
      <c r="AH41" s="111">
        <v>8803.2554400000008</v>
      </c>
      <c r="AI41" s="111">
        <v>8810.4680000000008</v>
      </c>
      <c r="AJ41" s="111">
        <v>8826.2975200000001</v>
      </c>
      <c r="AK41" s="111">
        <v>8826.3357599999999</v>
      </c>
      <c r="AL41" s="111">
        <v>8826.3357599999999</v>
      </c>
      <c r="AM41" s="111">
        <v>8826.3357599999999</v>
      </c>
      <c r="AN41" s="111">
        <v>8826.3357599999999</v>
      </c>
      <c r="AO41" s="111">
        <v>8826.3357599999999</v>
      </c>
      <c r="AP41" s="111">
        <v>8826.3357599999999</v>
      </c>
      <c r="AQ41" s="111">
        <v>8826.3357599999999</v>
      </c>
      <c r="AR41" s="111">
        <v>8826.3357599999999</v>
      </c>
      <c r="AS41" s="111">
        <v>8826.3357599999999</v>
      </c>
      <c r="AT41" s="111">
        <v>8826.3357599999999</v>
      </c>
      <c r="AU41" s="111">
        <v>8826.3357599999999</v>
      </c>
    </row>
    <row r="42" spans="2:47" s="26" customFormat="1">
      <c r="B42" s="116" t="s">
        <v>436</v>
      </c>
      <c r="C42" s="111" t="s">
        <v>428</v>
      </c>
      <c r="D42" s="111">
        <v>32344.374500000002</v>
      </c>
      <c r="E42" s="111">
        <v>33637.494500000001</v>
      </c>
      <c r="F42" s="111">
        <v>34456.654900000001</v>
      </c>
      <c r="G42" s="111">
        <v>35408.594100000002</v>
      </c>
      <c r="H42" s="111">
        <v>36254.186000000002</v>
      </c>
      <c r="I42" s="111">
        <v>37201.094799999999</v>
      </c>
      <c r="J42" s="111">
        <v>38057.873599999999</v>
      </c>
      <c r="K42" s="111">
        <v>38814.585899999998</v>
      </c>
      <c r="L42" s="111">
        <v>39632.842799999999</v>
      </c>
      <c r="M42" s="111">
        <v>41343.644399999997</v>
      </c>
      <c r="N42" s="111">
        <v>42377.2356</v>
      </c>
      <c r="O42" s="111">
        <v>43410.826699999998</v>
      </c>
      <c r="P42" s="111">
        <v>44233.983099999998</v>
      </c>
      <c r="Q42" s="111">
        <v>44854.727800000001</v>
      </c>
      <c r="R42" s="111">
        <v>45368.4231</v>
      </c>
      <c r="S42" s="111">
        <v>46094.662900000003</v>
      </c>
      <c r="T42" s="111">
        <v>46745.876600000003</v>
      </c>
      <c r="U42" s="111">
        <v>47348.857300000003</v>
      </c>
      <c r="V42" s="111">
        <v>47994.125500000002</v>
      </c>
      <c r="W42" s="111">
        <v>48708.436800000003</v>
      </c>
      <c r="X42" s="111">
        <v>49358.893100000001</v>
      </c>
      <c r="Y42" s="111">
        <v>50002.9689</v>
      </c>
      <c r="Z42" s="111">
        <v>50667.082499999997</v>
      </c>
      <c r="AA42" s="111">
        <v>51186.062700000002</v>
      </c>
      <c r="AB42" s="111">
        <v>52196.3511</v>
      </c>
      <c r="AC42" s="111">
        <v>52196.3511</v>
      </c>
      <c r="AD42" s="111">
        <v>52196.3511</v>
      </c>
      <c r="AE42" s="111">
        <v>52196.3511</v>
      </c>
      <c r="AF42" s="111">
        <v>52196.3511</v>
      </c>
      <c r="AG42" s="111">
        <v>52196.3511</v>
      </c>
      <c r="AH42" s="111">
        <v>52196.3511</v>
      </c>
      <c r="AI42" s="111">
        <v>52196.3511</v>
      </c>
      <c r="AJ42" s="111">
        <v>52196.3511</v>
      </c>
      <c r="AK42" s="111">
        <v>52196.3511</v>
      </c>
      <c r="AL42" s="111">
        <v>52196.3511</v>
      </c>
      <c r="AM42" s="111">
        <v>52196.3511</v>
      </c>
      <c r="AN42" s="111">
        <v>52196.3511</v>
      </c>
      <c r="AO42" s="111">
        <v>52196.3511</v>
      </c>
      <c r="AP42" s="111">
        <v>52196.3511</v>
      </c>
      <c r="AQ42" s="111">
        <v>52196.3511</v>
      </c>
      <c r="AR42" s="111">
        <v>52196.3511</v>
      </c>
      <c r="AS42" s="111">
        <v>52196.3511</v>
      </c>
      <c r="AT42" s="111">
        <v>52196.3511</v>
      </c>
      <c r="AU42" s="111">
        <v>52196.3511</v>
      </c>
    </row>
    <row r="43" spans="2:47" s="26" customFormat="1">
      <c r="B43" s="116" t="s">
        <v>437</v>
      </c>
      <c r="C43" s="111" t="s">
        <v>428</v>
      </c>
      <c r="D43" s="111">
        <v>7396.4472800000003</v>
      </c>
      <c r="E43" s="111">
        <v>7396.4472800000003</v>
      </c>
      <c r="F43" s="111">
        <v>7396.4472800000003</v>
      </c>
      <c r="G43" s="111">
        <v>8829.4141600000003</v>
      </c>
      <c r="H43" s="111">
        <v>8885.9189600000009</v>
      </c>
      <c r="I43" s="111">
        <v>8894.9796000000006</v>
      </c>
      <c r="J43" s="111">
        <v>8895.6303200000002</v>
      </c>
      <c r="K43" s="111">
        <v>8658.2371999999996</v>
      </c>
      <c r="L43" s="111">
        <v>8715.0192000000006</v>
      </c>
      <c r="M43" s="111">
        <v>8729.8831200000004</v>
      </c>
      <c r="N43" s="111">
        <v>8758.9383999999991</v>
      </c>
      <c r="O43" s="111">
        <v>8786.0460800000001</v>
      </c>
      <c r="P43" s="111">
        <v>8802.0974399999996</v>
      </c>
      <c r="Q43" s="111">
        <v>8816.8556800000006</v>
      </c>
      <c r="R43" s="111">
        <v>8836.8451999999997</v>
      </c>
      <c r="S43" s="111">
        <v>8833.6395200000006</v>
      </c>
      <c r="T43" s="111">
        <v>8848.8711999999996</v>
      </c>
      <c r="U43" s="111">
        <v>8860.6696800000009</v>
      </c>
      <c r="V43" s="111">
        <v>8863.3607200000006</v>
      </c>
      <c r="W43" s="111">
        <v>8866.7493599999998</v>
      </c>
      <c r="X43" s="111">
        <v>8891.2067200000001</v>
      </c>
      <c r="Y43" s="111">
        <v>8918.9342400000005</v>
      </c>
      <c r="Z43" s="111">
        <v>8922.6598400000003</v>
      </c>
      <c r="AA43" s="111">
        <v>8884.9107199999999</v>
      </c>
      <c r="AB43" s="111">
        <v>8845.2335999999996</v>
      </c>
      <c r="AC43" s="111">
        <v>8828.1706400000003</v>
      </c>
      <c r="AD43" s="111">
        <v>8822.7024000000001</v>
      </c>
      <c r="AE43" s="111">
        <v>8823.12176</v>
      </c>
      <c r="AF43" s="111">
        <v>8816.37608</v>
      </c>
      <c r="AG43" s="111">
        <v>8810.6980800000001</v>
      </c>
      <c r="AH43" s="111">
        <v>8803.2554400000008</v>
      </c>
      <c r="AI43" s="111">
        <v>8810.4680000000008</v>
      </c>
      <c r="AJ43" s="111">
        <v>8826.2975200000001</v>
      </c>
      <c r="AK43" s="111">
        <v>8826.3357599999999</v>
      </c>
      <c r="AL43" s="111">
        <v>8826.3357599999999</v>
      </c>
      <c r="AM43" s="111">
        <v>8826.3357599999999</v>
      </c>
      <c r="AN43" s="111">
        <v>8826.3357599999999</v>
      </c>
      <c r="AO43" s="111">
        <v>8826.3357599999999</v>
      </c>
      <c r="AP43" s="111">
        <v>8826.3357599999999</v>
      </c>
      <c r="AQ43" s="111">
        <v>8826.3357599999999</v>
      </c>
      <c r="AR43" s="111">
        <v>8826.3357599999999</v>
      </c>
      <c r="AS43" s="111">
        <v>8826.3357599999999</v>
      </c>
      <c r="AT43" s="111">
        <v>8826.3357599999999</v>
      </c>
      <c r="AU43" s="111">
        <v>8826.3357599999999</v>
      </c>
    </row>
    <row r="44" spans="2:47" s="26" customFormat="1">
      <c r="B44" s="116" t="s">
        <v>438</v>
      </c>
      <c r="C44" s="111" t="s">
        <v>428</v>
      </c>
      <c r="D44" s="111">
        <v>27997.977500000001</v>
      </c>
      <c r="E44" s="111">
        <v>35474.602599999998</v>
      </c>
      <c r="F44" s="111">
        <v>34093.613899999997</v>
      </c>
      <c r="G44" s="111">
        <v>35533.973899999997</v>
      </c>
      <c r="H44" s="111">
        <v>35739.753199999999</v>
      </c>
      <c r="I44" s="111">
        <v>35905.630299999997</v>
      </c>
      <c r="J44" s="111">
        <v>36650.792200000004</v>
      </c>
      <c r="K44" s="111">
        <v>37560.421199999997</v>
      </c>
      <c r="L44" s="111">
        <v>38831.892200000002</v>
      </c>
      <c r="M44" s="111">
        <v>39608.131999999998</v>
      </c>
      <c r="N44" s="111">
        <v>39910.196199999998</v>
      </c>
      <c r="O44" s="111">
        <v>40764.734400000001</v>
      </c>
      <c r="P44" s="111">
        <v>40997.133900000001</v>
      </c>
      <c r="Q44" s="111">
        <v>41258.620900000002</v>
      </c>
      <c r="R44" s="111">
        <v>41251.374100000001</v>
      </c>
      <c r="S44" s="111">
        <v>42066.454299999998</v>
      </c>
      <c r="T44" s="111">
        <v>42390.292000000001</v>
      </c>
      <c r="U44" s="111">
        <v>42922.685700000002</v>
      </c>
      <c r="V44" s="111">
        <v>43255.090799999998</v>
      </c>
      <c r="W44" s="111">
        <v>43781.6495</v>
      </c>
      <c r="X44" s="111">
        <v>44037.486400000002</v>
      </c>
      <c r="Y44" s="111">
        <v>44255.809699999998</v>
      </c>
      <c r="Z44" s="111">
        <v>44371.278599999998</v>
      </c>
      <c r="AA44" s="111">
        <v>45035.6587</v>
      </c>
      <c r="AB44" s="111">
        <v>45108.686699999998</v>
      </c>
      <c r="AC44" s="111">
        <v>45546.427199999998</v>
      </c>
      <c r="AD44" s="111">
        <v>46187.313900000001</v>
      </c>
      <c r="AE44" s="111">
        <v>46622.477200000001</v>
      </c>
      <c r="AF44" s="111">
        <v>47018.91</v>
      </c>
      <c r="AG44" s="111">
        <v>47454.299200000001</v>
      </c>
      <c r="AH44" s="111">
        <v>48197.155100000004</v>
      </c>
      <c r="AI44" s="111">
        <v>49204.178599999999</v>
      </c>
      <c r="AJ44" s="111">
        <v>49960.0933</v>
      </c>
      <c r="AK44" s="111">
        <v>50694.491399999999</v>
      </c>
      <c r="AL44" s="111">
        <v>50694.491399999999</v>
      </c>
      <c r="AM44" s="111">
        <v>50694.491399999999</v>
      </c>
      <c r="AN44" s="111">
        <v>50694.491399999999</v>
      </c>
      <c r="AO44" s="111">
        <v>50694.491399999999</v>
      </c>
      <c r="AP44" s="111">
        <v>50694.491399999999</v>
      </c>
      <c r="AQ44" s="111">
        <v>50694.491399999999</v>
      </c>
      <c r="AR44" s="111">
        <v>50694.491399999999</v>
      </c>
      <c r="AS44" s="111">
        <v>50694.491399999999</v>
      </c>
      <c r="AT44" s="111">
        <v>50694.491399999999</v>
      </c>
      <c r="AU44" s="111">
        <v>50694.491399999999</v>
      </c>
    </row>
    <row r="45" spans="2:47" s="26" customFormat="1">
      <c r="B45" s="116" t="s">
        <v>439</v>
      </c>
      <c r="C45" s="111" t="s">
        <v>428</v>
      </c>
      <c r="D45" s="111">
        <v>0</v>
      </c>
      <c r="E45" s="111">
        <v>0</v>
      </c>
      <c r="F45" s="111">
        <v>0</v>
      </c>
      <c r="G45" s="111">
        <v>0</v>
      </c>
      <c r="H45" s="111">
        <v>0</v>
      </c>
      <c r="I45" s="111">
        <v>0</v>
      </c>
      <c r="J45" s="111">
        <v>0</v>
      </c>
      <c r="K45" s="111">
        <v>0</v>
      </c>
      <c r="L45" s="111">
        <v>0</v>
      </c>
      <c r="M45" s="111">
        <v>0</v>
      </c>
      <c r="N45" s="111">
        <v>0</v>
      </c>
      <c r="O45" s="111">
        <v>0</v>
      </c>
      <c r="P45" s="111">
        <v>0</v>
      </c>
      <c r="Q45" s="111">
        <v>0</v>
      </c>
      <c r="R45" s="111">
        <v>0</v>
      </c>
      <c r="S45" s="111">
        <v>0</v>
      </c>
      <c r="T45" s="111">
        <v>0</v>
      </c>
      <c r="U45" s="111">
        <v>0</v>
      </c>
      <c r="V45" s="111">
        <v>0</v>
      </c>
      <c r="W45" s="111">
        <v>0</v>
      </c>
      <c r="X45" s="111">
        <v>0</v>
      </c>
      <c r="Y45" s="111">
        <v>0</v>
      </c>
      <c r="Z45" s="111">
        <v>0</v>
      </c>
      <c r="AA45" s="111">
        <v>0</v>
      </c>
      <c r="AB45" s="111">
        <v>0</v>
      </c>
      <c r="AC45" s="111">
        <v>0</v>
      </c>
      <c r="AD45" s="111">
        <v>0</v>
      </c>
      <c r="AE45" s="111">
        <v>0</v>
      </c>
      <c r="AF45" s="111">
        <v>0</v>
      </c>
      <c r="AG45" s="111">
        <v>0</v>
      </c>
      <c r="AH45" s="111">
        <v>0</v>
      </c>
      <c r="AI45" s="111">
        <v>0</v>
      </c>
      <c r="AJ45" s="111">
        <v>0</v>
      </c>
      <c r="AK45" s="111">
        <v>0</v>
      </c>
      <c r="AL45" s="111">
        <v>0</v>
      </c>
      <c r="AM45" s="111">
        <v>0</v>
      </c>
      <c r="AN45" s="111">
        <v>0</v>
      </c>
      <c r="AO45" s="111">
        <v>0</v>
      </c>
      <c r="AP45" s="111">
        <v>0</v>
      </c>
      <c r="AQ45" s="111">
        <v>0</v>
      </c>
      <c r="AR45" s="111">
        <v>0</v>
      </c>
      <c r="AS45" s="111">
        <v>0</v>
      </c>
      <c r="AT45" s="111">
        <v>0</v>
      </c>
      <c r="AU45" s="111">
        <v>0</v>
      </c>
    </row>
    <row r="46" spans="2:47" s="26" customFormat="1">
      <c r="B46" s="116" t="s">
        <v>440</v>
      </c>
      <c r="C46" s="111" t="s">
        <v>428</v>
      </c>
      <c r="D46" s="111">
        <v>7396.4472800000003</v>
      </c>
      <c r="E46" s="111">
        <v>7396.4472800000003</v>
      </c>
      <c r="F46" s="111">
        <v>7396.4472800000003</v>
      </c>
      <c r="G46" s="111">
        <v>8829.4141600000003</v>
      </c>
      <c r="H46" s="111">
        <v>8885.9189600000009</v>
      </c>
      <c r="I46" s="111">
        <v>8894.9796000000006</v>
      </c>
      <c r="J46" s="111">
        <v>8895.6303200000002</v>
      </c>
      <c r="K46" s="111">
        <v>8658.2371999999996</v>
      </c>
      <c r="L46" s="111">
        <v>8715.0192000000006</v>
      </c>
      <c r="M46" s="111">
        <v>8729.8831200000004</v>
      </c>
      <c r="N46" s="111">
        <v>8758.9383999999991</v>
      </c>
      <c r="O46" s="111">
        <v>8786.0460800000001</v>
      </c>
      <c r="P46" s="111">
        <v>8802.0974399999996</v>
      </c>
      <c r="Q46" s="111">
        <v>8816.8556800000006</v>
      </c>
      <c r="R46" s="111">
        <v>8836.8451999999997</v>
      </c>
      <c r="S46" s="111">
        <v>8833.6395200000006</v>
      </c>
      <c r="T46" s="111">
        <v>8848.8711999999996</v>
      </c>
      <c r="U46" s="111">
        <v>8860.6696800000009</v>
      </c>
      <c r="V46" s="111">
        <v>8863.3607200000006</v>
      </c>
      <c r="W46" s="111">
        <v>8866.7493599999998</v>
      </c>
      <c r="X46" s="111">
        <v>8891.2067200000001</v>
      </c>
      <c r="Y46" s="111">
        <v>8918.9342400000005</v>
      </c>
      <c r="Z46" s="111">
        <v>8922.6598400000003</v>
      </c>
      <c r="AA46" s="111">
        <v>8884.9107199999999</v>
      </c>
      <c r="AB46" s="111">
        <v>8845.2335999999996</v>
      </c>
      <c r="AC46" s="111">
        <v>8828.1706400000003</v>
      </c>
      <c r="AD46" s="111">
        <v>8822.7024000000001</v>
      </c>
      <c r="AE46" s="111">
        <v>8823.12176</v>
      </c>
      <c r="AF46" s="111">
        <v>8816.37608</v>
      </c>
      <c r="AG46" s="111">
        <v>8810.6980800000001</v>
      </c>
      <c r="AH46" s="111">
        <v>8803.2554400000008</v>
      </c>
      <c r="AI46" s="111">
        <v>8810.4680000000008</v>
      </c>
      <c r="AJ46" s="111">
        <v>8826.2975200000001</v>
      </c>
      <c r="AK46" s="111">
        <v>8826.3357599999999</v>
      </c>
      <c r="AL46" s="111">
        <v>8826.3357599999999</v>
      </c>
      <c r="AM46" s="111">
        <v>8826.3357599999999</v>
      </c>
      <c r="AN46" s="111">
        <v>8826.3357599999999</v>
      </c>
      <c r="AO46" s="111">
        <v>8826.3357599999999</v>
      </c>
      <c r="AP46" s="111">
        <v>8826.3357599999999</v>
      </c>
      <c r="AQ46" s="111">
        <v>8826.3357599999999</v>
      </c>
      <c r="AR46" s="111">
        <v>8826.3357599999999</v>
      </c>
      <c r="AS46" s="111">
        <v>8826.3357599999999</v>
      </c>
      <c r="AT46" s="111">
        <v>8826.3357599999999</v>
      </c>
      <c r="AU46" s="111">
        <v>8826.3357599999999</v>
      </c>
    </row>
    <row r="47" spans="2:47" s="26" customFormat="1">
      <c r="B47" s="116" t="s">
        <v>398</v>
      </c>
      <c r="C47" s="111" t="s">
        <v>441</v>
      </c>
      <c r="D47" s="111">
        <v>7678.5248819127273</v>
      </c>
      <c r="E47" s="111">
        <v>7678.5248819127273</v>
      </c>
      <c r="F47" s="111">
        <v>7678.5248819127273</v>
      </c>
      <c r="G47" s="111">
        <v>7678.5248819127273</v>
      </c>
      <c r="H47" s="111">
        <v>7188.9512251099177</v>
      </c>
      <c r="I47" s="111">
        <v>7369.4691155207092</v>
      </c>
      <c r="J47" s="111">
        <v>7315.7689253383323</v>
      </c>
      <c r="K47" s="111">
        <v>7202.3492738495743</v>
      </c>
      <c r="L47" s="111">
        <v>7162.8400988008561</v>
      </c>
      <c r="M47" s="111">
        <v>7115.0323683670113</v>
      </c>
      <c r="N47" s="111">
        <v>7130.5104715260277</v>
      </c>
      <c r="O47" s="111">
        <v>7039.3512762380306</v>
      </c>
      <c r="P47" s="111">
        <v>6980.8814287724881</v>
      </c>
      <c r="Q47" s="111">
        <v>6937.4447378193572</v>
      </c>
      <c r="R47" s="111">
        <v>6989.8956303987416</v>
      </c>
      <c r="S47" s="111">
        <v>7008.8942513568536</v>
      </c>
      <c r="T47" s="111">
        <v>6993.4594727824724</v>
      </c>
      <c r="U47" s="111">
        <v>6997.4363217905593</v>
      </c>
      <c r="V47" s="111">
        <v>7049.0559831968085</v>
      </c>
      <c r="W47" s="111">
        <v>7091.0397193753624</v>
      </c>
      <c r="X47" s="111">
        <v>7146.4433247048164</v>
      </c>
      <c r="Y47" s="111">
        <v>7285.3185414518803</v>
      </c>
      <c r="Z47" s="111">
        <v>7284.0750942490031</v>
      </c>
      <c r="AA47" s="111">
        <v>7358.7023237626236</v>
      </c>
      <c r="AB47" s="111">
        <v>7370.0106728286737</v>
      </c>
      <c r="AC47" s="111">
        <v>7411.807828679227</v>
      </c>
      <c r="AD47" s="111">
        <v>7468.3193732953741</v>
      </c>
      <c r="AE47" s="111">
        <v>7474.3190376730463</v>
      </c>
      <c r="AF47" s="111">
        <v>7571.5322902478956</v>
      </c>
      <c r="AG47" s="111">
        <v>7629.3064144564878</v>
      </c>
      <c r="AH47" s="111">
        <v>7657.283976521242</v>
      </c>
      <c r="AI47" s="111">
        <v>7671.6794394210929</v>
      </c>
      <c r="AJ47" s="111">
        <v>7735.8929567295327</v>
      </c>
      <c r="AK47" s="111">
        <v>7776.8141337520183</v>
      </c>
      <c r="AL47" s="111">
        <v>7776.8141337520183</v>
      </c>
      <c r="AM47" s="111">
        <v>7776.8141337520183</v>
      </c>
      <c r="AN47" s="111">
        <v>7776.8141337520183</v>
      </c>
      <c r="AO47" s="111">
        <v>7776.8141337520183</v>
      </c>
      <c r="AP47" s="111">
        <v>7776.8141337520183</v>
      </c>
      <c r="AQ47" s="111">
        <v>7776.8141337520183</v>
      </c>
      <c r="AR47" s="111">
        <v>7776.8141337520183</v>
      </c>
      <c r="AS47" s="111">
        <v>7776.8141337520183</v>
      </c>
      <c r="AT47" s="111">
        <v>7776.8141337520183</v>
      </c>
      <c r="AU47" s="111">
        <v>7776.8141337520183</v>
      </c>
    </row>
    <row r="48" spans="2:47" s="26" customFormat="1">
      <c r="B48" s="116" t="s">
        <v>442</v>
      </c>
      <c r="C48" s="111" t="s">
        <v>428</v>
      </c>
      <c r="D48" s="111">
        <v>7396.4472800000003</v>
      </c>
      <c r="E48" s="111">
        <v>7396.4472800000003</v>
      </c>
      <c r="F48" s="111">
        <v>7396.4472800000003</v>
      </c>
      <c r="G48" s="111">
        <v>8829.4141600000003</v>
      </c>
      <c r="H48" s="111">
        <v>8885.9189600000009</v>
      </c>
      <c r="I48" s="111">
        <v>8894.9796000000006</v>
      </c>
      <c r="J48" s="111">
        <v>8895.6303200000002</v>
      </c>
      <c r="K48" s="111">
        <v>8658.2371999999996</v>
      </c>
      <c r="L48" s="111">
        <v>8715.0192000000006</v>
      </c>
      <c r="M48" s="111">
        <v>8729.8831200000004</v>
      </c>
      <c r="N48" s="111">
        <v>8758.9383999999991</v>
      </c>
      <c r="O48" s="111">
        <v>8786.0460800000001</v>
      </c>
      <c r="P48" s="111">
        <v>8802.0974399999996</v>
      </c>
      <c r="Q48" s="111">
        <v>8816.8556800000006</v>
      </c>
      <c r="R48" s="111">
        <v>8836.8451999999997</v>
      </c>
      <c r="S48" s="111">
        <v>8833.6395200000006</v>
      </c>
      <c r="T48" s="111">
        <v>8848.8711999999996</v>
      </c>
      <c r="U48" s="111">
        <v>8860.6696800000009</v>
      </c>
      <c r="V48" s="111">
        <v>8863.3607200000006</v>
      </c>
      <c r="W48" s="111">
        <v>8866.7493599999998</v>
      </c>
      <c r="X48" s="111">
        <v>8891.2067200000001</v>
      </c>
      <c r="Y48" s="111">
        <v>8918.9342400000005</v>
      </c>
      <c r="Z48" s="111">
        <v>8922.6598400000003</v>
      </c>
      <c r="AA48" s="111">
        <v>8884.9107199999999</v>
      </c>
      <c r="AB48" s="111">
        <v>8845.2335999999996</v>
      </c>
      <c r="AC48" s="111">
        <v>8828.1706400000003</v>
      </c>
      <c r="AD48" s="111">
        <v>8822.7024000000001</v>
      </c>
      <c r="AE48" s="111">
        <v>8823.12176</v>
      </c>
      <c r="AF48" s="111">
        <v>8816.37608</v>
      </c>
      <c r="AG48" s="111">
        <v>8810.6980800000001</v>
      </c>
      <c r="AH48" s="111">
        <v>8803.2554400000008</v>
      </c>
      <c r="AI48" s="111">
        <v>8810.4680000000008</v>
      </c>
      <c r="AJ48" s="111">
        <v>8826.2975200000001</v>
      </c>
      <c r="AK48" s="111">
        <v>8826.3357599999999</v>
      </c>
      <c r="AL48" s="111">
        <v>8826.3357599999999</v>
      </c>
      <c r="AM48" s="111">
        <v>8826.3357599999999</v>
      </c>
      <c r="AN48" s="111">
        <v>8826.3357599999999</v>
      </c>
      <c r="AO48" s="111">
        <v>8826.3357599999999</v>
      </c>
      <c r="AP48" s="111">
        <v>8826.3357599999999</v>
      </c>
      <c r="AQ48" s="111">
        <v>8826.3357599999999</v>
      </c>
      <c r="AR48" s="111">
        <v>8826.3357599999999</v>
      </c>
      <c r="AS48" s="111">
        <v>8826.3357599999999</v>
      </c>
      <c r="AT48" s="111">
        <v>8826.3357599999999</v>
      </c>
      <c r="AU48" s="111">
        <v>8826.3357599999999</v>
      </c>
    </row>
    <row r="49" spans="2:47" s="26" customFormat="1">
      <c r="B49" s="116" t="s">
        <v>443</v>
      </c>
      <c r="C49" s="111" t="s">
        <v>428</v>
      </c>
      <c r="D49" s="111">
        <v>7396.4472800000003</v>
      </c>
      <c r="E49" s="111">
        <v>7396.4472800000003</v>
      </c>
      <c r="F49" s="111">
        <v>7396.4472800000003</v>
      </c>
      <c r="G49" s="111">
        <v>8829.4141600000003</v>
      </c>
      <c r="H49" s="111">
        <v>8885.9189600000009</v>
      </c>
      <c r="I49" s="111">
        <v>8894.9796000000006</v>
      </c>
      <c r="J49" s="111">
        <v>8895.6303200000002</v>
      </c>
      <c r="K49" s="111">
        <v>8658.2371999999996</v>
      </c>
      <c r="L49" s="111">
        <v>8715.0192000000006</v>
      </c>
      <c r="M49" s="111">
        <v>8729.8831200000004</v>
      </c>
      <c r="N49" s="111">
        <v>8758.9383999999991</v>
      </c>
      <c r="O49" s="111">
        <v>8786.0460800000001</v>
      </c>
      <c r="P49" s="111">
        <v>8802.0974399999996</v>
      </c>
      <c r="Q49" s="111">
        <v>8816.8556800000006</v>
      </c>
      <c r="R49" s="111">
        <v>8836.8451999999997</v>
      </c>
      <c r="S49" s="111">
        <v>8833.6395200000006</v>
      </c>
      <c r="T49" s="111">
        <v>8848.8711999999996</v>
      </c>
      <c r="U49" s="111">
        <v>8860.6696800000009</v>
      </c>
      <c r="V49" s="111">
        <v>8863.3607200000006</v>
      </c>
      <c r="W49" s="111">
        <v>8866.7493599999998</v>
      </c>
      <c r="X49" s="111">
        <v>8891.2067200000001</v>
      </c>
      <c r="Y49" s="111">
        <v>8918.9342400000005</v>
      </c>
      <c r="Z49" s="111">
        <v>8922.6598400000003</v>
      </c>
      <c r="AA49" s="111">
        <v>8884.9107199999999</v>
      </c>
      <c r="AB49" s="111">
        <v>8845.2335999999996</v>
      </c>
      <c r="AC49" s="111">
        <v>8828.1706400000003</v>
      </c>
      <c r="AD49" s="111">
        <v>8822.7024000000001</v>
      </c>
      <c r="AE49" s="111">
        <v>8823.12176</v>
      </c>
      <c r="AF49" s="111">
        <v>8816.37608</v>
      </c>
      <c r="AG49" s="111">
        <v>8810.6980800000001</v>
      </c>
      <c r="AH49" s="111">
        <v>8803.2554400000008</v>
      </c>
      <c r="AI49" s="111">
        <v>8810.4680000000008</v>
      </c>
      <c r="AJ49" s="111">
        <v>8826.2975200000001</v>
      </c>
      <c r="AK49" s="111">
        <v>8826.3357599999999</v>
      </c>
      <c r="AL49" s="111">
        <v>8826.3357599999999</v>
      </c>
      <c r="AM49" s="111">
        <v>8826.3357599999999</v>
      </c>
      <c r="AN49" s="111">
        <v>8826.3357599999999</v>
      </c>
      <c r="AO49" s="111">
        <v>8826.3357599999999</v>
      </c>
      <c r="AP49" s="111">
        <v>8826.3357599999999</v>
      </c>
      <c r="AQ49" s="111">
        <v>8826.3357599999999</v>
      </c>
      <c r="AR49" s="111">
        <v>8826.3357599999999</v>
      </c>
      <c r="AS49" s="111">
        <v>8826.3357599999999</v>
      </c>
      <c r="AT49" s="111">
        <v>8826.3357599999999</v>
      </c>
      <c r="AU49" s="111">
        <v>8826.3357599999999</v>
      </c>
    </row>
    <row r="50" spans="2:47">
      <c r="B50" s="116" t="s">
        <v>444</v>
      </c>
      <c r="C50" s="111" t="s">
        <v>428</v>
      </c>
      <c r="D50" s="111">
        <v>7396.4472800000003</v>
      </c>
      <c r="E50" s="111">
        <v>7396.4472800000003</v>
      </c>
      <c r="F50" s="111">
        <v>7396.4472800000003</v>
      </c>
      <c r="G50" s="111">
        <v>8829.4141600000003</v>
      </c>
      <c r="H50" s="111">
        <v>8885.9189600000009</v>
      </c>
      <c r="I50" s="111">
        <v>8894.9796000000006</v>
      </c>
      <c r="J50" s="111">
        <v>8895.6303200000002</v>
      </c>
      <c r="K50" s="111">
        <v>8658.2371999999996</v>
      </c>
      <c r="L50" s="111">
        <v>8715.0192000000006</v>
      </c>
      <c r="M50" s="111">
        <v>8729.8831200000004</v>
      </c>
      <c r="N50" s="111">
        <v>8758.9383999999991</v>
      </c>
      <c r="O50" s="111">
        <v>8786.0460800000001</v>
      </c>
      <c r="P50" s="111">
        <v>8802.0974399999996</v>
      </c>
      <c r="Q50" s="111">
        <v>8816.8556800000006</v>
      </c>
      <c r="R50" s="111">
        <v>8836.8451999999997</v>
      </c>
      <c r="S50" s="111">
        <v>8833.6395200000006</v>
      </c>
      <c r="T50" s="111">
        <v>8848.8711999999996</v>
      </c>
      <c r="U50" s="111">
        <v>8860.6696800000009</v>
      </c>
      <c r="V50" s="111">
        <v>8863.3607200000006</v>
      </c>
      <c r="W50" s="111">
        <v>8866.7493599999998</v>
      </c>
      <c r="X50" s="111">
        <v>8891.2067200000001</v>
      </c>
      <c r="Y50" s="111">
        <v>8918.9342400000005</v>
      </c>
      <c r="Z50" s="111">
        <v>8922.6598400000003</v>
      </c>
      <c r="AA50" s="111">
        <v>8884.9107199999999</v>
      </c>
      <c r="AB50" s="111">
        <v>8845.2335999999996</v>
      </c>
      <c r="AC50" s="111">
        <v>8828.1706400000003</v>
      </c>
      <c r="AD50" s="111">
        <v>8822.7024000000001</v>
      </c>
      <c r="AE50" s="111">
        <v>8823.12176</v>
      </c>
      <c r="AF50" s="111">
        <v>8816.37608</v>
      </c>
      <c r="AG50" s="111">
        <v>8810.6980800000001</v>
      </c>
      <c r="AH50" s="111">
        <v>8803.2554400000008</v>
      </c>
      <c r="AI50" s="111">
        <v>8810.4680000000008</v>
      </c>
      <c r="AJ50" s="111">
        <v>8826.2975200000001</v>
      </c>
      <c r="AK50" s="111">
        <v>8826.3357599999999</v>
      </c>
      <c r="AL50" s="111">
        <v>8826.3357599999999</v>
      </c>
      <c r="AM50" s="111">
        <v>8826.3357599999999</v>
      </c>
      <c r="AN50" s="111">
        <v>8826.3357599999999</v>
      </c>
      <c r="AO50" s="111">
        <v>8826.3357599999999</v>
      </c>
      <c r="AP50" s="111">
        <v>8826.3357599999999</v>
      </c>
      <c r="AQ50" s="111">
        <v>8826.3357599999999</v>
      </c>
      <c r="AR50" s="111">
        <v>8826.3357599999999</v>
      </c>
      <c r="AS50" s="111">
        <v>8826.3357599999999</v>
      </c>
      <c r="AT50" s="111">
        <v>8826.3357599999999</v>
      </c>
      <c r="AU50" s="111">
        <v>8826.3357599999999</v>
      </c>
    </row>
    <row r="51" spans="2:47">
      <c r="B51" s="116" t="s">
        <v>445</v>
      </c>
      <c r="C51" s="111" t="s">
        <v>428</v>
      </c>
      <c r="D51" s="111">
        <v>22254.258626100051</v>
      </c>
      <c r="E51" s="111">
        <v>22254.258626100051</v>
      </c>
      <c r="F51" s="111">
        <v>22254.258626100051</v>
      </c>
      <c r="G51" s="111">
        <v>22254.258626100051</v>
      </c>
      <c r="H51" s="111">
        <v>25355.906548841016</v>
      </c>
      <c r="I51" s="111">
        <v>27228.092035201214</v>
      </c>
      <c r="J51" s="111">
        <v>30125.125056861583</v>
      </c>
      <c r="K51" s="111">
        <v>32122.279514151469</v>
      </c>
      <c r="L51" s="111">
        <v>33724.976541061966</v>
      </c>
      <c r="M51" s="111">
        <v>35444.649229823481</v>
      </c>
      <c r="N51" s="111">
        <v>36721.245718046433</v>
      </c>
      <c r="O51" s="111">
        <v>38056.424126902202</v>
      </c>
      <c r="P51" s="111">
        <v>39202.332601313974</v>
      </c>
      <c r="Q51" s="111">
        <v>40421.496962391459</v>
      </c>
      <c r="R51" s="111">
        <v>41334.005990956204</v>
      </c>
      <c r="S51" s="111">
        <v>42507.206235206388</v>
      </c>
      <c r="T51" s="111">
        <v>43204.519155057031</v>
      </c>
      <c r="U51" s="111">
        <v>43925.286596010556</v>
      </c>
      <c r="V51" s="111">
        <v>44401.326996019539</v>
      </c>
      <c r="W51" s="111">
        <v>45215.343954835305</v>
      </c>
      <c r="X51" s="111">
        <v>46141.477288111171</v>
      </c>
      <c r="Y51" s="111">
        <v>47033.583524733862</v>
      </c>
      <c r="Z51" s="111">
        <v>47208.878691887272</v>
      </c>
      <c r="AA51" s="111">
        <v>48675.85635140309</v>
      </c>
      <c r="AB51" s="111">
        <v>49565.359151721139</v>
      </c>
      <c r="AC51" s="111">
        <v>50084.141599620649</v>
      </c>
      <c r="AD51" s="111">
        <v>50986.705892822662</v>
      </c>
      <c r="AE51" s="111">
        <v>51539.787060261238</v>
      </c>
      <c r="AF51" s="111">
        <v>51163.424202765957</v>
      </c>
      <c r="AG51" s="111">
        <v>52246.372563926459</v>
      </c>
      <c r="AH51" s="111">
        <v>52740.344102710238</v>
      </c>
      <c r="AI51" s="111">
        <v>52898.56040544057</v>
      </c>
      <c r="AJ51" s="111">
        <v>53071.770061283612</v>
      </c>
      <c r="AK51" s="111">
        <v>53205.258898369488</v>
      </c>
      <c r="AL51" s="111">
        <v>53205.258898369488</v>
      </c>
      <c r="AM51" s="111">
        <v>53205.258898369488</v>
      </c>
      <c r="AN51" s="111">
        <v>53205.258898369488</v>
      </c>
      <c r="AO51" s="111">
        <v>53205.258898369488</v>
      </c>
      <c r="AP51" s="111">
        <v>53205.258898369488</v>
      </c>
      <c r="AQ51" s="111">
        <v>53205.258898369488</v>
      </c>
      <c r="AR51" s="111">
        <v>53205.258898369488</v>
      </c>
      <c r="AS51" s="111">
        <v>53205.258898369488</v>
      </c>
      <c r="AT51" s="111">
        <v>53205.258898369488</v>
      </c>
      <c r="AU51" s="111">
        <v>53205.258898369488</v>
      </c>
    </row>
    <row r="52" spans="2:47">
      <c r="B52" s="116" t="s">
        <v>446</v>
      </c>
      <c r="C52" s="111" t="s">
        <v>428</v>
      </c>
      <c r="D52" s="111">
        <v>7396.4472800000003</v>
      </c>
      <c r="E52" s="111">
        <v>7396.4472800000003</v>
      </c>
      <c r="F52" s="111">
        <v>7396.4472800000003</v>
      </c>
      <c r="G52" s="111">
        <v>8829.4141600000003</v>
      </c>
      <c r="H52" s="111">
        <v>8885.9189600000009</v>
      </c>
      <c r="I52" s="111">
        <v>8894.9796000000006</v>
      </c>
      <c r="J52" s="111">
        <v>8895.6303200000002</v>
      </c>
      <c r="K52" s="111">
        <v>8658.2371999999996</v>
      </c>
      <c r="L52" s="111">
        <v>8715.0192000000006</v>
      </c>
      <c r="M52" s="111">
        <v>8729.8831200000004</v>
      </c>
      <c r="N52" s="111">
        <v>8758.9383999999991</v>
      </c>
      <c r="O52" s="111">
        <v>8786.0460800000001</v>
      </c>
      <c r="P52" s="111">
        <v>8802.0974399999996</v>
      </c>
      <c r="Q52" s="111">
        <v>8816.8556800000006</v>
      </c>
      <c r="R52" s="111">
        <v>8836.8451999999997</v>
      </c>
      <c r="S52" s="111">
        <v>8833.6395200000006</v>
      </c>
      <c r="T52" s="111">
        <v>8848.8711999999996</v>
      </c>
      <c r="U52" s="111">
        <v>8860.6696800000009</v>
      </c>
      <c r="V52" s="111">
        <v>8863.3607200000006</v>
      </c>
      <c r="W52" s="111">
        <v>8866.7493599999998</v>
      </c>
      <c r="X52" s="111">
        <v>8891.2067200000001</v>
      </c>
      <c r="Y52" s="111">
        <v>8918.9342400000005</v>
      </c>
      <c r="Z52" s="111">
        <v>8922.6598400000003</v>
      </c>
      <c r="AA52" s="111">
        <v>8884.9107199999999</v>
      </c>
      <c r="AB52" s="111">
        <v>8845.2335999999996</v>
      </c>
      <c r="AC52" s="111">
        <v>8828.1706400000003</v>
      </c>
      <c r="AD52" s="111">
        <v>8822.7024000000001</v>
      </c>
      <c r="AE52" s="111">
        <v>8823.12176</v>
      </c>
      <c r="AF52" s="111">
        <v>8816.37608</v>
      </c>
      <c r="AG52" s="111">
        <v>8810.6980800000001</v>
      </c>
      <c r="AH52" s="111">
        <v>8803.2554400000008</v>
      </c>
      <c r="AI52" s="111">
        <v>8810.4680000000008</v>
      </c>
      <c r="AJ52" s="111">
        <v>8826.2975200000001</v>
      </c>
      <c r="AK52" s="111">
        <v>8826.3357599999999</v>
      </c>
      <c r="AL52" s="111">
        <v>8826.3357599999999</v>
      </c>
      <c r="AM52" s="111">
        <v>8826.3357599999999</v>
      </c>
      <c r="AN52" s="111">
        <v>8826.3357599999999</v>
      </c>
      <c r="AO52" s="111">
        <v>8826.3357599999999</v>
      </c>
      <c r="AP52" s="111">
        <v>8826.3357599999999</v>
      </c>
      <c r="AQ52" s="111">
        <v>8826.3357599999999</v>
      </c>
      <c r="AR52" s="111">
        <v>8826.3357599999999</v>
      </c>
      <c r="AS52" s="111">
        <v>8826.3357599999999</v>
      </c>
      <c r="AT52" s="111">
        <v>8826.3357599999999</v>
      </c>
      <c r="AU52" s="111">
        <v>8826.3357599999999</v>
      </c>
    </row>
    <row r="53" spans="2:47">
      <c r="B53" s="116" t="s">
        <v>447</v>
      </c>
      <c r="C53" s="111" t="s">
        <v>428</v>
      </c>
      <c r="D53" s="111">
        <v>126967</v>
      </c>
      <c r="E53" s="111">
        <v>141693</v>
      </c>
      <c r="F53" s="111">
        <v>158106</v>
      </c>
      <c r="G53" s="111">
        <v>164716</v>
      </c>
      <c r="H53" s="111">
        <v>169996</v>
      </c>
      <c r="I53" s="111">
        <v>172017</v>
      </c>
      <c r="J53" s="111">
        <v>176522</v>
      </c>
      <c r="K53" s="111">
        <v>182967</v>
      </c>
      <c r="L53" s="111">
        <v>187828</v>
      </c>
      <c r="M53" s="111">
        <v>193720</v>
      </c>
      <c r="N53" s="111">
        <v>199321</v>
      </c>
      <c r="O53" s="111">
        <v>203650</v>
      </c>
      <c r="P53" s="111">
        <v>207784</v>
      </c>
      <c r="Q53" s="111">
        <v>211801</v>
      </c>
      <c r="R53" s="111">
        <v>215289</v>
      </c>
      <c r="S53" s="111">
        <v>218699</v>
      </c>
      <c r="T53" s="111">
        <v>221874</v>
      </c>
      <c r="U53" s="111">
        <v>225037</v>
      </c>
      <c r="V53" s="111">
        <v>228221</v>
      </c>
      <c r="W53" s="111">
        <v>231015</v>
      </c>
      <c r="X53" s="111">
        <v>233428</v>
      </c>
      <c r="Y53" s="111">
        <v>236097</v>
      </c>
      <c r="Z53" s="111">
        <v>238436</v>
      </c>
      <c r="AA53" s="111">
        <v>240731</v>
      </c>
      <c r="AB53" s="111">
        <v>242977</v>
      </c>
      <c r="AC53" s="111">
        <v>244808</v>
      </c>
      <c r="AD53" s="111">
        <v>246561</v>
      </c>
      <c r="AE53" s="111">
        <v>248513</v>
      </c>
      <c r="AF53" s="111">
        <v>250016</v>
      </c>
      <c r="AG53" s="111">
        <v>251771</v>
      </c>
      <c r="AH53" s="111">
        <v>253021</v>
      </c>
      <c r="AI53" s="111">
        <v>254121</v>
      </c>
      <c r="AJ53" s="111">
        <v>255378</v>
      </c>
      <c r="AK53" s="111">
        <v>256437</v>
      </c>
      <c r="AL53" s="111">
        <v>256437</v>
      </c>
      <c r="AM53" s="111">
        <v>256437</v>
      </c>
      <c r="AN53" s="111">
        <v>256437</v>
      </c>
      <c r="AO53" s="111">
        <v>256437</v>
      </c>
      <c r="AP53" s="111">
        <v>256437</v>
      </c>
      <c r="AQ53" s="111">
        <v>256437</v>
      </c>
      <c r="AR53" s="111">
        <v>256437</v>
      </c>
      <c r="AS53" s="111">
        <v>256437</v>
      </c>
      <c r="AT53" s="111">
        <v>256437</v>
      </c>
      <c r="AU53" s="111">
        <v>256437</v>
      </c>
    </row>
    <row r="54" spans="2:47">
      <c r="B54" s="116" t="s">
        <v>448</v>
      </c>
      <c r="C54" s="111" t="s">
        <v>428</v>
      </c>
      <c r="D54" s="111">
        <v>0</v>
      </c>
      <c r="E54" s="111">
        <v>0</v>
      </c>
      <c r="F54" s="111">
        <v>0</v>
      </c>
      <c r="G54" s="111">
        <v>0</v>
      </c>
      <c r="H54" s="111">
        <v>0</v>
      </c>
      <c r="I54" s="111">
        <v>0</v>
      </c>
      <c r="J54" s="111">
        <v>0</v>
      </c>
      <c r="K54" s="111">
        <v>0</v>
      </c>
      <c r="L54" s="111">
        <v>0</v>
      </c>
      <c r="M54" s="111">
        <v>0</v>
      </c>
      <c r="N54" s="111">
        <v>0</v>
      </c>
      <c r="O54" s="111">
        <v>0</v>
      </c>
      <c r="P54" s="111">
        <v>0</v>
      </c>
      <c r="Q54" s="111">
        <v>0</v>
      </c>
      <c r="R54" s="111">
        <v>0</v>
      </c>
      <c r="S54" s="111">
        <v>0</v>
      </c>
      <c r="T54" s="111">
        <v>0</v>
      </c>
      <c r="U54" s="111">
        <v>0</v>
      </c>
      <c r="V54" s="111">
        <v>0</v>
      </c>
      <c r="W54" s="111">
        <v>0</v>
      </c>
      <c r="X54" s="111">
        <v>0</v>
      </c>
      <c r="Y54" s="111">
        <v>0</v>
      </c>
      <c r="Z54" s="111">
        <v>0</v>
      </c>
      <c r="AA54" s="111">
        <v>0</v>
      </c>
      <c r="AB54" s="111">
        <v>0</v>
      </c>
      <c r="AC54" s="111">
        <v>0</v>
      </c>
      <c r="AD54" s="111">
        <v>0</v>
      </c>
      <c r="AE54" s="111">
        <v>0</v>
      </c>
      <c r="AF54" s="111">
        <v>0</v>
      </c>
      <c r="AG54" s="111">
        <v>0</v>
      </c>
      <c r="AH54" s="111">
        <v>0</v>
      </c>
      <c r="AI54" s="111">
        <v>0</v>
      </c>
      <c r="AJ54" s="111">
        <v>0</v>
      </c>
      <c r="AK54" s="111">
        <v>0</v>
      </c>
      <c r="AL54" s="111">
        <v>0</v>
      </c>
      <c r="AM54" s="111">
        <v>0</v>
      </c>
      <c r="AN54" s="111">
        <v>0</v>
      </c>
      <c r="AO54" s="111">
        <v>0</v>
      </c>
      <c r="AP54" s="111">
        <v>0</v>
      </c>
      <c r="AQ54" s="111">
        <v>0</v>
      </c>
      <c r="AR54" s="111">
        <v>0</v>
      </c>
      <c r="AS54" s="111">
        <v>0</v>
      </c>
      <c r="AT54" s="111">
        <v>0</v>
      </c>
      <c r="AU54" s="111">
        <v>0</v>
      </c>
    </row>
    <row r="55" spans="2:47">
      <c r="B55" s="116" t="s">
        <v>449</v>
      </c>
      <c r="C55" s="111" t="s">
        <v>428</v>
      </c>
      <c r="D55" s="111">
        <v>81674.824521327901</v>
      </c>
      <c r="E55" s="111">
        <v>74144.521551276397</v>
      </c>
      <c r="F55" s="111">
        <v>72986.013402037701</v>
      </c>
      <c r="G55" s="111">
        <v>75882.283775134449</v>
      </c>
      <c r="H55" s="111">
        <v>90363.635640618115</v>
      </c>
      <c r="I55" s="111">
        <v>125698.13419239825</v>
      </c>
      <c r="J55" s="111">
        <v>126277.38826701762</v>
      </c>
      <c r="K55" s="111">
        <f>+$J$55*(K36/$J$36)</f>
        <v>131732.46113688091</v>
      </c>
      <c r="L55" s="111">
        <f t="shared" ref="L55:AU55" si="1">+$J$55*(L36/$J$36)</f>
        <v>136027.52333805125</v>
      </c>
      <c r="M55" s="111">
        <f t="shared" si="1"/>
        <v>140569.48154643035</v>
      </c>
      <c r="N55" s="111">
        <f t="shared" si="1"/>
        <v>143891.36217834431</v>
      </c>
      <c r="O55" s="111">
        <f t="shared" si="1"/>
        <v>147328.83509694278</v>
      </c>
      <c r="P55" s="111">
        <f t="shared" si="1"/>
        <v>150247.40741364943</v>
      </c>
      <c r="Q55" s="111">
        <f t="shared" si="1"/>
        <v>153324.8034052882</v>
      </c>
      <c r="R55" s="111">
        <f t="shared" si="1"/>
        <v>155606.87790297403</v>
      </c>
      <c r="S55" s="111">
        <f t="shared" si="1"/>
        <v>158521.06595790901</v>
      </c>
      <c r="T55" s="111">
        <f t="shared" si="1"/>
        <v>160238.50734790022</v>
      </c>
      <c r="U55" s="111">
        <f t="shared" si="1"/>
        <v>162004.92543943934</v>
      </c>
      <c r="V55" s="111">
        <f t="shared" si="1"/>
        <v>163165.70319661734</v>
      </c>
      <c r="W55" s="111">
        <f t="shared" si="1"/>
        <v>165144.06885673595</v>
      </c>
      <c r="X55" s="111">
        <f t="shared" si="1"/>
        <v>167382.46885580776</v>
      </c>
      <c r="Y55" s="111">
        <f t="shared" si="1"/>
        <v>169525.32251481654</v>
      </c>
      <c r="Z55" s="111">
        <f t="shared" si="1"/>
        <v>169943.92758488553</v>
      </c>
      <c r="AA55" s="111">
        <f t="shared" si="1"/>
        <v>173443.07014054348</v>
      </c>
      <c r="AB55" s="111">
        <f t="shared" si="1"/>
        <v>175545.08751620981</v>
      </c>
      <c r="AC55" s="111">
        <f t="shared" si="1"/>
        <v>176764.26352792527</v>
      </c>
      <c r="AD55" s="111">
        <f t="shared" si="1"/>
        <v>178878.58357501472</v>
      </c>
      <c r="AE55" s="111">
        <f t="shared" si="1"/>
        <v>180167.14332055833</v>
      </c>
      <c r="AF55" s="111">
        <f t="shared" si="1"/>
        <v>179293.20119987038</v>
      </c>
      <c r="AG55" s="111">
        <f t="shared" si="1"/>
        <v>181813.59072280591</v>
      </c>
      <c r="AH55" s="111">
        <f t="shared" si="1"/>
        <v>182955.87844826339</v>
      </c>
      <c r="AI55" s="111">
        <f t="shared" si="1"/>
        <v>183320.68923190894</v>
      </c>
      <c r="AJ55" s="111">
        <f t="shared" si="1"/>
        <v>183719.70259912312</v>
      </c>
      <c r="AK55" s="111">
        <f t="shared" si="1"/>
        <v>184026.90356279549</v>
      </c>
      <c r="AL55" s="111">
        <f t="shared" si="1"/>
        <v>184026.90356279549</v>
      </c>
      <c r="AM55" s="111">
        <f t="shared" si="1"/>
        <v>184026.90356279549</v>
      </c>
      <c r="AN55" s="111">
        <f t="shared" si="1"/>
        <v>184026.90356279549</v>
      </c>
      <c r="AO55" s="111">
        <f t="shared" si="1"/>
        <v>184026.90356279549</v>
      </c>
      <c r="AP55" s="111">
        <f t="shared" si="1"/>
        <v>184026.90356279549</v>
      </c>
      <c r="AQ55" s="111">
        <f t="shared" si="1"/>
        <v>184026.90356279549</v>
      </c>
      <c r="AR55" s="111">
        <f t="shared" si="1"/>
        <v>184026.90356279549</v>
      </c>
      <c r="AS55" s="111">
        <f t="shared" si="1"/>
        <v>184026.90356279549</v>
      </c>
      <c r="AT55" s="111">
        <f t="shared" si="1"/>
        <v>184026.90356279549</v>
      </c>
      <c r="AU55" s="111">
        <f t="shared" si="1"/>
        <v>184026.90356279549</v>
      </c>
    </row>
    <row r="56" spans="2:47">
      <c r="B56" s="116" t="s">
        <v>394</v>
      </c>
      <c r="C56" s="111" t="s">
        <v>428</v>
      </c>
      <c r="D56" s="111">
        <v>126967</v>
      </c>
      <c r="E56" s="111">
        <v>141693</v>
      </c>
      <c r="F56" s="111">
        <v>158106</v>
      </c>
      <c r="G56" s="111">
        <v>164716</v>
      </c>
      <c r="H56" s="111">
        <v>169996</v>
      </c>
      <c r="I56" s="111">
        <v>172017</v>
      </c>
      <c r="J56" s="111">
        <v>176522</v>
      </c>
      <c r="K56" s="111">
        <v>182967</v>
      </c>
      <c r="L56" s="111">
        <v>187828</v>
      </c>
      <c r="M56" s="111">
        <v>193720</v>
      </c>
      <c r="N56" s="111">
        <v>199321</v>
      </c>
      <c r="O56" s="111">
        <v>203650</v>
      </c>
      <c r="P56" s="111">
        <v>207784</v>
      </c>
      <c r="Q56" s="111">
        <v>211801</v>
      </c>
      <c r="R56" s="111">
        <v>215289</v>
      </c>
      <c r="S56" s="111">
        <v>218699</v>
      </c>
      <c r="T56" s="111">
        <v>221874</v>
      </c>
      <c r="U56" s="111">
        <v>225037</v>
      </c>
      <c r="V56" s="111">
        <v>228221</v>
      </c>
      <c r="W56" s="111">
        <v>231015</v>
      </c>
      <c r="X56" s="111">
        <v>233428</v>
      </c>
      <c r="Y56" s="111">
        <v>236097</v>
      </c>
      <c r="Z56" s="111">
        <v>238436</v>
      </c>
      <c r="AA56" s="111">
        <v>240731</v>
      </c>
      <c r="AB56" s="111">
        <v>242977</v>
      </c>
      <c r="AC56" s="111">
        <v>244808</v>
      </c>
      <c r="AD56" s="111">
        <v>246561</v>
      </c>
      <c r="AE56" s="111">
        <v>248513</v>
      </c>
      <c r="AF56" s="111">
        <v>250016</v>
      </c>
      <c r="AG56" s="111">
        <v>251771</v>
      </c>
      <c r="AH56" s="111">
        <v>253021</v>
      </c>
      <c r="AI56" s="111">
        <v>254121</v>
      </c>
      <c r="AJ56" s="111">
        <v>255378</v>
      </c>
      <c r="AK56" s="111">
        <v>256437</v>
      </c>
      <c r="AL56" s="111">
        <v>256437</v>
      </c>
      <c r="AM56" s="111">
        <v>256437</v>
      </c>
      <c r="AN56" s="111">
        <v>256437</v>
      </c>
      <c r="AO56" s="111">
        <v>256437</v>
      </c>
      <c r="AP56" s="111">
        <v>256437</v>
      </c>
      <c r="AQ56" s="111">
        <v>256437</v>
      </c>
      <c r="AR56" s="111">
        <v>256437</v>
      </c>
      <c r="AS56" s="111">
        <v>256437</v>
      </c>
      <c r="AT56" s="111">
        <v>256437</v>
      </c>
      <c r="AU56" s="111">
        <v>256437</v>
      </c>
    </row>
    <row r="57" spans="2:47">
      <c r="B57" s="116" t="s">
        <v>450</v>
      </c>
      <c r="C57" s="111" t="s">
        <v>428</v>
      </c>
      <c r="D57" s="111">
        <v>32344.374500000002</v>
      </c>
      <c r="E57" s="111">
        <v>33637.494500000001</v>
      </c>
      <c r="F57" s="111">
        <v>34456.654900000001</v>
      </c>
      <c r="G57" s="111">
        <v>35408.594100000002</v>
      </c>
      <c r="H57" s="111">
        <v>36254.186000000002</v>
      </c>
      <c r="I57" s="111">
        <v>37201.094799999999</v>
      </c>
      <c r="J57" s="111">
        <v>38057.873599999999</v>
      </c>
      <c r="K57" s="111">
        <v>38814.585899999998</v>
      </c>
      <c r="L57" s="111">
        <v>39632.842799999999</v>
      </c>
      <c r="M57" s="111">
        <v>41343.644399999997</v>
      </c>
      <c r="N57" s="111">
        <v>42377.2356</v>
      </c>
      <c r="O57" s="111">
        <v>43410.826699999998</v>
      </c>
      <c r="P57" s="111">
        <v>44233.983099999998</v>
      </c>
      <c r="Q57" s="111">
        <v>44854.727800000001</v>
      </c>
      <c r="R57" s="111">
        <v>45368.4231</v>
      </c>
      <c r="S57" s="111">
        <v>46094.662900000003</v>
      </c>
      <c r="T57" s="111">
        <v>46745.876600000003</v>
      </c>
      <c r="U57" s="111">
        <v>47348.857300000003</v>
      </c>
      <c r="V57" s="111">
        <v>47994.125500000002</v>
      </c>
      <c r="W57" s="111">
        <v>48708.436800000003</v>
      </c>
      <c r="X57" s="111">
        <v>49358.893100000001</v>
      </c>
      <c r="Y57" s="111">
        <v>50002.9689</v>
      </c>
      <c r="Z57" s="111">
        <v>50667.082499999997</v>
      </c>
      <c r="AA57" s="111">
        <v>51186.062700000002</v>
      </c>
      <c r="AB57" s="111">
        <v>52196.3511</v>
      </c>
      <c r="AC57" s="111">
        <v>52196.3511</v>
      </c>
      <c r="AD57" s="111">
        <v>52196.3511</v>
      </c>
      <c r="AE57" s="111">
        <v>52196.3511</v>
      </c>
      <c r="AF57" s="111">
        <v>52196.3511</v>
      </c>
      <c r="AG57" s="111">
        <v>52196.3511</v>
      </c>
      <c r="AH57" s="111">
        <v>52196.3511</v>
      </c>
      <c r="AI57" s="111">
        <v>52196.3511</v>
      </c>
      <c r="AJ57" s="111">
        <v>52196.3511</v>
      </c>
      <c r="AK57" s="111">
        <v>52196.3511</v>
      </c>
      <c r="AL57" s="111">
        <v>52196.3511</v>
      </c>
      <c r="AM57" s="111">
        <v>52196.3511</v>
      </c>
      <c r="AN57" s="111">
        <v>52196.3511</v>
      </c>
      <c r="AO57" s="111">
        <v>52196.3511</v>
      </c>
      <c r="AP57" s="111">
        <v>52196.3511</v>
      </c>
      <c r="AQ57" s="111">
        <v>52196.3511</v>
      </c>
      <c r="AR57" s="111">
        <v>52196.3511</v>
      </c>
      <c r="AS57" s="111">
        <v>52196.3511</v>
      </c>
      <c r="AT57" s="111">
        <v>52196.3511</v>
      </c>
      <c r="AU57" s="111">
        <v>52196.3511</v>
      </c>
    </row>
    <row r="58" spans="2:47">
      <c r="B58" s="116" t="s">
        <v>451</v>
      </c>
      <c r="C58" s="111" t="s">
        <v>428</v>
      </c>
      <c r="D58" s="111">
        <v>132949.02461887733</v>
      </c>
      <c r="E58" s="111">
        <v>132949.02461887733</v>
      </c>
      <c r="F58" s="111">
        <v>132949.02461887733</v>
      </c>
      <c r="G58" s="111">
        <v>132949.02461887733</v>
      </c>
      <c r="H58" s="111">
        <v>132949.02461887733</v>
      </c>
      <c r="I58" s="111">
        <v>132949.02461887733</v>
      </c>
      <c r="J58" s="111">
        <v>137179.05541045865</v>
      </c>
      <c r="K58" s="111">
        <v>138882.49670334437</v>
      </c>
      <c r="L58" s="111">
        <v>134928.21228606033</v>
      </c>
      <c r="M58" s="111">
        <v>137616.68953504218</v>
      </c>
      <c r="N58" s="111">
        <v>140219.62101950659</v>
      </c>
      <c r="O58" s="111">
        <v>143534.97878405952</v>
      </c>
      <c r="P58" s="111">
        <v>146739.93868137163</v>
      </c>
      <c r="Q58" s="111">
        <v>142944.22905432127</v>
      </c>
      <c r="R58" s="111">
        <v>139464.1357643005</v>
      </c>
      <c r="S58" s="111">
        <v>143505.88487687061</v>
      </c>
      <c r="T58" s="111">
        <v>142688.5168730772</v>
      </c>
      <c r="U58" s="111">
        <v>144976.77858015883</v>
      </c>
      <c r="V58" s="111">
        <v>148038.02094969305</v>
      </c>
      <c r="W58" s="111">
        <v>154119.13319254015</v>
      </c>
      <c r="X58" s="111">
        <v>155185.51772509643</v>
      </c>
      <c r="Y58" s="111">
        <v>155687.72181639593</v>
      </c>
      <c r="Z58" s="111">
        <v>160282.61737423361</v>
      </c>
      <c r="AA58" s="111">
        <v>163819.96191436308</v>
      </c>
      <c r="AB58" s="111">
        <v>167244.79687091373</v>
      </c>
      <c r="AC58" s="111">
        <v>168959.60335096635</v>
      </c>
      <c r="AD58" s="111">
        <v>163888.64067764525</v>
      </c>
      <c r="AE58" s="111">
        <v>162690.11987678823</v>
      </c>
      <c r="AF58" s="111">
        <v>169084.90923672062</v>
      </c>
      <c r="AG58" s="111">
        <v>169081.81939445724</v>
      </c>
      <c r="AH58" s="111">
        <v>168936.87277869703</v>
      </c>
      <c r="AI58" s="111">
        <v>168671.43627696458</v>
      </c>
      <c r="AJ58" s="111">
        <v>167598.30842347455</v>
      </c>
      <c r="AK58" s="111">
        <v>166734.44455339393</v>
      </c>
      <c r="AL58" s="111">
        <v>166734.44455339393</v>
      </c>
      <c r="AM58" s="111">
        <v>166734.44455339393</v>
      </c>
      <c r="AN58" s="111">
        <v>166734.44455339393</v>
      </c>
      <c r="AO58" s="111">
        <v>166734.44455339393</v>
      </c>
      <c r="AP58" s="111">
        <v>166734.44455339393</v>
      </c>
      <c r="AQ58" s="111">
        <v>166734.44455339393</v>
      </c>
      <c r="AR58" s="111">
        <v>166734.44455339393</v>
      </c>
      <c r="AS58" s="111">
        <v>166734.44455339393</v>
      </c>
      <c r="AT58" s="111">
        <v>166734.44455339393</v>
      </c>
      <c r="AU58" s="111">
        <v>166734.44455339393</v>
      </c>
    </row>
    <row r="59" spans="2:47">
      <c r="B59" s="116" t="s">
        <v>452</v>
      </c>
      <c r="C59" s="111" t="s">
        <v>428</v>
      </c>
      <c r="D59" s="111">
        <v>118189.3743895972</v>
      </c>
      <c r="E59" s="111">
        <v>118189.3743895972</v>
      </c>
      <c r="F59" s="111">
        <v>118189.3743895972</v>
      </c>
      <c r="G59" s="111">
        <v>118189.3743895972</v>
      </c>
      <c r="H59" s="111">
        <v>118189.3743895972</v>
      </c>
      <c r="I59" s="111">
        <v>118189.3743895972</v>
      </c>
      <c r="J59" s="111">
        <v>122120.26739903231</v>
      </c>
      <c r="K59" s="111">
        <v>123721.60609932283</v>
      </c>
      <c r="L59" s="111">
        <v>120054.39040070845</v>
      </c>
      <c r="M59" s="111">
        <v>122560.85474476125</v>
      </c>
      <c r="N59" s="111">
        <v>124991.16119243242</v>
      </c>
      <c r="O59" s="111">
        <v>128076.48857728581</v>
      </c>
      <c r="P59" s="111">
        <v>131053.28851306307</v>
      </c>
      <c r="Q59" s="111">
        <v>127514.95072881793</v>
      </c>
      <c r="R59" s="111">
        <v>124283.04722769</v>
      </c>
      <c r="S59" s="111">
        <v>128043.07071075527</v>
      </c>
      <c r="T59" s="111">
        <v>127275.1021482972</v>
      </c>
      <c r="U59" s="111">
        <v>129400.7873710397</v>
      </c>
      <c r="V59" s="111">
        <v>132250.06777613933</v>
      </c>
      <c r="W59" s="111">
        <v>137904.32327564561</v>
      </c>
      <c r="X59" s="111">
        <v>138899.06544807524</v>
      </c>
      <c r="Y59" s="111">
        <v>139368.42919468228</v>
      </c>
      <c r="Z59" s="111">
        <v>143638.39699572863</v>
      </c>
      <c r="AA59" s="111">
        <v>146931.91474655856</v>
      </c>
      <c r="AB59" s="111">
        <v>150119.69096641449</v>
      </c>
      <c r="AC59" s="111">
        <v>151713.98730278984</v>
      </c>
      <c r="AD59" s="111">
        <v>146995.77557239649</v>
      </c>
      <c r="AE59" s="111">
        <v>145882.5218166913</v>
      </c>
      <c r="AF59" s="111">
        <v>151832.43784269007</v>
      </c>
      <c r="AG59" s="111">
        <v>151828.82807592739</v>
      </c>
      <c r="AH59" s="111">
        <v>151696.97634348797</v>
      </c>
      <c r="AI59" s="111">
        <v>151449.58874482627</v>
      </c>
      <c r="AJ59" s="111">
        <v>150450.87604300486</v>
      </c>
      <c r="AK59" s="111">
        <v>149657.26326837522</v>
      </c>
      <c r="AL59" s="111">
        <v>149657.26326837522</v>
      </c>
      <c r="AM59" s="111">
        <v>149657.26326837522</v>
      </c>
      <c r="AN59" s="111">
        <v>149657.26326837522</v>
      </c>
      <c r="AO59" s="111">
        <v>149657.26326837522</v>
      </c>
      <c r="AP59" s="111">
        <v>149657.26326837522</v>
      </c>
      <c r="AQ59" s="111">
        <v>149657.26326837522</v>
      </c>
      <c r="AR59" s="111">
        <v>149657.26326837522</v>
      </c>
      <c r="AS59" s="111">
        <v>149657.26326837522</v>
      </c>
      <c r="AT59" s="111">
        <v>149657.26326837522</v>
      </c>
      <c r="AU59" s="111">
        <v>149657.26326837522</v>
      </c>
    </row>
    <row r="60" spans="2:47">
      <c r="B60" s="116" t="s">
        <v>453</v>
      </c>
      <c r="C60" s="111" t="s">
        <v>428</v>
      </c>
      <c r="D60" s="111">
        <f>+D42*(1+10%)</f>
        <v>35578.811950000003</v>
      </c>
      <c r="E60" s="111">
        <f t="shared" ref="E60:AU60" si="2">+E42*(1+10%)</f>
        <v>37001.243950000004</v>
      </c>
      <c r="F60" s="111">
        <f t="shared" si="2"/>
        <v>37902.320390000008</v>
      </c>
      <c r="G60" s="111">
        <f t="shared" si="2"/>
        <v>38949.453510000007</v>
      </c>
      <c r="H60" s="111">
        <f t="shared" si="2"/>
        <v>39879.604600000006</v>
      </c>
      <c r="I60" s="111">
        <f t="shared" si="2"/>
        <v>40921.204280000005</v>
      </c>
      <c r="J60" s="111">
        <f t="shared" si="2"/>
        <v>41863.660960000001</v>
      </c>
      <c r="K60" s="111">
        <f t="shared" si="2"/>
        <v>42696.04449</v>
      </c>
      <c r="L60" s="111">
        <f t="shared" si="2"/>
        <v>43596.127079999998</v>
      </c>
      <c r="M60" s="111">
        <f t="shared" si="2"/>
        <v>45478.008840000002</v>
      </c>
      <c r="N60" s="111">
        <f t="shared" si="2"/>
        <v>46614.959160000006</v>
      </c>
      <c r="O60" s="111">
        <f t="shared" si="2"/>
        <v>47751.909370000001</v>
      </c>
      <c r="P60" s="111">
        <f t="shared" si="2"/>
        <v>48657.381410000002</v>
      </c>
      <c r="Q60" s="111">
        <f t="shared" si="2"/>
        <v>49340.200580000004</v>
      </c>
      <c r="R60" s="111">
        <f t="shared" si="2"/>
        <v>49905.265410000007</v>
      </c>
      <c r="S60" s="111">
        <f t="shared" si="2"/>
        <v>50704.129190000007</v>
      </c>
      <c r="T60" s="111">
        <f t="shared" si="2"/>
        <v>51420.464260000008</v>
      </c>
      <c r="U60" s="111">
        <f t="shared" si="2"/>
        <v>52083.743030000005</v>
      </c>
      <c r="V60" s="111">
        <f t="shared" si="2"/>
        <v>52793.538050000003</v>
      </c>
      <c r="W60" s="111">
        <f t="shared" si="2"/>
        <v>53579.280480000009</v>
      </c>
      <c r="X60" s="111">
        <f t="shared" si="2"/>
        <v>54294.782410000007</v>
      </c>
      <c r="Y60" s="111">
        <f t="shared" si="2"/>
        <v>55003.265790000005</v>
      </c>
      <c r="Z60" s="111">
        <f t="shared" si="2"/>
        <v>55733.79075</v>
      </c>
      <c r="AA60" s="111">
        <f t="shared" si="2"/>
        <v>56304.668970000006</v>
      </c>
      <c r="AB60" s="111">
        <f t="shared" si="2"/>
        <v>57415.986210000003</v>
      </c>
      <c r="AC60" s="111">
        <f t="shared" si="2"/>
        <v>57415.986210000003</v>
      </c>
      <c r="AD60" s="111">
        <f t="shared" si="2"/>
        <v>57415.986210000003</v>
      </c>
      <c r="AE60" s="111">
        <f t="shared" si="2"/>
        <v>57415.986210000003</v>
      </c>
      <c r="AF60" s="111">
        <f t="shared" si="2"/>
        <v>57415.986210000003</v>
      </c>
      <c r="AG60" s="111">
        <f t="shared" si="2"/>
        <v>57415.986210000003</v>
      </c>
      <c r="AH60" s="111">
        <f t="shared" si="2"/>
        <v>57415.986210000003</v>
      </c>
      <c r="AI60" s="111">
        <f t="shared" si="2"/>
        <v>57415.986210000003</v>
      </c>
      <c r="AJ60" s="111">
        <f t="shared" si="2"/>
        <v>57415.986210000003</v>
      </c>
      <c r="AK60" s="111">
        <f t="shared" si="2"/>
        <v>57415.986210000003</v>
      </c>
      <c r="AL60" s="111">
        <f t="shared" si="2"/>
        <v>57415.986210000003</v>
      </c>
      <c r="AM60" s="111">
        <f t="shared" si="2"/>
        <v>57415.986210000003</v>
      </c>
      <c r="AN60" s="111">
        <f t="shared" si="2"/>
        <v>57415.986210000003</v>
      </c>
      <c r="AO60" s="111">
        <f t="shared" si="2"/>
        <v>57415.986210000003</v>
      </c>
      <c r="AP60" s="111">
        <f t="shared" si="2"/>
        <v>57415.986210000003</v>
      </c>
      <c r="AQ60" s="111">
        <f t="shared" si="2"/>
        <v>57415.986210000003</v>
      </c>
      <c r="AR60" s="111">
        <f t="shared" si="2"/>
        <v>57415.986210000003</v>
      </c>
      <c r="AS60" s="111">
        <f t="shared" si="2"/>
        <v>57415.986210000003</v>
      </c>
      <c r="AT60" s="111">
        <f t="shared" si="2"/>
        <v>57415.986210000003</v>
      </c>
      <c r="AU60" s="111">
        <f t="shared" si="2"/>
        <v>57415.986210000003</v>
      </c>
    </row>
    <row r="61" spans="2:47">
      <c r="B61" s="116" t="s">
        <v>389</v>
      </c>
      <c r="C61" s="111" t="s">
        <v>454</v>
      </c>
      <c r="D61" s="111">
        <f>+D34*3</f>
        <v>226554.13505927441</v>
      </c>
      <c r="E61" s="111">
        <f t="shared" ref="E61:AU61" si="3">+E34*3</f>
        <v>226554.13505927441</v>
      </c>
      <c r="F61" s="111">
        <f t="shared" si="3"/>
        <v>226554.13505927441</v>
      </c>
      <c r="G61" s="111">
        <f t="shared" si="3"/>
        <v>226554.13505927441</v>
      </c>
      <c r="H61" s="111">
        <f t="shared" si="3"/>
        <v>250892.17667195134</v>
      </c>
      <c r="I61" s="111">
        <f t="shared" si="3"/>
        <v>265278.40492686711</v>
      </c>
      <c r="J61" s="111">
        <f t="shared" si="3"/>
        <v>287279.46042855794</v>
      </c>
      <c r="K61" s="111">
        <f t="shared" si="3"/>
        <v>302197.28877091676</v>
      </c>
      <c r="L61" s="111">
        <f t="shared" si="3"/>
        <v>314041.14915552118</v>
      </c>
      <c r="M61" s="111">
        <f t="shared" si="3"/>
        <v>326645.74614916299</v>
      </c>
      <c r="N61" s="111">
        <f t="shared" si="3"/>
        <v>335924.63665631419</v>
      </c>
      <c r="O61" s="111">
        <f t="shared" si="3"/>
        <v>345571.19690787815</v>
      </c>
      <c r="P61" s="111">
        <f t="shared" si="3"/>
        <v>353800.182552855</v>
      </c>
      <c r="Q61" s="111">
        <f t="shared" si="3"/>
        <v>362511.03211279697</v>
      </c>
      <c r="R61" s="111">
        <f t="shared" si="3"/>
        <v>368996.84914274846</v>
      </c>
      <c r="S61" s="111">
        <f t="shared" si="3"/>
        <v>377303.72090469697</v>
      </c>
      <c r="T61" s="111">
        <f t="shared" si="3"/>
        <v>382217.45999889669</v>
      </c>
      <c r="U61" s="111">
        <f t="shared" si="3"/>
        <v>387282.27047862828</v>
      </c>
      <c r="V61" s="111">
        <f t="shared" si="3"/>
        <v>390617.87488134915</v>
      </c>
      <c r="W61" s="111">
        <f t="shared" si="3"/>
        <v>396311.06733141642</v>
      </c>
      <c r="X61" s="111">
        <f t="shared" si="3"/>
        <v>402768.15942606609</v>
      </c>
      <c r="Y61" s="111">
        <f t="shared" si="3"/>
        <v>408966.33305217943</v>
      </c>
      <c r="Z61" s="111">
        <f t="shared" si="3"/>
        <v>410180.234770093</v>
      </c>
      <c r="AA61" s="111">
        <f t="shared" si="3"/>
        <v>420332.35560013127</v>
      </c>
      <c r="AB61" s="111">
        <f t="shared" si="3"/>
        <v>426455.83462534123</v>
      </c>
      <c r="AC61" s="111">
        <f t="shared" si="3"/>
        <v>430016.06296394777</v>
      </c>
      <c r="AD61" s="111">
        <f t="shared" si="3"/>
        <v>436198.88864080055</v>
      </c>
      <c r="AE61" s="111">
        <f t="shared" si="3"/>
        <v>439975.97427298257</v>
      </c>
      <c r="AF61" s="111">
        <f t="shared" si="3"/>
        <v>437410.53284287511</v>
      </c>
      <c r="AG61" s="111">
        <f t="shared" si="3"/>
        <v>444801.80415983795</v>
      </c>
      <c r="AH61" s="111">
        <f t="shared" si="3"/>
        <v>448161.04985985614</v>
      </c>
      <c r="AI61" s="111">
        <f t="shared" si="3"/>
        <v>449235.24076710129</v>
      </c>
      <c r="AJ61" s="111">
        <f t="shared" si="3"/>
        <v>450410.6141322637</v>
      </c>
      <c r="AK61" s="111">
        <f t="shared" si="3"/>
        <v>451315.9328925095</v>
      </c>
      <c r="AL61" s="111">
        <f t="shared" si="3"/>
        <v>451315.9328925095</v>
      </c>
      <c r="AM61" s="111">
        <f t="shared" si="3"/>
        <v>451315.9328925095</v>
      </c>
      <c r="AN61" s="111">
        <f t="shared" si="3"/>
        <v>451315.9328925095</v>
      </c>
      <c r="AO61" s="111">
        <f t="shared" si="3"/>
        <v>451315.9328925095</v>
      </c>
      <c r="AP61" s="111">
        <f t="shared" si="3"/>
        <v>451315.9328925095</v>
      </c>
      <c r="AQ61" s="111">
        <f t="shared" si="3"/>
        <v>451315.9328925095</v>
      </c>
      <c r="AR61" s="111">
        <f t="shared" si="3"/>
        <v>451315.9328925095</v>
      </c>
      <c r="AS61" s="111">
        <f t="shared" si="3"/>
        <v>451315.9328925095</v>
      </c>
      <c r="AT61" s="111">
        <f t="shared" si="3"/>
        <v>451315.9328925095</v>
      </c>
      <c r="AU61" s="111">
        <f t="shared" si="3"/>
        <v>451315.9328925095</v>
      </c>
    </row>
    <row r="62" spans="2:47" s="26" customFormat="1">
      <c r="B62" s="116" t="s">
        <v>395</v>
      </c>
      <c r="C62" s="111" t="s">
        <v>454</v>
      </c>
      <c r="D62" s="111">
        <f>+D53*3</f>
        <v>380901</v>
      </c>
      <c r="E62" s="111">
        <f t="shared" ref="E62:AU62" si="4">+E53*3</f>
        <v>425079</v>
      </c>
      <c r="F62" s="111">
        <f t="shared" si="4"/>
        <v>474318</v>
      </c>
      <c r="G62" s="111">
        <f t="shared" si="4"/>
        <v>494148</v>
      </c>
      <c r="H62" s="111">
        <f t="shared" si="4"/>
        <v>509988</v>
      </c>
      <c r="I62" s="111">
        <f t="shared" si="4"/>
        <v>516051</v>
      </c>
      <c r="J62" s="111">
        <f t="shared" si="4"/>
        <v>529566</v>
      </c>
      <c r="K62" s="111">
        <f t="shared" si="4"/>
        <v>548901</v>
      </c>
      <c r="L62" s="111">
        <f t="shared" si="4"/>
        <v>563484</v>
      </c>
      <c r="M62" s="111">
        <f t="shared" si="4"/>
        <v>581160</v>
      </c>
      <c r="N62" s="111">
        <f t="shared" si="4"/>
        <v>597963</v>
      </c>
      <c r="O62" s="111">
        <f t="shared" si="4"/>
        <v>610950</v>
      </c>
      <c r="P62" s="111">
        <f t="shared" si="4"/>
        <v>623352</v>
      </c>
      <c r="Q62" s="111">
        <f t="shared" si="4"/>
        <v>635403</v>
      </c>
      <c r="R62" s="111">
        <f t="shared" si="4"/>
        <v>645867</v>
      </c>
      <c r="S62" s="111">
        <f t="shared" si="4"/>
        <v>656097</v>
      </c>
      <c r="T62" s="111">
        <f t="shared" si="4"/>
        <v>665622</v>
      </c>
      <c r="U62" s="111">
        <f t="shared" si="4"/>
        <v>675111</v>
      </c>
      <c r="V62" s="111">
        <f t="shared" si="4"/>
        <v>684663</v>
      </c>
      <c r="W62" s="111">
        <f t="shared" si="4"/>
        <v>693045</v>
      </c>
      <c r="X62" s="111">
        <f t="shared" si="4"/>
        <v>700284</v>
      </c>
      <c r="Y62" s="111">
        <f t="shared" si="4"/>
        <v>708291</v>
      </c>
      <c r="Z62" s="111">
        <f t="shared" si="4"/>
        <v>715308</v>
      </c>
      <c r="AA62" s="111">
        <f t="shared" si="4"/>
        <v>722193</v>
      </c>
      <c r="AB62" s="111">
        <f t="shared" si="4"/>
        <v>728931</v>
      </c>
      <c r="AC62" s="111">
        <f t="shared" si="4"/>
        <v>734424</v>
      </c>
      <c r="AD62" s="111">
        <f t="shared" si="4"/>
        <v>739683</v>
      </c>
      <c r="AE62" s="111">
        <f t="shared" si="4"/>
        <v>745539</v>
      </c>
      <c r="AF62" s="111">
        <f t="shared" si="4"/>
        <v>750048</v>
      </c>
      <c r="AG62" s="111">
        <f t="shared" si="4"/>
        <v>755313</v>
      </c>
      <c r="AH62" s="111">
        <f t="shared" si="4"/>
        <v>759063</v>
      </c>
      <c r="AI62" s="111">
        <f t="shared" si="4"/>
        <v>762363</v>
      </c>
      <c r="AJ62" s="111">
        <f t="shared" si="4"/>
        <v>766134</v>
      </c>
      <c r="AK62" s="111">
        <f t="shared" si="4"/>
        <v>769311</v>
      </c>
      <c r="AL62" s="111">
        <f t="shared" si="4"/>
        <v>769311</v>
      </c>
      <c r="AM62" s="111">
        <f t="shared" si="4"/>
        <v>769311</v>
      </c>
      <c r="AN62" s="111">
        <f t="shared" si="4"/>
        <v>769311</v>
      </c>
      <c r="AO62" s="111">
        <f t="shared" si="4"/>
        <v>769311</v>
      </c>
      <c r="AP62" s="111">
        <f t="shared" si="4"/>
        <v>769311</v>
      </c>
      <c r="AQ62" s="111">
        <f t="shared" si="4"/>
        <v>769311</v>
      </c>
      <c r="AR62" s="111">
        <f t="shared" si="4"/>
        <v>769311</v>
      </c>
      <c r="AS62" s="111">
        <f t="shared" si="4"/>
        <v>769311</v>
      </c>
      <c r="AT62" s="111">
        <f t="shared" si="4"/>
        <v>769311</v>
      </c>
      <c r="AU62" s="111">
        <f t="shared" si="4"/>
        <v>769311</v>
      </c>
    </row>
    <row r="63" spans="2:47" s="26" customFormat="1">
      <c r="B63" s="116" t="s">
        <v>396</v>
      </c>
      <c r="C63" s="111" t="s">
        <v>454</v>
      </c>
      <c r="D63" s="111">
        <f>+D53*4</f>
        <v>507868</v>
      </c>
      <c r="E63" s="111">
        <f t="shared" ref="E63:AU63" si="5">+E53*4</f>
        <v>566772</v>
      </c>
      <c r="F63" s="111">
        <f t="shared" si="5"/>
        <v>632424</v>
      </c>
      <c r="G63" s="111">
        <f t="shared" si="5"/>
        <v>658864</v>
      </c>
      <c r="H63" s="111">
        <f t="shared" si="5"/>
        <v>679984</v>
      </c>
      <c r="I63" s="111">
        <f t="shared" si="5"/>
        <v>688068</v>
      </c>
      <c r="J63" s="111">
        <f t="shared" si="5"/>
        <v>706088</v>
      </c>
      <c r="K63" s="111">
        <f t="shared" si="5"/>
        <v>731868</v>
      </c>
      <c r="L63" s="111">
        <f t="shared" si="5"/>
        <v>751312</v>
      </c>
      <c r="M63" s="111">
        <f t="shared" si="5"/>
        <v>774880</v>
      </c>
      <c r="N63" s="111">
        <f t="shared" si="5"/>
        <v>797284</v>
      </c>
      <c r="O63" s="111">
        <f t="shared" si="5"/>
        <v>814600</v>
      </c>
      <c r="P63" s="111">
        <f t="shared" si="5"/>
        <v>831136</v>
      </c>
      <c r="Q63" s="111">
        <f t="shared" si="5"/>
        <v>847204</v>
      </c>
      <c r="R63" s="111">
        <f t="shared" si="5"/>
        <v>861156</v>
      </c>
      <c r="S63" s="111">
        <f t="shared" si="5"/>
        <v>874796</v>
      </c>
      <c r="T63" s="111">
        <f t="shared" si="5"/>
        <v>887496</v>
      </c>
      <c r="U63" s="111">
        <f t="shared" si="5"/>
        <v>900148</v>
      </c>
      <c r="V63" s="111">
        <f t="shared" si="5"/>
        <v>912884</v>
      </c>
      <c r="W63" s="111">
        <f t="shared" si="5"/>
        <v>924060</v>
      </c>
      <c r="X63" s="111">
        <f t="shared" si="5"/>
        <v>933712</v>
      </c>
      <c r="Y63" s="111">
        <f t="shared" si="5"/>
        <v>944388</v>
      </c>
      <c r="Z63" s="111">
        <f t="shared" si="5"/>
        <v>953744</v>
      </c>
      <c r="AA63" s="111">
        <f t="shared" si="5"/>
        <v>962924</v>
      </c>
      <c r="AB63" s="111">
        <f t="shared" si="5"/>
        <v>971908</v>
      </c>
      <c r="AC63" s="111">
        <f t="shared" si="5"/>
        <v>979232</v>
      </c>
      <c r="AD63" s="111">
        <f t="shared" si="5"/>
        <v>986244</v>
      </c>
      <c r="AE63" s="111">
        <f t="shared" si="5"/>
        <v>994052</v>
      </c>
      <c r="AF63" s="111">
        <f t="shared" si="5"/>
        <v>1000064</v>
      </c>
      <c r="AG63" s="111">
        <f t="shared" si="5"/>
        <v>1007084</v>
      </c>
      <c r="AH63" s="111">
        <f t="shared" si="5"/>
        <v>1012084</v>
      </c>
      <c r="AI63" s="111">
        <f t="shared" si="5"/>
        <v>1016484</v>
      </c>
      <c r="AJ63" s="111">
        <f t="shared" si="5"/>
        <v>1021512</v>
      </c>
      <c r="AK63" s="111">
        <f t="shared" si="5"/>
        <v>1025748</v>
      </c>
      <c r="AL63" s="111">
        <f t="shared" si="5"/>
        <v>1025748</v>
      </c>
      <c r="AM63" s="111">
        <f t="shared" si="5"/>
        <v>1025748</v>
      </c>
      <c r="AN63" s="111">
        <f t="shared" si="5"/>
        <v>1025748</v>
      </c>
      <c r="AO63" s="111">
        <f t="shared" si="5"/>
        <v>1025748</v>
      </c>
      <c r="AP63" s="111">
        <f t="shared" si="5"/>
        <v>1025748</v>
      </c>
      <c r="AQ63" s="111">
        <f t="shared" si="5"/>
        <v>1025748</v>
      </c>
      <c r="AR63" s="111">
        <f t="shared" si="5"/>
        <v>1025748</v>
      </c>
      <c r="AS63" s="111">
        <f t="shared" si="5"/>
        <v>1025748</v>
      </c>
      <c r="AT63" s="111">
        <f t="shared" si="5"/>
        <v>1025748</v>
      </c>
      <c r="AU63" s="111">
        <f t="shared" si="5"/>
        <v>1025748</v>
      </c>
    </row>
    <row r="66" spans="2:47" s="26" customFormat="1">
      <c r="B66" s="24" t="s">
        <v>455</v>
      </c>
      <c r="C66" s="25" t="s">
        <v>422</v>
      </c>
      <c r="D66" s="25">
        <v>2017</v>
      </c>
      <c r="E66" s="25">
        <v>2018</v>
      </c>
      <c r="F66" s="25">
        <v>2019</v>
      </c>
      <c r="G66" s="25">
        <v>2020</v>
      </c>
      <c r="H66" s="25">
        <v>2021</v>
      </c>
      <c r="I66" s="25">
        <v>2022</v>
      </c>
      <c r="J66" s="25">
        <v>2023</v>
      </c>
      <c r="K66" s="25">
        <v>2024</v>
      </c>
      <c r="L66" s="25">
        <v>2025</v>
      </c>
      <c r="M66" s="25">
        <v>2026</v>
      </c>
      <c r="N66" s="25">
        <v>2027</v>
      </c>
      <c r="O66" s="25">
        <v>2028</v>
      </c>
      <c r="P66" s="25">
        <v>2029</v>
      </c>
      <c r="Q66" s="25">
        <v>2030</v>
      </c>
      <c r="R66" s="25">
        <v>2031</v>
      </c>
      <c r="S66" s="25">
        <v>2032</v>
      </c>
      <c r="T66" s="25">
        <v>2033</v>
      </c>
      <c r="U66" s="25">
        <v>2034</v>
      </c>
      <c r="V66" s="25">
        <v>2035</v>
      </c>
      <c r="W66" s="25">
        <v>2036</v>
      </c>
      <c r="X66" s="25">
        <v>2037</v>
      </c>
      <c r="Y66" s="25">
        <v>2038</v>
      </c>
      <c r="Z66" s="25">
        <v>2039</v>
      </c>
      <c r="AA66" s="25">
        <v>2040</v>
      </c>
      <c r="AB66" s="25">
        <v>2041</v>
      </c>
      <c r="AC66" s="25">
        <v>2042</v>
      </c>
      <c r="AD66" s="25">
        <v>2043</v>
      </c>
      <c r="AE66" s="25">
        <v>2044</v>
      </c>
      <c r="AF66" s="25">
        <v>2045</v>
      </c>
      <c r="AG66" s="25">
        <v>2046</v>
      </c>
      <c r="AH66" s="25">
        <v>2047</v>
      </c>
      <c r="AI66" s="25">
        <v>2048</v>
      </c>
      <c r="AJ66" s="25">
        <v>2049</v>
      </c>
      <c r="AK66" s="25">
        <v>2050</v>
      </c>
      <c r="AL66" s="25">
        <v>2051</v>
      </c>
      <c r="AM66" s="25">
        <v>2052</v>
      </c>
      <c r="AN66" s="25">
        <v>2053</v>
      </c>
      <c r="AO66" s="25">
        <v>2054</v>
      </c>
      <c r="AP66" s="25">
        <v>2055</v>
      </c>
      <c r="AQ66" s="25">
        <v>2056</v>
      </c>
      <c r="AR66" s="25">
        <v>2057</v>
      </c>
      <c r="AS66" s="25">
        <v>2058</v>
      </c>
      <c r="AT66" s="25">
        <v>2059</v>
      </c>
      <c r="AU66" s="25">
        <v>2060</v>
      </c>
    </row>
    <row r="67" spans="2:47" s="26" customFormat="1">
      <c r="B67" s="116" t="s">
        <v>427</v>
      </c>
      <c r="C67" s="111" t="s">
        <v>456</v>
      </c>
      <c r="D67" s="128">
        <v>4.2300000000000004</v>
      </c>
      <c r="E67" s="128">
        <v>4.2300000000000004</v>
      </c>
      <c r="F67" s="128">
        <v>4.2300000000000004</v>
      </c>
      <c r="G67" s="128">
        <v>4.2300000000000004</v>
      </c>
      <c r="H67" s="128">
        <v>4.2300000000000004</v>
      </c>
      <c r="I67" s="128">
        <v>4.2300000000000004</v>
      </c>
      <c r="J67" s="128">
        <f>+I67+($Q$67-$I$67)/($Q$66-$I$66)</f>
        <v>4.0637500000000006</v>
      </c>
      <c r="K67" s="128">
        <f t="shared" ref="K67:P67" si="6">+J67+($Q$67-$I$67)/($Q$66-$I$66)</f>
        <v>3.8975000000000004</v>
      </c>
      <c r="L67" s="128">
        <f t="shared" si="6"/>
        <v>3.7312500000000002</v>
      </c>
      <c r="M67" s="128">
        <f t="shared" si="6"/>
        <v>3.5649999999999999</v>
      </c>
      <c r="N67" s="128">
        <f t="shared" si="6"/>
        <v>3.3987499999999997</v>
      </c>
      <c r="O67" s="128">
        <f t="shared" si="6"/>
        <v>3.2324999999999995</v>
      </c>
      <c r="P67" s="128">
        <f t="shared" si="6"/>
        <v>3.0662499999999993</v>
      </c>
      <c r="Q67" s="128">
        <v>2.9</v>
      </c>
      <c r="R67" s="128">
        <f>+Q67+($AA$67-$Q$67)/($AA$66-$Q$66)</f>
        <v>2.839</v>
      </c>
      <c r="S67" s="128">
        <f t="shared" ref="S67:Z67" si="7">+R67+($AA$67-$Q$67)/($AA$66-$Q$66)</f>
        <v>2.778</v>
      </c>
      <c r="T67" s="128">
        <f t="shared" si="7"/>
        <v>2.7170000000000001</v>
      </c>
      <c r="U67" s="128">
        <f t="shared" si="7"/>
        <v>2.6560000000000001</v>
      </c>
      <c r="V67" s="128">
        <f t="shared" si="7"/>
        <v>2.5950000000000002</v>
      </c>
      <c r="W67" s="128">
        <f t="shared" si="7"/>
        <v>2.5340000000000003</v>
      </c>
      <c r="X67" s="128">
        <f t="shared" si="7"/>
        <v>2.4730000000000003</v>
      </c>
      <c r="Y67" s="128">
        <f t="shared" si="7"/>
        <v>2.4120000000000004</v>
      </c>
      <c r="Z67" s="128">
        <f t="shared" si="7"/>
        <v>2.3510000000000004</v>
      </c>
      <c r="AA67" s="128">
        <v>2.29</v>
      </c>
      <c r="AB67" s="128">
        <f>+AA67+($AK$67-$AA$67)/($AK$66-$AA$66)</f>
        <v>2.2440000000000002</v>
      </c>
      <c r="AC67" s="128">
        <f t="shared" ref="AC67:AJ67" si="8">+AB67+($AK$67-$AA$67)/($AK$66-$AA$66)</f>
        <v>2.1980000000000004</v>
      </c>
      <c r="AD67" s="128">
        <f t="shared" si="8"/>
        <v>2.1520000000000006</v>
      </c>
      <c r="AE67" s="128">
        <f t="shared" si="8"/>
        <v>2.1060000000000008</v>
      </c>
      <c r="AF67" s="128">
        <f t="shared" si="8"/>
        <v>2.0600000000000009</v>
      </c>
      <c r="AG67" s="128">
        <f t="shared" si="8"/>
        <v>2.0140000000000011</v>
      </c>
      <c r="AH67" s="128">
        <f t="shared" si="8"/>
        <v>1.9680000000000011</v>
      </c>
      <c r="AI67" s="128">
        <f t="shared" si="8"/>
        <v>1.922000000000001</v>
      </c>
      <c r="AJ67" s="128">
        <f t="shared" si="8"/>
        <v>1.876000000000001</v>
      </c>
      <c r="AK67" s="128">
        <v>1.83</v>
      </c>
      <c r="AL67" s="128">
        <v>1.83</v>
      </c>
      <c r="AM67" s="128">
        <v>1.83</v>
      </c>
      <c r="AN67" s="128">
        <v>1.83</v>
      </c>
      <c r="AO67" s="128">
        <v>1.83</v>
      </c>
      <c r="AP67" s="128">
        <v>1.83</v>
      </c>
      <c r="AQ67" s="128">
        <v>1.83</v>
      </c>
      <c r="AR67" s="128">
        <v>1.83</v>
      </c>
      <c r="AS67" s="128">
        <v>1.83</v>
      </c>
      <c r="AT67" s="128">
        <v>1.83</v>
      </c>
      <c r="AU67" s="128">
        <v>1.83</v>
      </c>
    </row>
    <row r="68" spans="2:47" s="26" customFormat="1">
      <c r="B68" s="116" t="s">
        <v>429</v>
      </c>
      <c r="C68" s="111" t="s">
        <v>456</v>
      </c>
      <c r="D68" s="128">
        <v>7.5</v>
      </c>
      <c r="E68" s="128">
        <v>7.5</v>
      </c>
      <c r="F68" s="128">
        <v>7.5</v>
      </c>
      <c r="G68" s="128">
        <v>7.5</v>
      </c>
      <c r="H68" s="128">
        <v>7.5</v>
      </c>
      <c r="I68" s="128">
        <v>7.5</v>
      </c>
      <c r="J68" s="128">
        <v>7.5</v>
      </c>
      <c r="K68" s="128">
        <v>7.5</v>
      </c>
      <c r="L68" s="128">
        <v>7.1806144067796609</v>
      </c>
      <c r="M68" s="128">
        <v>6.8612288135593218</v>
      </c>
      <c r="N68" s="128">
        <v>6.5418432203389845</v>
      </c>
      <c r="O68" s="128">
        <v>6.2224576271186463</v>
      </c>
      <c r="P68" s="128">
        <v>5.9030720338983071</v>
      </c>
      <c r="Q68" s="128">
        <v>5.583686440677968</v>
      </c>
      <c r="R68" s="128">
        <v>5.2643008474576298</v>
      </c>
      <c r="S68" s="128">
        <v>4.9449152542372881</v>
      </c>
      <c r="T68" s="128">
        <v>4.8533898305084744</v>
      </c>
      <c r="U68" s="128">
        <v>4.7618644067796607</v>
      </c>
      <c r="V68" s="128">
        <v>4.6703389830508479</v>
      </c>
      <c r="W68" s="128">
        <v>4.5788135593220334</v>
      </c>
      <c r="X68" s="128">
        <v>4.4872881355932197</v>
      </c>
      <c r="Y68" s="128">
        <v>4.395762711864406</v>
      </c>
      <c r="Z68" s="128">
        <v>4.3042372881355924</v>
      </c>
      <c r="AA68" s="128">
        <v>4.2127118644067787</v>
      </c>
      <c r="AB68" s="128">
        <v>4.1211864406779659</v>
      </c>
      <c r="AC68" s="128">
        <v>4.0296610169491522</v>
      </c>
      <c r="AD68" s="128">
        <v>3.9483050847457624</v>
      </c>
      <c r="AE68" s="128">
        <v>3.8669491525423725</v>
      </c>
      <c r="AF68" s="128">
        <v>3.7855932203389822</v>
      </c>
      <c r="AG68" s="128">
        <v>3.7042372881355923</v>
      </c>
      <c r="AH68" s="128">
        <v>3.6228813559322024</v>
      </c>
      <c r="AI68" s="128">
        <v>3.5415254237288125</v>
      </c>
      <c r="AJ68" s="128">
        <v>3.4601694915254226</v>
      </c>
      <c r="AK68" s="128">
        <v>3.3788135593220328</v>
      </c>
      <c r="AL68" s="128">
        <v>3.2974576271186424</v>
      </c>
      <c r="AM68" s="128">
        <v>3.2161016949152539</v>
      </c>
      <c r="AN68" s="128">
        <v>3.2161016949152539</v>
      </c>
      <c r="AO68" s="128">
        <v>3.2161016949152539</v>
      </c>
      <c r="AP68" s="128">
        <v>3.2161016949152539</v>
      </c>
      <c r="AQ68" s="128">
        <v>3.2161016949152539</v>
      </c>
      <c r="AR68" s="128">
        <v>3.2161016949152539</v>
      </c>
      <c r="AS68" s="128">
        <v>3.2161016949152539</v>
      </c>
      <c r="AT68" s="128">
        <v>3.2161016949152539</v>
      </c>
      <c r="AU68" s="128">
        <v>3.2161016949152539</v>
      </c>
    </row>
    <row r="69" spans="2:47">
      <c r="I69" s="20">
        <v>5.9</v>
      </c>
      <c r="J69" s="20">
        <v>5.6487500000000006</v>
      </c>
      <c r="K69" s="20">
        <v>5.3975000000000009</v>
      </c>
      <c r="L69" s="20">
        <v>5.1462500000000011</v>
      </c>
      <c r="M69" s="20">
        <v>4.8950000000000014</v>
      </c>
      <c r="N69" s="20">
        <v>4.6437500000000016</v>
      </c>
      <c r="O69" s="20">
        <v>4.3925000000000018</v>
      </c>
      <c r="P69" s="20">
        <v>4.1412500000000021</v>
      </c>
      <c r="Q69" s="20">
        <v>3.89</v>
      </c>
      <c r="R69" s="20">
        <v>3.8180000000000001</v>
      </c>
      <c r="S69" s="20">
        <v>3.746</v>
      </c>
      <c r="T69" s="20">
        <v>3.6739999999999999</v>
      </c>
      <c r="U69" s="20">
        <v>3.6019999999999999</v>
      </c>
      <c r="V69" s="20">
        <v>3.53</v>
      </c>
      <c r="W69" s="20">
        <v>3.4579999999999997</v>
      </c>
      <c r="X69" s="20">
        <v>3.3859999999999997</v>
      </c>
      <c r="Y69" s="20">
        <v>3.3139999999999996</v>
      </c>
      <c r="Z69" s="20">
        <v>3.2419999999999995</v>
      </c>
      <c r="AA69" s="20">
        <v>3.17</v>
      </c>
      <c r="AB69" s="20">
        <v>3.1059999999999999</v>
      </c>
      <c r="AC69" s="20">
        <v>3.0419999999999998</v>
      </c>
      <c r="AD69" s="20">
        <v>2.9779999999999998</v>
      </c>
      <c r="AE69" s="20">
        <v>2.9139999999999997</v>
      </c>
      <c r="AF69" s="20">
        <v>2.8499999999999996</v>
      </c>
      <c r="AG69" s="20">
        <v>2.7859999999999996</v>
      </c>
      <c r="AH69" s="20">
        <v>2.7219999999999995</v>
      </c>
      <c r="AI69" s="20">
        <v>2.6579999999999995</v>
      </c>
      <c r="AJ69" s="20">
        <v>2.5939999999999994</v>
      </c>
      <c r="AK69" s="20">
        <v>2.5299999999999998</v>
      </c>
      <c r="AL69" s="20">
        <v>2.5299999999999998</v>
      </c>
      <c r="AM69" s="20">
        <v>2.5299999999999998</v>
      </c>
      <c r="AN69" s="20">
        <v>2.5299999999999998</v>
      </c>
      <c r="AO69" s="20">
        <v>2.5299999999999998</v>
      </c>
      <c r="AP69" s="20">
        <v>2.5299999999999998</v>
      </c>
      <c r="AQ69" s="20">
        <v>2.5299999999999998</v>
      </c>
      <c r="AR69" s="20">
        <v>2.5299999999999998</v>
      </c>
      <c r="AS69" s="20">
        <v>2.5299999999999998</v>
      </c>
      <c r="AT69" s="20">
        <v>2.5299999999999998</v>
      </c>
      <c r="AU69" s="20">
        <v>2.5299999999999998</v>
      </c>
    </row>
    <row r="70" spans="2:47">
      <c r="B70" s="116" t="s">
        <v>427</v>
      </c>
      <c r="C70" s="111" t="s">
        <v>428</v>
      </c>
      <c r="D70" s="111">
        <f t="shared" ref="D70:AU70" si="9">+(D67/PC_H2)*1000000000</f>
        <v>147604.53797928023</v>
      </c>
      <c r="E70" s="111">
        <f t="shared" si="9"/>
        <v>147604.53797928023</v>
      </c>
      <c r="F70" s="111">
        <f t="shared" si="9"/>
        <v>147604.53797928023</v>
      </c>
      <c r="G70" s="111">
        <f t="shared" si="9"/>
        <v>147604.53797928023</v>
      </c>
      <c r="H70" s="111">
        <f t="shared" si="9"/>
        <v>147604.53797928023</v>
      </c>
      <c r="I70" s="111">
        <f t="shared" si="9"/>
        <v>147604.53797928023</v>
      </c>
      <c r="J70" s="111">
        <f t="shared" si="9"/>
        <v>141803.29579510639</v>
      </c>
      <c r="K70" s="111">
        <f t="shared" si="9"/>
        <v>136002.05361093258</v>
      </c>
      <c r="L70" s="111">
        <f t="shared" si="9"/>
        <v>130200.81142675871</v>
      </c>
      <c r="M70" s="111">
        <f t="shared" si="9"/>
        <v>124399.56924258487</v>
      </c>
      <c r="N70" s="111">
        <f t="shared" si="9"/>
        <v>118598.32705841103</v>
      </c>
      <c r="O70" s="111">
        <f t="shared" si="9"/>
        <v>112797.08487423717</v>
      </c>
      <c r="P70" s="111">
        <f t="shared" si="9"/>
        <v>106995.84269006333</v>
      </c>
      <c r="Q70" s="111">
        <f t="shared" si="9"/>
        <v>101194.60050588951</v>
      </c>
      <c r="R70" s="111">
        <f t="shared" si="9"/>
        <v>99066.024426282878</v>
      </c>
      <c r="S70" s="111">
        <f t="shared" si="9"/>
        <v>96937.448346676232</v>
      </c>
      <c r="T70" s="111">
        <f t="shared" si="9"/>
        <v>94808.872267069601</v>
      </c>
      <c r="U70" s="111">
        <f t="shared" si="9"/>
        <v>92680.296187462955</v>
      </c>
      <c r="V70" s="111">
        <f t="shared" si="9"/>
        <v>90551.720107856308</v>
      </c>
      <c r="W70" s="111">
        <f t="shared" si="9"/>
        <v>88423.144028249677</v>
      </c>
      <c r="X70" s="111">
        <f t="shared" si="9"/>
        <v>86294.567948643045</v>
      </c>
      <c r="Y70" s="111">
        <f t="shared" si="9"/>
        <v>84165.991869036399</v>
      </c>
      <c r="Z70" s="111">
        <f t="shared" si="9"/>
        <v>82037.415789429753</v>
      </c>
      <c r="AA70" s="111">
        <f t="shared" si="9"/>
        <v>79908.839709823093</v>
      </c>
      <c r="AB70" s="111">
        <f t="shared" si="9"/>
        <v>78303.683977660723</v>
      </c>
      <c r="AC70" s="111">
        <f t="shared" si="9"/>
        <v>76698.528245498339</v>
      </c>
      <c r="AD70" s="111">
        <f t="shared" si="9"/>
        <v>75093.372513335969</v>
      </c>
      <c r="AE70" s="111">
        <f t="shared" si="9"/>
        <v>73488.216781173585</v>
      </c>
      <c r="AF70" s="111">
        <f t="shared" si="9"/>
        <v>71883.061049011201</v>
      </c>
      <c r="AG70" s="111">
        <f t="shared" si="9"/>
        <v>70277.905316848817</v>
      </c>
      <c r="AH70" s="111">
        <f t="shared" si="9"/>
        <v>68672.749584686448</v>
      </c>
      <c r="AI70" s="111">
        <f t="shared" si="9"/>
        <v>67067.593852524049</v>
      </c>
      <c r="AJ70" s="111">
        <f t="shared" si="9"/>
        <v>65462.438120361665</v>
      </c>
      <c r="AK70" s="111">
        <f t="shared" si="9"/>
        <v>63857.282388199244</v>
      </c>
      <c r="AL70" s="111">
        <f t="shared" si="9"/>
        <v>63857.282388199244</v>
      </c>
      <c r="AM70" s="111">
        <f t="shared" si="9"/>
        <v>63857.282388199244</v>
      </c>
      <c r="AN70" s="111">
        <f t="shared" si="9"/>
        <v>63857.282388199244</v>
      </c>
      <c r="AO70" s="111">
        <f t="shared" si="9"/>
        <v>63857.282388199244</v>
      </c>
      <c r="AP70" s="111">
        <f t="shared" si="9"/>
        <v>63857.282388199244</v>
      </c>
      <c r="AQ70" s="111">
        <f t="shared" si="9"/>
        <v>63857.282388199244</v>
      </c>
      <c r="AR70" s="111">
        <f t="shared" si="9"/>
        <v>63857.282388199244</v>
      </c>
      <c r="AS70" s="111">
        <f t="shared" si="9"/>
        <v>63857.282388199244</v>
      </c>
      <c r="AT70" s="111">
        <f t="shared" si="9"/>
        <v>63857.282388199244</v>
      </c>
      <c r="AU70" s="111">
        <f t="shared" si="9"/>
        <v>63857.282388199244</v>
      </c>
    </row>
    <row r="71" spans="2:47">
      <c r="B71" s="116" t="s">
        <v>429</v>
      </c>
      <c r="C71" s="111" t="s">
        <v>428</v>
      </c>
      <c r="D71" s="111">
        <f t="shared" ref="D71:AU71" si="10">+(D68/PC_H2)*1000000000</f>
        <v>261710.17372212806</v>
      </c>
      <c r="E71" s="111">
        <f t="shared" si="10"/>
        <v>261710.17372212806</v>
      </c>
      <c r="F71" s="111">
        <f t="shared" si="10"/>
        <v>261710.17372212806</v>
      </c>
      <c r="G71" s="111">
        <f t="shared" si="10"/>
        <v>261710.17372212806</v>
      </c>
      <c r="H71" s="111">
        <f t="shared" si="10"/>
        <v>261710.17372212806</v>
      </c>
      <c r="I71" s="111">
        <f t="shared" si="10"/>
        <v>261710.17372212806</v>
      </c>
      <c r="J71" s="111">
        <f t="shared" si="10"/>
        <v>261710.17372212806</v>
      </c>
      <c r="K71" s="111">
        <f t="shared" si="10"/>
        <v>261710.17372212806</v>
      </c>
      <c r="L71" s="111">
        <f t="shared" si="10"/>
        <v>250565.31251065608</v>
      </c>
      <c r="M71" s="111">
        <f t="shared" si="10"/>
        <v>239420.45129918409</v>
      </c>
      <c r="N71" s="111">
        <f t="shared" si="10"/>
        <v>228275.59008771219</v>
      </c>
      <c r="O71" s="111">
        <f t="shared" si="10"/>
        <v>217130.7288762402</v>
      </c>
      <c r="P71" s="111">
        <f t="shared" si="10"/>
        <v>205985.86766476824</v>
      </c>
      <c r="Q71" s="111">
        <f t="shared" si="10"/>
        <v>194841.00645329626</v>
      </c>
      <c r="R71" s="111">
        <f t="shared" si="10"/>
        <v>183696.1452418243</v>
      </c>
      <c r="S71" s="111">
        <f t="shared" si="10"/>
        <v>172551.28403035222</v>
      </c>
      <c r="T71" s="111">
        <f t="shared" si="10"/>
        <v>169357.53275781102</v>
      </c>
      <c r="U71" s="111">
        <f t="shared" si="10"/>
        <v>166163.78148526978</v>
      </c>
      <c r="V71" s="111">
        <f t="shared" si="10"/>
        <v>162970.03021272857</v>
      </c>
      <c r="W71" s="111">
        <f t="shared" si="10"/>
        <v>159776.2789401873</v>
      </c>
      <c r="X71" s="111">
        <f t="shared" si="10"/>
        <v>156582.52766764609</v>
      </c>
      <c r="Y71" s="111">
        <f t="shared" si="10"/>
        <v>153388.77639510485</v>
      </c>
      <c r="Z71" s="111">
        <f t="shared" si="10"/>
        <v>150195.02512256365</v>
      </c>
      <c r="AA71" s="111">
        <f t="shared" si="10"/>
        <v>147001.27385002241</v>
      </c>
      <c r="AB71" s="111">
        <f t="shared" si="10"/>
        <v>143807.5225774812</v>
      </c>
      <c r="AC71" s="111">
        <f t="shared" si="10"/>
        <v>140613.77130493999</v>
      </c>
      <c r="AD71" s="111">
        <f t="shared" si="10"/>
        <v>137774.88128490333</v>
      </c>
      <c r="AE71" s="111">
        <f t="shared" si="10"/>
        <v>134935.99126486669</v>
      </c>
      <c r="AF71" s="111">
        <f t="shared" si="10"/>
        <v>132097.10124483003</v>
      </c>
      <c r="AG71" s="111">
        <f t="shared" si="10"/>
        <v>129258.2112247934</v>
      </c>
      <c r="AH71" s="111">
        <f t="shared" si="10"/>
        <v>126419.32120475674</v>
      </c>
      <c r="AI71" s="111">
        <f t="shared" si="10"/>
        <v>123580.4311847201</v>
      </c>
      <c r="AJ71" s="111">
        <f t="shared" si="10"/>
        <v>120741.54116468344</v>
      </c>
      <c r="AK71" s="111">
        <f t="shared" si="10"/>
        <v>117902.65114464679</v>
      </c>
      <c r="AL71" s="111">
        <f t="shared" si="10"/>
        <v>115063.76112461014</v>
      </c>
      <c r="AM71" s="111">
        <f t="shared" si="10"/>
        <v>112224.87110457354</v>
      </c>
      <c r="AN71" s="111">
        <f t="shared" si="10"/>
        <v>112224.87110457354</v>
      </c>
      <c r="AO71" s="111">
        <f t="shared" si="10"/>
        <v>112224.87110457354</v>
      </c>
      <c r="AP71" s="111">
        <f t="shared" si="10"/>
        <v>112224.87110457354</v>
      </c>
      <c r="AQ71" s="111">
        <f t="shared" si="10"/>
        <v>112224.87110457354</v>
      </c>
      <c r="AR71" s="111">
        <f t="shared" si="10"/>
        <v>112224.87110457354</v>
      </c>
      <c r="AS71" s="111">
        <f t="shared" si="10"/>
        <v>112224.87110457354</v>
      </c>
      <c r="AT71" s="111">
        <f t="shared" si="10"/>
        <v>112224.87110457354</v>
      </c>
      <c r="AU71" s="111">
        <f t="shared" si="10"/>
        <v>112224.87110457354</v>
      </c>
    </row>
    <row r="73" spans="2:47">
      <c r="I73" s="20">
        <v>7.5</v>
      </c>
    </row>
    <row r="74" spans="2:47">
      <c r="I74" s="20">
        <v>7.5</v>
      </c>
      <c r="J74" s="20">
        <f>+$I$74*J69/$I$69</f>
        <v>7.1806144067796609</v>
      </c>
      <c r="K74" s="20">
        <f t="shared" ref="K74:AU74" si="11">+$I$74*K68/$I$68</f>
        <v>7.5</v>
      </c>
      <c r="L74" s="20">
        <f t="shared" si="11"/>
        <v>7.1806144067796618</v>
      </c>
      <c r="M74" s="20">
        <f t="shared" si="11"/>
        <v>6.8612288135593218</v>
      </c>
      <c r="N74" s="20">
        <f t="shared" si="11"/>
        <v>6.5418432203389845</v>
      </c>
      <c r="O74" s="20">
        <f t="shared" si="11"/>
        <v>6.2224576271186463</v>
      </c>
      <c r="P74" s="20">
        <f t="shared" si="11"/>
        <v>5.9030720338983071</v>
      </c>
      <c r="Q74" s="20">
        <f t="shared" si="11"/>
        <v>5.583686440677968</v>
      </c>
      <c r="R74" s="20">
        <f t="shared" si="11"/>
        <v>5.2643008474576298</v>
      </c>
      <c r="S74" s="20">
        <f t="shared" si="11"/>
        <v>4.9449152542372881</v>
      </c>
      <c r="T74" s="20">
        <f t="shared" si="11"/>
        <v>4.8533898305084744</v>
      </c>
      <c r="U74" s="20">
        <f t="shared" si="11"/>
        <v>4.7618644067796607</v>
      </c>
      <c r="V74" s="20">
        <f t="shared" si="11"/>
        <v>4.6703389830508479</v>
      </c>
      <c r="W74" s="20">
        <f t="shared" si="11"/>
        <v>4.5788135593220334</v>
      </c>
      <c r="X74" s="20">
        <f t="shared" si="11"/>
        <v>4.4872881355932197</v>
      </c>
      <c r="Y74" s="20">
        <f t="shared" si="11"/>
        <v>4.395762711864406</v>
      </c>
      <c r="Z74" s="20">
        <f t="shared" si="11"/>
        <v>4.3042372881355924</v>
      </c>
      <c r="AA74" s="20">
        <f t="shared" si="11"/>
        <v>4.2127118644067787</v>
      </c>
      <c r="AB74" s="20">
        <f t="shared" si="11"/>
        <v>4.1211864406779659</v>
      </c>
      <c r="AC74" s="20">
        <f t="shared" si="11"/>
        <v>4.0296610169491522</v>
      </c>
      <c r="AD74" s="20">
        <f t="shared" si="11"/>
        <v>3.9483050847457624</v>
      </c>
      <c r="AE74" s="20">
        <f t="shared" si="11"/>
        <v>3.8669491525423725</v>
      </c>
      <c r="AF74" s="20">
        <f t="shared" si="11"/>
        <v>3.7855932203389822</v>
      </c>
      <c r="AG74" s="20">
        <f t="shared" si="11"/>
        <v>3.7042372881355923</v>
      </c>
      <c r="AH74" s="20">
        <f t="shared" si="11"/>
        <v>3.6228813559322024</v>
      </c>
      <c r="AI74" s="20">
        <f t="shared" si="11"/>
        <v>3.5415254237288125</v>
      </c>
      <c r="AJ74" s="20">
        <f t="shared" si="11"/>
        <v>3.4601694915254226</v>
      </c>
      <c r="AK74" s="20">
        <f t="shared" si="11"/>
        <v>3.3788135593220328</v>
      </c>
      <c r="AL74" s="20">
        <f t="shared" si="11"/>
        <v>3.2974576271186424</v>
      </c>
      <c r="AM74" s="20">
        <f t="shared" si="11"/>
        <v>3.2161016949152539</v>
      </c>
      <c r="AN74" s="20">
        <f t="shared" si="11"/>
        <v>3.2161016949152539</v>
      </c>
      <c r="AO74" s="20">
        <f t="shared" si="11"/>
        <v>3.2161016949152539</v>
      </c>
      <c r="AP74" s="20">
        <f t="shared" si="11"/>
        <v>3.2161016949152539</v>
      </c>
      <c r="AQ74" s="20">
        <f t="shared" si="11"/>
        <v>3.2161016949152539</v>
      </c>
      <c r="AR74" s="20">
        <f t="shared" si="11"/>
        <v>3.2161016949152539</v>
      </c>
      <c r="AS74" s="20">
        <f t="shared" si="11"/>
        <v>3.2161016949152539</v>
      </c>
      <c r="AT74" s="20">
        <f t="shared" si="11"/>
        <v>3.2161016949152539</v>
      </c>
      <c r="AU74" s="20">
        <f t="shared" si="11"/>
        <v>3.2161016949152539</v>
      </c>
    </row>
  </sheetData>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FC7F8-644B-4888-9CEE-848BE6E0CB94}">
  <dimension ref="B2:AR39"/>
  <sheetViews>
    <sheetView workbookViewId="0">
      <selection activeCell="D29" sqref="D29:H31"/>
    </sheetView>
  </sheetViews>
  <sheetFormatPr defaultColWidth="11.42578125" defaultRowHeight="13.5" customHeight="1"/>
  <cols>
    <col min="2" max="2" width="16.42578125" customWidth="1"/>
  </cols>
  <sheetData>
    <row r="2" spans="2:44" s="26" customFormat="1" ht="13.5" customHeight="1">
      <c r="B2" s="24" t="s">
        <v>457</v>
      </c>
      <c r="C2" s="25" t="s">
        <v>422</v>
      </c>
      <c r="D2" s="25">
        <v>2020</v>
      </c>
      <c r="E2" s="25">
        <v>2021</v>
      </c>
      <c r="F2" s="25">
        <v>2022</v>
      </c>
      <c r="G2" s="25">
        <v>2023</v>
      </c>
      <c r="H2" s="25">
        <v>2024</v>
      </c>
      <c r="I2" s="25">
        <v>2025</v>
      </c>
      <c r="J2" s="25">
        <v>2026</v>
      </c>
      <c r="K2" s="25">
        <v>2027</v>
      </c>
      <c r="L2" s="25">
        <v>2028</v>
      </c>
      <c r="M2" s="25">
        <v>2029</v>
      </c>
      <c r="N2" s="25">
        <v>2030</v>
      </c>
      <c r="O2" s="25">
        <v>2031</v>
      </c>
      <c r="P2" s="25">
        <v>2032</v>
      </c>
      <c r="Q2" s="25">
        <v>2033</v>
      </c>
      <c r="R2" s="25">
        <v>2034</v>
      </c>
      <c r="S2" s="25">
        <v>2035</v>
      </c>
      <c r="T2" s="25">
        <v>2036</v>
      </c>
      <c r="U2" s="25">
        <v>2037</v>
      </c>
      <c r="V2" s="25">
        <v>2038</v>
      </c>
      <c r="W2" s="25">
        <v>2039</v>
      </c>
      <c r="X2" s="25">
        <v>2040</v>
      </c>
      <c r="Y2" s="25">
        <v>2041</v>
      </c>
      <c r="Z2" s="25">
        <v>2042</v>
      </c>
      <c r="AA2" s="25">
        <v>2043</v>
      </c>
      <c r="AB2" s="25">
        <v>2044</v>
      </c>
      <c r="AC2" s="25">
        <v>2045</v>
      </c>
      <c r="AD2" s="25">
        <v>2046</v>
      </c>
      <c r="AE2" s="25">
        <v>2047</v>
      </c>
      <c r="AF2" s="25">
        <v>2048</v>
      </c>
      <c r="AG2" s="25">
        <v>2049</v>
      </c>
      <c r="AH2" s="25">
        <v>2050</v>
      </c>
      <c r="AI2" s="25">
        <v>2051</v>
      </c>
      <c r="AJ2" s="25">
        <v>2052</v>
      </c>
      <c r="AK2" s="25">
        <v>2053</v>
      </c>
      <c r="AL2" s="25">
        <v>2054</v>
      </c>
      <c r="AM2" s="25">
        <v>2055</v>
      </c>
      <c r="AN2" s="25">
        <v>2056</v>
      </c>
      <c r="AO2" s="25">
        <v>2057</v>
      </c>
      <c r="AP2" s="25">
        <v>2058</v>
      </c>
      <c r="AQ2" s="25">
        <v>2059</v>
      </c>
      <c r="AR2" s="25">
        <v>2060</v>
      </c>
    </row>
    <row r="3" spans="2:44" s="26" customFormat="1" ht="13.5" customHeight="1">
      <c r="B3" s="27" t="s">
        <v>458</v>
      </c>
      <c r="C3" s="28" t="s">
        <v>459</v>
      </c>
      <c r="D3" s="28">
        <v>1469.06723724586</v>
      </c>
      <c r="E3" s="28">
        <v>1255.3988063612539</v>
      </c>
      <c r="F3" s="28">
        <v>1256.8370522467092</v>
      </c>
      <c r="G3" s="28">
        <v>1127.1247323299378</v>
      </c>
      <c r="H3" s="28">
        <v>977.78105521043517</v>
      </c>
      <c r="I3" s="28">
        <v>825.74588932362474</v>
      </c>
      <c r="J3" s="28">
        <v>578.65555730700476</v>
      </c>
      <c r="K3" s="28">
        <v>539.88448703578479</v>
      </c>
      <c r="L3" s="28">
        <v>353.44308112079983</v>
      </c>
      <c r="M3" s="28">
        <v>70.558994030700958</v>
      </c>
      <c r="N3" s="28">
        <v>40.791147579917762</v>
      </c>
      <c r="O3" s="28">
        <f>+N3+($S$3-$N$3)/($S$2-$N$2)</f>
        <v>42.199801817647085</v>
      </c>
      <c r="P3" s="28">
        <f t="shared" ref="P3:R3" si="0">+O3+($S$3-$N$3)/($S$2-$N$2)</f>
        <v>43.608456055376408</v>
      </c>
      <c r="Q3" s="28">
        <f t="shared" si="0"/>
        <v>45.017110293105731</v>
      </c>
      <c r="R3" s="28">
        <f t="shared" si="0"/>
        <v>46.425764530835053</v>
      </c>
      <c r="S3" s="28">
        <v>47.834418768564376</v>
      </c>
      <c r="T3" s="28">
        <f>+S3+($X$3-$S$3)/($X$2-$S$2)</f>
        <v>49.168787192110592</v>
      </c>
      <c r="U3" s="28">
        <f t="shared" ref="U3:W3" si="1">+T3+($X$3-$S$3)/($X$2-$S$2)</f>
        <v>50.503155615656809</v>
      </c>
      <c r="V3" s="28">
        <f t="shared" si="1"/>
        <v>51.837524039203025</v>
      </c>
      <c r="W3" s="28">
        <f t="shared" si="1"/>
        <v>53.171892462749241</v>
      </c>
      <c r="X3" s="28">
        <v>54.506260886295458</v>
      </c>
      <c r="Y3" s="28">
        <f>+X3+($AH$3-$X$3)/($AH$2-$X$2)</f>
        <v>57.370634687743504</v>
      </c>
      <c r="Z3" s="28">
        <f t="shared" ref="Z3:AG3" si="2">+Y3+($AH$3-$X$3)/($AH$2-$X$2)</f>
        <v>60.23500848919155</v>
      </c>
      <c r="AA3" s="28">
        <f t="shared" si="2"/>
        <v>63.099382290639596</v>
      </c>
      <c r="AB3" s="28">
        <f t="shared" si="2"/>
        <v>65.963756092087635</v>
      </c>
      <c r="AC3" s="28">
        <f t="shared" si="2"/>
        <v>68.828129893535674</v>
      </c>
      <c r="AD3" s="28">
        <f t="shared" si="2"/>
        <v>71.692503694983714</v>
      </c>
      <c r="AE3" s="28">
        <f t="shared" si="2"/>
        <v>74.556877496431753</v>
      </c>
      <c r="AF3" s="28">
        <f t="shared" si="2"/>
        <v>77.421251297879792</v>
      </c>
      <c r="AG3" s="28">
        <f t="shared" si="2"/>
        <v>80.285625099327831</v>
      </c>
      <c r="AH3" s="28">
        <v>83.149998900775898</v>
      </c>
      <c r="AI3" s="28"/>
      <c r="AJ3" s="28"/>
      <c r="AK3" s="28"/>
      <c r="AL3" s="28"/>
      <c r="AM3" s="28"/>
      <c r="AN3" s="28"/>
      <c r="AO3" s="28"/>
      <c r="AP3" s="28"/>
      <c r="AQ3" s="28"/>
      <c r="AR3" s="28">
        <v>103.70528859995197</v>
      </c>
    </row>
    <row r="4" spans="2:44" s="26" customFormat="1" ht="13.5" customHeight="1">
      <c r="B4" s="27" t="s">
        <v>460</v>
      </c>
      <c r="C4" s="28" t="s">
        <v>459</v>
      </c>
      <c r="D4" s="28">
        <v>1543.5367171613675</v>
      </c>
      <c r="E4" s="28">
        <v>1326.3534396054681</v>
      </c>
      <c r="F4" s="28">
        <v>1308.6966871015868</v>
      </c>
      <c r="G4" s="28">
        <v>1200.93224209286</v>
      </c>
      <c r="H4" s="28">
        <v>1039.7849425890195</v>
      </c>
      <c r="I4" s="28">
        <v>859.83018743094942</v>
      </c>
      <c r="J4" s="28">
        <v>619.46535449452165</v>
      </c>
      <c r="K4" s="28">
        <v>580.63534722919894</v>
      </c>
      <c r="L4" s="28">
        <v>373.05677895396809</v>
      </c>
      <c r="M4" s="28">
        <v>72.423424236281633</v>
      </c>
      <c r="N4" s="28">
        <v>39.899198703676312</v>
      </c>
      <c r="O4" s="28">
        <f>+N4+($S$4-$N$4)/($S$2-$N$2)</f>
        <v>41.434705371962515</v>
      </c>
      <c r="P4" s="28">
        <f t="shared" ref="P4:R4" si="3">+O4+($S$4-$N$4)/($S$2-$N$2)</f>
        <v>42.970212040248718</v>
      </c>
      <c r="Q4" s="28">
        <f t="shared" si="3"/>
        <v>44.505718708534921</v>
      </c>
      <c r="R4" s="28">
        <f t="shared" si="3"/>
        <v>46.041225376821124</v>
      </c>
      <c r="S4" s="28">
        <v>47.576732045107342</v>
      </c>
      <c r="T4" s="28">
        <f>+S4+($X$4-$S$4)/($X$2-$S$2)</f>
        <v>49.340408858818691</v>
      </c>
      <c r="U4" s="28">
        <f t="shared" ref="U4:W4" si="4">+T4+($X$4-$S$4)/($X$2-$S$2)</f>
        <v>51.10408567253004</v>
      </c>
      <c r="V4" s="28">
        <f t="shared" si="4"/>
        <v>52.867762486241389</v>
      </c>
      <c r="W4" s="28">
        <f t="shared" si="4"/>
        <v>54.631439299952739</v>
      </c>
      <c r="X4" s="28">
        <v>56.395116113664081</v>
      </c>
      <c r="Y4" s="28">
        <f>+X4+($AH$4-$X$4)/($AH$2-$X$2)</f>
        <v>59.06750958101911</v>
      </c>
      <c r="Z4" s="28">
        <f t="shared" ref="Z4:AG4" si="5">+Y4+($AH$4-$X$4)/($AH$2-$X$2)</f>
        <v>61.739903048374138</v>
      </c>
      <c r="AA4" s="28">
        <f t="shared" si="5"/>
        <v>64.412296515729167</v>
      </c>
      <c r="AB4" s="28">
        <f t="shared" si="5"/>
        <v>67.084689983084189</v>
      </c>
      <c r="AC4" s="28">
        <f t="shared" si="5"/>
        <v>69.757083450439211</v>
      </c>
      <c r="AD4" s="28">
        <f t="shared" si="5"/>
        <v>72.429476917794233</v>
      </c>
      <c r="AE4" s="28">
        <f t="shared" si="5"/>
        <v>75.101870385149255</v>
      </c>
      <c r="AF4" s="28">
        <f t="shared" si="5"/>
        <v>77.774263852504276</v>
      </c>
      <c r="AG4" s="28">
        <f t="shared" si="5"/>
        <v>80.446657319859298</v>
      </c>
      <c r="AH4" s="28">
        <v>83.119050787214348</v>
      </c>
      <c r="AI4" s="28"/>
      <c r="AJ4" s="28"/>
      <c r="AK4" s="28"/>
      <c r="AL4" s="28"/>
      <c r="AM4" s="28"/>
      <c r="AN4" s="28"/>
      <c r="AO4" s="28"/>
      <c r="AP4" s="28"/>
      <c r="AQ4" s="28"/>
      <c r="AR4" s="28">
        <v>103.87608828631001</v>
      </c>
    </row>
    <row r="5" spans="2:44" s="26" customFormat="1" ht="13.5" customHeight="1">
      <c r="B5" s="27" t="s">
        <v>461</v>
      </c>
      <c r="C5" s="29" t="s">
        <v>459</v>
      </c>
      <c r="D5" s="30">
        <f>+D4-D3</f>
        <v>74.469479915507463</v>
      </c>
      <c r="E5" s="30">
        <f t="shared" ref="E5:AH5" si="6">+E4-E3</f>
        <v>70.954633244214165</v>
      </c>
      <c r="F5" s="30">
        <f t="shared" si="6"/>
        <v>51.85963485487764</v>
      </c>
      <c r="G5" s="30">
        <f t="shared" si="6"/>
        <v>73.807509762922109</v>
      </c>
      <c r="H5" s="30">
        <f t="shared" si="6"/>
        <v>62.003887378584295</v>
      </c>
      <c r="I5" s="30">
        <f t="shared" si="6"/>
        <v>34.084298107324685</v>
      </c>
      <c r="J5" s="30">
        <f t="shared" si="6"/>
        <v>40.809797187516892</v>
      </c>
      <c r="K5" s="30">
        <f t="shared" si="6"/>
        <v>40.750860193414155</v>
      </c>
      <c r="L5" s="30">
        <f t="shared" si="6"/>
        <v>19.61369783316826</v>
      </c>
      <c r="M5" s="30">
        <f t="shared" si="6"/>
        <v>1.8644302055806747</v>
      </c>
      <c r="N5" s="30">
        <f t="shared" si="6"/>
        <v>-0.89194887624145025</v>
      </c>
      <c r="O5" s="30">
        <f t="shared" si="6"/>
        <v>-0.76509644568456991</v>
      </c>
      <c r="P5" s="30">
        <f t="shared" si="6"/>
        <v>-0.63824401512768958</v>
      </c>
      <c r="Q5" s="30">
        <f t="shared" si="6"/>
        <v>-0.51139158457080924</v>
      </c>
      <c r="R5" s="30">
        <f t="shared" si="6"/>
        <v>-0.38453915401392891</v>
      </c>
      <c r="S5" s="30">
        <f t="shared" si="6"/>
        <v>-0.25768672345703436</v>
      </c>
      <c r="T5" s="30">
        <f t="shared" si="6"/>
        <v>0.17162166670809853</v>
      </c>
      <c r="U5" s="30">
        <f t="shared" si="6"/>
        <v>0.60093005687323142</v>
      </c>
      <c r="V5" s="30">
        <f t="shared" si="6"/>
        <v>1.0302384470383643</v>
      </c>
      <c r="W5" s="30">
        <f t="shared" si="6"/>
        <v>1.4595468372034972</v>
      </c>
      <c r="X5" s="30">
        <f t="shared" si="6"/>
        <v>1.888855227368623</v>
      </c>
      <c r="Y5" s="30">
        <f t="shared" si="6"/>
        <v>1.6968748932756057</v>
      </c>
      <c r="Z5" s="30">
        <f t="shared" si="6"/>
        <v>1.5048945591825884</v>
      </c>
      <c r="AA5" s="30">
        <f t="shared" si="6"/>
        <v>1.3129142250895711</v>
      </c>
      <c r="AB5" s="30">
        <f t="shared" si="6"/>
        <v>1.1209338909965538</v>
      </c>
      <c r="AC5" s="30">
        <f t="shared" si="6"/>
        <v>0.92895355690353654</v>
      </c>
      <c r="AD5" s="30">
        <f t="shared" si="6"/>
        <v>0.73697322281051925</v>
      </c>
      <c r="AE5" s="30">
        <f t="shared" si="6"/>
        <v>0.54499288871750196</v>
      </c>
      <c r="AF5" s="30">
        <f t="shared" si="6"/>
        <v>0.35301255462448466</v>
      </c>
      <c r="AG5" s="30">
        <f t="shared" si="6"/>
        <v>0.16103222053146737</v>
      </c>
      <c r="AH5" s="30">
        <f t="shared" si="6"/>
        <v>-3.0948113561549917E-2</v>
      </c>
      <c r="AI5" s="30">
        <f t="shared" ref="AI5:AR5" si="7">+AI3-AI4</f>
        <v>0</v>
      </c>
      <c r="AJ5" s="30">
        <f t="shared" si="7"/>
        <v>0</v>
      </c>
      <c r="AK5" s="30">
        <f t="shared" si="7"/>
        <v>0</v>
      </c>
      <c r="AL5" s="30">
        <f t="shared" si="7"/>
        <v>0</v>
      </c>
      <c r="AM5" s="30">
        <f t="shared" si="7"/>
        <v>0</v>
      </c>
      <c r="AN5" s="30">
        <f t="shared" si="7"/>
        <v>0</v>
      </c>
      <c r="AO5" s="30">
        <f t="shared" si="7"/>
        <v>0</v>
      </c>
      <c r="AP5" s="30">
        <f t="shared" si="7"/>
        <v>0</v>
      </c>
      <c r="AQ5" s="30">
        <f t="shared" si="7"/>
        <v>0</v>
      </c>
      <c r="AR5" s="30">
        <f t="shared" si="7"/>
        <v>-0.17079968635803766</v>
      </c>
    </row>
    <row r="6" spans="2:44" s="26" customFormat="1" ht="13.5" customHeight="1">
      <c r="B6" s="27" t="s">
        <v>462</v>
      </c>
      <c r="C6" s="29" t="s">
        <v>459</v>
      </c>
      <c r="D6" s="30">
        <f>+NPV(Td,D5:AH5)</f>
        <v>373.11836818041292</v>
      </c>
      <c r="E6" s="30">
        <f>+NPV(Td,H5:N5)</f>
        <v>170.74997692407106</v>
      </c>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row>
    <row r="8" spans="2:44" s="26" customFormat="1" ht="13.5" customHeight="1">
      <c r="B8" s="24" t="s">
        <v>463</v>
      </c>
      <c r="C8" s="25" t="s">
        <v>422</v>
      </c>
      <c r="D8" s="25">
        <v>2020</v>
      </c>
      <c r="E8" s="25">
        <v>2021</v>
      </c>
      <c r="F8" s="25">
        <v>2022</v>
      </c>
      <c r="G8" s="25">
        <v>2023</v>
      </c>
      <c r="H8" s="25">
        <v>2024</v>
      </c>
      <c r="I8" s="25">
        <v>2025</v>
      </c>
      <c r="J8" s="25">
        <v>2026</v>
      </c>
      <c r="K8" s="25">
        <v>2027</v>
      </c>
      <c r="L8" s="25">
        <v>2028</v>
      </c>
      <c r="M8" s="25">
        <v>2029</v>
      </c>
      <c r="N8" s="25">
        <v>2030</v>
      </c>
      <c r="O8" s="25">
        <v>2031</v>
      </c>
      <c r="P8" s="25">
        <v>2032</v>
      </c>
      <c r="Q8" s="25">
        <v>2033</v>
      </c>
      <c r="R8" s="25">
        <v>2034</v>
      </c>
      <c r="S8" s="25">
        <v>2035</v>
      </c>
      <c r="T8" s="25">
        <v>2036</v>
      </c>
      <c r="U8" s="25">
        <v>2037</v>
      </c>
      <c r="V8" s="25">
        <v>2038</v>
      </c>
      <c r="W8" s="25">
        <v>2039</v>
      </c>
      <c r="X8" s="25">
        <v>2040</v>
      </c>
      <c r="Y8" s="25">
        <v>2041</v>
      </c>
      <c r="Z8" s="25">
        <v>2042</v>
      </c>
      <c r="AA8" s="25">
        <v>2043</v>
      </c>
      <c r="AB8" s="25">
        <v>2044</v>
      </c>
      <c r="AC8" s="25">
        <v>2045</v>
      </c>
      <c r="AD8" s="25">
        <v>2046</v>
      </c>
      <c r="AE8" s="25">
        <v>2047</v>
      </c>
      <c r="AF8" s="25">
        <v>2048</v>
      </c>
      <c r="AG8" s="25">
        <v>2049</v>
      </c>
      <c r="AH8" s="25">
        <v>2050</v>
      </c>
      <c r="AI8" s="25">
        <v>2051</v>
      </c>
      <c r="AJ8" s="25">
        <v>2052</v>
      </c>
      <c r="AK8" s="25">
        <v>2053</v>
      </c>
      <c r="AL8" s="25">
        <v>2054</v>
      </c>
      <c r="AM8" s="25">
        <v>2055</v>
      </c>
      <c r="AN8" s="25">
        <v>2056</v>
      </c>
      <c r="AO8" s="25">
        <v>2057</v>
      </c>
      <c r="AP8" s="25">
        <v>2058</v>
      </c>
      <c r="AQ8" s="25">
        <v>2059</v>
      </c>
      <c r="AR8" s="25">
        <v>2060</v>
      </c>
    </row>
    <row r="9" spans="2:44" s="26" customFormat="1" ht="13.5" customHeight="1">
      <c r="B9" s="27" t="s">
        <v>458</v>
      </c>
      <c r="C9" s="28" t="s">
        <v>464</v>
      </c>
      <c r="D9" s="28">
        <v>30501572</v>
      </c>
      <c r="E9" s="28">
        <v>31107899</v>
      </c>
      <c r="F9" s="28">
        <v>30942522</v>
      </c>
      <c r="G9" s="28">
        <v>29208456</v>
      </c>
      <c r="H9" s="28">
        <v>24697119</v>
      </c>
      <c r="I9" s="28">
        <v>22005174</v>
      </c>
      <c r="J9" s="28">
        <v>16821299</v>
      </c>
      <c r="K9" s="28">
        <v>16199481</v>
      </c>
      <c r="L9" s="28">
        <v>10215035</v>
      </c>
      <c r="M9" s="28">
        <v>1742688</v>
      </c>
      <c r="N9" s="28">
        <v>1060676</v>
      </c>
      <c r="O9" s="28">
        <v>934544.8</v>
      </c>
      <c r="P9" s="28">
        <v>808413.60000000009</v>
      </c>
      <c r="Q9" s="28">
        <v>682282.40000000014</v>
      </c>
      <c r="R9" s="28">
        <v>556151.20000000019</v>
      </c>
      <c r="S9" s="28">
        <v>430020</v>
      </c>
      <c r="T9" s="28">
        <v>461760.8</v>
      </c>
      <c r="U9" s="28">
        <v>493501.6</v>
      </c>
      <c r="V9" s="28">
        <v>525242.4</v>
      </c>
      <c r="W9" s="28">
        <v>556983.20000000007</v>
      </c>
      <c r="X9" s="28">
        <v>588724</v>
      </c>
      <c r="Y9" s="28">
        <v>615439.19999999995</v>
      </c>
      <c r="Z9" s="28">
        <v>642154.39999999991</v>
      </c>
      <c r="AA9" s="28">
        <v>668869.59999999986</v>
      </c>
      <c r="AB9" s="28">
        <v>695584.79999999981</v>
      </c>
      <c r="AC9" s="28">
        <v>722299.99999999977</v>
      </c>
      <c r="AD9" s="28">
        <v>749015.19999999972</v>
      </c>
      <c r="AE9" s="28">
        <v>775730.39999999967</v>
      </c>
      <c r="AF9" s="28">
        <v>802445.59999999963</v>
      </c>
      <c r="AG9" s="28">
        <v>829160.79999999958</v>
      </c>
      <c r="AH9" s="28">
        <v>855876</v>
      </c>
      <c r="AI9" s="28"/>
      <c r="AJ9" s="28"/>
      <c r="AK9" s="28"/>
      <c r="AL9" s="28"/>
      <c r="AM9" s="28"/>
      <c r="AN9" s="28"/>
      <c r="AO9" s="28"/>
      <c r="AP9" s="28"/>
      <c r="AQ9" s="28"/>
      <c r="AR9" s="28">
        <v>103.70528859995197</v>
      </c>
    </row>
    <row r="10" spans="2:44" s="26" customFormat="1" ht="13.5" customHeight="1">
      <c r="B10" s="27" t="s">
        <v>460</v>
      </c>
      <c r="C10" s="28" t="s">
        <v>464</v>
      </c>
      <c r="D10" s="28">
        <v>30327351</v>
      </c>
      <c r="E10" s="28">
        <v>30245591</v>
      </c>
      <c r="F10" s="28">
        <v>29780597</v>
      </c>
      <c r="G10" s="28">
        <v>27854272</v>
      </c>
      <c r="H10" s="28">
        <v>24025866</v>
      </c>
      <c r="I10" s="28">
        <v>19807116</v>
      </c>
      <c r="J10" s="28">
        <v>14090200</v>
      </c>
      <c r="K10" s="28">
        <v>13774866</v>
      </c>
      <c r="L10" s="28">
        <v>8276450</v>
      </c>
      <c r="M10" s="28">
        <v>890805</v>
      </c>
      <c r="N10" s="28">
        <v>423527</v>
      </c>
      <c r="O10" s="28">
        <v>424648.8</v>
      </c>
      <c r="P10" s="28">
        <v>425770.6</v>
      </c>
      <c r="Q10" s="28">
        <v>426892.39999999997</v>
      </c>
      <c r="R10" s="28">
        <v>428014.19999999995</v>
      </c>
      <c r="S10" s="28">
        <v>429136</v>
      </c>
      <c r="T10" s="28">
        <v>454026</v>
      </c>
      <c r="U10" s="28">
        <v>478916</v>
      </c>
      <c r="V10" s="28">
        <v>503806</v>
      </c>
      <c r="W10" s="28">
        <v>528696</v>
      </c>
      <c r="X10" s="28">
        <v>553586</v>
      </c>
      <c r="Y10" s="28">
        <v>579778.4</v>
      </c>
      <c r="Z10" s="28">
        <v>605970.80000000005</v>
      </c>
      <c r="AA10" s="28">
        <v>632163.20000000007</v>
      </c>
      <c r="AB10" s="28">
        <v>658355.60000000009</v>
      </c>
      <c r="AC10" s="28">
        <v>684548.00000000012</v>
      </c>
      <c r="AD10" s="28">
        <v>710740.40000000014</v>
      </c>
      <c r="AE10" s="28">
        <v>736932.80000000016</v>
      </c>
      <c r="AF10" s="28">
        <v>763125.20000000019</v>
      </c>
      <c r="AG10" s="28">
        <v>789317.60000000021</v>
      </c>
      <c r="AH10" s="28">
        <v>815510</v>
      </c>
      <c r="AI10" s="28"/>
      <c r="AJ10" s="28"/>
      <c r="AK10" s="28"/>
      <c r="AL10" s="28"/>
      <c r="AM10" s="28"/>
      <c r="AN10" s="28"/>
      <c r="AO10" s="28"/>
      <c r="AP10" s="28"/>
      <c r="AQ10" s="28"/>
      <c r="AR10" s="28">
        <v>103.87608828631001</v>
      </c>
    </row>
    <row r="11" spans="2:44" s="26" customFormat="1" ht="13.5" customHeight="1">
      <c r="B11" s="143" t="s">
        <v>465</v>
      </c>
      <c r="C11" s="30" t="s">
        <v>466</v>
      </c>
      <c r="D11" s="30">
        <f>+(D9-D10)/1000</f>
        <v>174.221</v>
      </c>
      <c r="E11" s="30">
        <f t="shared" ref="E11:L11" si="8">+(E9-E10)/1000</f>
        <v>862.30799999999999</v>
      </c>
      <c r="F11" s="30">
        <f t="shared" si="8"/>
        <v>1161.925</v>
      </c>
      <c r="G11" s="30">
        <f t="shared" si="8"/>
        <v>1354.184</v>
      </c>
      <c r="H11" s="30">
        <f t="shared" si="8"/>
        <v>671.25300000000004</v>
      </c>
      <c r="I11" s="30">
        <f t="shared" si="8"/>
        <v>2198.058</v>
      </c>
      <c r="J11" s="30">
        <f t="shared" si="8"/>
        <v>2731.0990000000002</v>
      </c>
      <c r="K11" s="30">
        <f t="shared" si="8"/>
        <v>2424.6149999999998</v>
      </c>
      <c r="L11" s="30">
        <f t="shared" si="8"/>
        <v>1938.585</v>
      </c>
      <c r="M11" s="30">
        <f t="shared" ref="M11" si="9">+(M9-M10)/1000</f>
        <v>851.88300000000004</v>
      </c>
      <c r="N11" s="30">
        <f t="shared" ref="N11" si="10">+(N9-N10)/1000</f>
        <v>637.149</v>
      </c>
      <c r="O11" s="30">
        <f t="shared" ref="O11" si="11">+(O9-O10)/1000</f>
        <v>509.89600000000007</v>
      </c>
      <c r="P11" s="30">
        <f t="shared" ref="P11" si="12">+(P9-P10)/1000</f>
        <v>382.64300000000014</v>
      </c>
      <c r="Q11" s="30">
        <f t="shared" ref="Q11" si="13">+(Q9-Q10)/1000</f>
        <v>255.39000000000019</v>
      </c>
      <c r="R11" s="30">
        <f t="shared" ref="R11" si="14">+(R9-R10)/1000</f>
        <v>128.13700000000023</v>
      </c>
      <c r="S11" s="30">
        <f t="shared" ref="S11:T11" si="15">+(S9-S10)/1000</f>
        <v>0.88400000000000001</v>
      </c>
      <c r="T11" s="30">
        <f t="shared" si="15"/>
        <v>7.7347999999999884</v>
      </c>
      <c r="U11" s="30">
        <f t="shared" ref="U11" si="16">+(U9-U10)/1000</f>
        <v>14.585599999999976</v>
      </c>
      <c r="V11" s="30">
        <f t="shared" ref="V11" si="17">+(V9-V10)/1000</f>
        <v>21.436400000000024</v>
      </c>
      <c r="W11" s="30">
        <f t="shared" ref="W11" si="18">+(W9-W10)/1000</f>
        <v>28.28720000000007</v>
      </c>
      <c r="X11" s="30">
        <f t="shared" ref="X11" si="19">+(X9-X10)/1000</f>
        <v>35.137999999999998</v>
      </c>
      <c r="Y11" s="30">
        <f t="shared" ref="Y11" si="20">+(Y9-Y10)/1000</f>
        <v>35.660799999999931</v>
      </c>
      <c r="Z11" s="30">
        <f t="shared" ref="Z11" si="21">+(Z9-Z10)/1000</f>
        <v>36.183599999999863</v>
      </c>
      <c r="AA11" s="30">
        <f t="shared" ref="AA11:AB11" si="22">+(AA9-AA10)/1000</f>
        <v>36.706399999999789</v>
      </c>
      <c r="AB11" s="30">
        <f t="shared" si="22"/>
        <v>37.229199999999722</v>
      </c>
      <c r="AC11" s="30">
        <f t="shared" ref="AC11" si="23">+(AC9-AC10)/1000</f>
        <v>37.751999999999654</v>
      </c>
      <c r="AD11" s="30">
        <f t="shared" ref="AD11" si="24">+(AD9-AD10)/1000</f>
        <v>38.27479999999958</v>
      </c>
      <c r="AE11" s="30">
        <f t="shared" ref="AE11" si="25">+(AE9-AE10)/1000</f>
        <v>38.797599999999512</v>
      </c>
      <c r="AF11" s="30">
        <f t="shared" ref="AF11" si="26">+(AF9-AF10)/1000</f>
        <v>39.320399999999438</v>
      </c>
      <c r="AG11" s="30">
        <f t="shared" ref="AG11" si="27">+(AG9-AG10)/1000</f>
        <v>39.843199999999371</v>
      </c>
      <c r="AH11" s="30">
        <f t="shared" ref="AH11" si="28">+(AH9-AH10)/1000</f>
        <v>40.366</v>
      </c>
      <c r="AI11" s="30">
        <f t="shared" ref="AI11" si="29">+AI9-AI10</f>
        <v>0</v>
      </c>
      <c r="AJ11" s="30">
        <f t="shared" ref="AJ11" si="30">+AJ9-AJ10</f>
        <v>0</v>
      </c>
      <c r="AK11" s="30">
        <f t="shared" ref="AK11" si="31">+AK9-AK10</f>
        <v>0</v>
      </c>
      <c r="AL11" s="30">
        <f t="shared" ref="AL11" si="32">+AL9-AL10</f>
        <v>0</v>
      </c>
      <c r="AM11" s="30">
        <f t="shared" ref="AM11" si="33">+AM9-AM10</f>
        <v>0</v>
      </c>
      <c r="AN11" s="30">
        <f t="shared" ref="AN11" si="34">+AN9-AN10</f>
        <v>0</v>
      </c>
      <c r="AO11" s="30">
        <f t="shared" ref="AO11" si="35">+AO9-AO10</f>
        <v>0</v>
      </c>
      <c r="AP11" s="30">
        <f t="shared" ref="AP11" si="36">+AP9-AP10</f>
        <v>0</v>
      </c>
      <c r="AQ11" s="30">
        <f t="shared" ref="AQ11" si="37">+AQ9-AQ10</f>
        <v>0</v>
      </c>
      <c r="AR11" s="30">
        <f t="shared" ref="AR11" si="38">+AR9-AR10</f>
        <v>-0.17079968635803766</v>
      </c>
    </row>
    <row r="13" spans="2:44" s="26" customFormat="1" ht="13.5" customHeight="1">
      <c r="B13" s="24" t="s">
        <v>467</v>
      </c>
      <c r="C13" s="25" t="s">
        <v>422</v>
      </c>
      <c r="D13" s="25">
        <v>2020</v>
      </c>
      <c r="E13" s="25">
        <v>2021</v>
      </c>
      <c r="F13" s="25">
        <v>2022</v>
      </c>
      <c r="G13" s="25">
        <v>2023</v>
      </c>
      <c r="H13" s="25">
        <v>2024</v>
      </c>
      <c r="I13" s="25">
        <v>2025</v>
      </c>
      <c r="J13" s="25">
        <v>2026</v>
      </c>
      <c r="K13" s="25">
        <v>2027</v>
      </c>
      <c r="L13" s="25">
        <v>2028</v>
      </c>
      <c r="M13" s="25">
        <v>2029</v>
      </c>
      <c r="N13" s="25">
        <v>2030</v>
      </c>
      <c r="O13" s="25">
        <v>2031</v>
      </c>
      <c r="P13" s="25">
        <v>2032</v>
      </c>
      <c r="Q13" s="25">
        <v>2033</v>
      </c>
      <c r="R13" s="25">
        <v>2034</v>
      </c>
      <c r="S13" s="25">
        <v>2035</v>
      </c>
      <c r="T13" s="25">
        <v>2036</v>
      </c>
      <c r="U13" s="25">
        <v>2037</v>
      </c>
      <c r="V13" s="25">
        <v>2038</v>
      </c>
      <c r="W13" s="25">
        <v>2039</v>
      </c>
      <c r="X13" s="25">
        <v>2040</v>
      </c>
      <c r="Y13" s="25">
        <v>2041</v>
      </c>
      <c r="Z13" s="25">
        <v>2042</v>
      </c>
      <c r="AA13" s="25">
        <v>2043</v>
      </c>
      <c r="AB13" s="25">
        <v>2044</v>
      </c>
      <c r="AC13" s="25">
        <v>2045</v>
      </c>
      <c r="AD13" s="25">
        <v>2046</v>
      </c>
      <c r="AE13" s="25">
        <v>2047</v>
      </c>
      <c r="AF13" s="25">
        <v>2048</v>
      </c>
      <c r="AG13" s="25">
        <v>2049</v>
      </c>
      <c r="AH13" s="25">
        <v>2050</v>
      </c>
      <c r="AI13" s="25">
        <v>2051</v>
      </c>
      <c r="AJ13" s="25">
        <v>2052</v>
      </c>
      <c r="AK13" s="25">
        <v>2053</v>
      </c>
      <c r="AL13" s="25">
        <v>2054</v>
      </c>
      <c r="AM13" s="25">
        <v>2055</v>
      </c>
      <c r="AN13" s="25">
        <v>2056</v>
      </c>
      <c r="AO13" s="25">
        <v>2057</v>
      </c>
      <c r="AP13" s="25">
        <v>2058</v>
      </c>
      <c r="AQ13" s="25">
        <v>2059</v>
      </c>
      <c r="AR13" s="25">
        <v>2060</v>
      </c>
    </row>
    <row r="14" spans="2:44" s="26" customFormat="1" ht="13.5" customHeight="1">
      <c r="B14" s="27" t="s">
        <v>458</v>
      </c>
      <c r="C14" s="28" t="s">
        <v>468</v>
      </c>
      <c r="D14" s="28">
        <v>83402</v>
      </c>
      <c r="E14" s="28">
        <v>83770</v>
      </c>
      <c r="F14" s="28">
        <v>88801</v>
      </c>
      <c r="G14" s="28">
        <v>91016</v>
      </c>
      <c r="H14" s="28">
        <v>92670</v>
      </c>
      <c r="I14" s="28">
        <v>95224</v>
      </c>
      <c r="J14" s="28">
        <v>98272</v>
      </c>
      <c r="K14" s="28">
        <v>98720</v>
      </c>
      <c r="L14" s="28">
        <v>98344</v>
      </c>
      <c r="M14" s="28">
        <v>97863</v>
      </c>
      <c r="N14" s="28">
        <v>96842</v>
      </c>
      <c r="O14" s="28">
        <v>98051</v>
      </c>
      <c r="P14" s="28">
        <v>99260</v>
      </c>
      <c r="Q14" s="28">
        <v>100469</v>
      </c>
      <c r="R14" s="28">
        <v>101678</v>
      </c>
      <c r="S14" s="28">
        <v>102887</v>
      </c>
      <c r="T14" s="28">
        <v>104259.8</v>
      </c>
      <c r="U14" s="28">
        <v>105632.6</v>
      </c>
      <c r="V14" s="28">
        <v>107005.40000000001</v>
      </c>
      <c r="W14" s="28">
        <v>108378.20000000001</v>
      </c>
      <c r="X14" s="28">
        <v>109751</v>
      </c>
      <c r="Y14" s="28">
        <v>111677</v>
      </c>
      <c r="Z14" s="28">
        <v>113603</v>
      </c>
      <c r="AA14" s="28">
        <v>115529</v>
      </c>
      <c r="AB14" s="28">
        <v>117455</v>
      </c>
      <c r="AC14" s="28">
        <v>119381</v>
      </c>
      <c r="AD14" s="28">
        <v>121307</v>
      </c>
      <c r="AE14" s="28">
        <v>123233</v>
      </c>
      <c r="AF14" s="28">
        <v>125159</v>
      </c>
      <c r="AG14" s="28">
        <v>127085</v>
      </c>
      <c r="AH14" s="28">
        <v>129011</v>
      </c>
      <c r="AI14" s="28"/>
      <c r="AJ14" s="28"/>
      <c r="AK14" s="28"/>
      <c r="AL14" s="28"/>
      <c r="AM14" s="28"/>
      <c r="AN14" s="28"/>
      <c r="AO14" s="28"/>
      <c r="AP14" s="28"/>
      <c r="AQ14" s="28"/>
      <c r="AR14" s="28">
        <v>103.70528859995197</v>
      </c>
    </row>
    <row r="15" spans="2:44" s="26" customFormat="1" ht="13.5" customHeight="1">
      <c r="B15" s="27" t="s">
        <v>460</v>
      </c>
      <c r="C15" s="28" t="s">
        <v>468</v>
      </c>
      <c r="D15" s="28">
        <v>83292</v>
      </c>
      <c r="E15" s="28">
        <v>83740</v>
      </c>
      <c r="F15" s="28">
        <v>88621</v>
      </c>
      <c r="G15" s="28">
        <v>90717</v>
      </c>
      <c r="H15" s="28">
        <v>92510</v>
      </c>
      <c r="I15" s="28">
        <v>95068</v>
      </c>
      <c r="J15" s="28">
        <v>98028</v>
      </c>
      <c r="K15" s="28">
        <v>98472</v>
      </c>
      <c r="L15" s="28">
        <v>97871</v>
      </c>
      <c r="M15" s="28">
        <v>97762</v>
      </c>
      <c r="N15" s="28">
        <v>96812</v>
      </c>
      <c r="O15" s="28">
        <v>98023.4</v>
      </c>
      <c r="P15" s="28">
        <v>99234.799999999988</v>
      </c>
      <c r="Q15" s="28">
        <v>100446.19999999998</v>
      </c>
      <c r="R15" s="28">
        <v>101657.59999999998</v>
      </c>
      <c r="S15" s="28">
        <v>102869</v>
      </c>
      <c r="T15" s="28">
        <v>104267.6</v>
      </c>
      <c r="U15" s="28">
        <v>105666.20000000001</v>
      </c>
      <c r="V15" s="28">
        <v>107064.80000000002</v>
      </c>
      <c r="W15" s="28">
        <v>108463.40000000002</v>
      </c>
      <c r="X15" s="28">
        <v>109862</v>
      </c>
      <c r="Y15" s="28">
        <v>111794.9</v>
      </c>
      <c r="Z15" s="28">
        <v>113727.79999999999</v>
      </c>
      <c r="AA15" s="28">
        <v>115660.69999999998</v>
      </c>
      <c r="AB15" s="28">
        <v>117593.59999999998</v>
      </c>
      <c r="AC15" s="28">
        <v>119526.49999999997</v>
      </c>
      <c r="AD15" s="28">
        <v>121459.39999999997</v>
      </c>
      <c r="AE15" s="28">
        <v>123392.29999999996</v>
      </c>
      <c r="AF15" s="28">
        <v>125325.19999999995</v>
      </c>
      <c r="AG15" s="28">
        <v>127258.09999999995</v>
      </c>
      <c r="AH15" s="28">
        <v>129191</v>
      </c>
      <c r="AI15" s="28"/>
      <c r="AJ15" s="28"/>
      <c r="AK15" s="28"/>
      <c r="AL15" s="28"/>
      <c r="AM15" s="28"/>
      <c r="AN15" s="28"/>
      <c r="AO15" s="28"/>
      <c r="AP15" s="28"/>
      <c r="AQ15" s="28"/>
      <c r="AR15" s="28">
        <v>103.87608828631001</v>
      </c>
    </row>
    <row r="17" spans="2:44" s="26" customFormat="1" ht="13.5" customHeight="1">
      <c r="B17" s="24" t="s">
        <v>469</v>
      </c>
      <c r="C17" s="25" t="s">
        <v>422</v>
      </c>
      <c r="D17" s="25">
        <v>2020</v>
      </c>
      <c r="E17" s="25">
        <v>2021</v>
      </c>
      <c r="F17" s="25">
        <v>2022</v>
      </c>
      <c r="G17" s="25">
        <v>2023</v>
      </c>
      <c r="H17" s="25">
        <v>2024</v>
      </c>
      <c r="I17" s="25">
        <v>2025</v>
      </c>
      <c r="J17" s="25">
        <v>2026</v>
      </c>
      <c r="K17" s="25">
        <v>2027</v>
      </c>
      <c r="L17" s="25">
        <v>2028</v>
      </c>
      <c r="M17" s="25">
        <v>2029</v>
      </c>
      <c r="N17" s="25">
        <v>2030</v>
      </c>
      <c r="O17" s="25">
        <v>2031</v>
      </c>
      <c r="P17" s="25">
        <v>2032</v>
      </c>
      <c r="Q17" s="25">
        <v>2033</v>
      </c>
      <c r="R17" s="25">
        <v>2034</v>
      </c>
      <c r="S17" s="25">
        <v>2035</v>
      </c>
      <c r="T17" s="25">
        <v>2036</v>
      </c>
      <c r="U17" s="25">
        <v>2037</v>
      </c>
      <c r="V17" s="25">
        <v>2038</v>
      </c>
      <c r="W17" s="25">
        <v>2039</v>
      </c>
      <c r="X17" s="25">
        <v>2040</v>
      </c>
      <c r="Y17" s="25">
        <v>2041</v>
      </c>
      <c r="Z17" s="25">
        <v>2042</v>
      </c>
      <c r="AA17" s="25">
        <v>2043</v>
      </c>
      <c r="AB17" s="25">
        <v>2044</v>
      </c>
      <c r="AC17" s="25">
        <v>2045</v>
      </c>
      <c r="AD17" s="25">
        <v>2046</v>
      </c>
      <c r="AE17" s="25">
        <v>2047</v>
      </c>
      <c r="AF17" s="25">
        <v>2048</v>
      </c>
      <c r="AG17" s="25">
        <v>2049</v>
      </c>
      <c r="AH17" s="25">
        <v>2050</v>
      </c>
      <c r="AI17" s="25">
        <v>2051</v>
      </c>
      <c r="AJ17" s="25">
        <v>2052</v>
      </c>
      <c r="AK17" s="25">
        <v>2053</v>
      </c>
      <c r="AL17" s="25">
        <v>2054</v>
      </c>
      <c r="AM17" s="25">
        <v>2055</v>
      </c>
      <c r="AN17" s="25">
        <v>2056</v>
      </c>
      <c r="AO17" s="25">
        <v>2057</v>
      </c>
      <c r="AP17" s="25">
        <v>2058</v>
      </c>
      <c r="AQ17" s="25">
        <v>2059</v>
      </c>
      <c r="AR17" s="25">
        <v>2060</v>
      </c>
    </row>
    <row r="18" spans="2:44" s="26" customFormat="1" ht="13.5" customHeight="1">
      <c r="B18" s="27" t="s">
        <v>458</v>
      </c>
      <c r="C18" s="28" t="s">
        <v>470</v>
      </c>
      <c r="D18" s="144">
        <f>+D9/(D14*1000)</f>
        <v>0.36571751276947795</v>
      </c>
      <c r="E18" s="144">
        <f t="shared" ref="E18:N18" si="39">+E9/(E14*1000)</f>
        <v>0.3713489196609765</v>
      </c>
      <c r="F18" s="144">
        <f t="shared" si="39"/>
        <v>0.34844790036148243</v>
      </c>
      <c r="G18" s="144">
        <f t="shared" si="39"/>
        <v>0.32091561923178341</v>
      </c>
      <c r="H18" s="144">
        <f>+H9/(H14*1000)</f>
        <v>0.26650608611201038</v>
      </c>
      <c r="I18" s="144">
        <f t="shared" si="39"/>
        <v>0.23108852810215913</v>
      </c>
      <c r="J18" s="144">
        <f t="shared" si="39"/>
        <v>0.17117082180071638</v>
      </c>
      <c r="K18" s="144">
        <f t="shared" si="39"/>
        <v>0.16409522893030795</v>
      </c>
      <c r="L18" s="144">
        <f t="shared" si="39"/>
        <v>0.10387044456194583</v>
      </c>
      <c r="M18" s="144">
        <f t="shared" si="39"/>
        <v>1.7807424665093038E-2</v>
      </c>
      <c r="N18" s="144">
        <f t="shared" si="39"/>
        <v>1.0952644513744036E-2</v>
      </c>
      <c r="O18" s="144">
        <f t="shared" ref="O18:AH18" si="40">+O9/(O14*1000)</f>
        <v>9.5312113084007315E-3</v>
      </c>
      <c r="P18" s="144">
        <f t="shared" si="40"/>
        <v>8.1444045939955689E-3</v>
      </c>
      <c r="Q18" s="144">
        <f t="shared" si="40"/>
        <v>6.7909743303904702E-3</v>
      </c>
      <c r="R18" s="144">
        <f t="shared" si="40"/>
        <v>5.4697299317453159E-3</v>
      </c>
      <c r="S18" s="144">
        <f t="shared" si="40"/>
        <v>4.1795367733532904E-3</v>
      </c>
      <c r="T18" s="144">
        <f t="shared" si="40"/>
        <v>4.4289438498826966E-3</v>
      </c>
      <c r="U18" s="144">
        <f t="shared" si="40"/>
        <v>4.6718683436742063E-3</v>
      </c>
      <c r="V18" s="144">
        <f t="shared" si="40"/>
        <v>4.9085597549282552E-3</v>
      </c>
      <c r="W18" s="144">
        <f t="shared" si="40"/>
        <v>5.1392549424146188E-3</v>
      </c>
      <c r="X18" s="144">
        <f t="shared" si="40"/>
        <v>5.364178914087343E-3</v>
      </c>
      <c r="Y18" s="144">
        <f t="shared" si="40"/>
        <v>5.5108858583235573E-3</v>
      </c>
      <c r="Z18" s="144">
        <f t="shared" si="40"/>
        <v>5.6526183287413179E-3</v>
      </c>
      <c r="AA18" s="144">
        <f t="shared" si="40"/>
        <v>5.7896251157717963E-3</v>
      </c>
      <c r="AB18" s="144">
        <f t="shared" si="40"/>
        <v>5.9221386914137314E-3</v>
      </c>
      <c r="AC18" s="144">
        <f t="shared" si="40"/>
        <v>6.0503765255777702E-3</v>
      </c>
      <c r="AD18" s="144">
        <f t="shared" si="40"/>
        <v>6.1745422770326502E-3</v>
      </c>
      <c r="AE18" s="144">
        <f t="shared" si="40"/>
        <v>6.2948268726720899E-3</v>
      </c>
      <c r="AF18" s="144">
        <f t="shared" si="40"/>
        <v>6.4114094871323647E-3</v>
      </c>
      <c r="AG18" s="144">
        <f t="shared" si="40"/>
        <v>6.5244584333320182E-3</v>
      </c>
      <c r="AH18" s="144">
        <f t="shared" si="40"/>
        <v>6.6341319732425921E-3</v>
      </c>
      <c r="AI18" s="28"/>
      <c r="AJ18" s="28"/>
      <c r="AK18" s="28"/>
      <c r="AL18" s="28"/>
      <c r="AM18" s="28"/>
      <c r="AN18" s="28"/>
      <c r="AO18" s="28"/>
      <c r="AP18" s="28"/>
      <c r="AQ18" s="28"/>
      <c r="AR18" s="28">
        <v>103.70528859995197</v>
      </c>
    </row>
    <row r="19" spans="2:44" s="26" customFormat="1" ht="13.5" customHeight="1">
      <c r="B19" s="27" t="s">
        <v>460</v>
      </c>
      <c r="C19" s="28" t="s">
        <v>470</v>
      </c>
      <c r="D19" s="144">
        <f>+D10/(D15*1000)</f>
        <v>0.36410880996974498</v>
      </c>
      <c r="E19" s="144">
        <f t="shared" ref="E19:N19" si="41">+E10/(E15*1000)</f>
        <v>0.36118451158347264</v>
      </c>
      <c r="F19" s="144">
        <f t="shared" si="41"/>
        <v>0.33604447027228307</v>
      </c>
      <c r="G19" s="144">
        <f t="shared" si="41"/>
        <v>0.30704577973257491</v>
      </c>
      <c r="H19" s="144">
        <f>+H10/(H15*1000)</f>
        <v>0.25971101502540267</v>
      </c>
      <c r="I19" s="144">
        <f t="shared" si="41"/>
        <v>0.20834682543021837</v>
      </c>
      <c r="J19" s="144">
        <f t="shared" si="41"/>
        <v>0.1437364834537071</v>
      </c>
      <c r="K19" s="144">
        <f t="shared" si="41"/>
        <v>0.13988611991225933</v>
      </c>
      <c r="L19" s="144">
        <f t="shared" si="41"/>
        <v>8.456488643214026E-2</v>
      </c>
      <c r="M19" s="144">
        <f t="shared" si="41"/>
        <v>9.1119760234037762E-3</v>
      </c>
      <c r="N19" s="144">
        <f t="shared" si="41"/>
        <v>4.3747366029004671E-3</v>
      </c>
      <c r="O19" s="144">
        <f t="shared" ref="O19:AH19" si="42">+O10/(O15*1000)</f>
        <v>4.3321166170526629E-3</v>
      </c>
      <c r="P19" s="144">
        <f t="shared" si="42"/>
        <v>4.290537190582336E-3</v>
      </c>
      <c r="Q19" s="144">
        <f t="shared" si="42"/>
        <v>4.2499606754660708E-3</v>
      </c>
      <c r="R19" s="144">
        <f t="shared" si="42"/>
        <v>4.2103512182070013E-3</v>
      </c>
      <c r="S19" s="144">
        <f t="shared" si="42"/>
        <v>4.1716746541718107E-3</v>
      </c>
      <c r="T19" s="144">
        <f t="shared" si="42"/>
        <v>4.3544303311862939E-3</v>
      </c>
      <c r="U19" s="144">
        <f t="shared" si="42"/>
        <v>4.5323480923890507E-3</v>
      </c>
      <c r="V19" s="144">
        <f t="shared" si="42"/>
        <v>4.7056175325597199E-3</v>
      </c>
      <c r="W19" s="144">
        <f t="shared" si="42"/>
        <v>4.8744184674277208E-3</v>
      </c>
      <c r="X19" s="144">
        <f t="shared" si="42"/>
        <v>5.038921556134059E-3</v>
      </c>
      <c r="Y19" s="144">
        <f t="shared" si="42"/>
        <v>5.1860898842433778E-3</v>
      </c>
      <c r="Z19" s="144">
        <f t="shared" si="42"/>
        <v>5.3282557123236372E-3</v>
      </c>
      <c r="AA19" s="144">
        <f t="shared" si="42"/>
        <v>5.4656698429112064E-3</v>
      </c>
      <c r="AB19" s="144">
        <f t="shared" si="42"/>
        <v>5.5985665886578882E-3</v>
      </c>
      <c r="AC19" s="144">
        <f t="shared" si="42"/>
        <v>5.7271651056460303E-3</v>
      </c>
      <c r="AD19" s="144">
        <f t="shared" si="42"/>
        <v>5.8516705993937098E-3</v>
      </c>
      <c r="AE19" s="144">
        <f t="shared" si="42"/>
        <v>5.9722754175098479E-3</v>
      </c>
      <c r="AF19" s="144">
        <f t="shared" si="42"/>
        <v>6.0891600412367221E-3</v>
      </c>
      <c r="AG19" s="144">
        <f t="shared" si="42"/>
        <v>6.2024939866303251E-3</v>
      </c>
      <c r="AH19" s="144">
        <f t="shared" si="42"/>
        <v>6.3124366248422875E-3</v>
      </c>
      <c r="AI19" s="28"/>
      <c r="AJ19" s="28"/>
      <c r="AK19" s="28"/>
      <c r="AL19" s="28"/>
      <c r="AM19" s="28"/>
      <c r="AN19" s="28"/>
      <c r="AO19" s="28"/>
      <c r="AP19" s="28"/>
      <c r="AQ19" s="28"/>
      <c r="AR19" s="28">
        <v>103.87608828631001</v>
      </c>
    </row>
    <row r="20" spans="2:44" ht="13.5" customHeight="1">
      <c r="B20" s="27" t="s">
        <v>471</v>
      </c>
      <c r="C20" s="28" t="s">
        <v>470</v>
      </c>
      <c r="D20" s="144">
        <v>0.38340000000000002</v>
      </c>
      <c r="E20" s="144">
        <v>0.39069999999999999</v>
      </c>
      <c r="F20" s="144">
        <v>0.30059999999999998</v>
      </c>
      <c r="G20" s="144">
        <v>0.24210000000000001</v>
      </c>
    </row>
    <row r="21" spans="2:44" ht="13.5" customHeight="1">
      <c r="B21" s="27" t="s">
        <v>472</v>
      </c>
      <c r="C21" s="28" t="s">
        <v>470</v>
      </c>
      <c r="D21" s="144">
        <f>+IF(D20="",D19,D20)</f>
        <v>0.38340000000000002</v>
      </c>
      <c r="E21" s="144">
        <f t="shared" ref="E21:AH21" si="43">+IF(E20="",E19,E20)</f>
        <v>0.39069999999999999</v>
      </c>
      <c r="F21" s="144">
        <f t="shared" si="43"/>
        <v>0.30059999999999998</v>
      </c>
      <c r="G21" s="144">
        <f>+IF(G20="",G19,G20)</f>
        <v>0.24210000000000001</v>
      </c>
      <c r="H21" s="144">
        <f>+IF(H20="",H19,H20)</f>
        <v>0.25971101502540267</v>
      </c>
      <c r="I21" s="144">
        <f t="shared" si="43"/>
        <v>0.20834682543021837</v>
      </c>
      <c r="J21" s="144">
        <f t="shared" si="43"/>
        <v>0.1437364834537071</v>
      </c>
      <c r="K21" s="144">
        <f t="shared" si="43"/>
        <v>0.13988611991225933</v>
      </c>
      <c r="L21" s="144">
        <f t="shared" si="43"/>
        <v>8.456488643214026E-2</v>
      </c>
      <c r="M21" s="144">
        <f t="shared" si="43"/>
        <v>9.1119760234037762E-3</v>
      </c>
      <c r="N21" s="144">
        <f t="shared" si="43"/>
        <v>4.3747366029004671E-3</v>
      </c>
      <c r="O21" s="144">
        <f t="shared" si="43"/>
        <v>4.3321166170526629E-3</v>
      </c>
      <c r="P21" s="144">
        <f t="shared" si="43"/>
        <v>4.290537190582336E-3</v>
      </c>
      <c r="Q21" s="144">
        <f t="shared" si="43"/>
        <v>4.2499606754660708E-3</v>
      </c>
      <c r="R21" s="144">
        <f t="shared" si="43"/>
        <v>4.2103512182070013E-3</v>
      </c>
      <c r="S21" s="144">
        <f t="shared" si="43"/>
        <v>4.1716746541718107E-3</v>
      </c>
      <c r="T21" s="144">
        <f t="shared" si="43"/>
        <v>4.3544303311862939E-3</v>
      </c>
      <c r="U21" s="144">
        <f t="shared" si="43"/>
        <v>4.5323480923890507E-3</v>
      </c>
      <c r="V21" s="144">
        <f t="shared" si="43"/>
        <v>4.7056175325597199E-3</v>
      </c>
      <c r="W21" s="144">
        <f t="shared" si="43"/>
        <v>4.8744184674277208E-3</v>
      </c>
      <c r="X21" s="144">
        <f t="shared" si="43"/>
        <v>5.038921556134059E-3</v>
      </c>
      <c r="Y21" s="144">
        <f t="shared" si="43"/>
        <v>5.1860898842433778E-3</v>
      </c>
      <c r="Z21" s="144">
        <f t="shared" si="43"/>
        <v>5.3282557123236372E-3</v>
      </c>
      <c r="AA21" s="144">
        <f t="shared" si="43"/>
        <v>5.4656698429112064E-3</v>
      </c>
      <c r="AB21" s="144">
        <f t="shared" si="43"/>
        <v>5.5985665886578882E-3</v>
      </c>
      <c r="AC21" s="144">
        <f t="shared" si="43"/>
        <v>5.7271651056460303E-3</v>
      </c>
      <c r="AD21" s="144">
        <f t="shared" si="43"/>
        <v>5.8516705993937098E-3</v>
      </c>
      <c r="AE21" s="144">
        <f t="shared" si="43"/>
        <v>5.9722754175098479E-3</v>
      </c>
      <c r="AF21" s="144">
        <f t="shared" si="43"/>
        <v>6.0891600412367221E-3</v>
      </c>
      <c r="AG21" s="144">
        <f t="shared" si="43"/>
        <v>6.2024939866303251E-3</v>
      </c>
      <c r="AH21" s="144">
        <f t="shared" si="43"/>
        <v>6.3124366248422875E-3</v>
      </c>
    </row>
    <row r="22" spans="2:44" ht="13.5" customHeight="1">
      <c r="B22" s="28"/>
      <c r="C22" s="28"/>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row>
    <row r="23" spans="2:44" s="26" customFormat="1" ht="13.5" customHeight="1">
      <c r="B23" s="24" t="s">
        <v>473</v>
      </c>
      <c r="C23" s="25" t="s">
        <v>422</v>
      </c>
      <c r="D23" s="25">
        <v>2020</v>
      </c>
      <c r="E23" s="25">
        <v>2021</v>
      </c>
      <c r="F23" s="25">
        <v>2022</v>
      </c>
      <c r="G23" s="25">
        <v>2023</v>
      </c>
      <c r="H23" s="25">
        <v>2024</v>
      </c>
      <c r="I23" s="25">
        <v>2025</v>
      </c>
      <c r="J23" s="25">
        <v>2026</v>
      </c>
      <c r="K23" s="25">
        <v>2027</v>
      </c>
      <c r="L23" s="25">
        <v>2028</v>
      </c>
      <c r="M23" s="25">
        <v>2029</v>
      </c>
      <c r="N23" s="25">
        <v>2030</v>
      </c>
      <c r="O23" s="25">
        <v>2031</v>
      </c>
      <c r="P23" s="25">
        <v>2032</v>
      </c>
      <c r="Q23" s="25">
        <v>2033</v>
      </c>
      <c r="R23" s="25">
        <v>2034</v>
      </c>
      <c r="S23" s="25">
        <v>2035</v>
      </c>
      <c r="T23" s="25">
        <v>2036</v>
      </c>
      <c r="U23" s="25">
        <v>2037</v>
      </c>
      <c r="V23" s="25">
        <v>2038</v>
      </c>
      <c r="W23" s="25">
        <v>2039</v>
      </c>
      <c r="X23" s="25">
        <v>2040</v>
      </c>
      <c r="Y23" s="25">
        <v>2041</v>
      </c>
      <c r="Z23" s="25">
        <v>2042</v>
      </c>
      <c r="AA23" s="25">
        <v>2043</v>
      </c>
      <c r="AB23" s="25">
        <v>2044</v>
      </c>
      <c r="AC23" s="25">
        <v>2045</v>
      </c>
      <c r="AD23" s="25">
        <v>2046</v>
      </c>
      <c r="AE23" s="25">
        <v>2047</v>
      </c>
      <c r="AF23" s="25">
        <v>2048</v>
      </c>
      <c r="AG23" s="25">
        <v>2049</v>
      </c>
      <c r="AH23" s="25">
        <v>2050</v>
      </c>
      <c r="AI23" s="25">
        <v>2051</v>
      </c>
      <c r="AJ23" s="25">
        <v>2052</v>
      </c>
      <c r="AK23" s="25">
        <v>2053</v>
      </c>
      <c r="AL23" s="25">
        <v>2054</v>
      </c>
      <c r="AM23" s="25">
        <v>2055</v>
      </c>
      <c r="AN23" s="25">
        <v>2056</v>
      </c>
      <c r="AO23" s="25">
        <v>2057</v>
      </c>
      <c r="AP23" s="25">
        <v>2058</v>
      </c>
      <c r="AQ23" s="25">
        <v>2059</v>
      </c>
      <c r="AR23" s="25">
        <v>2060</v>
      </c>
    </row>
    <row r="24" spans="2:44" s="26" customFormat="1" ht="13.5" customHeight="1">
      <c r="B24" s="27" t="s">
        <v>458</v>
      </c>
      <c r="C24" s="28" t="s">
        <v>474</v>
      </c>
      <c r="D24" s="28">
        <f>+D18*D14</f>
        <v>30501.572</v>
      </c>
      <c r="E24" s="28">
        <f t="shared" ref="E24:AH24" si="44">+E18*E14</f>
        <v>31107.899000000001</v>
      </c>
      <c r="F24" s="28">
        <f t="shared" si="44"/>
        <v>30942.522000000001</v>
      </c>
      <c r="G24" s="28">
        <f t="shared" si="44"/>
        <v>29208.455999999998</v>
      </c>
      <c r="H24" s="28">
        <f t="shared" si="44"/>
        <v>24697.119000000002</v>
      </c>
      <c r="I24" s="28">
        <f t="shared" si="44"/>
        <v>22005.174000000003</v>
      </c>
      <c r="J24" s="28">
        <f t="shared" si="44"/>
        <v>16821.298999999999</v>
      </c>
      <c r="K24" s="28">
        <f t="shared" si="44"/>
        <v>16199.481000000002</v>
      </c>
      <c r="L24" s="28">
        <f t="shared" si="44"/>
        <v>10215.035</v>
      </c>
      <c r="M24" s="28">
        <f t="shared" si="44"/>
        <v>1742.6880000000001</v>
      </c>
      <c r="N24" s="28">
        <f t="shared" si="44"/>
        <v>1060.6759999999999</v>
      </c>
      <c r="O24" s="28">
        <f t="shared" si="44"/>
        <v>934.54480000000012</v>
      </c>
      <c r="P24" s="28">
        <f t="shared" si="44"/>
        <v>808.4136000000002</v>
      </c>
      <c r="Q24" s="28">
        <f t="shared" si="44"/>
        <v>682.28240000000017</v>
      </c>
      <c r="R24" s="28">
        <f t="shared" si="44"/>
        <v>556.15120000000024</v>
      </c>
      <c r="S24" s="28">
        <f t="shared" si="44"/>
        <v>430.02</v>
      </c>
      <c r="T24" s="28">
        <f t="shared" si="44"/>
        <v>461.76079999999996</v>
      </c>
      <c r="U24" s="28">
        <f t="shared" si="44"/>
        <v>493.5016</v>
      </c>
      <c r="V24" s="28">
        <f t="shared" si="44"/>
        <v>525.24239999999998</v>
      </c>
      <c r="W24" s="28">
        <f t="shared" si="44"/>
        <v>556.98320000000012</v>
      </c>
      <c r="X24" s="28">
        <f t="shared" si="44"/>
        <v>588.72399999999993</v>
      </c>
      <c r="Y24" s="28">
        <f t="shared" si="44"/>
        <v>615.43919999999991</v>
      </c>
      <c r="Z24" s="28">
        <f t="shared" si="44"/>
        <v>642.1543999999999</v>
      </c>
      <c r="AA24" s="28">
        <f t="shared" si="44"/>
        <v>668.86959999999988</v>
      </c>
      <c r="AB24" s="28">
        <f t="shared" si="44"/>
        <v>695.58479999999986</v>
      </c>
      <c r="AC24" s="28">
        <f t="shared" si="44"/>
        <v>722.29999999999984</v>
      </c>
      <c r="AD24" s="28">
        <f t="shared" si="44"/>
        <v>749.01519999999971</v>
      </c>
      <c r="AE24" s="28">
        <f t="shared" si="44"/>
        <v>775.73039999999969</v>
      </c>
      <c r="AF24" s="28">
        <f t="shared" si="44"/>
        <v>802.44559999999967</v>
      </c>
      <c r="AG24" s="28">
        <f t="shared" si="44"/>
        <v>829.16079999999954</v>
      </c>
      <c r="AH24" s="28">
        <f t="shared" si="44"/>
        <v>855.87600000000009</v>
      </c>
      <c r="AI24" s="28"/>
      <c r="AJ24" s="28"/>
      <c r="AK24" s="28"/>
      <c r="AL24" s="28"/>
      <c r="AM24" s="28"/>
      <c r="AN24" s="28"/>
      <c r="AO24" s="28"/>
      <c r="AP24" s="28"/>
      <c r="AQ24" s="28"/>
      <c r="AR24" s="28">
        <v>103.70528859995197</v>
      </c>
    </row>
    <row r="25" spans="2:44" s="26" customFormat="1" ht="13.5" customHeight="1">
      <c r="B25" s="27" t="s">
        <v>460</v>
      </c>
      <c r="C25" s="28" t="s">
        <v>474</v>
      </c>
      <c r="D25" s="28">
        <f>+D21*D14</f>
        <v>31976.326800000003</v>
      </c>
      <c r="E25" s="28">
        <f t="shared" ref="E25:AH25" si="45">+E21*E14</f>
        <v>32728.938999999998</v>
      </c>
      <c r="F25" s="28">
        <f t="shared" si="45"/>
        <v>26693.580599999998</v>
      </c>
      <c r="G25" s="28">
        <f t="shared" si="45"/>
        <v>22034.973600000001</v>
      </c>
      <c r="H25" s="28">
        <f t="shared" si="45"/>
        <v>24067.419762404064</v>
      </c>
      <c r="I25" s="28">
        <f t="shared" si="45"/>
        <v>19839.618104767116</v>
      </c>
      <c r="J25" s="28">
        <f t="shared" si="45"/>
        <v>14125.271701962703</v>
      </c>
      <c r="K25" s="28">
        <f t="shared" si="45"/>
        <v>13809.557757738241</v>
      </c>
      <c r="L25" s="28">
        <f t="shared" si="45"/>
        <v>8316.4491912824014</v>
      </c>
      <c r="M25" s="28">
        <f t="shared" si="45"/>
        <v>891.72530957836375</v>
      </c>
      <c r="N25" s="28">
        <f t="shared" si="45"/>
        <v>423.65824209808704</v>
      </c>
      <c r="O25" s="28">
        <f t="shared" si="45"/>
        <v>424.76836641863065</v>
      </c>
      <c r="P25" s="28">
        <f t="shared" si="45"/>
        <v>425.87872153720269</v>
      </c>
      <c r="Q25" s="28">
        <f t="shared" si="45"/>
        <v>426.98929910340064</v>
      </c>
      <c r="R25" s="28">
        <f t="shared" si="45"/>
        <v>428.10009116485145</v>
      </c>
      <c r="S25" s="28">
        <f t="shared" si="45"/>
        <v>429.2110901437751</v>
      </c>
      <c r="T25" s="28">
        <f t="shared" si="45"/>
        <v>453.9920354434168</v>
      </c>
      <c r="U25" s="28">
        <f t="shared" si="45"/>
        <v>478.76371310409564</v>
      </c>
      <c r="V25" s="28">
        <f t="shared" si="45"/>
        <v>503.5264863185659</v>
      </c>
      <c r="W25" s="28">
        <f t="shared" si="45"/>
        <v>528.28069954657508</v>
      </c>
      <c r="X25" s="28">
        <f t="shared" si="45"/>
        <v>553.02667970726907</v>
      </c>
      <c r="Y25" s="28">
        <f t="shared" si="45"/>
        <v>579.16696000264767</v>
      </c>
      <c r="Z25" s="28">
        <f t="shared" si="45"/>
        <v>605.30583368710211</v>
      </c>
      <c r="AA25" s="28">
        <f t="shared" si="45"/>
        <v>631.44337128168877</v>
      </c>
      <c r="AB25" s="28">
        <f t="shared" si="45"/>
        <v>657.5796386708123</v>
      </c>
      <c r="AC25" s="28">
        <f t="shared" si="45"/>
        <v>683.71469747712877</v>
      </c>
      <c r="AD25" s="28">
        <f t="shared" si="45"/>
        <v>709.84860540065279</v>
      </c>
      <c r="AE25" s="28">
        <f t="shared" si="45"/>
        <v>735.98141652599111</v>
      </c>
      <c r="AF25" s="28">
        <f t="shared" si="45"/>
        <v>762.11318160114695</v>
      </c>
      <c r="AG25" s="28">
        <f t="shared" si="45"/>
        <v>788.24394829091489</v>
      </c>
      <c r="AH25" s="28">
        <f t="shared" si="45"/>
        <v>814.37376140752838</v>
      </c>
      <c r="AI25" s="28"/>
      <c r="AJ25" s="28"/>
      <c r="AK25" s="28"/>
      <c r="AL25" s="28"/>
      <c r="AM25" s="28"/>
      <c r="AN25" s="28"/>
      <c r="AO25" s="28"/>
      <c r="AP25" s="28"/>
      <c r="AQ25" s="28"/>
      <c r="AR25" s="28">
        <v>103.87608828631001</v>
      </c>
    </row>
    <row r="26" spans="2:44" s="26" customFormat="1" ht="13.5" customHeight="1">
      <c r="B26" s="143" t="s">
        <v>465</v>
      </c>
      <c r="C26" s="30" t="s">
        <v>466</v>
      </c>
      <c r="D26" s="30">
        <f>+D24-D25</f>
        <v>-1474.7548000000024</v>
      </c>
      <c r="E26" s="30">
        <f>+E24-E25</f>
        <v>-1621.0399999999972</v>
      </c>
      <c r="F26" s="30">
        <f t="shared" ref="F26:AR26" si="46">+F24-F25</f>
        <v>4248.9414000000033</v>
      </c>
      <c r="G26" s="30">
        <f t="shared" si="46"/>
        <v>7173.4823999999971</v>
      </c>
      <c r="H26" s="30">
        <f t="shared" si="46"/>
        <v>629.69923759593803</v>
      </c>
      <c r="I26" s="30">
        <f t="shared" si="46"/>
        <v>2165.5558952328865</v>
      </c>
      <c r="J26" s="30">
        <f t="shared" si="46"/>
        <v>2696.0272980372956</v>
      </c>
      <c r="K26" s="30">
        <f t="shared" si="46"/>
        <v>2389.9232422617606</v>
      </c>
      <c r="L26" s="30">
        <f t="shared" si="46"/>
        <v>1898.5858087175984</v>
      </c>
      <c r="M26" s="30">
        <f t="shared" si="46"/>
        <v>850.96269042163635</v>
      </c>
      <c r="N26" s="30">
        <f t="shared" si="46"/>
        <v>637.01775790191289</v>
      </c>
      <c r="O26" s="30">
        <f t="shared" si="46"/>
        <v>509.77643358136947</v>
      </c>
      <c r="P26" s="30">
        <f t="shared" si="46"/>
        <v>382.53487846279751</v>
      </c>
      <c r="Q26" s="30">
        <f t="shared" si="46"/>
        <v>255.29310089659953</v>
      </c>
      <c r="R26" s="30">
        <f t="shared" si="46"/>
        <v>128.0511088351488</v>
      </c>
      <c r="S26" s="30">
        <f t="shared" si="46"/>
        <v>0.80890985622488643</v>
      </c>
      <c r="T26" s="30">
        <f t="shared" si="46"/>
        <v>7.7687645565831644</v>
      </c>
      <c r="U26" s="30">
        <f t="shared" si="46"/>
        <v>14.737886895904353</v>
      </c>
      <c r="V26" s="30">
        <f t="shared" si="46"/>
        <v>21.715913681434074</v>
      </c>
      <c r="W26" s="30">
        <f t="shared" si="46"/>
        <v>28.702500453425046</v>
      </c>
      <c r="X26" s="30">
        <f t="shared" si="46"/>
        <v>35.697320292730865</v>
      </c>
      <c r="Y26" s="30">
        <f t="shared" si="46"/>
        <v>36.272239997352244</v>
      </c>
      <c r="Z26" s="30">
        <f t="shared" si="46"/>
        <v>36.848566312897788</v>
      </c>
      <c r="AA26" s="30">
        <f t="shared" si="46"/>
        <v>37.426228718311108</v>
      </c>
      <c r="AB26" s="30">
        <f t="shared" si="46"/>
        <v>38.005161329187558</v>
      </c>
      <c r="AC26" s="30">
        <f t="shared" si="46"/>
        <v>38.585302522871075</v>
      </c>
      <c r="AD26" s="30">
        <f t="shared" si="46"/>
        <v>39.166594599346922</v>
      </c>
      <c r="AE26" s="30">
        <f t="shared" si="46"/>
        <v>39.748983474008583</v>
      </c>
      <c r="AF26" s="30">
        <f t="shared" si="46"/>
        <v>40.332418398852724</v>
      </c>
      <c r="AG26" s="30">
        <f t="shared" si="46"/>
        <v>40.916851709084654</v>
      </c>
      <c r="AH26" s="30">
        <f t="shared" si="46"/>
        <v>41.502238592471713</v>
      </c>
      <c r="AI26" s="30">
        <f t="shared" si="46"/>
        <v>0</v>
      </c>
      <c r="AJ26" s="30">
        <f t="shared" si="46"/>
        <v>0</v>
      </c>
      <c r="AK26" s="30">
        <f t="shared" si="46"/>
        <v>0</v>
      </c>
      <c r="AL26" s="30">
        <f t="shared" si="46"/>
        <v>0</v>
      </c>
      <c r="AM26" s="30">
        <f t="shared" si="46"/>
        <v>0</v>
      </c>
      <c r="AN26" s="30">
        <f t="shared" si="46"/>
        <v>0</v>
      </c>
      <c r="AO26" s="30">
        <f t="shared" si="46"/>
        <v>0</v>
      </c>
      <c r="AP26" s="30">
        <f t="shared" si="46"/>
        <v>0</v>
      </c>
      <c r="AQ26" s="30">
        <f t="shared" si="46"/>
        <v>0</v>
      </c>
      <c r="AR26" s="30">
        <f t="shared" si="46"/>
        <v>-0.17079968635803766</v>
      </c>
    </row>
    <row r="28" spans="2:44" s="26" customFormat="1" ht="13.5" customHeight="1">
      <c r="B28" s="24" t="s">
        <v>475</v>
      </c>
      <c r="C28" s="25" t="s">
        <v>422</v>
      </c>
      <c r="D28" s="25">
        <v>2020</v>
      </c>
      <c r="E28" s="25">
        <v>2021</v>
      </c>
      <c r="F28" s="25">
        <v>2022</v>
      </c>
      <c r="G28" s="25">
        <v>2023</v>
      </c>
      <c r="H28" s="25">
        <v>2024</v>
      </c>
      <c r="I28" s="25">
        <v>2025</v>
      </c>
      <c r="J28" s="25">
        <v>2026</v>
      </c>
      <c r="K28" s="25">
        <v>2027</v>
      </c>
      <c r="L28" s="25">
        <v>2028</v>
      </c>
      <c r="M28" s="25">
        <v>2029</v>
      </c>
      <c r="N28" s="25">
        <v>2030</v>
      </c>
      <c r="O28" s="25">
        <v>2031</v>
      </c>
      <c r="P28" s="25">
        <v>2032</v>
      </c>
      <c r="Q28" s="25">
        <v>2033</v>
      </c>
      <c r="R28" s="25">
        <v>2034</v>
      </c>
      <c r="S28" s="25">
        <v>2035</v>
      </c>
      <c r="T28" s="25">
        <v>2036</v>
      </c>
      <c r="U28" s="25">
        <v>2037</v>
      </c>
      <c r="V28" s="25">
        <v>2038</v>
      </c>
      <c r="W28" s="25">
        <v>2039</v>
      </c>
      <c r="X28" s="25">
        <v>2040</v>
      </c>
      <c r="Y28" s="25">
        <v>2041</v>
      </c>
      <c r="Z28" s="25">
        <v>2042</v>
      </c>
      <c r="AA28" s="25">
        <v>2043</v>
      </c>
      <c r="AB28" s="25">
        <v>2044</v>
      </c>
      <c r="AC28" s="25">
        <v>2045</v>
      </c>
      <c r="AD28" s="25">
        <v>2046</v>
      </c>
      <c r="AE28" s="25">
        <v>2047</v>
      </c>
      <c r="AF28" s="25">
        <v>2048</v>
      </c>
      <c r="AG28" s="25">
        <v>2049</v>
      </c>
      <c r="AH28" s="25">
        <v>2050</v>
      </c>
      <c r="AI28" s="25">
        <v>2051</v>
      </c>
      <c r="AJ28" s="25">
        <v>2052</v>
      </c>
      <c r="AK28" s="25">
        <v>2053</v>
      </c>
      <c r="AL28" s="25">
        <v>2054</v>
      </c>
      <c r="AM28" s="25">
        <v>2055</v>
      </c>
      <c r="AN28" s="25">
        <v>2056</v>
      </c>
      <c r="AO28" s="25">
        <v>2057</v>
      </c>
      <c r="AP28" s="25">
        <v>2058</v>
      </c>
      <c r="AQ28" s="25">
        <v>2059</v>
      </c>
      <c r="AR28" s="25">
        <v>2060</v>
      </c>
    </row>
    <row r="29" spans="2:44" s="26" customFormat="1" ht="13.5" customHeight="1">
      <c r="B29" s="27" t="s">
        <v>458</v>
      </c>
      <c r="C29" s="28" t="s">
        <v>459</v>
      </c>
      <c r="D29" s="28">
        <v>0</v>
      </c>
      <c r="E29" s="28">
        <v>8.9518789211199987</v>
      </c>
      <c r="F29" s="28">
        <v>0</v>
      </c>
      <c r="G29" s="28">
        <v>24.7499854924</v>
      </c>
      <c r="H29" s="28">
        <v>0</v>
      </c>
      <c r="I29" s="28">
        <v>2108.4601527156228</v>
      </c>
      <c r="J29" s="28">
        <v>4953.5150939946261</v>
      </c>
      <c r="K29" s="28">
        <v>0</v>
      </c>
      <c r="L29" s="28">
        <v>2903.6082990493414</v>
      </c>
      <c r="M29" s="28">
        <v>5576.8354627296467</v>
      </c>
      <c r="N29" s="28">
        <v>125.44074376324083</v>
      </c>
      <c r="O29" s="28">
        <v>0</v>
      </c>
      <c r="P29" s="28">
        <v>0</v>
      </c>
      <c r="Q29" s="28">
        <v>0</v>
      </c>
      <c r="R29" s="28">
        <v>0</v>
      </c>
      <c r="S29" s="28">
        <v>2974.3569764228068</v>
      </c>
      <c r="T29" s="28">
        <v>0</v>
      </c>
      <c r="U29" s="28">
        <v>0</v>
      </c>
      <c r="V29" s="28">
        <v>0</v>
      </c>
      <c r="W29" s="28">
        <v>0</v>
      </c>
      <c r="X29" s="28">
        <v>1370.4377091768379</v>
      </c>
      <c r="Y29" s="28">
        <v>0</v>
      </c>
      <c r="Z29" s="28">
        <v>0</v>
      </c>
      <c r="AA29" s="28">
        <v>0</v>
      </c>
      <c r="AB29" s="28">
        <v>0</v>
      </c>
      <c r="AC29" s="28">
        <v>0</v>
      </c>
      <c r="AD29" s="28">
        <v>0</v>
      </c>
      <c r="AE29" s="28">
        <v>0</v>
      </c>
      <c r="AF29" s="28">
        <v>0</v>
      </c>
      <c r="AG29" s="28">
        <v>0</v>
      </c>
      <c r="AH29" s="28">
        <v>6763.9466372338557</v>
      </c>
      <c r="AI29" s="28"/>
      <c r="AJ29" s="28"/>
      <c r="AK29" s="28"/>
      <c r="AL29" s="28"/>
      <c r="AM29" s="28"/>
      <c r="AN29" s="28"/>
      <c r="AO29" s="28"/>
      <c r="AP29" s="28"/>
      <c r="AQ29" s="28"/>
      <c r="AR29" s="28">
        <v>103.70528859995197</v>
      </c>
    </row>
    <row r="30" spans="2:44" s="26" customFormat="1" ht="13.5" customHeight="1">
      <c r="B30" s="27" t="s">
        <v>460</v>
      </c>
      <c r="C30" s="28" t="s">
        <v>459</v>
      </c>
      <c r="D30" s="28">
        <v>0</v>
      </c>
      <c r="E30" s="28">
        <v>22.776628683040002</v>
      </c>
      <c r="F30" s="28">
        <v>0</v>
      </c>
      <c r="G30" s="28">
        <v>31.485234455120004</v>
      </c>
      <c r="H30" s="28">
        <v>1.6888676822535049</v>
      </c>
      <c r="I30" s="28">
        <v>2529.6576495830259</v>
      </c>
      <c r="J30" s="28">
        <v>4591.8278205502802</v>
      </c>
      <c r="K30" s="28">
        <v>0</v>
      </c>
      <c r="L30" s="28">
        <v>3627.975841340352</v>
      </c>
      <c r="M30" s="28">
        <v>5184.2795671033891</v>
      </c>
      <c r="N30" s="28">
        <v>148.13910509595001</v>
      </c>
      <c r="O30" s="28">
        <v>0</v>
      </c>
      <c r="P30" s="28">
        <v>0</v>
      </c>
      <c r="Q30" s="28">
        <v>0</v>
      </c>
      <c r="R30" s="28">
        <v>0</v>
      </c>
      <c r="S30" s="28">
        <v>2672.04396320354</v>
      </c>
      <c r="T30" s="28">
        <v>0</v>
      </c>
      <c r="U30" s="28">
        <v>0</v>
      </c>
      <c r="V30" s="28">
        <v>0</v>
      </c>
      <c r="W30" s="28">
        <v>0</v>
      </c>
      <c r="X30" s="28">
        <v>1389.7833132232333</v>
      </c>
      <c r="Y30" s="28">
        <v>0</v>
      </c>
      <c r="Z30" s="28">
        <v>0</v>
      </c>
      <c r="AA30" s="28">
        <v>0</v>
      </c>
      <c r="AB30" s="28">
        <v>0</v>
      </c>
      <c r="AC30" s="28">
        <v>0</v>
      </c>
      <c r="AD30" s="28">
        <v>0</v>
      </c>
      <c r="AE30" s="28">
        <v>0</v>
      </c>
      <c r="AF30" s="28">
        <v>0</v>
      </c>
      <c r="AG30" s="28">
        <v>0</v>
      </c>
      <c r="AH30" s="28">
        <v>6818.6787051677247</v>
      </c>
      <c r="AI30" s="28"/>
      <c r="AJ30" s="28"/>
      <c r="AK30" s="28"/>
      <c r="AL30" s="28"/>
      <c r="AM30" s="28"/>
      <c r="AN30" s="28"/>
      <c r="AO30" s="28"/>
      <c r="AP30" s="28"/>
      <c r="AQ30" s="28"/>
      <c r="AR30" s="28">
        <v>103.87608828631001</v>
      </c>
    </row>
    <row r="31" spans="2:44" ht="13.5" customHeight="1">
      <c r="B31" s="27" t="s">
        <v>476</v>
      </c>
      <c r="C31" s="29" t="s">
        <v>459</v>
      </c>
      <c r="D31" s="30">
        <f>+D30-D29</f>
        <v>0</v>
      </c>
      <c r="E31" s="30">
        <f t="shared" ref="E31:K31" si="47">+E30-E29</f>
        <v>13.824749761920003</v>
      </c>
      <c r="F31" s="30">
        <f t="shared" si="47"/>
        <v>0</v>
      </c>
      <c r="G31" s="30">
        <f t="shared" si="47"/>
        <v>6.7352489627200036</v>
      </c>
      <c r="H31" s="30">
        <f t="shared" si="47"/>
        <v>1.6888676822535049</v>
      </c>
      <c r="I31" s="30">
        <f t="shared" si="47"/>
        <v>421.19749686740306</v>
      </c>
      <c r="J31" s="30">
        <f t="shared" si="47"/>
        <v>-361.68727344434592</v>
      </c>
      <c r="K31" s="30">
        <f t="shared" si="47"/>
        <v>0</v>
      </c>
      <c r="L31" s="30">
        <f t="shared" ref="L31" si="48">+L30-L29</f>
        <v>724.36754229101052</v>
      </c>
      <c r="M31" s="30">
        <f t="shared" ref="M31" si="49">+M30-M29</f>
        <v>-392.55589562625755</v>
      </c>
      <c r="N31" s="30">
        <f t="shared" ref="N31" si="50">+N30-N29</f>
        <v>22.698361332709183</v>
      </c>
      <c r="O31" s="30">
        <f t="shared" ref="O31" si="51">+O30-O29</f>
        <v>0</v>
      </c>
      <c r="P31" s="30">
        <f t="shared" ref="P31" si="52">+P30-P29</f>
        <v>0</v>
      </c>
      <c r="Q31" s="30">
        <f t="shared" ref="Q31:R31" si="53">+Q30-Q29</f>
        <v>0</v>
      </c>
      <c r="R31" s="30">
        <f t="shared" si="53"/>
        <v>0</v>
      </c>
      <c r="S31" s="30">
        <f t="shared" ref="S31" si="54">+S30-S29</f>
        <v>-302.31301321926685</v>
      </c>
      <c r="T31" s="30">
        <f t="shared" ref="T31" si="55">+T30-T29</f>
        <v>0</v>
      </c>
      <c r="U31" s="30">
        <f t="shared" ref="U31" si="56">+U30-U29</f>
        <v>0</v>
      </c>
      <c r="V31" s="30">
        <f t="shared" ref="V31" si="57">+V30-V29</f>
        <v>0</v>
      </c>
      <c r="W31" s="30">
        <f t="shared" ref="W31" si="58">+W30-W29</f>
        <v>0</v>
      </c>
      <c r="X31" s="30">
        <f t="shared" ref="X31:Y31" si="59">+X30-X29</f>
        <v>19.345604046395465</v>
      </c>
      <c r="Y31" s="30">
        <f t="shared" si="59"/>
        <v>0</v>
      </c>
      <c r="Z31" s="30">
        <f t="shared" ref="Z31" si="60">+Z30-Z29</f>
        <v>0</v>
      </c>
      <c r="AA31" s="30">
        <f t="shared" ref="AA31" si="61">+AA30-AA29</f>
        <v>0</v>
      </c>
      <c r="AB31" s="30">
        <f t="shared" ref="AB31" si="62">+AB30-AB29</f>
        <v>0</v>
      </c>
      <c r="AC31" s="30">
        <f t="shared" ref="AC31" si="63">+AC30-AC29</f>
        <v>0</v>
      </c>
      <c r="AD31" s="30">
        <f t="shared" ref="AD31" si="64">+AD30-AD29</f>
        <v>0</v>
      </c>
      <c r="AE31" s="30">
        <f t="shared" ref="AE31:AF31" si="65">+AE30-AE29</f>
        <v>0</v>
      </c>
      <c r="AF31" s="30">
        <f t="shared" si="65"/>
        <v>0</v>
      </c>
      <c r="AG31" s="30">
        <f t="shared" ref="AG31" si="66">+AG30-AG29</f>
        <v>0</v>
      </c>
      <c r="AH31" s="30">
        <f t="shared" ref="AH31" si="67">+AH30-AH29</f>
        <v>54.732067933869075</v>
      </c>
    </row>
    <row r="32" spans="2:44" ht="13.5" customHeight="1">
      <c r="B32" s="27" t="s">
        <v>477</v>
      </c>
      <c r="C32" s="29" t="s">
        <v>459</v>
      </c>
      <c r="D32" s="30">
        <f>+NPV(Td,D31:AH31)</f>
        <v>192.47018119715818</v>
      </c>
      <c r="E32" s="30">
        <f>+NPV(Td,H31:N31)</f>
        <v>352.42679141627769</v>
      </c>
    </row>
    <row r="34" spans="2:5" ht="13.5" customHeight="1">
      <c r="B34" s="336" t="s">
        <v>478</v>
      </c>
      <c r="C34" s="25" t="s">
        <v>98</v>
      </c>
      <c r="D34" s="28">
        <f>+SUM(D11:N11)</f>
        <v>15005.279999999999</v>
      </c>
      <c r="E34" s="28">
        <f>+SUM(D26:N26)</f>
        <v>19594.400930169031</v>
      </c>
    </row>
    <row r="35" spans="2:5" ht="13.5" customHeight="1">
      <c r="B35" s="336"/>
      <c r="C35" s="25" t="s">
        <v>479</v>
      </c>
      <c r="D35" s="28">
        <f>+SUM(O11:X11)</f>
        <v>1384.1320000000003</v>
      </c>
      <c r="E35" s="28">
        <f>+SUM(O26:X26)</f>
        <v>1385.0868175122175</v>
      </c>
    </row>
    <row r="36" spans="2:5" ht="13.5" customHeight="1">
      <c r="B36" s="336"/>
      <c r="C36" s="25" t="s">
        <v>480</v>
      </c>
      <c r="D36" s="28">
        <f>+SUM(Y11:AH11)</f>
        <v>380.13399999999683</v>
      </c>
      <c r="E36" s="28">
        <f>+SUM(Y26:AH26)</f>
        <v>388.80458565438437</v>
      </c>
    </row>
    <row r="37" spans="2:5" ht="13.5" customHeight="1">
      <c r="D37" s="30">
        <f>SUM(D34:D36)</f>
        <v>16769.545999999998</v>
      </c>
      <c r="E37" s="30">
        <f>SUM(E34:E36)</f>
        <v>21368.29233333563</v>
      </c>
    </row>
    <row r="39" spans="2:5" ht="13.5" customHeight="1">
      <c r="B39" s="145" t="s">
        <v>481</v>
      </c>
      <c r="C39" s="146" t="s">
        <v>482</v>
      </c>
      <c r="D39" s="147">
        <f>+(D6+D32)*1000/D37</f>
        <v>33.727123523652409</v>
      </c>
      <c r="E39" s="147">
        <f>+(D6+D32)*1000/E37</f>
        <v>26.468589092410721</v>
      </c>
    </row>
  </sheetData>
  <mergeCells count="1">
    <mergeCell ref="B34:B36"/>
  </mergeCells>
  <phoneticPr fontId="1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2EF66-B2C0-47FF-9F03-ACC4018DBA67}">
  <dimension ref="B2:AR84"/>
  <sheetViews>
    <sheetView topLeftCell="A43" zoomScale="70" zoomScaleNormal="70" workbookViewId="0">
      <selection activeCell="E77" sqref="E77"/>
    </sheetView>
  </sheetViews>
  <sheetFormatPr defaultColWidth="11.42578125" defaultRowHeight="13.5" customHeight="1"/>
  <cols>
    <col min="2" max="2" width="16.42578125" customWidth="1"/>
  </cols>
  <sheetData>
    <row r="2" spans="2:44" s="26" customFormat="1" ht="13.5" customHeight="1">
      <c r="B2" s="24" t="s">
        <v>483</v>
      </c>
      <c r="C2" s="25" t="s">
        <v>422</v>
      </c>
      <c r="D2" s="25">
        <v>2020</v>
      </c>
      <c r="E2" s="25">
        <v>2021</v>
      </c>
      <c r="F2" s="25">
        <v>2022</v>
      </c>
      <c r="G2" s="25">
        <v>2023</v>
      </c>
      <c r="H2" s="25">
        <v>2024</v>
      </c>
      <c r="I2" s="25">
        <v>2025</v>
      </c>
      <c r="J2" s="25">
        <v>2026</v>
      </c>
      <c r="K2" s="25">
        <v>2027</v>
      </c>
      <c r="L2" s="25">
        <v>2028</v>
      </c>
      <c r="M2" s="25">
        <v>2029</v>
      </c>
      <c r="N2" s="25">
        <v>2030</v>
      </c>
      <c r="O2" s="25">
        <v>2031</v>
      </c>
      <c r="P2" s="25">
        <v>2032</v>
      </c>
      <c r="Q2" s="25">
        <v>2033</v>
      </c>
      <c r="R2" s="25">
        <v>2034</v>
      </c>
      <c r="S2" s="25">
        <v>2035</v>
      </c>
      <c r="T2" s="25">
        <v>2036</v>
      </c>
      <c r="U2" s="25">
        <v>2037</v>
      </c>
      <c r="V2" s="25">
        <v>2038</v>
      </c>
      <c r="W2" s="25">
        <v>2039</v>
      </c>
      <c r="X2" s="25">
        <v>2040</v>
      </c>
      <c r="Y2" s="25">
        <v>2041</v>
      </c>
      <c r="Z2" s="25">
        <v>2042</v>
      </c>
      <c r="AA2" s="25">
        <v>2043</v>
      </c>
      <c r="AB2" s="25">
        <v>2044</v>
      </c>
      <c r="AC2" s="25">
        <v>2045</v>
      </c>
      <c r="AD2" s="25">
        <v>2046</v>
      </c>
      <c r="AE2" s="25">
        <v>2047</v>
      </c>
      <c r="AF2" s="25">
        <v>2048</v>
      </c>
      <c r="AG2" s="25">
        <v>2049</v>
      </c>
      <c r="AH2" s="25">
        <v>2050</v>
      </c>
      <c r="AI2" s="25">
        <v>2051</v>
      </c>
      <c r="AJ2" s="25">
        <v>2052</v>
      </c>
      <c r="AK2" s="25">
        <v>2053</v>
      </c>
      <c r="AL2" s="25">
        <v>2054</v>
      </c>
      <c r="AM2" s="25">
        <v>2055</v>
      </c>
      <c r="AN2" s="25">
        <v>2056</v>
      </c>
      <c r="AO2" s="25">
        <v>2057</v>
      </c>
      <c r="AP2" s="25">
        <v>2058</v>
      </c>
      <c r="AQ2" s="25">
        <v>2059</v>
      </c>
      <c r="AR2" s="25">
        <v>2060</v>
      </c>
    </row>
    <row r="3" spans="2:44" s="26" customFormat="1" ht="13.5" customHeight="1">
      <c r="B3" s="27" t="s">
        <v>458</v>
      </c>
      <c r="C3" s="28" t="s">
        <v>484</v>
      </c>
      <c r="D3" s="31">
        <v>0.44853353413113756</v>
      </c>
      <c r="E3" s="31">
        <v>0.45289052888123493</v>
      </c>
      <c r="F3" s="31">
        <v>0.45822937766523464</v>
      </c>
      <c r="G3" s="31">
        <v>0.4888544742169062</v>
      </c>
      <c r="H3" s="31">
        <v>0.58884837154295078</v>
      </c>
      <c r="I3" s="31">
        <v>0.79460252047329138</v>
      </c>
      <c r="J3" s="31">
        <v>1.0134312470046329</v>
      </c>
      <c r="K3" s="31">
        <v>1.2457418126775146</v>
      </c>
      <c r="L3" s="31">
        <v>1.4985240108959044</v>
      </c>
      <c r="M3" s="31">
        <v>1.7024483120886125</v>
      </c>
      <c r="N3" s="31">
        <v>1.9779683622075839</v>
      </c>
      <c r="O3" s="31">
        <v>2.1218166502555045</v>
      </c>
      <c r="P3" s="31">
        <v>2.270458414427492</v>
      </c>
      <c r="Q3" s="31">
        <v>2.3799828660584121</v>
      </c>
      <c r="R3" s="31">
        <v>2.4691940505252732</v>
      </c>
      <c r="S3" s="31">
        <v>2.5527806402460702</v>
      </c>
      <c r="T3" s="31">
        <v>2.6503175297286576</v>
      </c>
      <c r="U3" s="31">
        <v>2.7374682405568129</v>
      </c>
      <c r="V3" s="31">
        <v>2.8249470648926898</v>
      </c>
      <c r="W3" s="31">
        <v>2.9139662481307789</v>
      </c>
      <c r="X3" s="31">
        <v>3.0003741673814384</v>
      </c>
      <c r="Y3" s="31">
        <v>3.0959283156258341</v>
      </c>
      <c r="Z3" s="31">
        <v>3.1945354134920789</v>
      </c>
      <c r="AA3" s="31">
        <v>3.2802239384994869</v>
      </c>
      <c r="AB3" s="31">
        <v>3.3716471413881566</v>
      </c>
      <c r="AC3" s="31">
        <v>3.4433507839950073</v>
      </c>
      <c r="AD3" s="31">
        <v>3.5083655798137756</v>
      </c>
      <c r="AE3" s="31">
        <v>3.5662112843521956</v>
      </c>
      <c r="AF3" s="31">
        <v>3.6173975078268321</v>
      </c>
      <c r="AG3" s="31">
        <v>3.6734598344892979</v>
      </c>
      <c r="AH3" s="31">
        <v>3.740007174520255</v>
      </c>
      <c r="AI3" s="31">
        <v>3.7974835604314068</v>
      </c>
      <c r="AJ3" s="31">
        <v>3.8242040318917789</v>
      </c>
      <c r="AK3" s="31">
        <v>3.8430272687251579</v>
      </c>
      <c r="AL3" s="31">
        <v>3.8564921019175062</v>
      </c>
      <c r="AM3" s="31">
        <v>3.8664271564528505</v>
      </c>
      <c r="AN3" s="31">
        <v>3.8721213775832215</v>
      </c>
      <c r="AO3" s="31">
        <v>3.8781212358737149</v>
      </c>
      <c r="AP3" s="31">
        <v>3.8815063690987164</v>
      </c>
      <c r="AQ3" s="31">
        <v>3.8826458472535545</v>
      </c>
      <c r="AR3" s="31">
        <v>3.8839611856769256</v>
      </c>
    </row>
    <row r="4" spans="2:44" s="26" customFormat="1" ht="13.5" customHeight="1">
      <c r="B4" s="27" t="s">
        <v>485</v>
      </c>
      <c r="C4" s="28" t="s">
        <v>484</v>
      </c>
      <c r="D4" s="31">
        <v>0.44853353413113756</v>
      </c>
      <c r="E4" s="31">
        <v>0.61578285080973061</v>
      </c>
      <c r="F4" s="31">
        <v>0.8236830093624663</v>
      </c>
      <c r="G4" s="31">
        <v>1.0430744683871784</v>
      </c>
      <c r="H4" s="31">
        <v>1.2657978268229579</v>
      </c>
      <c r="I4" s="31">
        <v>1.5021839464906963</v>
      </c>
      <c r="J4" s="31">
        <v>1.7592402874995829</v>
      </c>
      <c r="K4" s="31">
        <v>2.07002813739085</v>
      </c>
      <c r="L4" s="31">
        <v>2.4504956616971763</v>
      </c>
      <c r="M4" s="31">
        <v>2.8568074764049021</v>
      </c>
      <c r="N4" s="31">
        <v>3.3023270772229334</v>
      </c>
      <c r="O4" s="31">
        <v>3.6170719607781741</v>
      </c>
      <c r="P4" s="31">
        <v>3.8493393218496932</v>
      </c>
      <c r="Q4" s="31">
        <v>4.0397057937078813</v>
      </c>
      <c r="R4" s="31">
        <v>4.2082902401461233</v>
      </c>
      <c r="S4" s="31">
        <v>4.3970128560499884</v>
      </c>
      <c r="T4" s="31">
        <v>4.5763141371971479</v>
      </c>
      <c r="U4" s="31">
        <v>4.7551667979338932</v>
      </c>
      <c r="V4" s="31">
        <v>4.9068261103977093</v>
      </c>
      <c r="W4" s="31">
        <v>5.0976904895726722</v>
      </c>
      <c r="X4" s="31">
        <v>5.3427218425809748</v>
      </c>
      <c r="Y4" s="31">
        <v>5.5674243068080704</v>
      </c>
      <c r="Z4" s="31">
        <v>5.7587250166173769</v>
      </c>
      <c r="AA4" s="31">
        <v>5.9743951132055937</v>
      </c>
      <c r="AB4" s="31">
        <v>6.1922862136266561</v>
      </c>
      <c r="AC4" s="31">
        <v>6.3420457186994206</v>
      </c>
      <c r="AD4" s="31">
        <v>6.490445648998457</v>
      </c>
      <c r="AE4" s="31">
        <v>6.6191420457310031</v>
      </c>
      <c r="AF4" s="31">
        <v>6.7529612019092875</v>
      </c>
      <c r="AG4" s="31">
        <v>6.8889254758283709</v>
      </c>
      <c r="AH4" s="31">
        <v>7.0368081988699647</v>
      </c>
      <c r="AI4" s="31">
        <v>7.1620803654288636</v>
      </c>
      <c r="AJ4" s="31">
        <v>7.278504853043481</v>
      </c>
      <c r="AK4" s="31">
        <v>7.3607369882439295</v>
      </c>
      <c r="AL4" s="31">
        <v>7.4398421804107047</v>
      </c>
      <c r="AM4" s="31">
        <v>7.5270970918439826</v>
      </c>
      <c r="AN4" s="31">
        <v>7.6122844898572462</v>
      </c>
      <c r="AO4" s="31">
        <v>7.6882199070684134</v>
      </c>
      <c r="AP4" s="31">
        <v>7.7811258481087098</v>
      </c>
      <c r="AQ4" s="31">
        <v>7.8539295615464795</v>
      </c>
      <c r="AR4" s="31">
        <v>7.9308117871523356</v>
      </c>
    </row>
    <row r="5" spans="2:44" s="26" customFormat="1" ht="13.5" customHeight="1">
      <c r="B5" s="143" t="s">
        <v>486</v>
      </c>
      <c r="C5" s="29" t="s">
        <v>484</v>
      </c>
      <c r="D5" s="30">
        <f>+D4-D3</f>
        <v>0</v>
      </c>
      <c r="E5" s="30">
        <f t="shared" ref="E5:AH5" si="0">+E4-E3</f>
        <v>0.16289232192849568</v>
      </c>
      <c r="F5" s="30">
        <f t="shared" si="0"/>
        <v>0.36545363169723166</v>
      </c>
      <c r="G5" s="30">
        <f t="shared" si="0"/>
        <v>0.55421999417027223</v>
      </c>
      <c r="H5" s="30">
        <f t="shared" si="0"/>
        <v>0.67694945528000716</v>
      </c>
      <c r="I5" s="30">
        <f t="shared" si="0"/>
        <v>0.70758142601740492</v>
      </c>
      <c r="J5" s="30">
        <f t="shared" si="0"/>
        <v>0.74580904049495</v>
      </c>
      <c r="K5" s="30">
        <f t="shared" si="0"/>
        <v>0.82428632471333541</v>
      </c>
      <c r="L5" s="30">
        <f t="shared" si="0"/>
        <v>0.95197165080127188</v>
      </c>
      <c r="M5" s="30">
        <f t="shared" si="0"/>
        <v>1.1543591643162896</v>
      </c>
      <c r="N5" s="30">
        <f t="shared" si="0"/>
        <v>1.3243587150153495</v>
      </c>
      <c r="O5" s="30">
        <f t="shared" si="0"/>
        <v>1.4952553105226696</v>
      </c>
      <c r="P5" s="30">
        <f t="shared" si="0"/>
        <v>1.5788809074222012</v>
      </c>
      <c r="Q5" s="30">
        <f t="shared" si="0"/>
        <v>1.6597229276494692</v>
      </c>
      <c r="R5" s="30">
        <f t="shared" si="0"/>
        <v>1.7390961896208501</v>
      </c>
      <c r="S5" s="30">
        <f t="shared" si="0"/>
        <v>1.8442322158039182</v>
      </c>
      <c r="T5" s="30">
        <f t="shared" si="0"/>
        <v>1.9259966074684902</v>
      </c>
      <c r="U5" s="30">
        <f t="shared" si="0"/>
        <v>2.0176985573770803</v>
      </c>
      <c r="V5" s="30">
        <f t="shared" si="0"/>
        <v>2.0818790455050196</v>
      </c>
      <c r="W5" s="30">
        <f t="shared" si="0"/>
        <v>2.1837242414418934</v>
      </c>
      <c r="X5" s="30">
        <f t="shared" si="0"/>
        <v>2.3423476751995365</v>
      </c>
      <c r="Y5" s="30">
        <f t="shared" si="0"/>
        <v>2.4714959911822363</v>
      </c>
      <c r="Z5" s="30">
        <f t="shared" si="0"/>
        <v>2.564189603125298</v>
      </c>
      <c r="AA5" s="30">
        <f t="shared" si="0"/>
        <v>2.6941711747061068</v>
      </c>
      <c r="AB5" s="30">
        <f t="shared" si="0"/>
        <v>2.8206390722384995</v>
      </c>
      <c r="AC5" s="30">
        <f t="shared" si="0"/>
        <v>2.8986949347044133</v>
      </c>
      <c r="AD5" s="30">
        <f t="shared" si="0"/>
        <v>2.9820800691846814</v>
      </c>
      <c r="AE5" s="30">
        <f t="shared" si="0"/>
        <v>3.0529307613788075</v>
      </c>
      <c r="AF5" s="30">
        <f t="shared" si="0"/>
        <v>3.1355636940824554</v>
      </c>
      <c r="AG5" s="30">
        <f t="shared" si="0"/>
        <v>3.215465641339073</v>
      </c>
      <c r="AH5" s="30">
        <f t="shared" si="0"/>
        <v>3.2968010243497097</v>
      </c>
      <c r="AI5" s="30">
        <f t="shared" ref="AI5:AR5" si="1">+AI3-AI4</f>
        <v>-3.3645968049974568</v>
      </c>
      <c r="AJ5" s="30">
        <f t="shared" si="1"/>
        <v>-3.4543008211517021</v>
      </c>
      <c r="AK5" s="30">
        <f t="shared" si="1"/>
        <v>-3.5177097195187716</v>
      </c>
      <c r="AL5" s="30">
        <f t="shared" si="1"/>
        <v>-3.5833500784931984</v>
      </c>
      <c r="AM5" s="30">
        <f t="shared" si="1"/>
        <v>-3.6606699353911321</v>
      </c>
      <c r="AN5" s="30">
        <f t="shared" si="1"/>
        <v>-3.7401631122740246</v>
      </c>
      <c r="AO5" s="30">
        <f t="shared" si="1"/>
        <v>-3.8100986711946985</v>
      </c>
      <c r="AP5" s="30">
        <f t="shared" si="1"/>
        <v>-3.8996194790099934</v>
      </c>
      <c r="AQ5" s="30">
        <f t="shared" si="1"/>
        <v>-3.9712837142929249</v>
      </c>
      <c r="AR5" s="30">
        <f t="shared" si="1"/>
        <v>-4.04685060147541</v>
      </c>
    </row>
    <row r="7" spans="2:44" s="26" customFormat="1" ht="13.5" customHeight="1">
      <c r="B7" s="24" t="s">
        <v>87</v>
      </c>
      <c r="C7" s="25" t="s">
        <v>422</v>
      </c>
      <c r="D7" s="25">
        <v>2020</v>
      </c>
      <c r="E7" s="25">
        <v>2021</v>
      </c>
      <c r="F7" s="25">
        <v>2022</v>
      </c>
      <c r="G7" s="25">
        <v>2023</v>
      </c>
      <c r="H7" s="25">
        <v>2024</v>
      </c>
      <c r="I7" s="25">
        <v>2025</v>
      </c>
      <c r="J7" s="25">
        <v>2026</v>
      </c>
      <c r="K7" s="25">
        <v>2027</v>
      </c>
      <c r="L7" s="25">
        <v>2028</v>
      </c>
      <c r="M7" s="25">
        <v>2029</v>
      </c>
      <c r="N7" s="25">
        <v>2030</v>
      </c>
      <c r="O7" s="25">
        <v>2031</v>
      </c>
      <c r="P7" s="25">
        <v>2032</v>
      </c>
      <c r="Q7" s="25">
        <v>2033</v>
      </c>
      <c r="R7" s="25">
        <v>2034</v>
      </c>
      <c r="S7" s="25">
        <v>2035</v>
      </c>
      <c r="T7" s="25">
        <v>2036</v>
      </c>
      <c r="U7" s="25">
        <v>2037</v>
      </c>
      <c r="V7" s="25">
        <v>2038</v>
      </c>
      <c r="W7" s="25">
        <v>2039</v>
      </c>
      <c r="X7" s="25">
        <v>2040</v>
      </c>
      <c r="Y7" s="25">
        <v>2041</v>
      </c>
      <c r="Z7" s="25">
        <v>2042</v>
      </c>
      <c r="AA7" s="25">
        <v>2043</v>
      </c>
      <c r="AB7" s="25">
        <v>2044</v>
      </c>
      <c r="AC7" s="25">
        <v>2045</v>
      </c>
      <c r="AD7" s="25">
        <v>2046</v>
      </c>
      <c r="AE7" s="25">
        <v>2047</v>
      </c>
      <c r="AF7" s="25">
        <v>2048</v>
      </c>
      <c r="AG7" s="25">
        <v>2049</v>
      </c>
      <c r="AH7" s="25">
        <v>2050</v>
      </c>
      <c r="AI7" s="25">
        <v>2051</v>
      </c>
      <c r="AJ7" s="25">
        <v>2052</v>
      </c>
      <c r="AK7" s="25">
        <v>2053</v>
      </c>
      <c r="AL7" s="25">
        <v>2054</v>
      </c>
      <c r="AM7" s="25">
        <v>2055</v>
      </c>
      <c r="AN7" s="25">
        <v>2056</v>
      </c>
      <c r="AO7" s="25">
        <v>2057</v>
      </c>
      <c r="AP7" s="25">
        <v>2058</v>
      </c>
      <c r="AQ7" s="25">
        <v>2059</v>
      </c>
      <c r="AR7" s="25">
        <v>2060</v>
      </c>
    </row>
    <row r="8" spans="2:44" s="26" customFormat="1" ht="13.5" customHeight="1">
      <c r="B8" s="27" t="s">
        <v>458</v>
      </c>
      <c r="C8" s="28" t="s">
        <v>487</v>
      </c>
      <c r="D8" s="31">
        <v>0.71800493669196175</v>
      </c>
      <c r="E8" s="31">
        <v>0.72474710537308851</v>
      </c>
      <c r="F8" s="31">
        <v>0.73328496049844361</v>
      </c>
      <c r="G8" s="31">
        <v>0.78096165701605857</v>
      </c>
      <c r="H8" s="31">
        <v>0.93459604008550035</v>
      </c>
      <c r="I8" s="31">
        <v>1.2501478159197474</v>
      </c>
      <c r="J8" s="31">
        <v>1.5813471484155721</v>
      </c>
      <c r="K8" s="31">
        <v>1.9321477379005034</v>
      </c>
      <c r="L8" s="31">
        <v>2.3116901229059272</v>
      </c>
      <c r="M8" s="31">
        <v>2.6175397834986578</v>
      </c>
      <c r="N8" s="31">
        <v>3.0306849782978671</v>
      </c>
      <c r="O8" s="31">
        <v>3.2471972131237794</v>
      </c>
      <c r="P8" s="31">
        <v>3.4642965169996329</v>
      </c>
      <c r="Q8" s="31">
        <v>3.6292998651098656</v>
      </c>
      <c r="R8" s="31">
        <v>3.7619882809617087</v>
      </c>
      <c r="S8" s="31">
        <v>3.8857635303895548</v>
      </c>
      <c r="T8" s="31">
        <v>4.0312906035754077</v>
      </c>
      <c r="U8" s="31">
        <v>4.1609547229054851</v>
      </c>
      <c r="V8" s="31">
        <v>4.2919475523109654</v>
      </c>
      <c r="W8" s="31">
        <v>4.4251687007781397</v>
      </c>
      <c r="X8" s="31">
        <v>4.5533187105843025</v>
      </c>
      <c r="Y8" s="31">
        <v>4.6930887952613949</v>
      </c>
      <c r="Z8" s="31">
        <v>4.837601911835038</v>
      </c>
      <c r="AA8" s="31">
        <v>4.966991325379535</v>
      </c>
      <c r="AB8" s="31">
        <v>5.1059071471339674</v>
      </c>
      <c r="AC8" s="31">
        <v>5.2137081443015978</v>
      </c>
      <c r="AD8" s="31">
        <v>5.3116771433472421</v>
      </c>
      <c r="AE8" s="31">
        <v>5.3974636826910212</v>
      </c>
      <c r="AF8" s="31">
        <v>5.4740722013099186</v>
      </c>
      <c r="AG8" s="31">
        <v>5.5588490302733895</v>
      </c>
      <c r="AH8" s="31">
        <v>5.6584712095016707</v>
      </c>
      <c r="AI8" s="31">
        <v>5.7459275233083957</v>
      </c>
      <c r="AJ8" s="31">
        <v>5.7842364601931209</v>
      </c>
      <c r="AK8" s="31">
        <v>5.8125787270820934</v>
      </c>
      <c r="AL8" s="31">
        <v>5.8328552130273428</v>
      </c>
      <c r="AM8" s="31">
        <v>5.8479912950919344</v>
      </c>
      <c r="AN8" s="31">
        <v>5.8567668685166732</v>
      </c>
      <c r="AO8" s="31">
        <v>5.8658656383875201</v>
      </c>
      <c r="AP8" s="31">
        <v>5.8713145082219356</v>
      </c>
      <c r="AQ8" s="31">
        <v>5.8730591274333905</v>
      </c>
      <c r="AR8" s="31">
        <v>5.8750392195079204</v>
      </c>
    </row>
    <row r="9" spans="2:44" s="26" customFormat="1" ht="13.5" customHeight="1">
      <c r="B9" s="27" t="s">
        <v>485</v>
      </c>
      <c r="C9" s="28" t="s">
        <v>487</v>
      </c>
      <c r="D9" s="31">
        <v>0.71800493669196175</v>
      </c>
      <c r="E9" s="31">
        <v>0.9734238376350095</v>
      </c>
      <c r="F9" s="31">
        <v>1.2899229566660375</v>
      </c>
      <c r="G9" s="31">
        <v>1.6237987481642777</v>
      </c>
      <c r="H9" s="31">
        <v>1.9592306715938776</v>
      </c>
      <c r="I9" s="31">
        <v>2.3149615461627611</v>
      </c>
      <c r="J9" s="31">
        <v>2.6999189622050319</v>
      </c>
      <c r="K9" s="31">
        <v>3.1653568437153434</v>
      </c>
      <c r="L9" s="31">
        <v>3.7298418591995004</v>
      </c>
      <c r="M9" s="31">
        <v>4.3316622520026797</v>
      </c>
      <c r="N9" s="31">
        <v>4.9944015412385712</v>
      </c>
      <c r="O9" s="31">
        <v>5.4619007741158923</v>
      </c>
      <c r="P9" s="31">
        <v>5.8117880220379057</v>
      </c>
      <c r="Q9" s="31">
        <v>6.0981731140305868</v>
      </c>
      <c r="R9" s="31">
        <v>6.347649451597194</v>
      </c>
      <c r="S9" s="31">
        <v>6.6224292935459479</v>
      </c>
      <c r="T9" s="31">
        <v>6.8875507998951084</v>
      </c>
      <c r="U9" s="31">
        <v>7.1562672554692375</v>
      </c>
      <c r="V9" s="31">
        <v>7.3832167363005343</v>
      </c>
      <c r="W9" s="31">
        <v>7.6675545825682798</v>
      </c>
      <c r="X9" s="31">
        <v>8.0316893100683</v>
      </c>
      <c r="Y9" s="31">
        <v>8.3609867116346539</v>
      </c>
      <c r="Z9" s="31">
        <v>8.6446669559917986</v>
      </c>
      <c r="AA9" s="31">
        <v>8.9609180815232197</v>
      </c>
      <c r="AB9" s="31">
        <v>9.2848735790408554</v>
      </c>
      <c r="AC9" s="31">
        <v>9.5078197151257786</v>
      </c>
      <c r="AD9" s="31">
        <v>9.7261348580842384</v>
      </c>
      <c r="AE9" s="31">
        <v>9.9155868020793712</v>
      </c>
      <c r="AF9" s="31">
        <v>10.113140989600621</v>
      </c>
      <c r="AG9" s="31">
        <v>10.314812740417244</v>
      </c>
      <c r="AH9" s="31">
        <v>10.53465289644587</v>
      </c>
      <c r="AI9" s="31">
        <v>10.719186471983701</v>
      </c>
      <c r="AJ9" s="31">
        <v>10.892367854625206</v>
      </c>
      <c r="AK9" s="31">
        <v>11.013191173764859</v>
      </c>
      <c r="AL9" s="31">
        <v>11.1304449118214</v>
      </c>
      <c r="AM9" s="31">
        <v>11.261029727129227</v>
      </c>
      <c r="AN9" s="31">
        <v>11.38854602148727</v>
      </c>
      <c r="AO9" s="31">
        <v>11.501251848506064</v>
      </c>
      <c r="AP9" s="31">
        <v>11.639348942133735</v>
      </c>
      <c r="AQ9" s="31">
        <v>11.748067584116709</v>
      </c>
      <c r="AR9" s="31">
        <v>11.862659803420973</v>
      </c>
    </row>
    <row r="10" spans="2:44" s="26" customFormat="1" ht="13.5" customHeight="1">
      <c r="B10" s="143" t="s">
        <v>486</v>
      </c>
      <c r="C10" s="29" t="s">
        <v>487</v>
      </c>
      <c r="D10" s="30">
        <f>+D9-D8</f>
        <v>0</v>
      </c>
      <c r="E10" s="30">
        <f>+E9-E8</f>
        <v>0.248676732261921</v>
      </c>
      <c r="F10" s="30">
        <f t="shared" ref="F10:AR10" si="2">+F9-F8</f>
        <v>0.55663799616759391</v>
      </c>
      <c r="G10" s="30">
        <f t="shared" si="2"/>
        <v>0.84283709114821914</v>
      </c>
      <c r="H10" s="30">
        <f t="shared" si="2"/>
        <v>1.0246346315083774</v>
      </c>
      <c r="I10" s="30">
        <f t="shared" si="2"/>
        <v>1.0648137302430136</v>
      </c>
      <c r="J10" s="30">
        <f t="shared" si="2"/>
        <v>1.1185718137894598</v>
      </c>
      <c r="K10" s="30">
        <f t="shared" si="2"/>
        <v>1.23320910581484</v>
      </c>
      <c r="L10" s="30">
        <f t="shared" si="2"/>
        <v>1.4181517362935732</v>
      </c>
      <c r="M10" s="30">
        <f t="shared" si="2"/>
        <v>1.7141224685040219</v>
      </c>
      <c r="N10" s="30">
        <f t="shared" si="2"/>
        <v>1.9637165629407041</v>
      </c>
      <c r="O10" s="30">
        <f t="shared" si="2"/>
        <v>2.2147035609921129</v>
      </c>
      <c r="P10" s="30">
        <f t="shared" si="2"/>
        <v>2.3474915050382728</v>
      </c>
      <c r="Q10" s="30">
        <f t="shared" si="2"/>
        <v>2.4688732489207212</v>
      </c>
      <c r="R10" s="30">
        <f t="shared" si="2"/>
        <v>2.5856611706354853</v>
      </c>
      <c r="S10" s="30">
        <f t="shared" si="2"/>
        <v>2.7366657631563931</v>
      </c>
      <c r="T10" s="30">
        <f t="shared" si="2"/>
        <v>2.8562601963197007</v>
      </c>
      <c r="U10" s="30">
        <f t="shared" si="2"/>
        <v>2.9953125325637524</v>
      </c>
      <c r="V10" s="30">
        <f t="shared" si="2"/>
        <v>3.091269183989569</v>
      </c>
      <c r="W10" s="30">
        <f t="shared" si="2"/>
        <v>3.2423858817901401</v>
      </c>
      <c r="X10" s="30">
        <f t="shared" si="2"/>
        <v>3.4783705994839975</v>
      </c>
      <c r="Y10" s="30">
        <f t="shared" si="2"/>
        <v>3.667897916373259</v>
      </c>
      <c r="Z10" s="30">
        <f t="shared" si="2"/>
        <v>3.8070650441567606</v>
      </c>
      <c r="AA10" s="30">
        <f t="shared" si="2"/>
        <v>3.9939267561436846</v>
      </c>
      <c r="AB10" s="30">
        <f t="shared" si="2"/>
        <v>4.178966431906888</v>
      </c>
      <c r="AC10" s="30">
        <f t="shared" si="2"/>
        <v>4.2941115708241808</v>
      </c>
      <c r="AD10" s="30">
        <f t="shared" si="2"/>
        <v>4.4144577147369963</v>
      </c>
      <c r="AE10" s="30">
        <f t="shared" si="2"/>
        <v>4.51812311938835</v>
      </c>
      <c r="AF10" s="30">
        <f t="shared" si="2"/>
        <v>4.6390687882907029</v>
      </c>
      <c r="AG10" s="30">
        <f t="shared" si="2"/>
        <v>4.7559637101438543</v>
      </c>
      <c r="AH10" s="30">
        <f t="shared" si="2"/>
        <v>4.8761816869441992</v>
      </c>
      <c r="AI10" s="30">
        <f t="shared" si="2"/>
        <v>4.9732589486753049</v>
      </c>
      <c r="AJ10" s="30">
        <f t="shared" si="2"/>
        <v>5.1081313944320854</v>
      </c>
      <c r="AK10" s="30">
        <f t="shared" si="2"/>
        <v>5.2006124466827659</v>
      </c>
      <c r="AL10" s="30">
        <f t="shared" si="2"/>
        <v>5.2975896987940567</v>
      </c>
      <c r="AM10" s="30">
        <f t="shared" si="2"/>
        <v>5.4130384320372924</v>
      </c>
      <c r="AN10" s="30">
        <f t="shared" si="2"/>
        <v>5.5317791529705973</v>
      </c>
      <c r="AO10" s="30">
        <f t="shared" si="2"/>
        <v>5.6353862101185435</v>
      </c>
      <c r="AP10" s="30">
        <f t="shared" si="2"/>
        <v>5.768034433911799</v>
      </c>
      <c r="AQ10" s="30">
        <f t="shared" si="2"/>
        <v>5.8750084566833189</v>
      </c>
      <c r="AR10" s="30">
        <f t="shared" si="2"/>
        <v>5.9876205839130527</v>
      </c>
    </row>
    <row r="12" spans="2:44" s="26" customFormat="1" ht="13.5" customHeight="1">
      <c r="B12" s="24" t="s">
        <v>465</v>
      </c>
      <c r="C12" s="25" t="s">
        <v>422</v>
      </c>
      <c r="D12" s="25">
        <v>2020</v>
      </c>
      <c r="E12" s="25">
        <v>2021</v>
      </c>
      <c r="F12" s="25">
        <v>2022</v>
      </c>
      <c r="G12" s="25">
        <v>2023</v>
      </c>
      <c r="H12" s="25">
        <v>2024</v>
      </c>
      <c r="I12" s="25">
        <v>2025</v>
      </c>
      <c r="J12" s="25">
        <v>2026</v>
      </c>
      <c r="K12" s="25">
        <v>2027</v>
      </c>
      <c r="L12" s="25">
        <v>2028</v>
      </c>
      <c r="M12" s="25">
        <v>2029</v>
      </c>
      <c r="N12" s="25">
        <v>2030</v>
      </c>
      <c r="O12" s="25">
        <v>2031</v>
      </c>
      <c r="P12" s="25">
        <v>2032</v>
      </c>
      <c r="Q12" s="25">
        <v>2033</v>
      </c>
      <c r="R12" s="25">
        <v>2034</v>
      </c>
      <c r="S12" s="25">
        <v>2035</v>
      </c>
      <c r="T12" s="25">
        <v>2036</v>
      </c>
      <c r="U12" s="25">
        <v>2037</v>
      </c>
      <c r="V12" s="25">
        <v>2038</v>
      </c>
      <c r="W12" s="25">
        <v>2039</v>
      </c>
      <c r="X12" s="25">
        <v>2040</v>
      </c>
      <c r="Y12" s="25">
        <v>2041</v>
      </c>
      <c r="Z12" s="25">
        <v>2042</v>
      </c>
      <c r="AA12" s="25">
        <v>2043</v>
      </c>
      <c r="AB12" s="25">
        <v>2044</v>
      </c>
      <c r="AC12" s="25">
        <v>2045</v>
      </c>
      <c r="AD12" s="25">
        <v>2046</v>
      </c>
      <c r="AE12" s="25">
        <v>2047</v>
      </c>
      <c r="AF12" s="25">
        <v>2048</v>
      </c>
      <c r="AG12" s="25">
        <v>2049</v>
      </c>
      <c r="AH12" s="25">
        <v>2050</v>
      </c>
      <c r="AI12" s="25">
        <v>2051</v>
      </c>
      <c r="AJ12" s="25">
        <v>2052</v>
      </c>
      <c r="AK12" s="25">
        <v>2053</v>
      </c>
      <c r="AL12" s="25">
        <v>2054</v>
      </c>
      <c r="AM12" s="25">
        <v>2055</v>
      </c>
      <c r="AN12" s="25">
        <v>2056</v>
      </c>
      <c r="AO12" s="25">
        <v>2057</v>
      </c>
      <c r="AP12" s="25">
        <v>2058</v>
      </c>
      <c r="AQ12" s="25">
        <v>2059</v>
      </c>
      <c r="AR12" s="25">
        <v>2060</v>
      </c>
    </row>
    <row r="13" spans="2:44" s="26" customFormat="1" ht="13.5" customHeight="1">
      <c r="B13" s="27"/>
      <c r="C13" s="28" t="s">
        <v>488</v>
      </c>
      <c r="D13" s="28">
        <f>+(D10*1000)*Parámetros!G28</f>
        <v>0</v>
      </c>
      <c r="E13" s="28">
        <f>+(E10*1000)*Parámetros!H28</f>
        <v>97.157999294732534</v>
      </c>
      <c r="F13" s="28">
        <f>+(F10*1000)*Parámetros!I28</f>
        <v>167.3253816479787</v>
      </c>
      <c r="G13" s="28">
        <f>+(G10*1000)*Parámetros!J28</f>
        <v>204.05085976698385</v>
      </c>
      <c r="H13" s="28">
        <f>+(H10*1000)*Parámetros!K28</f>
        <v>273.07136533811968</v>
      </c>
      <c r="I13" s="28">
        <f>+(I10*1000)*Parámetros!L28</f>
        <v>246.06623762482755</v>
      </c>
      <c r="J13" s="28">
        <f>+(J10*1000)*Parámetros!M28</f>
        <v>191.46685660945974</v>
      </c>
      <c r="K13" s="28">
        <f>+(K10*1000)*Parámetros!N28</f>
        <v>202.36373053762654</v>
      </c>
      <c r="L13" s="28">
        <f>+(L10*1000)*Parámetros!O28</f>
        <v>147.3040513051088</v>
      </c>
      <c r="M13" s="28">
        <f>+(M10*1000)*Parámetros!P28</f>
        <v>30.524106724628687</v>
      </c>
      <c r="N13" s="28">
        <f>+(N10*1000)*Parámetros!Q28</f>
        <v>21.507889439640799</v>
      </c>
      <c r="O13" s="28">
        <f>+(O10*1000)*Parámetros!R28</f>
        <v>21.108807625283394</v>
      </c>
      <c r="P13" s="28">
        <f>+(P10*1000)*Parámetros!S28</f>
        <v>19.118920597999281</v>
      </c>
      <c r="Q13" s="28">
        <f>+(Q10*1000)*Parámetros!T28</f>
        <v>16.766054858408342</v>
      </c>
      <c r="R13" s="28">
        <f>+(R10*1000)*Parámetros!U28</f>
        <v>14.142868298376547</v>
      </c>
      <c r="S13" s="28">
        <f>+(S10*1000)*Parámetros!V28</f>
        <v>11.43799519348909</v>
      </c>
      <c r="T13" s="28">
        <f>+(T10*1000)*Parámetros!W28</f>
        <v>12.650216030154882</v>
      </c>
      <c r="U13" s="28">
        <f>+(U10*1000)*Parámetros!X28</f>
        <v>13.99370580029521</v>
      </c>
      <c r="V13" s="28">
        <f>+(V10*1000)*Parámetros!Y28</f>
        <v>15.173679508181104</v>
      </c>
      <c r="W13" s="28">
        <f>+(W10*1000)*Parámetros!Z28</f>
        <v>16.663447668205357</v>
      </c>
      <c r="X13" s="28">
        <f>+(X10*1000)*Parámetros!AA28</f>
        <v>18.658602225133411</v>
      </c>
      <c r="Y13" s="28">
        <f>+(Y10*1000)*Parámetros!AB28</f>
        <v>20.213366757115832</v>
      </c>
      <c r="Z13" s="28">
        <f>+(Z10*1000)*Parámetros!AC28</f>
        <v>21.519885647310879</v>
      </c>
      <c r="AA13" s="28">
        <f>+(AA10*1000)*Parámetros!AD28</f>
        <v>23.123338657922453</v>
      </c>
      <c r="AB13" s="28">
        <f>+(AB10*1000)*Parámetros!AE28</f>
        <v>24.748418796514969</v>
      </c>
      <c r="AC13" s="28">
        <f>+(AC10*1000)*Parámetros!AF28</f>
        <v>25.980991846326507</v>
      </c>
      <c r="AD13" s="28">
        <f>+(AD10*1000)*Parámetros!AG28</f>
        <v>27.257255789816522</v>
      </c>
      <c r="AE13" s="28">
        <f>+(AE10*1000)*Parámetros!AH28</f>
        <v>28.440802825966831</v>
      </c>
      <c r="AF13" s="28">
        <f>+(AF10*1000)*Parámetros!AI28</f>
        <v>29.742969640706658</v>
      </c>
      <c r="AG13" s="28">
        <f>+(AG10*1000)*Parámetros!AJ28</f>
        <v>31.030087537269107</v>
      </c>
      <c r="AH13" s="28">
        <f>+(AH10*1000)*Parámetros!AK28</f>
        <v>32.349232836696508</v>
      </c>
      <c r="AI13" s="28">
        <f>+(AI10*1000)*Parámetros!AL28</f>
        <v>32.99325620262168</v>
      </c>
      <c r="AJ13" s="28">
        <f>+(AJ10*1000)*Parámetros!AM28</f>
        <v>33.888017807326165</v>
      </c>
      <c r="AK13" s="28">
        <f>+(AK10*1000)*Parámetros!AN28</f>
        <v>34.501549312981524</v>
      </c>
      <c r="AL13" s="28">
        <f>+(AL10*1000)*Parámetros!AO28</f>
        <v>35.144909201890243</v>
      </c>
      <c r="AM13" s="28">
        <f>+(AM10*1000)*Parámetros!AP28</f>
        <v>35.910811334369548</v>
      </c>
      <c r="AN13" s="28">
        <f>+(AN10*1000)*Parámetros!AQ28</f>
        <v>36.698552947639065</v>
      </c>
      <c r="AO13" s="28">
        <f>+(AO10*1000)*Parámetros!AR28</f>
        <v>37.385895838117825</v>
      </c>
      <c r="AP13" s="28">
        <f>+(AP10*1000)*Parámetros!AS28</f>
        <v>38.265901660778503</v>
      </c>
      <c r="AQ13" s="28">
        <f>+(AQ10*1000)*Parámetros!AT28</f>
        <v>38.975581445553424</v>
      </c>
      <c r="AR13" s="28">
        <f>+(AR10*1000)*Parámetros!AU28</f>
        <v>39.722665159383062</v>
      </c>
    </row>
    <row r="15" spans="2:44" ht="13.5" customHeight="1">
      <c r="B15" s="24" t="s">
        <v>489</v>
      </c>
      <c r="C15" s="25" t="s">
        <v>422</v>
      </c>
      <c r="D15" s="25"/>
    </row>
    <row r="16" spans="2:44" ht="13.5" customHeight="1">
      <c r="B16" s="27" t="s">
        <v>490</v>
      </c>
      <c r="C16" s="28" t="s">
        <v>491</v>
      </c>
      <c r="D16" s="28">
        <v>15</v>
      </c>
    </row>
    <row r="17" spans="2:44" ht="13.5" customHeight="1">
      <c r="B17" s="27" t="s">
        <v>492</v>
      </c>
      <c r="C17" s="28" t="s">
        <v>493</v>
      </c>
      <c r="D17" s="28">
        <v>1200</v>
      </c>
    </row>
    <row r="19" spans="2:44" s="26" customFormat="1" ht="13.5" customHeight="1">
      <c r="B19" s="24" t="s">
        <v>494</v>
      </c>
      <c r="C19" s="25" t="s">
        <v>422</v>
      </c>
      <c r="D19" s="25">
        <v>2020</v>
      </c>
      <c r="E19" s="25">
        <v>2021</v>
      </c>
      <c r="F19" s="25">
        <v>2022</v>
      </c>
      <c r="G19" s="25">
        <v>2023</v>
      </c>
      <c r="H19" s="25">
        <v>2024</v>
      </c>
      <c r="I19" s="25">
        <v>2025</v>
      </c>
      <c r="J19" s="25">
        <v>2026</v>
      </c>
      <c r="K19" s="25">
        <v>2027</v>
      </c>
      <c r="L19" s="25">
        <v>2028</v>
      </c>
      <c r="M19" s="25">
        <v>2029</v>
      </c>
      <c r="N19" s="25">
        <v>2030</v>
      </c>
      <c r="O19" s="25">
        <v>2031</v>
      </c>
      <c r="P19" s="25">
        <v>2032</v>
      </c>
      <c r="Q19" s="25">
        <v>2033</v>
      </c>
      <c r="R19" s="25">
        <v>2034</v>
      </c>
      <c r="S19" s="25">
        <v>2035</v>
      </c>
      <c r="T19" s="25">
        <v>2036</v>
      </c>
      <c r="U19" s="25">
        <v>2037</v>
      </c>
      <c r="V19" s="25">
        <v>2038</v>
      </c>
      <c r="W19" s="25">
        <v>2039</v>
      </c>
      <c r="X19" s="25">
        <v>2040</v>
      </c>
      <c r="Y19" s="25">
        <v>2041</v>
      </c>
      <c r="Z19" s="25">
        <v>2042</v>
      </c>
      <c r="AA19" s="25">
        <v>2043</v>
      </c>
      <c r="AB19" s="25">
        <v>2044</v>
      </c>
      <c r="AC19" s="25">
        <v>2045</v>
      </c>
      <c r="AD19" s="25">
        <v>2046</v>
      </c>
      <c r="AE19" s="25">
        <v>2047</v>
      </c>
      <c r="AF19" s="25">
        <v>2048</v>
      </c>
      <c r="AG19" s="25">
        <v>2049</v>
      </c>
      <c r="AH19" s="25">
        <v>2050</v>
      </c>
      <c r="AI19" s="25">
        <v>2051</v>
      </c>
      <c r="AJ19" s="25">
        <v>2052</v>
      </c>
      <c r="AK19" s="25">
        <v>2053</v>
      </c>
      <c r="AL19" s="25">
        <v>2054</v>
      </c>
      <c r="AM19" s="25">
        <v>2055</v>
      </c>
      <c r="AN19" s="25">
        <v>2056</v>
      </c>
      <c r="AO19" s="25">
        <v>2057</v>
      </c>
      <c r="AP19" s="25">
        <v>2058</v>
      </c>
      <c r="AQ19" s="25">
        <v>2059</v>
      </c>
      <c r="AR19" s="25">
        <v>2060</v>
      </c>
    </row>
    <row r="20" spans="2:44" s="26" customFormat="1" ht="13.5" customHeight="1">
      <c r="B20" s="27" t="s">
        <v>458</v>
      </c>
      <c r="C20" s="28" t="s">
        <v>495</v>
      </c>
      <c r="D20" s="31">
        <v>0</v>
      </c>
      <c r="E20" s="28">
        <f>+(E3-D3)*1000000</f>
        <v>4356.9947500973758</v>
      </c>
      <c r="F20" s="28">
        <f t="shared" ref="F20:K20" si="3">+(F3-E3)*1000000</f>
        <v>5338.848783999706</v>
      </c>
      <c r="G20" s="28">
        <f t="shared" si="3"/>
        <v>30625.096551671559</v>
      </c>
      <c r="H20" s="28">
        <f t="shared" si="3"/>
        <v>99993.897326044578</v>
      </c>
      <c r="I20" s="28">
        <f t="shared" si="3"/>
        <v>205754.1489303406</v>
      </c>
      <c r="J20" s="28">
        <f t="shared" si="3"/>
        <v>218828.72653134156</v>
      </c>
      <c r="K20" s="28">
        <f t="shared" si="3"/>
        <v>232310.56567288167</v>
      </c>
      <c r="L20" s="28">
        <f t="shared" ref="L20:AR20" si="4">+(L3-K3)*1000000</f>
        <v>252782.19821838976</v>
      </c>
      <c r="M20" s="28">
        <f t="shared" si="4"/>
        <v>203924.30119270811</v>
      </c>
      <c r="N20" s="28">
        <f t="shared" si="4"/>
        <v>275520.05011897138</v>
      </c>
      <c r="O20" s="28">
        <f t="shared" si="4"/>
        <v>143848.28804792059</v>
      </c>
      <c r="P20" s="28">
        <f t="shared" si="4"/>
        <v>148641.76417198748</v>
      </c>
      <c r="Q20" s="28">
        <f t="shared" si="4"/>
        <v>109524.45163092017</v>
      </c>
      <c r="R20" s="28">
        <f t="shared" si="4"/>
        <v>89211.184466861043</v>
      </c>
      <c r="S20" s="28">
        <f t="shared" si="4"/>
        <v>83586.589720797027</v>
      </c>
      <c r="T20" s="28">
        <f t="shared" si="4"/>
        <v>97536.88948258743</v>
      </c>
      <c r="U20" s="28">
        <f t="shared" si="4"/>
        <v>87150.710828155294</v>
      </c>
      <c r="V20" s="28">
        <f t="shared" si="4"/>
        <v>87478.824335876838</v>
      </c>
      <c r="W20" s="28">
        <f t="shared" si="4"/>
        <v>89019.183238089099</v>
      </c>
      <c r="X20" s="28">
        <f t="shared" si="4"/>
        <v>86407.919250659499</v>
      </c>
      <c r="Y20" s="28">
        <f t="shared" si="4"/>
        <v>95554.148244395794</v>
      </c>
      <c r="Z20" s="28">
        <f t="shared" si="4"/>
        <v>98607.097866244774</v>
      </c>
      <c r="AA20" s="28">
        <f t="shared" si="4"/>
        <v>85688.525007407981</v>
      </c>
      <c r="AB20" s="28">
        <f t="shared" si="4"/>
        <v>91423.202888669679</v>
      </c>
      <c r="AC20" s="28">
        <f t="shared" si="4"/>
        <v>71703.642606850699</v>
      </c>
      <c r="AD20" s="28">
        <f t="shared" si="4"/>
        <v>65014.795818768347</v>
      </c>
      <c r="AE20" s="28">
        <f t="shared" si="4"/>
        <v>57845.704538419974</v>
      </c>
      <c r="AF20" s="28">
        <f t="shared" si="4"/>
        <v>51186.223474636528</v>
      </c>
      <c r="AG20" s="28">
        <f t="shared" si="4"/>
        <v>56062.326662465799</v>
      </c>
      <c r="AH20" s="28">
        <f t="shared" si="4"/>
        <v>66547.340030957086</v>
      </c>
      <c r="AI20" s="28">
        <f t="shared" si="4"/>
        <v>57476.385911151781</v>
      </c>
      <c r="AJ20" s="28">
        <f t="shared" si="4"/>
        <v>26720.471460372151</v>
      </c>
      <c r="AK20" s="28">
        <f t="shared" si="4"/>
        <v>18823.236833378942</v>
      </c>
      <c r="AL20" s="28">
        <f t="shared" si="4"/>
        <v>13464.833192348369</v>
      </c>
      <c r="AM20" s="28">
        <f t="shared" si="4"/>
        <v>9935.0545353442685</v>
      </c>
      <c r="AN20" s="28">
        <f t="shared" si="4"/>
        <v>5694.221130370991</v>
      </c>
      <c r="AO20" s="28">
        <f t="shared" si="4"/>
        <v>5999.8582904934319</v>
      </c>
      <c r="AP20" s="28">
        <f t="shared" si="4"/>
        <v>3385.1332250014466</v>
      </c>
      <c r="AQ20" s="28">
        <f t="shared" si="4"/>
        <v>1139.4781548381693</v>
      </c>
      <c r="AR20" s="28">
        <f t="shared" si="4"/>
        <v>1315.3384233710597</v>
      </c>
    </row>
    <row r="21" spans="2:44" s="26" customFormat="1" ht="13.5" customHeight="1">
      <c r="B21" s="27" t="s">
        <v>485</v>
      </c>
      <c r="C21" s="28" t="s">
        <v>495</v>
      </c>
      <c r="D21" s="31">
        <v>0</v>
      </c>
      <c r="E21" s="28">
        <f>+(E4-D4)*1000000</f>
        <v>167249.31667859305</v>
      </c>
      <c r="F21" s="28">
        <f t="shared" ref="F21:K21" si="5">+(F4-E4)*1000000</f>
        <v>207900.15855273569</v>
      </c>
      <c r="G21" s="28">
        <f t="shared" si="5"/>
        <v>219391.45902471212</v>
      </c>
      <c r="H21" s="28">
        <f t="shared" si="5"/>
        <v>222723.35843577952</v>
      </c>
      <c r="I21" s="28">
        <f t="shared" si="5"/>
        <v>236386.11966773836</v>
      </c>
      <c r="J21" s="28">
        <f t="shared" si="5"/>
        <v>257056.34100888664</v>
      </c>
      <c r="K21" s="28">
        <f t="shared" si="5"/>
        <v>310787.84989126708</v>
      </c>
      <c r="L21" s="28">
        <f t="shared" ref="L21:AR21" si="6">+(L4-K4)*1000000</f>
        <v>380467.52430632623</v>
      </c>
      <c r="M21" s="28">
        <f t="shared" si="6"/>
        <v>406311.81470772583</v>
      </c>
      <c r="N21" s="28">
        <f t="shared" si="6"/>
        <v>445519.60081803135</v>
      </c>
      <c r="O21" s="28">
        <f t="shared" si="6"/>
        <v>314744.88355524064</v>
      </c>
      <c r="P21" s="28">
        <f t="shared" si="6"/>
        <v>232267.36107151912</v>
      </c>
      <c r="Q21" s="28">
        <f t="shared" si="6"/>
        <v>190366.4718581881</v>
      </c>
      <c r="R21" s="28">
        <f t="shared" si="6"/>
        <v>168584.44643824198</v>
      </c>
      <c r="S21" s="28">
        <f t="shared" si="6"/>
        <v>188722.61590386508</v>
      </c>
      <c r="T21" s="28">
        <f t="shared" si="6"/>
        <v>179301.28114715949</v>
      </c>
      <c r="U21" s="28">
        <f t="shared" si="6"/>
        <v>178852.66073674534</v>
      </c>
      <c r="V21" s="28">
        <f t="shared" si="6"/>
        <v>151659.31246381614</v>
      </c>
      <c r="W21" s="28">
        <f t="shared" si="6"/>
        <v>190864.3791749629</v>
      </c>
      <c r="X21" s="28">
        <f t="shared" si="6"/>
        <v>245031.3530083026</v>
      </c>
      <c r="Y21" s="28">
        <f t="shared" si="6"/>
        <v>224702.46422709562</v>
      </c>
      <c r="Z21" s="28">
        <f t="shared" si="6"/>
        <v>191300.70980930646</v>
      </c>
      <c r="AA21" s="28">
        <f t="shared" si="6"/>
        <v>215670.09658821678</v>
      </c>
      <c r="AB21" s="28">
        <f t="shared" si="6"/>
        <v>217891.10042106241</v>
      </c>
      <c r="AC21" s="28">
        <f t="shared" si="6"/>
        <v>149759.50507276447</v>
      </c>
      <c r="AD21" s="28">
        <f t="shared" si="6"/>
        <v>148399.93029903641</v>
      </c>
      <c r="AE21" s="28">
        <f t="shared" si="6"/>
        <v>128696.39673254607</v>
      </c>
      <c r="AF21" s="28">
        <f t="shared" si="6"/>
        <v>133819.15617828444</v>
      </c>
      <c r="AG21" s="28">
        <f t="shared" si="6"/>
        <v>135964.27391908338</v>
      </c>
      <c r="AH21" s="28">
        <f t="shared" si="6"/>
        <v>147882.72304159377</v>
      </c>
      <c r="AI21" s="28">
        <f t="shared" si="6"/>
        <v>125272.16655889894</v>
      </c>
      <c r="AJ21" s="28">
        <f t="shared" si="6"/>
        <v>116424.48761461744</v>
      </c>
      <c r="AK21" s="28">
        <f t="shared" si="6"/>
        <v>82232.13520044848</v>
      </c>
      <c r="AL21" s="28">
        <f t="shared" si="6"/>
        <v>79105.192166775145</v>
      </c>
      <c r="AM21" s="28">
        <f t="shared" si="6"/>
        <v>87254.911433277899</v>
      </c>
      <c r="AN21" s="28">
        <f t="shared" si="6"/>
        <v>85187.398013263577</v>
      </c>
      <c r="AO21" s="28">
        <f t="shared" si="6"/>
        <v>75935.417211167252</v>
      </c>
      <c r="AP21" s="28">
        <f t="shared" si="6"/>
        <v>92905.941040296369</v>
      </c>
      <c r="AQ21" s="28">
        <f t="shared" si="6"/>
        <v>72803.713437769708</v>
      </c>
      <c r="AR21" s="28">
        <f t="shared" si="6"/>
        <v>76882.225605856118</v>
      </c>
    </row>
    <row r="22" spans="2:44" s="26" customFormat="1" ht="13.5" customHeight="1">
      <c r="B22" s="143" t="s">
        <v>486</v>
      </c>
      <c r="C22" s="29" t="s">
        <v>495</v>
      </c>
      <c r="D22" s="30">
        <f>+D21-D20</f>
        <v>0</v>
      </c>
      <c r="E22" s="30">
        <f t="shared" ref="E22:AR22" si="7">+E21-E20</f>
        <v>162892.32192849569</v>
      </c>
      <c r="F22" s="30">
        <f t="shared" si="7"/>
        <v>202561.30976873598</v>
      </c>
      <c r="G22" s="30">
        <f t="shared" si="7"/>
        <v>188766.36247304056</v>
      </c>
      <c r="H22" s="30">
        <f t="shared" si="7"/>
        <v>122729.46110973494</v>
      </c>
      <c r="I22" s="30">
        <f t="shared" si="7"/>
        <v>30631.970737397758</v>
      </c>
      <c r="J22" s="30">
        <f t="shared" si="7"/>
        <v>38227.614477545081</v>
      </c>
      <c r="K22" s="30">
        <f t="shared" si="7"/>
        <v>78477.284218385408</v>
      </c>
      <c r="L22" s="30">
        <f t="shared" si="7"/>
        <v>127685.32608793647</v>
      </c>
      <c r="M22" s="30">
        <f t="shared" si="7"/>
        <v>202387.51351501772</v>
      </c>
      <c r="N22" s="30">
        <f t="shared" si="7"/>
        <v>169999.55069905997</v>
      </c>
      <c r="O22" s="30">
        <f t="shared" si="7"/>
        <v>170896.59550732005</v>
      </c>
      <c r="P22" s="30">
        <f t="shared" si="7"/>
        <v>83625.596899531636</v>
      </c>
      <c r="Q22" s="30">
        <f t="shared" si="7"/>
        <v>80842.020227267931</v>
      </c>
      <c r="R22" s="30">
        <f t="shared" si="7"/>
        <v>79373.26197138094</v>
      </c>
      <c r="S22" s="30">
        <f t="shared" si="7"/>
        <v>105136.02618306805</v>
      </c>
      <c r="T22" s="30">
        <f t="shared" si="7"/>
        <v>81764.39166457206</v>
      </c>
      <c r="U22" s="30">
        <f t="shared" si="7"/>
        <v>91701.949908590046</v>
      </c>
      <c r="V22" s="30">
        <f t="shared" si="7"/>
        <v>64180.488127939301</v>
      </c>
      <c r="W22" s="30">
        <f t="shared" si="7"/>
        <v>101845.1959368738</v>
      </c>
      <c r="X22" s="30">
        <f t="shared" si="7"/>
        <v>158623.4337576431</v>
      </c>
      <c r="Y22" s="30">
        <f t="shared" si="7"/>
        <v>129148.31598269983</v>
      </c>
      <c r="Z22" s="30">
        <f t="shared" si="7"/>
        <v>92693.611943061682</v>
      </c>
      <c r="AA22" s="30">
        <f t="shared" si="7"/>
        <v>129981.5715808088</v>
      </c>
      <c r="AB22" s="30">
        <f t="shared" si="7"/>
        <v>126467.89753239273</v>
      </c>
      <c r="AC22" s="30">
        <f t="shared" si="7"/>
        <v>78055.862465913771</v>
      </c>
      <c r="AD22" s="30">
        <f t="shared" si="7"/>
        <v>83385.134480268054</v>
      </c>
      <c r="AE22" s="30">
        <f t="shared" si="7"/>
        <v>70850.692194126095</v>
      </c>
      <c r="AF22" s="30">
        <f t="shared" si="7"/>
        <v>82632.932703647908</v>
      </c>
      <c r="AG22" s="30">
        <f t="shared" si="7"/>
        <v>79901.947256617583</v>
      </c>
      <c r="AH22" s="30">
        <f t="shared" si="7"/>
        <v>81335.38301063668</v>
      </c>
      <c r="AI22" s="30">
        <f t="shared" si="7"/>
        <v>67795.78064774716</v>
      </c>
      <c r="AJ22" s="30">
        <f t="shared" si="7"/>
        <v>89704.016154245284</v>
      </c>
      <c r="AK22" s="30">
        <f t="shared" si="7"/>
        <v>63408.898367069538</v>
      </c>
      <c r="AL22" s="30">
        <f t="shared" si="7"/>
        <v>65640.358974426781</v>
      </c>
      <c r="AM22" s="30">
        <f t="shared" si="7"/>
        <v>77319.856897933627</v>
      </c>
      <c r="AN22" s="30">
        <f t="shared" si="7"/>
        <v>79493.176882892585</v>
      </c>
      <c r="AO22" s="30">
        <f t="shared" si="7"/>
        <v>69935.558920673822</v>
      </c>
      <c r="AP22" s="30">
        <f t="shared" si="7"/>
        <v>89520.807815294917</v>
      </c>
      <c r="AQ22" s="30">
        <f t="shared" si="7"/>
        <v>71664.235282931535</v>
      </c>
      <c r="AR22" s="30">
        <f t="shared" si="7"/>
        <v>75566.887182485065</v>
      </c>
    </row>
    <row r="24" spans="2:44" ht="13.5" customHeight="1">
      <c r="D24" s="25">
        <v>2020</v>
      </c>
      <c r="E24" s="25">
        <v>2021</v>
      </c>
      <c r="F24" s="25">
        <v>2022</v>
      </c>
      <c r="G24" s="25">
        <v>2023</v>
      </c>
      <c r="H24" s="25">
        <v>2024</v>
      </c>
      <c r="I24" s="25">
        <v>2025</v>
      </c>
      <c r="J24" s="25">
        <v>2026</v>
      </c>
      <c r="K24" s="25">
        <v>2027</v>
      </c>
      <c r="L24" s="25">
        <v>2028</v>
      </c>
      <c r="M24" s="25">
        <v>2029</v>
      </c>
      <c r="N24" s="25">
        <v>2030</v>
      </c>
      <c r="O24" s="25">
        <v>2031</v>
      </c>
      <c r="P24" s="25">
        <v>2032</v>
      </c>
      <c r="Q24" s="25">
        <v>2033</v>
      </c>
      <c r="R24" s="25">
        <v>2034</v>
      </c>
      <c r="S24" s="25">
        <v>2035</v>
      </c>
      <c r="T24" s="25">
        <v>2036</v>
      </c>
      <c r="U24" s="25">
        <v>2037</v>
      </c>
      <c r="V24" s="25">
        <v>2038</v>
      </c>
      <c r="W24" s="25">
        <v>2039</v>
      </c>
      <c r="X24" s="25">
        <v>2040</v>
      </c>
      <c r="Y24" s="25">
        <v>2041</v>
      </c>
      <c r="Z24" s="25">
        <v>2042</v>
      </c>
      <c r="AA24" s="25">
        <v>2043</v>
      </c>
      <c r="AB24" s="25">
        <v>2044</v>
      </c>
      <c r="AC24" s="25">
        <v>2045</v>
      </c>
      <c r="AD24" s="25">
        <v>2046</v>
      </c>
      <c r="AE24" s="25">
        <v>2047</v>
      </c>
      <c r="AF24" s="25">
        <v>2048</v>
      </c>
      <c r="AG24" s="25">
        <v>2049</v>
      </c>
      <c r="AH24" s="25">
        <v>2050</v>
      </c>
      <c r="AI24" s="25">
        <v>2051</v>
      </c>
      <c r="AJ24" s="25">
        <v>2052</v>
      </c>
      <c r="AK24" s="25">
        <v>2053</v>
      </c>
      <c r="AL24" s="25">
        <v>2054</v>
      </c>
      <c r="AM24" s="25">
        <v>2055</v>
      </c>
      <c r="AN24" s="25">
        <v>2056</v>
      </c>
      <c r="AO24" s="25">
        <v>2057</v>
      </c>
      <c r="AP24" s="25">
        <v>2058</v>
      </c>
      <c r="AQ24" s="25">
        <v>2059</v>
      </c>
      <c r="AR24" s="25">
        <v>2060</v>
      </c>
    </row>
    <row r="25" spans="2:44" ht="13.5" customHeight="1">
      <c r="B25" s="25">
        <v>2020</v>
      </c>
      <c r="C25" s="30" cm="1">
        <f t="array" ref="C25:C65">+TRANSPOSE(D22:AR22)</f>
        <v>0</v>
      </c>
      <c r="D25" s="28">
        <f>+IF(D$24&lt;$B25,0,IF(MOD(D$24-$B25,$D$16)=0,1,0))*$C25</f>
        <v>0</v>
      </c>
      <c r="E25" s="28">
        <f t="shared" ref="E25:T40" si="8">+IF(E$24&lt;$B25,0,IF(MOD(E$24-$B25,$D$16)=0,1,0))*$C25</f>
        <v>0</v>
      </c>
      <c r="F25" s="28">
        <f t="shared" si="8"/>
        <v>0</v>
      </c>
      <c r="G25" s="28">
        <f t="shared" si="8"/>
        <v>0</v>
      </c>
      <c r="H25" s="28">
        <f t="shared" si="8"/>
        <v>0</v>
      </c>
      <c r="I25" s="28">
        <f t="shared" si="8"/>
        <v>0</v>
      </c>
      <c r="J25" s="28">
        <f t="shared" si="8"/>
        <v>0</v>
      </c>
      <c r="K25" s="28">
        <f t="shared" si="8"/>
        <v>0</v>
      </c>
      <c r="L25" s="28">
        <f t="shared" si="8"/>
        <v>0</v>
      </c>
      <c r="M25" s="28">
        <f t="shared" si="8"/>
        <v>0</v>
      </c>
      <c r="N25" s="28">
        <f t="shared" si="8"/>
        <v>0</v>
      </c>
      <c r="O25" s="28">
        <f t="shared" si="8"/>
        <v>0</v>
      </c>
      <c r="P25" s="28">
        <f t="shared" si="8"/>
        <v>0</v>
      </c>
      <c r="Q25" s="28">
        <f t="shared" si="8"/>
        <v>0</v>
      </c>
      <c r="R25" s="28">
        <f t="shared" si="8"/>
        <v>0</v>
      </c>
      <c r="S25" s="28">
        <f t="shared" si="8"/>
        <v>0</v>
      </c>
      <c r="T25" s="28">
        <f t="shared" si="8"/>
        <v>0</v>
      </c>
      <c r="U25" s="28">
        <f t="shared" ref="M25:AR33" si="9">+IF(U$24&lt;$B25,0,IF(MOD(U$24-$B25,$D$16)=0,1,0))*$C25</f>
        <v>0</v>
      </c>
      <c r="V25" s="28">
        <f t="shared" si="9"/>
        <v>0</v>
      </c>
      <c r="W25" s="28">
        <f t="shared" si="9"/>
        <v>0</v>
      </c>
      <c r="X25" s="28">
        <f t="shared" si="9"/>
        <v>0</v>
      </c>
      <c r="Y25" s="28">
        <f t="shared" si="9"/>
        <v>0</v>
      </c>
      <c r="Z25" s="28">
        <f t="shared" si="9"/>
        <v>0</v>
      </c>
      <c r="AA25" s="28">
        <f t="shared" si="9"/>
        <v>0</v>
      </c>
      <c r="AB25" s="28">
        <f t="shared" si="9"/>
        <v>0</v>
      </c>
      <c r="AC25" s="28">
        <f t="shared" si="9"/>
        <v>0</v>
      </c>
      <c r="AD25" s="28">
        <f t="shared" si="9"/>
        <v>0</v>
      </c>
      <c r="AE25" s="28">
        <f t="shared" si="9"/>
        <v>0</v>
      </c>
      <c r="AF25" s="28">
        <f t="shared" si="9"/>
        <v>0</v>
      </c>
      <c r="AG25" s="28">
        <f t="shared" si="9"/>
        <v>0</v>
      </c>
      <c r="AH25" s="28">
        <f t="shared" si="9"/>
        <v>0</v>
      </c>
      <c r="AI25" s="28">
        <f t="shared" si="9"/>
        <v>0</v>
      </c>
      <c r="AJ25" s="28">
        <f t="shared" si="9"/>
        <v>0</v>
      </c>
      <c r="AK25" s="28">
        <f t="shared" si="9"/>
        <v>0</v>
      </c>
      <c r="AL25" s="28">
        <f t="shared" si="9"/>
        <v>0</v>
      </c>
      <c r="AM25" s="28">
        <f t="shared" si="9"/>
        <v>0</v>
      </c>
      <c r="AN25" s="28">
        <f t="shared" si="9"/>
        <v>0</v>
      </c>
      <c r="AO25" s="28">
        <f t="shared" si="9"/>
        <v>0</v>
      </c>
      <c r="AP25" s="28">
        <f t="shared" si="9"/>
        <v>0</v>
      </c>
      <c r="AQ25" s="28">
        <f t="shared" si="9"/>
        <v>0</v>
      </c>
      <c r="AR25" s="28">
        <f t="shared" si="9"/>
        <v>0</v>
      </c>
    </row>
    <row r="26" spans="2:44" ht="13.5" customHeight="1">
      <c r="B26" s="25">
        <v>2021</v>
      </c>
      <c r="C26" s="30">
        <v>162892.32192849569</v>
      </c>
      <c r="D26" s="28">
        <f t="shared" ref="D26:S41" si="10">+IF(D$24&lt;$B26,0,IF(MOD(D$24-$B26,$D$16)=0,1,0))*$C26</f>
        <v>0</v>
      </c>
      <c r="E26" s="28">
        <f t="shared" si="8"/>
        <v>162892.32192849569</v>
      </c>
      <c r="F26" s="28">
        <f t="shared" si="8"/>
        <v>0</v>
      </c>
      <c r="G26" s="28">
        <f t="shared" si="8"/>
        <v>0</v>
      </c>
      <c r="H26" s="28">
        <f t="shared" si="8"/>
        <v>0</v>
      </c>
      <c r="I26" s="28">
        <f t="shared" si="8"/>
        <v>0</v>
      </c>
      <c r="J26" s="28">
        <f t="shared" si="8"/>
        <v>0</v>
      </c>
      <c r="K26" s="28">
        <f t="shared" si="8"/>
        <v>0</v>
      </c>
      <c r="L26" s="28">
        <f t="shared" si="8"/>
        <v>0</v>
      </c>
      <c r="M26" s="28">
        <f t="shared" si="9"/>
        <v>0</v>
      </c>
      <c r="N26" s="28">
        <f t="shared" si="9"/>
        <v>0</v>
      </c>
      <c r="O26" s="28">
        <f t="shared" si="9"/>
        <v>0</v>
      </c>
      <c r="P26" s="28">
        <f t="shared" si="9"/>
        <v>0</v>
      </c>
      <c r="Q26" s="28">
        <f t="shared" si="9"/>
        <v>0</v>
      </c>
      <c r="R26" s="28">
        <f t="shared" si="9"/>
        <v>0</v>
      </c>
      <c r="S26" s="28">
        <f t="shared" si="9"/>
        <v>0</v>
      </c>
      <c r="T26" s="28">
        <f t="shared" si="8"/>
        <v>162892.32192849569</v>
      </c>
      <c r="U26" s="28">
        <f t="shared" si="9"/>
        <v>0</v>
      </c>
      <c r="V26" s="28">
        <f t="shared" si="9"/>
        <v>0</v>
      </c>
      <c r="W26" s="28">
        <f t="shared" si="9"/>
        <v>0</v>
      </c>
      <c r="X26" s="28">
        <f t="shared" si="9"/>
        <v>0</v>
      </c>
      <c r="Y26" s="28">
        <f t="shared" si="9"/>
        <v>0</v>
      </c>
      <c r="Z26" s="28">
        <f t="shared" si="9"/>
        <v>0</v>
      </c>
      <c r="AA26" s="28">
        <f t="shared" si="9"/>
        <v>0</v>
      </c>
      <c r="AB26" s="28">
        <f t="shared" si="9"/>
        <v>0</v>
      </c>
      <c r="AC26" s="28">
        <f t="shared" si="9"/>
        <v>0</v>
      </c>
      <c r="AD26" s="28">
        <f t="shared" si="9"/>
        <v>0</v>
      </c>
      <c r="AE26" s="28">
        <f t="shared" si="9"/>
        <v>0</v>
      </c>
      <c r="AF26" s="28">
        <f t="shared" si="9"/>
        <v>0</v>
      </c>
      <c r="AG26" s="28">
        <f t="shared" si="9"/>
        <v>0</v>
      </c>
      <c r="AH26" s="28">
        <f t="shared" si="9"/>
        <v>0</v>
      </c>
      <c r="AI26" s="28">
        <f t="shared" si="9"/>
        <v>162892.32192849569</v>
      </c>
      <c r="AJ26" s="28">
        <f t="shared" si="9"/>
        <v>0</v>
      </c>
      <c r="AK26" s="28">
        <f t="shared" si="9"/>
        <v>0</v>
      </c>
      <c r="AL26" s="28">
        <f t="shared" si="9"/>
        <v>0</v>
      </c>
      <c r="AM26" s="28">
        <f t="shared" si="9"/>
        <v>0</v>
      </c>
      <c r="AN26" s="28">
        <f t="shared" si="9"/>
        <v>0</v>
      </c>
      <c r="AO26" s="28">
        <f t="shared" si="9"/>
        <v>0</v>
      </c>
      <c r="AP26" s="28">
        <f t="shared" si="9"/>
        <v>0</v>
      </c>
      <c r="AQ26" s="28">
        <f t="shared" si="9"/>
        <v>0</v>
      </c>
      <c r="AR26" s="28">
        <f t="shared" si="9"/>
        <v>0</v>
      </c>
    </row>
    <row r="27" spans="2:44" ht="13.5" customHeight="1">
      <c r="B27" s="25">
        <v>2022</v>
      </c>
      <c r="C27" s="30">
        <v>202561.30976873598</v>
      </c>
      <c r="D27" s="28">
        <f t="shared" si="10"/>
        <v>0</v>
      </c>
      <c r="E27" s="28">
        <f t="shared" si="8"/>
        <v>0</v>
      </c>
      <c r="F27" s="28">
        <f t="shared" si="8"/>
        <v>202561.30976873598</v>
      </c>
      <c r="G27" s="28">
        <f t="shared" si="8"/>
        <v>0</v>
      </c>
      <c r="H27" s="28">
        <f t="shared" si="8"/>
        <v>0</v>
      </c>
      <c r="I27" s="28">
        <f t="shared" si="8"/>
        <v>0</v>
      </c>
      <c r="J27" s="28">
        <f t="shared" si="8"/>
        <v>0</v>
      </c>
      <c r="K27" s="28">
        <f t="shared" si="8"/>
        <v>0</v>
      </c>
      <c r="L27" s="28">
        <f t="shared" si="8"/>
        <v>0</v>
      </c>
      <c r="M27" s="28">
        <f t="shared" si="9"/>
        <v>0</v>
      </c>
      <c r="N27" s="28">
        <f t="shared" si="9"/>
        <v>0</v>
      </c>
      <c r="O27" s="28">
        <f t="shared" si="9"/>
        <v>0</v>
      </c>
      <c r="P27" s="28">
        <f t="shared" si="9"/>
        <v>0</v>
      </c>
      <c r="Q27" s="28">
        <f t="shared" si="9"/>
        <v>0</v>
      </c>
      <c r="R27" s="28">
        <f t="shared" si="9"/>
        <v>0</v>
      </c>
      <c r="S27" s="28">
        <f t="shared" si="9"/>
        <v>0</v>
      </c>
      <c r="T27" s="28">
        <f t="shared" si="8"/>
        <v>0</v>
      </c>
      <c r="U27" s="28">
        <f t="shared" si="9"/>
        <v>202561.30976873598</v>
      </c>
      <c r="V27" s="28">
        <f t="shared" si="9"/>
        <v>0</v>
      </c>
      <c r="W27" s="28">
        <f t="shared" si="9"/>
        <v>0</v>
      </c>
      <c r="X27" s="28">
        <f t="shared" si="9"/>
        <v>0</v>
      </c>
      <c r="Y27" s="28">
        <f t="shared" si="9"/>
        <v>0</v>
      </c>
      <c r="Z27" s="28">
        <f t="shared" si="9"/>
        <v>0</v>
      </c>
      <c r="AA27" s="28">
        <f t="shared" si="9"/>
        <v>0</v>
      </c>
      <c r="AB27" s="28">
        <f t="shared" si="9"/>
        <v>0</v>
      </c>
      <c r="AC27" s="28">
        <f t="shared" si="9"/>
        <v>0</v>
      </c>
      <c r="AD27" s="28">
        <f t="shared" si="9"/>
        <v>0</v>
      </c>
      <c r="AE27" s="28">
        <f t="shared" si="9"/>
        <v>0</v>
      </c>
      <c r="AF27" s="28">
        <f t="shared" si="9"/>
        <v>0</v>
      </c>
      <c r="AG27" s="28">
        <f t="shared" si="9"/>
        <v>0</v>
      </c>
      <c r="AH27" s="28">
        <f t="shared" si="9"/>
        <v>0</v>
      </c>
      <c r="AI27" s="28">
        <f t="shared" si="9"/>
        <v>0</v>
      </c>
      <c r="AJ27" s="28">
        <f t="shared" si="9"/>
        <v>202561.30976873598</v>
      </c>
      <c r="AK27" s="28">
        <f t="shared" si="9"/>
        <v>0</v>
      </c>
      <c r="AL27" s="28">
        <f t="shared" si="9"/>
        <v>0</v>
      </c>
      <c r="AM27" s="28">
        <f t="shared" si="9"/>
        <v>0</v>
      </c>
      <c r="AN27" s="28">
        <f t="shared" si="9"/>
        <v>0</v>
      </c>
      <c r="AO27" s="28">
        <f t="shared" si="9"/>
        <v>0</v>
      </c>
      <c r="AP27" s="28">
        <f t="shared" si="9"/>
        <v>0</v>
      </c>
      <c r="AQ27" s="28">
        <f t="shared" si="9"/>
        <v>0</v>
      </c>
      <c r="AR27" s="28">
        <f t="shared" si="9"/>
        <v>0</v>
      </c>
    </row>
    <row r="28" spans="2:44" ht="13.5" customHeight="1">
      <c r="B28" s="25">
        <v>2023</v>
      </c>
      <c r="C28" s="30">
        <v>188766.36247304056</v>
      </c>
      <c r="D28" s="28">
        <f t="shared" si="10"/>
        <v>0</v>
      </c>
      <c r="E28" s="28">
        <f t="shared" si="8"/>
        <v>0</v>
      </c>
      <c r="F28" s="28">
        <f t="shared" si="8"/>
        <v>0</v>
      </c>
      <c r="G28" s="28">
        <f t="shared" si="8"/>
        <v>188766.36247304056</v>
      </c>
      <c r="H28" s="28">
        <f t="shared" si="8"/>
        <v>0</v>
      </c>
      <c r="I28" s="28">
        <f t="shared" si="8"/>
        <v>0</v>
      </c>
      <c r="J28" s="28">
        <f t="shared" si="8"/>
        <v>0</v>
      </c>
      <c r="K28" s="28">
        <f t="shared" si="8"/>
        <v>0</v>
      </c>
      <c r="L28" s="28">
        <f t="shared" si="8"/>
        <v>0</v>
      </c>
      <c r="M28" s="28">
        <f t="shared" si="9"/>
        <v>0</v>
      </c>
      <c r="N28" s="28">
        <f t="shared" si="9"/>
        <v>0</v>
      </c>
      <c r="O28" s="28">
        <f t="shared" si="9"/>
        <v>0</v>
      </c>
      <c r="P28" s="28">
        <f t="shared" si="9"/>
        <v>0</v>
      </c>
      <c r="Q28" s="28">
        <f t="shared" si="9"/>
        <v>0</v>
      </c>
      <c r="R28" s="28">
        <f t="shared" si="9"/>
        <v>0</v>
      </c>
      <c r="S28" s="28">
        <f t="shared" si="9"/>
        <v>0</v>
      </c>
      <c r="T28" s="28">
        <f t="shared" si="8"/>
        <v>0</v>
      </c>
      <c r="U28" s="28">
        <f t="shared" si="9"/>
        <v>0</v>
      </c>
      <c r="V28" s="28">
        <f t="shared" si="9"/>
        <v>188766.36247304056</v>
      </c>
      <c r="W28" s="28">
        <f t="shared" si="9"/>
        <v>0</v>
      </c>
      <c r="X28" s="28">
        <f t="shared" si="9"/>
        <v>0</v>
      </c>
      <c r="Y28" s="28">
        <f t="shared" si="9"/>
        <v>0</v>
      </c>
      <c r="Z28" s="28">
        <f t="shared" si="9"/>
        <v>0</v>
      </c>
      <c r="AA28" s="28">
        <f t="shared" si="9"/>
        <v>0</v>
      </c>
      <c r="AB28" s="28">
        <f t="shared" si="9"/>
        <v>0</v>
      </c>
      <c r="AC28" s="28">
        <f t="shared" si="9"/>
        <v>0</v>
      </c>
      <c r="AD28" s="28">
        <f t="shared" si="9"/>
        <v>0</v>
      </c>
      <c r="AE28" s="28">
        <f t="shared" si="9"/>
        <v>0</v>
      </c>
      <c r="AF28" s="28">
        <f t="shared" si="9"/>
        <v>0</v>
      </c>
      <c r="AG28" s="28">
        <f t="shared" si="9"/>
        <v>0</v>
      </c>
      <c r="AH28" s="28">
        <f t="shared" si="9"/>
        <v>0</v>
      </c>
      <c r="AI28" s="28">
        <f t="shared" si="9"/>
        <v>0</v>
      </c>
      <c r="AJ28" s="28">
        <f t="shared" si="9"/>
        <v>0</v>
      </c>
      <c r="AK28" s="28">
        <f t="shared" si="9"/>
        <v>188766.36247304056</v>
      </c>
      <c r="AL28" s="28">
        <f t="shared" si="9"/>
        <v>0</v>
      </c>
      <c r="AM28" s="28">
        <f t="shared" si="9"/>
        <v>0</v>
      </c>
      <c r="AN28" s="28">
        <f t="shared" si="9"/>
        <v>0</v>
      </c>
      <c r="AO28" s="28">
        <f t="shared" si="9"/>
        <v>0</v>
      </c>
      <c r="AP28" s="28">
        <f t="shared" si="9"/>
        <v>0</v>
      </c>
      <c r="AQ28" s="28">
        <f t="shared" si="9"/>
        <v>0</v>
      </c>
      <c r="AR28" s="28">
        <f t="shared" si="9"/>
        <v>0</v>
      </c>
    </row>
    <row r="29" spans="2:44" ht="13.5" customHeight="1">
      <c r="B29" s="25">
        <v>2024</v>
      </c>
      <c r="C29" s="30">
        <v>122729.46110973494</v>
      </c>
      <c r="D29" s="28">
        <f t="shared" si="10"/>
        <v>0</v>
      </c>
      <c r="E29" s="28">
        <f t="shared" si="8"/>
        <v>0</v>
      </c>
      <c r="F29" s="28">
        <f t="shared" si="8"/>
        <v>0</v>
      </c>
      <c r="G29" s="28">
        <f t="shared" si="8"/>
        <v>0</v>
      </c>
      <c r="H29" s="28">
        <f t="shared" si="8"/>
        <v>122729.46110973494</v>
      </c>
      <c r="I29" s="28">
        <f t="shared" si="8"/>
        <v>0</v>
      </c>
      <c r="J29" s="28">
        <f t="shared" si="8"/>
        <v>0</v>
      </c>
      <c r="K29" s="28">
        <f t="shared" si="8"/>
        <v>0</v>
      </c>
      <c r="L29" s="28">
        <f t="shared" si="8"/>
        <v>0</v>
      </c>
      <c r="M29" s="28">
        <f t="shared" si="9"/>
        <v>0</v>
      </c>
      <c r="N29" s="28">
        <f t="shared" si="9"/>
        <v>0</v>
      </c>
      <c r="O29" s="28">
        <f t="shared" si="9"/>
        <v>0</v>
      </c>
      <c r="P29" s="28">
        <f t="shared" si="9"/>
        <v>0</v>
      </c>
      <c r="Q29" s="28">
        <f t="shared" si="9"/>
        <v>0</v>
      </c>
      <c r="R29" s="28">
        <f t="shared" si="9"/>
        <v>0</v>
      </c>
      <c r="S29" s="28">
        <f t="shared" si="9"/>
        <v>0</v>
      </c>
      <c r="T29" s="28">
        <f t="shared" si="8"/>
        <v>0</v>
      </c>
      <c r="U29" s="28">
        <f t="shared" si="9"/>
        <v>0</v>
      </c>
      <c r="V29" s="28">
        <f t="shared" si="9"/>
        <v>0</v>
      </c>
      <c r="W29" s="28">
        <f t="shared" si="9"/>
        <v>122729.46110973494</v>
      </c>
      <c r="X29" s="28">
        <f t="shared" si="9"/>
        <v>0</v>
      </c>
      <c r="Y29" s="28">
        <f t="shared" si="9"/>
        <v>0</v>
      </c>
      <c r="Z29" s="28">
        <f t="shared" si="9"/>
        <v>0</v>
      </c>
      <c r="AA29" s="28">
        <f t="shared" si="9"/>
        <v>0</v>
      </c>
      <c r="AB29" s="28">
        <f t="shared" si="9"/>
        <v>0</v>
      </c>
      <c r="AC29" s="28">
        <f t="shared" si="9"/>
        <v>0</v>
      </c>
      <c r="AD29" s="28">
        <f t="shared" si="9"/>
        <v>0</v>
      </c>
      <c r="AE29" s="28">
        <f t="shared" si="9"/>
        <v>0</v>
      </c>
      <c r="AF29" s="28">
        <f t="shared" si="9"/>
        <v>0</v>
      </c>
      <c r="AG29" s="28">
        <f t="shared" si="9"/>
        <v>0</v>
      </c>
      <c r="AH29" s="28">
        <f t="shared" si="9"/>
        <v>0</v>
      </c>
      <c r="AI29" s="28">
        <f t="shared" si="9"/>
        <v>0</v>
      </c>
      <c r="AJ29" s="28">
        <f t="shared" si="9"/>
        <v>0</v>
      </c>
      <c r="AK29" s="28">
        <f t="shared" si="9"/>
        <v>0</v>
      </c>
      <c r="AL29" s="28">
        <f t="shared" si="9"/>
        <v>122729.46110973494</v>
      </c>
      <c r="AM29" s="28">
        <f t="shared" si="9"/>
        <v>0</v>
      </c>
      <c r="AN29" s="28">
        <f t="shared" si="9"/>
        <v>0</v>
      </c>
      <c r="AO29" s="28">
        <f t="shared" si="9"/>
        <v>0</v>
      </c>
      <c r="AP29" s="28">
        <f t="shared" si="9"/>
        <v>0</v>
      </c>
      <c r="AQ29" s="28">
        <f t="shared" si="9"/>
        <v>0</v>
      </c>
      <c r="AR29" s="28">
        <f t="shared" si="9"/>
        <v>0</v>
      </c>
    </row>
    <row r="30" spans="2:44" ht="13.5" customHeight="1">
      <c r="B30" s="25">
        <v>2025</v>
      </c>
      <c r="C30" s="30">
        <v>30631.970737397758</v>
      </c>
      <c r="D30" s="28">
        <f t="shared" si="10"/>
        <v>0</v>
      </c>
      <c r="E30" s="28">
        <f t="shared" si="8"/>
        <v>0</v>
      </c>
      <c r="F30" s="28">
        <f t="shared" si="8"/>
        <v>0</v>
      </c>
      <c r="G30" s="28">
        <f t="shared" si="8"/>
        <v>0</v>
      </c>
      <c r="H30" s="28">
        <f t="shared" si="8"/>
        <v>0</v>
      </c>
      <c r="I30" s="28">
        <f t="shared" si="8"/>
        <v>30631.970737397758</v>
      </c>
      <c r="J30" s="28">
        <f t="shared" si="8"/>
        <v>0</v>
      </c>
      <c r="K30" s="28">
        <f t="shared" si="8"/>
        <v>0</v>
      </c>
      <c r="L30" s="28">
        <f t="shared" si="8"/>
        <v>0</v>
      </c>
      <c r="M30" s="28">
        <f t="shared" si="9"/>
        <v>0</v>
      </c>
      <c r="N30" s="28">
        <f t="shared" si="9"/>
        <v>0</v>
      </c>
      <c r="O30" s="28">
        <f t="shared" si="9"/>
        <v>0</v>
      </c>
      <c r="P30" s="28">
        <f t="shared" si="9"/>
        <v>0</v>
      </c>
      <c r="Q30" s="28">
        <f t="shared" si="9"/>
        <v>0</v>
      </c>
      <c r="R30" s="28">
        <f t="shared" si="9"/>
        <v>0</v>
      </c>
      <c r="S30" s="28">
        <f t="shared" si="9"/>
        <v>0</v>
      </c>
      <c r="T30" s="28">
        <f t="shared" si="8"/>
        <v>0</v>
      </c>
      <c r="U30" s="28">
        <f t="shared" si="9"/>
        <v>0</v>
      </c>
      <c r="V30" s="28">
        <f t="shared" si="9"/>
        <v>0</v>
      </c>
      <c r="W30" s="28">
        <f t="shared" si="9"/>
        <v>0</v>
      </c>
      <c r="X30" s="28">
        <f t="shared" si="9"/>
        <v>30631.970737397758</v>
      </c>
      <c r="Y30" s="28">
        <f t="shared" si="9"/>
        <v>0</v>
      </c>
      <c r="Z30" s="28">
        <f t="shared" si="9"/>
        <v>0</v>
      </c>
      <c r="AA30" s="28">
        <f t="shared" si="9"/>
        <v>0</v>
      </c>
      <c r="AB30" s="28">
        <f t="shared" si="9"/>
        <v>0</v>
      </c>
      <c r="AC30" s="28">
        <f t="shared" si="9"/>
        <v>0</v>
      </c>
      <c r="AD30" s="28">
        <f t="shared" si="9"/>
        <v>0</v>
      </c>
      <c r="AE30" s="28">
        <f t="shared" si="9"/>
        <v>0</v>
      </c>
      <c r="AF30" s="28">
        <f t="shared" si="9"/>
        <v>0</v>
      </c>
      <c r="AG30" s="28">
        <f t="shared" si="9"/>
        <v>0</v>
      </c>
      <c r="AH30" s="28">
        <f t="shared" si="9"/>
        <v>0</v>
      </c>
      <c r="AI30" s="28">
        <f t="shared" si="9"/>
        <v>0</v>
      </c>
      <c r="AJ30" s="28">
        <f t="shared" si="9"/>
        <v>0</v>
      </c>
      <c r="AK30" s="28">
        <f t="shared" si="9"/>
        <v>0</v>
      </c>
      <c r="AL30" s="28">
        <f t="shared" si="9"/>
        <v>0</v>
      </c>
      <c r="AM30" s="28">
        <f t="shared" si="9"/>
        <v>30631.970737397758</v>
      </c>
      <c r="AN30" s="28">
        <f t="shared" si="9"/>
        <v>0</v>
      </c>
      <c r="AO30" s="28">
        <f t="shared" si="9"/>
        <v>0</v>
      </c>
      <c r="AP30" s="28">
        <f t="shared" si="9"/>
        <v>0</v>
      </c>
      <c r="AQ30" s="28">
        <f t="shared" si="9"/>
        <v>0</v>
      </c>
      <c r="AR30" s="28">
        <f t="shared" si="9"/>
        <v>0</v>
      </c>
    </row>
    <row r="31" spans="2:44" ht="13.5" customHeight="1">
      <c r="B31" s="25">
        <v>2026</v>
      </c>
      <c r="C31" s="30">
        <v>38227.614477545081</v>
      </c>
      <c r="D31" s="28">
        <f t="shared" si="10"/>
        <v>0</v>
      </c>
      <c r="E31" s="28">
        <f t="shared" si="8"/>
        <v>0</v>
      </c>
      <c r="F31" s="28">
        <f t="shared" si="8"/>
        <v>0</v>
      </c>
      <c r="G31" s="28">
        <f t="shared" si="8"/>
        <v>0</v>
      </c>
      <c r="H31" s="28">
        <f t="shared" si="8"/>
        <v>0</v>
      </c>
      <c r="I31" s="28">
        <f t="shared" si="8"/>
        <v>0</v>
      </c>
      <c r="J31" s="28">
        <f t="shared" si="8"/>
        <v>38227.614477545081</v>
      </c>
      <c r="K31" s="28">
        <f t="shared" si="8"/>
        <v>0</v>
      </c>
      <c r="L31" s="28">
        <f t="shared" si="8"/>
        <v>0</v>
      </c>
      <c r="M31" s="28">
        <f t="shared" si="9"/>
        <v>0</v>
      </c>
      <c r="N31" s="28">
        <f t="shared" si="9"/>
        <v>0</v>
      </c>
      <c r="O31" s="28">
        <f t="shared" si="9"/>
        <v>0</v>
      </c>
      <c r="P31" s="28">
        <f t="shared" si="9"/>
        <v>0</v>
      </c>
      <c r="Q31" s="28">
        <f t="shared" si="9"/>
        <v>0</v>
      </c>
      <c r="R31" s="28">
        <f t="shared" si="9"/>
        <v>0</v>
      </c>
      <c r="S31" s="28">
        <f t="shared" si="9"/>
        <v>0</v>
      </c>
      <c r="T31" s="28">
        <f t="shared" si="8"/>
        <v>0</v>
      </c>
      <c r="U31" s="28">
        <f t="shared" si="9"/>
        <v>0</v>
      </c>
      <c r="V31" s="28">
        <f t="shared" si="9"/>
        <v>0</v>
      </c>
      <c r="W31" s="28">
        <f t="shared" si="9"/>
        <v>0</v>
      </c>
      <c r="X31" s="28">
        <f t="shared" si="9"/>
        <v>0</v>
      </c>
      <c r="Y31" s="28">
        <f t="shared" si="9"/>
        <v>38227.614477545081</v>
      </c>
      <c r="Z31" s="28">
        <f t="shared" si="9"/>
        <v>0</v>
      </c>
      <c r="AA31" s="28">
        <f t="shared" si="9"/>
        <v>0</v>
      </c>
      <c r="AB31" s="28">
        <f t="shared" si="9"/>
        <v>0</v>
      </c>
      <c r="AC31" s="28">
        <f t="shared" si="9"/>
        <v>0</v>
      </c>
      <c r="AD31" s="28">
        <f t="shared" si="9"/>
        <v>0</v>
      </c>
      <c r="AE31" s="28">
        <f t="shared" si="9"/>
        <v>0</v>
      </c>
      <c r="AF31" s="28">
        <f t="shared" si="9"/>
        <v>0</v>
      </c>
      <c r="AG31" s="28">
        <f t="shared" si="9"/>
        <v>0</v>
      </c>
      <c r="AH31" s="28">
        <f t="shared" si="9"/>
        <v>0</v>
      </c>
      <c r="AI31" s="28">
        <f t="shared" si="9"/>
        <v>0</v>
      </c>
      <c r="AJ31" s="28">
        <f t="shared" si="9"/>
        <v>0</v>
      </c>
      <c r="AK31" s="28">
        <f t="shared" si="9"/>
        <v>0</v>
      </c>
      <c r="AL31" s="28">
        <f t="shared" si="9"/>
        <v>0</v>
      </c>
      <c r="AM31" s="28">
        <f t="shared" si="9"/>
        <v>0</v>
      </c>
      <c r="AN31" s="28">
        <f t="shared" si="9"/>
        <v>38227.614477545081</v>
      </c>
      <c r="AO31" s="28">
        <f t="shared" si="9"/>
        <v>0</v>
      </c>
      <c r="AP31" s="28">
        <f t="shared" si="9"/>
        <v>0</v>
      </c>
      <c r="AQ31" s="28">
        <f t="shared" si="9"/>
        <v>0</v>
      </c>
      <c r="AR31" s="28">
        <f t="shared" si="9"/>
        <v>0</v>
      </c>
    </row>
    <row r="32" spans="2:44" ht="13.5" customHeight="1">
      <c r="B32" s="25">
        <v>2027</v>
      </c>
      <c r="C32" s="30">
        <v>78477.284218385408</v>
      </c>
      <c r="D32" s="28">
        <f t="shared" si="10"/>
        <v>0</v>
      </c>
      <c r="E32" s="28">
        <f t="shared" si="8"/>
        <v>0</v>
      </c>
      <c r="F32" s="28">
        <f t="shared" si="8"/>
        <v>0</v>
      </c>
      <c r="G32" s="28">
        <f t="shared" si="8"/>
        <v>0</v>
      </c>
      <c r="H32" s="28">
        <f t="shared" si="8"/>
        <v>0</v>
      </c>
      <c r="I32" s="28">
        <f t="shared" si="8"/>
        <v>0</v>
      </c>
      <c r="J32" s="28">
        <f t="shared" si="8"/>
        <v>0</v>
      </c>
      <c r="K32" s="28">
        <f t="shared" si="8"/>
        <v>78477.284218385408</v>
      </c>
      <c r="L32" s="28">
        <f t="shared" si="8"/>
        <v>0</v>
      </c>
      <c r="M32" s="28">
        <f t="shared" si="9"/>
        <v>0</v>
      </c>
      <c r="N32" s="28">
        <f t="shared" si="9"/>
        <v>0</v>
      </c>
      <c r="O32" s="28">
        <f t="shared" si="9"/>
        <v>0</v>
      </c>
      <c r="P32" s="28">
        <f t="shared" si="9"/>
        <v>0</v>
      </c>
      <c r="Q32" s="28">
        <f t="shared" si="9"/>
        <v>0</v>
      </c>
      <c r="R32" s="28">
        <f t="shared" si="9"/>
        <v>0</v>
      </c>
      <c r="S32" s="28">
        <f t="shared" si="9"/>
        <v>0</v>
      </c>
      <c r="T32" s="28">
        <f t="shared" si="8"/>
        <v>0</v>
      </c>
      <c r="U32" s="28">
        <f t="shared" si="9"/>
        <v>0</v>
      </c>
      <c r="V32" s="28">
        <f t="shared" si="9"/>
        <v>0</v>
      </c>
      <c r="W32" s="28">
        <f t="shared" si="9"/>
        <v>0</v>
      </c>
      <c r="X32" s="28">
        <f t="shared" si="9"/>
        <v>0</v>
      </c>
      <c r="Y32" s="28">
        <f t="shared" si="9"/>
        <v>0</v>
      </c>
      <c r="Z32" s="28">
        <f t="shared" si="9"/>
        <v>78477.284218385408</v>
      </c>
      <c r="AA32" s="28">
        <f t="shared" si="9"/>
        <v>0</v>
      </c>
      <c r="AB32" s="28">
        <f t="shared" si="9"/>
        <v>0</v>
      </c>
      <c r="AC32" s="28">
        <f t="shared" si="9"/>
        <v>0</v>
      </c>
      <c r="AD32" s="28">
        <f t="shared" si="9"/>
        <v>0</v>
      </c>
      <c r="AE32" s="28">
        <f t="shared" si="9"/>
        <v>0</v>
      </c>
      <c r="AF32" s="28">
        <f t="shared" si="9"/>
        <v>0</v>
      </c>
      <c r="AG32" s="28">
        <f t="shared" si="9"/>
        <v>0</v>
      </c>
      <c r="AH32" s="28">
        <f t="shared" si="9"/>
        <v>0</v>
      </c>
      <c r="AI32" s="28">
        <f t="shared" si="9"/>
        <v>0</v>
      </c>
      <c r="AJ32" s="28">
        <f t="shared" si="9"/>
        <v>0</v>
      </c>
      <c r="AK32" s="28">
        <f t="shared" si="9"/>
        <v>0</v>
      </c>
      <c r="AL32" s="28">
        <f t="shared" si="9"/>
        <v>0</v>
      </c>
      <c r="AM32" s="28">
        <f t="shared" si="9"/>
        <v>0</v>
      </c>
      <c r="AN32" s="28">
        <f t="shared" si="9"/>
        <v>0</v>
      </c>
      <c r="AO32" s="28">
        <f t="shared" si="9"/>
        <v>78477.284218385408</v>
      </c>
      <c r="AP32" s="28">
        <f t="shared" si="9"/>
        <v>0</v>
      </c>
      <c r="AQ32" s="28">
        <f t="shared" si="9"/>
        <v>0</v>
      </c>
      <c r="AR32" s="28">
        <f t="shared" si="9"/>
        <v>0</v>
      </c>
    </row>
    <row r="33" spans="2:44" ht="13.5" customHeight="1">
      <c r="B33" s="25">
        <v>2028</v>
      </c>
      <c r="C33" s="30">
        <v>127685.32608793647</v>
      </c>
      <c r="D33" s="28">
        <f t="shared" si="10"/>
        <v>0</v>
      </c>
      <c r="E33" s="28">
        <f t="shared" si="8"/>
        <v>0</v>
      </c>
      <c r="F33" s="28">
        <f t="shared" si="8"/>
        <v>0</v>
      </c>
      <c r="G33" s="28">
        <f t="shared" si="8"/>
        <v>0</v>
      </c>
      <c r="H33" s="28">
        <f t="shared" si="8"/>
        <v>0</v>
      </c>
      <c r="I33" s="28">
        <f t="shared" si="8"/>
        <v>0</v>
      </c>
      <c r="J33" s="28">
        <f t="shared" si="8"/>
        <v>0</v>
      </c>
      <c r="K33" s="28">
        <f t="shared" si="8"/>
        <v>0</v>
      </c>
      <c r="L33" s="28">
        <f t="shared" si="8"/>
        <v>127685.32608793647</v>
      </c>
      <c r="M33" s="28">
        <f t="shared" si="8"/>
        <v>0</v>
      </c>
      <c r="N33" s="28">
        <f t="shared" si="8"/>
        <v>0</v>
      </c>
      <c r="O33" s="28">
        <f t="shared" si="8"/>
        <v>0</v>
      </c>
      <c r="P33" s="28">
        <f t="shared" si="8"/>
        <v>0</v>
      </c>
      <c r="Q33" s="28">
        <f t="shared" si="8"/>
        <v>0</v>
      </c>
      <c r="R33" s="28">
        <f t="shared" si="8"/>
        <v>0</v>
      </c>
      <c r="S33" s="28">
        <f t="shared" si="8"/>
        <v>0</v>
      </c>
      <c r="T33" s="28">
        <f t="shared" si="8"/>
        <v>0</v>
      </c>
      <c r="U33" s="28">
        <f t="shared" si="9"/>
        <v>0</v>
      </c>
      <c r="V33" s="28">
        <f t="shared" si="9"/>
        <v>0</v>
      </c>
      <c r="W33" s="28">
        <f t="shared" si="9"/>
        <v>0</v>
      </c>
      <c r="X33" s="28">
        <f t="shared" si="9"/>
        <v>0</v>
      </c>
      <c r="Y33" s="28">
        <f t="shared" si="9"/>
        <v>0</v>
      </c>
      <c r="Z33" s="28">
        <f t="shared" si="9"/>
        <v>0</v>
      </c>
      <c r="AA33" s="28">
        <f t="shared" si="9"/>
        <v>127685.32608793647</v>
      </c>
      <c r="AB33" s="28">
        <f t="shared" si="9"/>
        <v>0</v>
      </c>
      <c r="AC33" s="28">
        <f t="shared" si="9"/>
        <v>0</v>
      </c>
      <c r="AD33" s="28">
        <f t="shared" si="9"/>
        <v>0</v>
      </c>
      <c r="AE33" s="28">
        <f t="shared" si="9"/>
        <v>0</v>
      </c>
      <c r="AF33" s="28">
        <f t="shared" si="9"/>
        <v>0</v>
      </c>
      <c r="AG33" s="28">
        <f t="shared" si="9"/>
        <v>0</v>
      </c>
      <c r="AH33" s="28">
        <f t="shared" si="9"/>
        <v>0</v>
      </c>
      <c r="AI33" s="28">
        <f t="shared" ref="AI33:AR48" si="11">+IF(AI$24&lt;$B33,0,IF(MOD(AI$24-$B33,$D$16)=0,1,0))*$C33</f>
        <v>0</v>
      </c>
      <c r="AJ33" s="28">
        <f t="shared" si="11"/>
        <v>0</v>
      </c>
      <c r="AK33" s="28">
        <f t="shared" si="11"/>
        <v>0</v>
      </c>
      <c r="AL33" s="28">
        <f t="shared" si="11"/>
        <v>0</v>
      </c>
      <c r="AM33" s="28">
        <f t="shared" si="11"/>
        <v>0</v>
      </c>
      <c r="AN33" s="28">
        <f t="shared" si="11"/>
        <v>0</v>
      </c>
      <c r="AO33" s="28">
        <f t="shared" si="11"/>
        <v>0</v>
      </c>
      <c r="AP33" s="28">
        <f t="shared" si="11"/>
        <v>127685.32608793647</v>
      </c>
      <c r="AQ33" s="28">
        <f t="shared" si="11"/>
        <v>0</v>
      </c>
      <c r="AR33" s="28">
        <f t="shared" si="11"/>
        <v>0</v>
      </c>
    </row>
    <row r="34" spans="2:44" ht="13.5" customHeight="1">
      <c r="B34" s="25">
        <v>2029</v>
      </c>
      <c r="C34" s="30">
        <v>202387.51351501772</v>
      </c>
      <c r="D34" s="28">
        <f t="shared" si="10"/>
        <v>0</v>
      </c>
      <c r="E34" s="28">
        <f t="shared" si="8"/>
        <v>0</v>
      </c>
      <c r="F34" s="28">
        <f t="shared" si="8"/>
        <v>0</v>
      </c>
      <c r="G34" s="28">
        <f t="shared" si="8"/>
        <v>0</v>
      </c>
      <c r="H34" s="28">
        <f t="shared" si="8"/>
        <v>0</v>
      </c>
      <c r="I34" s="28">
        <f t="shared" si="8"/>
        <v>0</v>
      </c>
      <c r="J34" s="28">
        <f t="shared" si="8"/>
        <v>0</v>
      </c>
      <c r="K34" s="28">
        <f t="shared" si="8"/>
        <v>0</v>
      </c>
      <c r="L34" s="28">
        <f t="shared" si="8"/>
        <v>0</v>
      </c>
      <c r="M34" s="28">
        <f t="shared" si="8"/>
        <v>202387.51351501772</v>
      </c>
      <c r="N34" s="28">
        <f t="shared" si="8"/>
        <v>0</v>
      </c>
      <c r="O34" s="28">
        <f t="shared" si="8"/>
        <v>0</v>
      </c>
      <c r="P34" s="28">
        <f t="shared" si="8"/>
        <v>0</v>
      </c>
      <c r="Q34" s="28">
        <f t="shared" si="8"/>
        <v>0</v>
      </c>
      <c r="R34" s="28">
        <f t="shared" si="8"/>
        <v>0</v>
      </c>
      <c r="S34" s="28">
        <f t="shared" si="8"/>
        <v>0</v>
      </c>
      <c r="T34" s="28">
        <f t="shared" si="8"/>
        <v>0</v>
      </c>
      <c r="U34" s="28">
        <f t="shared" ref="U34:AJ49" si="12">+IF(U$24&lt;$B34,0,IF(MOD(U$24-$B34,$D$16)=0,1,0))*$C34</f>
        <v>0</v>
      </c>
      <c r="V34" s="28">
        <f t="shared" si="12"/>
        <v>0</v>
      </c>
      <c r="W34" s="28">
        <f t="shared" si="12"/>
        <v>0</v>
      </c>
      <c r="X34" s="28">
        <f t="shared" si="12"/>
        <v>0</v>
      </c>
      <c r="Y34" s="28">
        <f t="shared" si="12"/>
        <v>0</v>
      </c>
      <c r="Z34" s="28">
        <f t="shared" si="12"/>
        <v>0</v>
      </c>
      <c r="AA34" s="28">
        <f t="shared" si="12"/>
        <v>0</v>
      </c>
      <c r="AB34" s="28">
        <f t="shared" si="12"/>
        <v>202387.51351501772</v>
      </c>
      <c r="AC34" s="28">
        <f t="shared" si="12"/>
        <v>0</v>
      </c>
      <c r="AD34" s="28">
        <f t="shared" si="12"/>
        <v>0</v>
      </c>
      <c r="AE34" s="28">
        <f t="shared" si="12"/>
        <v>0</v>
      </c>
      <c r="AF34" s="28">
        <f t="shared" si="12"/>
        <v>0</v>
      </c>
      <c r="AG34" s="28">
        <f t="shared" si="12"/>
        <v>0</v>
      </c>
      <c r="AH34" s="28">
        <f t="shared" si="12"/>
        <v>0</v>
      </c>
      <c r="AI34" s="28">
        <f t="shared" si="12"/>
        <v>0</v>
      </c>
      <c r="AJ34" s="28">
        <f t="shared" si="12"/>
        <v>0</v>
      </c>
      <c r="AK34" s="28">
        <f t="shared" si="11"/>
        <v>0</v>
      </c>
      <c r="AL34" s="28">
        <f t="shared" si="11"/>
        <v>0</v>
      </c>
      <c r="AM34" s="28">
        <f t="shared" si="11"/>
        <v>0</v>
      </c>
      <c r="AN34" s="28">
        <f t="shared" si="11"/>
        <v>0</v>
      </c>
      <c r="AO34" s="28">
        <f t="shared" si="11"/>
        <v>0</v>
      </c>
      <c r="AP34" s="28">
        <f t="shared" si="11"/>
        <v>0</v>
      </c>
      <c r="AQ34" s="28">
        <f t="shared" si="11"/>
        <v>202387.51351501772</v>
      </c>
      <c r="AR34" s="28">
        <f t="shared" si="11"/>
        <v>0</v>
      </c>
    </row>
    <row r="35" spans="2:44" ht="13.5" customHeight="1">
      <c r="B35" s="25">
        <v>2030</v>
      </c>
      <c r="C35" s="30">
        <v>169999.55069905997</v>
      </c>
      <c r="D35" s="28">
        <f t="shared" si="10"/>
        <v>0</v>
      </c>
      <c r="E35" s="28">
        <f t="shared" si="8"/>
        <v>0</v>
      </c>
      <c r="F35" s="28">
        <f t="shared" si="8"/>
        <v>0</v>
      </c>
      <c r="G35" s="28">
        <f t="shared" si="8"/>
        <v>0</v>
      </c>
      <c r="H35" s="28">
        <f t="shared" si="8"/>
        <v>0</v>
      </c>
      <c r="I35" s="28">
        <f t="shared" si="8"/>
        <v>0</v>
      </c>
      <c r="J35" s="28">
        <f t="shared" si="8"/>
        <v>0</v>
      </c>
      <c r="K35" s="28">
        <f t="shared" si="8"/>
        <v>0</v>
      </c>
      <c r="L35" s="28">
        <f t="shared" si="8"/>
        <v>0</v>
      </c>
      <c r="M35" s="28">
        <f t="shared" si="8"/>
        <v>0</v>
      </c>
      <c r="N35" s="28">
        <f t="shared" si="8"/>
        <v>169999.55069905997</v>
      </c>
      <c r="O35" s="28">
        <f t="shared" si="8"/>
        <v>0</v>
      </c>
      <c r="P35" s="28">
        <f t="shared" si="8"/>
        <v>0</v>
      </c>
      <c r="Q35" s="28">
        <f t="shared" si="8"/>
        <v>0</v>
      </c>
      <c r="R35" s="28">
        <f t="shared" si="8"/>
        <v>0</v>
      </c>
      <c r="S35" s="28">
        <f t="shared" si="8"/>
        <v>0</v>
      </c>
      <c r="T35" s="28">
        <f t="shared" si="8"/>
        <v>0</v>
      </c>
      <c r="U35" s="28">
        <f t="shared" si="12"/>
        <v>0</v>
      </c>
      <c r="V35" s="28">
        <f t="shared" si="12"/>
        <v>0</v>
      </c>
      <c r="W35" s="28">
        <f t="shared" si="12"/>
        <v>0</v>
      </c>
      <c r="X35" s="28">
        <f t="shared" si="12"/>
        <v>0</v>
      </c>
      <c r="Y35" s="28">
        <f t="shared" si="12"/>
        <v>0</v>
      </c>
      <c r="Z35" s="28">
        <f t="shared" si="12"/>
        <v>0</v>
      </c>
      <c r="AA35" s="28">
        <f t="shared" si="12"/>
        <v>0</v>
      </c>
      <c r="AB35" s="28">
        <f t="shared" si="12"/>
        <v>0</v>
      </c>
      <c r="AC35" s="28">
        <f t="shared" si="12"/>
        <v>169999.55069905997</v>
      </c>
      <c r="AD35" s="28">
        <f t="shared" si="12"/>
        <v>0</v>
      </c>
      <c r="AE35" s="28">
        <f t="shared" si="12"/>
        <v>0</v>
      </c>
      <c r="AF35" s="28">
        <f t="shared" si="12"/>
        <v>0</v>
      </c>
      <c r="AG35" s="28">
        <f t="shared" si="12"/>
        <v>0</v>
      </c>
      <c r="AH35" s="28">
        <f t="shared" si="12"/>
        <v>0</v>
      </c>
      <c r="AI35" s="28">
        <f t="shared" si="12"/>
        <v>0</v>
      </c>
      <c r="AJ35" s="28">
        <f t="shared" si="12"/>
        <v>0</v>
      </c>
      <c r="AK35" s="28">
        <f t="shared" si="11"/>
        <v>0</v>
      </c>
      <c r="AL35" s="28">
        <f t="shared" si="11"/>
        <v>0</v>
      </c>
      <c r="AM35" s="28">
        <f t="shared" si="11"/>
        <v>0</v>
      </c>
      <c r="AN35" s="28">
        <f t="shared" si="11"/>
        <v>0</v>
      </c>
      <c r="AO35" s="28">
        <f t="shared" si="11"/>
        <v>0</v>
      </c>
      <c r="AP35" s="28">
        <f t="shared" si="11"/>
        <v>0</v>
      </c>
      <c r="AQ35" s="28">
        <f t="shared" si="11"/>
        <v>0</v>
      </c>
      <c r="AR35" s="28">
        <f t="shared" si="11"/>
        <v>169999.55069905997</v>
      </c>
    </row>
    <row r="36" spans="2:44" ht="13.5" customHeight="1">
      <c r="B36" s="25">
        <v>2031</v>
      </c>
      <c r="C36" s="30">
        <v>170896.59550732005</v>
      </c>
      <c r="D36" s="28">
        <f t="shared" si="10"/>
        <v>0</v>
      </c>
      <c r="E36" s="28">
        <f t="shared" si="8"/>
        <v>0</v>
      </c>
      <c r="F36" s="28">
        <f t="shared" si="8"/>
        <v>0</v>
      </c>
      <c r="G36" s="28">
        <f t="shared" si="8"/>
        <v>0</v>
      </c>
      <c r="H36" s="28">
        <f t="shared" si="8"/>
        <v>0</v>
      </c>
      <c r="I36" s="28">
        <f t="shared" si="8"/>
        <v>0</v>
      </c>
      <c r="J36" s="28">
        <f t="shared" si="8"/>
        <v>0</v>
      </c>
      <c r="K36" s="28">
        <f t="shared" si="8"/>
        <v>0</v>
      </c>
      <c r="L36" s="28">
        <f t="shared" si="8"/>
        <v>0</v>
      </c>
      <c r="M36" s="28">
        <f t="shared" si="8"/>
        <v>0</v>
      </c>
      <c r="N36" s="28">
        <f t="shared" si="8"/>
        <v>0</v>
      </c>
      <c r="O36" s="28">
        <f t="shared" si="8"/>
        <v>170896.59550732005</v>
      </c>
      <c r="P36" s="28">
        <f t="shared" si="8"/>
        <v>0</v>
      </c>
      <c r="Q36" s="28">
        <f t="shared" si="8"/>
        <v>0</v>
      </c>
      <c r="R36" s="28">
        <f t="shared" si="8"/>
        <v>0</v>
      </c>
      <c r="S36" s="28">
        <f t="shared" si="8"/>
        <v>0</v>
      </c>
      <c r="T36" s="28">
        <f t="shared" si="8"/>
        <v>0</v>
      </c>
      <c r="U36" s="28">
        <f t="shared" si="12"/>
        <v>0</v>
      </c>
      <c r="V36" s="28">
        <f t="shared" si="12"/>
        <v>0</v>
      </c>
      <c r="W36" s="28">
        <f t="shared" si="12"/>
        <v>0</v>
      </c>
      <c r="X36" s="28">
        <f t="shared" si="12"/>
        <v>0</v>
      </c>
      <c r="Y36" s="28">
        <f t="shared" si="12"/>
        <v>0</v>
      </c>
      <c r="Z36" s="28">
        <f t="shared" si="12"/>
        <v>0</v>
      </c>
      <c r="AA36" s="28">
        <f t="shared" si="12"/>
        <v>0</v>
      </c>
      <c r="AB36" s="28">
        <f t="shared" si="12"/>
        <v>0</v>
      </c>
      <c r="AC36" s="28">
        <f t="shared" si="12"/>
        <v>0</v>
      </c>
      <c r="AD36" s="28">
        <f t="shared" si="12"/>
        <v>170896.59550732005</v>
      </c>
      <c r="AE36" s="28">
        <f t="shared" si="12"/>
        <v>0</v>
      </c>
      <c r="AF36" s="28">
        <f t="shared" si="12"/>
        <v>0</v>
      </c>
      <c r="AG36" s="28">
        <f t="shared" si="12"/>
        <v>0</v>
      </c>
      <c r="AH36" s="28">
        <f t="shared" si="12"/>
        <v>0</v>
      </c>
      <c r="AI36" s="28">
        <f t="shared" si="12"/>
        <v>0</v>
      </c>
      <c r="AJ36" s="28">
        <f t="shared" si="12"/>
        <v>0</v>
      </c>
      <c r="AK36" s="28">
        <f t="shared" si="11"/>
        <v>0</v>
      </c>
      <c r="AL36" s="28">
        <f t="shared" si="11"/>
        <v>0</v>
      </c>
      <c r="AM36" s="28">
        <f t="shared" si="11"/>
        <v>0</v>
      </c>
      <c r="AN36" s="28">
        <f t="shared" si="11"/>
        <v>0</v>
      </c>
      <c r="AO36" s="28">
        <f t="shared" si="11"/>
        <v>0</v>
      </c>
      <c r="AP36" s="28">
        <f t="shared" si="11"/>
        <v>0</v>
      </c>
      <c r="AQ36" s="28">
        <f t="shared" si="11"/>
        <v>0</v>
      </c>
      <c r="AR36" s="28">
        <f t="shared" si="11"/>
        <v>0</v>
      </c>
    </row>
    <row r="37" spans="2:44" ht="13.5" customHeight="1">
      <c r="B37" s="25">
        <v>2032</v>
      </c>
      <c r="C37" s="30">
        <v>83625.596899531636</v>
      </c>
      <c r="D37" s="28">
        <f t="shared" si="10"/>
        <v>0</v>
      </c>
      <c r="E37" s="28">
        <f t="shared" si="8"/>
        <v>0</v>
      </c>
      <c r="F37" s="28">
        <f t="shared" si="8"/>
        <v>0</v>
      </c>
      <c r="G37" s="28">
        <f t="shared" si="8"/>
        <v>0</v>
      </c>
      <c r="H37" s="28">
        <f t="shared" si="8"/>
        <v>0</v>
      </c>
      <c r="I37" s="28">
        <f t="shared" si="8"/>
        <v>0</v>
      </c>
      <c r="J37" s="28">
        <f t="shared" si="8"/>
        <v>0</v>
      </c>
      <c r="K37" s="28">
        <f t="shared" si="8"/>
        <v>0</v>
      </c>
      <c r="L37" s="28">
        <f t="shared" si="8"/>
        <v>0</v>
      </c>
      <c r="M37" s="28">
        <f t="shared" si="8"/>
        <v>0</v>
      </c>
      <c r="N37" s="28">
        <f t="shared" si="8"/>
        <v>0</v>
      </c>
      <c r="O37" s="28">
        <f t="shared" si="8"/>
        <v>0</v>
      </c>
      <c r="P37" s="28">
        <f t="shared" si="8"/>
        <v>83625.596899531636</v>
      </c>
      <c r="Q37" s="28">
        <f t="shared" si="8"/>
        <v>0</v>
      </c>
      <c r="R37" s="28">
        <f t="shared" si="8"/>
        <v>0</v>
      </c>
      <c r="S37" s="28">
        <f t="shared" si="8"/>
        <v>0</v>
      </c>
      <c r="T37" s="28">
        <f t="shared" si="8"/>
        <v>0</v>
      </c>
      <c r="U37" s="28">
        <f t="shared" si="12"/>
        <v>0</v>
      </c>
      <c r="V37" s="28">
        <f t="shared" si="12"/>
        <v>0</v>
      </c>
      <c r="W37" s="28">
        <f t="shared" si="12"/>
        <v>0</v>
      </c>
      <c r="X37" s="28">
        <f t="shared" si="12"/>
        <v>0</v>
      </c>
      <c r="Y37" s="28">
        <f t="shared" si="12"/>
        <v>0</v>
      </c>
      <c r="Z37" s="28">
        <f t="shared" si="12"/>
        <v>0</v>
      </c>
      <c r="AA37" s="28">
        <f t="shared" si="12"/>
        <v>0</v>
      </c>
      <c r="AB37" s="28">
        <f t="shared" si="12"/>
        <v>0</v>
      </c>
      <c r="AC37" s="28">
        <f t="shared" si="12"/>
        <v>0</v>
      </c>
      <c r="AD37" s="28">
        <f t="shared" si="12"/>
        <v>0</v>
      </c>
      <c r="AE37" s="28">
        <f t="shared" si="12"/>
        <v>83625.596899531636</v>
      </c>
      <c r="AF37" s="28">
        <f t="shared" si="12"/>
        <v>0</v>
      </c>
      <c r="AG37" s="28">
        <f t="shared" si="12"/>
        <v>0</v>
      </c>
      <c r="AH37" s="28">
        <f t="shared" si="12"/>
        <v>0</v>
      </c>
      <c r="AI37" s="28">
        <f t="shared" si="12"/>
        <v>0</v>
      </c>
      <c r="AJ37" s="28">
        <f t="shared" si="12"/>
        <v>0</v>
      </c>
      <c r="AK37" s="28">
        <f t="shared" si="11"/>
        <v>0</v>
      </c>
      <c r="AL37" s="28">
        <f t="shared" si="11"/>
        <v>0</v>
      </c>
      <c r="AM37" s="28">
        <f t="shared" si="11"/>
        <v>0</v>
      </c>
      <c r="AN37" s="28">
        <f t="shared" si="11"/>
        <v>0</v>
      </c>
      <c r="AO37" s="28">
        <f t="shared" si="11"/>
        <v>0</v>
      </c>
      <c r="AP37" s="28">
        <f t="shared" si="11"/>
        <v>0</v>
      </c>
      <c r="AQ37" s="28">
        <f t="shared" si="11"/>
        <v>0</v>
      </c>
      <c r="AR37" s="28">
        <f t="shared" si="11"/>
        <v>0</v>
      </c>
    </row>
    <row r="38" spans="2:44" ht="13.5" customHeight="1">
      <c r="B38" s="25">
        <v>2033</v>
      </c>
      <c r="C38" s="30">
        <v>80842.020227267931</v>
      </c>
      <c r="D38" s="28">
        <f t="shared" si="10"/>
        <v>0</v>
      </c>
      <c r="E38" s="28">
        <f t="shared" si="8"/>
        <v>0</v>
      </c>
      <c r="F38" s="28">
        <f t="shared" si="8"/>
        <v>0</v>
      </c>
      <c r="G38" s="28">
        <f t="shared" si="8"/>
        <v>0</v>
      </c>
      <c r="H38" s="28">
        <f t="shared" si="8"/>
        <v>0</v>
      </c>
      <c r="I38" s="28">
        <f t="shared" si="8"/>
        <v>0</v>
      </c>
      <c r="J38" s="28">
        <f t="shared" si="8"/>
        <v>0</v>
      </c>
      <c r="K38" s="28">
        <f t="shared" si="8"/>
        <v>0</v>
      </c>
      <c r="L38" s="28">
        <f t="shared" si="8"/>
        <v>0</v>
      </c>
      <c r="M38" s="28">
        <f t="shared" si="8"/>
        <v>0</v>
      </c>
      <c r="N38" s="28">
        <f t="shared" si="8"/>
        <v>0</v>
      </c>
      <c r="O38" s="28">
        <f t="shared" si="8"/>
        <v>0</v>
      </c>
      <c r="P38" s="28">
        <f t="shared" si="8"/>
        <v>0</v>
      </c>
      <c r="Q38" s="28">
        <f t="shared" si="8"/>
        <v>80842.020227267931</v>
      </c>
      <c r="R38" s="28">
        <f t="shared" si="8"/>
        <v>0</v>
      </c>
      <c r="S38" s="28">
        <f t="shared" si="8"/>
        <v>0</v>
      </c>
      <c r="T38" s="28">
        <f t="shared" si="8"/>
        <v>0</v>
      </c>
      <c r="U38" s="28">
        <f t="shared" si="12"/>
        <v>0</v>
      </c>
      <c r="V38" s="28">
        <f t="shared" si="12"/>
        <v>0</v>
      </c>
      <c r="W38" s="28">
        <f t="shared" si="12"/>
        <v>0</v>
      </c>
      <c r="X38" s="28">
        <f t="shared" si="12"/>
        <v>0</v>
      </c>
      <c r="Y38" s="28">
        <f t="shared" si="12"/>
        <v>0</v>
      </c>
      <c r="Z38" s="28">
        <f t="shared" si="12"/>
        <v>0</v>
      </c>
      <c r="AA38" s="28">
        <f t="shared" si="12"/>
        <v>0</v>
      </c>
      <c r="AB38" s="28">
        <f t="shared" si="12"/>
        <v>0</v>
      </c>
      <c r="AC38" s="28">
        <f t="shared" si="12"/>
        <v>0</v>
      </c>
      <c r="AD38" s="28">
        <f t="shared" si="12"/>
        <v>0</v>
      </c>
      <c r="AE38" s="28">
        <f t="shared" si="12"/>
        <v>0</v>
      </c>
      <c r="AF38" s="28">
        <f t="shared" si="12"/>
        <v>80842.020227267931</v>
      </c>
      <c r="AG38" s="28">
        <f t="shared" si="12"/>
        <v>0</v>
      </c>
      <c r="AH38" s="28">
        <f t="shared" si="12"/>
        <v>0</v>
      </c>
      <c r="AI38" s="28">
        <f t="shared" si="12"/>
        <v>0</v>
      </c>
      <c r="AJ38" s="28">
        <f t="shared" si="12"/>
        <v>0</v>
      </c>
      <c r="AK38" s="28">
        <f t="shared" si="11"/>
        <v>0</v>
      </c>
      <c r="AL38" s="28">
        <f t="shared" si="11"/>
        <v>0</v>
      </c>
      <c r="AM38" s="28">
        <f t="shared" si="11"/>
        <v>0</v>
      </c>
      <c r="AN38" s="28">
        <f t="shared" si="11"/>
        <v>0</v>
      </c>
      <c r="AO38" s="28">
        <f t="shared" si="11"/>
        <v>0</v>
      </c>
      <c r="AP38" s="28">
        <f t="shared" si="11"/>
        <v>0</v>
      </c>
      <c r="AQ38" s="28">
        <f t="shared" si="11"/>
        <v>0</v>
      </c>
      <c r="AR38" s="28">
        <f t="shared" si="11"/>
        <v>0</v>
      </c>
    </row>
    <row r="39" spans="2:44" ht="13.5" customHeight="1">
      <c r="B39" s="25">
        <v>2034</v>
      </c>
      <c r="C39" s="30">
        <v>79373.26197138094</v>
      </c>
      <c r="D39" s="28">
        <f t="shared" si="10"/>
        <v>0</v>
      </c>
      <c r="E39" s="28">
        <f t="shared" si="8"/>
        <v>0</v>
      </c>
      <c r="F39" s="28">
        <f t="shared" si="8"/>
        <v>0</v>
      </c>
      <c r="G39" s="28">
        <f t="shared" si="8"/>
        <v>0</v>
      </c>
      <c r="H39" s="28">
        <f t="shared" si="8"/>
        <v>0</v>
      </c>
      <c r="I39" s="28">
        <f t="shared" si="8"/>
        <v>0</v>
      </c>
      <c r="J39" s="28">
        <f t="shared" si="8"/>
        <v>0</v>
      </c>
      <c r="K39" s="28">
        <f t="shared" si="8"/>
        <v>0</v>
      </c>
      <c r="L39" s="28">
        <f t="shared" si="8"/>
        <v>0</v>
      </c>
      <c r="M39" s="28">
        <f t="shared" si="8"/>
        <v>0</v>
      </c>
      <c r="N39" s="28">
        <f t="shared" si="8"/>
        <v>0</v>
      </c>
      <c r="O39" s="28">
        <f t="shared" si="8"/>
        <v>0</v>
      </c>
      <c r="P39" s="28">
        <f t="shared" si="8"/>
        <v>0</v>
      </c>
      <c r="Q39" s="28">
        <f t="shared" si="8"/>
        <v>0</v>
      </c>
      <c r="R39" s="28">
        <f t="shared" si="8"/>
        <v>79373.26197138094</v>
      </c>
      <c r="S39" s="28">
        <f t="shared" si="8"/>
        <v>0</v>
      </c>
      <c r="T39" s="28">
        <f t="shared" si="8"/>
        <v>0</v>
      </c>
      <c r="U39" s="28">
        <f t="shared" si="12"/>
        <v>0</v>
      </c>
      <c r="V39" s="28">
        <f t="shared" si="12"/>
        <v>0</v>
      </c>
      <c r="W39" s="28">
        <f t="shared" si="12"/>
        <v>0</v>
      </c>
      <c r="X39" s="28">
        <f t="shared" si="12"/>
        <v>0</v>
      </c>
      <c r="Y39" s="28">
        <f t="shared" si="12"/>
        <v>0</v>
      </c>
      <c r="Z39" s="28">
        <f t="shared" si="12"/>
        <v>0</v>
      </c>
      <c r="AA39" s="28">
        <f t="shared" si="12"/>
        <v>0</v>
      </c>
      <c r="AB39" s="28">
        <f t="shared" si="12"/>
        <v>0</v>
      </c>
      <c r="AC39" s="28">
        <f t="shared" si="12"/>
        <v>0</v>
      </c>
      <c r="AD39" s="28">
        <f t="shared" si="12"/>
        <v>0</v>
      </c>
      <c r="AE39" s="28">
        <f t="shared" si="12"/>
        <v>0</v>
      </c>
      <c r="AF39" s="28">
        <f t="shared" si="12"/>
        <v>0</v>
      </c>
      <c r="AG39" s="28">
        <f t="shared" si="12"/>
        <v>79373.26197138094</v>
      </c>
      <c r="AH39" s="28">
        <f t="shared" si="12"/>
        <v>0</v>
      </c>
      <c r="AI39" s="28">
        <f t="shared" si="12"/>
        <v>0</v>
      </c>
      <c r="AJ39" s="28">
        <f t="shared" si="12"/>
        <v>0</v>
      </c>
      <c r="AK39" s="28">
        <f t="shared" si="11"/>
        <v>0</v>
      </c>
      <c r="AL39" s="28">
        <f t="shared" si="11"/>
        <v>0</v>
      </c>
      <c r="AM39" s="28">
        <f t="shared" si="11"/>
        <v>0</v>
      </c>
      <c r="AN39" s="28">
        <f t="shared" si="11"/>
        <v>0</v>
      </c>
      <c r="AO39" s="28">
        <f t="shared" si="11"/>
        <v>0</v>
      </c>
      <c r="AP39" s="28">
        <f t="shared" si="11"/>
        <v>0</v>
      </c>
      <c r="AQ39" s="28">
        <f t="shared" si="11"/>
        <v>0</v>
      </c>
      <c r="AR39" s="28">
        <f t="shared" si="11"/>
        <v>0</v>
      </c>
    </row>
    <row r="40" spans="2:44" ht="13.5" customHeight="1">
      <c r="B40" s="25">
        <v>2035</v>
      </c>
      <c r="C40" s="30">
        <v>105136.02618306805</v>
      </c>
      <c r="D40" s="28">
        <f t="shared" si="10"/>
        <v>0</v>
      </c>
      <c r="E40" s="28">
        <f t="shared" si="8"/>
        <v>0</v>
      </c>
      <c r="F40" s="28">
        <f t="shared" si="8"/>
        <v>0</v>
      </c>
      <c r="G40" s="28">
        <f t="shared" si="8"/>
        <v>0</v>
      </c>
      <c r="H40" s="28">
        <f t="shared" si="8"/>
        <v>0</v>
      </c>
      <c r="I40" s="28">
        <f t="shared" si="8"/>
        <v>0</v>
      </c>
      <c r="J40" s="28">
        <f t="shared" si="8"/>
        <v>0</v>
      </c>
      <c r="K40" s="28">
        <f t="shared" si="8"/>
        <v>0</v>
      </c>
      <c r="L40" s="28">
        <f t="shared" si="8"/>
        <v>0</v>
      </c>
      <c r="M40" s="28">
        <f t="shared" si="8"/>
        <v>0</v>
      </c>
      <c r="N40" s="28">
        <f t="shared" si="8"/>
        <v>0</v>
      </c>
      <c r="O40" s="28">
        <f t="shared" si="8"/>
        <v>0</v>
      </c>
      <c r="P40" s="28">
        <f t="shared" si="8"/>
        <v>0</v>
      </c>
      <c r="Q40" s="28">
        <f t="shared" si="8"/>
        <v>0</v>
      </c>
      <c r="R40" s="28">
        <f t="shared" si="8"/>
        <v>0</v>
      </c>
      <c r="S40" s="28">
        <f t="shared" si="8"/>
        <v>105136.02618306805</v>
      </c>
      <c r="T40" s="28">
        <f t="shared" si="8"/>
        <v>0</v>
      </c>
      <c r="U40" s="28">
        <f t="shared" si="12"/>
        <v>0</v>
      </c>
      <c r="V40" s="28">
        <f t="shared" si="12"/>
        <v>0</v>
      </c>
      <c r="W40" s="28">
        <f t="shared" si="12"/>
        <v>0</v>
      </c>
      <c r="X40" s="28">
        <f t="shared" si="12"/>
        <v>0</v>
      </c>
      <c r="Y40" s="28">
        <f t="shared" si="12"/>
        <v>0</v>
      </c>
      <c r="Z40" s="28">
        <f t="shared" si="12"/>
        <v>0</v>
      </c>
      <c r="AA40" s="28">
        <f t="shared" si="12"/>
        <v>0</v>
      </c>
      <c r="AB40" s="28">
        <f t="shared" si="12"/>
        <v>0</v>
      </c>
      <c r="AC40" s="28">
        <f t="shared" si="12"/>
        <v>0</v>
      </c>
      <c r="AD40" s="28">
        <f t="shared" si="12"/>
        <v>0</v>
      </c>
      <c r="AE40" s="28">
        <f t="shared" si="12"/>
        <v>0</v>
      </c>
      <c r="AF40" s="28">
        <f t="shared" si="12"/>
        <v>0</v>
      </c>
      <c r="AG40" s="28">
        <f t="shared" si="12"/>
        <v>0</v>
      </c>
      <c r="AH40" s="28">
        <f t="shared" si="12"/>
        <v>105136.02618306805</v>
      </c>
      <c r="AI40" s="28">
        <f t="shared" si="12"/>
        <v>0</v>
      </c>
      <c r="AJ40" s="28">
        <f t="shared" si="12"/>
        <v>0</v>
      </c>
      <c r="AK40" s="28">
        <f t="shared" si="11"/>
        <v>0</v>
      </c>
      <c r="AL40" s="28">
        <f t="shared" si="11"/>
        <v>0</v>
      </c>
      <c r="AM40" s="28">
        <f t="shared" si="11"/>
        <v>0</v>
      </c>
      <c r="AN40" s="28">
        <f t="shared" si="11"/>
        <v>0</v>
      </c>
      <c r="AO40" s="28">
        <f t="shared" si="11"/>
        <v>0</v>
      </c>
      <c r="AP40" s="28">
        <f t="shared" si="11"/>
        <v>0</v>
      </c>
      <c r="AQ40" s="28">
        <f t="shared" si="11"/>
        <v>0</v>
      </c>
      <c r="AR40" s="28">
        <f t="shared" si="11"/>
        <v>0</v>
      </c>
    </row>
    <row r="41" spans="2:44" ht="13.5" customHeight="1">
      <c r="B41" s="25">
        <v>2036</v>
      </c>
      <c r="C41" s="30">
        <v>81764.39166457206</v>
      </c>
      <c r="D41" s="28">
        <f t="shared" si="10"/>
        <v>0</v>
      </c>
      <c r="E41" s="28">
        <f t="shared" si="10"/>
        <v>0</v>
      </c>
      <c r="F41" s="28">
        <f t="shared" si="10"/>
        <v>0</v>
      </c>
      <c r="G41" s="28">
        <f t="shared" si="10"/>
        <v>0</v>
      </c>
      <c r="H41" s="28">
        <f t="shared" si="10"/>
        <v>0</v>
      </c>
      <c r="I41" s="28">
        <f t="shared" si="10"/>
        <v>0</v>
      </c>
      <c r="J41" s="28">
        <f t="shared" si="10"/>
        <v>0</v>
      </c>
      <c r="K41" s="28">
        <f t="shared" si="10"/>
        <v>0</v>
      </c>
      <c r="L41" s="28">
        <f t="shared" si="10"/>
        <v>0</v>
      </c>
      <c r="M41" s="28">
        <f t="shared" si="10"/>
        <v>0</v>
      </c>
      <c r="N41" s="28">
        <f t="shared" si="10"/>
        <v>0</v>
      </c>
      <c r="O41" s="28">
        <f t="shared" si="10"/>
        <v>0</v>
      </c>
      <c r="P41" s="28">
        <f t="shared" si="10"/>
        <v>0</v>
      </c>
      <c r="Q41" s="28">
        <f t="shared" si="10"/>
        <v>0</v>
      </c>
      <c r="R41" s="28">
        <f t="shared" si="10"/>
        <v>0</v>
      </c>
      <c r="S41" s="28">
        <f t="shared" si="10"/>
        <v>0</v>
      </c>
      <c r="T41" s="28">
        <f t="shared" ref="E41:T56" si="13">+IF(T$24&lt;$B41,0,IF(MOD(T$24-$B41,$D$16)=0,1,0))*$C41</f>
        <v>81764.39166457206</v>
      </c>
      <c r="U41" s="28">
        <f t="shared" si="12"/>
        <v>0</v>
      </c>
      <c r="V41" s="28">
        <f t="shared" si="12"/>
        <v>0</v>
      </c>
      <c r="W41" s="28">
        <f t="shared" si="12"/>
        <v>0</v>
      </c>
      <c r="X41" s="28">
        <f t="shared" si="12"/>
        <v>0</v>
      </c>
      <c r="Y41" s="28">
        <f t="shared" si="12"/>
        <v>0</v>
      </c>
      <c r="Z41" s="28">
        <f t="shared" si="12"/>
        <v>0</v>
      </c>
      <c r="AA41" s="28">
        <f t="shared" si="12"/>
        <v>0</v>
      </c>
      <c r="AB41" s="28">
        <f t="shared" si="12"/>
        <v>0</v>
      </c>
      <c r="AC41" s="28">
        <f t="shared" si="12"/>
        <v>0</v>
      </c>
      <c r="AD41" s="28">
        <f t="shared" si="12"/>
        <v>0</v>
      </c>
      <c r="AE41" s="28">
        <f t="shared" si="12"/>
        <v>0</v>
      </c>
      <c r="AF41" s="28">
        <f t="shared" si="12"/>
        <v>0</v>
      </c>
      <c r="AG41" s="28">
        <f t="shared" si="12"/>
        <v>0</v>
      </c>
      <c r="AH41" s="28">
        <f t="shared" si="12"/>
        <v>0</v>
      </c>
      <c r="AI41" s="28">
        <f t="shared" si="12"/>
        <v>81764.39166457206</v>
      </c>
      <c r="AJ41" s="28">
        <f t="shared" si="12"/>
        <v>0</v>
      </c>
      <c r="AK41" s="28">
        <f t="shared" si="11"/>
        <v>0</v>
      </c>
      <c r="AL41" s="28">
        <f t="shared" si="11"/>
        <v>0</v>
      </c>
      <c r="AM41" s="28">
        <f t="shared" si="11"/>
        <v>0</v>
      </c>
      <c r="AN41" s="28">
        <f t="shared" si="11"/>
        <v>0</v>
      </c>
      <c r="AO41" s="28">
        <f t="shared" si="11"/>
        <v>0</v>
      </c>
      <c r="AP41" s="28">
        <f t="shared" si="11"/>
        <v>0</v>
      </c>
      <c r="AQ41" s="28">
        <f t="shared" si="11"/>
        <v>0</v>
      </c>
      <c r="AR41" s="28">
        <f t="shared" si="11"/>
        <v>0</v>
      </c>
    </row>
    <row r="42" spans="2:44" ht="13.5" customHeight="1">
      <c r="B42" s="25">
        <v>2037</v>
      </c>
      <c r="C42" s="30">
        <v>91701.949908590046</v>
      </c>
      <c r="D42" s="28">
        <f t="shared" ref="D42:D49" si="14">+IF(D$24&lt;$B42,0,IF(MOD(D$24-$B42,$D$16)=0,1,0))*$C42</f>
        <v>0</v>
      </c>
      <c r="E42" s="28">
        <f t="shared" si="13"/>
        <v>0</v>
      </c>
      <c r="F42" s="28">
        <f t="shared" si="13"/>
        <v>0</v>
      </c>
      <c r="G42" s="28">
        <f t="shared" si="13"/>
        <v>0</v>
      </c>
      <c r="H42" s="28">
        <f t="shared" si="13"/>
        <v>0</v>
      </c>
      <c r="I42" s="28">
        <f t="shared" si="13"/>
        <v>0</v>
      </c>
      <c r="J42" s="28">
        <f t="shared" si="13"/>
        <v>0</v>
      </c>
      <c r="K42" s="28">
        <f t="shared" si="13"/>
        <v>0</v>
      </c>
      <c r="L42" s="28">
        <f t="shared" si="13"/>
        <v>0</v>
      </c>
      <c r="M42" s="28">
        <f t="shared" si="13"/>
        <v>0</v>
      </c>
      <c r="N42" s="28">
        <f t="shared" si="13"/>
        <v>0</v>
      </c>
      <c r="O42" s="28">
        <f t="shared" si="13"/>
        <v>0</v>
      </c>
      <c r="P42" s="28">
        <f t="shared" si="13"/>
        <v>0</v>
      </c>
      <c r="Q42" s="28">
        <f t="shared" si="13"/>
        <v>0</v>
      </c>
      <c r="R42" s="28">
        <f t="shared" si="13"/>
        <v>0</v>
      </c>
      <c r="S42" s="28">
        <f t="shared" si="13"/>
        <v>0</v>
      </c>
      <c r="T42" s="28">
        <f t="shared" si="13"/>
        <v>0</v>
      </c>
      <c r="U42" s="28">
        <f t="shared" si="12"/>
        <v>91701.949908590046</v>
      </c>
      <c r="V42" s="28">
        <f t="shared" si="12"/>
        <v>0</v>
      </c>
      <c r="W42" s="28">
        <f t="shared" si="12"/>
        <v>0</v>
      </c>
      <c r="X42" s="28">
        <f t="shared" si="12"/>
        <v>0</v>
      </c>
      <c r="Y42" s="28">
        <f t="shared" si="12"/>
        <v>0</v>
      </c>
      <c r="Z42" s="28">
        <f t="shared" si="12"/>
        <v>0</v>
      </c>
      <c r="AA42" s="28">
        <f t="shared" si="12"/>
        <v>0</v>
      </c>
      <c r="AB42" s="28">
        <f t="shared" si="12"/>
        <v>0</v>
      </c>
      <c r="AC42" s="28">
        <f t="shared" si="12"/>
        <v>0</v>
      </c>
      <c r="AD42" s="28">
        <f t="shared" si="12"/>
        <v>0</v>
      </c>
      <c r="AE42" s="28">
        <f t="shared" si="12"/>
        <v>0</v>
      </c>
      <c r="AF42" s="28">
        <f t="shared" si="12"/>
        <v>0</v>
      </c>
      <c r="AG42" s="28">
        <f t="shared" si="12"/>
        <v>0</v>
      </c>
      <c r="AH42" s="28">
        <f t="shared" si="12"/>
        <v>0</v>
      </c>
      <c r="AI42" s="28">
        <f t="shared" si="12"/>
        <v>0</v>
      </c>
      <c r="AJ42" s="28">
        <f t="shared" si="12"/>
        <v>91701.949908590046</v>
      </c>
      <c r="AK42" s="28">
        <f t="shared" si="11"/>
        <v>0</v>
      </c>
      <c r="AL42" s="28">
        <f t="shared" si="11"/>
        <v>0</v>
      </c>
      <c r="AM42" s="28">
        <f t="shared" si="11"/>
        <v>0</v>
      </c>
      <c r="AN42" s="28">
        <f t="shared" si="11"/>
        <v>0</v>
      </c>
      <c r="AO42" s="28">
        <f t="shared" si="11"/>
        <v>0</v>
      </c>
      <c r="AP42" s="28">
        <f t="shared" si="11"/>
        <v>0</v>
      </c>
      <c r="AQ42" s="28">
        <f t="shared" si="11"/>
        <v>0</v>
      </c>
      <c r="AR42" s="28">
        <f t="shared" si="11"/>
        <v>0</v>
      </c>
    </row>
    <row r="43" spans="2:44" ht="13.5" customHeight="1">
      <c r="B43" s="25">
        <v>2038</v>
      </c>
      <c r="C43" s="30">
        <v>64180.488127939301</v>
      </c>
      <c r="D43" s="28">
        <f t="shared" si="14"/>
        <v>0</v>
      </c>
      <c r="E43" s="28">
        <f t="shared" si="13"/>
        <v>0</v>
      </c>
      <c r="F43" s="28">
        <f t="shared" si="13"/>
        <v>0</v>
      </c>
      <c r="G43" s="28">
        <f t="shared" si="13"/>
        <v>0</v>
      </c>
      <c r="H43" s="28">
        <f t="shared" si="13"/>
        <v>0</v>
      </c>
      <c r="I43" s="28">
        <f t="shared" si="13"/>
        <v>0</v>
      </c>
      <c r="J43" s="28">
        <f t="shared" si="13"/>
        <v>0</v>
      </c>
      <c r="K43" s="28">
        <f t="shared" si="13"/>
        <v>0</v>
      </c>
      <c r="L43" s="28">
        <f t="shared" si="13"/>
        <v>0</v>
      </c>
      <c r="M43" s="28">
        <f t="shared" si="13"/>
        <v>0</v>
      </c>
      <c r="N43" s="28">
        <f t="shared" si="13"/>
        <v>0</v>
      </c>
      <c r="O43" s="28">
        <f t="shared" si="13"/>
        <v>0</v>
      </c>
      <c r="P43" s="28">
        <f t="shared" si="13"/>
        <v>0</v>
      </c>
      <c r="Q43" s="28">
        <f t="shared" si="13"/>
        <v>0</v>
      </c>
      <c r="R43" s="28">
        <f t="shared" si="13"/>
        <v>0</v>
      </c>
      <c r="S43" s="28">
        <f t="shared" si="13"/>
        <v>0</v>
      </c>
      <c r="T43" s="28">
        <f t="shared" si="13"/>
        <v>0</v>
      </c>
      <c r="U43" s="28">
        <f t="shared" si="12"/>
        <v>0</v>
      </c>
      <c r="V43" s="28">
        <f t="shared" si="12"/>
        <v>64180.488127939301</v>
      </c>
      <c r="W43" s="28">
        <f t="shared" si="12"/>
        <v>0</v>
      </c>
      <c r="X43" s="28">
        <f t="shared" si="12"/>
        <v>0</v>
      </c>
      <c r="Y43" s="28">
        <f t="shared" si="12"/>
        <v>0</v>
      </c>
      <c r="Z43" s="28">
        <f t="shared" si="12"/>
        <v>0</v>
      </c>
      <c r="AA43" s="28">
        <f t="shared" si="12"/>
        <v>0</v>
      </c>
      <c r="AB43" s="28">
        <f t="shared" si="12"/>
        <v>0</v>
      </c>
      <c r="AC43" s="28">
        <f t="shared" si="12"/>
        <v>0</v>
      </c>
      <c r="AD43" s="28">
        <f t="shared" si="12"/>
        <v>0</v>
      </c>
      <c r="AE43" s="28">
        <f t="shared" si="12"/>
        <v>0</v>
      </c>
      <c r="AF43" s="28">
        <f t="shared" si="12"/>
        <v>0</v>
      </c>
      <c r="AG43" s="28">
        <f t="shared" si="12"/>
        <v>0</v>
      </c>
      <c r="AH43" s="28">
        <f t="shared" si="12"/>
        <v>0</v>
      </c>
      <c r="AI43" s="28">
        <f t="shared" si="12"/>
        <v>0</v>
      </c>
      <c r="AJ43" s="28">
        <f t="shared" si="12"/>
        <v>0</v>
      </c>
      <c r="AK43" s="28">
        <f t="shared" si="11"/>
        <v>64180.488127939301</v>
      </c>
      <c r="AL43" s="28">
        <f t="shared" si="11"/>
        <v>0</v>
      </c>
      <c r="AM43" s="28">
        <f t="shared" si="11"/>
        <v>0</v>
      </c>
      <c r="AN43" s="28">
        <f t="shared" si="11"/>
        <v>0</v>
      </c>
      <c r="AO43" s="28">
        <f t="shared" si="11"/>
        <v>0</v>
      </c>
      <c r="AP43" s="28">
        <f t="shared" si="11"/>
        <v>0</v>
      </c>
      <c r="AQ43" s="28">
        <f t="shared" si="11"/>
        <v>0</v>
      </c>
      <c r="AR43" s="28">
        <f t="shared" si="11"/>
        <v>0</v>
      </c>
    </row>
    <row r="44" spans="2:44" ht="13.5" customHeight="1">
      <c r="B44" s="25">
        <v>2039</v>
      </c>
      <c r="C44" s="30">
        <v>101845.1959368738</v>
      </c>
      <c r="D44" s="28">
        <f t="shared" si="14"/>
        <v>0</v>
      </c>
      <c r="E44" s="28">
        <f t="shared" si="13"/>
        <v>0</v>
      </c>
      <c r="F44" s="28">
        <f t="shared" si="13"/>
        <v>0</v>
      </c>
      <c r="G44" s="28">
        <f t="shared" si="13"/>
        <v>0</v>
      </c>
      <c r="H44" s="28">
        <f t="shared" si="13"/>
        <v>0</v>
      </c>
      <c r="I44" s="28">
        <f t="shared" si="13"/>
        <v>0</v>
      </c>
      <c r="J44" s="28">
        <f t="shared" si="13"/>
        <v>0</v>
      </c>
      <c r="K44" s="28">
        <f t="shared" si="13"/>
        <v>0</v>
      </c>
      <c r="L44" s="28">
        <f t="shared" si="13"/>
        <v>0</v>
      </c>
      <c r="M44" s="28">
        <f t="shared" si="13"/>
        <v>0</v>
      </c>
      <c r="N44" s="28">
        <f t="shared" si="13"/>
        <v>0</v>
      </c>
      <c r="O44" s="28">
        <f t="shared" si="13"/>
        <v>0</v>
      </c>
      <c r="P44" s="28">
        <f t="shared" si="13"/>
        <v>0</v>
      </c>
      <c r="Q44" s="28">
        <f t="shared" si="13"/>
        <v>0</v>
      </c>
      <c r="R44" s="28">
        <f t="shared" si="13"/>
        <v>0</v>
      </c>
      <c r="S44" s="28">
        <f t="shared" si="13"/>
        <v>0</v>
      </c>
      <c r="T44" s="28">
        <f t="shared" si="13"/>
        <v>0</v>
      </c>
      <c r="U44" s="28">
        <f t="shared" si="12"/>
        <v>0</v>
      </c>
      <c r="V44" s="28">
        <f t="shared" si="12"/>
        <v>0</v>
      </c>
      <c r="W44" s="28">
        <f t="shared" si="12"/>
        <v>101845.1959368738</v>
      </c>
      <c r="X44" s="28">
        <f t="shared" si="12"/>
        <v>0</v>
      </c>
      <c r="Y44" s="28">
        <f t="shared" si="12"/>
        <v>0</v>
      </c>
      <c r="Z44" s="28">
        <f t="shared" si="12"/>
        <v>0</v>
      </c>
      <c r="AA44" s="28">
        <f t="shared" si="12"/>
        <v>0</v>
      </c>
      <c r="AB44" s="28">
        <f t="shared" si="12"/>
        <v>0</v>
      </c>
      <c r="AC44" s="28">
        <f t="shared" si="12"/>
        <v>0</v>
      </c>
      <c r="AD44" s="28">
        <f t="shared" si="12"/>
        <v>0</v>
      </c>
      <c r="AE44" s="28">
        <f t="shared" si="12"/>
        <v>0</v>
      </c>
      <c r="AF44" s="28">
        <f t="shared" si="12"/>
        <v>0</v>
      </c>
      <c r="AG44" s="28">
        <f t="shared" si="12"/>
        <v>0</v>
      </c>
      <c r="AH44" s="28">
        <f t="shared" si="12"/>
        <v>0</v>
      </c>
      <c r="AI44" s="28">
        <f t="shared" si="12"/>
        <v>0</v>
      </c>
      <c r="AJ44" s="28">
        <f t="shared" si="12"/>
        <v>0</v>
      </c>
      <c r="AK44" s="28">
        <f t="shared" si="11"/>
        <v>0</v>
      </c>
      <c r="AL44" s="28">
        <f t="shared" si="11"/>
        <v>101845.1959368738</v>
      </c>
      <c r="AM44" s="28">
        <f t="shared" si="11"/>
        <v>0</v>
      </c>
      <c r="AN44" s="28">
        <f t="shared" si="11"/>
        <v>0</v>
      </c>
      <c r="AO44" s="28">
        <f t="shared" si="11"/>
        <v>0</v>
      </c>
      <c r="AP44" s="28">
        <f t="shared" si="11"/>
        <v>0</v>
      </c>
      <c r="AQ44" s="28">
        <f t="shared" si="11"/>
        <v>0</v>
      </c>
      <c r="AR44" s="28">
        <f t="shared" si="11"/>
        <v>0</v>
      </c>
    </row>
    <row r="45" spans="2:44" ht="13.5" customHeight="1">
      <c r="B45" s="25">
        <v>2040</v>
      </c>
      <c r="C45" s="30">
        <v>158623.4337576431</v>
      </c>
      <c r="D45" s="28">
        <f t="shared" si="14"/>
        <v>0</v>
      </c>
      <c r="E45" s="28">
        <f t="shared" si="13"/>
        <v>0</v>
      </c>
      <c r="F45" s="28">
        <f t="shared" si="13"/>
        <v>0</v>
      </c>
      <c r="G45" s="28">
        <f t="shared" si="13"/>
        <v>0</v>
      </c>
      <c r="H45" s="28">
        <f t="shared" si="13"/>
        <v>0</v>
      </c>
      <c r="I45" s="28">
        <f t="shared" si="13"/>
        <v>0</v>
      </c>
      <c r="J45" s="28">
        <f t="shared" si="13"/>
        <v>0</v>
      </c>
      <c r="K45" s="28">
        <f t="shared" si="13"/>
        <v>0</v>
      </c>
      <c r="L45" s="28">
        <f t="shared" si="13"/>
        <v>0</v>
      </c>
      <c r="M45" s="28">
        <f t="shared" si="13"/>
        <v>0</v>
      </c>
      <c r="N45" s="28">
        <f t="shared" si="13"/>
        <v>0</v>
      </c>
      <c r="O45" s="28">
        <f t="shared" si="13"/>
        <v>0</v>
      </c>
      <c r="P45" s="28">
        <f t="shared" si="13"/>
        <v>0</v>
      </c>
      <c r="Q45" s="28">
        <f t="shared" si="13"/>
        <v>0</v>
      </c>
      <c r="R45" s="28">
        <f t="shared" si="13"/>
        <v>0</v>
      </c>
      <c r="S45" s="28">
        <f t="shared" si="13"/>
        <v>0</v>
      </c>
      <c r="T45" s="28">
        <f t="shared" si="13"/>
        <v>0</v>
      </c>
      <c r="U45" s="28">
        <f t="shared" si="12"/>
        <v>0</v>
      </c>
      <c r="V45" s="28">
        <f t="shared" si="12"/>
        <v>0</v>
      </c>
      <c r="W45" s="28">
        <f t="shared" si="12"/>
        <v>0</v>
      </c>
      <c r="X45" s="28">
        <f t="shared" si="12"/>
        <v>158623.4337576431</v>
      </c>
      <c r="Y45" s="28">
        <f t="shared" si="12"/>
        <v>0</v>
      </c>
      <c r="Z45" s="28">
        <f t="shared" si="12"/>
        <v>0</v>
      </c>
      <c r="AA45" s="28">
        <f t="shared" si="12"/>
        <v>0</v>
      </c>
      <c r="AB45" s="28">
        <f t="shared" si="12"/>
        <v>0</v>
      </c>
      <c r="AC45" s="28">
        <f t="shared" si="12"/>
        <v>0</v>
      </c>
      <c r="AD45" s="28">
        <f t="shared" si="12"/>
        <v>0</v>
      </c>
      <c r="AE45" s="28">
        <f t="shared" si="12"/>
        <v>0</v>
      </c>
      <c r="AF45" s="28">
        <f t="shared" si="12"/>
        <v>0</v>
      </c>
      <c r="AG45" s="28">
        <f t="shared" si="12"/>
        <v>0</v>
      </c>
      <c r="AH45" s="28">
        <f t="shared" si="12"/>
        <v>0</v>
      </c>
      <c r="AI45" s="28">
        <f t="shared" si="12"/>
        <v>0</v>
      </c>
      <c r="AJ45" s="28">
        <f t="shared" si="12"/>
        <v>0</v>
      </c>
      <c r="AK45" s="28">
        <f t="shared" si="11"/>
        <v>0</v>
      </c>
      <c r="AL45" s="28">
        <f t="shared" si="11"/>
        <v>0</v>
      </c>
      <c r="AM45" s="28">
        <f t="shared" si="11"/>
        <v>158623.4337576431</v>
      </c>
      <c r="AN45" s="28">
        <f t="shared" si="11"/>
        <v>0</v>
      </c>
      <c r="AO45" s="28">
        <f t="shared" si="11"/>
        <v>0</v>
      </c>
      <c r="AP45" s="28">
        <f t="shared" si="11"/>
        <v>0</v>
      </c>
      <c r="AQ45" s="28">
        <f t="shared" si="11"/>
        <v>0</v>
      </c>
      <c r="AR45" s="28">
        <f t="shared" si="11"/>
        <v>0</v>
      </c>
    </row>
    <row r="46" spans="2:44" ht="13.5" customHeight="1">
      <c r="B46" s="25">
        <v>2041</v>
      </c>
      <c r="C46" s="30">
        <v>129148.31598269983</v>
      </c>
      <c r="D46" s="28">
        <f t="shared" si="14"/>
        <v>0</v>
      </c>
      <c r="E46" s="28">
        <f t="shared" si="13"/>
        <v>0</v>
      </c>
      <c r="F46" s="28">
        <f t="shared" si="13"/>
        <v>0</v>
      </c>
      <c r="G46" s="28">
        <f t="shared" si="13"/>
        <v>0</v>
      </c>
      <c r="H46" s="28">
        <f t="shared" si="13"/>
        <v>0</v>
      </c>
      <c r="I46" s="28">
        <f t="shared" si="13"/>
        <v>0</v>
      </c>
      <c r="J46" s="28">
        <f t="shared" si="13"/>
        <v>0</v>
      </c>
      <c r="K46" s="28">
        <f t="shared" si="13"/>
        <v>0</v>
      </c>
      <c r="L46" s="28">
        <f t="shared" si="13"/>
        <v>0</v>
      </c>
      <c r="M46" s="28">
        <f t="shared" si="13"/>
        <v>0</v>
      </c>
      <c r="N46" s="28">
        <f t="shared" si="13"/>
        <v>0</v>
      </c>
      <c r="O46" s="28">
        <f t="shared" si="13"/>
        <v>0</v>
      </c>
      <c r="P46" s="28">
        <f t="shared" si="13"/>
        <v>0</v>
      </c>
      <c r="Q46" s="28">
        <f t="shared" si="13"/>
        <v>0</v>
      </c>
      <c r="R46" s="28">
        <f t="shared" si="13"/>
        <v>0</v>
      </c>
      <c r="S46" s="28">
        <f t="shared" si="13"/>
        <v>0</v>
      </c>
      <c r="T46" s="28">
        <f t="shared" si="13"/>
        <v>0</v>
      </c>
      <c r="U46" s="28">
        <f t="shared" si="12"/>
        <v>0</v>
      </c>
      <c r="V46" s="28">
        <f t="shared" si="12"/>
        <v>0</v>
      </c>
      <c r="W46" s="28">
        <f t="shared" si="12"/>
        <v>0</v>
      </c>
      <c r="X46" s="28">
        <f t="shared" si="12"/>
        <v>0</v>
      </c>
      <c r="Y46" s="28">
        <f t="shared" si="12"/>
        <v>129148.31598269983</v>
      </c>
      <c r="Z46" s="28">
        <f t="shared" si="12"/>
        <v>0</v>
      </c>
      <c r="AA46" s="28">
        <f t="shared" si="12"/>
        <v>0</v>
      </c>
      <c r="AB46" s="28">
        <f t="shared" si="12"/>
        <v>0</v>
      </c>
      <c r="AC46" s="28">
        <f t="shared" si="12"/>
        <v>0</v>
      </c>
      <c r="AD46" s="28">
        <f t="shared" si="12"/>
        <v>0</v>
      </c>
      <c r="AE46" s="28">
        <f t="shared" si="12"/>
        <v>0</v>
      </c>
      <c r="AF46" s="28">
        <f t="shared" si="12"/>
        <v>0</v>
      </c>
      <c r="AG46" s="28">
        <f t="shared" si="12"/>
        <v>0</v>
      </c>
      <c r="AH46" s="28">
        <f t="shared" si="12"/>
        <v>0</v>
      </c>
      <c r="AI46" s="28">
        <f t="shared" si="12"/>
        <v>0</v>
      </c>
      <c r="AJ46" s="28">
        <f t="shared" si="12"/>
        <v>0</v>
      </c>
      <c r="AK46" s="28">
        <f t="shared" si="11"/>
        <v>0</v>
      </c>
      <c r="AL46" s="28">
        <f t="shared" si="11"/>
        <v>0</v>
      </c>
      <c r="AM46" s="28">
        <f t="shared" si="11"/>
        <v>0</v>
      </c>
      <c r="AN46" s="28">
        <f t="shared" si="11"/>
        <v>129148.31598269983</v>
      </c>
      <c r="AO46" s="28">
        <f t="shared" si="11"/>
        <v>0</v>
      </c>
      <c r="AP46" s="28">
        <f t="shared" si="11"/>
        <v>0</v>
      </c>
      <c r="AQ46" s="28">
        <f t="shared" si="11"/>
        <v>0</v>
      </c>
      <c r="AR46" s="28">
        <f t="shared" si="11"/>
        <v>0</v>
      </c>
    </row>
    <row r="47" spans="2:44" ht="13.5" customHeight="1">
      <c r="B47" s="25">
        <v>2042</v>
      </c>
      <c r="C47" s="30">
        <v>92693.611943061682</v>
      </c>
      <c r="D47" s="28">
        <f t="shared" si="14"/>
        <v>0</v>
      </c>
      <c r="E47" s="28">
        <f t="shared" si="13"/>
        <v>0</v>
      </c>
      <c r="F47" s="28">
        <f t="shared" si="13"/>
        <v>0</v>
      </c>
      <c r="G47" s="28">
        <f t="shared" si="13"/>
        <v>0</v>
      </c>
      <c r="H47" s="28">
        <f t="shared" si="13"/>
        <v>0</v>
      </c>
      <c r="I47" s="28">
        <f t="shared" si="13"/>
        <v>0</v>
      </c>
      <c r="J47" s="28">
        <f t="shared" si="13"/>
        <v>0</v>
      </c>
      <c r="K47" s="28">
        <f t="shared" si="13"/>
        <v>0</v>
      </c>
      <c r="L47" s="28">
        <f t="shared" si="13"/>
        <v>0</v>
      </c>
      <c r="M47" s="28">
        <f t="shared" si="13"/>
        <v>0</v>
      </c>
      <c r="N47" s="28">
        <f t="shared" si="13"/>
        <v>0</v>
      </c>
      <c r="O47" s="28">
        <f t="shared" si="13"/>
        <v>0</v>
      </c>
      <c r="P47" s="28">
        <f t="shared" si="13"/>
        <v>0</v>
      </c>
      <c r="Q47" s="28">
        <f t="shared" si="13"/>
        <v>0</v>
      </c>
      <c r="R47" s="28">
        <f t="shared" si="13"/>
        <v>0</v>
      </c>
      <c r="S47" s="28">
        <f t="shared" si="13"/>
        <v>0</v>
      </c>
      <c r="T47" s="28">
        <f t="shared" si="13"/>
        <v>0</v>
      </c>
      <c r="U47" s="28">
        <f t="shared" si="12"/>
        <v>0</v>
      </c>
      <c r="V47" s="28">
        <f t="shared" si="12"/>
        <v>0</v>
      </c>
      <c r="W47" s="28">
        <f t="shared" si="12"/>
        <v>0</v>
      </c>
      <c r="X47" s="28">
        <f t="shared" si="12"/>
        <v>0</v>
      </c>
      <c r="Y47" s="28">
        <f t="shared" si="12"/>
        <v>0</v>
      </c>
      <c r="Z47" s="28">
        <f t="shared" si="12"/>
        <v>92693.611943061682</v>
      </c>
      <c r="AA47" s="28">
        <f t="shared" si="12"/>
        <v>0</v>
      </c>
      <c r="AB47" s="28">
        <f t="shared" si="12"/>
        <v>0</v>
      </c>
      <c r="AC47" s="28">
        <f t="shared" si="12"/>
        <v>0</v>
      </c>
      <c r="AD47" s="28">
        <f t="shared" si="12"/>
        <v>0</v>
      </c>
      <c r="AE47" s="28">
        <f t="shared" si="12"/>
        <v>0</v>
      </c>
      <c r="AF47" s="28">
        <f t="shared" si="12"/>
        <v>0</v>
      </c>
      <c r="AG47" s="28">
        <f t="shared" si="12"/>
        <v>0</v>
      </c>
      <c r="AH47" s="28">
        <f t="shared" si="12"/>
        <v>0</v>
      </c>
      <c r="AI47" s="28">
        <f t="shared" si="12"/>
        <v>0</v>
      </c>
      <c r="AJ47" s="28">
        <f t="shared" si="12"/>
        <v>0</v>
      </c>
      <c r="AK47" s="28">
        <f t="shared" si="11"/>
        <v>0</v>
      </c>
      <c r="AL47" s="28">
        <f t="shared" si="11"/>
        <v>0</v>
      </c>
      <c r="AM47" s="28">
        <f t="shared" si="11"/>
        <v>0</v>
      </c>
      <c r="AN47" s="28">
        <f t="shared" si="11"/>
        <v>0</v>
      </c>
      <c r="AO47" s="28">
        <f t="shared" si="11"/>
        <v>92693.611943061682</v>
      </c>
      <c r="AP47" s="28">
        <f t="shared" si="11"/>
        <v>0</v>
      </c>
      <c r="AQ47" s="28">
        <f t="shared" si="11"/>
        <v>0</v>
      </c>
      <c r="AR47" s="28">
        <f t="shared" si="11"/>
        <v>0</v>
      </c>
    </row>
    <row r="48" spans="2:44" ht="13.5" customHeight="1">
      <c r="B48" s="25">
        <v>2043</v>
      </c>
      <c r="C48" s="30">
        <v>129981.5715808088</v>
      </c>
      <c r="D48" s="28">
        <f t="shared" si="14"/>
        <v>0</v>
      </c>
      <c r="E48" s="28">
        <f t="shared" si="13"/>
        <v>0</v>
      </c>
      <c r="F48" s="28">
        <f t="shared" si="13"/>
        <v>0</v>
      </c>
      <c r="G48" s="28">
        <f t="shared" si="13"/>
        <v>0</v>
      </c>
      <c r="H48" s="28">
        <f t="shared" si="13"/>
        <v>0</v>
      </c>
      <c r="I48" s="28">
        <f t="shared" si="13"/>
        <v>0</v>
      </c>
      <c r="J48" s="28">
        <f t="shared" si="13"/>
        <v>0</v>
      </c>
      <c r="K48" s="28">
        <f t="shared" si="13"/>
        <v>0</v>
      </c>
      <c r="L48" s="28">
        <f t="shared" si="13"/>
        <v>0</v>
      </c>
      <c r="M48" s="28">
        <f t="shared" si="13"/>
        <v>0</v>
      </c>
      <c r="N48" s="28">
        <f t="shared" si="13"/>
        <v>0</v>
      </c>
      <c r="O48" s="28">
        <f t="shared" si="13"/>
        <v>0</v>
      </c>
      <c r="P48" s="28">
        <f t="shared" si="13"/>
        <v>0</v>
      </c>
      <c r="Q48" s="28">
        <f t="shared" si="13"/>
        <v>0</v>
      </c>
      <c r="R48" s="28">
        <f t="shared" si="13"/>
        <v>0</v>
      </c>
      <c r="S48" s="28">
        <f t="shared" si="13"/>
        <v>0</v>
      </c>
      <c r="T48" s="28">
        <f t="shared" si="13"/>
        <v>0</v>
      </c>
      <c r="U48" s="28">
        <f t="shared" si="12"/>
        <v>0</v>
      </c>
      <c r="V48" s="28">
        <f t="shared" si="12"/>
        <v>0</v>
      </c>
      <c r="W48" s="28">
        <f t="shared" si="12"/>
        <v>0</v>
      </c>
      <c r="X48" s="28">
        <f t="shared" si="12"/>
        <v>0</v>
      </c>
      <c r="Y48" s="28">
        <f t="shared" si="12"/>
        <v>0</v>
      </c>
      <c r="Z48" s="28">
        <f t="shared" si="12"/>
        <v>0</v>
      </c>
      <c r="AA48" s="28">
        <f t="shared" si="12"/>
        <v>129981.5715808088</v>
      </c>
      <c r="AB48" s="28">
        <f t="shared" si="12"/>
        <v>0</v>
      </c>
      <c r="AC48" s="28">
        <f t="shared" si="12"/>
        <v>0</v>
      </c>
      <c r="AD48" s="28">
        <f t="shared" si="12"/>
        <v>0</v>
      </c>
      <c r="AE48" s="28">
        <f t="shared" si="12"/>
        <v>0</v>
      </c>
      <c r="AF48" s="28">
        <f t="shared" si="12"/>
        <v>0</v>
      </c>
      <c r="AG48" s="28">
        <f t="shared" si="12"/>
        <v>0</v>
      </c>
      <c r="AH48" s="28">
        <f t="shared" si="12"/>
        <v>0</v>
      </c>
      <c r="AI48" s="28">
        <f t="shared" si="12"/>
        <v>0</v>
      </c>
      <c r="AJ48" s="28">
        <f t="shared" si="12"/>
        <v>0</v>
      </c>
      <c r="AK48" s="28">
        <f t="shared" si="11"/>
        <v>0</v>
      </c>
      <c r="AL48" s="28">
        <f t="shared" si="11"/>
        <v>0</v>
      </c>
      <c r="AM48" s="28">
        <f t="shared" si="11"/>
        <v>0</v>
      </c>
      <c r="AN48" s="28">
        <f t="shared" si="11"/>
        <v>0</v>
      </c>
      <c r="AO48" s="28">
        <f t="shared" si="11"/>
        <v>0</v>
      </c>
      <c r="AP48" s="28">
        <f t="shared" si="11"/>
        <v>129981.5715808088</v>
      </c>
      <c r="AQ48" s="28">
        <f t="shared" si="11"/>
        <v>0</v>
      </c>
      <c r="AR48" s="28">
        <f t="shared" si="11"/>
        <v>0</v>
      </c>
    </row>
    <row r="49" spans="2:44" ht="13.5" customHeight="1">
      <c r="B49" s="25">
        <v>2044</v>
      </c>
      <c r="C49" s="30">
        <v>126467.89753239273</v>
      </c>
      <c r="D49" s="28">
        <f t="shared" si="14"/>
        <v>0</v>
      </c>
      <c r="E49" s="28">
        <f t="shared" si="13"/>
        <v>0</v>
      </c>
      <c r="F49" s="28">
        <f t="shared" si="13"/>
        <v>0</v>
      </c>
      <c r="G49" s="28">
        <f t="shared" si="13"/>
        <v>0</v>
      </c>
      <c r="H49" s="28">
        <f t="shared" si="13"/>
        <v>0</v>
      </c>
      <c r="I49" s="28">
        <f t="shared" si="13"/>
        <v>0</v>
      </c>
      <c r="J49" s="28">
        <f t="shared" si="13"/>
        <v>0</v>
      </c>
      <c r="K49" s="28">
        <f t="shared" si="13"/>
        <v>0</v>
      </c>
      <c r="L49" s="28">
        <f t="shared" si="13"/>
        <v>0</v>
      </c>
      <c r="M49" s="28">
        <f t="shared" si="13"/>
        <v>0</v>
      </c>
      <c r="N49" s="28">
        <f t="shared" si="13"/>
        <v>0</v>
      </c>
      <c r="O49" s="28">
        <f t="shared" si="13"/>
        <v>0</v>
      </c>
      <c r="P49" s="28">
        <f t="shared" si="13"/>
        <v>0</v>
      </c>
      <c r="Q49" s="28">
        <f t="shared" si="13"/>
        <v>0</v>
      </c>
      <c r="R49" s="28">
        <f t="shared" si="13"/>
        <v>0</v>
      </c>
      <c r="S49" s="28">
        <f t="shared" si="13"/>
        <v>0</v>
      </c>
      <c r="T49" s="28">
        <f t="shared" si="13"/>
        <v>0</v>
      </c>
      <c r="U49" s="28">
        <f t="shared" si="12"/>
        <v>0</v>
      </c>
      <c r="V49" s="28">
        <f t="shared" si="12"/>
        <v>0</v>
      </c>
      <c r="W49" s="28">
        <f t="shared" si="12"/>
        <v>0</v>
      </c>
      <c r="X49" s="28">
        <f t="shared" si="12"/>
        <v>0</v>
      </c>
      <c r="Y49" s="28">
        <f t="shared" si="12"/>
        <v>0</v>
      </c>
      <c r="Z49" s="28">
        <f t="shared" si="12"/>
        <v>0</v>
      </c>
      <c r="AA49" s="28">
        <f t="shared" si="12"/>
        <v>0</v>
      </c>
      <c r="AB49" s="28">
        <f t="shared" si="12"/>
        <v>126467.89753239273</v>
      </c>
      <c r="AC49" s="28">
        <f t="shared" si="12"/>
        <v>0</v>
      </c>
      <c r="AD49" s="28">
        <f t="shared" si="12"/>
        <v>0</v>
      </c>
      <c r="AE49" s="28">
        <f t="shared" si="12"/>
        <v>0</v>
      </c>
      <c r="AF49" s="28">
        <f t="shared" si="12"/>
        <v>0</v>
      </c>
      <c r="AG49" s="28">
        <f t="shared" si="12"/>
        <v>0</v>
      </c>
      <c r="AH49" s="28">
        <f t="shared" si="12"/>
        <v>0</v>
      </c>
      <c r="AI49" s="28">
        <f t="shared" si="12"/>
        <v>0</v>
      </c>
      <c r="AJ49" s="28">
        <f t="shared" ref="AJ49:AR49" si="15">+IF(AJ$24&lt;$B49,0,IF(MOD(AJ$24-$B49,$D$16)=0,1,0))*$C49</f>
        <v>0</v>
      </c>
      <c r="AK49" s="28">
        <f t="shared" si="15"/>
        <v>0</v>
      </c>
      <c r="AL49" s="28">
        <f t="shared" si="15"/>
        <v>0</v>
      </c>
      <c r="AM49" s="28">
        <f t="shared" si="15"/>
        <v>0</v>
      </c>
      <c r="AN49" s="28">
        <f t="shared" si="15"/>
        <v>0</v>
      </c>
      <c r="AO49" s="28">
        <f t="shared" si="15"/>
        <v>0</v>
      </c>
      <c r="AP49" s="28">
        <f t="shared" si="15"/>
        <v>0</v>
      </c>
      <c r="AQ49" s="28">
        <f t="shared" si="15"/>
        <v>126467.89753239273</v>
      </c>
      <c r="AR49" s="28">
        <f t="shared" si="15"/>
        <v>0</v>
      </c>
    </row>
    <row r="50" spans="2:44" ht="13.5" customHeight="1">
      <c r="B50" s="25">
        <v>2045</v>
      </c>
      <c r="C50" s="30">
        <v>78055.862465913771</v>
      </c>
      <c r="D50" s="28">
        <f>+IF(D$24&lt;$B50,0,IF(MOD(D$24-$B50,$D$16)=0,1,0))*$C50</f>
        <v>0</v>
      </c>
      <c r="E50" s="28">
        <f t="shared" si="13"/>
        <v>0</v>
      </c>
      <c r="F50" s="28">
        <f t="shared" si="13"/>
        <v>0</v>
      </c>
      <c r="G50" s="28">
        <f t="shared" si="13"/>
        <v>0</v>
      </c>
      <c r="H50" s="28">
        <f t="shared" si="13"/>
        <v>0</v>
      </c>
      <c r="I50" s="28">
        <f t="shared" si="13"/>
        <v>0</v>
      </c>
      <c r="J50" s="28">
        <f t="shared" si="13"/>
        <v>0</v>
      </c>
      <c r="K50" s="28">
        <f t="shared" si="13"/>
        <v>0</v>
      </c>
      <c r="L50" s="28">
        <f t="shared" si="13"/>
        <v>0</v>
      </c>
      <c r="M50" s="28">
        <f t="shared" si="13"/>
        <v>0</v>
      </c>
      <c r="N50" s="28">
        <f t="shared" si="13"/>
        <v>0</v>
      </c>
      <c r="O50" s="28">
        <f t="shared" si="13"/>
        <v>0</v>
      </c>
      <c r="P50" s="28">
        <f t="shared" si="13"/>
        <v>0</v>
      </c>
      <c r="Q50" s="28">
        <f t="shared" si="13"/>
        <v>0</v>
      </c>
      <c r="R50" s="28">
        <f t="shared" si="13"/>
        <v>0</v>
      </c>
      <c r="S50" s="28">
        <f t="shared" si="13"/>
        <v>0</v>
      </c>
      <c r="T50" s="28">
        <f t="shared" si="13"/>
        <v>0</v>
      </c>
      <c r="U50" s="28">
        <f t="shared" ref="U50:AR60" si="16">+IF(U$24&lt;$B50,0,IF(MOD(U$24-$B50,$D$16)=0,1,0))*$C50</f>
        <v>0</v>
      </c>
      <c r="V50" s="28">
        <f t="shared" si="16"/>
        <v>0</v>
      </c>
      <c r="W50" s="28">
        <f t="shared" si="16"/>
        <v>0</v>
      </c>
      <c r="X50" s="28">
        <f t="shared" si="16"/>
        <v>0</v>
      </c>
      <c r="Y50" s="28">
        <f t="shared" si="16"/>
        <v>0</v>
      </c>
      <c r="Z50" s="28">
        <f t="shared" si="16"/>
        <v>0</v>
      </c>
      <c r="AA50" s="28">
        <f t="shared" si="16"/>
        <v>0</v>
      </c>
      <c r="AB50" s="28">
        <f t="shared" si="16"/>
        <v>0</v>
      </c>
      <c r="AC50" s="28">
        <f t="shared" si="16"/>
        <v>78055.862465913771</v>
      </c>
      <c r="AD50" s="28">
        <f t="shared" si="16"/>
        <v>0</v>
      </c>
      <c r="AE50" s="28">
        <f t="shared" si="16"/>
        <v>0</v>
      </c>
      <c r="AF50" s="28">
        <f t="shared" si="16"/>
        <v>0</v>
      </c>
      <c r="AG50" s="28">
        <f t="shared" si="16"/>
        <v>0</v>
      </c>
      <c r="AH50" s="28">
        <f t="shared" si="16"/>
        <v>0</v>
      </c>
      <c r="AI50" s="28">
        <f t="shared" si="16"/>
        <v>0</v>
      </c>
      <c r="AJ50" s="28">
        <f t="shared" si="16"/>
        <v>0</v>
      </c>
      <c r="AK50" s="28">
        <f t="shared" si="16"/>
        <v>0</v>
      </c>
      <c r="AL50" s="28">
        <f t="shared" si="16"/>
        <v>0</v>
      </c>
      <c r="AM50" s="28">
        <f t="shared" si="16"/>
        <v>0</v>
      </c>
      <c r="AN50" s="28">
        <f t="shared" si="16"/>
        <v>0</v>
      </c>
      <c r="AO50" s="28">
        <f t="shared" si="16"/>
        <v>0</v>
      </c>
      <c r="AP50" s="28">
        <f t="shared" si="16"/>
        <v>0</v>
      </c>
      <c r="AQ50" s="28">
        <f t="shared" si="16"/>
        <v>0</v>
      </c>
      <c r="AR50" s="28">
        <f t="shared" si="16"/>
        <v>78055.862465913771</v>
      </c>
    </row>
    <row r="51" spans="2:44" ht="13.5" customHeight="1">
      <c r="B51" s="25">
        <v>2046</v>
      </c>
      <c r="C51" s="30">
        <v>83385.134480268054</v>
      </c>
      <c r="D51" s="28">
        <f t="shared" ref="D51:S65" si="17">+IF(D$24&lt;$B51,0,IF(MOD(D$24-$B51,$D$16)=0,1,0))*$C51</f>
        <v>0</v>
      </c>
      <c r="E51" s="28">
        <f t="shared" si="13"/>
        <v>0</v>
      </c>
      <c r="F51" s="28">
        <f t="shared" si="13"/>
        <v>0</v>
      </c>
      <c r="G51" s="28">
        <f t="shared" si="13"/>
        <v>0</v>
      </c>
      <c r="H51" s="28">
        <f t="shared" si="13"/>
        <v>0</v>
      </c>
      <c r="I51" s="28">
        <f t="shared" si="13"/>
        <v>0</v>
      </c>
      <c r="J51" s="28">
        <f t="shared" si="13"/>
        <v>0</v>
      </c>
      <c r="K51" s="28">
        <f t="shared" si="13"/>
        <v>0</v>
      </c>
      <c r="L51" s="28">
        <f t="shared" si="13"/>
        <v>0</v>
      </c>
      <c r="M51" s="28">
        <f t="shared" si="13"/>
        <v>0</v>
      </c>
      <c r="N51" s="28">
        <f t="shared" si="13"/>
        <v>0</v>
      </c>
      <c r="O51" s="28">
        <f t="shared" si="13"/>
        <v>0</v>
      </c>
      <c r="P51" s="28">
        <f t="shared" si="13"/>
        <v>0</v>
      </c>
      <c r="Q51" s="28">
        <f t="shared" si="13"/>
        <v>0</v>
      </c>
      <c r="R51" s="28">
        <f t="shared" si="13"/>
        <v>0</v>
      </c>
      <c r="S51" s="28">
        <f t="shared" si="13"/>
        <v>0</v>
      </c>
      <c r="T51" s="28">
        <f t="shared" si="13"/>
        <v>0</v>
      </c>
      <c r="U51" s="28">
        <f t="shared" si="16"/>
        <v>0</v>
      </c>
      <c r="V51" s="28">
        <f t="shared" si="16"/>
        <v>0</v>
      </c>
      <c r="W51" s="28">
        <f t="shared" si="16"/>
        <v>0</v>
      </c>
      <c r="X51" s="28">
        <f t="shared" si="16"/>
        <v>0</v>
      </c>
      <c r="Y51" s="28">
        <f t="shared" si="16"/>
        <v>0</v>
      </c>
      <c r="Z51" s="28">
        <f t="shared" si="16"/>
        <v>0</v>
      </c>
      <c r="AA51" s="28">
        <f t="shared" si="16"/>
        <v>0</v>
      </c>
      <c r="AB51" s="28">
        <f t="shared" si="16"/>
        <v>0</v>
      </c>
      <c r="AC51" s="28">
        <f t="shared" si="16"/>
        <v>0</v>
      </c>
      <c r="AD51" s="28">
        <f t="shared" si="16"/>
        <v>83385.134480268054</v>
      </c>
      <c r="AE51" s="28">
        <f t="shared" si="16"/>
        <v>0</v>
      </c>
      <c r="AF51" s="28">
        <f t="shared" si="16"/>
        <v>0</v>
      </c>
      <c r="AG51" s="28">
        <f t="shared" si="16"/>
        <v>0</v>
      </c>
      <c r="AH51" s="28">
        <f t="shared" si="16"/>
        <v>0</v>
      </c>
      <c r="AI51" s="28">
        <f t="shared" si="16"/>
        <v>0</v>
      </c>
      <c r="AJ51" s="28">
        <f t="shared" si="16"/>
        <v>0</v>
      </c>
      <c r="AK51" s="28">
        <f t="shared" si="16"/>
        <v>0</v>
      </c>
      <c r="AL51" s="28">
        <f t="shared" si="16"/>
        <v>0</v>
      </c>
      <c r="AM51" s="28">
        <f t="shared" si="16"/>
        <v>0</v>
      </c>
      <c r="AN51" s="28">
        <f t="shared" si="16"/>
        <v>0</v>
      </c>
      <c r="AO51" s="28">
        <f t="shared" si="16"/>
        <v>0</v>
      </c>
      <c r="AP51" s="28">
        <f t="shared" si="16"/>
        <v>0</v>
      </c>
      <c r="AQ51" s="28">
        <f t="shared" si="16"/>
        <v>0</v>
      </c>
      <c r="AR51" s="28">
        <f t="shared" si="16"/>
        <v>0</v>
      </c>
    </row>
    <row r="52" spans="2:44" ht="13.5" customHeight="1">
      <c r="B52" s="25">
        <v>2047</v>
      </c>
      <c r="C52" s="30">
        <v>70850.692194126095</v>
      </c>
      <c r="D52" s="28">
        <f t="shared" si="17"/>
        <v>0</v>
      </c>
      <c r="E52" s="28">
        <f t="shared" si="13"/>
        <v>0</v>
      </c>
      <c r="F52" s="28">
        <f t="shared" si="13"/>
        <v>0</v>
      </c>
      <c r="G52" s="28">
        <f t="shared" si="13"/>
        <v>0</v>
      </c>
      <c r="H52" s="28">
        <f t="shared" si="13"/>
        <v>0</v>
      </c>
      <c r="I52" s="28">
        <f t="shared" si="13"/>
        <v>0</v>
      </c>
      <c r="J52" s="28">
        <f t="shared" si="13"/>
        <v>0</v>
      </c>
      <c r="K52" s="28">
        <f t="shared" si="13"/>
        <v>0</v>
      </c>
      <c r="L52" s="28">
        <f t="shared" si="13"/>
        <v>0</v>
      </c>
      <c r="M52" s="28">
        <f t="shared" si="13"/>
        <v>0</v>
      </c>
      <c r="N52" s="28">
        <f t="shared" si="13"/>
        <v>0</v>
      </c>
      <c r="O52" s="28">
        <f t="shared" si="13"/>
        <v>0</v>
      </c>
      <c r="P52" s="28">
        <f t="shared" si="13"/>
        <v>0</v>
      </c>
      <c r="Q52" s="28">
        <f t="shared" si="13"/>
        <v>0</v>
      </c>
      <c r="R52" s="28">
        <f t="shared" si="13"/>
        <v>0</v>
      </c>
      <c r="S52" s="28">
        <f t="shared" si="13"/>
        <v>0</v>
      </c>
      <c r="T52" s="28">
        <f t="shared" si="13"/>
        <v>0</v>
      </c>
      <c r="U52" s="28">
        <f t="shared" si="16"/>
        <v>0</v>
      </c>
      <c r="V52" s="28">
        <f t="shared" si="16"/>
        <v>0</v>
      </c>
      <c r="W52" s="28">
        <f t="shared" si="16"/>
        <v>0</v>
      </c>
      <c r="X52" s="28">
        <f t="shared" si="16"/>
        <v>0</v>
      </c>
      <c r="Y52" s="28">
        <f t="shared" si="16"/>
        <v>0</v>
      </c>
      <c r="Z52" s="28">
        <f t="shared" si="16"/>
        <v>0</v>
      </c>
      <c r="AA52" s="28">
        <f t="shared" si="16"/>
        <v>0</v>
      </c>
      <c r="AB52" s="28">
        <f t="shared" si="16"/>
        <v>0</v>
      </c>
      <c r="AC52" s="28">
        <f t="shared" si="16"/>
        <v>0</v>
      </c>
      <c r="AD52" s="28">
        <f t="shared" si="16"/>
        <v>0</v>
      </c>
      <c r="AE52" s="28">
        <f t="shared" si="16"/>
        <v>70850.692194126095</v>
      </c>
      <c r="AF52" s="28">
        <f t="shared" si="16"/>
        <v>0</v>
      </c>
      <c r="AG52" s="28">
        <f t="shared" si="16"/>
        <v>0</v>
      </c>
      <c r="AH52" s="28">
        <f t="shared" si="16"/>
        <v>0</v>
      </c>
      <c r="AI52" s="28">
        <f t="shared" si="16"/>
        <v>0</v>
      </c>
      <c r="AJ52" s="28">
        <f t="shared" si="16"/>
        <v>0</v>
      </c>
      <c r="AK52" s="28">
        <f t="shared" si="16"/>
        <v>0</v>
      </c>
      <c r="AL52" s="28">
        <f t="shared" si="16"/>
        <v>0</v>
      </c>
      <c r="AM52" s="28">
        <f t="shared" si="16"/>
        <v>0</v>
      </c>
      <c r="AN52" s="28">
        <f t="shared" si="16"/>
        <v>0</v>
      </c>
      <c r="AO52" s="28">
        <f t="shared" si="16"/>
        <v>0</v>
      </c>
      <c r="AP52" s="28">
        <f t="shared" si="16"/>
        <v>0</v>
      </c>
      <c r="AQ52" s="28">
        <f t="shared" si="16"/>
        <v>0</v>
      </c>
      <c r="AR52" s="28">
        <f t="shared" si="16"/>
        <v>0</v>
      </c>
    </row>
    <row r="53" spans="2:44" ht="13.5" customHeight="1">
      <c r="B53" s="25">
        <v>2048</v>
      </c>
      <c r="C53" s="30">
        <v>82632.932703647908</v>
      </c>
      <c r="D53" s="28">
        <f t="shared" si="17"/>
        <v>0</v>
      </c>
      <c r="E53" s="28">
        <f t="shared" si="13"/>
        <v>0</v>
      </c>
      <c r="F53" s="28">
        <f t="shared" si="13"/>
        <v>0</v>
      </c>
      <c r="G53" s="28">
        <f t="shared" si="13"/>
        <v>0</v>
      </c>
      <c r="H53" s="28">
        <f t="shared" si="13"/>
        <v>0</v>
      </c>
      <c r="I53" s="28">
        <f t="shared" si="13"/>
        <v>0</v>
      </c>
      <c r="J53" s="28">
        <f t="shared" si="13"/>
        <v>0</v>
      </c>
      <c r="K53" s="28">
        <f t="shared" si="13"/>
        <v>0</v>
      </c>
      <c r="L53" s="28">
        <f t="shared" si="13"/>
        <v>0</v>
      </c>
      <c r="M53" s="28">
        <f t="shared" si="13"/>
        <v>0</v>
      </c>
      <c r="N53" s="28">
        <f t="shared" si="13"/>
        <v>0</v>
      </c>
      <c r="O53" s="28">
        <f t="shared" si="13"/>
        <v>0</v>
      </c>
      <c r="P53" s="28">
        <f t="shared" si="13"/>
        <v>0</v>
      </c>
      <c r="Q53" s="28">
        <f t="shared" si="13"/>
        <v>0</v>
      </c>
      <c r="R53" s="28">
        <f t="shared" si="13"/>
        <v>0</v>
      </c>
      <c r="S53" s="28">
        <f t="shared" si="13"/>
        <v>0</v>
      </c>
      <c r="T53" s="28">
        <f t="shared" si="13"/>
        <v>0</v>
      </c>
      <c r="U53" s="28">
        <f t="shared" si="16"/>
        <v>0</v>
      </c>
      <c r="V53" s="28">
        <f t="shared" si="16"/>
        <v>0</v>
      </c>
      <c r="W53" s="28">
        <f t="shared" si="16"/>
        <v>0</v>
      </c>
      <c r="X53" s="28">
        <f t="shared" si="16"/>
        <v>0</v>
      </c>
      <c r="Y53" s="28">
        <f t="shared" si="16"/>
        <v>0</v>
      </c>
      <c r="Z53" s="28">
        <f t="shared" si="16"/>
        <v>0</v>
      </c>
      <c r="AA53" s="28">
        <f t="shared" si="16"/>
        <v>0</v>
      </c>
      <c r="AB53" s="28">
        <f t="shared" si="16"/>
        <v>0</v>
      </c>
      <c r="AC53" s="28">
        <f t="shared" si="16"/>
        <v>0</v>
      </c>
      <c r="AD53" s="28">
        <f t="shared" si="16"/>
        <v>0</v>
      </c>
      <c r="AE53" s="28">
        <f t="shared" si="16"/>
        <v>0</v>
      </c>
      <c r="AF53" s="28">
        <f t="shared" si="16"/>
        <v>82632.932703647908</v>
      </c>
      <c r="AG53" s="28">
        <f t="shared" si="16"/>
        <v>0</v>
      </c>
      <c r="AH53" s="28">
        <f t="shared" si="16"/>
        <v>0</v>
      </c>
      <c r="AI53" s="28">
        <f t="shared" si="16"/>
        <v>0</v>
      </c>
      <c r="AJ53" s="28">
        <f t="shared" si="16"/>
        <v>0</v>
      </c>
      <c r="AK53" s="28">
        <f t="shared" si="16"/>
        <v>0</v>
      </c>
      <c r="AL53" s="28">
        <f t="shared" si="16"/>
        <v>0</v>
      </c>
      <c r="AM53" s="28">
        <f t="shared" si="16"/>
        <v>0</v>
      </c>
      <c r="AN53" s="28">
        <f t="shared" si="16"/>
        <v>0</v>
      </c>
      <c r="AO53" s="28">
        <f t="shared" si="16"/>
        <v>0</v>
      </c>
      <c r="AP53" s="28">
        <f t="shared" si="16"/>
        <v>0</v>
      </c>
      <c r="AQ53" s="28">
        <f t="shared" si="16"/>
        <v>0</v>
      </c>
      <c r="AR53" s="28">
        <f t="shared" si="16"/>
        <v>0</v>
      </c>
    </row>
    <row r="54" spans="2:44" ht="13.5" customHeight="1">
      <c r="B54" s="25">
        <v>2049</v>
      </c>
      <c r="C54" s="30">
        <v>79901.947256617583</v>
      </c>
      <c r="D54" s="28">
        <f t="shared" si="17"/>
        <v>0</v>
      </c>
      <c r="E54" s="28">
        <f t="shared" si="13"/>
        <v>0</v>
      </c>
      <c r="F54" s="28">
        <f t="shared" si="13"/>
        <v>0</v>
      </c>
      <c r="G54" s="28">
        <f t="shared" si="13"/>
        <v>0</v>
      </c>
      <c r="H54" s="28">
        <f t="shared" si="13"/>
        <v>0</v>
      </c>
      <c r="I54" s="28">
        <f t="shared" si="13"/>
        <v>0</v>
      </c>
      <c r="J54" s="28">
        <f t="shared" si="13"/>
        <v>0</v>
      </c>
      <c r="K54" s="28">
        <f t="shared" si="13"/>
        <v>0</v>
      </c>
      <c r="L54" s="28">
        <f t="shared" si="13"/>
        <v>0</v>
      </c>
      <c r="M54" s="28">
        <f t="shared" si="13"/>
        <v>0</v>
      </c>
      <c r="N54" s="28">
        <f t="shared" si="13"/>
        <v>0</v>
      </c>
      <c r="O54" s="28">
        <f t="shared" si="13"/>
        <v>0</v>
      </c>
      <c r="P54" s="28">
        <f t="shared" si="13"/>
        <v>0</v>
      </c>
      <c r="Q54" s="28">
        <f t="shared" si="13"/>
        <v>0</v>
      </c>
      <c r="R54" s="28">
        <f t="shared" si="13"/>
        <v>0</v>
      </c>
      <c r="S54" s="28">
        <f t="shared" si="13"/>
        <v>0</v>
      </c>
      <c r="T54" s="28">
        <f t="shared" si="13"/>
        <v>0</v>
      </c>
      <c r="U54" s="28">
        <f t="shared" si="16"/>
        <v>0</v>
      </c>
      <c r="V54" s="28">
        <f t="shared" si="16"/>
        <v>0</v>
      </c>
      <c r="W54" s="28">
        <f t="shared" si="16"/>
        <v>0</v>
      </c>
      <c r="X54" s="28">
        <f t="shared" si="16"/>
        <v>0</v>
      </c>
      <c r="Y54" s="28">
        <f t="shared" si="16"/>
        <v>0</v>
      </c>
      <c r="Z54" s="28">
        <f t="shared" si="16"/>
        <v>0</v>
      </c>
      <c r="AA54" s="28">
        <f t="shared" si="16"/>
        <v>0</v>
      </c>
      <c r="AB54" s="28">
        <f t="shared" si="16"/>
        <v>0</v>
      </c>
      <c r="AC54" s="28">
        <f t="shared" si="16"/>
        <v>0</v>
      </c>
      <c r="AD54" s="28">
        <f t="shared" si="16"/>
        <v>0</v>
      </c>
      <c r="AE54" s="28">
        <f t="shared" si="16"/>
        <v>0</v>
      </c>
      <c r="AF54" s="28">
        <f t="shared" si="16"/>
        <v>0</v>
      </c>
      <c r="AG54" s="28">
        <f t="shared" si="16"/>
        <v>79901.947256617583</v>
      </c>
      <c r="AH54" s="28">
        <f t="shared" si="16"/>
        <v>0</v>
      </c>
      <c r="AI54" s="28">
        <f t="shared" si="16"/>
        <v>0</v>
      </c>
      <c r="AJ54" s="28">
        <f t="shared" si="16"/>
        <v>0</v>
      </c>
      <c r="AK54" s="28">
        <f t="shared" si="16"/>
        <v>0</v>
      </c>
      <c r="AL54" s="28">
        <f t="shared" si="16"/>
        <v>0</v>
      </c>
      <c r="AM54" s="28">
        <f t="shared" si="16"/>
        <v>0</v>
      </c>
      <c r="AN54" s="28">
        <f t="shared" si="16"/>
        <v>0</v>
      </c>
      <c r="AO54" s="28">
        <f t="shared" si="16"/>
        <v>0</v>
      </c>
      <c r="AP54" s="28">
        <f t="shared" si="16"/>
        <v>0</v>
      </c>
      <c r="AQ54" s="28">
        <f t="shared" si="16"/>
        <v>0</v>
      </c>
      <c r="AR54" s="28">
        <f t="shared" si="16"/>
        <v>0</v>
      </c>
    </row>
    <row r="55" spans="2:44" ht="13.5" customHeight="1">
      <c r="B55" s="25">
        <v>2050</v>
      </c>
      <c r="C55" s="30">
        <v>81335.38301063668</v>
      </c>
      <c r="D55" s="28">
        <f t="shared" si="17"/>
        <v>0</v>
      </c>
      <c r="E55" s="28">
        <f t="shared" si="13"/>
        <v>0</v>
      </c>
      <c r="F55" s="28">
        <f t="shared" si="13"/>
        <v>0</v>
      </c>
      <c r="G55" s="28">
        <f t="shared" si="13"/>
        <v>0</v>
      </c>
      <c r="H55" s="28">
        <f t="shared" si="13"/>
        <v>0</v>
      </c>
      <c r="I55" s="28">
        <f t="shared" si="13"/>
        <v>0</v>
      </c>
      <c r="J55" s="28">
        <f t="shared" si="13"/>
        <v>0</v>
      </c>
      <c r="K55" s="28">
        <f t="shared" si="13"/>
        <v>0</v>
      </c>
      <c r="L55" s="28">
        <f t="shared" si="13"/>
        <v>0</v>
      </c>
      <c r="M55" s="28">
        <f t="shared" si="13"/>
        <v>0</v>
      </c>
      <c r="N55" s="28">
        <f t="shared" si="13"/>
        <v>0</v>
      </c>
      <c r="O55" s="28">
        <f t="shared" si="13"/>
        <v>0</v>
      </c>
      <c r="P55" s="28">
        <f t="shared" si="13"/>
        <v>0</v>
      </c>
      <c r="Q55" s="28">
        <f t="shared" si="13"/>
        <v>0</v>
      </c>
      <c r="R55" s="28">
        <f t="shared" si="13"/>
        <v>0</v>
      </c>
      <c r="S55" s="28">
        <f t="shared" si="13"/>
        <v>0</v>
      </c>
      <c r="T55" s="28">
        <f t="shared" si="13"/>
        <v>0</v>
      </c>
      <c r="U55" s="28">
        <f t="shared" si="16"/>
        <v>0</v>
      </c>
      <c r="V55" s="28">
        <f t="shared" si="16"/>
        <v>0</v>
      </c>
      <c r="W55" s="28">
        <f t="shared" si="16"/>
        <v>0</v>
      </c>
      <c r="X55" s="28">
        <f t="shared" si="16"/>
        <v>0</v>
      </c>
      <c r="Y55" s="28">
        <f t="shared" si="16"/>
        <v>0</v>
      </c>
      <c r="Z55" s="28">
        <f t="shared" si="16"/>
        <v>0</v>
      </c>
      <c r="AA55" s="28">
        <f t="shared" si="16"/>
        <v>0</v>
      </c>
      <c r="AB55" s="28">
        <f t="shared" si="16"/>
        <v>0</v>
      </c>
      <c r="AC55" s="28">
        <f t="shared" si="16"/>
        <v>0</v>
      </c>
      <c r="AD55" s="28">
        <f t="shared" si="16"/>
        <v>0</v>
      </c>
      <c r="AE55" s="28">
        <f t="shared" si="16"/>
        <v>0</v>
      </c>
      <c r="AF55" s="28">
        <f t="shared" si="16"/>
        <v>0</v>
      </c>
      <c r="AG55" s="28">
        <f t="shared" si="16"/>
        <v>0</v>
      </c>
      <c r="AH55" s="28">
        <f t="shared" si="16"/>
        <v>81335.38301063668</v>
      </c>
      <c r="AI55" s="28">
        <f t="shared" si="16"/>
        <v>0</v>
      </c>
      <c r="AJ55" s="28">
        <f t="shared" si="16"/>
        <v>0</v>
      </c>
      <c r="AK55" s="28">
        <f t="shared" si="16"/>
        <v>0</v>
      </c>
      <c r="AL55" s="28">
        <f t="shared" si="16"/>
        <v>0</v>
      </c>
      <c r="AM55" s="28">
        <f t="shared" si="16"/>
        <v>0</v>
      </c>
      <c r="AN55" s="28">
        <f t="shared" si="16"/>
        <v>0</v>
      </c>
      <c r="AO55" s="28">
        <f t="shared" si="16"/>
        <v>0</v>
      </c>
      <c r="AP55" s="28">
        <f t="shared" si="16"/>
        <v>0</v>
      </c>
      <c r="AQ55" s="28">
        <f t="shared" si="16"/>
        <v>0</v>
      </c>
      <c r="AR55" s="28">
        <f t="shared" si="16"/>
        <v>0</v>
      </c>
    </row>
    <row r="56" spans="2:44" ht="13.5" customHeight="1">
      <c r="B56" s="25">
        <v>2051</v>
      </c>
      <c r="C56" s="30">
        <v>67795.78064774716</v>
      </c>
      <c r="D56" s="28">
        <f t="shared" si="17"/>
        <v>0</v>
      </c>
      <c r="E56" s="28">
        <f t="shared" si="13"/>
        <v>0</v>
      </c>
      <c r="F56" s="28">
        <f t="shared" si="13"/>
        <v>0</v>
      </c>
      <c r="G56" s="28">
        <f t="shared" si="13"/>
        <v>0</v>
      </c>
      <c r="H56" s="28">
        <f t="shared" si="13"/>
        <v>0</v>
      </c>
      <c r="I56" s="28">
        <f t="shared" si="13"/>
        <v>0</v>
      </c>
      <c r="J56" s="28">
        <f t="shared" si="13"/>
        <v>0</v>
      </c>
      <c r="K56" s="28">
        <f t="shared" si="13"/>
        <v>0</v>
      </c>
      <c r="L56" s="28">
        <f t="shared" si="13"/>
        <v>0</v>
      </c>
      <c r="M56" s="28">
        <f t="shared" si="13"/>
        <v>0</v>
      </c>
      <c r="N56" s="28">
        <f t="shared" si="13"/>
        <v>0</v>
      </c>
      <c r="O56" s="28">
        <f t="shared" si="13"/>
        <v>0</v>
      </c>
      <c r="P56" s="28">
        <f t="shared" si="13"/>
        <v>0</v>
      </c>
      <c r="Q56" s="28">
        <f t="shared" si="13"/>
        <v>0</v>
      </c>
      <c r="R56" s="28">
        <f t="shared" si="13"/>
        <v>0</v>
      </c>
      <c r="S56" s="28">
        <f t="shared" si="13"/>
        <v>0</v>
      </c>
      <c r="T56" s="28">
        <f t="shared" si="13"/>
        <v>0</v>
      </c>
      <c r="U56" s="28">
        <f t="shared" si="16"/>
        <v>0</v>
      </c>
      <c r="V56" s="28">
        <f t="shared" si="16"/>
        <v>0</v>
      </c>
      <c r="W56" s="28">
        <f t="shared" si="16"/>
        <v>0</v>
      </c>
      <c r="X56" s="28">
        <f t="shared" si="16"/>
        <v>0</v>
      </c>
      <c r="Y56" s="28">
        <f t="shared" si="16"/>
        <v>0</v>
      </c>
      <c r="Z56" s="28">
        <f t="shared" si="16"/>
        <v>0</v>
      </c>
      <c r="AA56" s="28">
        <f t="shared" si="16"/>
        <v>0</v>
      </c>
      <c r="AB56" s="28">
        <f t="shared" si="16"/>
        <v>0</v>
      </c>
      <c r="AC56" s="28">
        <f t="shared" si="16"/>
        <v>0</v>
      </c>
      <c r="AD56" s="28">
        <f t="shared" si="16"/>
        <v>0</v>
      </c>
      <c r="AE56" s="28">
        <f t="shared" si="16"/>
        <v>0</v>
      </c>
      <c r="AF56" s="28">
        <f t="shared" si="16"/>
        <v>0</v>
      </c>
      <c r="AG56" s="28">
        <f t="shared" si="16"/>
        <v>0</v>
      </c>
      <c r="AH56" s="28">
        <f t="shared" si="16"/>
        <v>0</v>
      </c>
      <c r="AI56" s="28">
        <f t="shared" si="16"/>
        <v>67795.78064774716</v>
      </c>
      <c r="AJ56" s="28">
        <f t="shared" si="16"/>
        <v>0</v>
      </c>
      <c r="AK56" s="28">
        <f t="shared" si="16"/>
        <v>0</v>
      </c>
      <c r="AL56" s="28">
        <f t="shared" si="16"/>
        <v>0</v>
      </c>
      <c r="AM56" s="28">
        <f t="shared" si="16"/>
        <v>0</v>
      </c>
      <c r="AN56" s="28">
        <f t="shared" si="16"/>
        <v>0</v>
      </c>
      <c r="AO56" s="28">
        <f t="shared" si="16"/>
        <v>0</v>
      </c>
      <c r="AP56" s="28">
        <f t="shared" si="16"/>
        <v>0</v>
      </c>
      <c r="AQ56" s="28">
        <f t="shared" si="16"/>
        <v>0</v>
      </c>
      <c r="AR56" s="28">
        <f t="shared" si="16"/>
        <v>0</v>
      </c>
    </row>
    <row r="57" spans="2:44" ht="13.5" customHeight="1">
      <c r="B57" s="25">
        <v>2052</v>
      </c>
      <c r="C57" s="30">
        <v>89704.016154245284</v>
      </c>
      <c r="D57" s="28">
        <f t="shared" si="17"/>
        <v>0</v>
      </c>
      <c r="E57" s="28">
        <f t="shared" si="17"/>
        <v>0</v>
      </c>
      <c r="F57" s="28">
        <f t="shared" si="17"/>
        <v>0</v>
      </c>
      <c r="G57" s="28">
        <f t="shared" si="17"/>
        <v>0</v>
      </c>
      <c r="H57" s="28">
        <f t="shared" si="17"/>
        <v>0</v>
      </c>
      <c r="I57" s="28">
        <f t="shared" si="17"/>
        <v>0</v>
      </c>
      <c r="J57" s="28">
        <f t="shared" si="17"/>
        <v>0</v>
      </c>
      <c r="K57" s="28">
        <f t="shared" si="17"/>
        <v>0</v>
      </c>
      <c r="L57" s="28">
        <f t="shared" si="17"/>
        <v>0</v>
      </c>
      <c r="M57" s="28">
        <f t="shared" si="17"/>
        <v>0</v>
      </c>
      <c r="N57" s="28">
        <f t="shared" si="17"/>
        <v>0</v>
      </c>
      <c r="O57" s="28">
        <f t="shared" si="17"/>
        <v>0</v>
      </c>
      <c r="P57" s="28">
        <f t="shared" si="17"/>
        <v>0</v>
      </c>
      <c r="Q57" s="28">
        <f t="shared" si="17"/>
        <v>0</v>
      </c>
      <c r="R57" s="28">
        <f t="shared" si="17"/>
        <v>0</v>
      </c>
      <c r="S57" s="28">
        <f t="shared" si="17"/>
        <v>0</v>
      </c>
      <c r="T57" s="28">
        <f t="shared" ref="T57:AI65" si="18">+IF(T$24&lt;$B57,0,IF(MOD(T$24-$B57,$D$16)=0,1,0))*$C57</f>
        <v>0</v>
      </c>
      <c r="U57" s="28">
        <f t="shared" si="16"/>
        <v>0</v>
      </c>
      <c r="V57" s="28">
        <f t="shared" si="16"/>
        <v>0</v>
      </c>
      <c r="W57" s="28">
        <f t="shared" si="16"/>
        <v>0</v>
      </c>
      <c r="X57" s="28">
        <f t="shared" si="16"/>
        <v>0</v>
      </c>
      <c r="Y57" s="28">
        <f t="shared" si="16"/>
        <v>0</v>
      </c>
      <c r="Z57" s="28">
        <f t="shared" si="16"/>
        <v>0</v>
      </c>
      <c r="AA57" s="28">
        <f t="shared" si="16"/>
        <v>0</v>
      </c>
      <c r="AB57" s="28">
        <f t="shared" si="16"/>
        <v>0</v>
      </c>
      <c r="AC57" s="28">
        <f t="shared" si="16"/>
        <v>0</v>
      </c>
      <c r="AD57" s="28">
        <f t="shared" si="16"/>
        <v>0</v>
      </c>
      <c r="AE57" s="28">
        <f t="shared" si="16"/>
        <v>0</v>
      </c>
      <c r="AF57" s="28">
        <f t="shared" si="16"/>
        <v>0</v>
      </c>
      <c r="AG57" s="28">
        <f t="shared" si="16"/>
        <v>0</v>
      </c>
      <c r="AH57" s="28">
        <f t="shared" si="16"/>
        <v>0</v>
      </c>
      <c r="AI57" s="28">
        <f t="shared" si="16"/>
        <v>0</v>
      </c>
      <c r="AJ57" s="28">
        <f t="shared" si="16"/>
        <v>89704.016154245284</v>
      </c>
      <c r="AK57" s="28">
        <f t="shared" si="16"/>
        <v>0</v>
      </c>
      <c r="AL57" s="28">
        <f t="shared" si="16"/>
        <v>0</v>
      </c>
      <c r="AM57" s="28">
        <f t="shared" si="16"/>
        <v>0</v>
      </c>
      <c r="AN57" s="28">
        <f t="shared" si="16"/>
        <v>0</v>
      </c>
      <c r="AO57" s="28">
        <f t="shared" si="16"/>
        <v>0</v>
      </c>
      <c r="AP57" s="28">
        <f t="shared" si="16"/>
        <v>0</v>
      </c>
      <c r="AQ57" s="28">
        <f t="shared" si="16"/>
        <v>0</v>
      </c>
      <c r="AR57" s="28">
        <f t="shared" si="16"/>
        <v>0</v>
      </c>
    </row>
    <row r="58" spans="2:44" ht="13.5" customHeight="1">
      <c r="B58" s="25">
        <v>2053</v>
      </c>
      <c r="C58" s="30">
        <v>63408.898367069538</v>
      </c>
      <c r="D58" s="28">
        <f>+IF(D$24&lt;$B58,0,IF(MOD(D$24-$B58,$D$16)=0,1,0))*$C58</f>
        <v>0</v>
      </c>
      <c r="E58" s="28">
        <f t="shared" si="17"/>
        <v>0</v>
      </c>
      <c r="F58" s="28">
        <f t="shared" si="17"/>
        <v>0</v>
      </c>
      <c r="G58" s="28">
        <f t="shared" si="17"/>
        <v>0</v>
      </c>
      <c r="H58" s="28">
        <f t="shared" si="17"/>
        <v>0</v>
      </c>
      <c r="I58" s="28">
        <f t="shared" si="17"/>
        <v>0</v>
      </c>
      <c r="J58" s="28">
        <f t="shared" si="17"/>
        <v>0</v>
      </c>
      <c r="K58" s="28">
        <f t="shared" si="17"/>
        <v>0</v>
      </c>
      <c r="L58" s="28">
        <f t="shared" si="17"/>
        <v>0</v>
      </c>
      <c r="M58" s="28">
        <f t="shared" si="17"/>
        <v>0</v>
      </c>
      <c r="N58" s="28">
        <f t="shared" si="17"/>
        <v>0</v>
      </c>
      <c r="O58" s="28">
        <f t="shared" si="17"/>
        <v>0</v>
      </c>
      <c r="P58" s="28">
        <f t="shared" si="17"/>
        <v>0</v>
      </c>
      <c r="Q58" s="28">
        <f t="shared" si="17"/>
        <v>0</v>
      </c>
      <c r="R58" s="28">
        <f t="shared" si="17"/>
        <v>0</v>
      </c>
      <c r="S58" s="28">
        <f t="shared" si="17"/>
        <v>0</v>
      </c>
      <c r="T58" s="28">
        <f t="shared" si="18"/>
        <v>0</v>
      </c>
      <c r="U58" s="28">
        <f t="shared" si="16"/>
        <v>0</v>
      </c>
      <c r="V58" s="28">
        <f t="shared" si="16"/>
        <v>0</v>
      </c>
      <c r="W58" s="28">
        <f t="shared" si="16"/>
        <v>0</v>
      </c>
      <c r="X58" s="28">
        <f t="shared" si="16"/>
        <v>0</v>
      </c>
      <c r="Y58" s="28">
        <f t="shared" si="16"/>
        <v>0</v>
      </c>
      <c r="Z58" s="28">
        <f t="shared" si="16"/>
        <v>0</v>
      </c>
      <c r="AA58" s="28">
        <f t="shared" si="16"/>
        <v>0</v>
      </c>
      <c r="AB58" s="28">
        <f t="shared" si="16"/>
        <v>0</v>
      </c>
      <c r="AC58" s="28">
        <f t="shared" si="16"/>
        <v>0</v>
      </c>
      <c r="AD58" s="28">
        <f t="shared" si="16"/>
        <v>0</v>
      </c>
      <c r="AE58" s="28">
        <f t="shared" si="16"/>
        <v>0</v>
      </c>
      <c r="AF58" s="28">
        <f t="shared" si="16"/>
        <v>0</v>
      </c>
      <c r="AG58" s="28">
        <f t="shared" si="16"/>
        <v>0</v>
      </c>
      <c r="AH58" s="28">
        <f t="shared" si="16"/>
        <v>0</v>
      </c>
      <c r="AI58" s="28">
        <f t="shared" si="16"/>
        <v>0</v>
      </c>
      <c r="AJ58" s="28">
        <f t="shared" si="16"/>
        <v>0</v>
      </c>
      <c r="AK58" s="28">
        <f t="shared" si="16"/>
        <v>63408.898367069538</v>
      </c>
      <c r="AL58" s="28">
        <f t="shared" si="16"/>
        <v>0</v>
      </c>
      <c r="AM58" s="28">
        <f t="shared" si="16"/>
        <v>0</v>
      </c>
      <c r="AN58" s="28">
        <f t="shared" si="16"/>
        <v>0</v>
      </c>
      <c r="AO58" s="28">
        <f t="shared" si="16"/>
        <v>0</v>
      </c>
      <c r="AP58" s="28">
        <f t="shared" si="16"/>
        <v>0</v>
      </c>
      <c r="AQ58" s="28">
        <f t="shared" si="16"/>
        <v>0</v>
      </c>
      <c r="AR58" s="28">
        <f t="shared" si="16"/>
        <v>0</v>
      </c>
    </row>
    <row r="59" spans="2:44" ht="13.5" customHeight="1">
      <c r="B59" s="25">
        <v>2054</v>
      </c>
      <c r="C59" s="30">
        <v>65640.358974426781</v>
      </c>
      <c r="D59" s="28">
        <f t="shared" ref="D59:D65" si="19">+IF(D$24&lt;$B59,0,IF(MOD(D$24-$B59,$D$16)=0,1,0))*$C59</f>
        <v>0</v>
      </c>
      <c r="E59" s="28">
        <f t="shared" si="17"/>
        <v>0</v>
      </c>
      <c r="F59" s="28">
        <f t="shared" si="17"/>
        <v>0</v>
      </c>
      <c r="G59" s="28">
        <f t="shared" si="17"/>
        <v>0</v>
      </c>
      <c r="H59" s="28">
        <f t="shared" si="17"/>
        <v>0</v>
      </c>
      <c r="I59" s="28">
        <f t="shared" si="17"/>
        <v>0</v>
      </c>
      <c r="J59" s="28">
        <f t="shared" si="17"/>
        <v>0</v>
      </c>
      <c r="K59" s="28">
        <f t="shared" si="17"/>
        <v>0</v>
      </c>
      <c r="L59" s="28">
        <f t="shared" si="17"/>
        <v>0</v>
      </c>
      <c r="M59" s="28">
        <f t="shared" si="17"/>
        <v>0</v>
      </c>
      <c r="N59" s="28">
        <f t="shared" si="17"/>
        <v>0</v>
      </c>
      <c r="O59" s="28">
        <f t="shared" si="17"/>
        <v>0</v>
      </c>
      <c r="P59" s="28">
        <f t="shared" si="17"/>
        <v>0</v>
      </c>
      <c r="Q59" s="28">
        <f t="shared" si="17"/>
        <v>0</v>
      </c>
      <c r="R59" s="28">
        <f t="shared" si="17"/>
        <v>0</v>
      </c>
      <c r="S59" s="28">
        <f t="shared" si="17"/>
        <v>0</v>
      </c>
      <c r="T59" s="28">
        <f t="shared" si="18"/>
        <v>0</v>
      </c>
      <c r="U59" s="28">
        <f t="shared" si="16"/>
        <v>0</v>
      </c>
      <c r="V59" s="28">
        <f t="shared" si="16"/>
        <v>0</v>
      </c>
      <c r="W59" s="28">
        <f t="shared" si="16"/>
        <v>0</v>
      </c>
      <c r="X59" s="28">
        <f t="shared" si="16"/>
        <v>0</v>
      </c>
      <c r="Y59" s="28">
        <f t="shared" si="16"/>
        <v>0</v>
      </c>
      <c r="Z59" s="28">
        <f t="shared" si="16"/>
        <v>0</v>
      </c>
      <c r="AA59" s="28">
        <f t="shared" si="16"/>
        <v>0</v>
      </c>
      <c r="AB59" s="28">
        <f t="shared" si="16"/>
        <v>0</v>
      </c>
      <c r="AC59" s="28">
        <f t="shared" si="16"/>
        <v>0</v>
      </c>
      <c r="AD59" s="28">
        <f t="shared" si="16"/>
        <v>0</v>
      </c>
      <c r="AE59" s="28">
        <f t="shared" si="16"/>
        <v>0</v>
      </c>
      <c r="AF59" s="28">
        <f t="shared" si="16"/>
        <v>0</v>
      </c>
      <c r="AG59" s="28">
        <f t="shared" si="16"/>
        <v>0</v>
      </c>
      <c r="AH59" s="28">
        <f t="shared" si="16"/>
        <v>0</v>
      </c>
      <c r="AI59" s="28">
        <f t="shared" si="16"/>
        <v>0</v>
      </c>
      <c r="AJ59" s="28">
        <f t="shared" si="16"/>
        <v>0</v>
      </c>
      <c r="AK59" s="28">
        <f t="shared" si="16"/>
        <v>0</v>
      </c>
      <c r="AL59" s="28">
        <f t="shared" si="16"/>
        <v>65640.358974426781</v>
      </c>
      <c r="AM59" s="28">
        <f t="shared" si="16"/>
        <v>0</v>
      </c>
      <c r="AN59" s="28">
        <f t="shared" si="16"/>
        <v>0</v>
      </c>
      <c r="AO59" s="28">
        <f t="shared" si="16"/>
        <v>0</v>
      </c>
      <c r="AP59" s="28">
        <f t="shared" si="16"/>
        <v>0</v>
      </c>
      <c r="AQ59" s="28">
        <f t="shared" si="16"/>
        <v>0</v>
      </c>
      <c r="AR59" s="28">
        <f t="shared" si="16"/>
        <v>0</v>
      </c>
    </row>
    <row r="60" spans="2:44" ht="13.5" customHeight="1">
      <c r="B60" s="25">
        <v>2055</v>
      </c>
      <c r="C60" s="30">
        <v>77319.856897933627</v>
      </c>
      <c r="D60" s="28">
        <f t="shared" si="19"/>
        <v>0</v>
      </c>
      <c r="E60" s="28">
        <f t="shared" si="17"/>
        <v>0</v>
      </c>
      <c r="F60" s="28">
        <f t="shared" si="17"/>
        <v>0</v>
      </c>
      <c r="G60" s="28">
        <f t="shared" si="17"/>
        <v>0</v>
      </c>
      <c r="H60" s="28">
        <f t="shared" si="17"/>
        <v>0</v>
      </c>
      <c r="I60" s="28">
        <f t="shared" si="17"/>
        <v>0</v>
      </c>
      <c r="J60" s="28">
        <f t="shared" si="17"/>
        <v>0</v>
      </c>
      <c r="K60" s="28">
        <f t="shared" si="17"/>
        <v>0</v>
      </c>
      <c r="L60" s="28">
        <f t="shared" si="17"/>
        <v>0</v>
      </c>
      <c r="M60" s="28">
        <f t="shared" si="17"/>
        <v>0</v>
      </c>
      <c r="N60" s="28">
        <f t="shared" si="17"/>
        <v>0</v>
      </c>
      <c r="O60" s="28">
        <f t="shared" si="17"/>
        <v>0</v>
      </c>
      <c r="P60" s="28">
        <f t="shared" si="17"/>
        <v>0</v>
      </c>
      <c r="Q60" s="28">
        <f t="shared" si="17"/>
        <v>0</v>
      </c>
      <c r="R60" s="28">
        <f t="shared" si="17"/>
        <v>0</v>
      </c>
      <c r="S60" s="28">
        <f t="shared" si="17"/>
        <v>0</v>
      </c>
      <c r="T60" s="28">
        <f t="shared" si="18"/>
        <v>0</v>
      </c>
      <c r="U60" s="28">
        <f t="shared" si="16"/>
        <v>0</v>
      </c>
      <c r="V60" s="28">
        <f t="shared" si="16"/>
        <v>0</v>
      </c>
      <c r="W60" s="28">
        <f t="shared" si="16"/>
        <v>0</v>
      </c>
      <c r="X60" s="28">
        <f t="shared" si="16"/>
        <v>0</v>
      </c>
      <c r="Y60" s="28">
        <f t="shared" si="16"/>
        <v>0</v>
      </c>
      <c r="Z60" s="28">
        <f t="shared" si="16"/>
        <v>0</v>
      </c>
      <c r="AA60" s="28">
        <f t="shared" si="16"/>
        <v>0</v>
      </c>
      <c r="AB60" s="28">
        <f t="shared" si="16"/>
        <v>0</v>
      </c>
      <c r="AC60" s="28">
        <f t="shared" si="16"/>
        <v>0</v>
      </c>
      <c r="AD60" s="28">
        <f t="shared" si="16"/>
        <v>0</v>
      </c>
      <c r="AE60" s="28">
        <f t="shared" si="16"/>
        <v>0</v>
      </c>
      <c r="AF60" s="28">
        <f t="shared" si="16"/>
        <v>0</v>
      </c>
      <c r="AG60" s="28">
        <f t="shared" si="16"/>
        <v>0</v>
      </c>
      <c r="AH60" s="28">
        <f t="shared" si="16"/>
        <v>0</v>
      </c>
      <c r="AI60" s="28">
        <f t="shared" si="16"/>
        <v>0</v>
      </c>
      <c r="AJ60" s="28">
        <f t="shared" ref="AJ60:AR65" si="20">+IF(AJ$24&lt;$B60,0,IF(MOD(AJ$24-$B60,$D$16)=0,1,0))*$C60</f>
        <v>0</v>
      </c>
      <c r="AK60" s="28">
        <f t="shared" si="20"/>
        <v>0</v>
      </c>
      <c r="AL60" s="28">
        <f t="shared" si="20"/>
        <v>0</v>
      </c>
      <c r="AM60" s="28">
        <f t="shared" si="20"/>
        <v>77319.856897933627</v>
      </c>
      <c r="AN60" s="28">
        <f t="shared" si="20"/>
        <v>0</v>
      </c>
      <c r="AO60" s="28">
        <f t="shared" si="20"/>
        <v>0</v>
      </c>
      <c r="AP60" s="28">
        <f t="shared" si="20"/>
        <v>0</v>
      </c>
      <c r="AQ60" s="28">
        <f t="shared" si="20"/>
        <v>0</v>
      </c>
      <c r="AR60" s="28">
        <f t="shared" si="20"/>
        <v>0</v>
      </c>
    </row>
    <row r="61" spans="2:44" ht="13.5" customHeight="1">
      <c r="B61" s="25">
        <v>2056</v>
      </c>
      <c r="C61" s="30">
        <v>79493.176882892585</v>
      </c>
      <c r="D61" s="28">
        <f t="shared" si="19"/>
        <v>0</v>
      </c>
      <c r="E61" s="28">
        <f t="shared" si="17"/>
        <v>0</v>
      </c>
      <c r="F61" s="28">
        <f t="shared" si="17"/>
        <v>0</v>
      </c>
      <c r="G61" s="28">
        <f t="shared" si="17"/>
        <v>0</v>
      </c>
      <c r="H61" s="28">
        <f t="shared" si="17"/>
        <v>0</v>
      </c>
      <c r="I61" s="28">
        <f t="shared" si="17"/>
        <v>0</v>
      </c>
      <c r="J61" s="28">
        <f t="shared" si="17"/>
        <v>0</v>
      </c>
      <c r="K61" s="28">
        <f t="shared" si="17"/>
        <v>0</v>
      </c>
      <c r="L61" s="28">
        <f t="shared" si="17"/>
        <v>0</v>
      </c>
      <c r="M61" s="28">
        <f t="shared" si="17"/>
        <v>0</v>
      </c>
      <c r="N61" s="28">
        <f t="shared" si="17"/>
        <v>0</v>
      </c>
      <c r="O61" s="28">
        <f t="shared" si="17"/>
        <v>0</v>
      </c>
      <c r="P61" s="28">
        <f t="shared" si="17"/>
        <v>0</v>
      </c>
      <c r="Q61" s="28">
        <f t="shared" si="17"/>
        <v>0</v>
      </c>
      <c r="R61" s="28">
        <f t="shared" si="17"/>
        <v>0</v>
      </c>
      <c r="S61" s="28">
        <f t="shared" si="17"/>
        <v>0</v>
      </c>
      <c r="T61" s="28">
        <f t="shared" si="18"/>
        <v>0</v>
      </c>
      <c r="U61" s="28">
        <f t="shared" si="18"/>
        <v>0</v>
      </c>
      <c r="V61" s="28">
        <f t="shared" si="18"/>
        <v>0</v>
      </c>
      <c r="W61" s="28">
        <f t="shared" si="18"/>
        <v>0</v>
      </c>
      <c r="X61" s="28">
        <f t="shared" si="18"/>
        <v>0</v>
      </c>
      <c r="Y61" s="28">
        <f t="shared" si="18"/>
        <v>0</v>
      </c>
      <c r="Z61" s="28">
        <f t="shared" si="18"/>
        <v>0</v>
      </c>
      <c r="AA61" s="28">
        <f t="shared" si="18"/>
        <v>0</v>
      </c>
      <c r="AB61" s="28">
        <f t="shared" si="18"/>
        <v>0</v>
      </c>
      <c r="AC61" s="28">
        <f t="shared" si="18"/>
        <v>0</v>
      </c>
      <c r="AD61" s="28">
        <f t="shared" si="18"/>
        <v>0</v>
      </c>
      <c r="AE61" s="28">
        <f t="shared" si="18"/>
        <v>0</v>
      </c>
      <c r="AF61" s="28">
        <f t="shared" si="18"/>
        <v>0</v>
      </c>
      <c r="AG61" s="28">
        <f t="shared" si="18"/>
        <v>0</v>
      </c>
      <c r="AH61" s="28">
        <f t="shared" si="18"/>
        <v>0</v>
      </c>
      <c r="AI61" s="28">
        <f t="shared" si="18"/>
        <v>0</v>
      </c>
      <c r="AJ61" s="28">
        <f t="shared" si="20"/>
        <v>0</v>
      </c>
      <c r="AK61" s="28">
        <f t="shared" si="20"/>
        <v>0</v>
      </c>
      <c r="AL61" s="28">
        <f t="shared" si="20"/>
        <v>0</v>
      </c>
      <c r="AM61" s="28">
        <f t="shared" si="20"/>
        <v>0</v>
      </c>
      <c r="AN61" s="28">
        <f t="shared" si="20"/>
        <v>79493.176882892585</v>
      </c>
      <c r="AO61" s="28">
        <f t="shared" si="20"/>
        <v>0</v>
      </c>
      <c r="AP61" s="28">
        <f t="shared" si="20"/>
        <v>0</v>
      </c>
      <c r="AQ61" s="28">
        <f t="shared" si="20"/>
        <v>0</v>
      </c>
      <c r="AR61" s="28">
        <f t="shared" si="20"/>
        <v>0</v>
      </c>
    </row>
    <row r="62" spans="2:44" ht="13.5" customHeight="1">
      <c r="B62" s="25">
        <v>2057</v>
      </c>
      <c r="C62" s="30">
        <v>69935.558920673822</v>
      </c>
      <c r="D62" s="28">
        <f t="shared" si="19"/>
        <v>0</v>
      </c>
      <c r="E62" s="28">
        <f t="shared" si="17"/>
        <v>0</v>
      </c>
      <c r="F62" s="28">
        <f t="shared" si="17"/>
        <v>0</v>
      </c>
      <c r="G62" s="28">
        <f t="shared" si="17"/>
        <v>0</v>
      </c>
      <c r="H62" s="28">
        <f t="shared" si="17"/>
        <v>0</v>
      </c>
      <c r="I62" s="28">
        <f t="shared" si="17"/>
        <v>0</v>
      </c>
      <c r="J62" s="28">
        <f t="shared" si="17"/>
        <v>0</v>
      </c>
      <c r="K62" s="28">
        <f t="shared" si="17"/>
        <v>0</v>
      </c>
      <c r="L62" s="28">
        <f t="shared" si="17"/>
        <v>0</v>
      </c>
      <c r="M62" s="28">
        <f t="shared" si="17"/>
        <v>0</v>
      </c>
      <c r="N62" s="28">
        <f t="shared" si="17"/>
        <v>0</v>
      </c>
      <c r="O62" s="28">
        <f t="shared" si="17"/>
        <v>0</v>
      </c>
      <c r="P62" s="28">
        <f t="shared" si="17"/>
        <v>0</v>
      </c>
      <c r="Q62" s="28">
        <f t="shared" si="17"/>
        <v>0</v>
      </c>
      <c r="R62" s="28">
        <f t="shared" si="17"/>
        <v>0</v>
      </c>
      <c r="S62" s="28">
        <f t="shared" si="17"/>
        <v>0</v>
      </c>
      <c r="T62" s="28">
        <f t="shared" si="18"/>
        <v>0</v>
      </c>
      <c r="U62" s="28">
        <f t="shared" si="18"/>
        <v>0</v>
      </c>
      <c r="V62" s="28">
        <f t="shared" si="18"/>
        <v>0</v>
      </c>
      <c r="W62" s="28">
        <f t="shared" si="18"/>
        <v>0</v>
      </c>
      <c r="X62" s="28">
        <f t="shared" si="18"/>
        <v>0</v>
      </c>
      <c r="Y62" s="28">
        <f t="shared" si="18"/>
        <v>0</v>
      </c>
      <c r="Z62" s="28">
        <f t="shared" si="18"/>
        <v>0</v>
      </c>
      <c r="AA62" s="28">
        <f t="shared" si="18"/>
        <v>0</v>
      </c>
      <c r="AB62" s="28">
        <f t="shared" si="18"/>
        <v>0</v>
      </c>
      <c r="AC62" s="28">
        <f t="shared" si="18"/>
        <v>0</v>
      </c>
      <c r="AD62" s="28">
        <f t="shared" si="18"/>
        <v>0</v>
      </c>
      <c r="AE62" s="28">
        <f t="shared" si="18"/>
        <v>0</v>
      </c>
      <c r="AF62" s="28">
        <f t="shared" si="18"/>
        <v>0</v>
      </c>
      <c r="AG62" s="28">
        <f t="shared" si="18"/>
        <v>0</v>
      </c>
      <c r="AH62" s="28">
        <f t="shared" si="18"/>
        <v>0</v>
      </c>
      <c r="AI62" s="28">
        <f t="shared" si="18"/>
        <v>0</v>
      </c>
      <c r="AJ62" s="28">
        <f t="shared" si="20"/>
        <v>0</v>
      </c>
      <c r="AK62" s="28">
        <f t="shared" si="20"/>
        <v>0</v>
      </c>
      <c r="AL62" s="28">
        <f t="shared" si="20"/>
        <v>0</v>
      </c>
      <c r="AM62" s="28">
        <f t="shared" si="20"/>
        <v>0</v>
      </c>
      <c r="AN62" s="28">
        <f t="shared" si="20"/>
        <v>0</v>
      </c>
      <c r="AO62" s="28">
        <f t="shared" si="20"/>
        <v>69935.558920673822</v>
      </c>
      <c r="AP62" s="28">
        <f t="shared" si="20"/>
        <v>0</v>
      </c>
      <c r="AQ62" s="28">
        <f t="shared" si="20"/>
        <v>0</v>
      </c>
      <c r="AR62" s="28">
        <f t="shared" si="20"/>
        <v>0</v>
      </c>
    </row>
    <row r="63" spans="2:44" ht="13.5" customHeight="1">
      <c r="B63" s="25">
        <v>2058</v>
      </c>
      <c r="C63" s="30">
        <v>89520.807815294917</v>
      </c>
      <c r="D63" s="28">
        <f t="shared" si="19"/>
        <v>0</v>
      </c>
      <c r="E63" s="28">
        <f t="shared" si="17"/>
        <v>0</v>
      </c>
      <c r="F63" s="28">
        <f t="shared" si="17"/>
        <v>0</v>
      </c>
      <c r="G63" s="28">
        <f t="shared" si="17"/>
        <v>0</v>
      </c>
      <c r="H63" s="28">
        <f t="shared" si="17"/>
        <v>0</v>
      </c>
      <c r="I63" s="28">
        <f t="shared" si="17"/>
        <v>0</v>
      </c>
      <c r="J63" s="28">
        <f t="shared" si="17"/>
        <v>0</v>
      </c>
      <c r="K63" s="28">
        <f t="shared" si="17"/>
        <v>0</v>
      </c>
      <c r="L63" s="28">
        <f t="shared" si="17"/>
        <v>0</v>
      </c>
      <c r="M63" s="28">
        <f t="shared" si="17"/>
        <v>0</v>
      </c>
      <c r="N63" s="28">
        <f t="shared" si="17"/>
        <v>0</v>
      </c>
      <c r="O63" s="28">
        <f t="shared" si="17"/>
        <v>0</v>
      </c>
      <c r="P63" s="28">
        <f t="shared" si="17"/>
        <v>0</v>
      </c>
      <c r="Q63" s="28">
        <f t="shared" si="17"/>
        <v>0</v>
      </c>
      <c r="R63" s="28">
        <f t="shared" si="17"/>
        <v>0</v>
      </c>
      <c r="S63" s="28">
        <f t="shared" si="17"/>
        <v>0</v>
      </c>
      <c r="T63" s="28">
        <f t="shared" si="18"/>
        <v>0</v>
      </c>
      <c r="U63" s="28">
        <f t="shared" si="18"/>
        <v>0</v>
      </c>
      <c r="V63" s="28">
        <f t="shared" si="18"/>
        <v>0</v>
      </c>
      <c r="W63" s="28">
        <f t="shared" si="18"/>
        <v>0</v>
      </c>
      <c r="X63" s="28">
        <f t="shared" si="18"/>
        <v>0</v>
      </c>
      <c r="Y63" s="28">
        <f t="shared" si="18"/>
        <v>0</v>
      </c>
      <c r="Z63" s="28">
        <f t="shared" si="18"/>
        <v>0</v>
      </c>
      <c r="AA63" s="28">
        <f t="shared" si="18"/>
        <v>0</v>
      </c>
      <c r="AB63" s="28">
        <f t="shared" si="18"/>
        <v>0</v>
      </c>
      <c r="AC63" s="28">
        <f t="shared" si="18"/>
        <v>0</v>
      </c>
      <c r="AD63" s="28">
        <f t="shared" si="18"/>
        <v>0</v>
      </c>
      <c r="AE63" s="28">
        <f t="shared" si="18"/>
        <v>0</v>
      </c>
      <c r="AF63" s="28">
        <f t="shared" si="18"/>
        <v>0</v>
      </c>
      <c r="AG63" s="28">
        <f t="shared" si="18"/>
        <v>0</v>
      </c>
      <c r="AH63" s="28">
        <f t="shared" si="18"/>
        <v>0</v>
      </c>
      <c r="AI63" s="28">
        <f t="shared" si="18"/>
        <v>0</v>
      </c>
      <c r="AJ63" s="28">
        <f t="shared" si="20"/>
        <v>0</v>
      </c>
      <c r="AK63" s="28">
        <f t="shared" si="20"/>
        <v>0</v>
      </c>
      <c r="AL63" s="28">
        <f t="shared" si="20"/>
        <v>0</v>
      </c>
      <c r="AM63" s="28">
        <f t="shared" si="20"/>
        <v>0</v>
      </c>
      <c r="AN63" s="28">
        <f t="shared" si="20"/>
        <v>0</v>
      </c>
      <c r="AO63" s="28">
        <f t="shared" si="20"/>
        <v>0</v>
      </c>
      <c r="AP63" s="28">
        <f t="shared" si="20"/>
        <v>89520.807815294917</v>
      </c>
      <c r="AQ63" s="28">
        <f t="shared" si="20"/>
        <v>0</v>
      </c>
      <c r="AR63" s="28">
        <f t="shared" si="20"/>
        <v>0</v>
      </c>
    </row>
    <row r="64" spans="2:44" ht="13.5" customHeight="1">
      <c r="B64" s="25">
        <v>2059</v>
      </c>
      <c r="C64" s="30">
        <v>71664.235282931535</v>
      </c>
      <c r="D64" s="28">
        <f t="shared" si="19"/>
        <v>0</v>
      </c>
      <c r="E64" s="28">
        <f t="shared" si="17"/>
        <v>0</v>
      </c>
      <c r="F64" s="28">
        <f t="shared" si="17"/>
        <v>0</v>
      </c>
      <c r="G64" s="28">
        <f t="shared" si="17"/>
        <v>0</v>
      </c>
      <c r="H64" s="28">
        <f t="shared" si="17"/>
        <v>0</v>
      </c>
      <c r="I64" s="28">
        <f t="shared" si="17"/>
        <v>0</v>
      </c>
      <c r="J64" s="28">
        <f t="shared" si="17"/>
        <v>0</v>
      </c>
      <c r="K64" s="28">
        <f t="shared" si="17"/>
        <v>0</v>
      </c>
      <c r="L64" s="28">
        <f t="shared" si="17"/>
        <v>0</v>
      </c>
      <c r="M64" s="28">
        <f t="shared" si="17"/>
        <v>0</v>
      </c>
      <c r="N64" s="28">
        <f t="shared" si="17"/>
        <v>0</v>
      </c>
      <c r="O64" s="28">
        <f t="shared" si="17"/>
        <v>0</v>
      </c>
      <c r="P64" s="28">
        <f t="shared" si="17"/>
        <v>0</v>
      </c>
      <c r="Q64" s="28">
        <f t="shared" si="17"/>
        <v>0</v>
      </c>
      <c r="R64" s="28">
        <f t="shared" si="17"/>
        <v>0</v>
      </c>
      <c r="S64" s="28">
        <f t="shared" si="17"/>
        <v>0</v>
      </c>
      <c r="T64" s="28">
        <f t="shared" si="18"/>
        <v>0</v>
      </c>
      <c r="U64" s="28">
        <f t="shared" si="18"/>
        <v>0</v>
      </c>
      <c r="V64" s="28">
        <f t="shared" si="18"/>
        <v>0</v>
      </c>
      <c r="W64" s="28">
        <f t="shared" si="18"/>
        <v>0</v>
      </c>
      <c r="X64" s="28">
        <f t="shared" si="18"/>
        <v>0</v>
      </c>
      <c r="Y64" s="28">
        <f t="shared" si="18"/>
        <v>0</v>
      </c>
      <c r="Z64" s="28">
        <f t="shared" si="18"/>
        <v>0</v>
      </c>
      <c r="AA64" s="28">
        <f t="shared" si="18"/>
        <v>0</v>
      </c>
      <c r="AB64" s="28">
        <f t="shared" si="18"/>
        <v>0</v>
      </c>
      <c r="AC64" s="28">
        <f t="shared" si="18"/>
        <v>0</v>
      </c>
      <c r="AD64" s="28">
        <f t="shared" si="18"/>
        <v>0</v>
      </c>
      <c r="AE64" s="28">
        <f t="shared" si="18"/>
        <v>0</v>
      </c>
      <c r="AF64" s="28">
        <f t="shared" si="18"/>
        <v>0</v>
      </c>
      <c r="AG64" s="28">
        <f t="shared" si="18"/>
        <v>0</v>
      </c>
      <c r="AH64" s="28">
        <f t="shared" si="18"/>
        <v>0</v>
      </c>
      <c r="AI64" s="28">
        <f t="shared" si="18"/>
        <v>0</v>
      </c>
      <c r="AJ64" s="28">
        <f t="shared" si="20"/>
        <v>0</v>
      </c>
      <c r="AK64" s="28">
        <f t="shared" si="20"/>
        <v>0</v>
      </c>
      <c r="AL64" s="28">
        <f t="shared" si="20"/>
        <v>0</v>
      </c>
      <c r="AM64" s="28">
        <f t="shared" si="20"/>
        <v>0</v>
      </c>
      <c r="AN64" s="28">
        <f t="shared" si="20"/>
        <v>0</v>
      </c>
      <c r="AO64" s="28">
        <f t="shared" si="20"/>
        <v>0</v>
      </c>
      <c r="AP64" s="28">
        <f t="shared" si="20"/>
        <v>0</v>
      </c>
      <c r="AQ64" s="28">
        <f t="shared" si="20"/>
        <v>71664.235282931535</v>
      </c>
      <c r="AR64" s="28">
        <f t="shared" si="20"/>
        <v>0</v>
      </c>
    </row>
    <row r="65" spans="2:44" ht="13.5" customHeight="1">
      <c r="B65" s="25">
        <v>2060</v>
      </c>
      <c r="C65" s="30">
        <v>75566.887182485065</v>
      </c>
      <c r="D65" s="28">
        <f t="shared" si="19"/>
        <v>0</v>
      </c>
      <c r="E65" s="28">
        <f t="shared" si="17"/>
        <v>0</v>
      </c>
      <c r="F65" s="28">
        <f t="shared" si="17"/>
        <v>0</v>
      </c>
      <c r="G65" s="28">
        <f t="shared" si="17"/>
        <v>0</v>
      </c>
      <c r="H65" s="28">
        <f t="shared" si="17"/>
        <v>0</v>
      </c>
      <c r="I65" s="28">
        <f t="shared" si="17"/>
        <v>0</v>
      </c>
      <c r="J65" s="28">
        <f t="shared" si="17"/>
        <v>0</v>
      </c>
      <c r="K65" s="28">
        <f t="shared" si="17"/>
        <v>0</v>
      </c>
      <c r="L65" s="28">
        <f t="shared" si="17"/>
        <v>0</v>
      </c>
      <c r="M65" s="28">
        <f t="shared" si="17"/>
        <v>0</v>
      </c>
      <c r="N65" s="28">
        <f t="shared" si="17"/>
        <v>0</v>
      </c>
      <c r="O65" s="28">
        <f t="shared" si="17"/>
        <v>0</v>
      </c>
      <c r="P65" s="28">
        <f t="shared" si="17"/>
        <v>0</v>
      </c>
      <c r="Q65" s="28">
        <f t="shared" si="17"/>
        <v>0</v>
      </c>
      <c r="R65" s="28">
        <f t="shared" si="17"/>
        <v>0</v>
      </c>
      <c r="S65" s="28">
        <f t="shared" si="17"/>
        <v>0</v>
      </c>
      <c r="T65" s="28">
        <f t="shared" si="18"/>
        <v>0</v>
      </c>
      <c r="U65" s="28">
        <f t="shared" si="18"/>
        <v>0</v>
      </c>
      <c r="V65" s="28">
        <f t="shared" si="18"/>
        <v>0</v>
      </c>
      <c r="W65" s="28">
        <f t="shared" si="18"/>
        <v>0</v>
      </c>
      <c r="X65" s="28">
        <f t="shared" si="18"/>
        <v>0</v>
      </c>
      <c r="Y65" s="28">
        <f t="shared" si="18"/>
        <v>0</v>
      </c>
      <c r="Z65" s="28">
        <f t="shared" si="18"/>
        <v>0</v>
      </c>
      <c r="AA65" s="28">
        <f t="shared" si="18"/>
        <v>0</v>
      </c>
      <c r="AB65" s="28">
        <f t="shared" si="18"/>
        <v>0</v>
      </c>
      <c r="AC65" s="28">
        <f t="shared" si="18"/>
        <v>0</v>
      </c>
      <c r="AD65" s="28">
        <f t="shared" si="18"/>
        <v>0</v>
      </c>
      <c r="AE65" s="28">
        <f t="shared" si="18"/>
        <v>0</v>
      </c>
      <c r="AF65" s="28">
        <f t="shared" si="18"/>
        <v>0</v>
      </c>
      <c r="AG65" s="28">
        <f t="shared" si="18"/>
        <v>0</v>
      </c>
      <c r="AH65" s="28">
        <f t="shared" si="18"/>
        <v>0</v>
      </c>
      <c r="AI65" s="28">
        <f t="shared" si="18"/>
        <v>0</v>
      </c>
      <c r="AJ65" s="28">
        <f t="shared" si="20"/>
        <v>0</v>
      </c>
      <c r="AK65" s="28">
        <f t="shared" si="20"/>
        <v>0</v>
      </c>
      <c r="AL65" s="28">
        <f t="shared" si="20"/>
        <v>0</v>
      </c>
      <c r="AM65" s="28">
        <f t="shared" si="20"/>
        <v>0</v>
      </c>
      <c r="AN65" s="28">
        <f t="shared" si="20"/>
        <v>0</v>
      </c>
      <c r="AO65" s="28">
        <f t="shared" si="20"/>
        <v>0</v>
      </c>
      <c r="AP65" s="28">
        <f t="shared" si="20"/>
        <v>0</v>
      </c>
      <c r="AQ65" s="28">
        <f t="shared" si="20"/>
        <v>0</v>
      </c>
      <c r="AR65" s="28">
        <f t="shared" si="20"/>
        <v>75566.887182485065</v>
      </c>
    </row>
    <row r="66" spans="2:44" ht="13.5" customHeight="1">
      <c r="D66" s="30">
        <f>SUM(D25:D65)</f>
        <v>0</v>
      </c>
      <c r="E66" s="30">
        <f t="shared" ref="E66:AR66" si="21">SUM(E25:E65)</f>
        <v>162892.32192849569</v>
      </c>
      <c r="F66" s="30">
        <f t="shared" si="21"/>
        <v>202561.30976873598</v>
      </c>
      <c r="G66" s="30">
        <f t="shared" si="21"/>
        <v>188766.36247304056</v>
      </c>
      <c r="H66" s="30">
        <f t="shared" si="21"/>
        <v>122729.46110973494</v>
      </c>
      <c r="I66" s="30">
        <f t="shared" si="21"/>
        <v>30631.970737397758</v>
      </c>
      <c r="J66" s="30">
        <f t="shared" si="21"/>
        <v>38227.614477545081</v>
      </c>
      <c r="K66" s="30">
        <f t="shared" si="21"/>
        <v>78477.284218385408</v>
      </c>
      <c r="L66" s="30">
        <f t="shared" si="21"/>
        <v>127685.32608793647</v>
      </c>
      <c r="M66" s="30">
        <f t="shared" si="21"/>
        <v>202387.51351501772</v>
      </c>
      <c r="N66" s="30">
        <f t="shared" si="21"/>
        <v>169999.55069905997</v>
      </c>
      <c r="O66" s="30">
        <f t="shared" si="21"/>
        <v>170896.59550732005</v>
      </c>
      <c r="P66" s="30">
        <f t="shared" si="21"/>
        <v>83625.596899531636</v>
      </c>
      <c r="Q66" s="30">
        <f t="shared" si="21"/>
        <v>80842.020227267931</v>
      </c>
      <c r="R66" s="30">
        <f t="shared" si="21"/>
        <v>79373.26197138094</v>
      </c>
      <c r="S66" s="30">
        <f t="shared" si="21"/>
        <v>105136.02618306805</v>
      </c>
      <c r="T66" s="30">
        <f t="shared" si="21"/>
        <v>244656.71359306775</v>
      </c>
      <c r="U66" s="30">
        <f t="shared" si="21"/>
        <v>294263.25967732602</v>
      </c>
      <c r="V66" s="30">
        <f t="shared" si="21"/>
        <v>252946.85060097987</v>
      </c>
      <c r="W66" s="30">
        <f t="shared" si="21"/>
        <v>224574.65704660874</v>
      </c>
      <c r="X66" s="30">
        <f t="shared" si="21"/>
        <v>189255.40449504086</v>
      </c>
      <c r="Y66" s="30">
        <f t="shared" si="21"/>
        <v>167375.93046024491</v>
      </c>
      <c r="Z66" s="30">
        <f t="shared" si="21"/>
        <v>171170.8961614471</v>
      </c>
      <c r="AA66" s="30">
        <f t="shared" si="21"/>
        <v>257666.89766874525</v>
      </c>
      <c r="AB66" s="30">
        <f t="shared" si="21"/>
        <v>328855.41104741045</v>
      </c>
      <c r="AC66" s="30">
        <f t="shared" si="21"/>
        <v>248055.41316497372</v>
      </c>
      <c r="AD66" s="30">
        <f t="shared" si="21"/>
        <v>254281.7299875881</v>
      </c>
      <c r="AE66" s="30">
        <f t="shared" si="21"/>
        <v>154476.28909365775</v>
      </c>
      <c r="AF66" s="30">
        <f t="shared" si="21"/>
        <v>163474.95293091584</v>
      </c>
      <c r="AG66" s="30">
        <f t="shared" si="21"/>
        <v>159275.20922799851</v>
      </c>
      <c r="AH66" s="30">
        <f t="shared" si="21"/>
        <v>186471.40919370472</v>
      </c>
      <c r="AI66" s="30">
        <f t="shared" si="21"/>
        <v>312452.49424081494</v>
      </c>
      <c r="AJ66" s="30">
        <f t="shared" si="21"/>
        <v>383967.27583157131</v>
      </c>
      <c r="AK66" s="30">
        <f t="shared" si="21"/>
        <v>316355.74896804942</v>
      </c>
      <c r="AL66" s="30">
        <f t="shared" si="21"/>
        <v>290215.0160210355</v>
      </c>
      <c r="AM66" s="30">
        <f t="shared" si="21"/>
        <v>266575.26139297447</v>
      </c>
      <c r="AN66" s="30">
        <f t="shared" si="21"/>
        <v>246869.1073431375</v>
      </c>
      <c r="AO66" s="30">
        <f t="shared" si="21"/>
        <v>241106.45508212093</v>
      </c>
      <c r="AP66" s="30">
        <f t="shared" si="21"/>
        <v>347187.7054840402</v>
      </c>
      <c r="AQ66" s="30">
        <f t="shared" si="21"/>
        <v>400519.64633034199</v>
      </c>
      <c r="AR66" s="30">
        <f t="shared" si="21"/>
        <v>323622.3003474588</v>
      </c>
    </row>
    <row r="68" spans="2:44" ht="13.5" customHeight="1">
      <c r="B68" s="24" t="s">
        <v>475</v>
      </c>
      <c r="C68" s="25" t="s">
        <v>422</v>
      </c>
      <c r="D68" s="25">
        <v>2020</v>
      </c>
      <c r="E68" s="25">
        <v>2021</v>
      </c>
      <c r="F68" s="25">
        <v>2022</v>
      </c>
      <c r="G68" s="25">
        <v>2023</v>
      </c>
      <c r="H68" s="25">
        <v>2024</v>
      </c>
      <c r="I68" s="25">
        <v>2025</v>
      </c>
      <c r="J68" s="25">
        <v>2026</v>
      </c>
      <c r="K68" s="25">
        <v>2027</v>
      </c>
      <c r="L68" s="25">
        <v>2028</v>
      </c>
      <c r="M68" s="25">
        <v>2029</v>
      </c>
      <c r="N68" s="25">
        <v>2030</v>
      </c>
      <c r="O68" s="25">
        <v>2031</v>
      </c>
      <c r="P68" s="25">
        <v>2032</v>
      </c>
      <c r="Q68" s="25">
        <v>2033</v>
      </c>
      <c r="R68" s="25">
        <v>2034</v>
      </c>
      <c r="S68" s="25">
        <v>2035</v>
      </c>
      <c r="T68" s="25">
        <v>2036</v>
      </c>
      <c r="U68" s="25">
        <v>2037</v>
      </c>
      <c r="V68" s="25">
        <v>2038</v>
      </c>
      <c r="W68" s="25">
        <v>2039</v>
      </c>
      <c r="X68" s="25">
        <v>2040</v>
      </c>
      <c r="Y68" s="25">
        <v>2041</v>
      </c>
      <c r="Z68" s="25">
        <v>2042</v>
      </c>
      <c r="AA68" s="25">
        <v>2043</v>
      </c>
      <c r="AB68" s="25">
        <v>2044</v>
      </c>
      <c r="AC68" s="25">
        <v>2045</v>
      </c>
      <c r="AD68" s="25">
        <v>2046</v>
      </c>
      <c r="AE68" s="25">
        <v>2047</v>
      </c>
      <c r="AF68" s="25">
        <v>2048</v>
      </c>
      <c r="AG68" s="25">
        <v>2049</v>
      </c>
      <c r="AH68" s="25">
        <v>2050</v>
      </c>
      <c r="AI68" s="25">
        <v>2051</v>
      </c>
      <c r="AJ68" s="25">
        <v>2052</v>
      </c>
      <c r="AK68" s="25">
        <v>2053</v>
      </c>
      <c r="AL68" s="25">
        <v>2054</v>
      </c>
      <c r="AM68" s="25">
        <v>2055</v>
      </c>
      <c r="AN68" s="25">
        <v>2056</v>
      </c>
      <c r="AO68" s="25">
        <v>2057</v>
      </c>
      <c r="AP68" s="25">
        <v>2058</v>
      </c>
      <c r="AQ68" s="25">
        <v>2059</v>
      </c>
      <c r="AR68" s="25">
        <v>2060</v>
      </c>
    </row>
    <row r="69" spans="2:44" ht="13.5" customHeight="1">
      <c r="B69" s="27"/>
      <c r="C69" s="28" t="s">
        <v>496</v>
      </c>
      <c r="D69" s="30">
        <f>+D66*$D$17/1000000</f>
        <v>0</v>
      </c>
      <c r="E69" s="30">
        <f t="shared" ref="E69:AR69" si="22">+E66*$D$17/1000000</f>
        <v>195.47078631419484</v>
      </c>
      <c r="F69" s="30">
        <f t="shared" si="22"/>
        <v>243.07357172248319</v>
      </c>
      <c r="G69" s="30">
        <f t="shared" si="22"/>
        <v>226.51963496764864</v>
      </c>
      <c r="H69" s="30">
        <f t="shared" si="22"/>
        <v>147.27535333168194</v>
      </c>
      <c r="I69" s="30">
        <f t="shared" si="22"/>
        <v>36.758364884877309</v>
      </c>
      <c r="J69" s="30">
        <f t="shared" si="22"/>
        <v>45.873137373054092</v>
      </c>
      <c r="K69" s="30">
        <f t="shared" si="22"/>
        <v>94.172741062062485</v>
      </c>
      <c r="L69" s="30">
        <f t="shared" si="22"/>
        <v>153.22239130552376</v>
      </c>
      <c r="M69" s="30">
        <f t="shared" si="22"/>
        <v>242.86501621802128</v>
      </c>
      <c r="N69" s="30">
        <f t="shared" si="22"/>
        <v>203.99946083887195</v>
      </c>
      <c r="O69" s="30">
        <f t="shared" si="22"/>
        <v>205.07591460878405</v>
      </c>
      <c r="P69" s="30">
        <f t="shared" si="22"/>
        <v>100.35071627943796</v>
      </c>
      <c r="Q69" s="30">
        <f t="shared" si="22"/>
        <v>97.010424272721508</v>
      </c>
      <c r="R69" s="30">
        <f t="shared" si="22"/>
        <v>95.247914365657124</v>
      </c>
      <c r="S69" s="30">
        <f t="shared" si="22"/>
        <v>126.16323141968167</v>
      </c>
      <c r="T69" s="30">
        <f t="shared" si="22"/>
        <v>293.58805631168127</v>
      </c>
      <c r="U69" s="30">
        <f t="shared" si="22"/>
        <v>353.11591161279125</v>
      </c>
      <c r="V69" s="30">
        <f t="shared" si="22"/>
        <v>303.53622072117582</v>
      </c>
      <c r="W69" s="30">
        <f t="shared" si="22"/>
        <v>269.48958845593046</v>
      </c>
      <c r="X69" s="30">
        <f t="shared" si="22"/>
        <v>227.10648539404903</v>
      </c>
      <c r="Y69" s="30">
        <f t="shared" si="22"/>
        <v>200.85111655229389</v>
      </c>
      <c r="Z69" s="30">
        <f t="shared" si="22"/>
        <v>205.40507539373652</v>
      </c>
      <c r="AA69" s="30">
        <f t="shared" si="22"/>
        <v>309.20027720249431</v>
      </c>
      <c r="AB69" s="30">
        <f t="shared" si="22"/>
        <v>394.62649325689256</v>
      </c>
      <c r="AC69" s="30">
        <f t="shared" si="22"/>
        <v>297.66649579796842</v>
      </c>
      <c r="AD69" s="30">
        <f t="shared" si="22"/>
        <v>305.13807598510567</v>
      </c>
      <c r="AE69" s="30">
        <f t="shared" si="22"/>
        <v>185.37154691238931</v>
      </c>
      <c r="AF69" s="30">
        <f t="shared" si="22"/>
        <v>196.169943517099</v>
      </c>
      <c r="AG69" s="30">
        <f t="shared" si="22"/>
        <v>191.1302510735982</v>
      </c>
      <c r="AH69" s="30">
        <f t="shared" si="22"/>
        <v>223.76569103244566</v>
      </c>
      <c r="AI69" s="30">
        <f t="shared" si="22"/>
        <v>374.94299308897791</v>
      </c>
      <c r="AJ69" s="30">
        <f t="shared" si="22"/>
        <v>460.76073099788556</v>
      </c>
      <c r="AK69" s="30">
        <f t="shared" si="22"/>
        <v>379.62689876165933</v>
      </c>
      <c r="AL69" s="30">
        <f t="shared" si="22"/>
        <v>348.25801922524261</v>
      </c>
      <c r="AM69" s="30">
        <f t="shared" si="22"/>
        <v>319.89031367156934</v>
      </c>
      <c r="AN69" s="30">
        <f t="shared" si="22"/>
        <v>296.24292881176501</v>
      </c>
      <c r="AO69" s="30">
        <f t="shared" si="22"/>
        <v>289.32774609854511</v>
      </c>
      <c r="AP69" s="30">
        <f t="shared" si="22"/>
        <v>416.62524658084823</v>
      </c>
      <c r="AQ69" s="30">
        <f t="shared" si="22"/>
        <v>480.62357559641038</v>
      </c>
      <c r="AR69" s="30">
        <f t="shared" si="22"/>
        <v>388.34676041695059</v>
      </c>
    </row>
    <row r="71" spans="2:44" ht="13.5" customHeight="1">
      <c r="B71" s="24" t="s">
        <v>475</v>
      </c>
      <c r="C71" s="25" t="s">
        <v>496</v>
      </c>
      <c r="D71" s="148">
        <f>+NPV(Td,D69:AH69)</f>
        <v>2431.0200412534655</v>
      </c>
      <c r="E71" s="30">
        <f>+NPV(Td,H69:N69)</f>
        <v>706.14165848405787</v>
      </c>
    </row>
    <row r="73" spans="2:44" ht="13.5" customHeight="1">
      <c r="B73" s="24" t="s">
        <v>497</v>
      </c>
      <c r="C73" s="25" t="s">
        <v>422</v>
      </c>
      <c r="D73" s="25">
        <v>2020</v>
      </c>
      <c r="E73" s="25">
        <v>2021</v>
      </c>
      <c r="F73" s="25">
        <v>2022</v>
      </c>
      <c r="G73" s="25">
        <v>2023</v>
      </c>
      <c r="H73" s="25">
        <v>2024</v>
      </c>
      <c r="I73" s="25">
        <v>2025</v>
      </c>
      <c r="J73" s="25">
        <v>2026</v>
      </c>
      <c r="K73" s="25">
        <v>2027</v>
      </c>
      <c r="L73" s="25">
        <v>2028</v>
      </c>
      <c r="M73" s="25">
        <v>2029</v>
      </c>
      <c r="N73" s="25">
        <v>2030</v>
      </c>
      <c r="O73" s="25">
        <v>2031</v>
      </c>
      <c r="P73" s="25">
        <v>2032</v>
      </c>
      <c r="Q73" s="25">
        <v>2033</v>
      </c>
      <c r="R73" s="25">
        <v>2034</v>
      </c>
      <c r="S73" s="25">
        <v>2035</v>
      </c>
      <c r="T73" s="25">
        <v>2036</v>
      </c>
      <c r="U73" s="25">
        <v>2037</v>
      </c>
      <c r="V73" s="25">
        <v>2038</v>
      </c>
      <c r="W73" s="25">
        <v>2039</v>
      </c>
      <c r="X73" s="25">
        <v>2040</v>
      </c>
      <c r="Y73" s="25">
        <v>2041</v>
      </c>
      <c r="Z73" s="25">
        <v>2042</v>
      </c>
      <c r="AA73" s="25">
        <v>2043</v>
      </c>
      <c r="AB73" s="25">
        <v>2044</v>
      </c>
      <c r="AC73" s="25">
        <v>2045</v>
      </c>
      <c r="AD73" s="25">
        <v>2046</v>
      </c>
      <c r="AE73" s="25">
        <v>2047</v>
      </c>
      <c r="AF73" s="25">
        <v>2048</v>
      </c>
      <c r="AG73" s="25">
        <v>2049</v>
      </c>
      <c r="AH73" s="25">
        <v>2050</v>
      </c>
      <c r="AI73" s="25">
        <v>2051</v>
      </c>
      <c r="AJ73" s="25">
        <v>2052</v>
      </c>
      <c r="AK73" s="25">
        <v>2053</v>
      </c>
      <c r="AL73" s="25">
        <v>2054</v>
      </c>
      <c r="AM73" s="25">
        <v>2055</v>
      </c>
      <c r="AN73" s="25">
        <v>2056</v>
      </c>
      <c r="AO73" s="25">
        <v>2057</v>
      </c>
      <c r="AP73" s="25">
        <v>2058</v>
      </c>
      <c r="AQ73" s="25">
        <v>2059</v>
      </c>
      <c r="AR73" s="25">
        <v>2060</v>
      </c>
    </row>
    <row r="74" spans="2:44" ht="13.5" customHeight="1">
      <c r="B74" s="27"/>
      <c r="C74" s="28" t="s">
        <v>498</v>
      </c>
      <c r="D74" s="30">
        <f>+CONVERT(D10,"TWh","Tcal")</f>
        <v>0</v>
      </c>
      <c r="E74" s="30">
        <f t="shared" ref="E74:AR74" si="23">+CONVERT(E10,"TWh","Tcal")</f>
        <v>213.82350151497934</v>
      </c>
      <c r="F74" s="30">
        <f t="shared" si="23"/>
        <v>478.62252464969384</v>
      </c>
      <c r="G74" s="30">
        <f t="shared" si="23"/>
        <v>724.70945068634489</v>
      </c>
      <c r="H74" s="30">
        <f t="shared" si="23"/>
        <v>881.02719820152834</v>
      </c>
      <c r="I74" s="30">
        <f t="shared" si="23"/>
        <v>915.5750045081802</v>
      </c>
      <c r="J74" s="30">
        <f t="shared" si="23"/>
        <v>961.7986361044367</v>
      </c>
      <c r="K74" s="30">
        <f t="shared" si="23"/>
        <v>1060.3689645871368</v>
      </c>
      <c r="L74" s="30">
        <f t="shared" si="23"/>
        <v>1219.3910028319631</v>
      </c>
      <c r="M74" s="30">
        <f t="shared" si="23"/>
        <v>1473.8800245090472</v>
      </c>
      <c r="N74" s="30">
        <f t="shared" si="23"/>
        <v>1688.4923155122133</v>
      </c>
      <c r="O74" s="30">
        <f t="shared" si="23"/>
        <v>1904.3022880413696</v>
      </c>
      <c r="P74" s="30">
        <f t="shared" si="23"/>
        <v>2018.4793680466662</v>
      </c>
      <c r="Q74" s="30">
        <f t="shared" si="23"/>
        <v>2122.8488812731912</v>
      </c>
      <c r="R74" s="30">
        <f t="shared" si="23"/>
        <v>2223.2684184311997</v>
      </c>
      <c r="S74" s="30">
        <f t="shared" si="23"/>
        <v>2353.1089966950931</v>
      </c>
      <c r="T74" s="30">
        <f t="shared" si="23"/>
        <v>2455.9416993290633</v>
      </c>
      <c r="U74" s="30">
        <f t="shared" si="23"/>
        <v>2575.5051870711545</v>
      </c>
      <c r="V74" s="30">
        <f t="shared" si="23"/>
        <v>2658.0130558809706</v>
      </c>
      <c r="W74" s="30">
        <f t="shared" si="23"/>
        <v>2787.9500273346002</v>
      </c>
      <c r="X74" s="30">
        <f t="shared" si="23"/>
        <v>2990.8603606913134</v>
      </c>
      <c r="Y74" s="30">
        <f t="shared" si="23"/>
        <v>3153.8245196674629</v>
      </c>
      <c r="Z74" s="30">
        <f t="shared" si="23"/>
        <v>3273.486710366948</v>
      </c>
      <c r="AA74" s="30">
        <f t="shared" si="23"/>
        <v>3434.1588616884646</v>
      </c>
      <c r="AB74" s="30">
        <f t="shared" si="23"/>
        <v>3593.2643438580294</v>
      </c>
      <c r="AC74" s="30">
        <f t="shared" si="23"/>
        <v>3692.271342067223</v>
      </c>
      <c r="AD74" s="30">
        <f t="shared" si="23"/>
        <v>3795.7503996018881</v>
      </c>
      <c r="AE74" s="30">
        <f t="shared" si="23"/>
        <v>3884.8866030854256</v>
      </c>
      <c r="AF74" s="30">
        <f t="shared" si="23"/>
        <v>3988.8811593213268</v>
      </c>
      <c r="AG74" s="30">
        <f t="shared" si="23"/>
        <v>4089.3927000377075</v>
      </c>
      <c r="AH74" s="30">
        <f t="shared" si="23"/>
        <v>4192.7615536923468</v>
      </c>
      <c r="AI74" s="30">
        <f t="shared" si="23"/>
        <v>4276.2329739254556</v>
      </c>
      <c r="AJ74" s="30">
        <f t="shared" si="23"/>
        <v>4392.2024027790931</v>
      </c>
      <c r="AK74" s="30">
        <f t="shared" si="23"/>
        <v>4471.7217942242178</v>
      </c>
      <c r="AL74" s="30">
        <f t="shared" si="23"/>
        <v>4555.1072216629891</v>
      </c>
      <c r="AM74" s="30">
        <f t="shared" si="23"/>
        <v>4654.3752640045504</v>
      </c>
      <c r="AN74" s="30">
        <f t="shared" si="23"/>
        <v>4756.4739062515882</v>
      </c>
      <c r="AO74" s="30">
        <f t="shared" si="23"/>
        <v>4845.5599399127632</v>
      </c>
      <c r="AP74" s="30">
        <f t="shared" si="23"/>
        <v>4959.616882125365</v>
      </c>
      <c r="AQ74" s="30">
        <f t="shared" si="23"/>
        <v>5051.5979851103348</v>
      </c>
      <c r="AR74" s="30">
        <f t="shared" si="23"/>
        <v>5148.4269853078704</v>
      </c>
    </row>
    <row r="75" spans="2:44" ht="13.5" customHeight="1">
      <c r="C75" t="s">
        <v>499</v>
      </c>
      <c r="D75" s="30">
        <f>+D74*Parámetros!G58/1000000</f>
        <v>0</v>
      </c>
      <c r="E75" s="30">
        <f>+E74*Parámetros!H58/1000000</f>
        <v>28.427625967009543</v>
      </c>
      <c r="F75" s="30">
        <f>+F74*Parámetros!I58/1000000</f>
        <v>63.632397812801372</v>
      </c>
      <c r="G75" s="30">
        <f>+G74*Parámetros!J58/1000000</f>
        <v>99.414957892185157</v>
      </c>
      <c r="H75" s="30">
        <f>+H74*Parámetros!K58/1000000</f>
        <v>122.35925694978047</v>
      </c>
      <c r="I75" s="30">
        <f>+I74*Parámetros!L58/1000000</f>
        <v>123.53689857209038</v>
      </c>
      <c r="J75" s="30">
        <f>+J74*Parámetros!M58/1000000</f>
        <v>132.35954430001127</v>
      </c>
      <c r="K75" s="30">
        <f>+K74*Parámetros!N58/1000000</f>
        <v>148.68453435525493</v>
      </c>
      <c r="L75" s="30">
        <f>+L74*Parámetros!O58/1000000</f>
        <v>175.02526172095889</v>
      </c>
      <c r="M75" s="30">
        <f>+M74*Parámetros!P58/1000000</f>
        <v>216.27706442015608</v>
      </c>
      <c r="N75" s="30">
        <f>+N74*Parámetros!Q58/1000000</f>
        <v>241.36023230503912</v>
      </c>
      <c r="O75" s="30">
        <f>+O74*Parámetros!R58/1000000</f>
        <v>265.58187283566963</v>
      </c>
      <c r="P75" s="30">
        <f>+P74*Parámetros!S58/1000000</f>
        <v>289.66366781724338</v>
      </c>
      <c r="Q75" s="30">
        <f>+Q74*Parámetros!T58/1000000</f>
        <v>302.9061584145428</v>
      </c>
      <c r="R75" s="30">
        <f>+R74*Parámetros!U58/1000000</f>
        <v>322.32229322315999</v>
      </c>
      <c r="S75" s="30">
        <f>+S74*Parámetros!V58/1000000</f>
        <v>348.34959894965942</v>
      </c>
      <c r="T75" s="30">
        <f>+T74*Parámetros!W58/1000000</f>
        <v>378.50760587200926</v>
      </c>
      <c r="U75" s="30">
        <f>+U74*Parámetros!X58/1000000</f>
        <v>399.6811058593085</v>
      </c>
      <c r="V75" s="30">
        <f>+V74*Parámetros!Y58/1000000</f>
        <v>413.81999722834496</v>
      </c>
      <c r="W75" s="30">
        <f>+W74*Parámetros!Z58/1000000</f>
        <v>446.85992748975588</v>
      </c>
      <c r="X75" s="30">
        <f>+X74*Parámetros!AA58/1000000</f>
        <v>489.96263037962922</v>
      </c>
      <c r="Y75" s="30">
        <f>+Y74*Parámetros!AB58/1000000</f>
        <v>527.46074115829197</v>
      </c>
      <c r="Z75" s="30">
        <f>+Z74*Parámetros!AC58/1000000</f>
        <v>553.0870161582593</v>
      </c>
      <c r="AA75" s="30">
        <f>+AA74*Parámetros!AD58/1000000</f>
        <v>562.81962771321196</v>
      </c>
      <c r="AB75" s="30">
        <f>+AB74*Parámetros!AE58/1000000</f>
        <v>584.5886068512516</v>
      </c>
      <c r="AC75" s="30">
        <f>+AC74*Parámetros!AF58/1000000</f>
        <v>624.30736475078106</v>
      </c>
      <c r="AD75" s="30">
        <f>+AD74*Parámetros!AG58/1000000</f>
        <v>641.79238353192534</v>
      </c>
      <c r="AE75" s="30">
        <f>+AE74*Parámetros!AH58/1000000</f>
        <v>656.30059382510694</v>
      </c>
      <c r="AF75" s="30">
        <f>+AF74*Parámetros!AI58/1000000</f>
        <v>672.81031428085168</v>
      </c>
      <c r="AG75" s="30">
        <f>+AG74*Parámetros!AJ58/1000000</f>
        <v>685.37529900562504</v>
      </c>
      <c r="AH75" s="30">
        <f>+AH74*Parámetros!AK58/1000000</f>
        <v>699.07776879971834</v>
      </c>
      <c r="AI75" s="30">
        <f>+AI74*Parámetros!AL58/1000000</f>
        <v>712.99532968836866</v>
      </c>
      <c r="AJ75" s="30">
        <f>+AJ74*Parámetros!AM58/1000000</f>
        <v>732.33142799345433</v>
      </c>
      <c r="AK75" s="30">
        <f>+AK74*Parámetros!AN58/1000000</f>
        <v>745.59004955728096</v>
      </c>
      <c r="AL75" s="30">
        <f>+AL74*Parámetros!AO58/1000000</f>
        <v>759.49327248513202</v>
      </c>
      <c r="AM75" s="30">
        <f>+AM74*Parámetros!AP58/1000000</f>
        <v>776.04467438685492</v>
      </c>
      <c r="AN75" s="30">
        <f>+AN74*Parámetros!AQ58/1000000</f>
        <v>793.06803479157043</v>
      </c>
      <c r="AO75" s="30">
        <f>+AO74*Parámetros!AR58/1000000</f>
        <v>807.92174513153145</v>
      </c>
      <c r="AP75" s="30">
        <f>+AP74*Parámetros!AS58/1000000</f>
        <v>826.93896603880808</v>
      </c>
      <c r="AQ75" s="30">
        <f>+AQ74*Parámetros!AT58/1000000</f>
        <v>842.27538415441563</v>
      </c>
      <c r="AR75" s="30">
        <f>+AR74*Parámetros!AU58/1000000</f>
        <v>858.42011371901219</v>
      </c>
    </row>
    <row r="77" spans="2:44" ht="13.5" customHeight="1">
      <c r="B77" s="24" t="s">
        <v>497</v>
      </c>
      <c r="C77" s="25" t="s">
        <v>496</v>
      </c>
      <c r="D77" s="148">
        <f>+NPV(Td,D75:AH75)</f>
        <v>3566.4489569460361</v>
      </c>
      <c r="E77" s="30">
        <f>+NPV(Td,H75:N75)</f>
        <v>898.05855732224222</v>
      </c>
    </row>
    <row r="79" spans="2:44" ht="13.5" customHeight="1">
      <c r="B79" s="336" t="s">
        <v>478</v>
      </c>
      <c r="C79" s="25" t="s">
        <v>98</v>
      </c>
      <c r="D79" s="28">
        <f>+SUM(D13:N13)</f>
        <v>1580.8384782891067</v>
      </c>
    </row>
    <row r="80" spans="2:44" ht="13.5" customHeight="1">
      <c r="B80" s="336"/>
      <c r="C80" s="25" t="s">
        <v>479</v>
      </c>
      <c r="D80" s="28">
        <f>+SUM(O13:X13)</f>
        <v>159.71429780552663</v>
      </c>
    </row>
    <row r="81" spans="2:4" ht="13.5" customHeight="1">
      <c r="B81" s="336"/>
      <c r="C81" s="25" t="s">
        <v>480</v>
      </c>
      <c r="D81" s="28">
        <f>+SUM(Y13:AH13)</f>
        <v>264.40635033564627</v>
      </c>
    </row>
    <row r="82" spans="2:4" ht="13.5" customHeight="1">
      <c r="D82" s="30">
        <f>SUM(D79:D81)</f>
        <v>2004.9591264302796</v>
      </c>
    </row>
    <row r="84" spans="2:4" ht="29.25" customHeight="1">
      <c r="B84" s="145" t="s">
        <v>481</v>
      </c>
      <c r="C84" s="146" t="s">
        <v>482</v>
      </c>
      <c r="D84" s="147">
        <f>+(D71-D77)*1000/D82</f>
        <v>-566.3102557677272</v>
      </c>
    </row>
  </sheetData>
  <mergeCells count="1">
    <mergeCell ref="B79:B8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DF625-BE9A-4B0C-A929-9CFAD8FFD41D}">
  <sheetPr>
    <tabColor theme="5" tint="0.79998168889431442"/>
  </sheetPr>
  <dimension ref="B2:AU122"/>
  <sheetViews>
    <sheetView topLeftCell="A46" workbookViewId="0">
      <selection activeCell="D72" sqref="D72"/>
    </sheetView>
  </sheetViews>
  <sheetFormatPr defaultColWidth="11.42578125" defaultRowHeight="12.95"/>
  <cols>
    <col min="1" max="1" width="11.42578125" style="26"/>
    <col min="2" max="2" width="14.8554687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397</v>
      </c>
      <c r="C3" s="28" t="s">
        <v>498</v>
      </c>
      <c r="D3" s="28">
        <v>1170.8</v>
      </c>
      <c r="E3" s="28">
        <v>1243.0999999999999</v>
      </c>
      <c r="F3" s="28">
        <v>1325.7</v>
      </c>
      <c r="G3" s="28">
        <v>1418.9</v>
      </c>
      <c r="H3" s="28">
        <v>1523.1</v>
      </c>
      <c r="I3" s="28">
        <v>1500.6</v>
      </c>
      <c r="J3" s="28">
        <v>1514.4</v>
      </c>
      <c r="K3" s="28">
        <v>1527.1</v>
      </c>
      <c r="L3" s="28">
        <v>1543.1</v>
      </c>
      <c r="M3" s="28">
        <v>1554.7</v>
      </c>
      <c r="N3" s="28">
        <v>1563.9</v>
      </c>
      <c r="O3" s="28">
        <v>1570.4</v>
      </c>
      <c r="P3" s="28">
        <v>1572.4</v>
      </c>
      <c r="Q3" s="28">
        <v>1572.4</v>
      </c>
      <c r="R3" s="28">
        <v>1586.9</v>
      </c>
      <c r="S3" s="28">
        <v>1601</v>
      </c>
      <c r="T3" s="28">
        <v>1614.5</v>
      </c>
      <c r="U3" s="28">
        <v>1628.6</v>
      </c>
      <c r="V3" s="28">
        <v>1641.1</v>
      </c>
      <c r="W3" s="28">
        <v>1654</v>
      </c>
      <c r="X3" s="28">
        <v>1666</v>
      </c>
      <c r="Y3" s="28">
        <v>1677.5</v>
      </c>
      <c r="Z3" s="28">
        <v>1690.2</v>
      </c>
      <c r="AA3" s="28">
        <v>1701</v>
      </c>
      <c r="AB3" s="28">
        <v>1712.9</v>
      </c>
      <c r="AC3" s="28">
        <v>1723.5</v>
      </c>
      <c r="AD3" s="28">
        <v>1735.7</v>
      </c>
      <c r="AE3" s="28">
        <v>1746.7</v>
      </c>
      <c r="AF3" s="28">
        <v>1758.3</v>
      </c>
      <c r="AG3" s="28">
        <v>1767.9</v>
      </c>
      <c r="AH3" s="28">
        <v>1779.2</v>
      </c>
      <c r="AI3" s="28">
        <v>1789.8</v>
      </c>
      <c r="AJ3" s="28">
        <v>1800.5</v>
      </c>
      <c r="AK3" s="28">
        <v>1810.6</v>
      </c>
      <c r="AL3" s="28">
        <v>1820.4</v>
      </c>
      <c r="AM3" s="28">
        <v>1829.6</v>
      </c>
      <c r="AN3" s="28">
        <v>1837.6</v>
      </c>
      <c r="AO3" s="28">
        <v>1843.7</v>
      </c>
      <c r="AP3" s="28">
        <v>1849.1</v>
      </c>
      <c r="AQ3" s="28">
        <v>1851.8</v>
      </c>
      <c r="AR3" s="28">
        <v>1855</v>
      </c>
      <c r="AS3" s="28">
        <v>1857.7</v>
      </c>
      <c r="AT3" s="28">
        <v>1857</v>
      </c>
      <c r="AU3" s="28">
        <v>1855.6</v>
      </c>
    </row>
    <row r="4" spans="2:47">
      <c r="B4" s="27" t="s">
        <v>432</v>
      </c>
      <c r="C4" s="28" t="s">
        <v>498</v>
      </c>
      <c r="D4" s="28">
        <v>9785.1</v>
      </c>
      <c r="E4" s="28">
        <v>10206.6</v>
      </c>
      <c r="F4" s="28">
        <v>10609.4</v>
      </c>
      <c r="G4" s="28">
        <v>10993.2</v>
      </c>
      <c r="H4" s="28">
        <v>11357.7</v>
      </c>
      <c r="I4" s="28">
        <v>11598.1</v>
      </c>
      <c r="J4" s="28">
        <v>11870.1</v>
      </c>
      <c r="K4" s="28">
        <v>12012.2</v>
      </c>
      <c r="L4" s="28">
        <v>12151.7</v>
      </c>
      <c r="M4" s="28">
        <v>12281.6</v>
      </c>
      <c r="N4" s="28">
        <v>12405.4</v>
      </c>
      <c r="O4" s="28">
        <v>12522.7</v>
      </c>
      <c r="P4" s="28">
        <v>12631.2</v>
      </c>
      <c r="Q4" s="28">
        <v>12734.4</v>
      </c>
      <c r="R4" s="28">
        <v>12861.4</v>
      </c>
      <c r="S4" s="28">
        <v>12986.5</v>
      </c>
      <c r="T4" s="28">
        <v>13109.2</v>
      </c>
      <c r="U4" s="28">
        <v>13231</v>
      </c>
      <c r="V4" s="28">
        <v>13348.9</v>
      </c>
      <c r="W4" s="28">
        <v>13465.6</v>
      </c>
      <c r="X4" s="28">
        <v>13579.1</v>
      </c>
      <c r="Y4" s="28">
        <v>13690.2</v>
      </c>
      <c r="Z4" s="28">
        <v>13801</v>
      </c>
      <c r="AA4" s="28">
        <v>13907.3</v>
      </c>
      <c r="AB4" s="28">
        <v>14013.3</v>
      </c>
      <c r="AC4" s="28">
        <v>14115.3</v>
      </c>
      <c r="AD4" s="28">
        <v>14218</v>
      </c>
      <c r="AE4" s="28">
        <v>14316.8</v>
      </c>
      <c r="AF4" s="28">
        <v>14414.6</v>
      </c>
      <c r="AG4" s="28">
        <v>14507.7</v>
      </c>
      <c r="AH4" s="28">
        <v>14601.4</v>
      </c>
      <c r="AI4" s="28">
        <v>14692.2</v>
      </c>
      <c r="AJ4" s="28">
        <v>14781.1</v>
      </c>
      <c r="AK4" s="28">
        <v>14867.3</v>
      </c>
      <c r="AL4" s="28">
        <v>14951</v>
      </c>
      <c r="AM4" s="28">
        <v>15032</v>
      </c>
      <c r="AN4" s="28">
        <v>15109.3</v>
      </c>
      <c r="AO4" s="28">
        <v>15182.6</v>
      </c>
      <c r="AP4" s="28">
        <v>15253.5</v>
      </c>
      <c r="AQ4" s="28">
        <v>15319.6</v>
      </c>
      <c r="AR4" s="28">
        <v>15385.5</v>
      </c>
      <c r="AS4" s="28">
        <v>15449.5</v>
      </c>
      <c r="AT4" s="28">
        <v>15509</v>
      </c>
      <c r="AU4" s="28">
        <v>15566.1</v>
      </c>
    </row>
    <row r="5" spans="2:47">
      <c r="B5" s="27" t="s">
        <v>385</v>
      </c>
      <c r="C5" s="28" t="s">
        <v>498</v>
      </c>
      <c r="D5" s="28">
        <v>11384.4</v>
      </c>
      <c r="E5" s="28">
        <v>12012.1</v>
      </c>
      <c r="F5" s="28">
        <v>12626.4</v>
      </c>
      <c r="G5" s="28">
        <v>13227.4</v>
      </c>
      <c r="H5" s="28">
        <v>13814.8</v>
      </c>
      <c r="I5" s="28">
        <v>14957.5</v>
      </c>
      <c r="J5" s="28">
        <v>15234.9</v>
      </c>
      <c r="K5" s="28">
        <v>15484.1</v>
      </c>
      <c r="L5" s="28">
        <v>15777.3</v>
      </c>
      <c r="M5" s="28">
        <v>16075.8</v>
      </c>
      <c r="N5" s="28">
        <v>16371.9</v>
      </c>
      <c r="O5" s="28">
        <v>16671.400000000001</v>
      </c>
      <c r="P5" s="28">
        <v>16972.8</v>
      </c>
      <c r="Q5" s="28">
        <v>17275.099999999999</v>
      </c>
      <c r="R5" s="28">
        <v>17526.900000000001</v>
      </c>
      <c r="S5" s="28">
        <v>17772.900000000001</v>
      </c>
      <c r="T5" s="28">
        <v>18013.900000000001</v>
      </c>
      <c r="U5" s="28">
        <v>18251</v>
      </c>
      <c r="V5" s="28">
        <v>18483.3</v>
      </c>
      <c r="W5" s="28">
        <v>18711.400000000001</v>
      </c>
      <c r="X5" s="28">
        <v>18934.599999999999</v>
      </c>
      <c r="Y5" s="28">
        <v>19152.7</v>
      </c>
      <c r="Z5" s="28">
        <v>19365.900000000001</v>
      </c>
      <c r="AA5" s="28">
        <v>19573.900000000001</v>
      </c>
      <c r="AB5" s="28">
        <v>19777</v>
      </c>
      <c r="AC5" s="28">
        <v>19974.3</v>
      </c>
      <c r="AD5" s="28">
        <v>20166.2</v>
      </c>
      <c r="AE5" s="28">
        <v>20351.900000000001</v>
      </c>
      <c r="AF5" s="28">
        <v>20532.099999999999</v>
      </c>
      <c r="AG5" s="28">
        <v>20705.900000000001</v>
      </c>
      <c r="AH5" s="28">
        <v>20874</v>
      </c>
      <c r="AI5" s="28">
        <v>21036.2</v>
      </c>
      <c r="AJ5" s="28">
        <v>21192.6</v>
      </c>
      <c r="AK5" s="28">
        <v>21343.3</v>
      </c>
      <c r="AL5" s="28">
        <v>21488.2</v>
      </c>
      <c r="AM5" s="28">
        <v>21635.1</v>
      </c>
      <c r="AN5" s="28">
        <v>21785.200000000001</v>
      </c>
      <c r="AO5" s="28">
        <v>21939.599999999999</v>
      </c>
      <c r="AP5" s="28">
        <v>22097.5</v>
      </c>
      <c r="AQ5" s="28">
        <v>22257.599999999999</v>
      </c>
      <c r="AR5" s="28">
        <v>22423.3</v>
      </c>
      <c r="AS5" s="28">
        <v>22591.3</v>
      </c>
      <c r="AT5" s="28">
        <v>22761.7</v>
      </c>
      <c r="AU5" s="28">
        <v>22936.400000000001</v>
      </c>
    </row>
    <row r="6" spans="2:47">
      <c r="B6" s="27" t="s">
        <v>434</v>
      </c>
      <c r="C6" s="28" t="s">
        <v>498</v>
      </c>
      <c r="D6" s="28">
        <v>5329.1</v>
      </c>
      <c r="E6" s="28">
        <v>5391.7</v>
      </c>
      <c r="F6" s="28">
        <v>5450.6</v>
      </c>
      <c r="G6" s="28">
        <v>5506</v>
      </c>
      <c r="H6" s="28">
        <v>5557.8</v>
      </c>
      <c r="I6" s="28">
        <v>5669.5</v>
      </c>
      <c r="J6" s="28">
        <v>5746.4</v>
      </c>
      <c r="K6" s="28">
        <v>5808.4</v>
      </c>
      <c r="L6" s="28">
        <v>5869.9</v>
      </c>
      <c r="M6" s="28">
        <v>5926.3</v>
      </c>
      <c r="N6" s="28">
        <v>5981.5</v>
      </c>
      <c r="O6" s="28">
        <v>6035.2</v>
      </c>
      <c r="P6" s="28">
        <v>6087.4</v>
      </c>
      <c r="Q6" s="28">
        <v>6138.1</v>
      </c>
      <c r="R6" s="28">
        <v>6193.5</v>
      </c>
      <c r="S6" s="28">
        <v>6248.1</v>
      </c>
      <c r="T6" s="28">
        <v>6301.8</v>
      </c>
      <c r="U6" s="28">
        <v>6354.5</v>
      </c>
      <c r="V6" s="28">
        <v>6406.3</v>
      </c>
      <c r="W6" s="28">
        <v>6457.1</v>
      </c>
      <c r="X6" s="28">
        <v>6507</v>
      </c>
      <c r="Y6" s="28">
        <v>6555.8</v>
      </c>
      <c r="Z6" s="28">
        <v>6603.7</v>
      </c>
      <c r="AA6" s="28">
        <v>6649</v>
      </c>
      <c r="AB6" s="28">
        <v>6691.8</v>
      </c>
      <c r="AC6" s="28">
        <v>6733.1</v>
      </c>
      <c r="AD6" s="28">
        <v>6772.8</v>
      </c>
      <c r="AE6" s="28">
        <v>6810.7</v>
      </c>
      <c r="AF6" s="28">
        <v>6846.5</v>
      </c>
      <c r="AG6" s="28">
        <v>6880.2</v>
      </c>
      <c r="AH6" s="28">
        <v>6911.7</v>
      </c>
      <c r="AI6" s="28">
        <v>6940.8</v>
      </c>
      <c r="AJ6" s="28">
        <v>6967.3</v>
      </c>
      <c r="AK6" s="28">
        <v>6990.9</v>
      </c>
      <c r="AL6" s="28">
        <v>7011.4</v>
      </c>
      <c r="AM6" s="28">
        <v>7028.4</v>
      </c>
      <c r="AN6" s="28">
        <v>7041.7</v>
      </c>
      <c r="AO6" s="28">
        <v>7050.9</v>
      </c>
      <c r="AP6" s="28">
        <v>7055.6</v>
      </c>
      <c r="AQ6" s="28">
        <v>7055.8</v>
      </c>
      <c r="AR6" s="28">
        <v>7051</v>
      </c>
      <c r="AS6" s="28">
        <v>7040.8</v>
      </c>
      <c r="AT6" s="28">
        <v>7024.8</v>
      </c>
      <c r="AU6" s="28">
        <v>7002.6</v>
      </c>
    </row>
    <row r="7" spans="2:47">
      <c r="B7" s="27" t="s">
        <v>439</v>
      </c>
      <c r="C7" s="28" t="s">
        <v>498</v>
      </c>
      <c r="D7" s="28">
        <v>127.8</v>
      </c>
      <c r="E7" s="28">
        <v>154</v>
      </c>
      <c r="F7" s="28">
        <v>180.3</v>
      </c>
      <c r="G7" s="28">
        <v>206.5</v>
      </c>
      <c r="H7" s="28">
        <v>232.8</v>
      </c>
      <c r="I7" s="28">
        <v>232.5</v>
      </c>
      <c r="J7" s="28">
        <v>232</v>
      </c>
      <c r="K7" s="28">
        <v>231.6</v>
      </c>
      <c r="L7" s="28">
        <v>231.1</v>
      </c>
      <c r="M7" s="28">
        <v>230.7</v>
      </c>
      <c r="N7" s="28">
        <v>230.2</v>
      </c>
      <c r="O7" s="28">
        <v>229.9</v>
      </c>
      <c r="P7" s="28">
        <v>229.4</v>
      </c>
      <c r="Q7" s="28">
        <v>229.1</v>
      </c>
      <c r="R7" s="28">
        <v>228.8</v>
      </c>
      <c r="S7" s="28">
        <v>228.4</v>
      </c>
      <c r="T7" s="28">
        <v>228.1</v>
      </c>
      <c r="U7" s="28">
        <v>227.8</v>
      </c>
      <c r="V7" s="28">
        <v>227.6</v>
      </c>
      <c r="W7" s="28">
        <v>227.3</v>
      </c>
      <c r="X7" s="28">
        <v>227</v>
      </c>
      <c r="Y7" s="28">
        <v>226.7</v>
      </c>
      <c r="Z7" s="28">
        <v>226.5</v>
      </c>
      <c r="AA7" s="28">
        <v>226.3</v>
      </c>
      <c r="AB7" s="28">
        <v>226.1</v>
      </c>
      <c r="AC7" s="28">
        <v>225.9</v>
      </c>
      <c r="AD7" s="28">
        <v>225.6</v>
      </c>
      <c r="AE7" s="28">
        <v>225.5</v>
      </c>
      <c r="AF7" s="28">
        <v>225.3</v>
      </c>
      <c r="AG7" s="28">
        <v>225.1</v>
      </c>
      <c r="AH7" s="28">
        <v>225</v>
      </c>
      <c r="AI7" s="28">
        <v>224.8</v>
      </c>
      <c r="AJ7" s="28">
        <v>224.7</v>
      </c>
      <c r="AK7" s="28">
        <v>224.6</v>
      </c>
      <c r="AL7" s="28">
        <v>224.4</v>
      </c>
      <c r="AM7" s="28">
        <v>224.3</v>
      </c>
      <c r="AN7" s="28">
        <v>224.2</v>
      </c>
      <c r="AO7" s="28">
        <v>224.1</v>
      </c>
      <c r="AP7" s="28">
        <v>224</v>
      </c>
      <c r="AQ7" s="28">
        <v>223.9</v>
      </c>
      <c r="AR7" s="28">
        <v>223.8</v>
      </c>
      <c r="AS7" s="28">
        <v>223.7</v>
      </c>
      <c r="AT7" s="28">
        <v>223.6</v>
      </c>
      <c r="AU7" s="28">
        <v>223.5</v>
      </c>
    </row>
    <row r="8" spans="2:47">
      <c r="B8" s="27" t="s">
        <v>391</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436</v>
      </c>
      <c r="C9" s="28" t="s">
        <v>498</v>
      </c>
      <c r="D9" s="28">
        <v>17077.8</v>
      </c>
      <c r="E9" s="28">
        <v>18738.7</v>
      </c>
      <c r="F9" s="28">
        <v>20364.3</v>
      </c>
      <c r="G9" s="28">
        <v>21954.1</v>
      </c>
      <c r="H9" s="28">
        <v>23507.5</v>
      </c>
      <c r="I9" s="28">
        <v>23498.799999999999</v>
      </c>
      <c r="J9" s="28">
        <v>23780.799999999999</v>
      </c>
      <c r="K9" s="28">
        <v>23937.3</v>
      </c>
      <c r="L9" s="28">
        <v>24067.1</v>
      </c>
      <c r="M9" s="28">
        <v>24150.799999999999</v>
      </c>
      <c r="N9" s="28">
        <v>24215</v>
      </c>
      <c r="O9" s="28">
        <v>24263</v>
      </c>
      <c r="P9" s="28">
        <v>24260.9</v>
      </c>
      <c r="Q9" s="28">
        <v>24252</v>
      </c>
      <c r="R9" s="28">
        <v>24392.1</v>
      </c>
      <c r="S9" s="28">
        <v>24528.9</v>
      </c>
      <c r="T9" s="28">
        <v>24657</v>
      </c>
      <c r="U9" s="28">
        <v>24802.799999999999</v>
      </c>
      <c r="V9" s="28">
        <v>24921.4</v>
      </c>
      <c r="W9" s="28">
        <v>25048.7</v>
      </c>
      <c r="X9" s="28">
        <v>25164.400000000001</v>
      </c>
      <c r="Y9" s="28">
        <v>25269.4</v>
      </c>
      <c r="Z9" s="28">
        <v>25406.7</v>
      </c>
      <c r="AA9" s="28">
        <v>25506.6</v>
      </c>
      <c r="AB9" s="28">
        <v>25632.400000000001</v>
      </c>
      <c r="AC9" s="28">
        <v>25727.5</v>
      </c>
      <c r="AD9" s="28">
        <v>25860.3</v>
      </c>
      <c r="AE9" s="28">
        <v>25966.6</v>
      </c>
      <c r="AF9" s="28">
        <v>26088.799999999999</v>
      </c>
      <c r="AG9" s="28">
        <v>26163.4</v>
      </c>
      <c r="AH9" s="28">
        <v>26281.4</v>
      </c>
      <c r="AI9" s="28">
        <v>26378.400000000001</v>
      </c>
      <c r="AJ9" s="28">
        <v>26482.1</v>
      </c>
      <c r="AK9" s="28">
        <v>26567.3</v>
      </c>
      <c r="AL9" s="28">
        <v>26658.6</v>
      </c>
      <c r="AM9" s="28">
        <v>26738.9</v>
      </c>
      <c r="AN9" s="28">
        <v>26801.3</v>
      </c>
      <c r="AO9" s="28">
        <v>26808.5</v>
      </c>
      <c r="AP9" s="28">
        <v>26802.799999999999</v>
      </c>
      <c r="AQ9" s="28">
        <v>26735.9</v>
      </c>
      <c r="AR9" s="28">
        <v>26673.8</v>
      </c>
      <c r="AS9" s="28">
        <v>26599.599999999999</v>
      </c>
      <c r="AT9" s="28">
        <v>26474.7</v>
      </c>
      <c r="AU9" s="28">
        <v>26345.599999999999</v>
      </c>
    </row>
    <row r="10" spans="2:47">
      <c r="B10" s="27" t="s">
        <v>501</v>
      </c>
      <c r="C10" s="29" t="s">
        <v>498</v>
      </c>
      <c r="D10" s="30">
        <f>SUM(D3:D9)</f>
        <v>44875</v>
      </c>
      <c r="E10" s="30">
        <f t="shared" ref="E10:AU10" si="0">SUM(E3:E9)</f>
        <v>47746.200000000004</v>
      </c>
      <c r="F10" s="30">
        <f t="shared" si="0"/>
        <v>50556.7</v>
      </c>
      <c r="G10" s="30">
        <f t="shared" si="0"/>
        <v>53306.1</v>
      </c>
      <c r="H10" s="30">
        <f t="shared" si="0"/>
        <v>55993.7</v>
      </c>
      <c r="I10" s="30">
        <f t="shared" si="0"/>
        <v>57457</v>
      </c>
      <c r="J10" s="30">
        <f t="shared" si="0"/>
        <v>58378.600000000006</v>
      </c>
      <c r="K10" s="30">
        <f t="shared" si="0"/>
        <v>59000.7</v>
      </c>
      <c r="L10" s="30">
        <f t="shared" si="0"/>
        <v>59640.2</v>
      </c>
      <c r="M10" s="30">
        <f t="shared" si="0"/>
        <v>60219.899999999994</v>
      </c>
      <c r="N10" s="30">
        <f t="shared" si="0"/>
        <v>60767.899999999994</v>
      </c>
      <c r="O10" s="30">
        <f t="shared" si="0"/>
        <v>61292.6</v>
      </c>
      <c r="P10" s="30">
        <f t="shared" si="0"/>
        <v>61754.100000000006</v>
      </c>
      <c r="Q10" s="30">
        <f t="shared" si="0"/>
        <v>62201.1</v>
      </c>
      <c r="R10" s="30">
        <f t="shared" si="0"/>
        <v>62789.599999999999</v>
      </c>
      <c r="S10" s="30">
        <f t="shared" si="0"/>
        <v>63365.8</v>
      </c>
      <c r="T10" s="30">
        <f t="shared" si="0"/>
        <v>63924.5</v>
      </c>
      <c r="U10" s="30">
        <f t="shared" si="0"/>
        <v>64495.7</v>
      </c>
      <c r="V10" s="30">
        <f t="shared" si="0"/>
        <v>65028.600000000006</v>
      </c>
      <c r="W10" s="30">
        <f t="shared" si="0"/>
        <v>65564.100000000006</v>
      </c>
      <c r="X10" s="30">
        <f t="shared" si="0"/>
        <v>66078.100000000006</v>
      </c>
      <c r="Y10" s="30">
        <f t="shared" si="0"/>
        <v>66572.3</v>
      </c>
      <c r="Z10" s="30">
        <f t="shared" si="0"/>
        <v>67094</v>
      </c>
      <c r="AA10" s="30">
        <f t="shared" si="0"/>
        <v>67564.100000000006</v>
      </c>
      <c r="AB10" s="30">
        <f t="shared" si="0"/>
        <v>68053.5</v>
      </c>
      <c r="AC10" s="30">
        <f t="shared" si="0"/>
        <v>68499.600000000006</v>
      </c>
      <c r="AD10" s="30">
        <f t="shared" si="0"/>
        <v>68978.600000000006</v>
      </c>
      <c r="AE10" s="30">
        <f t="shared" si="0"/>
        <v>69418.2</v>
      </c>
      <c r="AF10" s="30">
        <f t="shared" si="0"/>
        <v>69865.600000000006</v>
      </c>
      <c r="AG10" s="30">
        <f t="shared" si="0"/>
        <v>70250.2</v>
      </c>
      <c r="AH10" s="30">
        <f t="shared" si="0"/>
        <v>70672.7</v>
      </c>
      <c r="AI10" s="30">
        <f t="shared" si="0"/>
        <v>71062.200000000012</v>
      </c>
      <c r="AJ10" s="30">
        <f t="shared" si="0"/>
        <v>71448.299999999988</v>
      </c>
      <c r="AK10" s="30">
        <f t="shared" si="0"/>
        <v>71804</v>
      </c>
      <c r="AL10" s="30">
        <f t="shared" si="0"/>
        <v>72154</v>
      </c>
      <c r="AM10" s="30">
        <f t="shared" si="0"/>
        <v>72488.3</v>
      </c>
      <c r="AN10" s="30">
        <f t="shared" si="0"/>
        <v>72799.299999999988</v>
      </c>
      <c r="AO10" s="30">
        <f t="shared" si="0"/>
        <v>73049.399999999994</v>
      </c>
      <c r="AP10" s="30">
        <f t="shared" si="0"/>
        <v>73282.5</v>
      </c>
      <c r="AQ10" s="30">
        <f t="shared" si="0"/>
        <v>73444.600000000006</v>
      </c>
      <c r="AR10" s="30">
        <f t="shared" si="0"/>
        <v>73612.400000000009</v>
      </c>
      <c r="AS10" s="30">
        <f t="shared" si="0"/>
        <v>73762.600000000006</v>
      </c>
      <c r="AT10" s="30">
        <f t="shared" si="0"/>
        <v>73850.8</v>
      </c>
      <c r="AU10" s="30">
        <f t="shared" si="0"/>
        <v>73929.8</v>
      </c>
    </row>
    <row r="12" spans="2:47">
      <c r="B12" s="24" t="s">
        <v>502</v>
      </c>
      <c r="C12" s="25" t="s">
        <v>422</v>
      </c>
      <c r="D12" s="25">
        <v>2017</v>
      </c>
      <c r="E12" s="25">
        <v>2018</v>
      </c>
      <c r="F12" s="25">
        <v>2019</v>
      </c>
      <c r="G12" s="25">
        <v>2020</v>
      </c>
      <c r="H12" s="25">
        <v>2021</v>
      </c>
      <c r="I12" s="25">
        <v>2022</v>
      </c>
      <c r="J12" s="25">
        <v>2023</v>
      </c>
      <c r="K12" s="25">
        <v>2024</v>
      </c>
      <c r="L12" s="25">
        <v>2025</v>
      </c>
      <c r="M12" s="25">
        <v>2026</v>
      </c>
      <c r="N12" s="25">
        <v>2027</v>
      </c>
      <c r="O12" s="25">
        <v>2028</v>
      </c>
      <c r="P12" s="25">
        <v>2029</v>
      </c>
      <c r="Q12" s="25">
        <v>2030</v>
      </c>
      <c r="R12" s="25">
        <v>2031</v>
      </c>
      <c r="S12" s="25">
        <v>2032</v>
      </c>
      <c r="T12" s="25">
        <v>2033</v>
      </c>
      <c r="U12" s="25">
        <v>2034</v>
      </c>
      <c r="V12" s="25">
        <v>2035</v>
      </c>
      <c r="W12" s="25">
        <v>2036</v>
      </c>
      <c r="X12" s="25">
        <v>2037</v>
      </c>
      <c r="Y12" s="25">
        <v>2038</v>
      </c>
      <c r="Z12" s="25">
        <v>2039</v>
      </c>
      <c r="AA12" s="25">
        <v>2040</v>
      </c>
      <c r="AB12" s="25">
        <v>2041</v>
      </c>
      <c r="AC12" s="25">
        <v>2042</v>
      </c>
      <c r="AD12" s="25">
        <v>2043</v>
      </c>
      <c r="AE12" s="25">
        <v>2044</v>
      </c>
      <c r="AF12" s="25">
        <v>2045</v>
      </c>
      <c r="AG12" s="25">
        <v>2046</v>
      </c>
      <c r="AH12" s="25">
        <v>2047</v>
      </c>
      <c r="AI12" s="25">
        <v>2048</v>
      </c>
      <c r="AJ12" s="25">
        <v>2049</v>
      </c>
      <c r="AK12" s="25">
        <v>2050</v>
      </c>
      <c r="AL12" s="25">
        <v>2051</v>
      </c>
      <c r="AM12" s="25">
        <v>2052</v>
      </c>
      <c r="AN12" s="25">
        <v>2053</v>
      </c>
      <c r="AO12" s="25">
        <v>2054</v>
      </c>
      <c r="AP12" s="25">
        <v>2055</v>
      </c>
      <c r="AQ12" s="25">
        <v>2056</v>
      </c>
      <c r="AR12" s="25">
        <v>2057</v>
      </c>
      <c r="AS12" s="25">
        <v>2058</v>
      </c>
      <c r="AT12" s="25">
        <v>2059</v>
      </c>
      <c r="AU12" s="25">
        <v>2060</v>
      </c>
    </row>
    <row r="13" spans="2:47">
      <c r="B13" s="27" t="s">
        <v>397</v>
      </c>
      <c r="C13" s="28" t="s">
        <v>498</v>
      </c>
      <c r="D13" s="28">
        <v>1170.8</v>
      </c>
      <c r="E13" s="28">
        <v>1243.0999999999999</v>
      </c>
      <c r="F13" s="28">
        <v>1325.7</v>
      </c>
      <c r="G13" s="28">
        <v>1418.9</v>
      </c>
      <c r="H13" s="28">
        <v>1523.1</v>
      </c>
      <c r="I13" s="28">
        <v>1500.6</v>
      </c>
      <c r="J13" s="28">
        <v>1514.4</v>
      </c>
      <c r="K13" s="28">
        <v>1527.1</v>
      </c>
      <c r="L13" s="28">
        <v>1543.1</v>
      </c>
      <c r="M13" s="28">
        <v>1554.7</v>
      </c>
      <c r="N13" s="28">
        <v>1563.9</v>
      </c>
      <c r="O13" s="28">
        <v>1570.4</v>
      </c>
      <c r="P13" s="28">
        <v>1572.4</v>
      </c>
      <c r="Q13" s="28">
        <v>1572.4</v>
      </c>
      <c r="R13" s="28">
        <v>1586.9</v>
      </c>
      <c r="S13" s="28">
        <v>1601</v>
      </c>
      <c r="T13" s="28">
        <v>1614.5</v>
      </c>
      <c r="U13" s="28">
        <v>1628.6</v>
      </c>
      <c r="V13" s="28">
        <v>1641.1</v>
      </c>
      <c r="W13" s="28">
        <v>1654</v>
      </c>
      <c r="X13" s="28">
        <v>1666</v>
      </c>
      <c r="Y13" s="28">
        <v>1677.5</v>
      </c>
      <c r="Z13" s="28">
        <v>1690.2</v>
      </c>
      <c r="AA13" s="28">
        <v>1701</v>
      </c>
      <c r="AB13" s="28">
        <v>1712.9</v>
      </c>
      <c r="AC13" s="28">
        <v>1723.5</v>
      </c>
      <c r="AD13" s="28">
        <v>1735.7</v>
      </c>
      <c r="AE13" s="28">
        <v>1746.7</v>
      </c>
      <c r="AF13" s="28">
        <v>1758.3</v>
      </c>
      <c r="AG13" s="28">
        <v>1767.9</v>
      </c>
      <c r="AH13" s="28">
        <v>1779.2</v>
      </c>
      <c r="AI13" s="28">
        <v>1789.8</v>
      </c>
      <c r="AJ13" s="28">
        <v>1800.5</v>
      </c>
      <c r="AK13" s="28">
        <v>1810.6</v>
      </c>
      <c r="AL13" s="28">
        <v>1820.4</v>
      </c>
      <c r="AM13" s="28">
        <v>1829.6</v>
      </c>
      <c r="AN13" s="28">
        <v>1837.6</v>
      </c>
      <c r="AO13" s="28">
        <v>1843.7</v>
      </c>
      <c r="AP13" s="28">
        <v>1849.1</v>
      </c>
      <c r="AQ13" s="28">
        <v>1851.8</v>
      </c>
      <c r="AR13" s="28">
        <v>1855</v>
      </c>
      <c r="AS13" s="28">
        <v>1857.7</v>
      </c>
      <c r="AT13" s="28">
        <v>1857</v>
      </c>
      <c r="AU13" s="28">
        <v>1855.6</v>
      </c>
    </row>
    <row r="14" spans="2:47">
      <c r="B14" s="27" t="s">
        <v>432</v>
      </c>
      <c r="C14" s="28" t="s">
        <v>498</v>
      </c>
      <c r="D14" s="28">
        <v>9785.1</v>
      </c>
      <c r="E14" s="28">
        <v>10206.6</v>
      </c>
      <c r="F14" s="28">
        <v>10609.4</v>
      </c>
      <c r="G14" s="28">
        <v>10993.2</v>
      </c>
      <c r="H14" s="28">
        <v>11357.7</v>
      </c>
      <c r="I14" s="28">
        <v>11598.1</v>
      </c>
      <c r="J14" s="28">
        <v>11870.1</v>
      </c>
      <c r="K14" s="28">
        <v>12012.2</v>
      </c>
      <c r="L14" s="28">
        <v>12151.7</v>
      </c>
      <c r="M14" s="28">
        <v>12281.6</v>
      </c>
      <c r="N14" s="28">
        <v>12405.4</v>
      </c>
      <c r="O14" s="28">
        <v>12522.6</v>
      </c>
      <c r="P14" s="28">
        <v>12631.1</v>
      </c>
      <c r="Q14" s="28">
        <v>12734.3</v>
      </c>
      <c r="R14" s="28">
        <v>12861.2</v>
      </c>
      <c r="S14" s="28">
        <v>12986.1</v>
      </c>
      <c r="T14" s="28">
        <v>13108.4</v>
      </c>
      <c r="U14" s="28">
        <v>13229.8</v>
      </c>
      <c r="V14" s="28">
        <v>13347.2</v>
      </c>
      <c r="W14" s="28">
        <v>13463</v>
      </c>
      <c r="X14" s="28">
        <v>13575.1</v>
      </c>
      <c r="Y14" s="28">
        <v>13683.2</v>
      </c>
      <c r="Z14" s="28">
        <v>13788.2</v>
      </c>
      <c r="AA14" s="28">
        <v>13885.2</v>
      </c>
      <c r="AB14" s="28">
        <v>13977.3</v>
      </c>
      <c r="AC14" s="28">
        <v>14057.3</v>
      </c>
      <c r="AD14" s="28">
        <v>14121.6</v>
      </c>
      <c r="AE14" s="28">
        <v>14168.5</v>
      </c>
      <c r="AF14" s="28">
        <v>14196.5</v>
      </c>
      <c r="AG14" s="28">
        <v>14193.5</v>
      </c>
      <c r="AH14" s="28">
        <v>14143.5</v>
      </c>
      <c r="AI14" s="28">
        <v>14022.9</v>
      </c>
      <c r="AJ14" s="28">
        <v>13786.1</v>
      </c>
      <c r="AK14" s="28">
        <v>13448</v>
      </c>
      <c r="AL14" s="28">
        <v>13027.1</v>
      </c>
      <c r="AM14" s="28">
        <v>12529.2</v>
      </c>
      <c r="AN14" s="28">
        <v>11969</v>
      </c>
      <c r="AO14" s="28">
        <v>11370.7</v>
      </c>
      <c r="AP14" s="28">
        <v>10766</v>
      </c>
      <c r="AQ14" s="28">
        <v>10182.5</v>
      </c>
      <c r="AR14" s="28">
        <v>9650</v>
      </c>
      <c r="AS14" s="28">
        <v>9183.5</v>
      </c>
      <c r="AT14" s="28">
        <v>8787.5</v>
      </c>
      <c r="AU14" s="28">
        <v>8463.7000000000007</v>
      </c>
    </row>
    <row r="15" spans="2:47">
      <c r="B15" s="27" t="s">
        <v>385</v>
      </c>
      <c r="C15" s="28" t="s">
        <v>498</v>
      </c>
      <c r="D15" s="28">
        <v>11384.4</v>
      </c>
      <c r="E15" s="28">
        <v>12012.1</v>
      </c>
      <c r="F15" s="28">
        <v>12626.4</v>
      </c>
      <c r="G15" s="28">
        <v>13227.4</v>
      </c>
      <c r="H15" s="28">
        <v>13814.8</v>
      </c>
      <c r="I15" s="28">
        <v>14957.5</v>
      </c>
      <c r="J15" s="28">
        <v>15234.9</v>
      </c>
      <c r="K15" s="28">
        <v>15484.1</v>
      </c>
      <c r="L15" s="28">
        <v>15777.3</v>
      </c>
      <c r="M15" s="28">
        <v>16075.9</v>
      </c>
      <c r="N15" s="28">
        <v>16372.1</v>
      </c>
      <c r="O15" s="28">
        <v>16671.599999999999</v>
      </c>
      <c r="P15" s="28">
        <v>16973.099999999999</v>
      </c>
      <c r="Q15" s="28">
        <v>17275.599999999999</v>
      </c>
      <c r="R15" s="28">
        <v>17527.599999999999</v>
      </c>
      <c r="S15" s="28">
        <v>17774.099999999999</v>
      </c>
      <c r="T15" s="28">
        <v>18015.8</v>
      </c>
      <c r="U15" s="28">
        <v>18253.8</v>
      </c>
      <c r="V15" s="28">
        <v>18487.5</v>
      </c>
      <c r="W15" s="28">
        <v>18717.3</v>
      </c>
      <c r="X15" s="28">
        <v>18943.5</v>
      </c>
      <c r="Y15" s="28">
        <v>19167.099999999999</v>
      </c>
      <c r="Z15" s="28">
        <v>19389.900000000001</v>
      </c>
      <c r="AA15" s="28">
        <v>19612.400000000001</v>
      </c>
      <c r="AB15" s="28">
        <v>19836.5</v>
      </c>
      <c r="AC15" s="28">
        <v>20067.8</v>
      </c>
      <c r="AD15" s="28">
        <v>20320.599999999999</v>
      </c>
      <c r="AE15" s="28">
        <v>20588.2</v>
      </c>
      <c r="AF15" s="28">
        <v>20877.599999999999</v>
      </c>
      <c r="AG15" s="28">
        <v>21198.1</v>
      </c>
      <c r="AH15" s="28">
        <v>21571.1</v>
      </c>
      <c r="AI15" s="28">
        <v>22015.599999999999</v>
      </c>
      <c r="AJ15" s="28">
        <v>22574.9</v>
      </c>
      <c r="AK15" s="28">
        <v>23236.2</v>
      </c>
      <c r="AL15" s="28">
        <v>23982.400000000001</v>
      </c>
      <c r="AM15" s="28">
        <v>24812.9</v>
      </c>
      <c r="AN15" s="28">
        <v>25710</v>
      </c>
      <c r="AO15" s="28">
        <v>26646.7</v>
      </c>
      <c r="AP15" s="28">
        <v>27587.9</v>
      </c>
      <c r="AQ15" s="28">
        <v>28498.1</v>
      </c>
      <c r="AR15" s="28">
        <v>29352.5</v>
      </c>
      <c r="AS15" s="28">
        <v>30129.3</v>
      </c>
      <c r="AT15" s="28">
        <v>30820.7</v>
      </c>
      <c r="AU15" s="28">
        <v>31429.7</v>
      </c>
    </row>
    <row r="16" spans="2:47">
      <c r="B16" s="27" t="s">
        <v>434</v>
      </c>
      <c r="C16" s="28" t="s">
        <v>498</v>
      </c>
      <c r="D16" s="28">
        <v>5329.1</v>
      </c>
      <c r="E16" s="28">
        <v>5391.7</v>
      </c>
      <c r="F16" s="28">
        <v>5450.6</v>
      </c>
      <c r="G16" s="28">
        <v>5506</v>
      </c>
      <c r="H16" s="28">
        <v>5557.8</v>
      </c>
      <c r="I16" s="28">
        <v>5669.5</v>
      </c>
      <c r="J16" s="28">
        <v>5746.4</v>
      </c>
      <c r="K16" s="28">
        <v>5808.4</v>
      </c>
      <c r="L16" s="28">
        <v>5869.9</v>
      </c>
      <c r="M16" s="28">
        <v>5926.3</v>
      </c>
      <c r="N16" s="28">
        <v>5981.5</v>
      </c>
      <c r="O16" s="28">
        <v>6035.1</v>
      </c>
      <c r="P16" s="28">
        <v>6087.3</v>
      </c>
      <c r="Q16" s="28">
        <v>6137.9</v>
      </c>
      <c r="R16" s="28">
        <v>6193.1</v>
      </c>
      <c r="S16" s="28">
        <v>6247.6</v>
      </c>
      <c r="T16" s="28">
        <v>6301</v>
      </c>
      <c r="U16" s="28">
        <v>6353.4</v>
      </c>
      <c r="V16" s="28">
        <v>6404.6</v>
      </c>
      <c r="W16" s="28">
        <v>6454.8</v>
      </c>
      <c r="X16" s="28">
        <v>6503.5</v>
      </c>
      <c r="Y16" s="28">
        <v>6550.1</v>
      </c>
      <c r="Z16" s="28">
        <v>6594.2</v>
      </c>
      <c r="AA16" s="28">
        <v>6634.1</v>
      </c>
      <c r="AB16" s="28">
        <v>6669.5</v>
      </c>
      <c r="AC16" s="28">
        <v>6697.3</v>
      </c>
      <c r="AD16" s="28">
        <v>6709.8</v>
      </c>
      <c r="AE16" s="28">
        <v>6711.3</v>
      </c>
      <c r="AF16" s="28">
        <v>6698.8</v>
      </c>
      <c r="AG16" s="28">
        <v>6668.9</v>
      </c>
      <c r="AH16" s="28">
        <v>6617.2</v>
      </c>
      <c r="AI16" s="28">
        <v>6539.6</v>
      </c>
      <c r="AJ16" s="28">
        <v>6428.5</v>
      </c>
      <c r="AK16" s="28">
        <v>6281.8</v>
      </c>
      <c r="AL16" s="28">
        <v>6100.5</v>
      </c>
      <c r="AM16" s="28">
        <v>5886.9</v>
      </c>
      <c r="AN16" s="28">
        <v>5647.2</v>
      </c>
      <c r="AO16" s="28">
        <v>5390.9</v>
      </c>
      <c r="AP16" s="28">
        <v>5129.6000000000004</v>
      </c>
      <c r="AQ16" s="28">
        <v>4875.2</v>
      </c>
      <c r="AR16" s="28">
        <v>4636.8999999999996</v>
      </c>
      <c r="AS16" s="28">
        <v>4421</v>
      </c>
      <c r="AT16" s="28">
        <v>4229.6000000000004</v>
      </c>
      <c r="AU16" s="28">
        <v>4062</v>
      </c>
    </row>
    <row r="17" spans="2:47">
      <c r="B17" s="27" t="s">
        <v>439</v>
      </c>
      <c r="C17" s="28" t="s">
        <v>498</v>
      </c>
      <c r="D17" s="28">
        <v>127.8</v>
      </c>
      <c r="E17" s="28">
        <v>154</v>
      </c>
      <c r="F17" s="28">
        <v>180.3</v>
      </c>
      <c r="G17" s="28">
        <v>206.5</v>
      </c>
      <c r="H17" s="28">
        <v>232.8</v>
      </c>
      <c r="I17" s="28">
        <v>232.5</v>
      </c>
      <c r="J17" s="28">
        <v>232</v>
      </c>
      <c r="K17" s="28">
        <v>231.6</v>
      </c>
      <c r="L17" s="28">
        <v>231.1</v>
      </c>
      <c r="M17" s="28">
        <v>230.7</v>
      </c>
      <c r="N17" s="28">
        <v>230.2</v>
      </c>
      <c r="O17" s="28">
        <v>229.9</v>
      </c>
      <c r="P17" s="28">
        <v>229.4</v>
      </c>
      <c r="Q17" s="28">
        <v>229.1</v>
      </c>
      <c r="R17" s="28">
        <v>228.8</v>
      </c>
      <c r="S17" s="28">
        <v>228.4</v>
      </c>
      <c r="T17" s="28">
        <v>228.1</v>
      </c>
      <c r="U17" s="28">
        <v>227.8</v>
      </c>
      <c r="V17" s="28">
        <v>227.6</v>
      </c>
      <c r="W17" s="28">
        <v>227.3</v>
      </c>
      <c r="X17" s="28">
        <v>227</v>
      </c>
      <c r="Y17" s="28">
        <v>226.7</v>
      </c>
      <c r="Z17" s="28">
        <v>226.5</v>
      </c>
      <c r="AA17" s="28">
        <v>226.3</v>
      </c>
      <c r="AB17" s="28">
        <v>226.1</v>
      </c>
      <c r="AC17" s="28">
        <v>225.6</v>
      </c>
      <c r="AD17" s="28">
        <v>224.5</v>
      </c>
      <c r="AE17" s="28">
        <v>223.1</v>
      </c>
      <c r="AF17" s="28">
        <v>221.2</v>
      </c>
      <c r="AG17" s="28">
        <v>218.9</v>
      </c>
      <c r="AH17" s="28">
        <v>215.9</v>
      </c>
      <c r="AI17" s="28">
        <v>212.2</v>
      </c>
      <c r="AJ17" s="28">
        <v>207.6</v>
      </c>
      <c r="AK17" s="28">
        <v>202</v>
      </c>
      <c r="AL17" s="28">
        <v>195.4</v>
      </c>
      <c r="AM17" s="28">
        <v>188.1</v>
      </c>
      <c r="AN17" s="28">
        <v>180</v>
      </c>
      <c r="AO17" s="28">
        <v>171.5</v>
      </c>
      <c r="AP17" s="28">
        <v>163.19999999999999</v>
      </c>
      <c r="AQ17" s="28">
        <v>155.19999999999999</v>
      </c>
      <c r="AR17" s="28">
        <v>147.9</v>
      </c>
      <c r="AS17" s="28">
        <v>141.6</v>
      </c>
      <c r="AT17" s="28">
        <v>136.30000000000001</v>
      </c>
      <c r="AU17" s="28">
        <v>131.80000000000001</v>
      </c>
    </row>
    <row r="18" spans="2:47">
      <c r="B18" s="27" t="s">
        <v>391</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436</v>
      </c>
      <c r="C19" s="28" t="s">
        <v>498</v>
      </c>
      <c r="D19" s="28">
        <v>17077.8</v>
      </c>
      <c r="E19" s="28">
        <v>18738.7</v>
      </c>
      <c r="F19" s="28">
        <v>20364.3</v>
      </c>
      <c r="G19" s="28">
        <v>21954.1</v>
      </c>
      <c r="H19" s="28">
        <v>23507.5</v>
      </c>
      <c r="I19" s="28">
        <v>23498.799999999999</v>
      </c>
      <c r="J19" s="28">
        <v>23780.799999999999</v>
      </c>
      <c r="K19" s="28">
        <v>23937.3</v>
      </c>
      <c r="L19" s="28">
        <v>24067.1</v>
      </c>
      <c r="M19" s="28">
        <v>24150.799999999999</v>
      </c>
      <c r="N19" s="28">
        <v>24215</v>
      </c>
      <c r="O19" s="28">
        <v>24263</v>
      </c>
      <c r="P19" s="28">
        <v>24260.9</v>
      </c>
      <c r="Q19" s="28">
        <v>24252</v>
      </c>
      <c r="R19" s="28">
        <v>24392.1</v>
      </c>
      <c r="S19" s="28">
        <v>24528.9</v>
      </c>
      <c r="T19" s="28">
        <v>24657</v>
      </c>
      <c r="U19" s="28">
        <v>24802.799999999999</v>
      </c>
      <c r="V19" s="28">
        <v>24921.4</v>
      </c>
      <c r="W19" s="28">
        <v>25048.7</v>
      </c>
      <c r="X19" s="28">
        <v>25164.400000000001</v>
      </c>
      <c r="Y19" s="28">
        <v>25269.4</v>
      </c>
      <c r="Z19" s="28">
        <v>25406.7</v>
      </c>
      <c r="AA19" s="28">
        <v>25506.6</v>
      </c>
      <c r="AB19" s="28">
        <v>25632.400000000001</v>
      </c>
      <c r="AC19" s="28">
        <v>25727.5</v>
      </c>
      <c r="AD19" s="28">
        <v>25860.3</v>
      </c>
      <c r="AE19" s="28">
        <v>25966.6</v>
      </c>
      <c r="AF19" s="28">
        <v>26088.799999999999</v>
      </c>
      <c r="AG19" s="28">
        <v>26163.4</v>
      </c>
      <c r="AH19" s="28">
        <v>26281.4</v>
      </c>
      <c r="AI19" s="28">
        <v>26378.400000000001</v>
      </c>
      <c r="AJ19" s="28">
        <v>26482.1</v>
      </c>
      <c r="AK19" s="28">
        <v>26567.3</v>
      </c>
      <c r="AL19" s="28">
        <v>26658.6</v>
      </c>
      <c r="AM19" s="28">
        <v>26738.9</v>
      </c>
      <c r="AN19" s="28">
        <v>26801.3</v>
      </c>
      <c r="AO19" s="28">
        <v>26808.5</v>
      </c>
      <c r="AP19" s="28">
        <v>26802.799999999999</v>
      </c>
      <c r="AQ19" s="28">
        <v>26735.9</v>
      </c>
      <c r="AR19" s="28">
        <v>26673.8</v>
      </c>
      <c r="AS19" s="28">
        <v>26599.599999999999</v>
      </c>
      <c r="AT19" s="28">
        <v>26474.7</v>
      </c>
      <c r="AU19" s="28">
        <v>26345.599999999999</v>
      </c>
    </row>
    <row r="20" spans="2:47">
      <c r="B20" s="27" t="s">
        <v>501</v>
      </c>
      <c r="C20" s="29" t="s">
        <v>498</v>
      </c>
      <c r="D20" s="30">
        <f>SUM(D13:D19)</f>
        <v>44875</v>
      </c>
      <c r="E20" s="30">
        <f t="shared" ref="E20:AU20" si="1">SUM(E13:E19)</f>
        <v>47746.200000000004</v>
      </c>
      <c r="F20" s="30">
        <f t="shared" si="1"/>
        <v>50556.7</v>
      </c>
      <c r="G20" s="30">
        <f t="shared" si="1"/>
        <v>53306.1</v>
      </c>
      <c r="H20" s="30">
        <f t="shared" si="1"/>
        <v>55993.7</v>
      </c>
      <c r="I20" s="30">
        <f t="shared" si="1"/>
        <v>57457</v>
      </c>
      <c r="J20" s="30">
        <f t="shared" si="1"/>
        <v>58378.600000000006</v>
      </c>
      <c r="K20" s="30">
        <f t="shared" si="1"/>
        <v>59000.7</v>
      </c>
      <c r="L20" s="30">
        <f t="shared" si="1"/>
        <v>59640.2</v>
      </c>
      <c r="M20" s="30">
        <f t="shared" si="1"/>
        <v>60220</v>
      </c>
      <c r="N20" s="30">
        <f t="shared" si="1"/>
        <v>60768.1</v>
      </c>
      <c r="O20" s="30">
        <f t="shared" si="1"/>
        <v>61292.6</v>
      </c>
      <c r="P20" s="30">
        <f t="shared" si="1"/>
        <v>61754.200000000004</v>
      </c>
      <c r="Q20" s="30">
        <f t="shared" si="1"/>
        <v>62201.299999999996</v>
      </c>
      <c r="R20" s="30">
        <f t="shared" si="1"/>
        <v>62789.7</v>
      </c>
      <c r="S20" s="30">
        <f t="shared" si="1"/>
        <v>63366.1</v>
      </c>
      <c r="T20" s="30">
        <f t="shared" si="1"/>
        <v>63924.799999999996</v>
      </c>
      <c r="U20" s="30">
        <f t="shared" si="1"/>
        <v>64496.2</v>
      </c>
      <c r="V20" s="30">
        <f t="shared" si="1"/>
        <v>65029.4</v>
      </c>
      <c r="W20" s="30">
        <f t="shared" si="1"/>
        <v>65565.100000000006</v>
      </c>
      <c r="X20" s="30">
        <f t="shared" si="1"/>
        <v>66079.5</v>
      </c>
      <c r="Y20" s="30">
        <f t="shared" si="1"/>
        <v>66574</v>
      </c>
      <c r="Z20" s="30">
        <f t="shared" si="1"/>
        <v>67095.7</v>
      </c>
      <c r="AA20" s="30">
        <f t="shared" si="1"/>
        <v>67565.600000000006</v>
      </c>
      <c r="AB20" s="30">
        <f t="shared" si="1"/>
        <v>68054.7</v>
      </c>
      <c r="AC20" s="30">
        <f t="shared" si="1"/>
        <v>68499</v>
      </c>
      <c r="AD20" s="30">
        <f t="shared" si="1"/>
        <v>68972.5</v>
      </c>
      <c r="AE20" s="30">
        <f t="shared" si="1"/>
        <v>69404.399999999994</v>
      </c>
      <c r="AF20" s="30">
        <f t="shared" si="1"/>
        <v>69841.2</v>
      </c>
      <c r="AG20" s="30">
        <f t="shared" si="1"/>
        <v>70210.700000000012</v>
      </c>
      <c r="AH20" s="30">
        <f t="shared" si="1"/>
        <v>70608.3</v>
      </c>
      <c r="AI20" s="30">
        <f t="shared" si="1"/>
        <v>70958.5</v>
      </c>
      <c r="AJ20" s="30">
        <f t="shared" si="1"/>
        <v>71279.7</v>
      </c>
      <c r="AK20" s="30">
        <f t="shared" si="1"/>
        <v>71545.900000000009</v>
      </c>
      <c r="AL20" s="30">
        <f t="shared" si="1"/>
        <v>71784.399999999994</v>
      </c>
      <c r="AM20" s="30">
        <f t="shared" si="1"/>
        <v>71985.600000000006</v>
      </c>
      <c r="AN20" s="30">
        <f t="shared" si="1"/>
        <v>72145.099999999991</v>
      </c>
      <c r="AO20" s="30">
        <f t="shared" si="1"/>
        <v>72232</v>
      </c>
      <c r="AP20" s="30">
        <f t="shared" si="1"/>
        <v>72298.599999999991</v>
      </c>
      <c r="AQ20" s="30">
        <f t="shared" si="1"/>
        <v>72298.699999999983</v>
      </c>
      <c r="AR20" s="30">
        <f t="shared" si="1"/>
        <v>72316.100000000006</v>
      </c>
      <c r="AS20" s="30">
        <f t="shared" si="1"/>
        <v>72332.7</v>
      </c>
      <c r="AT20" s="30">
        <f t="shared" si="1"/>
        <v>72305.8</v>
      </c>
      <c r="AU20" s="30">
        <f t="shared" si="1"/>
        <v>72288.399999999994</v>
      </c>
    </row>
    <row r="22" spans="2:47">
      <c r="B22" s="24" t="s">
        <v>503</v>
      </c>
      <c r="C22" s="25" t="s">
        <v>422</v>
      </c>
      <c r="D22" s="25">
        <v>2017</v>
      </c>
      <c r="E22" s="25">
        <v>2018</v>
      </c>
      <c r="F22" s="25">
        <v>2019</v>
      </c>
      <c r="G22" s="25">
        <v>2020</v>
      </c>
      <c r="H22" s="25">
        <v>2021</v>
      </c>
      <c r="I22" s="25">
        <v>2022</v>
      </c>
      <c r="J22" s="25">
        <v>2023</v>
      </c>
      <c r="K22" s="25">
        <v>2024</v>
      </c>
      <c r="L22" s="25">
        <v>2025</v>
      </c>
      <c r="M22" s="25">
        <v>2026</v>
      </c>
      <c r="N22" s="25">
        <v>2027</v>
      </c>
      <c r="O22" s="25">
        <v>2028</v>
      </c>
      <c r="P22" s="25">
        <v>2029</v>
      </c>
      <c r="Q22" s="25">
        <v>2030</v>
      </c>
      <c r="R22" s="25">
        <v>2031</v>
      </c>
      <c r="S22" s="25">
        <v>2032</v>
      </c>
      <c r="T22" s="25">
        <v>2033</v>
      </c>
      <c r="U22" s="25">
        <v>2034</v>
      </c>
      <c r="V22" s="25">
        <v>2035</v>
      </c>
      <c r="W22" s="25">
        <v>2036</v>
      </c>
      <c r="X22" s="25">
        <v>2037</v>
      </c>
      <c r="Y22" s="25">
        <v>2038</v>
      </c>
      <c r="Z22" s="25">
        <v>2039</v>
      </c>
      <c r="AA22" s="25">
        <v>2040</v>
      </c>
      <c r="AB22" s="25">
        <v>2041</v>
      </c>
      <c r="AC22" s="25">
        <v>2042</v>
      </c>
      <c r="AD22" s="25">
        <v>2043</v>
      </c>
      <c r="AE22" s="25">
        <v>2044</v>
      </c>
      <c r="AF22" s="25">
        <v>2045</v>
      </c>
      <c r="AG22" s="25">
        <v>2046</v>
      </c>
      <c r="AH22" s="25">
        <v>2047</v>
      </c>
      <c r="AI22" s="25">
        <v>2048</v>
      </c>
      <c r="AJ22" s="25">
        <v>2049</v>
      </c>
      <c r="AK22" s="25">
        <v>2050</v>
      </c>
      <c r="AL22" s="25">
        <v>2051</v>
      </c>
      <c r="AM22" s="25">
        <v>2052</v>
      </c>
      <c r="AN22" s="25">
        <v>2053</v>
      </c>
      <c r="AO22" s="25">
        <v>2054</v>
      </c>
      <c r="AP22" s="25">
        <v>2055</v>
      </c>
      <c r="AQ22" s="25">
        <v>2056</v>
      </c>
      <c r="AR22" s="25">
        <v>2057</v>
      </c>
      <c r="AS22" s="25">
        <v>2058</v>
      </c>
      <c r="AT22" s="25">
        <v>2059</v>
      </c>
      <c r="AU22" s="25">
        <v>2060</v>
      </c>
    </row>
    <row r="23" spans="2:47">
      <c r="B23" s="27" t="s">
        <v>397</v>
      </c>
      <c r="C23" s="28" t="s">
        <v>498</v>
      </c>
      <c r="D23" s="28">
        <f t="shared" ref="D23:D29" si="2">+D3-D13</f>
        <v>0</v>
      </c>
      <c r="E23" s="28">
        <f t="shared" ref="E23:AU29" si="3">+E3-E13</f>
        <v>0</v>
      </c>
      <c r="F23" s="28">
        <f t="shared" si="3"/>
        <v>0</v>
      </c>
      <c r="G23" s="28">
        <f t="shared" si="3"/>
        <v>0</v>
      </c>
      <c r="H23" s="28">
        <f t="shared" si="3"/>
        <v>0</v>
      </c>
      <c r="I23" s="28">
        <f t="shared" si="3"/>
        <v>0</v>
      </c>
      <c r="J23" s="28">
        <f t="shared" si="3"/>
        <v>0</v>
      </c>
      <c r="K23" s="28">
        <f t="shared" si="3"/>
        <v>0</v>
      </c>
      <c r="L23" s="28">
        <f t="shared" si="3"/>
        <v>0</v>
      </c>
      <c r="M23" s="28">
        <f t="shared" si="3"/>
        <v>0</v>
      </c>
      <c r="N23" s="28">
        <f t="shared" si="3"/>
        <v>0</v>
      </c>
      <c r="O23" s="28">
        <f t="shared" si="3"/>
        <v>0</v>
      </c>
      <c r="P23" s="28">
        <f t="shared" si="3"/>
        <v>0</v>
      </c>
      <c r="Q23" s="28">
        <f t="shared" si="3"/>
        <v>0</v>
      </c>
      <c r="R23" s="28">
        <f t="shared" si="3"/>
        <v>0</v>
      </c>
      <c r="S23" s="28">
        <f t="shared" si="3"/>
        <v>0</v>
      </c>
      <c r="T23" s="28">
        <f t="shared" si="3"/>
        <v>0</v>
      </c>
      <c r="U23" s="28">
        <f t="shared" si="3"/>
        <v>0</v>
      </c>
      <c r="V23" s="28">
        <f t="shared" si="3"/>
        <v>0</v>
      </c>
      <c r="W23" s="28">
        <f t="shared" si="3"/>
        <v>0</v>
      </c>
      <c r="X23" s="28">
        <f t="shared" si="3"/>
        <v>0</v>
      </c>
      <c r="Y23" s="28">
        <f t="shared" si="3"/>
        <v>0</v>
      </c>
      <c r="Z23" s="28">
        <f t="shared" si="3"/>
        <v>0</v>
      </c>
      <c r="AA23" s="28">
        <f t="shared" si="3"/>
        <v>0</v>
      </c>
      <c r="AB23" s="28">
        <f t="shared" si="3"/>
        <v>0</v>
      </c>
      <c r="AC23" s="28">
        <f t="shared" si="3"/>
        <v>0</v>
      </c>
      <c r="AD23" s="28">
        <f t="shared" si="3"/>
        <v>0</v>
      </c>
      <c r="AE23" s="28">
        <f t="shared" si="3"/>
        <v>0</v>
      </c>
      <c r="AF23" s="28">
        <f t="shared" si="3"/>
        <v>0</v>
      </c>
      <c r="AG23" s="28">
        <f t="shared" si="3"/>
        <v>0</v>
      </c>
      <c r="AH23" s="28">
        <f t="shared" si="3"/>
        <v>0</v>
      </c>
      <c r="AI23" s="28">
        <f t="shared" si="3"/>
        <v>0</v>
      </c>
      <c r="AJ23" s="28">
        <f t="shared" si="3"/>
        <v>0</v>
      </c>
      <c r="AK23" s="28">
        <f t="shared" si="3"/>
        <v>0</v>
      </c>
      <c r="AL23" s="28">
        <f t="shared" si="3"/>
        <v>0</v>
      </c>
      <c r="AM23" s="28">
        <f t="shared" si="3"/>
        <v>0</v>
      </c>
      <c r="AN23" s="28">
        <f t="shared" si="3"/>
        <v>0</v>
      </c>
      <c r="AO23" s="28">
        <f t="shared" si="3"/>
        <v>0</v>
      </c>
      <c r="AP23" s="28">
        <f t="shared" si="3"/>
        <v>0</v>
      </c>
      <c r="AQ23" s="28">
        <f t="shared" si="3"/>
        <v>0</v>
      </c>
      <c r="AR23" s="28">
        <f t="shared" si="3"/>
        <v>0</v>
      </c>
      <c r="AS23" s="28">
        <f t="shared" si="3"/>
        <v>0</v>
      </c>
      <c r="AT23" s="28">
        <f t="shared" si="3"/>
        <v>0</v>
      </c>
      <c r="AU23" s="28">
        <f t="shared" si="3"/>
        <v>0</v>
      </c>
    </row>
    <row r="24" spans="2:47">
      <c r="B24" s="27" t="s">
        <v>432</v>
      </c>
      <c r="C24" s="28" t="s">
        <v>498</v>
      </c>
      <c r="D24" s="28">
        <f t="shared" si="2"/>
        <v>0</v>
      </c>
      <c r="E24" s="28">
        <f t="shared" ref="E24:S24" si="4">+E4-E14</f>
        <v>0</v>
      </c>
      <c r="F24" s="28">
        <f t="shared" si="4"/>
        <v>0</v>
      </c>
      <c r="G24" s="28">
        <f t="shared" si="4"/>
        <v>0</v>
      </c>
      <c r="H24" s="28">
        <f t="shared" si="4"/>
        <v>0</v>
      </c>
      <c r="I24" s="28">
        <f t="shared" si="4"/>
        <v>0</v>
      </c>
      <c r="J24" s="28">
        <f t="shared" si="4"/>
        <v>0</v>
      </c>
      <c r="K24" s="28">
        <f t="shared" si="4"/>
        <v>0</v>
      </c>
      <c r="L24" s="28">
        <f t="shared" si="4"/>
        <v>0</v>
      </c>
      <c r="M24" s="28">
        <f t="shared" si="4"/>
        <v>0</v>
      </c>
      <c r="N24" s="28">
        <f t="shared" si="4"/>
        <v>0</v>
      </c>
      <c r="O24" s="28">
        <f t="shared" si="4"/>
        <v>0.1000000000003638</v>
      </c>
      <c r="P24" s="28">
        <f t="shared" si="4"/>
        <v>0.1000000000003638</v>
      </c>
      <c r="Q24" s="28">
        <f t="shared" si="4"/>
        <v>0.1000000000003638</v>
      </c>
      <c r="R24" s="28">
        <f t="shared" si="4"/>
        <v>0.19999999999890861</v>
      </c>
      <c r="S24" s="28">
        <f t="shared" si="4"/>
        <v>0.3999999999996362</v>
      </c>
      <c r="T24" s="28">
        <f t="shared" si="3"/>
        <v>0.80000000000109139</v>
      </c>
      <c r="U24" s="28">
        <f t="shared" si="3"/>
        <v>1.2000000000007276</v>
      </c>
      <c r="V24" s="28">
        <f t="shared" si="3"/>
        <v>1.6999999999989086</v>
      </c>
      <c r="W24" s="28">
        <f t="shared" si="3"/>
        <v>2.6000000000003638</v>
      </c>
      <c r="X24" s="28">
        <f t="shared" si="3"/>
        <v>4</v>
      </c>
      <c r="Y24" s="28">
        <f t="shared" si="3"/>
        <v>7</v>
      </c>
      <c r="Z24" s="28">
        <f t="shared" si="3"/>
        <v>12.799999999999272</v>
      </c>
      <c r="AA24" s="28">
        <f t="shared" si="3"/>
        <v>22.099999999998545</v>
      </c>
      <c r="AB24" s="28">
        <f t="shared" si="3"/>
        <v>36</v>
      </c>
      <c r="AC24" s="28">
        <f t="shared" si="3"/>
        <v>58</v>
      </c>
      <c r="AD24" s="28">
        <f t="shared" si="3"/>
        <v>96.399999999999636</v>
      </c>
      <c r="AE24" s="28">
        <f t="shared" si="3"/>
        <v>148.29999999999927</v>
      </c>
      <c r="AF24" s="28">
        <f t="shared" si="3"/>
        <v>218.10000000000036</v>
      </c>
      <c r="AG24" s="28">
        <f t="shared" si="3"/>
        <v>314.20000000000073</v>
      </c>
      <c r="AH24" s="28">
        <f t="shared" si="3"/>
        <v>457.89999999999964</v>
      </c>
      <c r="AI24" s="28">
        <f t="shared" si="3"/>
        <v>669.30000000000109</v>
      </c>
      <c r="AJ24" s="28">
        <f t="shared" si="3"/>
        <v>995</v>
      </c>
      <c r="AK24" s="28">
        <f t="shared" si="3"/>
        <v>1419.2999999999993</v>
      </c>
      <c r="AL24" s="28">
        <f t="shared" si="3"/>
        <v>1923.8999999999996</v>
      </c>
      <c r="AM24" s="28">
        <f t="shared" si="3"/>
        <v>2502.7999999999993</v>
      </c>
      <c r="AN24" s="28">
        <f t="shared" si="3"/>
        <v>3140.2999999999993</v>
      </c>
      <c r="AO24" s="28">
        <f t="shared" si="3"/>
        <v>3811.8999999999996</v>
      </c>
      <c r="AP24" s="28">
        <f t="shared" si="3"/>
        <v>4487.5</v>
      </c>
      <c r="AQ24" s="28">
        <f t="shared" si="3"/>
        <v>5137.1000000000004</v>
      </c>
      <c r="AR24" s="28">
        <f t="shared" si="3"/>
        <v>5735.5</v>
      </c>
      <c r="AS24" s="28">
        <f t="shared" si="3"/>
        <v>6266</v>
      </c>
      <c r="AT24" s="28">
        <f t="shared" si="3"/>
        <v>6721.5</v>
      </c>
      <c r="AU24" s="28">
        <f t="shared" si="3"/>
        <v>7102.4</v>
      </c>
    </row>
    <row r="25" spans="2:47">
      <c r="B25" s="27" t="s">
        <v>385</v>
      </c>
      <c r="C25" s="28" t="s">
        <v>498</v>
      </c>
      <c r="D25" s="28">
        <f t="shared" si="2"/>
        <v>0</v>
      </c>
      <c r="E25" s="28">
        <f t="shared" si="3"/>
        <v>0</v>
      </c>
      <c r="F25" s="28">
        <f t="shared" si="3"/>
        <v>0</v>
      </c>
      <c r="G25" s="28">
        <f t="shared" si="3"/>
        <v>0</v>
      </c>
      <c r="H25" s="28">
        <f t="shared" si="3"/>
        <v>0</v>
      </c>
      <c r="I25" s="28">
        <f t="shared" si="3"/>
        <v>0</v>
      </c>
      <c r="J25" s="28">
        <f t="shared" si="3"/>
        <v>0</v>
      </c>
      <c r="K25" s="28">
        <f t="shared" si="3"/>
        <v>0</v>
      </c>
      <c r="L25" s="28">
        <f t="shared" si="3"/>
        <v>0</v>
      </c>
      <c r="M25" s="28">
        <f t="shared" si="3"/>
        <v>-0.1000000000003638</v>
      </c>
      <c r="N25" s="28">
        <f t="shared" si="3"/>
        <v>-0.2000000000007276</v>
      </c>
      <c r="O25" s="28">
        <f t="shared" si="3"/>
        <v>-0.19999999999708962</v>
      </c>
      <c r="P25" s="28">
        <f t="shared" si="3"/>
        <v>-0.2999999999992724</v>
      </c>
      <c r="Q25" s="28">
        <f t="shared" si="3"/>
        <v>-0.5</v>
      </c>
      <c r="R25" s="28">
        <f t="shared" si="3"/>
        <v>-0.69999999999708962</v>
      </c>
      <c r="S25" s="28">
        <f t="shared" si="3"/>
        <v>-1.1999999999970896</v>
      </c>
      <c r="T25" s="28">
        <f t="shared" si="3"/>
        <v>-1.8999999999978172</v>
      </c>
      <c r="U25" s="28">
        <f t="shared" si="3"/>
        <v>-2.7999999999992724</v>
      </c>
      <c r="V25" s="28">
        <f t="shared" si="3"/>
        <v>-4.2000000000007276</v>
      </c>
      <c r="W25" s="28">
        <f t="shared" si="3"/>
        <v>-5.8999999999978172</v>
      </c>
      <c r="X25" s="28">
        <f t="shared" si="3"/>
        <v>-8.9000000000014552</v>
      </c>
      <c r="Y25" s="28">
        <f t="shared" si="3"/>
        <v>-14.399999999997817</v>
      </c>
      <c r="Z25" s="28">
        <f t="shared" si="3"/>
        <v>-24</v>
      </c>
      <c r="AA25" s="28">
        <f t="shared" si="3"/>
        <v>-38.5</v>
      </c>
      <c r="AB25" s="28">
        <f t="shared" si="3"/>
        <v>-59.5</v>
      </c>
      <c r="AC25" s="28">
        <f t="shared" si="3"/>
        <v>-93.5</v>
      </c>
      <c r="AD25" s="28">
        <f t="shared" si="3"/>
        <v>-154.39999999999782</v>
      </c>
      <c r="AE25" s="28">
        <f t="shared" si="3"/>
        <v>-236.29999999999927</v>
      </c>
      <c r="AF25" s="28">
        <f t="shared" si="3"/>
        <v>-345.5</v>
      </c>
      <c r="AG25" s="28">
        <f t="shared" si="3"/>
        <v>-492.19999999999709</v>
      </c>
      <c r="AH25" s="28">
        <f t="shared" si="3"/>
        <v>-697.09999999999854</v>
      </c>
      <c r="AI25" s="28">
        <f t="shared" si="3"/>
        <v>-979.39999999999782</v>
      </c>
      <c r="AJ25" s="28">
        <f t="shared" si="3"/>
        <v>-1382.3000000000029</v>
      </c>
      <c r="AK25" s="28">
        <f t="shared" si="3"/>
        <v>-1892.9000000000015</v>
      </c>
      <c r="AL25" s="28">
        <f t="shared" si="3"/>
        <v>-2494.2000000000007</v>
      </c>
      <c r="AM25" s="28">
        <f t="shared" si="3"/>
        <v>-3177.8000000000029</v>
      </c>
      <c r="AN25" s="28">
        <f t="shared" si="3"/>
        <v>-3924.7999999999993</v>
      </c>
      <c r="AO25" s="28">
        <f t="shared" si="3"/>
        <v>-4707.1000000000022</v>
      </c>
      <c r="AP25" s="28">
        <f t="shared" si="3"/>
        <v>-5490.4000000000015</v>
      </c>
      <c r="AQ25" s="28">
        <f t="shared" si="3"/>
        <v>-6240.5</v>
      </c>
      <c r="AR25" s="28">
        <f t="shared" si="3"/>
        <v>-6929.2000000000007</v>
      </c>
      <c r="AS25" s="28">
        <f t="shared" si="3"/>
        <v>-7538</v>
      </c>
      <c r="AT25" s="28">
        <f t="shared" si="3"/>
        <v>-8059</v>
      </c>
      <c r="AU25" s="28">
        <f t="shared" si="3"/>
        <v>-8493.2999999999993</v>
      </c>
    </row>
    <row r="26" spans="2:47">
      <c r="B26" s="27" t="s">
        <v>434</v>
      </c>
      <c r="C26" s="28" t="s">
        <v>498</v>
      </c>
      <c r="D26" s="28">
        <f t="shared" si="2"/>
        <v>0</v>
      </c>
      <c r="E26" s="28">
        <f t="shared" si="3"/>
        <v>0</v>
      </c>
      <c r="F26" s="28">
        <f t="shared" si="3"/>
        <v>0</v>
      </c>
      <c r="G26" s="28">
        <f t="shared" si="3"/>
        <v>0</v>
      </c>
      <c r="H26" s="28">
        <f t="shared" si="3"/>
        <v>0</v>
      </c>
      <c r="I26" s="28">
        <f t="shared" si="3"/>
        <v>0</v>
      </c>
      <c r="J26" s="28">
        <f t="shared" si="3"/>
        <v>0</v>
      </c>
      <c r="K26" s="28">
        <f t="shared" si="3"/>
        <v>0</v>
      </c>
      <c r="L26" s="28">
        <f t="shared" si="3"/>
        <v>0</v>
      </c>
      <c r="M26" s="28">
        <f t="shared" si="3"/>
        <v>0</v>
      </c>
      <c r="N26" s="28">
        <f t="shared" si="3"/>
        <v>0</v>
      </c>
      <c r="O26" s="28">
        <f t="shared" si="3"/>
        <v>9.9999999999454303E-2</v>
      </c>
      <c r="P26" s="28">
        <f t="shared" si="3"/>
        <v>9.9999999999454303E-2</v>
      </c>
      <c r="Q26" s="28">
        <f t="shared" si="3"/>
        <v>0.2000000000007276</v>
      </c>
      <c r="R26" s="28">
        <f t="shared" si="3"/>
        <v>0.3999999999996362</v>
      </c>
      <c r="S26" s="28">
        <f t="shared" si="3"/>
        <v>0.5</v>
      </c>
      <c r="T26" s="28">
        <f t="shared" si="3"/>
        <v>0.8000000000001819</v>
      </c>
      <c r="U26" s="28">
        <f t="shared" si="3"/>
        <v>1.1000000000003638</v>
      </c>
      <c r="V26" s="28">
        <f t="shared" si="3"/>
        <v>1.6999999999998181</v>
      </c>
      <c r="W26" s="28">
        <f t="shared" si="3"/>
        <v>2.3000000000001819</v>
      </c>
      <c r="X26" s="28">
        <f t="shared" si="3"/>
        <v>3.5</v>
      </c>
      <c r="Y26" s="28">
        <f t="shared" si="3"/>
        <v>5.6999999999998181</v>
      </c>
      <c r="Z26" s="28">
        <f t="shared" si="3"/>
        <v>9.5</v>
      </c>
      <c r="AA26" s="28">
        <f t="shared" si="3"/>
        <v>14.899999999999636</v>
      </c>
      <c r="AB26" s="28">
        <f t="shared" si="3"/>
        <v>22.300000000000182</v>
      </c>
      <c r="AC26" s="28">
        <f t="shared" si="3"/>
        <v>35.800000000000182</v>
      </c>
      <c r="AD26" s="28">
        <f t="shared" si="3"/>
        <v>63</v>
      </c>
      <c r="AE26" s="28">
        <f t="shared" si="3"/>
        <v>99.399999999999636</v>
      </c>
      <c r="AF26" s="28">
        <f t="shared" si="3"/>
        <v>147.69999999999982</v>
      </c>
      <c r="AG26" s="28">
        <f t="shared" si="3"/>
        <v>211.30000000000018</v>
      </c>
      <c r="AH26" s="28">
        <f t="shared" si="3"/>
        <v>294.5</v>
      </c>
      <c r="AI26" s="28">
        <f t="shared" si="3"/>
        <v>401.19999999999982</v>
      </c>
      <c r="AJ26" s="28">
        <f t="shared" si="3"/>
        <v>538.80000000000018</v>
      </c>
      <c r="AK26" s="28">
        <f t="shared" si="3"/>
        <v>709.09999999999945</v>
      </c>
      <c r="AL26" s="28">
        <f t="shared" si="3"/>
        <v>910.89999999999964</v>
      </c>
      <c r="AM26" s="28">
        <f t="shared" si="3"/>
        <v>1141.5</v>
      </c>
      <c r="AN26" s="28">
        <f t="shared" si="3"/>
        <v>1394.5</v>
      </c>
      <c r="AO26" s="28">
        <f t="shared" si="3"/>
        <v>1660</v>
      </c>
      <c r="AP26" s="28">
        <f t="shared" si="3"/>
        <v>1926</v>
      </c>
      <c r="AQ26" s="28">
        <f t="shared" si="3"/>
        <v>2180.6000000000004</v>
      </c>
      <c r="AR26" s="28">
        <f t="shared" si="3"/>
        <v>2414.1000000000004</v>
      </c>
      <c r="AS26" s="28">
        <f t="shared" si="3"/>
        <v>2619.8000000000002</v>
      </c>
      <c r="AT26" s="28">
        <f t="shared" si="3"/>
        <v>2795.2</v>
      </c>
      <c r="AU26" s="28">
        <f t="shared" si="3"/>
        <v>2940.6000000000004</v>
      </c>
    </row>
    <row r="27" spans="2:47">
      <c r="B27" s="27" t="s">
        <v>439</v>
      </c>
      <c r="C27" s="28" t="s">
        <v>498</v>
      </c>
      <c r="D27" s="28">
        <f t="shared" si="2"/>
        <v>0</v>
      </c>
      <c r="E27" s="28">
        <f t="shared" si="3"/>
        <v>0</v>
      </c>
      <c r="F27" s="28">
        <f t="shared" si="3"/>
        <v>0</v>
      </c>
      <c r="G27" s="28">
        <f t="shared" si="3"/>
        <v>0</v>
      </c>
      <c r="H27" s="28">
        <f t="shared" si="3"/>
        <v>0</v>
      </c>
      <c r="I27" s="28">
        <f t="shared" si="3"/>
        <v>0</v>
      </c>
      <c r="J27" s="28">
        <f t="shared" si="3"/>
        <v>0</v>
      </c>
      <c r="K27" s="28">
        <f t="shared" si="3"/>
        <v>0</v>
      </c>
      <c r="L27" s="28">
        <f t="shared" si="3"/>
        <v>0</v>
      </c>
      <c r="M27" s="28">
        <f t="shared" si="3"/>
        <v>0</v>
      </c>
      <c r="N27" s="28">
        <f t="shared" si="3"/>
        <v>0</v>
      </c>
      <c r="O27" s="28">
        <f t="shared" si="3"/>
        <v>0</v>
      </c>
      <c r="P27" s="28">
        <f t="shared" si="3"/>
        <v>0</v>
      </c>
      <c r="Q27" s="28">
        <f t="shared" si="3"/>
        <v>0</v>
      </c>
      <c r="R27" s="28">
        <f t="shared" si="3"/>
        <v>0</v>
      </c>
      <c r="S27" s="28">
        <f t="shared" si="3"/>
        <v>0</v>
      </c>
      <c r="T27" s="28">
        <f t="shared" si="3"/>
        <v>0</v>
      </c>
      <c r="U27" s="28">
        <f t="shared" si="3"/>
        <v>0</v>
      </c>
      <c r="V27" s="28">
        <f t="shared" si="3"/>
        <v>0</v>
      </c>
      <c r="W27" s="28">
        <f t="shared" si="3"/>
        <v>0</v>
      </c>
      <c r="X27" s="28">
        <f t="shared" si="3"/>
        <v>0</v>
      </c>
      <c r="Y27" s="28">
        <f t="shared" si="3"/>
        <v>0</v>
      </c>
      <c r="Z27" s="28">
        <f t="shared" si="3"/>
        <v>0</v>
      </c>
      <c r="AA27" s="28">
        <f t="shared" si="3"/>
        <v>0</v>
      </c>
      <c r="AB27" s="28">
        <f t="shared" si="3"/>
        <v>0</v>
      </c>
      <c r="AC27" s="28">
        <f t="shared" si="3"/>
        <v>0.30000000000001137</v>
      </c>
      <c r="AD27" s="28">
        <f t="shared" si="3"/>
        <v>1.0999999999999943</v>
      </c>
      <c r="AE27" s="28">
        <f t="shared" si="3"/>
        <v>2.4000000000000057</v>
      </c>
      <c r="AF27" s="28">
        <f t="shared" si="3"/>
        <v>4.1000000000000227</v>
      </c>
      <c r="AG27" s="28">
        <f t="shared" si="3"/>
        <v>6.1999999999999886</v>
      </c>
      <c r="AH27" s="28">
        <f t="shared" si="3"/>
        <v>9.0999999999999943</v>
      </c>
      <c r="AI27" s="28">
        <f t="shared" si="3"/>
        <v>12.600000000000023</v>
      </c>
      <c r="AJ27" s="28">
        <f t="shared" si="3"/>
        <v>17.099999999999994</v>
      </c>
      <c r="AK27" s="28">
        <f t="shared" si="3"/>
        <v>22.599999999999994</v>
      </c>
      <c r="AL27" s="28">
        <f t="shared" si="3"/>
        <v>29</v>
      </c>
      <c r="AM27" s="28">
        <f t="shared" si="3"/>
        <v>36.200000000000017</v>
      </c>
      <c r="AN27" s="28">
        <f t="shared" si="3"/>
        <v>44.199999999999989</v>
      </c>
      <c r="AO27" s="28">
        <f t="shared" si="3"/>
        <v>52.599999999999994</v>
      </c>
      <c r="AP27" s="28">
        <f t="shared" si="3"/>
        <v>60.800000000000011</v>
      </c>
      <c r="AQ27" s="28">
        <f t="shared" si="3"/>
        <v>68.700000000000017</v>
      </c>
      <c r="AR27" s="28">
        <f t="shared" si="3"/>
        <v>75.900000000000006</v>
      </c>
      <c r="AS27" s="28">
        <f t="shared" si="3"/>
        <v>82.1</v>
      </c>
      <c r="AT27" s="28">
        <f t="shared" si="3"/>
        <v>87.299999999999983</v>
      </c>
      <c r="AU27" s="28">
        <f t="shared" si="3"/>
        <v>91.699999999999989</v>
      </c>
    </row>
    <row r="28" spans="2:47">
      <c r="B28" s="27" t="s">
        <v>391</v>
      </c>
      <c r="C28" s="28" t="s">
        <v>498</v>
      </c>
      <c r="D28" s="28">
        <f t="shared" si="2"/>
        <v>0</v>
      </c>
      <c r="E28" s="28">
        <f t="shared" si="3"/>
        <v>0</v>
      </c>
      <c r="F28" s="28">
        <f t="shared" si="3"/>
        <v>0</v>
      </c>
      <c r="G28" s="28">
        <f t="shared" si="3"/>
        <v>0</v>
      </c>
      <c r="H28" s="28">
        <f t="shared" si="3"/>
        <v>0</v>
      </c>
      <c r="I28" s="28">
        <f t="shared" si="3"/>
        <v>0</v>
      </c>
      <c r="J28" s="28">
        <f t="shared" si="3"/>
        <v>0</v>
      </c>
      <c r="K28" s="28">
        <f t="shared" si="3"/>
        <v>0</v>
      </c>
      <c r="L28" s="28">
        <f t="shared" si="3"/>
        <v>0</v>
      </c>
      <c r="M28" s="28">
        <f t="shared" si="3"/>
        <v>0</v>
      </c>
      <c r="N28" s="28">
        <f t="shared" si="3"/>
        <v>0</v>
      </c>
      <c r="O28" s="28">
        <f t="shared" si="3"/>
        <v>0</v>
      </c>
      <c r="P28" s="28">
        <f t="shared" si="3"/>
        <v>0</v>
      </c>
      <c r="Q28" s="28">
        <f t="shared" si="3"/>
        <v>0</v>
      </c>
      <c r="R28" s="28">
        <f t="shared" si="3"/>
        <v>0</v>
      </c>
      <c r="S28" s="28">
        <f t="shared" si="3"/>
        <v>0</v>
      </c>
      <c r="T28" s="28">
        <f t="shared" si="3"/>
        <v>0</v>
      </c>
      <c r="U28" s="28">
        <f t="shared" si="3"/>
        <v>0</v>
      </c>
      <c r="V28" s="28">
        <f t="shared" si="3"/>
        <v>0</v>
      </c>
      <c r="W28" s="28">
        <f t="shared" si="3"/>
        <v>0</v>
      </c>
      <c r="X28" s="28">
        <f t="shared" si="3"/>
        <v>0</v>
      </c>
      <c r="Y28" s="28">
        <f t="shared" si="3"/>
        <v>0</v>
      </c>
      <c r="Z28" s="28">
        <f t="shared" si="3"/>
        <v>0</v>
      </c>
      <c r="AA28" s="28">
        <f t="shared" si="3"/>
        <v>0</v>
      </c>
      <c r="AB28" s="28">
        <f t="shared" si="3"/>
        <v>0</v>
      </c>
      <c r="AC28" s="28">
        <f t="shared" si="3"/>
        <v>0</v>
      </c>
      <c r="AD28" s="28">
        <f t="shared" si="3"/>
        <v>0</v>
      </c>
      <c r="AE28" s="28">
        <f t="shared" si="3"/>
        <v>0</v>
      </c>
      <c r="AF28" s="28">
        <f t="shared" si="3"/>
        <v>0</v>
      </c>
      <c r="AG28" s="28">
        <f t="shared" si="3"/>
        <v>0</v>
      </c>
      <c r="AH28" s="28">
        <f t="shared" si="3"/>
        <v>0</v>
      </c>
      <c r="AI28" s="28">
        <f t="shared" si="3"/>
        <v>0</v>
      </c>
      <c r="AJ28" s="28">
        <f t="shared" si="3"/>
        <v>0</v>
      </c>
      <c r="AK28" s="28">
        <f t="shared" si="3"/>
        <v>0</v>
      </c>
      <c r="AL28" s="28">
        <f t="shared" si="3"/>
        <v>0</v>
      </c>
      <c r="AM28" s="28">
        <f t="shared" si="3"/>
        <v>0</v>
      </c>
      <c r="AN28" s="28">
        <f t="shared" si="3"/>
        <v>0</v>
      </c>
      <c r="AO28" s="28">
        <f t="shared" si="3"/>
        <v>0</v>
      </c>
      <c r="AP28" s="28">
        <f t="shared" si="3"/>
        <v>0</v>
      </c>
      <c r="AQ28" s="28">
        <f t="shared" si="3"/>
        <v>0</v>
      </c>
      <c r="AR28" s="28">
        <f t="shared" si="3"/>
        <v>0</v>
      </c>
      <c r="AS28" s="28">
        <f t="shared" si="3"/>
        <v>0</v>
      </c>
      <c r="AT28" s="28">
        <f t="shared" si="3"/>
        <v>0</v>
      </c>
      <c r="AU28" s="28">
        <f t="shared" si="3"/>
        <v>0</v>
      </c>
    </row>
    <row r="29" spans="2:47">
      <c r="B29" s="27" t="s">
        <v>436</v>
      </c>
      <c r="C29" s="28" t="s">
        <v>498</v>
      </c>
      <c r="D29" s="28">
        <f t="shared" si="2"/>
        <v>0</v>
      </c>
      <c r="E29" s="28">
        <f t="shared" si="3"/>
        <v>0</v>
      </c>
      <c r="F29" s="28">
        <f t="shared" si="3"/>
        <v>0</v>
      </c>
      <c r="G29" s="28">
        <f t="shared" si="3"/>
        <v>0</v>
      </c>
      <c r="H29" s="28">
        <f t="shared" si="3"/>
        <v>0</v>
      </c>
      <c r="I29" s="28">
        <f t="shared" si="3"/>
        <v>0</v>
      </c>
      <c r="J29" s="28">
        <f t="shared" si="3"/>
        <v>0</v>
      </c>
      <c r="K29" s="28">
        <f t="shared" si="3"/>
        <v>0</v>
      </c>
      <c r="L29" s="28">
        <f t="shared" si="3"/>
        <v>0</v>
      </c>
      <c r="M29" s="28">
        <f t="shared" si="3"/>
        <v>0</v>
      </c>
      <c r="N29" s="28">
        <f t="shared" si="3"/>
        <v>0</v>
      </c>
      <c r="O29" s="28">
        <f t="shared" si="3"/>
        <v>0</v>
      </c>
      <c r="P29" s="28">
        <f t="shared" si="3"/>
        <v>0</v>
      </c>
      <c r="Q29" s="28">
        <f t="shared" ref="Q29:AU29" si="5">+Q9-Q19</f>
        <v>0</v>
      </c>
      <c r="R29" s="28">
        <f t="shared" si="5"/>
        <v>0</v>
      </c>
      <c r="S29" s="28">
        <f t="shared" si="5"/>
        <v>0</v>
      </c>
      <c r="T29" s="28">
        <f t="shared" si="5"/>
        <v>0</v>
      </c>
      <c r="U29" s="28">
        <f t="shared" si="5"/>
        <v>0</v>
      </c>
      <c r="V29" s="28">
        <f t="shared" si="5"/>
        <v>0</v>
      </c>
      <c r="W29" s="28">
        <f t="shared" si="5"/>
        <v>0</v>
      </c>
      <c r="X29" s="28">
        <f t="shared" si="5"/>
        <v>0</v>
      </c>
      <c r="Y29" s="28">
        <f t="shared" si="5"/>
        <v>0</v>
      </c>
      <c r="Z29" s="28">
        <f t="shared" si="5"/>
        <v>0</v>
      </c>
      <c r="AA29" s="28">
        <f t="shared" si="5"/>
        <v>0</v>
      </c>
      <c r="AB29" s="28">
        <f t="shared" si="5"/>
        <v>0</v>
      </c>
      <c r="AC29" s="28">
        <f t="shared" si="5"/>
        <v>0</v>
      </c>
      <c r="AD29" s="28">
        <f t="shared" si="5"/>
        <v>0</v>
      </c>
      <c r="AE29" s="28">
        <f t="shared" si="5"/>
        <v>0</v>
      </c>
      <c r="AF29" s="28">
        <f t="shared" si="5"/>
        <v>0</v>
      </c>
      <c r="AG29" s="28">
        <f t="shared" si="5"/>
        <v>0</v>
      </c>
      <c r="AH29" s="28">
        <f t="shared" si="5"/>
        <v>0</v>
      </c>
      <c r="AI29" s="28">
        <f t="shared" si="5"/>
        <v>0</v>
      </c>
      <c r="AJ29" s="28">
        <f t="shared" si="5"/>
        <v>0</v>
      </c>
      <c r="AK29" s="28">
        <f t="shared" si="5"/>
        <v>0</v>
      </c>
      <c r="AL29" s="28">
        <f t="shared" si="5"/>
        <v>0</v>
      </c>
      <c r="AM29" s="28">
        <f t="shared" si="5"/>
        <v>0</v>
      </c>
      <c r="AN29" s="28">
        <f t="shared" si="5"/>
        <v>0</v>
      </c>
      <c r="AO29" s="28">
        <f t="shared" si="5"/>
        <v>0</v>
      </c>
      <c r="AP29" s="28">
        <f t="shared" si="5"/>
        <v>0</v>
      </c>
      <c r="AQ29" s="28">
        <f t="shared" si="5"/>
        <v>0</v>
      </c>
      <c r="AR29" s="28">
        <f t="shared" si="5"/>
        <v>0</v>
      </c>
      <c r="AS29" s="28">
        <f t="shared" si="5"/>
        <v>0</v>
      </c>
      <c r="AT29" s="28">
        <f t="shared" si="5"/>
        <v>0</v>
      </c>
      <c r="AU29" s="28">
        <f t="shared" si="5"/>
        <v>0</v>
      </c>
    </row>
    <row r="30" spans="2:47">
      <c r="B30" s="27" t="s">
        <v>501</v>
      </c>
      <c r="C30" s="29" t="s">
        <v>498</v>
      </c>
      <c r="D30" s="30">
        <f>SUM(D23:D29)</f>
        <v>0</v>
      </c>
      <c r="E30" s="30">
        <f t="shared" ref="E30:AU30" si="6">SUM(E23:E29)</f>
        <v>0</v>
      </c>
      <c r="F30" s="30">
        <f t="shared" si="6"/>
        <v>0</v>
      </c>
      <c r="G30" s="30">
        <f t="shared" si="6"/>
        <v>0</v>
      </c>
      <c r="H30" s="30">
        <f t="shared" si="6"/>
        <v>0</v>
      </c>
      <c r="I30" s="30">
        <f t="shared" si="6"/>
        <v>0</v>
      </c>
      <c r="J30" s="30">
        <f t="shared" si="6"/>
        <v>0</v>
      </c>
      <c r="K30" s="30">
        <f t="shared" si="6"/>
        <v>0</v>
      </c>
      <c r="L30" s="30">
        <f t="shared" si="6"/>
        <v>0</v>
      </c>
      <c r="M30" s="30">
        <f t="shared" si="6"/>
        <v>-0.1000000000003638</v>
      </c>
      <c r="N30" s="30">
        <f t="shared" si="6"/>
        <v>-0.2000000000007276</v>
      </c>
      <c r="O30" s="30">
        <f t="shared" si="6"/>
        <v>2.7284841053187847E-12</v>
      </c>
      <c r="P30" s="30">
        <f t="shared" si="6"/>
        <v>-9.9999999999454303E-2</v>
      </c>
      <c r="Q30" s="30">
        <f t="shared" si="6"/>
        <v>-0.19999999999890861</v>
      </c>
      <c r="R30" s="30">
        <f t="shared" si="6"/>
        <v>-9.9999999998544808E-2</v>
      </c>
      <c r="S30" s="30">
        <f t="shared" si="6"/>
        <v>-0.29999999999745341</v>
      </c>
      <c r="T30" s="30">
        <f t="shared" si="6"/>
        <v>-0.29999999999654392</v>
      </c>
      <c r="U30" s="30">
        <f t="shared" si="6"/>
        <v>-0.49999999999818101</v>
      </c>
      <c r="V30" s="30">
        <f t="shared" si="6"/>
        <v>-0.80000000000200089</v>
      </c>
      <c r="W30" s="30">
        <f t="shared" si="6"/>
        <v>-0.99999999999727152</v>
      </c>
      <c r="X30" s="30">
        <f t="shared" si="6"/>
        <v>-1.4000000000014552</v>
      </c>
      <c r="Y30" s="30">
        <f t="shared" si="6"/>
        <v>-1.6999999999979991</v>
      </c>
      <c r="Z30" s="30">
        <f t="shared" si="6"/>
        <v>-1.7000000000007276</v>
      </c>
      <c r="AA30" s="30">
        <f t="shared" si="6"/>
        <v>-1.500000000001819</v>
      </c>
      <c r="AB30" s="30">
        <f t="shared" si="6"/>
        <v>-1.1999999999998181</v>
      </c>
      <c r="AC30" s="30">
        <f t="shared" si="6"/>
        <v>0.60000000000019327</v>
      </c>
      <c r="AD30" s="30">
        <f t="shared" si="6"/>
        <v>6.1000000000018133</v>
      </c>
      <c r="AE30" s="30">
        <f t="shared" si="6"/>
        <v>13.799999999999642</v>
      </c>
      <c r="AF30" s="30">
        <f t="shared" si="6"/>
        <v>24.400000000000205</v>
      </c>
      <c r="AG30" s="30">
        <f t="shared" si="6"/>
        <v>39.500000000003809</v>
      </c>
      <c r="AH30" s="30">
        <f t="shared" si="6"/>
        <v>64.400000000001086</v>
      </c>
      <c r="AI30" s="30">
        <f t="shared" si="6"/>
        <v>103.70000000000312</v>
      </c>
      <c r="AJ30" s="30">
        <f t="shared" si="6"/>
        <v>168.59999999999727</v>
      </c>
      <c r="AK30" s="30">
        <f t="shared" si="6"/>
        <v>258.09999999999729</v>
      </c>
      <c r="AL30" s="30">
        <f t="shared" si="6"/>
        <v>369.59999999999854</v>
      </c>
      <c r="AM30" s="30">
        <f t="shared" si="6"/>
        <v>502.69999999999641</v>
      </c>
      <c r="AN30" s="30">
        <f t="shared" si="6"/>
        <v>654.20000000000005</v>
      </c>
      <c r="AO30" s="30">
        <f t="shared" si="6"/>
        <v>817.39999999999748</v>
      </c>
      <c r="AP30" s="30">
        <f t="shared" si="6"/>
        <v>983.8999999999985</v>
      </c>
      <c r="AQ30" s="30">
        <f t="shared" si="6"/>
        <v>1145.9000000000008</v>
      </c>
      <c r="AR30" s="30">
        <f t="shared" si="6"/>
        <v>1296.2999999999997</v>
      </c>
      <c r="AS30" s="30">
        <f t="shared" si="6"/>
        <v>1429.9</v>
      </c>
      <c r="AT30" s="30">
        <f t="shared" si="6"/>
        <v>1544.9999999999998</v>
      </c>
      <c r="AU30" s="30">
        <f t="shared" si="6"/>
        <v>1641.4000000000008</v>
      </c>
    </row>
    <row r="32" spans="2:47">
      <c r="B32" s="24" t="s">
        <v>504</v>
      </c>
      <c r="C32" s="25" t="s">
        <v>422</v>
      </c>
      <c r="D32" s="25">
        <v>2017</v>
      </c>
      <c r="E32" s="25">
        <v>2018</v>
      </c>
      <c r="F32" s="25">
        <v>2019</v>
      </c>
      <c r="G32" s="25">
        <v>2020</v>
      </c>
      <c r="H32" s="25">
        <v>2021</v>
      </c>
      <c r="I32" s="25">
        <v>2022</v>
      </c>
      <c r="J32" s="25">
        <v>2023</v>
      </c>
      <c r="K32" s="25">
        <v>2024</v>
      </c>
      <c r="L32" s="25">
        <v>2025</v>
      </c>
      <c r="M32" s="25">
        <v>2026</v>
      </c>
      <c r="N32" s="25">
        <v>2027</v>
      </c>
      <c r="O32" s="25">
        <v>2028</v>
      </c>
      <c r="P32" s="25">
        <v>2029</v>
      </c>
      <c r="Q32" s="25">
        <v>2030</v>
      </c>
      <c r="R32" s="25">
        <v>2031</v>
      </c>
      <c r="S32" s="25">
        <v>2032</v>
      </c>
      <c r="T32" s="25">
        <v>2033</v>
      </c>
      <c r="U32" s="25">
        <v>2034</v>
      </c>
      <c r="V32" s="25">
        <v>2035</v>
      </c>
      <c r="W32" s="25">
        <v>2036</v>
      </c>
      <c r="X32" s="25">
        <v>2037</v>
      </c>
      <c r="Y32" s="25">
        <v>2038</v>
      </c>
      <c r="Z32" s="25">
        <v>2039</v>
      </c>
      <c r="AA32" s="25">
        <v>2040</v>
      </c>
      <c r="AB32" s="25">
        <v>2041</v>
      </c>
      <c r="AC32" s="25">
        <v>2042</v>
      </c>
      <c r="AD32" s="25">
        <v>2043</v>
      </c>
      <c r="AE32" s="25">
        <v>2044</v>
      </c>
      <c r="AF32" s="25">
        <v>2045</v>
      </c>
      <c r="AG32" s="25">
        <v>2046</v>
      </c>
      <c r="AH32" s="25">
        <v>2047</v>
      </c>
      <c r="AI32" s="25">
        <v>2048</v>
      </c>
      <c r="AJ32" s="25">
        <v>2049</v>
      </c>
      <c r="AK32" s="25">
        <v>2050</v>
      </c>
      <c r="AL32" s="25">
        <v>2051</v>
      </c>
      <c r="AM32" s="25">
        <v>2052</v>
      </c>
      <c r="AN32" s="25">
        <v>2053</v>
      </c>
      <c r="AO32" s="25">
        <v>2054</v>
      </c>
      <c r="AP32" s="25">
        <v>2055</v>
      </c>
      <c r="AQ32" s="25">
        <v>2056</v>
      </c>
      <c r="AR32" s="25">
        <v>2057</v>
      </c>
      <c r="AS32" s="25">
        <v>2058</v>
      </c>
      <c r="AT32" s="25">
        <v>2059</v>
      </c>
      <c r="AU32" s="25">
        <v>2060</v>
      </c>
    </row>
    <row r="33" spans="2:47">
      <c r="B33" s="27" t="s">
        <v>505</v>
      </c>
      <c r="C33" s="28" t="s">
        <v>506</v>
      </c>
      <c r="D33" s="28">
        <v>4601.3999999999996</v>
      </c>
      <c r="E33" s="28">
        <v>4766.8999999999996</v>
      </c>
      <c r="F33" s="28">
        <v>4928.8999999999996</v>
      </c>
      <c r="G33" s="28">
        <v>5087.2</v>
      </c>
      <c r="H33" s="28">
        <v>5242.2</v>
      </c>
      <c r="I33" s="28">
        <v>5335.6</v>
      </c>
      <c r="J33" s="28">
        <v>5441.3</v>
      </c>
      <c r="K33" s="28">
        <v>5503.3</v>
      </c>
      <c r="L33" s="28">
        <v>5565.3</v>
      </c>
      <c r="M33" s="28">
        <v>5621.9</v>
      </c>
      <c r="N33" s="28">
        <v>5675.6</v>
      </c>
      <c r="O33" s="28">
        <v>5726.1</v>
      </c>
      <c r="P33" s="28">
        <v>5772.3</v>
      </c>
      <c r="Q33" s="28">
        <v>5815.9</v>
      </c>
      <c r="R33" s="28">
        <v>5872.2</v>
      </c>
      <c r="S33" s="28">
        <v>5927.6</v>
      </c>
      <c r="T33" s="28">
        <v>5981.9</v>
      </c>
      <c r="U33" s="28">
        <v>6035.8</v>
      </c>
      <c r="V33" s="28">
        <v>6087.9</v>
      </c>
      <c r="W33" s="28">
        <v>6139.5</v>
      </c>
      <c r="X33" s="28">
        <v>6189.6</v>
      </c>
      <c r="Y33" s="28">
        <v>6238.5</v>
      </c>
      <c r="Z33" s="28">
        <v>6287.6</v>
      </c>
      <c r="AA33" s="28">
        <v>6334</v>
      </c>
      <c r="AB33" s="28">
        <v>6380.2</v>
      </c>
      <c r="AC33" s="28">
        <v>6424.3</v>
      </c>
      <c r="AD33" s="28">
        <v>6468.8</v>
      </c>
      <c r="AE33" s="28">
        <v>6511.3</v>
      </c>
      <c r="AF33" s="28">
        <v>6553.2</v>
      </c>
      <c r="AG33" s="28">
        <v>6592.5</v>
      </c>
      <c r="AH33" s="28">
        <v>6632</v>
      </c>
      <c r="AI33" s="28">
        <v>6669.9</v>
      </c>
      <c r="AJ33" s="28">
        <v>6706.6</v>
      </c>
      <c r="AK33" s="28">
        <v>6741.5</v>
      </c>
      <c r="AL33" s="28">
        <v>6775</v>
      </c>
      <c r="AM33" s="28">
        <v>6806.6</v>
      </c>
      <c r="AN33" s="28">
        <v>6835.8</v>
      </c>
      <c r="AO33" s="28">
        <v>6862.3</v>
      </c>
      <c r="AP33" s="28">
        <v>6886.8</v>
      </c>
      <c r="AQ33" s="28">
        <v>6908</v>
      </c>
      <c r="AR33" s="28">
        <v>6928</v>
      </c>
      <c r="AS33" s="28">
        <v>6946.2</v>
      </c>
      <c r="AT33" s="28">
        <v>6960.5</v>
      </c>
      <c r="AU33" s="28">
        <v>6972.4</v>
      </c>
    </row>
    <row r="35" spans="2:47">
      <c r="B35" s="24" t="s">
        <v>507</v>
      </c>
      <c r="C35" s="25" t="s">
        <v>422</v>
      </c>
      <c r="D35" s="25">
        <v>2017</v>
      </c>
      <c r="E35" s="25">
        <v>2018</v>
      </c>
      <c r="F35" s="25">
        <v>2019</v>
      </c>
      <c r="G35" s="25">
        <v>2020</v>
      </c>
      <c r="H35" s="25">
        <v>2021</v>
      </c>
      <c r="I35" s="25">
        <v>2022</v>
      </c>
      <c r="J35" s="25">
        <v>2023</v>
      </c>
      <c r="K35" s="25">
        <v>2024</v>
      </c>
      <c r="L35" s="25">
        <v>2025</v>
      </c>
      <c r="M35" s="25">
        <v>2026</v>
      </c>
      <c r="N35" s="25">
        <v>2027</v>
      </c>
      <c r="O35" s="25">
        <v>2028</v>
      </c>
      <c r="P35" s="25">
        <v>2029</v>
      </c>
      <c r="Q35" s="25">
        <v>2030</v>
      </c>
      <c r="R35" s="25">
        <v>2031</v>
      </c>
      <c r="S35" s="25">
        <v>2032</v>
      </c>
      <c r="T35" s="25">
        <v>2033</v>
      </c>
      <c r="U35" s="25">
        <v>2034</v>
      </c>
      <c r="V35" s="25">
        <v>2035</v>
      </c>
      <c r="W35" s="25">
        <v>2036</v>
      </c>
      <c r="X35" s="25">
        <v>2037</v>
      </c>
      <c r="Y35" s="25">
        <v>2038</v>
      </c>
      <c r="Z35" s="25">
        <v>2039</v>
      </c>
      <c r="AA35" s="25">
        <v>2040</v>
      </c>
      <c r="AB35" s="25">
        <v>2041</v>
      </c>
      <c r="AC35" s="25">
        <v>2042</v>
      </c>
      <c r="AD35" s="25">
        <v>2043</v>
      </c>
      <c r="AE35" s="25">
        <v>2044</v>
      </c>
      <c r="AF35" s="25">
        <v>2045</v>
      </c>
      <c r="AG35" s="25">
        <v>2046</v>
      </c>
      <c r="AH35" s="25">
        <v>2047</v>
      </c>
      <c r="AI35" s="25">
        <v>2048</v>
      </c>
      <c r="AJ35" s="25">
        <v>2049</v>
      </c>
      <c r="AK35" s="25">
        <v>2050</v>
      </c>
      <c r="AL35" s="25">
        <v>2051</v>
      </c>
      <c r="AM35" s="25">
        <v>2052</v>
      </c>
      <c r="AN35" s="25">
        <v>2053</v>
      </c>
      <c r="AO35" s="25">
        <v>2054</v>
      </c>
      <c r="AP35" s="25">
        <v>2055</v>
      </c>
      <c r="AQ35" s="25">
        <v>2056</v>
      </c>
      <c r="AR35" s="25">
        <v>2057</v>
      </c>
      <c r="AS35" s="25">
        <v>2058</v>
      </c>
      <c r="AT35" s="25">
        <v>2059</v>
      </c>
      <c r="AU35" s="25">
        <v>2060</v>
      </c>
    </row>
    <row r="36" spans="2:47">
      <c r="B36" s="27" t="s">
        <v>505</v>
      </c>
      <c r="C36" s="28" t="s">
        <v>506</v>
      </c>
      <c r="D36" s="28">
        <v>4601.3999999999996</v>
      </c>
      <c r="E36" s="28">
        <v>4766.8999999999996</v>
      </c>
      <c r="F36" s="28">
        <v>4928.8999999999996</v>
      </c>
      <c r="G36" s="28">
        <v>5087.2</v>
      </c>
      <c r="H36" s="28">
        <v>5242.2</v>
      </c>
      <c r="I36" s="28">
        <v>5335.6</v>
      </c>
      <c r="J36" s="28">
        <v>5441.3</v>
      </c>
      <c r="K36" s="28">
        <v>5503.3</v>
      </c>
      <c r="L36" s="28">
        <v>5565.3</v>
      </c>
      <c r="M36" s="28">
        <v>5621.9</v>
      </c>
      <c r="N36" s="28">
        <v>5675.6</v>
      </c>
      <c r="O36" s="28">
        <v>5726.1</v>
      </c>
      <c r="P36" s="28">
        <v>5772.3</v>
      </c>
      <c r="Q36" s="28">
        <v>5815.8</v>
      </c>
      <c r="R36" s="28">
        <v>5872</v>
      </c>
      <c r="S36" s="28">
        <v>5927.4</v>
      </c>
      <c r="T36" s="28">
        <v>5981.5</v>
      </c>
      <c r="U36" s="28">
        <v>6035.2</v>
      </c>
      <c r="V36" s="28">
        <v>6087</v>
      </c>
      <c r="W36" s="28">
        <v>6138.1</v>
      </c>
      <c r="X36" s="28">
        <v>6187.5</v>
      </c>
      <c r="Y36" s="28">
        <v>6235.1</v>
      </c>
      <c r="Z36" s="28">
        <v>6281.4</v>
      </c>
      <c r="AA36" s="28">
        <v>6323.8</v>
      </c>
      <c r="AB36" s="28">
        <v>6363.9</v>
      </c>
      <c r="AC36" s="28">
        <v>6398.1</v>
      </c>
      <c r="AD36" s="28">
        <v>6424.4</v>
      </c>
      <c r="AE36" s="28">
        <v>6442.4</v>
      </c>
      <c r="AF36" s="28">
        <v>6451.5</v>
      </c>
      <c r="AG36" s="28">
        <v>6446.4</v>
      </c>
      <c r="AH36" s="28">
        <v>6422.3</v>
      </c>
      <c r="AI36" s="28">
        <v>6370.1</v>
      </c>
      <c r="AJ36" s="28">
        <v>6274.4</v>
      </c>
      <c r="AK36" s="28">
        <v>6139</v>
      </c>
      <c r="AL36" s="28">
        <v>5970</v>
      </c>
      <c r="AM36" s="28">
        <v>5769.6</v>
      </c>
      <c r="AN36" s="28">
        <v>5543.5</v>
      </c>
      <c r="AO36" s="28">
        <v>5301.3</v>
      </c>
      <c r="AP36" s="28">
        <v>5055.8</v>
      </c>
      <c r="AQ36" s="28">
        <v>4817.6000000000004</v>
      </c>
      <c r="AR36" s="28">
        <v>4599</v>
      </c>
      <c r="AS36" s="28">
        <v>4405.7</v>
      </c>
      <c r="AT36" s="28">
        <v>4239</v>
      </c>
      <c r="AU36" s="28">
        <v>4099.7</v>
      </c>
    </row>
    <row r="38" spans="2:47">
      <c r="B38" s="24" t="s">
        <v>508</v>
      </c>
      <c r="C38" s="25" t="s">
        <v>422</v>
      </c>
      <c r="D38" s="25">
        <v>2017</v>
      </c>
      <c r="E38" s="25">
        <v>2018</v>
      </c>
      <c r="F38" s="25">
        <v>2019</v>
      </c>
      <c r="G38" s="25">
        <v>2020</v>
      </c>
      <c r="H38" s="25">
        <v>2021</v>
      </c>
      <c r="I38" s="25">
        <v>2022</v>
      </c>
      <c r="J38" s="25">
        <v>2023</v>
      </c>
      <c r="K38" s="25">
        <v>2024</v>
      </c>
      <c r="L38" s="25">
        <v>2025</v>
      </c>
      <c r="M38" s="25">
        <v>2026</v>
      </c>
      <c r="N38" s="25">
        <v>2027</v>
      </c>
      <c r="O38" s="25">
        <v>2028</v>
      </c>
      <c r="P38" s="25">
        <v>2029</v>
      </c>
      <c r="Q38" s="25">
        <v>2030</v>
      </c>
      <c r="R38" s="25">
        <v>2031</v>
      </c>
      <c r="S38" s="25">
        <v>2032</v>
      </c>
      <c r="T38" s="25">
        <v>2033</v>
      </c>
      <c r="U38" s="25">
        <v>2034</v>
      </c>
      <c r="V38" s="25">
        <v>2035</v>
      </c>
      <c r="W38" s="25">
        <v>2036</v>
      </c>
      <c r="X38" s="25">
        <v>2037</v>
      </c>
      <c r="Y38" s="25">
        <v>2038</v>
      </c>
      <c r="Z38" s="25">
        <v>2039</v>
      </c>
      <c r="AA38" s="25">
        <v>2040</v>
      </c>
      <c r="AB38" s="25">
        <v>2041</v>
      </c>
      <c r="AC38" s="25">
        <v>2042</v>
      </c>
      <c r="AD38" s="25">
        <v>2043</v>
      </c>
      <c r="AE38" s="25">
        <v>2044</v>
      </c>
      <c r="AF38" s="25">
        <v>2045</v>
      </c>
      <c r="AG38" s="25">
        <v>2046</v>
      </c>
      <c r="AH38" s="25">
        <v>2047</v>
      </c>
      <c r="AI38" s="25">
        <v>2048</v>
      </c>
      <c r="AJ38" s="25">
        <v>2049</v>
      </c>
      <c r="AK38" s="25">
        <v>2050</v>
      </c>
      <c r="AL38" s="25">
        <v>2051</v>
      </c>
      <c r="AM38" s="25">
        <v>2052</v>
      </c>
      <c r="AN38" s="25">
        <v>2053</v>
      </c>
      <c r="AO38" s="25">
        <v>2054</v>
      </c>
      <c r="AP38" s="25">
        <v>2055</v>
      </c>
      <c r="AQ38" s="25">
        <v>2056</v>
      </c>
      <c r="AR38" s="25">
        <v>2057</v>
      </c>
      <c r="AS38" s="25">
        <v>2058</v>
      </c>
      <c r="AT38" s="25">
        <v>2059</v>
      </c>
      <c r="AU38" s="25">
        <v>2060</v>
      </c>
    </row>
    <row r="39" spans="2:47">
      <c r="B39" s="27" t="s">
        <v>505</v>
      </c>
      <c r="C39" s="28" t="s">
        <v>506</v>
      </c>
      <c r="D39" s="28">
        <f t="shared" ref="D39:AU39" si="7">+D33-D36</f>
        <v>0</v>
      </c>
      <c r="E39" s="28">
        <f t="shared" si="7"/>
        <v>0</v>
      </c>
      <c r="F39" s="28">
        <f t="shared" si="7"/>
        <v>0</v>
      </c>
      <c r="G39" s="28">
        <f t="shared" si="7"/>
        <v>0</v>
      </c>
      <c r="H39" s="28">
        <f t="shared" si="7"/>
        <v>0</v>
      </c>
      <c r="I39" s="28">
        <f t="shared" si="7"/>
        <v>0</v>
      </c>
      <c r="J39" s="28">
        <f t="shared" si="7"/>
        <v>0</v>
      </c>
      <c r="K39" s="28">
        <f t="shared" si="7"/>
        <v>0</v>
      </c>
      <c r="L39" s="28">
        <f t="shared" si="7"/>
        <v>0</v>
      </c>
      <c r="M39" s="28">
        <f t="shared" si="7"/>
        <v>0</v>
      </c>
      <c r="N39" s="28">
        <f t="shared" si="7"/>
        <v>0</v>
      </c>
      <c r="O39" s="28">
        <f t="shared" si="7"/>
        <v>0</v>
      </c>
      <c r="P39" s="28">
        <f t="shared" si="7"/>
        <v>0</v>
      </c>
      <c r="Q39" s="28">
        <f t="shared" si="7"/>
        <v>9.9999999999454303E-2</v>
      </c>
      <c r="R39" s="28">
        <f t="shared" si="7"/>
        <v>0.1999999999998181</v>
      </c>
      <c r="S39" s="28">
        <f t="shared" si="7"/>
        <v>0.2000000000007276</v>
      </c>
      <c r="T39" s="28">
        <f t="shared" si="7"/>
        <v>0.3999999999996362</v>
      </c>
      <c r="U39" s="28">
        <f t="shared" si="7"/>
        <v>0.6000000000003638</v>
      </c>
      <c r="V39" s="28">
        <f t="shared" si="7"/>
        <v>0.8999999999996362</v>
      </c>
      <c r="W39" s="28">
        <f t="shared" si="7"/>
        <v>1.3999999999996362</v>
      </c>
      <c r="X39" s="28">
        <f t="shared" si="7"/>
        <v>2.1000000000003638</v>
      </c>
      <c r="Y39" s="28">
        <f t="shared" si="7"/>
        <v>3.3999999999996362</v>
      </c>
      <c r="Z39" s="28">
        <f t="shared" si="7"/>
        <v>6.2000000000007276</v>
      </c>
      <c r="AA39" s="28">
        <f t="shared" si="7"/>
        <v>10.199999999999818</v>
      </c>
      <c r="AB39" s="28">
        <f t="shared" si="7"/>
        <v>16.300000000000182</v>
      </c>
      <c r="AC39" s="28">
        <f t="shared" si="7"/>
        <v>26.199999999999818</v>
      </c>
      <c r="AD39" s="28">
        <f t="shared" si="7"/>
        <v>44.400000000000546</v>
      </c>
      <c r="AE39" s="28">
        <f t="shared" si="7"/>
        <v>68.900000000000546</v>
      </c>
      <c r="AF39" s="28">
        <f t="shared" si="7"/>
        <v>101.69999999999982</v>
      </c>
      <c r="AG39" s="28">
        <f t="shared" si="7"/>
        <v>146.10000000000036</v>
      </c>
      <c r="AH39" s="28">
        <f t="shared" si="7"/>
        <v>209.69999999999982</v>
      </c>
      <c r="AI39" s="28">
        <f t="shared" si="7"/>
        <v>299.79999999999927</v>
      </c>
      <c r="AJ39" s="28">
        <f t="shared" si="7"/>
        <v>432.20000000000073</v>
      </c>
      <c r="AK39" s="28">
        <f t="shared" si="7"/>
        <v>602.5</v>
      </c>
      <c r="AL39" s="28">
        <f t="shared" si="7"/>
        <v>805</v>
      </c>
      <c r="AM39" s="28">
        <f t="shared" si="7"/>
        <v>1037</v>
      </c>
      <c r="AN39" s="28">
        <f t="shared" si="7"/>
        <v>1292.3000000000002</v>
      </c>
      <c r="AO39" s="28">
        <f t="shared" si="7"/>
        <v>1561</v>
      </c>
      <c r="AP39" s="28">
        <f t="shared" si="7"/>
        <v>1831</v>
      </c>
      <c r="AQ39" s="28">
        <f t="shared" si="7"/>
        <v>2090.3999999999996</v>
      </c>
      <c r="AR39" s="28">
        <f t="shared" si="7"/>
        <v>2329</v>
      </c>
      <c r="AS39" s="28">
        <f t="shared" si="7"/>
        <v>2540.5</v>
      </c>
      <c r="AT39" s="28">
        <f t="shared" si="7"/>
        <v>2721.5</v>
      </c>
      <c r="AU39" s="28">
        <f t="shared" si="7"/>
        <v>2872.7</v>
      </c>
    </row>
    <row r="41" spans="2:47">
      <c r="B41" s="24" t="s">
        <v>509</v>
      </c>
      <c r="C41" s="25" t="s">
        <v>422</v>
      </c>
      <c r="D41" s="25">
        <v>2017</v>
      </c>
      <c r="E41" s="25">
        <v>2018</v>
      </c>
      <c r="F41" s="25">
        <v>2019</v>
      </c>
      <c r="G41" s="25">
        <v>2020</v>
      </c>
      <c r="H41" s="25">
        <v>2021</v>
      </c>
      <c r="I41" s="25">
        <v>2022</v>
      </c>
      <c r="J41" s="25">
        <v>2023</v>
      </c>
      <c r="K41" s="25">
        <v>2024</v>
      </c>
      <c r="L41" s="25">
        <v>2025</v>
      </c>
      <c r="M41" s="25">
        <v>2026</v>
      </c>
      <c r="N41" s="25">
        <v>2027</v>
      </c>
      <c r="O41" s="25">
        <v>2028</v>
      </c>
      <c r="P41" s="25">
        <v>2029</v>
      </c>
      <c r="Q41" s="25">
        <v>2030</v>
      </c>
      <c r="R41" s="25">
        <v>2031</v>
      </c>
      <c r="S41" s="25">
        <v>2032</v>
      </c>
      <c r="T41" s="25">
        <v>2033</v>
      </c>
      <c r="U41" s="25">
        <v>2034</v>
      </c>
      <c r="V41" s="25">
        <v>2035</v>
      </c>
      <c r="W41" s="25">
        <v>2036</v>
      </c>
      <c r="X41" s="25">
        <v>2037</v>
      </c>
      <c r="Y41" s="25">
        <v>2038</v>
      </c>
      <c r="Z41" s="25">
        <v>2039</v>
      </c>
      <c r="AA41" s="25">
        <v>2040</v>
      </c>
      <c r="AB41" s="25">
        <v>2041</v>
      </c>
      <c r="AC41" s="25">
        <v>2042</v>
      </c>
      <c r="AD41" s="25">
        <v>2043</v>
      </c>
      <c r="AE41" s="25">
        <v>2044</v>
      </c>
      <c r="AF41" s="25">
        <v>2045</v>
      </c>
      <c r="AG41" s="25">
        <v>2046</v>
      </c>
      <c r="AH41" s="25">
        <v>2047</v>
      </c>
      <c r="AI41" s="25">
        <v>2048</v>
      </c>
      <c r="AJ41" s="25">
        <v>2049</v>
      </c>
      <c r="AK41" s="25">
        <v>2050</v>
      </c>
      <c r="AL41" s="25">
        <v>2051</v>
      </c>
      <c r="AM41" s="25">
        <v>2052</v>
      </c>
      <c r="AN41" s="25">
        <v>2053</v>
      </c>
      <c r="AO41" s="25">
        <v>2054</v>
      </c>
      <c r="AP41" s="25">
        <v>2055</v>
      </c>
      <c r="AQ41" s="25">
        <v>2056</v>
      </c>
      <c r="AR41" s="25">
        <v>2057</v>
      </c>
      <c r="AS41" s="25">
        <v>2058</v>
      </c>
      <c r="AT41" s="25">
        <v>2059</v>
      </c>
      <c r="AU41" s="25">
        <v>2060</v>
      </c>
    </row>
    <row r="42" spans="2:47">
      <c r="B42" s="27" t="s">
        <v>510</v>
      </c>
      <c r="C42" s="28" t="s">
        <v>506</v>
      </c>
      <c r="D42" s="28">
        <f t="shared" ref="D42:AU42" si="8">+CONVERT(D25,"Tcal","MWh")*HLOOKUP(D41,FE_SEN,2,FALSE)/1000</f>
        <v>0</v>
      </c>
      <c r="E42" s="28">
        <f t="shared" si="8"/>
        <v>0</v>
      </c>
      <c r="F42" s="28">
        <f t="shared" si="8"/>
        <v>0</v>
      </c>
      <c r="G42" s="28">
        <f t="shared" si="8"/>
        <v>0</v>
      </c>
      <c r="H42" s="28">
        <f t="shared" si="8"/>
        <v>0</v>
      </c>
      <c r="I42" s="28">
        <f t="shared" si="8"/>
        <v>0</v>
      </c>
      <c r="J42" s="28">
        <f t="shared" si="8"/>
        <v>0</v>
      </c>
      <c r="K42" s="28">
        <f t="shared" si="8"/>
        <v>0</v>
      </c>
      <c r="L42" s="28">
        <f t="shared" si="8"/>
        <v>0</v>
      </c>
      <c r="M42" s="28">
        <f t="shared" si="8"/>
        <v>-1.9907166575495735E-2</v>
      </c>
      <c r="N42" s="28">
        <f t="shared" si="8"/>
        <v>-3.8168550249328484E-2</v>
      </c>
      <c r="O42" s="28">
        <f t="shared" si="8"/>
        <v>-2.4160265404757023E-2</v>
      </c>
      <c r="P42" s="28">
        <f t="shared" si="8"/>
        <v>-6.2130104656358924E-3</v>
      </c>
      <c r="Q42" s="28">
        <f t="shared" si="8"/>
        <v>-6.3689627847421573E-3</v>
      </c>
      <c r="R42" s="28">
        <f t="shared" si="8"/>
        <v>-7.759359126136775E-3</v>
      </c>
      <c r="S42" s="28">
        <f t="shared" si="8"/>
        <v>-1.1366331051352648E-2</v>
      </c>
      <c r="T42" s="28">
        <f t="shared" si="8"/>
        <v>-1.5006015977846583E-2</v>
      </c>
      <c r="U42" s="28">
        <f t="shared" si="8"/>
        <v>-1.7811628549730819E-2</v>
      </c>
      <c r="V42" s="28">
        <f t="shared" si="8"/>
        <v>-2.0415365323125021E-2</v>
      </c>
      <c r="W42" s="28">
        <f t="shared" si="8"/>
        <v>-3.0390084014728855E-2</v>
      </c>
      <c r="X42" s="28">
        <f t="shared" si="8"/>
        <v>-4.8357107664876518E-2</v>
      </c>
      <c r="Y42" s="28">
        <f t="shared" si="8"/>
        <v>-8.2204631927722024E-2</v>
      </c>
      <c r="Z42" s="28">
        <f t="shared" si="8"/>
        <v>-0.14344688395267685</v>
      </c>
      <c r="AA42" s="28">
        <f t="shared" si="8"/>
        <v>-0.24018379296771783</v>
      </c>
      <c r="AB42" s="28">
        <f t="shared" si="8"/>
        <v>-0.38134503506720269</v>
      </c>
      <c r="AC42" s="28">
        <f t="shared" si="8"/>
        <v>-0.61466854337649535</v>
      </c>
      <c r="AD42" s="28">
        <f t="shared" si="8"/>
        <v>-1.0396267710888025</v>
      </c>
      <c r="AE42" s="28">
        <f t="shared" si="8"/>
        <v>-1.6275037965443733</v>
      </c>
      <c r="AF42" s="28">
        <f t="shared" si="8"/>
        <v>-2.43114111918982</v>
      </c>
      <c r="AG42" s="28">
        <f t="shared" si="8"/>
        <v>-3.5344845912825913</v>
      </c>
      <c r="AH42" s="28">
        <f t="shared" si="8"/>
        <v>-5.1033879944488767</v>
      </c>
      <c r="AI42" s="28">
        <f t="shared" si="8"/>
        <v>-7.3028659673241059</v>
      </c>
      <c r="AJ42" s="28">
        <f t="shared" si="8"/>
        <v>-10.488816591855231</v>
      </c>
      <c r="AK42" s="28">
        <f t="shared" si="8"/>
        <v>-14.604661403331511</v>
      </c>
      <c r="AL42" s="28">
        <f t="shared" si="8"/>
        <v>-19.243988838390536</v>
      </c>
      <c r="AM42" s="28">
        <f t="shared" si="8"/>
        <v>-24.518301551855291</v>
      </c>
      <c r="AN42" s="28">
        <f t="shared" si="8"/>
        <v>-30.281776679061466</v>
      </c>
      <c r="AO42" s="28">
        <f t="shared" si="8"/>
        <v>-36.317608796884009</v>
      </c>
      <c r="AP42" s="28">
        <f t="shared" si="8"/>
        <v>-42.361156410191398</v>
      </c>
      <c r="AQ42" s="28">
        <f t="shared" si="8"/>
        <v>-48.148549573400722</v>
      </c>
      <c r="AR42" s="28">
        <f t="shared" si="8"/>
        <v>-53.462211313838367</v>
      </c>
      <c r="AS42" s="28">
        <f t="shared" si="8"/>
        <v>-58.159404965033993</v>
      </c>
      <c r="AT42" s="28">
        <f t="shared" si="8"/>
        <v>-62.179178112657063</v>
      </c>
      <c r="AU42" s="28">
        <f t="shared" si="8"/>
        <v>-65.530017801740939</v>
      </c>
    </row>
    <row r="44" spans="2:47">
      <c r="B44" s="24" t="s">
        <v>511</v>
      </c>
      <c r="C44" s="25" t="s">
        <v>422</v>
      </c>
      <c r="D44" s="25">
        <v>2017</v>
      </c>
      <c r="E44" s="25">
        <v>2018</v>
      </c>
      <c r="F44" s="25">
        <v>2019</v>
      </c>
      <c r="G44" s="25">
        <v>2020</v>
      </c>
      <c r="H44" s="25">
        <v>2021</v>
      </c>
      <c r="I44" s="25">
        <v>2022</v>
      </c>
      <c r="J44" s="25">
        <v>2023</v>
      </c>
      <c r="K44" s="25">
        <v>2024</v>
      </c>
      <c r="L44" s="25">
        <v>2025</v>
      </c>
      <c r="M44" s="25">
        <v>2026</v>
      </c>
      <c r="N44" s="25">
        <v>2027</v>
      </c>
      <c r="O44" s="25">
        <v>2028</v>
      </c>
      <c r="P44" s="25">
        <v>2029</v>
      </c>
      <c r="Q44" s="25">
        <v>2030</v>
      </c>
      <c r="R44" s="25">
        <v>2031</v>
      </c>
      <c r="S44" s="25">
        <v>2032</v>
      </c>
      <c r="T44" s="25">
        <v>2033</v>
      </c>
      <c r="U44" s="25">
        <v>2034</v>
      </c>
      <c r="V44" s="25">
        <v>2035</v>
      </c>
      <c r="W44" s="25">
        <v>2036</v>
      </c>
      <c r="X44" s="25">
        <v>2037</v>
      </c>
      <c r="Y44" s="25">
        <v>2038</v>
      </c>
      <c r="Z44" s="25">
        <v>2039</v>
      </c>
      <c r="AA44" s="25">
        <v>2040</v>
      </c>
      <c r="AB44" s="25">
        <v>2041</v>
      </c>
      <c r="AC44" s="25">
        <v>2042</v>
      </c>
      <c r="AD44" s="25">
        <v>2043</v>
      </c>
      <c r="AE44" s="25">
        <v>2044</v>
      </c>
      <c r="AF44" s="25">
        <v>2045</v>
      </c>
      <c r="AG44" s="25">
        <v>2046</v>
      </c>
      <c r="AH44" s="25">
        <v>2047</v>
      </c>
      <c r="AI44" s="25">
        <v>2048</v>
      </c>
      <c r="AJ44" s="25">
        <v>2049</v>
      </c>
      <c r="AK44" s="25">
        <v>2050</v>
      </c>
      <c r="AL44" s="25">
        <v>2051</v>
      </c>
      <c r="AM44" s="25">
        <v>2052</v>
      </c>
      <c r="AN44" s="25">
        <v>2053</v>
      </c>
      <c r="AO44" s="25">
        <v>2054</v>
      </c>
      <c r="AP44" s="25">
        <v>2055</v>
      </c>
      <c r="AQ44" s="25">
        <v>2056</v>
      </c>
      <c r="AR44" s="25">
        <v>2057</v>
      </c>
      <c r="AS44" s="25">
        <v>2058</v>
      </c>
      <c r="AT44" s="25">
        <v>2059</v>
      </c>
      <c r="AU44" s="25">
        <v>2060</v>
      </c>
    </row>
    <row r="45" spans="2:47">
      <c r="B45" s="27" t="s">
        <v>510</v>
      </c>
      <c r="C45" s="28" t="s">
        <v>506</v>
      </c>
      <c r="D45" s="28">
        <f>+D39+D42</f>
        <v>0</v>
      </c>
      <c r="E45" s="28">
        <f t="shared" ref="E45:AU45" si="9">+E39+E42</f>
        <v>0</v>
      </c>
      <c r="F45" s="28">
        <f t="shared" si="9"/>
        <v>0</v>
      </c>
      <c r="G45" s="28">
        <f t="shared" si="9"/>
        <v>0</v>
      </c>
      <c r="H45" s="28">
        <f t="shared" si="9"/>
        <v>0</v>
      </c>
      <c r="I45" s="28">
        <f t="shared" si="9"/>
        <v>0</v>
      </c>
      <c r="J45" s="28">
        <f t="shared" si="9"/>
        <v>0</v>
      </c>
      <c r="K45" s="28">
        <f t="shared" si="9"/>
        <v>0</v>
      </c>
      <c r="L45" s="28">
        <f t="shared" si="9"/>
        <v>0</v>
      </c>
      <c r="M45" s="28">
        <f t="shared" si="9"/>
        <v>-1.9907166575495735E-2</v>
      </c>
      <c r="N45" s="28">
        <f t="shared" si="9"/>
        <v>-3.8168550249328484E-2</v>
      </c>
      <c r="O45" s="28">
        <f t="shared" si="9"/>
        <v>-2.4160265404757023E-2</v>
      </c>
      <c r="P45" s="28">
        <f t="shared" si="9"/>
        <v>-6.2130104656358924E-3</v>
      </c>
      <c r="Q45" s="28">
        <f t="shared" si="9"/>
        <v>9.3631037214712151E-2</v>
      </c>
      <c r="R45" s="28">
        <f t="shared" si="9"/>
        <v>0.19224064087368131</v>
      </c>
      <c r="S45" s="28">
        <f t="shared" si="9"/>
        <v>0.18863366894937494</v>
      </c>
      <c r="T45" s="28">
        <f t="shared" si="9"/>
        <v>0.38499398402178964</v>
      </c>
      <c r="U45" s="28">
        <f t="shared" si="9"/>
        <v>0.58218837145063296</v>
      </c>
      <c r="V45" s="28">
        <f t="shared" si="9"/>
        <v>0.87958463467651116</v>
      </c>
      <c r="W45" s="28">
        <f t="shared" si="9"/>
        <v>1.3696099159849073</v>
      </c>
      <c r="X45" s="28">
        <f t="shared" si="9"/>
        <v>2.0516428923354875</v>
      </c>
      <c r="Y45" s="28">
        <f t="shared" si="9"/>
        <v>3.3177953680719141</v>
      </c>
      <c r="Z45" s="28">
        <f t="shared" si="9"/>
        <v>6.0565531160480504</v>
      </c>
      <c r="AA45" s="28">
        <f t="shared" si="9"/>
        <v>9.9598162070320999</v>
      </c>
      <c r="AB45" s="28">
        <f t="shared" si="9"/>
        <v>15.91865496493298</v>
      </c>
      <c r="AC45" s="28">
        <f t="shared" si="9"/>
        <v>25.585331456623322</v>
      </c>
      <c r="AD45" s="28">
        <f t="shared" si="9"/>
        <v>43.36037322891174</v>
      </c>
      <c r="AE45" s="28">
        <f t="shared" si="9"/>
        <v>67.272496203456171</v>
      </c>
      <c r="AF45" s="28">
        <f t="shared" si="9"/>
        <v>99.268858880810001</v>
      </c>
      <c r="AG45" s="28">
        <f t="shared" si="9"/>
        <v>142.56551540871777</v>
      </c>
      <c r="AH45" s="28">
        <f t="shared" si="9"/>
        <v>204.59661200555095</v>
      </c>
      <c r="AI45" s="28">
        <f t="shared" si="9"/>
        <v>292.49713403267515</v>
      </c>
      <c r="AJ45" s="28">
        <f t="shared" si="9"/>
        <v>421.71118340814547</v>
      </c>
      <c r="AK45" s="28">
        <f t="shared" si="9"/>
        <v>587.89533859666847</v>
      </c>
      <c r="AL45" s="28">
        <f t="shared" si="9"/>
        <v>785.75601116160942</v>
      </c>
      <c r="AM45" s="28">
        <f t="shared" si="9"/>
        <v>1012.4816984481447</v>
      </c>
      <c r="AN45" s="28">
        <f t="shared" si="9"/>
        <v>1262.0182233209387</v>
      </c>
      <c r="AO45" s="28">
        <f t="shared" si="9"/>
        <v>1524.6823912031159</v>
      </c>
      <c r="AP45" s="28">
        <f t="shared" si="9"/>
        <v>1788.6388435898086</v>
      </c>
      <c r="AQ45" s="28">
        <f t="shared" si="9"/>
        <v>2042.2514504265989</v>
      </c>
      <c r="AR45" s="28">
        <f t="shared" si="9"/>
        <v>2275.5377886861615</v>
      </c>
      <c r="AS45" s="28">
        <f t="shared" si="9"/>
        <v>2482.3405950349661</v>
      </c>
      <c r="AT45" s="28">
        <f t="shared" si="9"/>
        <v>2659.3208218873428</v>
      </c>
      <c r="AU45" s="28">
        <f t="shared" si="9"/>
        <v>2807.1699821982588</v>
      </c>
    </row>
    <row r="47" spans="2:47">
      <c r="B47" s="24" t="s">
        <v>497</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397</v>
      </c>
      <c r="C48" s="28" t="s">
        <v>512</v>
      </c>
      <c r="D48" s="28">
        <f t="shared" ref="D48:AU48" si="10">+VLOOKUP($B48,Precios,D$47-2014,FALSE)*D23/1000000</f>
        <v>0</v>
      </c>
      <c r="E48" s="28">
        <f t="shared" si="10"/>
        <v>0</v>
      </c>
      <c r="F48" s="28">
        <f t="shared" si="10"/>
        <v>0</v>
      </c>
      <c r="G48" s="28">
        <f t="shared" si="10"/>
        <v>0</v>
      </c>
      <c r="H48" s="28">
        <f t="shared" si="10"/>
        <v>0</v>
      </c>
      <c r="I48" s="28">
        <f t="shared" si="10"/>
        <v>0</v>
      </c>
      <c r="J48" s="28">
        <f t="shared" si="10"/>
        <v>0</v>
      </c>
      <c r="K48" s="28">
        <f t="shared" si="10"/>
        <v>0</v>
      </c>
      <c r="L48" s="28">
        <f t="shared" si="10"/>
        <v>0</v>
      </c>
      <c r="M48" s="28">
        <f t="shared" si="10"/>
        <v>0</v>
      </c>
      <c r="N48" s="28">
        <f t="shared" si="10"/>
        <v>0</v>
      </c>
      <c r="O48" s="28">
        <f t="shared" si="10"/>
        <v>0</v>
      </c>
      <c r="P48" s="28">
        <f t="shared" si="10"/>
        <v>0</v>
      </c>
      <c r="Q48" s="28">
        <f t="shared" si="10"/>
        <v>0</v>
      </c>
      <c r="R48" s="28">
        <f t="shared" si="10"/>
        <v>0</v>
      </c>
      <c r="S48" s="28">
        <f t="shared" si="10"/>
        <v>0</v>
      </c>
      <c r="T48" s="28">
        <f t="shared" si="10"/>
        <v>0</v>
      </c>
      <c r="U48" s="28">
        <f t="shared" si="10"/>
        <v>0</v>
      </c>
      <c r="V48" s="28">
        <f t="shared" si="10"/>
        <v>0</v>
      </c>
      <c r="W48" s="28">
        <f t="shared" si="10"/>
        <v>0</v>
      </c>
      <c r="X48" s="28">
        <f t="shared" si="10"/>
        <v>0</v>
      </c>
      <c r="Y48" s="28">
        <f t="shared" si="10"/>
        <v>0</v>
      </c>
      <c r="Z48" s="28">
        <f t="shared" si="10"/>
        <v>0</v>
      </c>
      <c r="AA48" s="28">
        <f t="shared" si="10"/>
        <v>0</v>
      </c>
      <c r="AB48" s="28">
        <f t="shared" si="10"/>
        <v>0</v>
      </c>
      <c r="AC48" s="28">
        <f t="shared" si="10"/>
        <v>0</v>
      </c>
      <c r="AD48" s="28">
        <f t="shared" si="10"/>
        <v>0</v>
      </c>
      <c r="AE48" s="28">
        <f t="shared" si="10"/>
        <v>0</v>
      </c>
      <c r="AF48" s="28">
        <f t="shared" si="10"/>
        <v>0</v>
      </c>
      <c r="AG48" s="28">
        <f t="shared" si="10"/>
        <v>0</v>
      </c>
      <c r="AH48" s="28">
        <f t="shared" si="10"/>
        <v>0</v>
      </c>
      <c r="AI48" s="28">
        <f t="shared" si="10"/>
        <v>0</v>
      </c>
      <c r="AJ48" s="28">
        <f t="shared" si="10"/>
        <v>0</v>
      </c>
      <c r="AK48" s="28">
        <f t="shared" si="10"/>
        <v>0</v>
      </c>
      <c r="AL48" s="28">
        <f t="shared" si="10"/>
        <v>0</v>
      </c>
      <c r="AM48" s="28">
        <f t="shared" si="10"/>
        <v>0</v>
      </c>
      <c r="AN48" s="28">
        <f t="shared" si="10"/>
        <v>0</v>
      </c>
      <c r="AO48" s="28">
        <f t="shared" si="10"/>
        <v>0</v>
      </c>
      <c r="AP48" s="28">
        <f t="shared" si="10"/>
        <v>0</v>
      </c>
      <c r="AQ48" s="28">
        <f t="shared" si="10"/>
        <v>0</v>
      </c>
      <c r="AR48" s="28">
        <f t="shared" si="10"/>
        <v>0</v>
      </c>
      <c r="AS48" s="28">
        <f t="shared" si="10"/>
        <v>0</v>
      </c>
      <c r="AT48" s="28">
        <f t="shared" si="10"/>
        <v>0</v>
      </c>
      <c r="AU48" s="28">
        <f t="shared" si="10"/>
        <v>0</v>
      </c>
    </row>
    <row r="49" spans="2:47">
      <c r="B49" s="27" t="s">
        <v>432</v>
      </c>
      <c r="C49" s="28" t="s">
        <v>512</v>
      </c>
      <c r="D49" s="28">
        <f t="shared" ref="D49:AU49" si="11">+VLOOKUP($B49,Precios,D$47-2014,FALSE)*D24/1000000</f>
        <v>0</v>
      </c>
      <c r="E49" s="28">
        <f t="shared" si="11"/>
        <v>0</v>
      </c>
      <c r="F49" s="28">
        <f t="shared" si="11"/>
        <v>0</v>
      </c>
      <c r="G49" s="28">
        <f t="shared" si="11"/>
        <v>0</v>
      </c>
      <c r="H49" s="28">
        <f t="shared" si="11"/>
        <v>0</v>
      </c>
      <c r="I49" s="28">
        <f t="shared" si="11"/>
        <v>0</v>
      </c>
      <c r="J49" s="28">
        <f t="shared" si="11"/>
        <v>0</v>
      </c>
      <c r="K49" s="28">
        <f t="shared" si="11"/>
        <v>0</v>
      </c>
      <c r="L49" s="28">
        <f t="shared" si="11"/>
        <v>0</v>
      </c>
      <c r="M49" s="28">
        <f t="shared" si="11"/>
        <v>0</v>
      </c>
      <c r="N49" s="28">
        <f t="shared" si="11"/>
        <v>0</v>
      </c>
      <c r="O49" s="28">
        <f t="shared" si="11"/>
        <v>2.8183919753622052E-2</v>
      </c>
      <c r="P49" s="28">
        <f t="shared" si="11"/>
        <v>2.8862493154890107E-2</v>
      </c>
      <c r="Q49" s="28">
        <f t="shared" si="11"/>
        <v>2.9580986871745485E-2</v>
      </c>
      <c r="R49" s="28">
        <f t="shared" si="11"/>
        <v>6.0232193071733421E-2</v>
      </c>
      <c r="S49" s="28">
        <f t="shared" si="11"/>
        <v>0.12320634031198281</v>
      </c>
      <c r="T49" s="28">
        <f t="shared" si="11"/>
        <v>0.249657352086609</v>
      </c>
      <c r="U49" s="28">
        <f t="shared" si="11"/>
        <v>0.37950338470919492</v>
      </c>
      <c r="V49" s="28">
        <f t="shared" si="11"/>
        <v>0.54231163882951894</v>
      </c>
      <c r="W49" s="28">
        <f t="shared" si="11"/>
        <v>0.84164040549970598</v>
      </c>
      <c r="X49" s="28">
        <f t="shared" si="11"/>
        <v>1.3161618751810684</v>
      </c>
      <c r="Y49" s="28">
        <f t="shared" si="11"/>
        <v>2.3391211881963705</v>
      </c>
      <c r="Z49" s="28">
        <f t="shared" si="11"/>
        <v>4.2900866924147785</v>
      </c>
      <c r="AA49" s="28">
        <f t="shared" si="11"/>
        <v>7.5924632621293693</v>
      </c>
      <c r="AB49" s="28">
        <f t="shared" si="11"/>
        <v>12.549986878105422</v>
      </c>
      <c r="AC49" s="28">
        <f t="shared" si="11"/>
        <v>20.390094104963961</v>
      </c>
      <c r="AD49" s="28">
        <f t="shared" si="11"/>
        <v>34.382413916975374</v>
      </c>
      <c r="AE49" s="28">
        <f t="shared" si="11"/>
        <v>53.356361470949182</v>
      </c>
      <c r="AF49" s="28">
        <f t="shared" si="11"/>
        <v>78.006854364170664</v>
      </c>
      <c r="AG49" s="28">
        <f t="shared" si="11"/>
        <v>114.29850674392719</v>
      </c>
      <c r="AH49" s="28">
        <f t="shared" si="11"/>
        <v>167.84509884622676</v>
      </c>
      <c r="AI49" s="28">
        <f t="shared" si="11"/>
        <v>245.92918087206527</v>
      </c>
      <c r="AJ49" s="28">
        <f t="shared" si="11"/>
        <v>366.57232805384047</v>
      </c>
      <c r="AK49" s="28">
        <f t="shared" si="11"/>
        <v>523.95320830967933</v>
      </c>
      <c r="AL49" s="28">
        <f t="shared" si="11"/>
        <v>710.23291585076606</v>
      </c>
      <c r="AM49" s="28">
        <f t="shared" si="11"/>
        <v>923.9414427939588</v>
      </c>
      <c r="AN49" s="28">
        <f t="shared" si="11"/>
        <v>1159.2829282427156</v>
      </c>
      <c r="AO49" s="28">
        <f t="shared" si="11"/>
        <v>1407.212875893516</v>
      </c>
      <c r="AP49" s="28">
        <f t="shared" si="11"/>
        <v>1656.6194760020342</v>
      </c>
      <c r="AQ49" s="28">
        <f t="shared" si="11"/>
        <v>1896.4278351353871</v>
      </c>
      <c r="AR49" s="28">
        <f t="shared" si="11"/>
        <v>2117.3350428099538</v>
      </c>
      <c r="AS49" s="28">
        <f t="shared" si="11"/>
        <v>2313.1760750147623</v>
      </c>
      <c r="AT49" s="28">
        <f t="shared" si="11"/>
        <v>2481.3298736373645</v>
      </c>
      <c r="AU49" s="28">
        <f t="shared" si="11"/>
        <v>2621.9441039235317</v>
      </c>
    </row>
    <row r="50" spans="2:47">
      <c r="B50" s="27" t="s">
        <v>451</v>
      </c>
      <c r="C50" s="28" t="s">
        <v>512</v>
      </c>
      <c r="D50" s="28">
        <f t="shared" ref="D50:AU50" si="12">+VLOOKUP($B50,Precios,D$47-2014,FALSE)*D25/1000000</f>
        <v>0</v>
      </c>
      <c r="E50" s="28">
        <f t="shared" si="12"/>
        <v>0</v>
      </c>
      <c r="F50" s="28">
        <f t="shared" si="12"/>
        <v>0</v>
      </c>
      <c r="G50" s="28">
        <f t="shared" si="12"/>
        <v>0</v>
      </c>
      <c r="H50" s="28">
        <f t="shared" si="12"/>
        <v>0</v>
      </c>
      <c r="I50" s="28">
        <f t="shared" si="12"/>
        <v>0</v>
      </c>
      <c r="J50" s="28">
        <f t="shared" si="12"/>
        <v>0</v>
      </c>
      <c r="K50" s="28">
        <f t="shared" si="12"/>
        <v>0</v>
      </c>
      <c r="L50" s="28">
        <f t="shared" si="12"/>
        <v>0</v>
      </c>
      <c r="M50" s="28">
        <f t="shared" si="12"/>
        <v>-1.3761668953554284E-2</v>
      </c>
      <c r="N50" s="28">
        <f t="shared" si="12"/>
        <v>-2.8043924204003343E-2</v>
      </c>
      <c r="O50" s="28">
        <f t="shared" si="12"/>
        <v>-2.8706995756394165E-2</v>
      </c>
      <c r="P50" s="28">
        <f t="shared" si="12"/>
        <v>-4.4021981604304719E-2</v>
      </c>
      <c r="Q50" s="28">
        <f t="shared" si="12"/>
        <v>-7.1472114527160638E-2</v>
      </c>
      <c r="R50" s="28">
        <f t="shared" si="12"/>
        <v>-9.7624895034604461E-2</v>
      </c>
      <c r="S50" s="28">
        <f t="shared" si="12"/>
        <v>-0.17220706185182708</v>
      </c>
      <c r="T50" s="28">
        <f t="shared" si="12"/>
        <v>-0.27110818205853521</v>
      </c>
      <c r="U50" s="28">
        <f t="shared" si="12"/>
        <v>-0.4059349800243392</v>
      </c>
      <c r="V50" s="28">
        <f t="shared" si="12"/>
        <v>-0.62175968798881853</v>
      </c>
      <c r="W50" s="28">
        <f t="shared" si="12"/>
        <v>-0.90930288583565044</v>
      </c>
      <c r="X50" s="28">
        <f t="shared" si="12"/>
        <v>-1.3811511077535841</v>
      </c>
      <c r="Y50" s="28">
        <f t="shared" si="12"/>
        <v>-2.2419031941557614</v>
      </c>
      <c r="Z50" s="28">
        <f t="shared" si="12"/>
        <v>-3.8467828169816065</v>
      </c>
      <c r="AA50" s="28">
        <f t="shared" si="12"/>
        <v>-6.3070685337029788</v>
      </c>
      <c r="AB50" s="28">
        <f t="shared" si="12"/>
        <v>-9.9510654138193679</v>
      </c>
      <c r="AC50" s="28">
        <f t="shared" si="12"/>
        <v>-15.797722913315354</v>
      </c>
      <c r="AD50" s="28">
        <f t="shared" si="12"/>
        <v>-25.304406120628069</v>
      </c>
      <c r="AE50" s="28">
        <f t="shared" si="12"/>
        <v>-38.443675326884943</v>
      </c>
      <c r="AF50" s="28">
        <f t="shared" si="12"/>
        <v>-58.418836141286974</v>
      </c>
      <c r="AG50" s="28">
        <f t="shared" si="12"/>
        <v>-83.222071505951362</v>
      </c>
      <c r="AH50" s="28">
        <f t="shared" si="12"/>
        <v>-117.76589401402946</v>
      </c>
      <c r="AI50" s="28">
        <f t="shared" si="12"/>
        <v>-165.19680468965873</v>
      </c>
      <c r="AJ50" s="28">
        <f t="shared" si="12"/>
        <v>-231.67114173376936</v>
      </c>
      <c r="AK50" s="28">
        <f t="shared" si="12"/>
        <v>-315.61163009511961</v>
      </c>
      <c r="AL50" s="28">
        <f t="shared" si="12"/>
        <v>-415.86905160507524</v>
      </c>
      <c r="AM50" s="28">
        <f t="shared" si="12"/>
        <v>-529.84871790177567</v>
      </c>
      <c r="AN50" s="28">
        <f t="shared" si="12"/>
        <v>-654.3993479831604</v>
      </c>
      <c r="AO50" s="28">
        <f t="shared" si="12"/>
        <v>-784.83570395728088</v>
      </c>
      <c r="AP50" s="28">
        <f t="shared" si="12"/>
        <v>-915.43879437595422</v>
      </c>
      <c r="AQ50" s="28">
        <f t="shared" si="12"/>
        <v>-1040.5063012354549</v>
      </c>
      <c r="AR50" s="28">
        <f t="shared" si="12"/>
        <v>-1155.3363131993774</v>
      </c>
      <c r="AS50" s="28">
        <f t="shared" si="12"/>
        <v>-1256.8442430434834</v>
      </c>
      <c r="AT50" s="28">
        <f t="shared" si="12"/>
        <v>-1343.7128886558019</v>
      </c>
      <c r="AU50" s="28">
        <f t="shared" si="12"/>
        <v>-1416.1256579253406</v>
      </c>
    </row>
    <row r="51" spans="2:47">
      <c r="B51" s="27" t="s">
        <v>434</v>
      </c>
      <c r="C51" s="28" t="s">
        <v>512</v>
      </c>
      <c r="D51" s="28">
        <f t="shared" ref="D51:AU51" si="13">+VLOOKUP($B51,Precios,D$47-2014,FALSE)*D26/1000000</f>
        <v>0</v>
      </c>
      <c r="E51" s="28">
        <f t="shared" si="13"/>
        <v>0</v>
      </c>
      <c r="F51" s="28">
        <f t="shared" si="13"/>
        <v>0</v>
      </c>
      <c r="G51" s="28">
        <f t="shared" si="13"/>
        <v>0</v>
      </c>
      <c r="H51" s="28">
        <f t="shared" si="13"/>
        <v>0</v>
      </c>
      <c r="I51" s="28">
        <f t="shared" si="13"/>
        <v>0</v>
      </c>
      <c r="J51" s="28">
        <f t="shared" si="13"/>
        <v>0</v>
      </c>
      <c r="K51" s="28">
        <f t="shared" si="13"/>
        <v>0</v>
      </c>
      <c r="L51" s="28">
        <f t="shared" si="13"/>
        <v>0</v>
      </c>
      <c r="M51" s="28">
        <f t="shared" si="13"/>
        <v>0</v>
      </c>
      <c r="N51" s="28">
        <f t="shared" si="13"/>
        <v>0</v>
      </c>
      <c r="O51" s="28">
        <f t="shared" si="13"/>
        <v>2.4208038524283878E-2</v>
      </c>
      <c r="P51" s="28">
        <f t="shared" si="13"/>
        <v>2.4910911584468811E-2</v>
      </c>
      <c r="Q51" s="28">
        <f t="shared" si="13"/>
        <v>5.1021364053021191E-2</v>
      </c>
      <c r="R51" s="28">
        <f t="shared" si="13"/>
        <v>0.1045829472959714</v>
      </c>
      <c r="S51" s="28">
        <f t="shared" si="13"/>
        <v>0.13309352010711814</v>
      </c>
      <c r="T51" s="28">
        <f t="shared" si="13"/>
        <v>0.21779669237063784</v>
      </c>
      <c r="U51" s="28">
        <f t="shared" si="13"/>
        <v>0.30341376867221836</v>
      </c>
      <c r="V51" s="28">
        <f t="shared" si="13"/>
        <v>0.47519466439472352</v>
      </c>
      <c r="W51" s="28">
        <f t="shared" si="13"/>
        <v>0.64850908791008544</v>
      </c>
      <c r="X51" s="28">
        <f t="shared" si="13"/>
        <v>1.0014044108478852</v>
      </c>
      <c r="Y51" s="28">
        <f t="shared" si="13"/>
        <v>1.6577246584689189</v>
      </c>
      <c r="Z51" s="28">
        <f t="shared" si="13"/>
        <v>2.8058633399930075</v>
      </c>
      <c r="AA51" s="28">
        <f t="shared" si="13"/>
        <v>4.4139823655789154</v>
      </c>
      <c r="AB51" s="28">
        <f t="shared" si="13"/>
        <v>6.7714786764542669</v>
      </c>
      <c r="AC51" s="28">
        <f t="shared" si="13"/>
        <v>11.030927349001656</v>
      </c>
      <c r="AD51" s="28">
        <f t="shared" si="13"/>
        <v>19.575822240211991</v>
      </c>
      <c r="AE51" s="28">
        <f t="shared" si="13"/>
        <v>31.335306101121041</v>
      </c>
      <c r="AF51" s="28">
        <f t="shared" si="13"/>
        <v>46.969266392714658</v>
      </c>
      <c r="AG51" s="28">
        <f t="shared" si="13"/>
        <v>66.798209790390217</v>
      </c>
      <c r="AH51" s="28">
        <f t="shared" si="13"/>
        <v>94.69082528036455</v>
      </c>
      <c r="AI51" s="28">
        <f t="shared" si="13"/>
        <v>129.98318419602938</v>
      </c>
      <c r="AJ51" s="28">
        <f t="shared" si="13"/>
        <v>174.98670440584308</v>
      </c>
      <c r="AK51" s="28">
        <f t="shared" si="13"/>
        <v>230.90445332141385</v>
      </c>
      <c r="AL51" s="28">
        <f t="shared" si="13"/>
        <v>296.6166500218248</v>
      </c>
      <c r="AM51" s="28">
        <f t="shared" si="13"/>
        <v>371.70699967055998</v>
      </c>
      <c r="AN51" s="28">
        <f t="shared" si="13"/>
        <v>454.09146827910291</v>
      </c>
      <c r="AO51" s="28">
        <f t="shared" si="13"/>
        <v>540.54631577146711</v>
      </c>
      <c r="AP51" s="28">
        <f t="shared" si="13"/>
        <v>627.1639784191841</v>
      </c>
      <c r="AQ51" s="28">
        <f t="shared" si="13"/>
        <v>710.06945552485627</v>
      </c>
      <c r="AR51" s="28">
        <f t="shared" si="13"/>
        <v>786.10413307463784</v>
      </c>
      <c r="AS51" s="28">
        <f t="shared" si="13"/>
        <v>853.08628798680093</v>
      </c>
      <c r="AT51" s="28">
        <f t="shared" si="13"/>
        <v>910.2018444845811</v>
      </c>
      <c r="AU51" s="28">
        <f t="shared" si="13"/>
        <v>957.5484916611905</v>
      </c>
    </row>
    <row r="52" spans="2:47">
      <c r="B52" s="27" t="s">
        <v>439</v>
      </c>
      <c r="C52" s="28" t="s">
        <v>512</v>
      </c>
      <c r="D52" s="28">
        <f t="shared" ref="D52:AU52" si="14">+VLOOKUP($B52,Precios,D$47-2014,FALSE)*D27/1000000</f>
        <v>0</v>
      </c>
      <c r="E52" s="28">
        <f t="shared" si="14"/>
        <v>0</v>
      </c>
      <c r="F52" s="28">
        <f t="shared" si="14"/>
        <v>0</v>
      </c>
      <c r="G52" s="28">
        <f t="shared" si="14"/>
        <v>0</v>
      </c>
      <c r="H52" s="28">
        <f t="shared" si="14"/>
        <v>0</v>
      </c>
      <c r="I52" s="28">
        <f t="shared" si="14"/>
        <v>0</v>
      </c>
      <c r="J52" s="28">
        <f t="shared" si="14"/>
        <v>0</v>
      </c>
      <c r="K52" s="28">
        <f t="shared" si="14"/>
        <v>0</v>
      </c>
      <c r="L52" s="28">
        <f t="shared" si="14"/>
        <v>0</v>
      </c>
      <c r="M52" s="28">
        <f t="shared" si="14"/>
        <v>0</v>
      </c>
      <c r="N52" s="28">
        <f t="shared" si="14"/>
        <v>0</v>
      </c>
      <c r="O52" s="28">
        <f t="shared" si="14"/>
        <v>0</v>
      </c>
      <c r="P52" s="28">
        <f t="shared" si="14"/>
        <v>0</v>
      </c>
      <c r="Q52" s="28">
        <f t="shared" si="14"/>
        <v>0</v>
      </c>
      <c r="R52" s="28">
        <f t="shared" si="14"/>
        <v>0</v>
      </c>
      <c r="S52" s="28">
        <f t="shared" si="14"/>
        <v>0</v>
      </c>
      <c r="T52" s="28">
        <f t="shared" si="14"/>
        <v>0</v>
      </c>
      <c r="U52" s="28">
        <f t="shared" si="14"/>
        <v>0</v>
      </c>
      <c r="V52" s="28">
        <f t="shared" si="14"/>
        <v>0</v>
      </c>
      <c r="W52" s="28">
        <f t="shared" si="14"/>
        <v>0</v>
      </c>
      <c r="X52" s="28">
        <f t="shared" si="14"/>
        <v>0</v>
      </c>
      <c r="Y52" s="28">
        <f t="shared" si="14"/>
        <v>0</v>
      </c>
      <c r="Z52" s="28">
        <f t="shared" si="14"/>
        <v>0</v>
      </c>
      <c r="AA52" s="28">
        <f t="shared" si="14"/>
        <v>0</v>
      </c>
      <c r="AB52" s="28">
        <f t="shared" si="14"/>
        <v>0</v>
      </c>
      <c r="AC52" s="28">
        <f t="shared" si="14"/>
        <v>0</v>
      </c>
      <c r="AD52" s="28">
        <f t="shared" si="14"/>
        <v>0</v>
      </c>
      <c r="AE52" s="28">
        <f t="shared" si="14"/>
        <v>0</v>
      </c>
      <c r="AF52" s="28">
        <f t="shared" si="14"/>
        <v>0</v>
      </c>
      <c r="AG52" s="28">
        <f t="shared" si="14"/>
        <v>0</v>
      </c>
      <c r="AH52" s="28">
        <f t="shared" si="14"/>
        <v>0</v>
      </c>
      <c r="AI52" s="28">
        <f t="shared" si="14"/>
        <v>0</v>
      </c>
      <c r="AJ52" s="28">
        <f t="shared" si="14"/>
        <v>0</v>
      </c>
      <c r="AK52" s="28">
        <f t="shared" si="14"/>
        <v>0</v>
      </c>
      <c r="AL52" s="28">
        <f t="shared" si="14"/>
        <v>0</v>
      </c>
      <c r="AM52" s="28">
        <f t="shared" si="14"/>
        <v>0</v>
      </c>
      <c r="AN52" s="28">
        <f t="shared" si="14"/>
        <v>0</v>
      </c>
      <c r="AO52" s="28">
        <f t="shared" si="14"/>
        <v>0</v>
      </c>
      <c r="AP52" s="28">
        <f t="shared" si="14"/>
        <v>0</v>
      </c>
      <c r="AQ52" s="28">
        <f t="shared" si="14"/>
        <v>0</v>
      </c>
      <c r="AR52" s="28">
        <f t="shared" si="14"/>
        <v>0</v>
      </c>
      <c r="AS52" s="28">
        <f t="shared" si="14"/>
        <v>0</v>
      </c>
      <c r="AT52" s="28">
        <f t="shared" si="14"/>
        <v>0</v>
      </c>
      <c r="AU52" s="28">
        <f t="shared" si="14"/>
        <v>0</v>
      </c>
    </row>
    <row r="53" spans="2:47">
      <c r="B53" s="27" t="s">
        <v>429</v>
      </c>
      <c r="C53" s="28" t="s">
        <v>512</v>
      </c>
      <c r="D53" s="28">
        <f t="shared" ref="D53:AU53" si="15">+VLOOKUP($B53,Precios,D$47-2014,FALSE)*D28/1000000</f>
        <v>0</v>
      </c>
      <c r="E53" s="28">
        <f t="shared" si="15"/>
        <v>0</v>
      </c>
      <c r="F53" s="28">
        <f t="shared" si="15"/>
        <v>0</v>
      </c>
      <c r="G53" s="28">
        <f t="shared" si="15"/>
        <v>0</v>
      </c>
      <c r="H53" s="28">
        <f t="shared" si="15"/>
        <v>0</v>
      </c>
      <c r="I53" s="28">
        <f t="shared" si="15"/>
        <v>0</v>
      </c>
      <c r="J53" s="28">
        <f t="shared" si="15"/>
        <v>0</v>
      </c>
      <c r="K53" s="28">
        <f t="shared" si="15"/>
        <v>0</v>
      </c>
      <c r="L53" s="28">
        <f t="shared" si="15"/>
        <v>0</v>
      </c>
      <c r="M53" s="28">
        <f t="shared" si="15"/>
        <v>0</v>
      </c>
      <c r="N53" s="28">
        <f t="shared" si="15"/>
        <v>0</v>
      </c>
      <c r="O53" s="28">
        <f t="shared" si="15"/>
        <v>0</v>
      </c>
      <c r="P53" s="28">
        <f t="shared" si="15"/>
        <v>0</v>
      </c>
      <c r="Q53" s="28">
        <f t="shared" si="15"/>
        <v>0</v>
      </c>
      <c r="R53" s="28">
        <f t="shared" si="15"/>
        <v>0</v>
      </c>
      <c r="S53" s="28">
        <f t="shared" si="15"/>
        <v>0</v>
      </c>
      <c r="T53" s="28">
        <f t="shared" si="15"/>
        <v>0</v>
      </c>
      <c r="U53" s="28">
        <f t="shared" si="15"/>
        <v>0</v>
      </c>
      <c r="V53" s="28">
        <f t="shared" si="15"/>
        <v>0</v>
      </c>
      <c r="W53" s="28">
        <f t="shared" si="15"/>
        <v>0</v>
      </c>
      <c r="X53" s="28">
        <f t="shared" si="15"/>
        <v>0</v>
      </c>
      <c r="Y53" s="28">
        <f t="shared" si="15"/>
        <v>0</v>
      </c>
      <c r="Z53" s="28">
        <f t="shared" si="15"/>
        <v>0</v>
      </c>
      <c r="AA53" s="28">
        <f t="shared" si="15"/>
        <v>0</v>
      </c>
      <c r="AB53" s="28">
        <f t="shared" si="15"/>
        <v>0</v>
      </c>
      <c r="AC53" s="28">
        <f t="shared" si="15"/>
        <v>0</v>
      </c>
      <c r="AD53" s="28">
        <f t="shared" si="15"/>
        <v>0</v>
      </c>
      <c r="AE53" s="28">
        <f t="shared" si="15"/>
        <v>0</v>
      </c>
      <c r="AF53" s="28">
        <f t="shared" si="15"/>
        <v>0</v>
      </c>
      <c r="AG53" s="28">
        <f t="shared" si="15"/>
        <v>0</v>
      </c>
      <c r="AH53" s="28">
        <f t="shared" si="15"/>
        <v>0</v>
      </c>
      <c r="AI53" s="28">
        <f t="shared" si="15"/>
        <v>0</v>
      </c>
      <c r="AJ53" s="28">
        <f t="shared" si="15"/>
        <v>0</v>
      </c>
      <c r="AK53" s="28">
        <f t="shared" si="15"/>
        <v>0</v>
      </c>
      <c r="AL53" s="28">
        <f t="shared" si="15"/>
        <v>0</v>
      </c>
      <c r="AM53" s="28">
        <f t="shared" si="15"/>
        <v>0</v>
      </c>
      <c r="AN53" s="28">
        <f t="shared" si="15"/>
        <v>0</v>
      </c>
      <c r="AO53" s="28">
        <f t="shared" si="15"/>
        <v>0</v>
      </c>
      <c r="AP53" s="28">
        <f t="shared" si="15"/>
        <v>0</v>
      </c>
      <c r="AQ53" s="28">
        <f t="shared" si="15"/>
        <v>0</v>
      </c>
      <c r="AR53" s="28">
        <f t="shared" si="15"/>
        <v>0</v>
      </c>
      <c r="AS53" s="28">
        <f t="shared" si="15"/>
        <v>0</v>
      </c>
      <c r="AT53" s="28">
        <f t="shared" si="15"/>
        <v>0</v>
      </c>
      <c r="AU53" s="28">
        <f t="shared" si="15"/>
        <v>0</v>
      </c>
    </row>
    <row r="54" spans="2:47">
      <c r="B54" s="27" t="s">
        <v>436</v>
      </c>
      <c r="C54" s="28" t="s">
        <v>512</v>
      </c>
      <c r="D54" s="28">
        <f t="shared" ref="D54:AU54" si="16">+VLOOKUP($B54,Precios,D$47-2014,FALSE)*D29/1000000</f>
        <v>0</v>
      </c>
      <c r="E54" s="28">
        <f t="shared" si="16"/>
        <v>0</v>
      </c>
      <c r="F54" s="28">
        <f t="shared" si="16"/>
        <v>0</v>
      </c>
      <c r="G54" s="28">
        <f t="shared" si="16"/>
        <v>0</v>
      </c>
      <c r="H54" s="28">
        <f t="shared" si="16"/>
        <v>0</v>
      </c>
      <c r="I54" s="28">
        <f t="shared" si="16"/>
        <v>0</v>
      </c>
      <c r="J54" s="28">
        <f t="shared" si="16"/>
        <v>0</v>
      </c>
      <c r="K54" s="28">
        <f t="shared" si="16"/>
        <v>0</v>
      </c>
      <c r="L54" s="28">
        <f t="shared" si="16"/>
        <v>0</v>
      </c>
      <c r="M54" s="28">
        <f t="shared" si="16"/>
        <v>0</v>
      </c>
      <c r="N54" s="28">
        <f t="shared" si="16"/>
        <v>0</v>
      </c>
      <c r="O54" s="28">
        <f t="shared" si="16"/>
        <v>0</v>
      </c>
      <c r="P54" s="28">
        <f t="shared" si="16"/>
        <v>0</v>
      </c>
      <c r="Q54" s="28">
        <f t="shared" si="16"/>
        <v>0</v>
      </c>
      <c r="R54" s="28">
        <f t="shared" si="16"/>
        <v>0</v>
      </c>
      <c r="S54" s="28">
        <f t="shared" si="16"/>
        <v>0</v>
      </c>
      <c r="T54" s="28">
        <f t="shared" si="16"/>
        <v>0</v>
      </c>
      <c r="U54" s="28">
        <f t="shared" si="16"/>
        <v>0</v>
      </c>
      <c r="V54" s="28">
        <f t="shared" si="16"/>
        <v>0</v>
      </c>
      <c r="W54" s="28">
        <f t="shared" si="16"/>
        <v>0</v>
      </c>
      <c r="X54" s="28">
        <f t="shared" si="16"/>
        <v>0</v>
      </c>
      <c r="Y54" s="28">
        <f t="shared" si="16"/>
        <v>0</v>
      </c>
      <c r="Z54" s="28">
        <f t="shared" si="16"/>
        <v>0</v>
      </c>
      <c r="AA54" s="28">
        <f t="shared" si="16"/>
        <v>0</v>
      </c>
      <c r="AB54" s="28">
        <f t="shared" si="16"/>
        <v>0</v>
      </c>
      <c r="AC54" s="28">
        <f t="shared" si="16"/>
        <v>0</v>
      </c>
      <c r="AD54" s="28">
        <f t="shared" si="16"/>
        <v>0</v>
      </c>
      <c r="AE54" s="28">
        <f t="shared" si="16"/>
        <v>0</v>
      </c>
      <c r="AF54" s="28">
        <f t="shared" si="16"/>
        <v>0</v>
      </c>
      <c r="AG54" s="28">
        <f t="shared" si="16"/>
        <v>0</v>
      </c>
      <c r="AH54" s="28">
        <f t="shared" si="16"/>
        <v>0</v>
      </c>
      <c r="AI54" s="28">
        <f t="shared" si="16"/>
        <v>0</v>
      </c>
      <c r="AJ54" s="28">
        <f t="shared" si="16"/>
        <v>0</v>
      </c>
      <c r="AK54" s="28">
        <f t="shared" si="16"/>
        <v>0</v>
      </c>
      <c r="AL54" s="28">
        <f t="shared" si="16"/>
        <v>0</v>
      </c>
      <c r="AM54" s="28">
        <f t="shared" si="16"/>
        <v>0</v>
      </c>
      <c r="AN54" s="28">
        <f t="shared" si="16"/>
        <v>0</v>
      </c>
      <c r="AO54" s="28">
        <f t="shared" si="16"/>
        <v>0</v>
      </c>
      <c r="AP54" s="28">
        <f t="shared" si="16"/>
        <v>0</v>
      </c>
      <c r="AQ54" s="28">
        <f t="shared" si="16"/>
        <v>0</v>
      </c>
      <c r="AR54" s="28">
        <f t="shared" si="16"/>
        <v>0</v>
      </c>
      <c r="AS54" s="28">
        <f t="shared" si="16"/>
        <v>0</v>
      </c>
      <c r="AT54" s="28">
        <f t="shared" si="16"/>
        <v>0</v>
      </c>
      <c r="AU54" s="28">
        <f t="shared" si="16"/>
        <v>0</v>
      </c>
    </row>
    <row r="55" spans="2:47">
      <c r="B55" s="27" t="s">
        <v>501</v>
      </c>
      <c r="C55" s="29" t="s">
        <v>512</v>
      </c>
      <c r="D55" s="30">
        <f t="shared" ref="D55:AU55" si="17">SUM(D48:D54)</f>
        <v>0</v>
      </c>
      <c r="E55" s="30">
        <f t="shared" si="17"/>
        <v>0</v>
      </c>
      <c r="F55" s="30">
        <f t="shared" si="17"/>
        <v>0</v>
      </c>
      <c r="G55" s="30">
        <f t="shared" si="17"/>
        <v>0</v>
      </c>
      <c r="H55" s="30">
        <f t="shared" si="17"/>
        <v>0</v>
      </c>
      <c r="I55" s="30">
        <f t="shared" si="17"/>
        <v>0</v>
      </c>
      <c r="J55" s="30">
        <f t="shared" si="17"/>
        <v>0</v>
      </c>
      <c r="K55" s="30">
        <f t="shared" si="17"/>
        <v>0</v>
      </c>
      <c r="L55" s="30">
        <f t="shared" si="17"/>
        <v>0</v>
      </c>
      <c r="M55" s="30">
        <f t="shared" si="17"/>
        <v>-1.3761668953554284E-2</v>
      </c>
      <c r="N55" s="30">
        <f t="shared" si="17"/>
        <v>-2.8043924204003343E-2</v>
      </c>
      <c r="O55" s="30">
        <f t="shared" si="17"/>
        <v>2.3684962521511765E-2</v>
      </c>
      <c r="P55" s="30">
        <f t="shared" si="17"/>
        <v>9.7514231350541991E-3</v>
      </c>
      <c r="Q55" s="30">
        <f t="shared" si="17"/>
        <v>9.1302363976060383E-3</v>
      </c>
      <c r="R55" s="30">
        <f t="shared" si="17"/>
        <v>6.7190245333100362E-2</v>
      </c>
      <c r="S55" s="30">
        <f t="shared" si="17"/>
        <v>8.4092798567273877E-2</v>
      </c>
      <c r="T55" s="30">
        <f t="shared" si="17"/>
        <v>0.19634586239871163</v>
      </c>
      <c r="U55" s="30">
        <f t="shared" si="17"/>
        <v>0.27698217335707409</v>
      </c>
      <c r="V55" s="30">
        <f t="shared" si="17"/>
        <v>0.39574661523542393</v>
      </c>
      <c r="W55" s="30">
        <f t="shared" si="17"/>
        <v>0.58084660757414097</v>
      </c>
      <c r="X55" s="30">
        <f t="shared" si="17"/>
        <v>0.93641517827536958</v>
      </c>
      <c r="Y55" s="30">
        <f t="shared" si="17"/>
        <v>1.754942652509528</v>
      </c>
      <c r="Z55" s="30">
        <f t="shared" si="17"/>
        <v>3.2491672154261795</v>
      </c>
      <c r="AA55" s="30">
        <f t="shared" si="17"/>
        <v>5.6993770940053059</v>
      </c>
      <c r="AB55" s="30">
        <f t="shared" si="17"/>
        <v>9.3704001407403208</v>
      </c>
      <c r="AC55" s="30">
        <f t="shared" si="17"/>
        <v>15.623298540650262</v>
      </c>
      <c r="AD55" s="30">
        <f t="shared" si="17"/>
        <v>28.653830036559295</v>
      </c>
      <c r="AE55" s="30">
        <f t="shared" si="17"/>
        <v>46.24799224518528</v>
      </c>
      <c r="AF55" s="30">
        <f t="shared" si="17"/>
        <v>66.557284615598348</v>
      </c>
      <c r="AG55" s="30">
        <f t="shared" si="17"/>
        <v>97.874645028366047</v>
      </c>
      <c r="AH55" s="30">
        <f t="shared" si="17"/>
        <v>144.77003011256187</v>
      </c>
      <c r="AI55" s="30">
        <f t="shared" si="17"/>
        <v>210.71556037843592</v>
      </c>
      <c r="AJ55" s="30">
        <f t="shared" si="17"/>
        <v>309.88789072591419</v>
      </c>
      <c r="AK55" s="30">
        <f t="shared" si="17"/>
        <v>439.24603153597354</v>
      </c>
      <c r="AL55" s="30">
        <f t="shared" si="17"/>
        <v>590.98051426751567</v>
      </c>
      <c r="AM55" s="30">
        <f t="shared" si="17"/>
        <v>765.79972456274311</v>
      </c>
      <c r="AN55" s="30">
        <f t="shared" si="17"/>
        <v>958.97504853865803</v>
      </c>
      <c r="AO55" s="30">
        <f t="shared" si="17"/>
        <v>1162.9234877077022</v>
      </c>
      <c r="AP55" s="30">
        <f t="shared" si="17"/>
        <v>1368.3446600452639</v>
      </c>
      <c r="AQ55" s="30">
        <f t="shared" si="17"/>
        <v>1565.9909894247885</v>
      </c>
      <c r="AR55" s="30">
        <f t="shared" si="17"/>
        <v>1748.1028626852144</v>
      </c>
      <c r="AS55" s="30">
        <f t="shared" si="17"/>
        <v>1909.4181199580798</v>
      </c>
      <c r="AT55" s="30">
        <f t="shared" si="17"/>
        <v>2047.8188294661436</v>
      </c>
      <c r="AU55" s="30">
        <f t="shared" si="17"/>
        <v>2163.3669376593816</v>
      </c>
    </row>
    <row r="57" spans="2:47">
      <c r="B57" s="24" t="s">
        <v>513</v>
      </c>
      <c r="C57" s="30" t="s">
        <v>512</v>
      </c>
      <c r="D57" s="30">
        <f>+NPV(Td,G55:AK55)</f>
        <v>257.02432026771623</v>
      </c>
      <c r="F57" s="26">
        <v>2030</v>
      </c>
    </row>
    <row r="59" spans="2:47">
      <c r="B59" s="24" t="s">
        <v>514</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385</v>
      </c>
      <c r="C60" s="28" t="s">
        <v>515</v>
      </c>
      <c r="D60" s="28">
        <f>+IF(D59&lt;2030,0,-CONVERT(D25,"Tcal","MWh"))</f>
        <v>0</v>
      </c>
      <c r="E60" s="28">
        <f t="shared" ref="E60:AU60" si="18">+IF(E59&lt;2030,0,-CONVERT(E25,"Tcal","MWh"))</f>
        <v>0</v>
      </c>
      <c r="F60" s="28">
        <f t="shared" si="18"/>
        <v>0</v>
      </c>
      <c r="G60" s="28">
        <f t="shared" si="18"/>
        <v>0</v>
      </c>
      <c r="H60" s="28">
        <f t="shared" si="18"/>
        <v>0</v>
      </c>
      <c r="I60" s="28">
        <f t="shared" si="18"/>
        <v>0</v>
      </c>
      <c r="J60" s="28">
        <f t="shared" si="18"/>
        <v>0</v>
      </c>
      <c r="K60" s="28">
        <f t="shared" si="18"/>
        <v>0</v>
      </c>
      <c r="L60" s="28">
        <f t="shared" si="18"/>
        <v>0</v>
      </c>
      <c r="M60" s="28">
        <f t="shared" si="18"/>
        <v>0</v>
      </c>
      <c r="N60" s="28">
        <f t="shared" si="18"/>
        <v>0</v>
      </c>
      <c r="O60" s="28">
        <f t="shared" si="18"/>
        <v>0</v>
      </c>
      <c r="P60" s="28">
        <f t="shared" si="18"/>
        <v>0</v>
      </c>
      <c r="Q60" s="28">
        <f t="shared" si="18"/>
        <v>581.5</v>
      </c>
      <c r="R60" s="28">
        <f t="shared" si="18"/>
        <v>814.09999999661522</v>
      </c>
      <c r="S60" s="28">
        <f t="shared" si="18"/>
        <v>1395.5999999966152</v>
      </c>
      <c r="T60" s="28">
        <f t="shared" si="18"/>
        <v>2209.6999999974614</v>
      </c>
      <c r="U60" s="28">
        <f t="shared" si="18"/>
        <v>3256.3999999991538</v>
      </c>
      <c r="V60" s="28">
        <f t="shared" si="18"/>
        <v>4884.6000000008462</v>
      </c>
      <c r="W60" s="28">
        <f t="shared" si="18"/>
        <v>6861.6999999974614</v>
      </c>
      <c r="X60" s="28">
        <f t="shared" si="18"/>
        <v>10350.700000001692</v>
      </c>
      <c r="Y60" s="28">
        <f t="shared" si="18"/>
        <v>16747.199999997461</v>
      </c>
      <c r="Z60" s="28">
        <f t="shared" si="18"/>
        <v>27912</v>
      </c>
      <c r="AA60" s="28">
        <f t="shared" si="18"/>
        <v>44775.5</v>
      </c>
      <c r="AB60" s="28">
        <f t="shared" si="18"/>
        <v>69198.5</v>
      </c>
      <c r="AC60" s="28">
        <f t="shared" si="18"/>
        <v>108740.5</v>
      </c>
      <c r="AD60" s="28">
        <f t="shared" si="18"/>
        <v>179567.19999999745</v>
      </c>
      <c r="AE60" s="28">
        <f t="shared" si="18"/>
        <v>274816.89999999915</v>
      </c>
      <c r="AF60" s="28">
        <f t="shared" si="18"/>
        <v>401816.5</v>
      </c>
      <c r="AG60" s="28">
        <f t="shared" si="18"/>
        <v>572428.5999999966</v>
      </c>
      <c r="AH60" s="28">
        <f t="shared" si="18"/>
        <v>810727.2999999983</v>
      </c>
      <c r="AI60" s="28">
        <f t="shared" si="18"/>
        <v>1139042.1999999976</v>
      </c>
      <c r="AJ60" s="28">
        <f t="shared" si="18"/>
        <v>1607614.9000000034</v>
      </c>
      <c r="AK60" s="28">
        <f t="shared" si="18"/>
        <v>2201442.7000000016</v>
      </c>
      <c r="AL60" s="28">
        <f t="shared" si="18"/>
        <v>2900754.600000001</v>
      </c>
      <c r="AM60" s="28">
        <f t="shared" si="18"/>
        <v>3695781.4000000036</v>
      </c>
      <c r="AN60" s="28">
        <f t="shared" si="18"/>
        <v>4564542.3999999985</v>
      </c>
      <c r="AO60" s="28">
        <f t="shared" si="18"/>
        <v>5474357.3000000026</v>
      </c>
      <c r="AP60" s="28">
        <f t="shared" si="18"/>
        <v>6385335.200000002</v>
      </c>
      <c r="AQ60" s="28">
        <f t="shared" si="18"/>
        <v>7257701.5</v>
      </c>
      <c r="AR60" s="28">
        <f t="shared" si="18"/>
        <v>8058659.6000000006</v>
      </c>
      <c r="AS60" s="28">
        <f t="shared" si="18"/>
        <v>8766694</v>
      </c>
      <c r="AT60" s="28">
        <f t="shared" si="18"/>
        <v>9372617</v>
      </c>
      <c r="AU60" s="28">
        <f t="shared" si="18"/>
        <v>9877707.9000000004</v>
      </c>
    </row>
    <row r="61" spans="2:47">
      <c r="B61" s="27" t="s">
        <v>516</v>
      </c>
      <c r="C61" s="28" t="s">
        <v>515</v>
      </c>
      <c r="D61" s="28"/>
      <c r="E61" s="28">
        <f>+IF(E60-D60&lt;0,0,E60-D60)</f>
        <v>0</v>
      </c>
      <c r="F61" s="28">
        <f t="shared" ref="F61:W61" si="19">+IF(F60-E60&lt;0,0,F60-E60)</f>
        <v>0</v>
      </c>
      <c r="G61" s="28">
        <f t="shared" si="19"/>
        <v>0</v>
      </c>
      <c r="H61" s="28">
        <f t="shared" si="19"/>
        <v>0</v>
      </c>
      <c r="I61" s="28">
        <f t="shared" si="19"/>
        <v>0</v>
      </c>
      <c r="J61" s="28">
        <f t="shared" si="19"/>
        <v>0</v>
      </c>
      <c r="K61" s="28">
        <f t="shared" si="19"/>
        <v>0</v>
      </c>
      <c r="L61" s="28">
        <f t="shared" si="19"/>
        <v>0</v>
      </c>
      <c r="M61" s="28">
        <f t="shared" si="19"/>
        <v>0</v>
      </c>
      <c r="N61" s="28">
        <f t="shared" si="19"/>
        <v>0</v>
      </c>
      <c r="O61" s="28">
        <f t="shared" si="19"/>
        <v>0</v>
      </c>
      <c r="P61" s="28">
        <f t="shared" si="19"/>
        <v>0</v>
      </c>
      <c r="Q61" s="28">
        <f t="shared" si="19"/>
        <v>581.5</v>
      </c>
      <c r="R61" s="28">
        <f t="shared" si="19"/>
        <v>232.59999999661522</v>
      </c>
      <c r="S61" s="28">
        <f t="shared" si="19"/>
        <v>581.5</v>
      </c>
      <c r="T61" s="28">
        <f t="shared" si="19"/>
        <v>814.10000000084619</v>
      </c>
      <c r="U61" s="28">
        <f t="shared" si="19"/>
        <v>1046.7000000016924</v>
      </c>
      <c r="V61" s="28">
        <f t="shared" si="19"/>
        <v>1628.2000000016924</v>
      </c>
      <c r="W61" s="28">
        <f t="shared" si="19"/>
        <v>1977.0999999966152</v>
      </c>
      <c r="X61" s="28">
        <f t="shared" ref="X61" si="20">+IF(X60-W60&lt;0,0,X60-W60)</f>
        <v>3489.000000004231</v>
      </c>
      <c r="Y61" s="28">
        <f t="shared" ref="Y61" si="21">+IF(Y60-X60&lt;0,0,Y60-X60)</f>
        <v>6396.499999995769</v>
      </c>
      <c r="Z61" s="28">
        <f t="shared" ref="Z61" si="22">+IF(Z60-Y60&lt;0,0,Z60-Y60)</f>
        <v>11164.800000002539</v>
      </c>
      <c r="AA61" s="28">
        <f t="shared" ref="AA61" si="23">+IF(AA60-Z60&lt;0,0,AA60-Z60)</f>
        <v>16863.5</v>
      </c>
      <c r="AB61" s="28">
        <f t="shared" ref="AB61" si="24">+IF(AB60-AA60&lt;0,0,AB60-AA60)</f>
        <v>24423</v>
      </c>
      <c r="AC61" s="28">
        <f t="shared" ref="AC61" si="25">+IF(AC60-AB60&lt;0,0,AC60-AB60)</f>
        <v>39542</v>
      </c>
      <c r="AD61" s="28">
        <f t="shared" ref="AD61" si="26">+IF(AD60-AC60&lt;0,0,AD60-AC60)</f>
        <v>70826.699999997451</v>
      </c>
      <c r="AE61" s="28">
        <f t="shared" ref="AE61" si="27">+IF(AE60-AD60&lt;0,0,AE60-AD60)</f>
        <v>95249.7000000017</v>
      </c>
      <c r="AF61" s="28">
        <f t="shared" ref="AF61" si="28">+IF(AF60-AE60&lt;0,0,AF60-AE60)</f>
        <v>126999.60000000085</v>
      </c>
      <c r="AG61" s="28">
        <f t="shared" ref="AG61" si="29">+IF(AG60-AF60&lt;0,0,AG60-AF60)</f>
        <v>170612.0999999966</v>
      </c>
      <c r="AH61" s="28">
        <f t="shared" ref="AH61" si="30">+IF(AH60-AG60&lt;0,0,AH60-AG60)</f>
        <v>238298.7000000017</v>
      </c>
      <c r="AI61" s="28">
        <f t="shared" ref="AI61" si="31">+IF(AI60-AH60&lt;0,0,AI60-AH60)</f>
        <v>328314.89999999932</v>
      </c>
      <c r="AJ61" s="28">
        <f t="shared" ref="AJ61" si="32">+IF(AJ60-AI60&lt;0,0,AJ60-AI60)</f>
        <v>468572.70000000577</v>
      </c>
      <c r="AK61" s="28">
        <f t="shared" ref="AK61" si="33">+IF(AK60-AJ60&lt;0,0,AK60-AJ60)</f>
        <v>593827.79999999818</v>
      </c>
      <c r="AL61" s="28">
        <f t="shared" ref="AL61" si="34">+IF(AL60-AK60&lt;0,0,AL60-AK60)</f>
        <v>699311.89999999944</v>
      </c>
      <c r="AM61" s="28">
        <f t="shared" ref="AM61" si="35">+IF(AM60-AL60&lt;0,0,AM60-AL60)</f>
        <v>795026.80000000261</v>
      </c>
      <c r="AN61" s="28">
        <f t="shared" ref="AN61:AO61" si="36">+IF(AN60-AM60&lt;0,0,AN60-AM60)</f>
        <v>868760.99999999488</v>
      </c>
      <c r="AO61" s="28">
        <f t="shared" si="36"/>
        <v>909814.9000000041</v>
      </c>
      <c r="AP61" s="28">
        <f t="shared" ref="AP61" si="37">+IF(AP60-AO60&lt;0,0,AP60-AO60)</f>
        <v>910977.89999999944</v>
      </c>
      <c r="AQ61" s="28">
        <f t="shared" ref="AQ61" si="38">+IF(AQ60-AP60&lt;0,0,AQ60-AP60)</f>
        <v>872366.29999999795</v>
      </c>
      <c r="AR61" s="28">
        <f t="shared" ref="AR61" si="39">+IF(AR60-AQ60&lt;0,0,AR60-AQ60)</f>
        <v>800958.10000000056</v>
      </c>
      <c r="AS61" s="28">
        <f t="shared" ref="AS61" si="40">+IF(AS60-AR60&lt;0,0,AS60-AR60)</f>
        <v>708034.39999999944</v>
      </c>
      <c r="AT61" s="28">
        <f t="shared" ref="AT61" si="41">+IF(AT60-AS60&lt;0,0,AT60-AS60)</f>
        <v>605923</v>
      </c>
      <c r="AU61" s="28">
        <f t="shared" ref="AU61" si="42">+IF(AU60-AT60&lt;0,0,AU60-AT60)</f>
        <v>505090.90000000037</v>
      </c>
    </row>
    <row r="62" spans="2:47">
      <c r="B62" s="27" t="s">
        <v>517</v>
      </c>
      <c r="C62" s="28" t="s">
        <v>518</v>
      </c>
      <c r="D62" s="28">
        <f>8*365</f>
        <v>2920</v>
      </c>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row>
    <row r="63" spans="2:47">
      <c r="B63" s="27" t="s">
        <v>519</v>
      </c>
      <c r="C63" s="28" t="s">
        <v>491</v>
      </c>
      <c r="D63" s="28">
        <v>10</v>
      </c>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row>
    <row r="64" spans="2:47">
      <c r="B64" s="27" t="s">
        <v>520</v>
      </c>
      <c r="C64" s="28" t="s">
        <v>495</v>
      </c>
      <c r="D64" s="28"/>
      <c r="E64" s="28">
        <f>+E61*1000/$D$62</f>
        <v>0</v>
      </c>
      <c r="F64" s="28">
        <f t="shared" ref="F64:AU64" si="43">+F61*1000/$D$62</f>
        <v>0</v>
      </c>
      <c r="G64" s="28">
        <f t="shared" si="43"/>
        <v>0</v>
      </c>
      <c r="H64" s="28">
        <f t="shared" si="43"/>
        <v>0</v>
      </c>
      <c r="I64" s="28">
        <f t="shared" si="43"/>
        <v>0</v>
      </c>
      <c r="J64" s="28">
        <f t="shared" si="43"/>
        <v>0</v>
      </c>
      <c r="K64" s="28">
        <f t="shared" si="43"/>
        <v>0</v>
      </c>
      <c r="L64" s="28">
        <f t="shared" si="43"/>
        <v>0</v>
      </c>
      <c r="M64" s="28">
        <f t="shared" si="43"/>
        <v>0</v>
      </c>
      <c r="N64" s="28">
        <f t="shared" si="43"/>
        <v>0</v>
      </c>
      <c r="O64" s="28">
        <f t="shared" si="43"/>
        <v>0</v>
      </c>
      <c r="P64" s="28">
        <f t="shared" si="43"/>
        <v>0</v>
      </c>
      <c r="Q64" s="28">
        <f t="shared" si="43"/>
        <v>199.14383561643837</v>
      </c>
      <c r="R64" s="28">
        <f t="shared" si="43"/>
        <v>79.657534245416173</v>
      </c>
      <c r="S64" s="28">
        <f t="shared" si="43"/>
        <v>199.14383561643837</v>
      </c>
      <c r="T64" s="28">
        <f t="shared" si="43"/>
        <v>278.80136986330348</v>
      </c>
      <c r="U64" s="28">
        <f t="shared" si="43"/>
        <v>358.45890411016865</v>
      </c>
      <c r="V64" s="28">
        <f t="shared" si="43"/>
        <v>557.60273972660696</v>
      </c>
      <c r="W64" s="28">
        <f t="shared" si="43"/>
        <v>677.08904109473121</v>
      </c>
      <c r="X64" s="28">
        <f t="shared" si="43"/>
        <v>1194.8630137000791</v>
      </c>
      <c r="Y64" s="28">
        <f t="shared" si="43"/>
        <v>2190.5821917793728</v>
      </c>
      <c r="Z64" s="28">
        <f t="shared" si="43"/>
        <v>3823.5616438364859</v>
      </c>
      <c r="AA64" s="28">
        <f t="shared" si="43"/>
        <v>5775.1712328767126</v>
      </c>
      <c r="AB64" s="28">
        <f t="shared" si="43"/>
        <v>8364.0410958904104</v>
      </c>
      <c r="AC64" s="28">
        <f t="shared" si="43"/>
        <v>13541.780821917808</v>
      </c>
      <c r="AD64" s="28">
        <f t="shared" si="43"/>
        <v>24255.719178081319</v>
      </c>
      <c r="AE64" s="28">
        <f t="shared" si="43"/>
        <v>32619.760273973185</v>
      </c>
      <c r="AF64" s="28">
        <f t="shared" si="43"/>
        <v>43493.013698630428</v>
      </c>
      <c r="AG64" s="28">
        <f t="shared" si="43"/>
        <v>58428.801369861852</v>
      </c>
      <c r="AH64" s="28">
        <f t="shared" si="43"/>
        <v>81609.143835617026</v>
      </c>
      <c r="AI64" s="28">
        <f t="shared" si="43"/>
        <v>112436.60958904088</v>
      </c>
      <c r="AJ64" s="28">
        <f t="shared" si="43"/>
        <v>160470.102739728</v>
      </c>
      <c r="AK64" s="28">
        <f t="shared" si="43"/>
        <v>203365.68493150623</v>
      </c>
      <c r="AL64" s="28">
        <f t="shared" si="43"/>
        <v>239490.37671232855</v>
      </c>
      <c r="AM64" s="28">
        <f t="shared" si="43"/>
        <v>272269.4520547954</v>
      </c>
      <c r="AN64" s="28">
        <f t="shared" si="43"/>
        <v>297520.89041095716</v>
      </c>
      <c r="AO64" s="28">
        <f t="shared" si="43"/>
        <v>311580.44520548085</v>
      </c>
      <c r="AP64" s="28">
        <f t="shared" si="43"/>
        <v>311978.73287671211</v>
      </c>
      <c r="AQ64" s="28">
        <f t="shared" si="43"/>
        <v>298755.58219178015</v>
      </c>
      <c r="AR64" s="28">
        <f t="shared" si="43"/>
        <v>274300.71917808242</v>
      </c>
      <c r="AS64" s="28">
        <f t="shared" si="43"/>
        <v>242477.53424657515</v>
      </c>
      <c r="AT64" s="28">
        <f t="shared" si="43"/>
        <v>207507.87671232875</v>
      </c>
      <c r="AU64" s="28">
        <f t="shared" si="43"/>
        <v>172976.33561643847</v>
      </c>
    </row>
    <row r="65" spans="2:47">
      <c r="B65" s="27" t="s">
        <v>521</v>
      </c>
      <c r="C65" s="28" t="s">
        <v>495</v>
      </c>
      <c r="D65" s="28">
        <v>2.5</v>
      </c>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row>
    <row r="66" spans="2:47">
      <c r="B66" s="27" t="s">
        <v>522</v>
      </c>
      <c r="C66" s="28" t="s">
        <v>523</v>
      </c>
      <c r="D66" s="28"/>
      <c r="E66" s="28">
        <f>+ROUND(E64/$D$65,0)</f>
        <v>0</v>
      </c>
      <c r="F66" s="28">
        <f t="shared" ref="F66:AU66" si="44">+ROUND(F64/$D$65,0)</f>
        <v>0</v>
      </c>
      <c r="G66" s="28">
        <f t="shared" si="44"/>
        <v>0</v>
      </c>
      <c r="H66" s="28">
        <f t="shared" si="44"/>
        <v>0</v>
      </c>
      <c r="I66" s="28">
        <f t="shared" si="44"/>
        <v>0</v>
      </c>
      <c r="J66" s="28">
        <f t="shared" si="44"/>
        <v>0</v>
      </c>
      <c r="K66" s="28">
        <f t="shared" si="44"/>
        <v>0</v>
      </c>
      <c r="L66" s="28">
        <f t="shared" si="44"/>
        <v>0</v>
      </c>
      <c r="M66" s="28">
        <f t="shared" si="44"/>
        <v>0</v>
      </c>
      <c r="N66" s="28">
        <f t="shared" si="44"/>
        <v>0</v>
      </c>
      <c r="O66" s="28">
        <f t="shared" si="44"/>
        <v>0</v>
      </c>
      <c r="P66" s="28">
        <f t="shared" si="44"/>
        <v>0</v>
      </c>
      <c r="Q66" s="28">
        <f t="shared" si="44"/>
        <v>80</v>
      </c>
      <c r="R66" s="28">
        <f t="shared" si="44"/>
        <v>32</v>
      </c>
      <c r="S66" s="28">
        <f t="shared" si="44"/>
        <v>80</v>
      </c>
      <c r="T66" s="28">
        <f t="shared" si="44"/>
        <v>112</v>
      </c>
      <c r="U66" s="28">
        <f t="shared" si="44"/>
        <v>143</v>
      </c>
      <c r="V66" s="28">
        <f t="shared" si="44"/>
        <v>223</v>
      </c>
      <c r="W66" s="28">
        <f t="shared" si="44"/>
        <v>271</v>
      </c>
      <c r="X66" s="28">
        <f t="shared" si="44"/>
        <v>478</v>
      </c>
      <c r="Y66" s="28">
        <f t="shared" si="44"/>
        <v>876</v>
      </c>
      <c r="Z66" s="28">
        <f t="shared" si="44"/>
        <v>1529</v>
      </c>
      <c r="AA66" s="28">
        <f t="shared" si="44"/>
        <v>2310</v>
      </c>
      <c r="AB66" s="28">
        <f t="shared" si="44"/>
        <v>3346</v>
      </c>
      <c r="AC66" s="28">
        <f t="shared" si="44"/>
        <v>5417</v>
      </c>
      <c r="AD66" s="28">
        <f t="shared" si="44"/>
        <v>9702</v>
      </c>
      <c r="AE66" s="28">
        <f t="shared" si="44"/>
        <v>13048</v>
      </c>
      <c r="AF66" s="28">
        <f t="shared" si="44"/>
        <v>17397</v>
      </c>
      <c r="AG66" s="28">
        <f t="shared" si="44"/>
        <v>23372</v>
      </c>
      <c r="AH66" s="28">
        <f t="shared" si="44"/>
        <v>32644</v>
      </c>
      <c r="AI66" s="28">
        <f t="shared" si="44"/>
        <v>44975</v>
      </c>
      <c r="AJ66" s="28">
        <f t="shared" si="44"/>
        <v>64188</v>
      </c>
      <c r="AK66" s="28">
        <f t="shared" si="44"/>
        <v>81346</v>
      </c>
      <c r="AL66" s="28">
        <f t="shared" si="44"/>
        <v>95796</v>
      </c>
      <c r="AM66" s="28">
        <f t="shared" si="44"/>
        <v>108908</v>
      </c>
      <c r="AN66" s="28">
        <f t="shared" si="44"/>
        <v>119008</v>
      </c>
      <c r="AO66" s="28">
        <f t="shared" si="44"/>
        <v>124632</v>
      </c>
      <c r="AP66" s="28">
        <f t="shared" si="44"/>
        <v>124791</v>
      </c>
      <c r="AQ66" s="28">
        <f t="shared" si="44"/>
        <v>119502</v>
      </c>
      <c r="AR66" s="28">
        <f t="shared" si="44"/>
        <v>109720</v>
      </c>
      <c r="AS66" s="28">
        <f t="shared" si="44"/>
        <v>96991</v>
      </c>
      <c r="AT66" s="28">
        <f t="shared" si="44"/>
        <v>83003</v>
      </c>
      <c r="AU66" s="28">
        <f t="shared" si="44"/>
        <v>69191</v>
      </c>
    </row>
    <row r="67" spans="2:47">
      <c r="B67" s="27" t="s">
        <v>492</v>
      </c>
      <c r="C67" s="28" t="s">
        <v>524</v>
      </c>
      <c r="D67" s="28">
        <v>500</v>
      </c>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row>
    <row r="68" spans="2:47">
      <c r="B68" s="29"/>
      <c r="C68" s="29"/>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row>
    <row r="69" spans="2:47">
      <c r="B69" s="24" t="s">
        <v>525</v>
      </c>
      <c r="C69" s="25" t="s">
        <v>422</v>
      </c>
      <c r="D69" s="25">
        <v>2017</v>
      </c>
      <c r="E69" s="25">
        <v>2018</v>
      </c>
      <c r="F69" s="25">
        <v>2019</v>
      </c>
      <c r="G69" s="25">
        <v>2020</v>
      </c>
      <c r="H69" s="25">
        <v>2021</v>
      </c>
      <c r="I69" s="25">
        <v>2022</v>
      </c>
      <c r="J69" s="25">
        <v>2023</v>
      </c>
      <c r="K69" s="25">
        <v>2024</v>
      </c>
      <c r="L69" s="25">
        <v>2025</v>
      </c>
      <c r="M69" s="25">
        <v>2026</v>
      </c>
      <c r="N69" s="25">
        <v>2027</v>
      </c>
      <c r="O69" s="25">
        <v>2028</v>
      </c>
      <c r="P69" s="25">
        <v>2029</v>
      </c>
      <c r="Q69" s="25">
        <v>2030</v>
      </c>
      <c r="R69" s="25">
        <v>2031</v>
      </c>
      <c r="S69" s="25">
        <v>2032</v>
      </c>
      <c r="T69" s="25">
        <v>2033</v>
      </c>
      <c r="U69" s="25">
        <v>2034</v>
      </c>
      <c r="V69" s="25">
        <v>2035</v>
      </c>
      <c r="W69" s="25">
        <v>2036</v>
      </c>
      <c r="X69" s="25">
        <v>2037</v>
      </c>
      <c r="Y69" s="25">
        <v>2038</v>
      </c>
      <c r="Z69" s="25">
        <v>2039</v>
      </c>
      <c r="AA69" s="25">
        <v>2040</v>
      </c>
      <c r="AB69" s="25">
        <v>2041</v>
      </c>
      <c r="AC69" s="25">
        <v>2042</v>
      </c>
      <c r="AD69" s="25">
        <v>2043</v>
      </c>
      <c r="AE69" s="25">
        <v>2044</v>
      </c>
      <c r="AF69" s="25">
        <v>2045</v>
      </c>
      <c r="AG69" s="25">
        <v>2046</v>
      </c>
      <c r="AH69" s="25">
        <v>2047</v>
      </c>
      <c r="AI69" s="25">
        <v>2048</v>
      </c>
      <c r="AJ69" s="25">
        <v>2049</v>
      </c>
      <c r="AK69" s="25">
        <v>2050</v>
      </c>
      <c r="AL69" s="25">
        <v>2051</v>
      </c>
      <c r="AM69" s="25">
        <v>2052</v>
      </c>
      <c r="AN69" s="25">
        <v>2053</v>
      </c>
      <c r="AO69" s="25">
        <v>2054</v>
      </c>
      <c r="AP69" s="25">
        <v>2055</v>
      </c>
      <c r="AQ69" s="25">
        <v>2056</v>
      </c>
      <c r="AR69" s="25">
        <v>2057</v>
      </c>
      <c r="AS69" s="25">
        <v>2058</v>
      </c>
      <c r="AT69" s="25">
        <v>2059</v>
      </c>
      <c r="AU69" s="25">
        <v>2060</v>
      </c>
    </row>
    <row r="70" spans="2:47">
      <c r="B70" s="27" t="s">
        <v>501</v>
      </c>
      <c r="C70" s="28" t="s">
        <v>526</v>
      </c>
      <c r="E70" s="28">
        <f>+($D$67*E122)/1000000</f>
        <v>0</v>
      </c>
      <c r="F70" s="28">
        <f t="shared" ref="F70:AM70" si="45">+($D$67*F122)/1000000</f>
        <v>0</v>
      </c>
      <c r="G70" s="28">
        <f t="shared" si="45"/>
        <v>0</v>
      </c>
      <c r="H70" s="28">
        <f t="shared" si="45"/>
        <v>0</v>
      </c>
      <c r="I70" s="28">
        <f t="shared" si="45"/>
        <v>0</v>
      </c>
      <c r="J70" s="28">
        <f t="shared" si="45"/>
        <v>0</v>
      </c>
      <c r="K70" s="28">
        <f t="shared" si="45"/>
        <v>0</v>
      </c>
      <c r="L70" s="28">
        <f t="shared" si="45"/>
        <v>0</v>
      </c>
      <c r="M70" s="28">
        <f t="shared" si="45"/>
        <v>0</v>
      </c>
      <c r="N70" s="28">
        <f t="shared" si="45"/>
        <v>0</v>
      </c>
      <c r="O70" s="28">
        <f t="shared" si="45"/>
        <v>0</v>
      </c>
      <c r="P70" s="28">
        <f t="shared" si="45"/>
        <v>0</v>
      </c>
      <c r="Q70" s="28">
        <f t="shared" si="45"/>
        <v>0.04</v>
      </c>
      <c r="R70" s="28">
        <f t="shared" si="45"/>
        <v>1.6E-2</v>
      </c>
      <c r="S70" s="28">
        <f t="shared" si="45"/>
        <v>0.04</v>
      </c>
      <c r="T70" s="28">
        <f t="shared" si="45"/>
        <v>5.6000000000000001E-2</v>
      </c>
      <c r="U70" s="28">
        <f t="shared" si="45"/>
        <v>7.1499999999999994E-2</v>
      </c>
      <c r="V70" s="28">
        <f t="shared" si="45"/>
        <v>0.1115</v>
      </c>
      <c r="W70" s="28">
        <f t="shared" si="45"/>
        <v>0.13550000000000001</v>
      </c>
      <c r="X70" s="28">
        <f t="shared" si="45"/>
        <v>0.23899999999999999</v>
      </c>
      <c r="Y70" s="28">
        <f t="shared" si="45"/>
        <v>0.438</v>
      </c>
      <c r="Z70" s="28">
        <f t="shared" si="45"/>
        <v>0.76449999999999996</v>
      </c>
      <c r="AA70" s="28">
        <f t="shared" si="45"/>
        <v>1.1950000000000001</v>
      </c>
      <c r="AB70" s="28">
        <f t="shared" si="45"/>
        <v>1.6890000000000001</v>
      </c>
      <c r="AC70" s="28">
        <f t="shared" si="45"/>
        <v>2.7484999999999999</v>
      </c>
      <c r="AD70" s="28">
        <f t="shared" si="45"/>
        <v>4.907</v>
      </c>
      <c r="AE70" s="28">
        <f t="shared" si="45"/>
        <v>6.5955000000000004</v>
      </c>
      <c r="AF70" s="28">
        <f t="shared" si="45"/>
        <v>8.81</v>
      </c>
      <c r="AG70" s="28">
        <f t="shared" si="45"/>
        <v>11.8215</v>
      </c>
      <c r="AH70" s="28">
        <f t="shared" si="45"/>
        <v>16.561</v>
      </c>
      <c r="AI70" s="28">
        <f t="shared" si="45"/>
        <v>22.9255</v>
      </c>
      <c r="AJ70" s="28">
        <f t="shared" si="45"/>
        <v>32.858499999999999</v>
      </c>
      <c r="AK70" s="28">
        <f t="shared" si="45"/>
        <v>41.868000000000002</v>
      </c>
      <c r="AL70" s="28">
        <f t="shared" si="45"/>
        <v>49.587000000000003</v>
      </c>
      <c r="AM70" s="28">
        <f t="shared" si="45"/>
        <v>57.202500000000001</v>
      </c>
      <c r="AN70" s="28">
        <f>+($D$67*AN122)/1000000</f>
        <v>64.411000000000001</v>
      </c>
      <c r="AO70" s="28">
        <f>+($D$67*AO122)/1000000</f>
        <v>68.911500000000004</v>
      </c>
      <c r="AP70" s="28">
        <f t="shared" ref="AP70:AT70" si="46">+($D$67*AP122)/1000000</f>
        <v>71.205500000000001</v>
      </c>
      <c r="AQ70" s="28">
        <f t="shared" si="46"/>
        <v>71.572500000000005</v>
      </c>
      <c r="AR70" s="28">
        <f t="shared" si="46"/>
        <v>71.421000000000006</v>
      </c>
      <c r="AS70" s="28">
        <f t="shared" si="46"/>
        <v>71.421000000000006</v>
      </c>
      <c r="AT70" s="28">
        <f t="shared" si="46"/>
        <v>74.36</v>
      </c>
      <c r="AU70" s="28">
        <f>+($D$67*AU122)/1000000</f>
        <v>76.463499999999996</v>
      </c>
    </row>
    <row r="72" spans="2:47">
      <c r="B72" s="24" t="s">
        <v>527</v>
      </c>
      <c r="C72" s="30" t="s">
        <v>512</v>
      </c>
      <c r="D72" s="30">
        <f>+NPV(Td,G70:AK70)</f>
        <v>29.408732993290958</v>
      </c>
    </row>
    <row r="74" spans="2:47" ht="14.1" thickBot="1"/>
    <row r="75" spans="2:47" ht="15.95" thickBot="1">
      <c r="B75" s="214" t="s">
        <v>528</v>
      </c>
      <c r="C75" s="215"/>
      <c r="D75" s="215"/>
      <c r="E75" s="215"/>
      <c r="F75" s="216"/>
    </row>
    <row r="77" spans="2:47">
      <c r="B77" s="24" t="s">
        <v>529</v>
      </c>
      <c r="C77" s="27" t="s">
        <v>523</v>
      </c>
      <c r="D77" s="25">
        <v>2017</v>
      </c>
      <c r="E77" s="25">
        <v>2018</v>
      </c>
      <c r="F77" s="25">
        <v>2019</v>
      </c>
      <c r="G77" s="25">
        <v>2020</v>
      </c>
      <c r="H77" s="25">
        <v>2021</v>
      </c>
      <c r="I77" s="25">
        <v>2022</v>
      </c>
      <c r="J77" s="25">
        <v>2023</v>
      </c>
      <c r="K77" s="25">
        <v>2024</v>
      </c>
      <c r="L77" s="25">
        <v>2025</v>
      </c>
      <c r="M77" s="25">
        <v>2026</v>
      </c>
      <c r="N77" s="25">
        <v>2027</v>
      </c>
      <c r="O77" s="25">
        <v>2028</v>
      </c>
      <c r="P77" s="25">
        <v>2029</v>
      </c>
      <c r="Q77" s="25">
        <v>2030</v>
      </c>
      <c r="R77" s="25">
        <v>2031</v>
      </c>
      <c r="S77" s="25">
        <v>2032</v>
      </c>
      <c r="T77" s="25">
        <v>2033</v>
      </c>
      <c r="U77" s="25">
        <v>2034</v>
      </c>
      <c r="V77" s="25">
        <v>2035</v>
      </c>
      <c r="W77" s="25">
        <v>2036</v>
      </c>
      <c r="X77" s="25">
        <v>2037</v>
      </c>
      <c r="Y77" s="25">
        <v>2038</v>
      </c>
      <c r="Z77" s="25">
        <v>2039</v>
      </c>
      <c r="AA77" s="25">
        <v>2040</v>
      </c>
      <c r="AB77" s="25">
        <v>2041</v>
      </c>
      <c r="AC77" s="25">
        <v>2042</v>
      </c>
      <c r="AD77" s="25">
        <v>2043</v>
      </c>
      <c r="AE77" s="25">
        <v>2044</v>
      </c>
      <c r="AF77" s="25">
        <v>2045</v>
      </c>
      <c r="AG77" s="25">
        <v>2046</v>
      </c>
      <c r="AH77" s="25">
        <v>2047</v>
      </c>
      <c r="AI77" s="25">
        <v>2048</v>
      </c>
      <c r="AJ77" s="25">
        <v>2049</v>
      </c>
      <c r="AK77" s="25">
        <v>2050</v>
      </c>
      <c r="AL77" s="25">
        <v>2051</v>
      </c>
      <c r="AM77" s="25">
        <v>2052</v>
      </c>
      <c r="AN77" s="25">
        <v>2053</v>
      </c>
      <c r="AO77" s="25">
        <v>2054</v>
      </c>
      <c r="AP77" s="25">
        <v>2055</v>
      </c>
      <c r="AQ77" s="25">
        <v>2056</v>
      </c>
      <c r="AR77" s="25">
        <v>2057</v>
      </c>
      <c r="AS77" s="25">
        <v>2058</v>
      </c>
      <c r="AT77" s="25">
        <v>2059</v>
      </c>
      <c r="AU77" s="25">
        <v>2060</v>
      </c>
    </row>
    <row r="78" spans="2:47">
      <c r="B78" s="25">
        <v>2017</v>
      </c>
      <c r="C78" s="26" cm="1">
        <f t="array" ref="C78:C121">+TRANSPOSE(D66:AU66)</f>
        <v>0</v>
      </c>
      <c r="D78" s="28">
        <f>+IF(D$77&lt;$B78,0,IF(MOD(D$77-$B78,$D$63)=0,1,0))*$C78</f>
        <v>0</v>
      </c>
      <c r="E78" s="28">
        <f t="shared" ref="E78:T93" si="47">+IF(E$77&lt;$B78,0,IF(MOD(E$77-$B78,$D$63)=0,1,0))*$C78</f>
        <v>0</v>
      </c>
      <c r="F78" s="28">
        <f t="shared" si="47"/>
        <v>0</v>
      </c>
      <c r="G78" s="28">
        <f t="shared" si="47"/>
        <v>0</v>
      </c>
      <c r="H78" s="28">
        <f t="shared" si="47"/>
        <v>0</v>
      </c>
      <c r="I78" s="28">
        <f t="shared" si="47"/>
        <v>0</v>
      </c>
      <c r="J78" s="28">
        <f t="shared" si="47"/>
        <v>0</v>
      </c>
      <c r="K78" s="28">
        <f t="shared" si="47"/>
        <v>0</v>
      </c>
      <c r="L78" s="28">
        <f t="shared" si="47"/>
        <v>0</v>
      </c>
      <c r="M78" s="28">
        <f t="shared" si="47"/>
        <v>0</v>
      </c>
      <c r="N78" s="28">
        <f t="shared" si="47"/>
        <v>0</v>
      </c>
      <c r="O78" s="28">
        <f t="shared" si="47"/>
        <v>0</v>
      </c>
      <c r="P78" s="28">
        <f t="shared" si="47"/>
        <v>0</v>
      </c>
      <c r="Q78" s="28">
        <f t="shared" si="47"/>
        <v>0</v>
      </c>
      <c r="R78" s="28">
        <f t="shared" si="47"/>
        <v>0</v>
      </c>
      <c r="S78" s="28">
        <f t="shared" si="47"/>
        <v>0</v>
      </c>
      <c r="T78" s="28">
        <f t="shared" si="47"/>
        <v>0</v>
      </c>
      <c r="U78" s="28">
        <f t="shared" ref="U78:AJ93" si="48">+IF(U$77&lt;$B78,0,IF(MOD(U$77-$B78,$D$63)=0,1,0))*$C78</f>
        <v>0</v>
      </c>
      <c r="V78" s="28">
        <f t="shared" si="48"/>
        <v>0</v>
      </c>
      <c r="W78" s="28">
        <f t="shared" si="48"/>
        <v>0</v>
      </c>
      <c r="X78" s="28">
        <f t="shared" si="48"/>
        <v>0</v>
      </c>
      <c r="Y78" s="28">
        <f t="shared" si="48"/>
        <v>0</v>
      </c>
      <c r="Z78" s="28">
        <f t="shared" si="48"/>
        <v>0</v>
      </c>
      <c r="AA78" s="28">
        <f t="shared" si="48"/>
        <v>0</v>
      </c>
      <c r="AB78" s="28">
        <f t="shared" si="48"/>
        <v>0</v>
      </c>
      <c r="AC78" s="28">
        <f t="shared" si="48"/>
        <v>0</v>
      </c>
      <c r="AD78" s="28">
        <f t="shared" si="48"/>
        <v>0</v>
      </c>
      <c r="AE78" s="28">
        <f t="shared" si="48"/>
        <v>0</v>
      </c>
      <c r="AF78" s="28">
        <f t="shared" si="48"/>
        <v>0</v>
      </c>
      <c r="AG78" s="28">
        <f t="shared" si="48"/>
        <v>0</v>
      </c>
      <c r="AH78" s="28">
        <f t="shared" si="48"/>
        <v>0</v>
      </c>
      <c r="AI78" s="28">
        <f t="shared" si="48"/>
        <v>0</v>
      </c>
      <c r="AJ78" s="28">
        <f t="shared" si="48"/>
        <v>0</v>
      </c>
      <c r="AK78" s="28">
        <f t="shared" ref="AK78:AU93" si="49">+IF(AK$77&lt;$B78,0,IF(MOD(AK$77-$B78,$D$63)=0,1,0))*$C78</f>
        <v>0</v>
      </c>
      <c r="AL78" s="28">
        <f t="shared" si="49"/>
        <v>0</v>
      </c>
      <c r="AM78" s="28">
        <f t="shared" si="49"/>
        <v>0</v>
      </c>
      <c r="AN78" s="28">
        <f t="shared" si="49"/>
        <v>0</v>
      </c>
      <c r="AO78" s="28">
        <f t="shared" si="49"/>
        <v>0</v>
      </c>
      <c r="AP78" s="28">
        <f t="shared" si="49"/>
        <v>0</v>
      </c>
      <c r="AQ78" s="28">
        <f t="shared" si="49"/>
        <v>0</v>
      </c>
      <c r="AR78" s="28">
        <f t="shared" si="49"/>
        <v>0</v>
      </c>
      <c r="AS78" s="28">
        <f t="shared" si="49"/>
        <v>0</v>
      </c>
      <c r="AT78" s="28">
        <f t="shared" si="49"/>
        <v>0</v>
      </c>
      <c r="AU78" s="28">
        <f t="shared" si="49"/>
        <v>0</v>
      </c>
    </row>
    <row r="79" spans="2:47">
      <c r="B79" s="25">
        <v>2018</v>
      </c>
      <c r="C79" s="26">
        <v>0</v>
      </c>
      <c r="D79" s="28">
        <f t="shared" ref="D79:S94" si="50">+IF(D$77&lt;$B79,0,IF(MOD(D$77-$B79,$D$63)=0,1,0))*$C79</f>
        <v>0</v>
      </c>
      <c r="E79" s="28">
        <f t="shared" si="47"/>
        <v>0</v>
      </c>
      <c r="F79" s="28">
        <f t="shared" si="47"/>
        <v>0</v>
      </c>
      <c r="G79" s="28">
        <f t="shared" si="47"/>
        <v>0</v>
      </c>
      <c r="H79" s="28">
        <f t="shared" si="47"/>
        <v>0</v>
      </c>
      <c r="I79" s="28">
        <f t="shared" si="47"/>
        <v>0</v>
      </c>
      <c r="J79" s="28">
        <f t="shared" si="47"/>
        <v>0</v>
      </c>
      <c r="K79" s="28">
        <f t="shared" si="47"/>
        <v>0</v>
      </c>
      <c r="L79" s="28">
        <f t="shared" si="47"/>
        <v>0</v>
      </c>
      <c r="M79" s="28">
        <f t="shared" si="47"/>
        <v>0</v>
      </c>
      <c r="N79" s="28">
        <f t="shared" si="47"/>
        <v>0</v>
      </c>
      <c r="O79" s="28">
        <f t="shared" si="47"/>
        <v>0</v>
      </c>
      <c r="P79" s="28">
        <f t="shared" si="47"/>
        <v>0</v>
      </c>
      <c r="Q79" s="28">
        <f t="shared" si="47"/>
        <v>0</v>
      </c>
      <c r="R79" s="28">
        <f t="shared" si="47"/>
        <v>0</v>
      </c>
      <c r="S79" s="28">
        <f t="shared" si="47"/>
        <v>0</v>
      </c>
      <c r="T79" s="28">
        <f t="shared" si="47"/>
        <v>0</v>
      </c>
      <c r="U79" s="28">
        <f t="shared" si="48"/>
        <v>0</v>
      </c>
      <c r="V79" s="28">
        <f t="shared" si="48"/>
        <v>0</v>
      </c>
      <c r="W79" s="28">
        <f t="shared" si="48"/>
        <v>0</v>
      </c>
      <c r="X79" s="28">
        <f t="shared" si="48"/>
        <v>0</v>
      </c>
      <c r="Y79" s="28">
        <f t="shared" si="48"/>
        <v>0</v>
      </c>
      <c r="Z79" s="28">
        <f t="shared" si="48"/>
        <v>0</v>
      </c>
      <c r="AA79" s="28">
        <f t="shared" si="48"/>
        <v>0</v>
      </c>
      <c r="AB79" s="28">
        <f t="shared" si="48"/>
        <v>0</v>
      </c>
      <c r="AC79" s="28">
        <f t="shared" si="48"/>
        <v>0</v>
      </c>
      <c r="AD79" s="28">
        <f t="shared" si="48"/>
        <v>0</v>
      </c>
      <c r="AE79" s="28">
        <f t="shared" si="48"/>
        <v>0</v>
      </c>
      <c r="AF79" s="28">
        <f t="shared" si="48"/>
        <v>0</v>
      </c>
      <c r="AG79" s="28">
        <f t="shared" si="48"/>
        <v>0</v>
      </c>
      <c r="AH79" s="28">
        <f t="shared" si="48"/>
        <v>0</v>
      </c>
      <c r="AI79" s="28">
        <f t="shared" si="48"/>
        <v>0</v>
      </c>
      <c r="AJ79" s="28">
        <f t="shared" si="48"/>
        <v>0</v>
      </c>
      <c r="AK79" s="28">
        <f t="shared" si="49"/>
        <v>0</v>
      </c>
      <c r="AL79" s="28">
        <f t="shared" si="49"/>
        <v>0</v>
      </c>
      <c r="AM79" s="28">
        <f t="shared" si="49"/>
        <v>0</v>
      </c>
      <c r="AN79" s="28">
        <f t="shared" si="49"/>
        <v>0</v>
      </c>
      <c r="AO79" s="28">
        <f t="shared" si="49"/>
        <v>0</v>
      </c>
      <c r="AP79" s="28">
        <f t="shared" si="49"/>
        <v>0</v>
      </c>
      <c r="AQ79" s="28">
        <f t="shared" si="49"/>
        <v>0</v>
      </c>
      <c r="AR79" s="28">
        <f t="shared" si="49"/>
        <v>0</v>
      </c>
      <c r="AS79" s="28">
        <f t="shared" si="49"/>
        <v>0</v>
      </c>
      <c r="AT79" s="28">
        <f t="shared" si="49"/>
        <v>0</v>
      </c>
      <c r="AU79" s="28">
        <f t="shared" si="49"/>
        <v>0</v>
      </c>
    </row>
    <row r="80" spans="2:47">
      <c r="B80" s="25">
        <v>2019</v>
      </c>
      <c r="C80" s="26">
        <v>0</v>
      </c>
      <c r="D80" s="28">
        <f t="shared" si="50"/>
        <v>0</v>
      </c>
      <c r="E80" s="28">
        <f t="shared" si="47"/>
        <v>0</v>
      </c>
      <c r="F80" s="28">
        <f t="shared" si="47"/>
        <v>0</v>
      </c>
      <c r="G80" s="28">
        <f t="shared" si="47"/>
        <v>0</v>
      </c>
      <c r="H80" s="28">
        <f t="shared" si="47"/>
        <v>0</v>
      </c>
      <c r="I80" s="28">
        <f t="shared" si="47"/>
        <v>0</v>
      </c>
      <c r="J80" s="28">
        <f t="shared" si="47"/>
        <v>0</v>
      </c>
      <c r="K80" s="28">
        <f t="shared" si="47"/>
        <v>0</v>
      </c>
      <c r="L80" s="28">
        <f t="shared" si="47"/>
        <v>0</v>
      </c>
      <c r="M80" s="28">
        <f t="shared" si="47"/>
        <v>0</v>
      </c>
      <c r="N80" s="28">
        <f t="shared" si="47"/>
        <v>0</v>
      </c>
      <c r="O80" s="28">
        <f t="shared" si="47"/>
        <v>0</v>
      </c>
      <c r="P80" s="28">
        <f t="shared" si="47"/>
        <v>0</v>
      </c>
      <c r="Q80" s="28">
        <f t="shared" si="47"/>
        <v>0</v>
      </c>
      <c r="R80" s="28">
        <f t="shared" si="47"/>
        <v>0</v>
      </c>
      <c r="S80" s="28">
        <f t="shared" si="47"/>
        <v>0</v>
      </c>
      <c r="T80" s="28">
        <f t="shared" si="47"/>
        <v>0</v>
      </c>
      <c r="U80" s="28">
        <f t="shared" si="48"/>
        <v>0</v>
      </c>
      <c r="V80" s="28">
        <f t="shared" si="48"/>
        <v>0</v>
      </c>
      <c r="W80" s="28">
        <f t="shared" si="48"/>
        <v>0</v>
      </c>
      <c r="X80" s="28">
        <f t="shared" si="48"/>
        <v>0</v>
      </c>
      <c r="Y80" s="28">
        <f t="shared" si="48"/>
        <v>0</v>
      </c>
      <c r="Z80" s="28">
        <f t="shared" si="48"/>
        <v>0</v>
      </c>
      <c r="AA80" s="28">
        <f t="shared" si="48"/>
        <v>0</v>
      </c>
      <c r="AB80" s="28">
        <f t="shared" si="48"/>
        <v>0</v>
      </c>
      <c r="AC80" s="28">
        <f t="shared" si="48"/>
        <v>0</v>
      </c>
      <c r="AD80" s="28">
        <f t="shared" si="48"/>
        <v>0</v>
      </c>
      <c r="AE80" s="28">
        <f t="shared" si="48"/>
        <v>0</v>
      </c>
      <c r="AF80" s="28">
        <f t="shared" si="48"/>
        <v>0</v>
      </c>
      <c r="AG80" s="28">
        <f t="shared" si="48"/>
        <v>0</v>
      </c>
      <c r="AH80" s="28">
        <f t="shared" si="48"/>
        <v>0</v>
      </c>
      <c r="AI80" s="28">
        <f t="shared" si="48"/>
        <v>0</v>
      </c>
      <c r="AJ80" s="28">
        <f t="shared" si="48"/>
        <v>0</v>
      </c>
      <c r="AK80" s="28">
        <f t="shared" si="49"/>
        <v>0</v>
      </c>
      <c r="AL80" s="28">
        <f t="shared" si="49"/>
        <v>0</v>
      </c>
      <c r="AM80" s="28">
        <f t="shared" si="49"/>
        <v>0</v>
      </c>
      <c r="AN80" s="28">
        <f t="shared" si="49"/>
        <v>0</v>
      </c>
      <c r="AO80" s="28">
        <f t="shared" si="49"/>
        <v>0</v>
      </c>
      <c r="AP80" s="28">
        <f t="shared" si="49"/>
        <v>0</v>
      </c>
      <c r="AQ80" s="28">
        <f t="shared" si="49"/>
        <v>0</v>
      </c>
      <c r="AR80" s="28">
        <f t="shared" si="49"/>
        <v>0</v>
      </c>
      <c r="AS80" s="28">
        <f t="shared" si="49"/>
        <v>0</v>
      </c>
      <c r="AT80" s="28">
        <f t="shared" si="49"/>
        <v>0</v>
      </c>
      <c r="AU80" s="28">
        <f t="shared" si="49"/>
        <v>0</v>
      </c>
    </row>
    <row r="81" spans="2:47">
      <c r="B81" s="25">
        <v>2020</v>
      </c>
      <c r="C81" s="26">
        <v>0</v>
      </c>
      <c r="D81" s="28">
        <f t="shared" si="50"/>
        <v>0</v>
      </c>
      <c r="E81" s="28">
        <f t="shared" si="47"/>
        <v>0</v>
      </c>
      <c r="F81" s="28">
        <f t="shared" si="47"/>
        <v>0</v>
      </c>
      <c r="G81" s="28">
        <f t="shared" si="47"/>
        <v>0</v>
      </c>
      <c r="H81" s="28">
        <f t="shared" si="47"/>
        <v>0</v>
      </c>
      <c r="I81" s="28">
        <f t="shared" si="47"/>
        <v>0</v>
      </c>
      <c r="J81" s="28">
        <f t="shared" si="47"/>
        <v>0</v>
      </c>
      <c r="K81" s="28">
        <f t="shared" si="47"/>
        <v>0</v>
      </c>
      <c r="L81" s="28">
        <f t="shared" si="47"/>
        <v>0</v>
      </c>
      <c r="M81" s="28">
        <f t="shared" si="47"/>
        <v>0</v>
      </c>
      <c r="N81" s="28">
        <f t="shared" si="47"/>
        <v>0</v>
      </c>
      <c r="O81" s="28">
        <f t="shared" si="47"/>
        <v>0</v>
      </c>
      <c r="P81" s="28">
        <f t="shared" si="47"/>
        <v>0</v>
      </c>
      <c r="Q81" s="28">
        <f t="shared" si="47"/>
        <v>0</v>
      </c>
      <c r="R81" s="28">
        <f t="shared" si="47"/>
        <v>0</v>
      </c>
      <c r="S81" s="28">
        <f t="shared" si="47"/>
        <v>0</v>
      </c>
      <c r="T81" s="28">
        <f t="shared" si="47"/>
        <v>0</v>
      </c>
      <c r="U81" s="28">
        <f t="shared" si="48"/>
        <v>0</v>
      </c>
      <c r="V81" s="28">
        <f t="shared" si="48"/>
        <v>0</v>
      </c>
      <c r="W81" s="28">
        <f t="shared" si="48"/>
        <v>0</v>
      </c>
      <c r="X81" s="28">
        <f t="shared" si="48"/>
        <v>0</v>
      </c>
      <c r="Y81" s="28">
        <f t="shared" si="48"/>
        <v>0</v>
      </c>
      <c r="Z81" s="28">
        <f t="shared" si="48"/>
        <v>0</v>
      </c>
      <c r="AA81" s="28">
        <f t="shared" si="48"/>
        <v>0</v>
      </c>
      <c r="AB81" s="28">
        <f t="shared" si="48"/>
        <v>0</v>
      </c>
      <c r="AC81" s="28">
        <f t="shared" si="48"/>
        <v>0</v>
      </c>
      <c r="AD81" s="28">
        <f t="shared" si="48"/>
        <v>0</v>
      </c>
      <c r="AE81" s="28">
        <f t="shared" si="48"/>
        <v>0</v>
      </c>
      <c r="AF81" s="28">
        <f t="shared" si="48"/>
        <v>0</v>
      </c>
      <c r="AG81" s="28">
        <f t="shared" si="48"/>
        <v>0</v>
      </c>
      <c r="AH81" s="28">
        <f t="shared" si="48"/>
        <v>0</v>
      </c>
      <c r="AI81" s="28">
        <f t="shared" si="48"/>
        <v>0</v>
      </c>
      <c r="AJ81" s="28">
        <f t="shared" si="48"/>
        <v>0</v>
      </c>
      <c r="AK81" s="28">
        <f t="shared" si="49"/>
        <v>0</v>
      </c>
      <c r="AL81" s="28">
        <f t="shared" si="49"/>
        <v>0</v>
      </c>
      <c r="AM81" s="28">
        <f t="shared" si="49"/>
        <v>0</v>
      </c>
      <c r="AN81" s="28">
        <f t="shared" si="49"/>
        <v>0</v>
      </c>
      <c r="AO81" s="28">
        <f t="shared" si="49"/>
        <v>0</v>
      </c>
      <c r="AP81" s="28">
        <f t="shared" si="49"/>
        <v>0</v>
      </c>
      <c r="AQ81" s="28">
        <f t="shared" si="49"/>
        <v>0</v>
      </c>
      <c r="AR81" s="28">
        <f t="shared" si="49"/>
        <v>0</v>
      </c>
      <c r="AS81" s="28">
        <f t="shared" si="49"/>
        <v>0</v>
      </c>
      <c r="AT81" s="28">
        <f t="shared" si="49"/>
        <v>0</v>
      </c>
      <c r="AU81" s="28">
        <f t="shared" si="49"/>
        <v>0</v>
      </c>
    </row>
    <row r="82" spans="2:47">
      <c r="B82" s="25">
        <v>2021</v>
      </c>
      <c r="C82" s="26">
        <v>0</v>
      </c>
      <c r="D82" s="28">
        <f t="shared" si="50"/>
        <v>0</v>
      </c>
      <c r="E82" s="28">
        <f t="shared" si="47"/>
        <v>0</v>
      </c>
      <c r="F82" s="28">
        <f t="shared" si="47"/>
        <v>0</v>
      </c>
      <c r="G82" s="28">
        <f t="shared" si="47"/>
        <v>0</v>
      </c>
      <c r="H82" s="28">
        <f t="shared" si="47"/>
        <v>0</v>
      </c>
      <c r="I82" s="28">
        <f t="shared" si="47"/>
        <v>0</v>
      </c>
      <c r="J82" s="28">
        <f t="shared" si="47"/>
        <v>0</v>
      </c>
      <c r="K82" s="28">
        <f t="shared" si="47"/>
        <v>0</v>
      </c>
      <c r="L82" s="28">
        <f t="shared" si="47"/>
        <v>0</v>
      </c>
      <c r="M82" s="28">
        <f t="shared" si="47"/>
        <v>0</v>
      </c>
      <c r="N82" s="28">
        <f t="shared" si="47"/>
        <v>0</v>
      </c>
      <c r="O82" s="28">
        <f t="shared" si="47"/>
        <v>0</v>
      </c>
      <c r="P82" s="28">
        <f t="shared" si="47"/>
        <v>0</v>
      </c>
      <c r="Q82" s="28">
        <f t="shared" si="47"/>
        <v>0</v>
      </c>
      <c r="R82" s="28">
        <f t="shared" si="47"/>
        <v>0</v>
      </c>
      <c r="S82" s="28">
        <f t="shared" si="47"/>
        <v>0</v>
      </c>
      <c r="T82" s="28">
        <f t="shared" si="47"/>
        <v>0</v>
      </c>
      <c r="U82" s="28">
        <f t="shared" si="48"/>
        <v>0</v>
      </c>
      <c r="V82" s="28">
        <f t="shared" si="48"/>
        <v>0</v>
      </c>
      <c r="W82" s="28">
        <f t="shared" si="48"/>
        <v>0</v>
      </c>
      <c r="X82" s="28">
        <f t="shared" si="48"/>
        <v>0</v>
      </c>
      <c r="Y82" s="28">
        <f t="shared" si="48"/>
        <v>0</v>
      </c>
      <c r="Z82" s="28">
        <f t="shared" si="48"/>
        <v>0</v>
      </c>
      <c r="AA82" s="28">
        <f t="shared" si="48"/>
        <v>0</v>
      </c>
      <c r="AB82" s="28">
        <f t="shared" si="48"/>
        <v>0</v>
      </c>
      <c r="AC82" s="28">
        <f t="shared" si="48"/>
        <v>0</v>
      </c>
      <c r="AD82" s="28">
        <f t="shared" si="48"/>
        <v>0</v>
      </c>
      <c r="AE82" s="28">
        <f t="shared" si="48"/>
        <v>0</v>
      </c>
      <c r="AF82" s="28">
        <f t="shared" si="48"/>
        <v>0</v>
      </c>
      <c r="AG82" s="28">
        <f t="shared" si="48"/>
        <v>0</v>
      </c>
      <c r="AH82" s="28">
        <f t="shared" si="48"/>
        <v>0</v>
      </c>
      <c r="AI82" s="28">
        <f t="shared" si="48"/>
        <v>0</v>
      </c>
      <c r="AJ82" s="28">
        <f t="shared" si="48"/>
        <v>0</v>
      </c>
      <c r="AK82" s="28">
        <f t="shared" si="49"/>
        <v>0</v>
      </c>
      <c r="AL82" s="28">
        <f t="shared" si="49"/>
        <v>0</v>
      </c>
      <c r="AM82" s="28">
        <f t="shared" si="49"/>
        <v>0</v>
      </c>
      <c r="AN82" s="28">
        <f t="shared" si="49"/>
        <v>0</v>
      </c>
      <c r="AO82" s="28">
        <f t="shared" si="49"/>
        <v>0</v>
      </c>
      <c r="AP82" s="28">
        <f t="shared" si="49"/>
        <v>0</v>
      </c>
      <c r="AQ82" s="28">
        <f t="shared" si="49"/>
        <v>0</v>
      </c>
      <c r="AR82" s="28">
        <f t="shared" si="49"/>
        <v>0</v>
      </c>
      <c r="AS82" s="28">
        <f t="shared" si="49"/>
        <v>0</v>
      </c>
      <c r="AT82" s="28">
        <f t="shared" si="49"/>
        <v>0</v>
      </c>
      <c r="AU82" s="28">
        <f t="shared" si="49"/>
        <v>0</v>
      </c>
    </row>
    <row r="83" spans="2:47">
      <c r="B83" s="25">
        <v>2022</v>
      </c>
      <c r="C83" s="26">
        <v>0</v>
      </c>
      <c r="D83" s="28">
        <f t="shared" si="50"/>
        <v>0</v>
      </c>
      <c r="E83" s="28">
        <f t="shared" si="47"/>
        <v>0</v>
      </c>
      <c r="F83" s="28">
        <f t="shared" si="47"/>
        <v>0</v>
      </c>
      <c r="G83" s="28">
        <f t="shared" si="47"/>
        <v>0</v>
      </c>
      <c r="H83" s="28">
        <f t="shared" si="47"/>
        <v>0</v>
      </c>
      <c r="I83" s="28">
        <f t="shared" si="47"/>
        <v>0</v>
      </c>
      <c r="J83" s="28">
        <f t="shared" si="47"/>
        <v>0</v>
      </c>
      <c r="K83" s="28">
        <f t="shared" si="47"/>
        <v>0</v>
      </c>
      <c r="L83" s="28">
        <f t="shared" si="47"/>
        <v>0</v>
      </c>
      <c r="M83" s="28">
        <f t="shared" si="47"/>
        <v>0</v>
      </c>
      <c r="N83" s="28">
        <f t="shared" si="47"/>
        <v>0</v>
      </c>
      <c r="O83" s="28">
        <f t="shared" si="47"/>
        <v>0</v>
      </c>
      <c r="P83" s="28">
        <f t="shared" si="47"/>
        <v>0</v>
      </c>
      <c r="Q83" s="28">
        <f t="shared" si="47"/>
        <v>0</v>
      </c>
      <c r="R83" s="28">
        <f t="shared" si="47"/>
        <v>0</v>
      </c>
      <c r="S83" s="28">
        <f t="shared" si="47"/>
        <v>0</v>
      </c>
      <c r="T83" s="28">
        <f t="shared" si="47"/>
        <v>0</v>
      </c>
      <c r="U83" s="28">
        <f t="shared" si="48"/>
        <v>0</v>
      </c>
      <c r="V83" s="28">
        <f t="shared" si="48"/>
        <v>0</v>
      </c>
      <c r="W83" s="28">
        <f t="shared" si="48"/>
        <v>0</v>
      </c>
      <c r="X83" s="28">
        <f t="shared" si="48"/>
        <v>0</v>
      </c>
      <c r="Y83" s="28">
        <f t="shared" si="48"/>
        <v>0</v>
      </c>
      <c r="Z83" s="28">
        <f t="shared" si="48"/>
        <v>0</v>
      </c>
      <c r="AA83" s="28">
        <f t="shared" si="48"/>
        <v>0</v>
      </c>
      <c r="AB83" s="28">
        <f t="shared" si="48"/>
        <v>0</v>
      </c>
      <c r="AC83" s="28">
        <f t="shared" si="48"/>
        <v>0</v>
      </c>
      <c r="AD83" s="28">
        <f t="shared" si="48"/>
        <v>0</v>
      </c>
      <c r="AE83" s="28">
        <f t="shared" si="48"/>
        <v>0</v>
      </c>
      <c r="AF83" s="28">
        <f t="shared" si="48"/>
        <v>0</v>
      </c>
      <c r="AG83" s="28">
        <f t="shared" si="48"/>
        <v>0</v>
      </c>
      <c r="AH83" s="28">
        <f t="shared" si="48"/>
        <v>0</v>
      </c>
      <c r="AI83" s="28">
        <f t="shared" si="48"/>
        <v>0</v>
      </c>
      <c r="AJ83" s="28">
        <f t="shared" si="48"/>
        <v>0</v>
      </c>
      <c r="AK83" s="28">
        <f t="shared" si="49"/>
        <v>0</v>
      </c>
      <c r="AL83" s="28">
        <f t="shared" si="49"/>
        <v>0</v>
      </c>
      <c r="AM83" s="28">
        <f t="shared" si="49"/>
        <v>0</v>
      </c>
      <c r="AN83" s="28">
        <f t="shared" si="49"/>
        <v>0</v>
      </c>
      <c r="AO83" s="28">
        <f t="shared" si="49"/>
        <v>0</v>
      </c>
      <c r="AP83" s="28">
        <f t="shared" si="49"/>
        <v>0</v>
      </c>
      <c r="AQ83" s="28">
        <f t="shared" si="49"/>
        <v>0</v>
      </c>
      <c r="AR83" s="28">
        <f t="shared" si="49"/>
        <v>0</v>
      </c>
      <c r="AS83" s="28">
        <f t="shared" si="49"/>
        <v>0</v>
      </c>
      <c r="AT83" s="28">
        <f t="shared" si="49"/>
        <v>0</v>
      </c>
      <c r="AU83" s="28">
        <f t="shared" si="49"/>
        <v>0</v>
      </c>
    </row>
    <row r="84" spans="2:47">
      <c r="B84" s="25">
        <v>2023</v>
      </c>
      <c r="C84" s="26">
        <v>0</v>
      </c>
      <c r="D84" s="28">
        <f t="shared" si="50"/>
        <v>0</v>
      </c>
      <c r="E84" s="28">
        <f t="shared" si="47"/>
        <v>0</v>
      </c>
      <c r="F84" s="28">
        <f t="shared" si="47"/>
        <v>0</v>
      </c>
      <c r="G84" s="28">
        <f t="shared" si="47"/>
        <v>0</v>
      </c>
      <c r="H84" s="28">
        <f t="shared" si="47"/>
        <v>0</v>
      </c>
      <c r="I84" s="28">
        <f t="shared" si="47"/>
        <v>0</v>
      </c>
      <c r="J84" s="28">
        <f t="shared" si="47"/>
        <v>0</v>
      </c>
      <c r="K84" s="28">
        <f t="shared" si="47"/>
        <v>0</v>
      </c>
      <c r="L84" s="28">
        <f t="shared" si="47"/>
        <v>0</v>
      </c>
      <c r="M84" s="28">
        <f t="shared" si="47"/>
        <v>0</v>
      </c>
      <c r="N84" s="28">
        <f t="shared" si="47"/>
        <v>0</v>
      </c>
      <c r="O84" s="28">
        <f t="shared" si="47"/>
        <v>0</v>
      </c>
      <c r="P84" s="28">
        <f t="shared" si="47"/>
        <v>0</v>
      </c>
      <c r="Q84" s="28">
        <f t="shared" si="47"/>
        <v>0</v>
      </c>
      <c r="R84" s="28">
        <f t="shared" si="47"/>
        <v>0</v>
      </c>
      <c r="S84" s="28">
        <f t="shared" si="47"/>
        <v>0</v>
      </c>
      <c r="T84" s="28">
        <f t="shared" si="47"/>
        <v>0</v>
      </c>
      <c r="U84" s="28">
        <f t="shared" si="48"/>
        <v>0</v>
      </c>
      <c r="V84" s="28">
        <f t="shared" si="48"/>
        <v>0</v>
      </c>
      <c r="W84" s="28">
        <f t="shared" si="48"/>
        <v>0</v>
      </c>
      <c r="X84" s="28">
        <f t="shared" si="48"/>
        <v>0</v>
      </c>
      <c r="Y84" s="28">
        <f t="shared" si="48"/>
        <v>0</v>
      </c>
      <c r="Z84" s="28">
        <f t="shared" si="48"/>
        <v>0</v>
      </c>
      <c r="AA84" s="28">
        <f t="shared" si="48"/>
        <v>0</v>
      </c>
      <c r="AB84" s="28">
        <f t="shared" si="48"/>
        <v>0</v>
      </c>
      <c r="AC84" s="28">
        <f t="shared" si="48"/>
        <v>0</v>
      </c>
      <c r="AD84" s="28">
        <f t="shared" si="48"/>
        <v>0</v>
      </c>
      <c r="AE84" s="28">
        <f t="shared" si="48"/>
        <v>0</v>
      </c>
      <c r="AF84" s="28">
        <f t="shared" si="48"/>
        <v>0</v>
      </c>
      <c r="AG84" s="28">
        <f t="shared" si="48"/>
        <v>0</v>
      </c>
      <c r="AH84" s="28">
        <f t="shared" si="48"/>
        <v>0</v>
      </c>
      <c r="AI84" s="28">
        <f t="shared" si="48"/>
        <v>0</v>
      </c>
      <c r="AJ84" s="28">
        <f t="shared" si="48"/>
        <v>0</v>
      </c>
      <c r="AK84" s="28">
        <f t="shared" si="49"/>
        <v>0</v>
      </c>
      <c r="AL84" s="28">
        <f t="shared" si="49"/>
        <v>0</v>
      </c>
      <c r="AM84" s="28">
        <f t="shared" si="49"/>
        <v>0</v>
      </c>
      <c r="AN84" s="28">
        <f t="shared" si="49"/>
        <v>0</v>
      </c>
      <c r="AO84" s="28">
        <f t="shared" si="49"/>
        <v>0</v>
      </c>
      <c r="AP84" s="28">
        <f t="shared" si="49"/>
        <v>0</v>
      </c>
      <c r="AQ84" s="28">
        <f t="shared" si="49"/>
        <v>0</v>
      </c>
      <c r="AR84" s="28">
        <f t="shared" si="49"/>
        <v>0</v>
      </c>
      <c r="AS84" s="28">
        <f t="shared" si="49"/>
        <v>0</v>
      </c>
      <c r="AT84" s="28">
        <f t="shared" si="49"/>
        <v>0</v>
      </c>
      <c r="AU84" s="28">
        <f t="shared" si="49"/>
        <v>0</v>
      </c>
    </row>
    <row r="85" spans="2:47">
      <c r="B85" s="25">
        <v>2024</v>
      </c>
      <c r="C85" s="26">
        <v>0</v>
      </c>
      <c r="D85" s="28">
        <f t="shared" si="50"/>
        <v>0</v>
      </c>
      <c r="E85" s="28">
        <f t="shared" si="47"/>
        <v>0</v>
      </c>
      <c r="F85" s="28">
        <f t="shared" si="47"/>
        <v>0</v>
      </c>
      <c r="G85" s="28">
        <f t="shared" si="47"/>
        <v>0</v>
      </c>
      <c r="H85" s="28">
        <f t="shared" si="47"/>
        <v>0</v>
      </c>
      <c r="I85" s="28">
        <f t="shared" si="47"/>
        <v>0</v>
      </c>
      <c r="J85" s="28">
        <f t="shared" si="47"/>
        <v>0</v>
      </c>
      <c r="K85" s="28">
        <f t="shared" si="47"/>
        <v>0</v>
      </c>
      <c r="L85" s="28">
        <f t="shared" si="47"/>
        <v>0</v>
      </c>
      <c r="M85" s="28">
        <f t="shared" si="47"/>
        <v>0</v>
      </c>
      <c r="N85" s="28">
        <f t="shared" si="47"/>
        <v>0</v>
      </c>
      <c r="O85" s="28">
        <f t="shared" si="47"/>
        <v>0</v>
      </c>
      <c r="P85" s="28">
        <f t="shared" si="47"/>
        <v>0</v>
      </c>
      <c r="Q85" s="28">
        <f t="shared" si="47"/>
        <v>0</v>
      </c>
      <c r="R85" s="28">
        <f t="shared" si="47"/>
        <v>0</v>
      </c>
      <c r="S85" s="28">
        <f t="shared" si="47"/>
        <v>0</v>
      </c>
      <c r="T85" s="28">
        <f t="shared" si="47"/>
        <v>0</v>
      </c>
      <c r="U85" s="28">
        <f t="shared" si="48"/>
        <v>0</v>
      </c>
      <c r="V85" s="28">
        <f t="shared" si="48"/>
        <v>0</v>
      </c>
      <c r="W85" s="28">
        <f t="shared" si="48"/>
        <v>0</v>
      </c>
      <c r="X85" s="28">
        <f t="shared" si="48"/>
        <v>0</v>
      </c>
      <c r="Y85" s="28">
        <f t="shared" si="48"/>
        <v>0</v>
      </c>
      <c r="Z85" s="28">
        <f t="shared" si="48"/>
        <v>0</v>
      </c>
      <c r="AA85" s="28">
        <f t="shared" si="48"/>
        <v>0</v>
      </c>
      <c r="AB85" s="28">
        <f t="shared" si="48"/>
        <v>0</v>
      </c>
      <c r="AC85" s="28">
        <f t="shared" si="48"/>
        <v>0</v>
      </c>
      <c r="AD85" s="28">
        <f t="shared" si="48"/>
        <v>0</v>
      </c>
      <c r="AE85" s="28">
        <f t="shared" si="48"/>
        <v>0</v>
      </c>
      <c r="AF85" s="28">
        <f t="shared" si="48"/>
        <v>0</v>
      </c>
      <c r="AG85" s="28">
        <f t="shared" si="48"/>
        <v>0</v>
      </c>
      <c r="AH85" s="28">
        <f t="shared" si="48"/>
        <v>0</v>
      </c>
      <c r="AI85" s="28">
        <f t="shared" si="48"/>
        <v>0</v>
      </c>
      <c r="AJ85" s="28">
        <f t="shared" si="48"/>
        <v>0</v>
      </c>
      <c r="AK85" s="28">
        <f t="shared" si="49"/>
        <v>0</v>
      </c>
      <c r="AL85" s="28">
        <f t="shared" si="49"/>
        <v>0</v>
      </c>
      <c r="AM85" s="28">
        <f t="shared" si="49"/>
        <v>0</v>
      </c>
      <c r="AN85" s="28">
        <f t="shared" si="49"/>
        <v>0</v>
      </c>
      <c r="AO85" s="28">
        <f t="shared" si="49"/>
        <v>0</v>
      </c>
      <c r="AP85" s="28">
        <f t="shared" si="49"/>
        <v>0</v>
      </c>
      <c r="AQ85" s="28">
        <f t="shared" si="49"/>
        <v>0</v>
      </c>
      <c r="AR85" s="28">
        <f t="shared" si="49"/>
        <v>0</v>
      </c>
      <c r="AS85" s="28">
        <f t="shared" si="49"/>
        <v>0</v>
      </c>
      <c r="AT85" s="28">
        <f t="shared" si="49"/>
        <v>0</v>
      </c>
      <c r="AU85" s="28">
        <f t="shared" si="49"/>
        <v>0</v>
      </c>
    </row>
    <row r="86" spans="2:47">
      <c r="B86" s="25">
        <v>2025</v>
      </c>
      <c r="C86" s="26">
        <v>0</v>
      </c>
      <c r="D86" s="28">
        <f t="shared" si="50"/>
        <v>0</v>
      </c>
      <c r="E86" s="28">
        <f t="shared" si="47"/>
        <v>0</v>
      </c>
      <c r="F86" s="28">
        <f t="shared" si="47"/>
        <v>0</v>
      </c>
      <c r="G86" s="28">
        <f t="shared" si="47"/>
        <v>0</v>
      </c>
      <c r="H86" s="28">
        <f t="shared" si="47"/>
        <v>0</v>
      </c>
      <c r="I86" s="28">
        <f t="shared" si="47"/>
        <v>0</v>
      </c>
      <c r="J86" s="28">
        <f t="shared" si="47"/>
        <v>0</v>
      </c>
      <c r="K86" s="28">
        <f t="shared" si="47"/>
        <v>0</v>
      </c>
      <c r="L86" s="28">
        <f t="shared" si="47"/>
        <v>0</v>
      </c>
      <c r="M86" s="28">
        <f t="shared" si="47"/>
        <v>0</v>
      </c>
      <c r="N86" s="28">
        <f t="shared" si="47"/>
        <v>0</v>
      </c>
      <c r="O86" s="28">
        <f t="shared" si="47"/>
        <v>0</v>
      </c>
      <c r="P86" s="28">
        <f t="shared" si="47"/>
        <v>0</v>
      </c>
      <c r="Q86" s="28">
        <f t="shared" si="47"/>
        <v>0</v>
      </c>
      <c r="R86" s="28">
        <f t="shared" si="47"/>
        <v>0</v>
      </c>
      <c r="S86" s="28">
        <f t="shared" si="47"/>
        <v>0</v>
      </c>
      <c r="T86" s="28">
        <f t="shared" si="47"/>
        <v>0</v>
      </c>
      <c r="U86" s="28">
        <f t="shared" si="48"/>
        <v>0</v>
      </c>
      <c r="V86" s="28">
        <f t="shared" si="48"/>
        <v>0</v>
      </c>
      <c r="W86" s="28">
        <f t="shared" si="48"/>
        <v>0</v>
      </c>
      <c r="X86" s="28">
        <f t="shared" si="48"/>
        <v>0</v>
      </c>
      <c r="Y86" s="28">
        <f t="shared" si="48"/>
        <v>0</v>
      </c>
      <c r="Z86" s="28">
        <f t="shared" si="48"/>
        <v>0</v>
      </c>
      <c r="AA86" s="28">
        <f t="shared" si="48"/>
        <v>0</v>
      </c>
      <c r="AB86" s="28">
        <f t="shared" si="48"/>
        <v>0</v>
      </c>
      <c r="AC86" s="28">
        <f t="shared" si="48"/>
        <v>0</v>
      </c>
      <c r="AD86" s="28">
        <f t="shared" si="48"/>
        <v>0</v>
      </c>
      <c r="AE86" s="28">
        <f t="shared" si="48"/>
        <v>0</v>
      </c>
      <c r="AF86" s="28">
        <f t="shared" si="48"/>
        <v>0</v>
      </c>
      <c r="AG86" s="28">
        <f t="shared" si="48"/>
        <v>0</v>
      </c>
      <c r="AH86" s="28">
        <f t="shared" si="48"/>
        <v>0</v>
      </c>
      <c r="AI86" s="28">
        <f t="shared" si="48"/>
        <v>0</v>
      </c>
      <c r="AJ86" s="28">
        <f t="shared" si="48"/>
        <v>0</v>
      </c>
      <c r="AK86" s="28">
        <f t="shared" si="49"/>
        <v>0</v>
      </c>
      <c r="AL86" s="28">
        <f t="shared" si="49"/>
        <v>0</v>
      </c>
      <c r="AM86" s="28">
        <f t="shared" si="49"/>
        <v>0</v>
      </c>
      <c r="AN86" s="28">
        <f t="shared" si="49"/>
        <v>0</v>
      </c>
      <c r="AO86" s="28">
        <f t="shared" si="49"/>
        <v>0</v>
      </c>
      <c r="AP86" s="28">
        <f t="shared" si="49"/>
        <v>0</v>
      </c>
      <c r="AQ86" s="28">
        <f t="shared" si="49"/>
        <v>0</v>
      </c>
      <c r="AR86" s="28">
        <f t="shared" si="49"/>
        <v>0</v>
      </c>
      <c r="AS86" s="28">
        <f t="shared" si="49"/>
        <v>0</v>
      </c>
      <c r="AT86" s="28">
        <f t="shared" si="49"/>
        <v>0</v>
      </c>
      <c r="AU86" s="28">
        <f t="shared" si="49"/>
        <v>0</v>
      </c>
    </row>
    <row r="87" spans="2:47">
      <c r="B87" s="25">
        <v>2026</v>
      </c>
      <c r="C87" s="26">
        <v>0</v>
      </c>
      <c r="D87" s="28">
        <f t="shared" si="50"/>
        <v>0</v>
      </c>
      <c r="E87" s="28">
        <f t="shared" si="47"/>
        <v>0</v>
      </c>
      <c r="F87" s="28">
        <f t="shared" si="47"/>
        <v>0</v>
      </c>
      <c r="G87" s="28">
        <f t="shared" si="47"/>
        <v>0</v>
      </c>
      <c r="H87" s="28">
        <f t="shared" si="47"/>
        <v>0</v>
      </c>
      <c r="I87" s="28">
        <f t="shared" si="47"/>
        <v>0</v>
      </c>
      <c r="J87" s="28">
        <f t="shared" si="47"/>
        <v>0</v>
      </c>
      <c r="K87" s="28">
        <f t="shared" si="47"/>
        <v>0</v>
      </c>
      <c r="L87" s="28">
        <f t="shared" si="47"/>
        <v>0</v>
      </c>
      <c r="M87" s="28">
        <f t="shared" si="47"/>
        <v>0</v>
      </c>
      <c r="N87" s="28">
        <f t="shared" si="47"/>
        <v>0</v>
      </c>
      <c r="O87" s="28">
        <f t="shared" si="47"/>
        <v>0</v>
      </c>
      <c r="P87" s="28">
        <f t="shared" si="47"/>
        <v>0</v>
      </c>
      <c r="Q87" s="28">
        <f t="shared" si="47"/>
        <v>0</v>
      </c>
      <c r="R87" s="28">
        <f t="shared" si="47"/>
        <v>0</v>
      </c>
      <c r="S87" s="28">
        <f t="shared" si="47"/>
        <v>0</v>
      </c>
      <c r="T87" s="28">
        <f t="shared" si="47"/>
        <v>0</v>
      </c>
      <c r="U87" s="28">
        <f t="shared" si="48"/>
        <v>0</v>
      </c>
      <c r="V87" s="28">
        <f t="shared" si="48"/>
        <v>0</v>
      </c>
      <c r="W87" s="28">
        <f t="shared" si="48"/>
        <v>0</v>
      </c>
      <c r="X87" s="28">
        <f t="shared" si="48"/>
        <v>0</v>
      </c>
      <c r="Y87" s="28">
        <f t="shared" si="48"/>
        <v>0</v>
      </c>
      <c r="Z87" s="28">
        <f t="shared" si="48"/>
        <v>0</v>
      </c>
      <c r="AA87" s="28">
        <f t="shared" si="48"/>
        <v>0</v>
      </c>
      <c r="AB87" s="28">
        <f t="shared" si="48"/>
        <v>0</v>
      </c>
      <c r="AC87" s="28">
        <f t="shared" si="48"/>
        <v>0</v>
      </c>
      <c r="AD87" s="28">
        <f t="shared" si="48"/>
        <v>0</v>
      </c>
      <c r="AE87" s="28">
        <f t="shared" si="48"/>
        <v>0</v>
      </c>
      <c r="AF87" s="28">
        <f t="shared" si="48"/>
        <v>0</v>
      </c>
      <c r="AG87" s="28">
        <f t="shared" si="48"/>
        <v>0</v>
      </c>
      <c r="AH87" s="28">
        <f t="shared" si="48"/>
        <v>0</v>
      </c>
      <c r="AI87" s="28">
        <f t="shared" si="48"/>
        <v>0</v>
      </c>
      <c r="AJ87" s="28">
        <f t="shared" si="48"/>
        <v>0</v>
      </c>
      <c r="AK87" s="28">
        <f t="shared" si="49"/>
        <v>0</v>
      </c>
      <c r="AL87" s="28">
        <f t="shared" si="49"/>
        <v>0</v>
      </c>
      <c r="AM87" s="28">
        <f t="shared" si="49"/>
        <v>0</v>
      </c>
      <c r="AN87" s="28">
        <f t="shared" si="49"/>
        <v>0</v>
      </c>
      <c r="AO87" s="28">
        <f t="shared" si="49"/>
        <v>0</v>
      </c>
      <c r="AP87" s="28">
        <f t="shared" si="49"/>
        <v>0</v>
      </c>
      <c r="AQ87" s="28">
        <f t="shared" si="49"/>
        <v>0</v>
      </c>
      <c r="AR87" s="28">
        <f t="shared" si="49"/>
        <v>0</v>
      </c>
      <c r="AS87" s="28">
        <f t="shared" si="49"/>
        <v>0</v>
      </c>
      <c r="AT87" s="28">
        <f t="shared" si="49"/>
        <v>0</v>
      </c>
      <c r="AU87" s="28">
        <f t="shared" si="49"/>
        <v>0</v>
      </c>
    </row>
    <row r="88" spans="2:47">
      <c r="B88" s="25">
        <v>2027</v>
      </c>
      <c r="C88" s="26">
        <v>0</v>
      </c>
      <c r="D88" s="28">
        <f t="shared" si="50"/>
        <v>0</v>
      </c>
      <c r="E88" s="28">
        <f t="shared" si="47"/>
        <v>0</v>
      </c>
      <c r="F88" s="28">
        <f t="shared" si="47"/>
        <v>0</v>
      </c>
      <c r="G88" s="28">
        <f t="shared" si="47"/>
        <v>0</v>
      </c>
      <c r="H88" s="28">
        <f t="shared" si="47"/>
        <v>0</v>
      </c>
      <c r="I88" s="28">
        <f t="shared" si="47"/>
        <v>0</v>
      </c>
      <c r="J88" s="28">
        <f t="shared" si="47"/>
        <v>0</v>
      </c>
      <c r="K88" s="28">
        <f t="shared" si="47"/>
        <v>0</v>
      </c>
      <c r="L88" s="28">
        <f t="shared" si="47"/>
        <v>0</v>
      </c>
      <c r="M88" s="28">
        <f t="shared" si="47"/>
        <v>0</v>
      </c>
      <c r="N88" s="28">
        <f t="shared" si="47"/>
        <v>0</v>
      </c>
      <c r="O88" s="28">
        <f t="shared" si="47"/>
        <v>0</v>
      </c>
      <c r="P88" s="28">
        <f t="shared" si="47"/>
        <v>0</v>
      </c>
      <c r="Q88" s="28">
        <f t="shared" si="47"/>
        <v>0</v>
      </c>
      <c r="R88" s="28">
        <f t="shared" si="47"/>
        <v>0</v>
      </c>
      <c r="S88" s="28">
        <f t="shared" si="47"/>
        <v>0</v>
      </c>
      <c r="T88" s="28">
        <f t="shared" si="47"/>
        <v>0</v>
      </c>
      <c r="U88" s="28">
        <f t="shared" si="48"/>
        <v>0</v>
      </c>
      <c r="V88" s="28">
        <f t="shared" si="48"/>
        <v>0</v>
      </c>
      <c r="W88" s="28">
        <f t="shared" si="48"/>
        <v>0</v>
      </c>
      <c r="X88" s="28">
        <f t="shared" si="48"/>
        <v>0</v>
      </c>
      <c r="Y88" s="28">
        <f t="shared" si="48"/>
        <v>0</v>
      </c>
      <c r="Z88" s="28">
        <f t="shared" si="48"/>
        <v>0</v>
      </c>
      <c r="AA88" s="28">
        <f t="shared" si="48"/>
        <v>0</v>
      </c>
      <c r="AB88" s="28">
        <f t="shared" si="48"/>
        <v>0</v>
      </c>
      <c r="AC88" s="28">
        <f t="shared" si="48"/>
        <v>0</v>
      </c>
      <c r="AD88" s="28">
        <f t="shared" si="48"/>
        <v>0</v>
      </c>
      <c r="AE88" s="28">
        <f t="shared" si="48"/>
        <v>0</v>
      </c>
      <c r="AF88" s="28">
        <f t="shared" si="48"/>
        <v>0</v>
      </c>
      <c r="AG88" s="28">
        <f t="shared" si="48"/>
        <v>0</v>
      </c>
      <c r="AH88" s="28">
        <f t="shared" si="48"/>
        <v>0</v>
      </c>
      <c r="AI88" s="28">
        <f t="shared" si="48"/>
        <v>0</v>
      </c>
      <c r="AJ88" s="28">
        <f t="shared" si="48"/>
        <v>0</v>
      </c>
      <c r="AK88" s="28">
        <f t="shared" si="49"/>
        <v>0</v>
      </c>
      <c r="AL88" s="28">
        <f t="shared" si="49"/>
        <v>0</v>
      </c>
      <c r="AM88" s="28">
        <f t="shared" si="49"/>
        <v>0</v>
      </c>
      <c r="AN88" s="28">
        <f t="shared" si="49"/>
        <v>0</v>
      </c>
      <c r="AO88" s="28">
        <f t="shared" si="49"/>
        <v>0</v>
      </c>
      <c r="AP88" s="28">
        <f t="shared" si="49"/>
        <v>0</v>
      </c>
      <c r="AQ88" s="28">
        <f t="shared" si="49"/>
        <v>0</v>
      </c>
      <c r="AR88" s="28">
        <f t="shared" si="49"/>
        <v>0</v>
      </c>
      <c r="AS88" s="28">
        <f t="shared" si="49"/>
        <v>0</v>
      </c>
      <c r="AT88" s="28">
        <f t="shared" si="49"/>
        <v>0</v>
      </c>
      <c r="AU88" s="28">
        <f t="shared" si="49"/>
        <v>0</v>
      </c>
    </row>
    <row r="89" spans="2:47">
      <c r="B89" s="25">
        <v>2028</v>
      </c>
      <c r="C89" s="26">
        <v>0</v>
      </c>
      <c r="D89" s="28">
        <f t="shared" si="50"/>
        <v>0</v>
      </c>
      <c r="E89" s="28">
        <f t="shared" si="47"/>
        <v>0</v>
      </c>
      <c r="F89" s="28">
        <f t="shared" si="47"/>
        <v>0</v>
      </c>
      <c r="G89" s="28">
        <f t="shared" si="47"/>
        <v>0</v>
      </c>
      <c r="H89" s="28">
        <f t="shared" si="47"/>
        <v>0</v>
      </c>
      <c r="I89" s="28">
        <f t="shared" si="47"/>
        <v>0</v>
      </c>
      <c r="J89" s="28">
        <f t="shared" si="47"/>
        <v>0</v>
      </c>
      <c r="K89" s="28">
        <f t="shared" si="47"/>
        <v>0</v>
      </c>
      <c r="L89" s="28">
        <f t="shared" si="47"/>
        <v>0</v>
      </c>
      <c r="M89" s="28">
        <f t="shared" si="47"/>
        <v>0</v>
      </c>
      <c r="N89" s="28">
        <f t="shared" si="47"/>
        <v>0</v>
      </c>
      <c r="O89" s="28">
        <f t="shared" si="47"/>
        <v>0</v>
      </c>
      <c r="P89" s="28">
        <f t="shared" si="47"/>
        <v>0</v>
      </c>
      <c r="Q89" s="28">
        <f t="shared" si="47"/>
        <v>0</v>
      </c>
      <c r="R89" s="28">
        <f t="shared" si="47"/>
        <v>0</v>
      </c>
      <c r="S89" s="28">
        <f t="shared" si="47"/>
        <v>0</v>
      </c>
      <c r="T89" s="28">
        <f t="shared" si="47"/>
        <v>0</v>
      </c>
      <c r="U89" s="28">
        <f t="shared" si="48"/>
        <v>0</v>
      </c>
      <c r="V89" s="28">
        <f t="shared" si="48"/>
        <v>0</v>
      </c>
      <c r="W89" s="28">
        <f t="shared" si="48"/>
        <v>0</v>
      </c>
      <c r="X89" s="28">
        <f t="shared" si="48"/>
        <v>0</v>
      </c>
      <c r="Y89" s="28">
        <f t="shared" si="48"/>
        <v>0</v>
      </c>
      <c r="Z89" s="28">
        <f t="shared" si="48"/>
        <v>0</v>
      </c>
      <c r="AA89" s="28">
        <f t="shared" si="48"/>
        <v>0</v>
      </c>
      <c r="AB89" s="28">
        <f t="shared" si="48"/>
        <v>0</v>
      </c>
      <c r="AC89" s="28">
        <f t="shared" si="48"/>
        <v>0</v>
      </c>
      <c r="AD89" s="28">
        <f t="shared" si="48"/>
        <v>0</v>
      </c>
      <c r="AE89" s="28">
        <f t="shared" si="48"/>
        <v>0</v>
      </c>
      <c r="AF89" s="28">
        <f t="shared" si="48"/>
        <v>0</v>
      </c>
      <c r="AG89" s="28">
        <f t="shared" si="48"/>
        <v>0</v>
      </c>
      <c r="AH89" s="28">
        <f t="shared" si="48"/>
        <v>0</v>
      </c>
      <c r="AI89" s="28">
        <f t="shared" si="48"/>
        <v>0</v>
      </c>
      <c r="AJ89" s="28">
        <f t="shared" si="48"/>
        <v>0</v>
      </c>
      <c r="AK89" s="28">
        <f t="shared" si="49"/>
        <v>0</v>
      </c>
      <c r="AL89" s="28">
        <f t="shared" si="49"/>
        <v>0</v>
      </c>
      <c r="AM89" s="28">
        <f t="shared" si="49"/>
        <v>0</v>
      </c>
      <c r="AN89" s="28">
        <f t="shared" si="49"/>
        <v>0</v>
      </c>
      <c r="AO89" s="28">
        <f t="shared" si="49"/>
        <v>0</v>
      </c>
      <c r="AP89" s="28">
        <f t="shared" si="49"/>
        <v>0</v>
      </c>
      <c r="AQ89" s="28">
        <f t="shared" si="49"/>
        <v>0</v>
      </c>
      <c r="AR89" s="28">
        <f t="shared" si="49"/>
        <v>0</v>
      </c>
      <c r="AS89" s="28">
        <f t="shared" si="49"/>
        <v>0</v>
      </c>
      <c r="AT89" s="28">
        <f t="shared" si="49"/>
        <v>0</v>
      </c>
      <c r="AU89" s="28">
        <f t="shared" si="49"/>
        <v>0</v>
      </c>
    </row>
    <row r="90" spans="2:47">
      <c r="B90" s="25">
        <v>2029</v>
      </c>
      <c r="C90" s="26">
        <v>0</v>
      </c>
      <c r="D90" s="28">
        <f t="shared" si="50"/>
        <v>0</v>
      </c>
      <c r="E90" s="28">
        <f t="shared" si="47"/>
        <v>0</v>
      </c>
      <c r="F90" s="28">
        <f t="shared" si="47"/>
        <v>0</v>
      </c>
      <c r="G90" s="28">
        <f t="shared" si="47"/>
        <v>0</v>
      </c>
      <c r="H90" s="28">
        <f t="shared" si="47"/>
        <v>0</v>
      </c>
      <c r="I90" s="28">
        <f t="shared" si="47"/>
        <v>0</v>
      </c>
      <c r="J90" s="28">
        <f t="shared" si="47"/>
        <v>0</v>
      </c>
      <c r="K90" s="28">
        <f t="shared" si="47"/>
        <v>0</v>
      </c>
      <c r="L90" s="28">
        <f t="shared" si="47"/>
        <v>0</v>
      </c>
      <c r="M90" s="28">
        <f t="shared" si="47"/>
        <v>0</v>
      </c>
      <c r="N90" s="28">
        <f t="shared" si="47"/>
        <v>0</v>
      </c>
      <c r="O90" s="28">
        <f t="shared" si="47"/>
        <v>0</v>
      </c>
      <c r="P90" s="28">
        <f t="shared" si="47"/>
        <v>0</v>
      </c>
      <c r="Q90" s="28">
        <f t="shared" si="47"/>
        <v>0</v>
      </c>
      <c r="R90" s="28">
        <f t="shared" si="47"/>
        <v>0</v>
      </c>
      <c r="S90" s="28">
        <f t="shared" si="47"/>
        <v>0</v>
      </c>
      <c r="T90" s="28">
        <f t="shared" si="47"/>
        <v>0</v>
      </c>
      <c r="U90" s="28">
        <f t="shared" si="48"/>
        <v>0</v>
      </c>
      <c r="V90" s="28">
        <f t="shared" si="48"/>
        <v>0</v>
      </c>
      <c r="W90" s="28">
        <f t="shared" si="48"/>
        <v>0</v>
      </c>
      <c r="X90" s="28">
        <f t="shared" si="48"/>
        <v>0</v>
      </c>
      <c r="Y90" s="28">
        <f t="shared" si="48"/>
        <v>0</v>
      </c>
      <c r="Z90" s="28">
        <f t="shared" si="48"/>
        <v>0</v>
      </c>
      <c r="AA90" s="28">
        <f t="shared" si="48"/>
        <v>0</v>
      </c>
      <c r="AB90" s="28">
        <f t="shared" si="48"/>
        <v>0</v>
      </c>
      <c r="AC90" s="28">
        <f t="shared" si="48"/>
        <v>0</v>
      </c>
      <c r="AD90" s="28">
        <f t="shared" si="48"/>
        <v>0</v>
      </c>
      <c r="AE90" s="28">
        <f t="shared" si="48"/>
        <v>0</v>
      </c>
      <c r="AF90" s="28">
        <f t="shared" si="48"/>
        <v>0</v>
      </c>
      <c r="AG90" s="28">
        <f t="shared" si="48"/>
        <v>0</v>
      </c>
      <c r="AH90" s="28">
        <f t="shared" si="48"/>
        <v>0</v>
      </c>
      <c r="AI90" s="28">
        <f t="shared" si="48"/>
        <v>0</v>
      </c>
      <c r="AJ90" s="28">
        <f t="shared" si="48"/>
        <v>0</v>
      </c>
      <c r="AK90" s="28">
        <f t="shared" si="49"/>
        <v>0</v>
      </c>
      <c r="AL90" s="28">
        <f t="shared" si="49"/>
        <v>0</v>
      </c>
      <c r="AM90" s="28">
        <f t="shared" si="49"/>
        <v>0</v>
      </c>
      <c r="AN90" s="28">
        <f t="shared" si="49"/>
        <v>0</v>
      </c>
      <c r="AO90" s="28">
        <f t="shared" si="49"/>
        <v>0</v>
      </c>
      <c r="AP90" s="28">
        <f t="shared" si="49"/>
        <v>0</v>
      </c>
      <c r="AQ90" s="28">
        <f t="shared" si="49"/>
        <v>0</v>
      </c>
      <c r="AR90" s="28">
        <f t="shared" si="49"/>
        <v>0</v>
      </c>
      <c r="AS90" s="28">
        <f t="shared" si="49"/>
        <v>0</v>
      </c>
      <c r="AT90" s="28">
        <f t="shared" si="49"/>
        <v>0</v>
      </c>
      <c r="AU90" s="28">
        <f t="shared" si="49"/>
        <v>0</v>
      </c>
    </row>
    <row r="91" spans="2:47">
      <c r="B91" s="25">
        <v>2030</v>
      </c>
      <c r="C91" s="26">
        <v>80</v>
      </c>
      <c r="D91" s="28">
        <f t="shared" si="50"/>
        <v>0</v>
      </c>
      <c r="E91" s="28">
        <f t="shared" si="47"/>
        <v>0</v>
      </c>
      <c r="F91" s="28">
        <f t="shared" si="47"/>
        <v>0</v>
      </c>
      <c r="G91" s="28">
        <f t="shared" si="47"/>
        <v>0</v>
      </c>
      <c r="H91" s="28">
        <f t="shared" si="47"/>
        <v>0</v>
      </c>
      <c r="I91" s="28">
        <f t="shared" si="47"/>
        <v>0</v>
      </c>
      <c r="J91" s="28">
        <f t="shared" si="47"/>
        <v>0</v>
      </c>
      <c r="K91" s="28">
        <f t="shared" si="47"/>
        <v>0</v>
      </c>
      <c r="L91" s="28">
        <f t="shared" si="47"/>
        <v>0</v>
      </c>
      <c r="M91" s="28">
        <f t="shared" si="47"/>
        <v>0</v>
      </c>
      <c r="N91" s="28">
        <f t="shared" si="47"/>
        <v>0</v>
      </c>
      <c r="O91" s="28">
        <f t="shared" si="47"/>
        <v>0</v>
      </c>
      <c r="P91" s="28">
        <f t="shared" si="47"/>
        <v>0</v>
      </c>
      <c r="Q91" s="28">
        <f t="shared" si="47"/>
        <v>80</v>
      </c>
      <c r="R91" s="28">
        <f t="shared" si="47"/>
        <v>0</v>
      </c>
      <c r="S91" s="28">
        <f t="shared" si="47"/>
        <v>0</v>
      </c>
      <c r="T91" s="28">
        <f t="shared" si="47"/>
        <v>0</v>
      </c>
      <c r="U91" s="28">
        <f t="shared" si="48"/>
        <v>0</v>
      </c>
      <c r="V91" s="28">
        <f t="shared" si="48"/>
        <v>0</v>
      </c>
      <c r="W91" s="28">
        <f t="shared" si="48"/>
        <v>0</v>
      </c>
      <c r="X91" s="28">
        <f t="shared" si="48"/>
        <v>0</v>
      </c>
      <c r="Y91" s="28">
        <f t="shared" si="48"/>
        <v>0</v>
      </c>
      <c r="Z91" s="28">
        <f t="shared" si="48"/>
        <v>0</v>
      </c>
      <c r="AA91" s="28">
        <f t="shared" si="48"/>
        <v>80</v>
      </c>
      <c r="AB91" s="28">
        <f t="shared" si="48"/>
        <v>0</v>
      </c>
      <c r="AC91" s="28">
        <f t="shared" si="48"/>
        <v>0</v>
      </c>
      <c r="AD91" s="28">
        <f t="shared" si="48"/>
        <v>0</v>
      </c>
      <c r="AE91" s="28">
        <f t="shared" si="48"/>
        <v>0</v>
      </c>
      <c r="AF91" s="28">
        <f t="shared" si="48"/>
        <v>0</v>
      </c>
      <c r="AG91" s="28">
        <f t="shared" si="48"/>
        <v>0</v>
      </c>
      <c r="AH91" s="28">
        <f t="shared" si="48"/>
        <v>0</v>
      </c>
      <c r="AI91" s="28">
        <f t="shared" si="48"/>
        <v>0</v>
      </c>
      <c r="AJ91" s="28">
        <f t="shared" si="48"/>
        <v>0</v>
      </c>
      <c r="AK91" s="28">
        <f t="shared" si="49"/>
        <v>80</v>
      </c>
      <c r="AL91" s="28">
        <f t="shared" si="49"/>
        <v>0</v>
      </c>
      <c r="AM91" s="28">
        <f t="shared" si="49"/>
        <v>0</v>
      </c>
      <c r="AN91" s="28">
        <f t="shared" si="49"/>
        <v>0</v>
      </c>
      <c r="AO91" s="28">
        <f t="shared" si="49"/>
        <v>0</v>
      </c>
      <c r="AP91" s="28">
        <f t="shared" si="49"/>
        <v>0</v>
      </c>
      <c r="AQ91" s="28">
        <f t="shared" si="49"/>
        <v>0</v>
      </c>
      <c r="AR91" s="28">
        <f t="shared" si="49"/>
        <v>0</v>
      </c>
      <c r="AS91" s="28">
        <f t="shared" si="49"/>
        <v>0</v>
      </c>
      <c r="AT91" s="28">
        <f t="shared" si="49"/>
        <v>0</v>
      </c>
      <c r="AU91" s="28">
        <f t="shared" si="49"/>
        <v>80</v>
      </c>
    </row>
    <row r="92" spans="2:47">
      <c r="B92" s="25">
        <v>2031</v>
      </c>
      <c r="C92" s="26">
        <v>32</v>
      </c>
      <c r="D92" s="28">
        <f t="shared" si="50"/>
        <v>0</v>
      </c>
      <c r="E92" s="28">
        <f t="shared" si="47"/>
        <v>0</v>
      </c>
      <c r="F92" s="28">
        <f t="shared" si="47"/>
        <v>0</v>
      </c>
      <c r="G92" s="28">
        <f t="shared" si="47"/>
        <v>0</v>
      </c>
      <c r="H92" s="28">
        <f t="shared" si="47"/>
        <v>0</v>
      </c>
      <c r="I92" s="28">
        <f t="shared" si="47"/>
        <v>0</v>
      </c>
      <c r="J92" s="28">
        <f t="shared" si="47"/>
        <v>0</v>
      </c>
      <c r="K92" s="28">
        <f t="shared" si="47"/>
        <v>0</v>
      </c>
      <c r="L92" s="28">
        <f t="shared" si="47"/>
        <v>0</v>
      </c>
      <c r="M92" s="28">
        <f t="shared" si="47"/>
        <v>0</v>
      </c>
      <c r="N92" s="28">
        <f t="shared" si="47"/>
        <v>0</v>
      </c>
      <c r="O92" s="28">
        <f t="shared" si="47"/>
        <v>0</v>
      </c>
      <c r="P92" s="28">
        <f t="shared" si="47"/>
        <v>0</v>
      </c>
      <c r="Q92" s="28">
        <f t="shared" si="47"/>
        <v>0</v>
      </c>
      <c r="R92" s="28">
        <f t="shared" si="47"/>
        <v>32</v>
      </c>
      <c r="S92" s="28">
        <f t="shared" si="47"/>
        <v>0</v>
      </c>
      <c r="T92" s="28">
        <f t="shared" si="47"/>
        <v>0</v>
      </c>
      <c r="U92" s="28">
        <f t="shared" si="48"/>
        <v>0</v>
      </c>
      <c r="V92" s="28">
        <f t="shared" si="48"/>
        <v>0</v>
      </c>
      <c r="W92" s="28">
        <f t="shared" si="48"/>
        <v>0</v>
      </c>
      <c r="X92" s="28">
        <f t="shared" si="48"/>
        <v>0</v>
      </c>
      <c r="Y92" s="28">
        <f t="shared" si="48"/>
        <v>0</v>
      </c>
      <c r="Z92" s="28">
        <f t="shared" si="48"/>
        <v>0</v>
      </c>
      <c r="AA92" s="28">
        <f t="shared" si="48"/>
        <v>0</v>
      </c>
      <c r="AB92" s="28">
        <f t="shared" si="48"/>
        <v>32</v>
      </c>
      <c r="AC92" s="28">
        <f t="shared" si="48"/>
        <v>0</v>
      </c>
      <c r="AD92" s="28">
        <f t="shared" si="48"/>
        <v>0</v>
      </c>
      <c r="AE92" s="28">
        <f t="shared" si="48"/>
        <v>0</v>
      </c>
      <c r="AF92" s="28">
        <f t="shared" si="48"/>
        <v>0</v>
      </c>
      <c r="AG92" s="28">
        <f t="shared" si="48"/>
        <v>0</v>
      </c>
      <c r="AH92" s="28">
        <f t="shared" si="48"/>
        <v>0</v>
      </c>
      <c r="AI92" s="28">
        <f t="shared" si="48"/>
        <v>0</v>
      </c>
      <c r="AJ92" s="28">
        <f t="shared" si="48"/>
        <v>0</v>
      </c>
      <c r="AK92" s="28">
        <f t="shared" si="49"/>
        <v>0</v>
      </c>
      <c r="AL92" s="28">
        <f t="shared" si="49"/>
        <v>32</v>
      </c>
      <c r="AM92" s="28">
        <f t="shared" si="49"/>
        <v>0</v>
      </c>
      <c r="AN92" s="28">
        <f t="shared" si="49"/>
        <v>0</v>
      </c>
      <c r="AO92" s="28">
        <f t="shared" si="49"/>
        <v>0</v>
      </c>
      <c r="AP92" s="28">
        <f t="shared" si="49"/>
        <v>0</v>
      </c>
      <c r="AQ92" s="28">
        <f t="shared" si="49"/>
        <v>0</v>
      </c>
      <c r="AR92" s="28">
        <f t="shared" si="49"/>
        <v>0</v>
      </c>
      <c r="AS92" s="28">
        <f t="shared" si="49"/>
        <v>0</v>
      </c>
      <c r="AT92" s="28">
        <f t="shared" si="49"/>
        <v>0</v>
      </c>
      <c r="AU92" s="28">
        <f t="shared" si="49"/>
        <v>0</v>
      </c>
    </row>
    <row r="93" spans="2:47">
      <c r="B93" s="25">
        <v>2032</v>
      </c>
      <c r="C93" s="26">
        <v>80</v>
      </c>
      <c r="D93" s="28">
        <f t="shared" si="50"/>
        <v>0</v>
      </c>
      <c r="E93" s="28">
        <f t="shared" si="47"/>
        <v>0</v>
      </c>
      <c r="F93" s="28">
        <f t="shared" si="47"/>
        <v>0</v>
      </c>
      <c r="G93" s="28">
        <f t="shared" si="47"/>
        <v>0</v>
      </c>
      <c r="H93" s="28">
        <f t="shared" si="47"/>
        <v>0</v>
      </c>
      <c r="I93" s="28">
        <f t="shared" si="47"/>
        <v>0</v>
      </c>
      <c r="J93" s="28">
        <f t="shared" si="47"/>
        <v>0</v>
      </c>
      <c r="K93" s="28">
        <f t="shared" si="47"/>
        <v>0</v>
      </c>
      <c r="L93" s="28">
        <f t="shared" si="47"/>
        <v>0</v>
      </c>
      <c r="M93" s="28">
        <f t="shared" si="47"/>
        <v>0</v>
      </c>
      <c r="N93" s="28">
        <f t="shared" si="47"/>
        <v>0</v>
      </c>
      <c r="O93" s="28">
        <f t="shared" si="47"/>
        <v>0</v>
      </c>
      <c r="P93" s="28">
        <f t="shared" si="47"/>
        <v>0</v>
      </c>
      <c r="Q93" s="28">
        <f t="shared" si="47"/>
        <v>0</v>
      </c>
      <c r="R93" s="28">
        <f t="shared" si="47"/>
        <v>0</v>
      </c>
      <c r="S93" s="28">
        <f t="shared" si="47"/>
        <v>80</v>
      </c>
      <c r="T93" s="28">
        <f t="shared" ref="T93:AI108" si="51">+IF(T$77&lt;$B93,0,IF(MOD(T$77-$B93,$D$63)=0,1,0))*$C93</f>
        <v>0</v>
      </c>
      <c r="U93" s="28">
        <f t="shared" si="48"/>
        <v>0</v>
      </c>
      <c r="V93" s="28">
        <f t="shared" si="48"/>
        <v>0</v>
      </c>
      <c r="W93" s="28">
        <f t="shared" si="48"/>
        <v>0</v>
      </c>
      <c r="X93" s="28">
        <f t="shared" si="48"/>
        <v>0</v>
      </c>
      <c r="Y93" s="28">
        <f t="shared" si="48"/>
        <v>0</v>
      </c>
      <c r="Z93" s="28">
        <f t="shared" si="48"/>
        <v>0</v>
      </c>
      <c r="AA93" s="28">
        <f t="shared" si="48"/>
        <v>0</v>
      </c>
      <c r="AB93" s="28">
        <f t="shared" si="48"/>
        <v>0</v>
      </c>
      <c r="AC93" s="28">
        <f t="shared" si="48"/>
        <v>80</v>
      </c>
      <c r="AD93" s="28">
        <f t="shared" si="48"/>
        <v>0</v>
      </c>
      <c r="AE93" s="28">
        <f t="shared" si="48"/>
        <v>0</v>
      </c>
      <c r="AF93" s="28">
        <f t="shared" si="48"/>
        <v>0</v>
      </c>
      <c r="AG93" s="28">
        <f t="shared" si="48"/>
        <v>0</v>
      </c>
      <c r="AH93" s="28">
        <f t="shared" si="48"/>
        <v>0</v>
      </c>
      <c r="AI93" s="28">
        <f t="shared" si="48"/>
        <v>0</v>
      </c>
      <c r="AJ93" s="28">
        <f t="shared" ref="AJ93:AU108" si="52">+IF(AJ$77&lt;$B93,0,IF(MOD(AJ$77-$B93,$D$63)=0,1,0))*$C93</f>
        <v>0</v>
      </c>
      <c r="AK93" s="28">
        <f t="shared" si="49"/>
        <v>0</v>
      </c>
      <c r="AL93" s="28">
        <f t="shared" si="49"/>
        <v>0</v>
      </c>
      <c r="AM93" s="28">
        <f t="shared" si="49"/>
        <v>80</v>
      </c>
      <c r="AN93" s="28">
        <f t="shared" si="49"/>
        <v>0</v>
      </c>
      <c r="AO93" s="28">
        <f t="shared" si="49"/>
        <v>0</v>
      </c>
      <c r="AP93" s="28">
        <f t="shared" si="49"/>
        <v>0</v>
      </c>
      <c r="AQ93" s="28">
        <f t="shared" si="49"/>
        <v>0</v>
      </c>
      <c r="AR93" s="28">
        <f t="shared" si="49"/>
        <v>0</v>
      </c>
      <c r="AS93" s="28">
        <f t="shared" si="49"/>
        <v>0</v>
      </c>
      <c r="AT93" s="28">
        <f t="shared" si="49"/>
        <v>0</v>
      </c>
      <c r="AU93" s="28">
        <f t="shared" si="49"/>
        <v>0</v>
      </c>
    </row>
    <row r="94" spans="2:47">
      <c r="B94" s="25">
        <v>2033</v>
      </c>
      <c r="C94" s="26">
        <v>112</v>
      </c>
      <c r="D94" s="28">
        <f t="shared" si="50"/>
        <v>0</v>
      </c>
      <c r="E94" s="28">
        <f t="shared" si="50"/>
        <v>0</v>
      </c>
      <c r="F94" s="28">
        <f t="shared" si="50"/>
        <v>0</v>
      </c>
      <c r="G94" s="28">
        <f t="shared" si="50"/>
        <v>0</v>
      </c>
      <c r="H94" s="28">
        <f t="shared" si="50"/>
        <v>0</v>
      </c>
      <c r="I94" s="28">
        <f t="shared" si="50"/>
        <v>0</v>
      </c>
      <c r="J94" s="28">
        <f t="shared" si="50"/>
        <v>0</v>
      </c>
      <c r="K94" s="28">
        <f t="shared" si="50"/>
        <v>0</v>
      </c>
      <c r="L94" s="28">
        <f t="shared" si="50"/>
        <v>0</v>
      </c>
      <c r="M94" s="28">
        <f t="shared" si="50"/>
        <v>0</v>
      </c>
      <c r="N94" s="28">
        <f t="shared" si="50"/>
        <v>0</v>
      </c>
      <c r="O94" s="28">
        <f t="shared" si="50"/>
        <v>0</v>
      </c>
      <c r="P94" s="28">
        <f t="shared" si="50"/>
        <v>0</v>
      </c>
      <c r="Q94" s="28">
        <f t="shared" si="50"/>
        <v>0</v>
      </c>
      <c r="R94" s="28">
        <f t="shared" si="50"/>
        <v>0</v>
      </c>
      <c r="S94" s="28">
        <f t="shared" si="50"/>
        <v>0</v>
      </c>
      <c r="T94" s="28">
        <f t="shared" si="51"/>
        <v>112</v>
      </c>
      <c r="U94" s="28">
        <f t="shared" si="51"/>
        <v>0</v>
      </c>
      <c r="V94" s="28">
        <f t="shared" si="51"/>
        <v>0</v>
      </c>
      <c r="W94" s="28">
        <f t="shared" si="51"/>
        <v>0</v>
      </c>
      <c r="X94" s="28">
        <f t="shared" si="51"/>
        <v>0</v>
      </c>
      <c r="Y94" s="28">
        <f t="shared" si="51"/>
        <v>0</v>
      </c>
      <c r="Z94" s="28">
        <f t="shared" si="51"/>
        <v>0</v>
      </c>
      <c r="AA94" s="28">
        <f t="shared" si="51"/>
        <v>0</v>
      </c>
      <c r="AB94" s="28">
        <f t="shared" si="51"/>
        <v>0</v>
      </c>
      <c r="AC94" s="28">
        <f t="shared" si="51"/>
        <v>0</v>
      </c>
      <c r="AD94" s="28">
        <f t="shared" si="51"/>
        <v>112</v>
      </c>
      <c r="AE94" s="28">
        <f t="shared" si="51"/>
        <v>0</v>
      </c>
      <c r="AF94" s="28">
        <f t="shared" si="51"/>
        <v>0</v>
      </c>
      <c r="AG94" s="28">
        <f t="shared" si="51"/>
        <v>0</v>
      </c>
      <c r="AH94" s="28">
        <f t="shared" si="51"/>
        <v>0</v>
      </c>
      <c r="AI94" s="28">
        <f t="shared" si="51"/>
        <v>0</v>
      </c>
      <c r="AJ94" s="28">
        <f t="shared" si="52"/>
        <v>0</v>
      </c>
      <c r="AK94" s="28">
        <f t="shared" si="52"/>
        <v>0</v>
      </c>
      <c r="AL94" s="28">
        <f t="shared" si="52"/>
        <v>0</v>
      </c>
      <c r="AM94" s="28">
        <f t="shared" si="52"/>
        <v>0</v>
      </c>
      <c r="AN94" s="28">
        <f t="shared" si="52"/>
        <v>112</v>
      </c>
      <c r="AO94" s="28">
        <f t="shared" si="52"/>
        <v>0</v>
      </c>
      <c r="AP94" s="28">
        <f t="shared" si="52"/>
        <v>0</v>
      </c>
      <c r="AQ94" s="28">
        <f t="shared" si="52"/>
        <v>0</v>
      </c>
      <c r="AR94" s="28">
        <f t="shared" si="52"/>
        <v>0</v>
      </c>
      <c r="AS94" s="28">
        <f t="shared" si="52"/>
        <v>0</v>
      </c>
      <c r="AT94" s="28">
        <f t="shared" si="52"/>
        <v>0</v>
      </c>
      <c r="AU94" s="28">
        <f t="shared" si="52"/>
        <v>0</v>
      </c>
    </row>
    <row r="95" spans="2:47">
      <c r="B95" s="25">
        <v>2034</v>
      </c>
      <c r="C95" s="26">
        <v>143</v>
      </c>
      <c r="D95" s="28">
        <f t="shared" ref="D95:S110" si="53">+IF(D$77&lt;$B95,0,IF(MOD(D$77-$B95,$D$63)=0,1,0))*$C95</f>
        <v>0</v>
      </c>
      <c r="E95" s="28">
        <f t="shared" si="53"/>
        <v>0</v>
      </c>
      <c r="F95" s="28">
        <f t="shared" si="53"/>
        <v>0</v>
      </c>
      <c r="G95" s="28">
        <f t="shared" si="53"/>
        <v>0</v>
      </c>
      <c r="H95" s="28">
        <f t="shared" si="53"/>
        <v>0</v>
      </c>
      <c r="I95" s="28">
        <f t="shared" si="53"/>
        <v>0</v>
      </c>
      <c r="J95" s="28">
        <f t="shared" si="53"/>
        <v>0</v>
      </c>
      <c r="K95" s="28">
        <f t="shared" si="53"/>
        <v>0</v>
      </c>
      <c r="L95" s="28">
        <f t="shared" si="53"/>
        <v>0</v>
      </c>
      <c r="M95" s="28">
        <f t="shared" si="53"/>
        <v>0</v>
      </c>
      <c r="N95" s="28">
        <f t="shared" si="53"/>
        <v>0</v>
      </c>
      <c r="O95" s="28">
        <f t="shared" si="53"/>
        <v>0</v>
      </c>
      <c r="P95" s="28">
        <f t="shared" si="53"/>
        <v>0</v>
      </c>
      <c r="Q95" s="28">
        <f t="shared" si="53"/>
        <v>0</v>
      </c>
      <c r="R95" s="28">
        <f t="shared" si="53"/>
        <v>0</v>
      </c>
      <c r="S95" s="28">
        <f t="shared" si="53"/>
        <v>0</v>
      </c>
      <c r="T95" s="28">
        <f t="shared" si="51"/>
        <v>0</v>
      </c>
      <c r="U95" s="28">
        <f t="shared" si="51"/>
        <v>143</v>
      </c>
      <c r="V95" s="28">
        <f t="shared" si="51"/>
        <v>0</v>
      </c>
      <c r="W95" s="28">
        <f t="shared" si="51"/>
        <v>0</v>
      </c>
      <c r="X95" s="28">
        <f t="shared" si="51"/>
        <v>0</v>
      </c>
      <c r="Y95" s="28">
        <f t="shared" si="51"/>
        <v>0</v>
      </c>
      <c r="Z95" s="28">
        <f t="shared" si="51"/>
        <v>0</v>
      </c>
      <c r="AA95" s="28">
        <f t="shared" si="51"/>
        <v>0</v>
      </c>
      <c r="AB95" s="28">
        <f t="shared" si="51"/>
        <v>0</v>
      </c>
      <c r="AC95" s="28">
        <f t="shared" si="51"/>
        <v>0</v>
      </c>
      <c r="AD95" s="28">
        <f t="shared" si="51"/>
        <v>0</v>
      </c>
      <c r="AE95" s="28">
        <f t="shared" si="51"/>
        <v>143</v>
      </c>
      <c r="AF95" s="28">
        <f t="shared" si="51"/>
        <v>0</v>
      </c>
      <c r="AG95" s="28">
        <f t="shared" si="51"/>
        <v>0</v>
      </c>
      <c r="AH95" s="28">
        <f t="shared" si="51"/>
        <v>0</v>
      </c>
      <c r="AI95" s="28">
        <f t="shared" si="51"/>
        <v>0</v>
      </c>
      <c r="AJ95" s="28">
        <f t="shared" si="52"/>
        <v>0</v>
      </c>
      <c r="AK95" s="28">
        <f t="shared" si="52"/>
        <v>0</v>
      </c>
      <c r="AL95" s="28">
        <f t="shared" si="52"/>
        <v>0</v>
      </c>
      <c r="AM95" s="28">
        <f t="shared" si="52"/>
        <v>0</v>
      </c>
      <c r="AN95" s="28">
        <f t="shared" si="52"/>
        <v>0</v>
      </c>
      <c r="AO95" s="28">
        <f t="shared" si="52"/>
        <v>143</v>
      </c>
      <c r="AP95" s="28">
        <f t="shared" si="52"/>
        <v>0</v>
      </c>
      <c r="AQ95" s="28">
        <f t="shared" si="52"/>
        <v>0</v>
      </c>
      <c r="AR95" s="28">
        <f t="shared" si="52"/>
        <v>0</v>
      </c>
      <c r="AS95" s="28">
        <f t="shared" si="52"/>
        <v>0</v>
      </c>
      <c r="AT95" s="28">
        <f t="shared" si="52"/>
        <v>0</v>
      </c>
      <c r="AU95" s="28">
        <f t="shared" si="52"/>
        <v>0</v>
      </c>
    </row>
    <row r="96" spans="2:47">
      <c r="B96" s="25">
        <v>2035</v>
      </c>
      <c r="C96" s="26">
        <v>223</v>
      </c>
      <c r="D96" s="28">
        <f t="shared" si="53"/>
        <v>0</v>
      </c>
      <c r="E96" s="28">
        <f t="shared" si="53"/>
        <v>0</v>
      </c>
      <c r="F96" s="28">
        <f t="shared" si="53"/>
        <v>0</v>
      </c>
      <c r="G96" s="28">
        <f t="shared" si="53"/>
        <v>0</v>
      </c>
      <c r="H96" s="28">
        <f t="shared" si="53"/>
        <v>0</v>
      </c>
      <c r="I96" s="28">
        <f t="shared" si="53"/>
        <v>0</v>
      </c>
      <c r="J96" s="28">
        <f t="shared" si="53"/>
        <v>0</v>
      </c>
      <c r="K96" s="28">
        <f t="shared" si="53"/>
        <v>0</v>
      </c>
      <c r="L96" s="28">
        <f t="shared" si="53"/>
        <v>0</v>
      </c>
      <c r="M96" s="28">
        <f t="shared" si="53"/>
        <v>0</v>
      </c>
      <c r="N96" s="28">
        <f t="shared" si="53"/>
        <v>0</v>
      </c>
      <c r="O96" s="28">
        <f t="shared" si="53"/>
        <v>0</v>
      </c>
      <c r="P96" s="28">
        <f t="shared" si="53"/>
        <v>0</v>
      </c>
      <c r="Q96" s="28">
        <f t="shared" si="53"/>
        <v>0</v>
      </c>
      <c r="R96" s="28">
        <f t="shared" si="53"/>
        <v>0</v>
      </c>
      <c r="S96" s="28">
        <f t="shared" si="53"/>
        <v>0</v>
      </c>
      <c r="T96" s="28">
        <f t="shared" si="51"/>
        <v>0</v>
      </c>
      <c r="U96" s="28">
        <f t="shared" si="51"/>
        <v>0</v>
      </c>
      <c r="V96" s="28">
        <f t="shared" si="51"/>
        <v>223</v>
      </c>
      <c r="W96" s="28">
        <f t="shared" si="51"/>
        <v>0</v>
      </c>
      <c r="X96" s="28">
        <f t="shared" si="51"/>
        <v>0</v>
      </c>
      <c r="Y96" s="28">
        <f t="shared" si="51"/>
        <v>0</v>
      </c>
      <c r="Z96" s="28">
        <f t="shared" si="51"/>
        <v>0</v>
      </c>
      <c r="AA96" s="28">
        <f t="shared" si="51"/>
        <v>0</v>
      </c>
      <c r="AB96" s="28">
        <f t="shared" si="51"/>
        <v>0</v>
      </c>
      <c r="AC96" s="28">
        <f t="shared" si="51"/>
        <v>0</v>
      </c>
      <c r="AD96" s="28">
        <f t="shared" si="51"/>
        <v>0</v>
      </c>
      <c r="AE96" s="28">
        <f t="shared" si="51"/>
        <v>0</v>
      </c>
      <c r="AF96" s="28">
        <f t="shared" si="51"/>
        <v>223</v>
      </c>
      <c r="AG96" s="28">
        <f t="shared" si="51"/>
        <v>0</v>
      </c>
      <c r="AH96" s="28">
        <f t="shared" si="51"/>
        <v>0</v>
      </c>
      <c r="AI96" s="28">
        <f t="shared" si="51"/>
        <v>0</v>
      </c>
      <c r="AJ96" s="28">
        <f t="shared" si="52"/>
        <v>0</v>
      </c>
      <c r="AK96" s="28">
        <f t="shared" si="52"/>
        <v>0</v>
      </c>
      <c r="AL96" s="28">
        <f t="shared" si="52"/>
        <v>0</v>
      </c>
      <c r="AM96" s="28">
        <f t="shared" si="52"/>
        <v>0</v>
      </c>
      <c r="AN96" s="28">
        <f t="shared" si="52"/>
        <v>0</v>
      </c>
      <c r="AO96" s="28">
        <f t="shared" si="52"/>
        <v>0</v>
      </c>
      <c r="AP96" s="28">
        <f t="shared" si="52"/>
        <v>223</v>
      </c>
      <c r="AQ96" s="28">
        <f t="shared" si="52"/>
        <v>0</v>
      </c>
      <c r="AR96" s="28">
        <f t="shared" si="52"/>
        <v>0</v>
      </c>
      <c r="AS96" s="28">
        <f t="shared" si="52"/>
        <v>0</v>
      </c>
      <c r="AT96" s="28">
        <f t="shared" si="52"/>
        <v>0</v>
      </c>
      <c r="AU96" s="28">
        <f t="shared" si="52"/>
        <v>0</v>
      </c>
    </row>
    <row r="97" spans="2:47">
      <c r="B97" s="25">
        <v>2036</v>
      </c>
      <c r="C97" s="26">
        <v>271</v>
      </c>
      <c r="D97" s="28">
        <f t="shared" si="53"/>
        <v>0</v>
      </c>
      <c r="E97" s="28">
        <f t="shared" si="53"/>
        <v>0</v>
      </c>
      <c r="F97" s="28">
        <f t="shared" si="53"/>
        <v>0</v>
      </c>
      <c r="G97" s="28">
        <f t="shared" si="53"/>
        <v>0</v>
      </c>
      <c r="H97" s="28">
        <f t="shared" si="53"/>
        <v>0</v>
      </c>
      <c r="I97" s="28">
        <f t="shared" si="53"/>
        <v>0</v>
      </c>
      <c r="J97" s="28">
        <f t="shared" si="53"/>
        <v>0</v>
      </c>
      <c r="K97" s="28">
        <f t="shared" si="53"/>
        <v>0</v>
      </c>
      <c r="L97" s="28">
        <f t="shared" si="53"/>
        <v>0</v>
      </c>
      <c r="M97" s="28">
        <f t="shared" si="53"/>
        <v>0</v>
      </c>
      <c r="N97" s="28">
        <f t="shared" si="53"/>
        <v>0</v>
      </c>
      <c r="O97" s="28">
        <f t="shared" si="53"/>
        <v>0</v>
      </c>
      <c r="P97" s="28">
        <f t="shared" si="53"/>
        <v>0</v>
      </c>
      <c r="Q97" s="28">
        <f t="shared" si="53"/>
        <v>0</v>
      </c>
      <c r="R97" s="28">
        <f t="shared" si="53"/>
        <v>0</v>
      </c>
      <c r="S97" s="28">
        <f t="shared" si="53"/>
        <v>0</v>
      </c>
      <c r="T97" s="28">
        <f t="shared" si="51"/>
        <v>0</v>
      </c>
      <c r="U97" s="28">
        <f t="shared" si="51"/>
        <v>0</v>
      </c>
      <c r="V97" s="28">
        <f t="shared" si="51"/>
        <v>0</v>
      </c>
      <c r="W97" s="28">
        <f t="shared" si="51"/>
        <v>271</v>
      </c>
      <c r="X97" s="28">
        <f t="shared" si="51"/>
        <v>0</v>
      </c>
      <c r="Y97" s="28">
        <f t="shared" si="51"/>
        <v>0</v>
      </c>
      <c r="Z97" s="28">
        <f t="shared" si="51"/>
        <v>0</v>
      </c>
      <c r="AA97" s="28">
        <f t="shared" si="51"/>
        <v>0</v>
      </c>
      <c r="AB97" s="28">
        <f t="shared" si="51"/>
        <v>0</v>
      </c>
      <c r="AC97" s="28">
        <f t="shared" si="51"/>
        <v>0</v>
      </c>
      <c r="AD97" s="28">
        <f t="shared" si="51"/>
        <v>0</v>
      </c>
      <c r="AE97" s="28">
        <f t="shared" si="51"/>
        <v>0</v>
      </c>
      <c r="AF97" s="28">
        <f t="shared" si="51"/>
        <v>0</v>
      </c>
      <c r="AG97" s="28">
        <f t="shared" si="51"/>
        <v>271</v>
      </c>
      <c r="AH97" s="28">
        <f t="shared" si="51"/>
        <v>0</v>
      </c>
      <c r="AI97" s="28">
        <f t="shared" si="51"/>
        <v>0</v>
      </c>
      <c r="AJ97" s="28">
        <f t="shared" si="52"/>
        <v>0</v>
      </c>
      <c r="AK97" s="28">
        <f t="shared" si="52"/>
        <v>0</v>
      </c>
      <c r="AL97" s="28">
        <f t="shared" si="52"/>
        <v>0</v>
      </c>
      <c r="AM97" s="28">
        <f t="shared" si="52"/>
        <v>0</v>
      </c>
      <c r="AN97" s="28">
        <f t="shared" si="52"/>
        <v>0</v>
      </c>
      <c r="AO97" s="28">
        <f t="shared" si="52"/>
        <v>0</v>
      </c>
      <c r="AP97" s="28">
        <f t="shared" si="52"/>
        <v>0</v>
      </c>
      <c r="AQ97" s="28">
        <f t="shared" si="52"/>
        <v>271</v>
      </c>
      <c r="AR97" s="28">
        <f t="shared" si="52"/>
        <v>0</v>
      </c>
      <c r="AS97" s="28">
        <f t="shared" si="52"/>
        <v>0</v>
      </c>
      <c r="AT97" s="28">
        <f t="shared" si="52"/>
        <v>0</v>
      </c>
      <c r="AU97" s="28">
        <f t="shared" si="52"/>
        <v>0</v>
      </c>
    </row>
    <row r="98" spans="2:47">
      <c r="B98" s="25">
        <v>2037</v>
      </c>
      <c r="C98" s="26">
        <v>478</v>
      </c>
      <c r="D98" s="28">
        <f t="shared" si="53"/>
        <v>0</v>
      </c>
      <c r="E98" s="28">
        <f t="shared" si="53"/>
        <v>0</v>
      </c>
      <c r="F98" s="28">
        <f t="shared" si="53"/>
        <v>0</v>
      </c>
      <c r="G98" s="28">
        <f t="shared" si="53"/>
        <v>0</v>
      </c>
      <c r="H98" s="28">
        <f t="shared" si="53"/>
        <v>0</v>
      </c>
      <c r="I98" s="28">
        <f t="shared" si="53"/>
        <v>0</v>
      </c>
      <c r="J98" s="28">
        <f t="shared" si="53"/>
        <v>0</v>
      </c>
      <c r="K98" s="28">
        <f t="shared" si="53"/>
        <v>0</v>
      </c>
      <c r="L98" s="28">
        <f t="shared" si="53"/>
        <v>0</v>
      </c>
      <c r="M98" s="28">
        <f t="shared" si="53"/>
        <v>0</v>
      </c>
      <c r="N98" s="28">
        <f t="shared" si="53"/>
        <v>0</v>
      </c>
      <c r="O98" s="28">
        <f t="shared" si="53"/>
        <v>0</v>
      </c>
      <c r="P98" s="28">
        <f t="shared" si="53"/>
        <v>0</v>
      </c>
      <c r="Q98" s="28">
        <f t="shared" si="53"/>
        <v>0</v>
      </c>
      <c r="R98" s="28">
        <f t="shared" si="53"/>
        <v>0</v>
      </c>
      <c r="S98" s="28">
        <f t="shared" si="53"/>
        <v>0</v>
      </c>
      <c r="T98" s="28">
        <f t="shared" si="51"/>
        <v>0</v>
      </c>
      <c r="U98" s="28">
        <f t="shared" si="51"/>
        <v>0</v>
      </c>
      <c r="V98" s="28">
        <f t="shared" si="51"/>
        <v>0</v>
      </c>
      <c r="W98" s="28">
        <f t="shared" si="51"/>
        <v>0</v>
      </c>
      <c r="X98" s="28">
        <f t="shared" si="51"/>
        <v>478</v>
      </c>
      <c r="Y98" s="28">
        <f t="shared" si="51"/>
        <v>0</v>
      </c>
      <c r="Z98" s="28">
        <f t="shared" si="51"/>
        <v>0</v>
      </c>
      <c r="AA98" s="28">
        <f t="shared" si="51"/>
        <v>0</v>
      </c>
      <c r="AB98" s="28">
        <f t="shared" si="51"/>
        <v>0</v>
      </c>
      <c r="AC98" s="28">
        <f t="shared" si="51"/>
        <v>0</v>
      </c>
      <c r="AD98" s="28">
        <f t="shared" si="51"/>
        <v>0</v>
      </c>
      <c r="AE98" s="28">
        <f t="shared" si="51"/>
        <v>0</v>
      </c>
      <c r="AF98" s="28">
        <f t="shared" si="51"/>
        <v>0</v>
      </c>
      <c r="AG98" s="28">
        <f t="shared" si="51"/>
        <v>0</v>
      </c>
      <c r="AH98" s="28">
        <f t="shared" si="51"/>
        <v>478</v>
      </c>
      <c r="AI98" s="28">
        <f t="shared" si="51"/>
        <v>0</v>
      </c>
      <c r="AJ98" s="28">
        <f t="shared" si="52"/>
        <v>0</v>
      </c>
      <c r="AK98" s="28">
        <f t="shared" si="52"/>
        <v>0</v>
      </c>
      <c r="AL98" s="28">
        <f t="shared" si="52"/>
        <v>0</v>
      </c>
      <c r="AM98" s="28">
        <f t="shared" si="52"/>
        <v>0</v>
      </c>
      <c r="AN98" s="28">
        <f t="shared" si="52"/>
        <v>0</v>
      </c>
      <c r="AO98" s="28">
        <f t="shared" si="52"/>
        <v>0</v>
      </c>
      <c r="AP98" s="28">
        <f t="shared" si="52"/>
        <v>0</v>
      </c>
      <c r="AQ98" s="28">
        <f t="shared" si="52"/>
        <v>0</v>
      </c>
      <c r="AR98" s="28">
        <f t="shared" si="52"/>
        <v>478</v>
      </c>
      <c r="AS98" s="28">
        <f t="shared" si="52"/>
        <v>0</v>
      </c>
      <c r="AT98" s="28">
        <f t="shared" si="52"/>
        <v>0</v>
      </c>
      <c r="AU98" s="28">
        <f t="shared" si="52"/>
        <v>0</v>
      </c>
    </row>
    <row r="99" spans="2:47">
      <c r="B99" s="25">
        <v>2038</v>
      </c>
      <c r="C99" s="26">
        <v>876</v>
      </c>
      <c r="D99" s="28">
        <f t="shared" si="53"/>
        <v>0</v>
      </c>
      <c r="E99" s="28">
        <f t="shared" si="53"/>
        <v>0</v>
      </c>
      <c r="F99" s="28">
        <f t="shared" si="53"/>
        <v>0</v>
      </c>
      <c r="G99" s="28">
        <f t="shared" si="53"/>
        <v>0</v>
      </c>
      <c r="H99" s="28">
        <f t="shared" si="53"/>
        <v>0</v>
      </c>
      <c r="I99" s="28">
        <f t="shared" si="53"/>
        <v>0</v>
      </c>
      <c r="J99" s="28">
        <f t="shared" si="53"/>
        <v>0</v>
      </c>
      <c r="K99" s="28">
        <f t="shared" si="53"/>
        <v>0</v>
      </c>
      <c r="L99" s="28">
        <f t="shared" si="53"/>
        <v>0</v>
      </c>
      <c r="M99" s="28">
        <f t="shared" si="53"/>
        <v>0</v>
      </c>
      <c r="N99" s="28">
        <f t="shared" si="53"/>
        <v>0</v>
      </c>
      <c r="O99" s="28">
        <f t="shared" si="53"/>
        <v>0</v>
      </c>
      <c r="P99" s="28">
        <f t="shared" si="53"/>
        <v>0</v>
      </c>
      <c r="Q99" s="28">
        <f t="shared" si="53"/>
        <v>0</v>
      </c>
      <c r="R99" s="28">
        <f t="shared" si="53"/>
        <v>0</v>
      </c>
      <c r="S99" s="28">
        <f t="shared" si="53"/>
        <v>0</v>
      </c>
      <c r="T99" s="28">
        <f t="shared" si="51"/>
        <v>0</v>
      </c>
      <c r="U99" s="28">
        <f t="shared" si="51"/>
        <v>0</v>
      </c>
      <c r="V99" s="28">
        <f t="shared" si="51"/>
        <v>0</v>
      </c>
      <c r="W99" s="28">
        <f t="shared" si="51"/>
        <v>0</v>
      </c>
      <c r="X99" s="28">
        <f t="shared" si="51"/>
        <v>0</v>
      </c>
      <c r="Y99" s="28">
        <f t="shared" si="51"/>
        <v>876</v>
      </c>
      <c r="Z99" s="28">
        <f t="shared" si="51"/>
        <v>0</v>
      </c>
      <c r="AA99" s="28">
        <f t="shared" si="51"/>
        <v>0</v>
      </c>
      <c r="AB99" s="28">
        <f t="shared" si="51"/>
        <v>0</v>
      </c>
      <c r="AC99" s="28">
        <f t="shared" si="51"/>
        <v>0</v>
      </c>
      <c r="AD99" s="28">
        <f t="shared" si="51"/>
        <v>0</v>
      </c>
      <c r="AE99" s="28">
        <f t="shared" si="51"/>
        <v>0</v>
      </c>
      <c r="AF99" s="28">
        <f t="shared" si="51"/>
        <v>0</v>
      </c>
      <c r="AG99" s="28">
        <f t="shared" si="51"/>
        <v>0</v>
      </c>
      <c r="AH99" s="28">
        <f t="shared" si="51"/>
        <v>0</v>
      </c>
      <c r="AI99" s="28">
        <f t="shared" si="51"/>
        <v>876</v>
      </c>
      <c r="AJ99" s="28">
        <f t="shared" si="52"/>
        <v>0</v>
      </c>
      <c r="AK99" s="28">
        <f t="shared" si="52"/>
        <v>0</v>
      </c>
      <c r="AL99" s="28">
        <f t="shared" si="52"/>
        <v>0</v>
      </c>
      <c r="AM99" s="28">
        <f t="shared" si="52"/>
        <v>0</v>
      </c>
      <c r="AN99" s="28">
        <f t="shared" si="52"/>
        <v>0</v>
      </c>
      <c r="AO99" s="28">
        <f t="shared" si="52"/>
        <v>0</v>
      </c>
      <c r="AP99" s="28">
        <f t="shared" si="52"/>
        <v>0</v>
      </c>
      <c r="AQ99" s="28">
        <f t="shared" si="52"/>
        <v>0</v>
      </c>
      <c r="AR99" s="28">
        <f t="shared" si="52"/>
        <v>0</v>
      </c>
      <c r="AS99" s="28">
        <f t="shared" si="52"/>
        <v>876</v>
      </c>
      <c r="AT99" s="28">
        <f t="shared" si="52"/>
        <v>0</v>
      </c>
      <c r="AU99" s="28">
        <f t="shared" si="52"/>
        <v>0</v>
      </c>
    </row>
    <row r="100" spans="2:47">
      <c r="B100" s="25">
        <v>2039</v>
      </c>
      <c r="C100" s="26">
        <v>1529</v>
      </c>
      <c r="D100" s="28">
        <f t="shared" si="53"/>
        <v>0</v>
      </c>
      <c r="E100" s="28">
        <f t="shared" si="53"/>
        <v>0</v>
      </c>
      <c r="F100" s="28">
        <f t="shared" si="53"/>
        <v>0</v>
      </c>
      <c r="G100" s="28">
        <f t="shared" si="53"/>
        <v>0</v>
      </c>
      <c r="H100" s="28">
        <f t="shared" si="53"/>
        <v>0</v>
      </c>
      <c r="I100" s="28">
        <f t="shared" si="53"/>
        <v>0</v>
      </c>
      <c r="J100" s="28">
        <f t="shared" si="53"/>
        <v>0</v>
      </c>
      <c r="K100" s="28">
        <f t="shared" si="53"/>
        <v>0</v>
      </c>
      <c r="L100" s="28">
        <f t="shared" si="53"/>
        <v>0</v>
      </c>
      <c r="M100" s="28">
        <f t="shared" si="53"/>
        <v>0</v>
      </c>
      <c r="N100" s="28">
        <f t="shared" si="53"/>
        <v>0</v>
      </c>
      <c r="O100" s="28">
        <f t="shared" si="53"/>
        <v>0</v>
      </c>
      <c r="P100" s="28">
        <f t="shared" si="53"/>
        <v>0</v>
      </c>
      <c r="Q100" s="28">
        <f t="shared" si="53"/>
        <v>0</v>
      </c>
      <c r="R100" s="28">
        <f t="shared" si="53"/>
        <v>0</v>
      </c>
      <c r="S100" s="28">
        <f t="shared" si="53"/>
        <v>0</v>
      </c>
      <c r="T100" s="28">
        <f t="shared" si="51"/>
        <v>0</v>
      </c>
      <c r="U100" s="28">
        <f t="shared" si="51"/>
        <v>0</v>
      </c>
      <c r="V100" s="28">
        <f t="shared" si="51"/>
        <v>0</v>
      </c>
      <c r="W100" s="28">
        <f t="shared" si="51"/>
        <v>0</v>
      </c>
      <c r="X100" s="28">
        <f t="shared" si="51"/>
        <v>0</v>
      </c>
      <c r="Y100" s="28">
        <f t="shared" si="51"/>
        <v>0</v>
      </c>
      <c r="Z100" s="28">
        <f t="shared" si="51"/>
        <v>1529</v>
      </c>
      <c r="AA100" s="28">
        <f t="shared" si="51"/>
        <v>0</v>
      </c>
      <c r="AB100" s="28">
        <f t="shared" si="51"/>
        <v>0</v>
      </c>
      <c r="AC100" s="28">
        <f t="shared" si="51"/>
        <v>0</v>
      </c>
      <c r="AD100" s="28">
        <f t="shared" si="51"/>
        <v>0</v>
      </c>
      <c r="AE100" s="28">
        <f t="shared" si="51"/>
        <v>0</v>
      </c>
      <c r="AF100" s="28">
        <f t="shared" si="51"/>
        <v>0</v>
      </c>
      <c r="AG100" s="28">
        <f t="shared" si="51"/>
        <v>0</v>
      </c>
      <c r="AH100" s="28">
        <f t="shared" si="51"/>
        <v>0</v>
      </c>
      <c r="AI100" s="28">
        <f t="shared" si="51"/>
        <v>0</v>
      </c>
      <c r="AJ100" s="28">
        <f t="shared" si="52"/>
        <v>1529</v>
      </c>
      <c r="AK100" s="28">
        <f t="shared" si="52"/>
        <v>0</v>
      </c>
      <c r="AL100" s="28">
        <f t="shared" si="52"/>
        <v>0</v>
      </c>
      <c r="AM100" s="28">
        <f t="shared" si="52"/>
        <v>0</v>
      </c>
      <c r="AN100" s="28">
        <f t="shared" si="52"/>
        <v>0</v>
      </c>
      <c r="AO100" s="28">
        <f t="shared" si="52"/>
        <v>0</v>
      </c>
      <c r="AP100" s="28">
        <f t="shared" si="52"/>
        <v>0</v>
      </c>
      <c r="AQ100" s="28">
        <f t="shared" si="52"/>
        <v>0</v>
      </c>
      <c r="AR100" s="28">
        <f t="shared" si="52"/>
        <v>0</v>
      </c>
      <c r="AS100" s="28">
        <f t="shared" si="52"/>
        <v>0</v>
      </c>
      <c r="AT100" s="28">
        <f t="shared" si="52"/>
        <v>1529</v>
      </c>
      <c r="AU100" s="28">
        <f t="shared" si="52"/>
        <v>0</v>
      </c>
    </row>
    <row r="101" spans="2:47">
      <c r="B101" s="25">
        <v>2040</v>
      </c>
      <c r="C101" s="26">
        <v>2310</v>
      </c>
      <c r="D101" s="28">
        <f t="shared" si="53"/>
        <v>0</v>
      </c>
      <c r="E101" s="28">
        <f t="shared" si="53"/>
        <v>0</v>
      </c>
      <c r="F101" s="28">
        <f t="shared" si="53"/>
        <v>0</v>
      </c>
      <c r="G101" s="28">
        <f t="shared" si="53"/>
        <v>0</v>
      </c>
      <c r="H101" s="28">
        <f t="shared" si="53"/>
        <v>0</v>
      </c>
      <c r="I101" s="28">
        <f t="shared" si="53"/>
        <v>0</v>
      </c>
      <c r="J101" s="28">
        <f t="shared" si="53"/>
        <v>0</v>
      </c>
      <c r="K101" s="28">
        <f t="shared" si="53"/>
        <v>0</v>
      </c>
      <c r="L101" s="28">
        <f t="shared" si="53"/>
        <v>0</v>
      </c>
      <c r="M101" s="28">
        <f t="shared" si="53"/>
        <v>0</v>
      </c>
      <c r="N101" s="28">
        <f t="shared" si="53"/>
        <v>0</v>
      </c>
      <c r="O101" s="28">
        <f t="shared" si="53"/>
        <v>0</v>
      </c>
      <c r="P101" s="28">
        <f t="shared" si="53"/>
        <v>0</v>
      </c>
      <c r="Q101" s="28">
        <f t="shared" si="53"/>
        <v>0</v>
      </c>
      <c r="R101" s="28">
        <f t="shared" si="53"/>
        <v>0</v>
      </c>
      <c r="S101" s="28">
        <f t="shared" si="53"/>
        <v>0</v>
      </c>
      <c r="T101" s="28">
        <f t="shared" si="51"/>
        <v>0</v>
      </c>
      <c r="U101" s="28">
        <f t="shared" si="51"/>
        <v>0</v>
      </c>
      <c r="V101" s="28">
        <f t="shared" si="51"/>
        <v>0</v>
      </c>
      <c r="W101" s="28">
        <f t="shared" si="51"/>
        <v>0</v>
      </c>
      <c r="X101" s="28">
        <f t="shared" si="51"/>
        <v>0</v>
      </c>
      <c r="Y101" s="28">
        <f t="shared" si="51"/>
        <v>0</v>
      </c>
      <c r="Z101" s="28">
        <f t="shared" si="51"/>
        <v>0</v>
      </c>
      <c r="AA101" s="28">
        <f t="shared" si="51"/>
        <v>2310</v>
      </c>
      <c r="AB101" s="28">
        <f t="shared" si="51"/>
        <v>0</v>
      </c>
      <c r="AC101" s="28">
        <f t="shared" si="51"/>
        <v>0</v>
      </c>
      <c r="AD101" s="28">
        <f t="shared" si="51"/>
        <v>0</v>
      </c>
      <c r="AE101" s="28">
        <f t="shared" si="51"/>
        <v>0</v>
      </c>
      <c r="AF101" s="28">
        <f t="shared" si="51"/>
        <v>0</v>
      </c>
      <c r="AG101" s="28">
        <f t="shared" si="51"/>
        <v>0</v>
      </c>
      <c r="AH101" s="28">
        <f t="shared" si="51"/>
        <v>0</v>
      </c>
      <c r="AI101" s="28">
        <f t="shared" si="51"/>
        <v>0</v>
      </c>
      <c r="AJ101" s="28">
        <f t="shared" si="52"/>
        <v>0</v>
      </c>
      <c r="AK101" s="28">
        <f t="shared" si="52"/>
        <v>2310</v>
      </c>
      <c r="AL101" s="28">
        <f t="shared" si="52"/>
        <v>0</v>
      </c>
      <c r="AM101" s="28">
        <f t="shared" si="52"/>
        <v>0</v>
      </c>
      <c r="AN101" s="28">
        <f t="shared" si="52"/>
        <v>0</v>
      </c>
      <c r="AO101" s="28">
        <f t="shared" si="52"/>
        <v>0</v>
      </c>
      <c r="AP101" s="28">
        <f t="shared" si="52"/>
        <v>0</v>
      </c>
      <c r="AQ101" s="28">
        <f t="shared" si="52"/>
        <v>0</v>
      </c>
      <c r="AR101" s="28">
        <f t="shared" si="52"/>
        <v>0</v>
      </c>
      <c r="AS101" s="28">
        <f t="shared" si="52"/>
        <v>0</v>
      </c>
      <c r="AT101" s="28">
        <f t="shared" si="52"/>
        <v>0</v>
      </c>
      <c r="AU101" s="28">
        <f t="shared" si="52"/>
        <v>2310</v>
      </c>
    </row>
    <row r="102" spans="2:47">
      <c r="B102" s="25">
        <v>2041</v>
      </c>
      <c r="C102" s="26">
        <v>3346</v>
      </c>
      <c r="D102" s="28">
        <f t="shared" si="53"/>
        <v>0</v>
      </c>
      <c r="E102" s="28">
        <f t="shared" si="53"/>
        <v>0</v>
      </c>
      <c r="F102" s="28">
        <f t="shared" si="53"/>
        <v>0</v>
      </c>
      <c r="G102" s="28">
        <f t="shared" si="53"/>
        <v>0</v>
      </c>
      <c r="H102" s="28">
        <f t="shared" si="53"/>
        <v>0</v>
      </c>
      <c r="I102" s="28">
        <f t="shared" si="53"/>
        <v>0</v>
      </c>
      <c r="J102" s="28">
        <f t="shared" si="53"/>
        <v>0</v>
      </c>
      <c r="K102" s="28">
        <f t="shared" si="53"/>
        <v>0</v>
      </c>
      <c r="L102" s="28">
        <f t="shared" si="53"/>
        <v>0</v>
      </c>
      <c r="M102" s="28">
        <f t="shared" si="53"/>
        <v>0</v>
      </c>
      <c r="N102" s="28">
        <f t="shared" si="53"/>
        <v>0</v>
      </c>
      <c r="O102" s="28">
        <f t="shared" si="53"/>
        <v>0</v>
      </c>
      <c r="P102" s="28">
        <f t="shared" si="53"/>
        <v>0</v>
      </c>
      <c r="Q102" s="28">
        <f t="shared" si="53"/>
        <v>0</v>
      </c>
      <c r="R102" s="28">
        <f t="shared" si="53"/>
        <v>0</v>
      </c>
      <c r="S102" s="28">
        <f t="shared" si="53"/>
        <v>0</v>
      </c>
      <c r="T102" s="28">
        <f t="shared" si="51"/>
        <v>0</v>
      </c>
      <c r="U102" s="28">
        <f t="shared" si="51"/>
        <v>0</v>
      </c>
      <c r="V102" s="28">
        <f t="shared" si="51"/>
        <v>0</v>
      </c>
      <c r="W102" s="28">
        <f t="shared" si="51"/>
        <v>0</v>
      </c>
      <c r="X102" s="28">
        <f t="shared" si="51"/>
        <v>0</v>
      </c>
      <c r="Y102" s="28">
        <f t="shared" si="51"/>
        <v>0</v>
      </c>
      <c r="Z102" s="28">
        <f t="shared" si="51"/>
        <v>0</v>
      </c>
      <c r="AA102" s="28">
        <f t="shared" si="51"/>
        <v>0</v>
      </c>
      <c r="AB102" s="28">
        <f t="shared" si="51"/>
        <v>3346</v>
      </c>
      <c r="AC102" s="28">
        <f t="shared" si="51"/>
        <v>0</v>
      </c>
      <c r="AD102" s="28">
        <f t="shared" si="51"/>
        <v>0</v>
      </c>
      <c r="AE102" s="28">
        <f t="shared" si="51"/>
        <v>0</v>
      </c>
      <c r="AF102" s="28">
        <f t="shared" si="51"/>
        <v>0</v>
      </c>
      <c r="AG102" s="28">
        <f t="shared" si="51"/>
        <v>0</v>
      </c>
      <c r="AH102" s="28">
        <f t="shared" si="51"/>
        <v>0</v>
      </c>
      <c r="AI102" s="28">
        <f t="shared" si="51"/>
        <v>0</v>
      </c>
      <c r="AJ102" s="28">
        <f t="shared" si="52"/>
        <v>0</v>
      </c>
      <c r="AK102" s="28">
        <f t="shared" si="52"/>
        <v>0</v>
      </c>
      <c r="AL102" s="28">
        <f t="shared" si="52"/>
        <v>3346</v>
      </c>
      <c r="AM102" s="28">
        <f t="shared" si="52"/>
        <v>0</v>
      </c>
      <c r="AN102" s="28">
        <f t="shared" si="52"/>
        <v>0</v>
      </c>
      <c r="AO102" s="28">
        <f t="shared" si="52"/>
        <v>0</v>
      </c>
      <c r="AP102" s="28">
        <f t="shared" si="52"/>
        <v>0</v>
      </c>
      <c r="AQ102" s="28">
        <f t="shared" si="52"/>
        <v>0</v>
      </c>
      <c r="AR102" s="28">
        <f t="shared" si="52"/>
        <v>0</v>
      </c>
      <c r="AS102" s="28">
        <f t="shared" si="52"/>
        <v>0</v>
      </c>
      <c r="AT102" s="28">
        <f t="shared" si="52"/>
        <v>0</v>
      </c>
      <c r="AU102" s="28">
        <f t="shared" si="52"/>
        <v>0</v>
      </c>
    </row>
    <row r="103" spans="2:47">
      <c r="B103" s="25">
        <v>2042</v>
      </c>
      <c r="C103" s="26">
        <v>5417</v>
      </c>
      <c r="D103" s="28">
        <f t="shared" si="53"/>
        <v>0</v>
      </c>
      <c r="E103" s="28">
        <f t="shared" si="53"/>
        <v>0</v>
      </c>
      <c r="F103" s="28">
        <f t="shared" si="53"/>
        <v>0</v>
      </c>
      <c r="G103" s="28">
        <f t="shared" si="53"/>
        <v>0</v>
      </c>
      <c r="H103" s="28">
        <f t="shared" si="53"/>
        <v>0</v>
      </c>
      <c r="I103" s="28">
        <f t="shared" si="53"/>
        <v>0</v>
      </c>
      <c r="J103" s="28">
        <f t="shared" si="53"/>
        <v>0</v>
      </c>
      <c r="K103" s="28">
        <f t="shared" si="53"/>
        <v>0</v>
      </c>
      <c r="L103" s="28">
        <f t="shared" si="53"/>
        <v>0</v>
      </c>
      <c r="M103" s="28">
        <f t="shared" si="53"/>
        <v>0</v>
      </c>
      <c r="N103" s="28">
        <f t="shared" si="53"/>
        <v>0</v>
      </c>
      <c r="O103" s="28">
        <f t="shared" si="53"/>
        <v>0</v>
      </c>
      <c r="P103" s="28">
        <f t="shared" si="53"/>
        <v>0</v>
      </c>
      <c r="Q103" s="28">
        <f t="shared" si="53"/>
        <v>0</v>
      </c>
      <c r="R103" s="28">
        <f t="shared" si="53"/>
        <v>0</v>
      </c>
      <c r="S103" s="28">
        <f t="shared" si="53"/>
        <v>0</v>
      </c>
      <c r="T103" s="28">
        <f t="shared" si="51"/>
        <v>0</v>
      </c>
      <c r="U103" s="28">
        <f t="shared" si="51"/>
        <v>0</v>
      </c>
      <c r="V103" s="28">
        <f t="shared" si="51"/>
        <v>0</v>
      </c>
      <c r="W103" s="28">
        <f t="shared" si="51"/>
        <v>0</v>
      </c>
      <c r="X103" s="28">
        <f t="shared" si="51"/>
        <v>0</v>
      </c>
      <c r="Y103" s="28">
        <f t="shared" si="51"/>
        <v>0</v>
      </c>
      <c r="Z103" s="28">
        <f t="shared" si="51"/>
        <v>0</v>
      </c>
      <c r="AA103" s="28">
        <f t="shared" si="51"/>
        <v>0</v>
      </c>
      <c r="AB103" s="28">
        <f t="shared" si="51"/>
        <v>0</v>
      </c>
      <c r="AC103" s="28">
        <f t="shared" si="51"/>
        <v>5417</v>
      </c>
      <c r="AD103" s="28">
        <f t="shared" si="51"/>
        <v>0</v>
      </c>
      <c r="AE103" s="28">
        <f t="shared" si="51"/>
        <v>0</v>
      </c>
      <c r="AF103" s="28">
        <f t="shared" si="51"/>
        <v>0</v>
      </c>
      <c r="AG103" s="28">
        <f t="shared" si="51"/>
        <v>0</v>
      </c>
      <c r="AH103" s="28">
        <f t="shared" si="51"/>
        <v>0</v>
      </c>
      <c r="AI103" s="28">
        <f t="shared" si="51"/>
        <v>0</v>
      </c>
      <c r="AJ103" s="28">
        <f t="shared" si="52"/>
        <v>0</v>
      </c>
      <c r="AK103" s="28">
        <f t="shared" si="52"/>
        <v>0</v>
      </c>
      <c r="AL103" s="28">
        <f t="shared" si="52"/>
        <v>0</v>
      </c>
      <c r="AM103" s="28">
        <f t="shared" si="52"/>
        <v>5417</v>
      </c>
      <c r="AN103" s="28">
        <f t="shared" si="52"/>
        <v>0</v>
      </c>
      <c r="AO103" s="28">
        <f t="shared" si="52"/>
        <v>0</v>
      </c>
      <c r="AP103" s="28">
        <f t="shared" si="52"/>
        <v>0</v>
      </c>
      <c r="AQ103" s="28">
        <f t="shared" si="52"/>
        <v>0</v>
      </c>
      <c r="AR103" s="28">
        <f t="shared" si="52"/>
        <v>0</v>
      </c>
      <c r="AS103" s="28">
        <f t="shared" si="52"/>
        <v>0</v>
      </c>
      <c r="AT103" s="28">
        <f t="shared" si="52"/>
        <v>0</v>
      </c>
      <c r="AU103" s="28">
        <f t="shared" si="52"/>
        <v>0</v>
      </c>
    </row>
    <row r="104" spans="2:47">
      <c r="B104" s="25">
        <v>2043</v>
      </c>
      <c r="C104" s="26">
        <v>9702</v>
      </c>
      <c r="D104" s="28">
        <f t="shared" si="53"/>
        <v>0</v>
      </c>
      <c r="E104" s="28">
        <f t="shared" si="53"/>
        <v>0</v>
      </c>
      <c r="F104" s="28">
        <f t="shared" si="53"/>
        <v>0</v>
      </c>
      <c r="G104" s="28">
        <f t="shared" si="53"/>
        <v>0</v>
      </c>
      <c r="H104" s="28">
        <f t="shared" si="53"/>
        <v>0</v>
      </c>
      <c r="I104" s="28">
        <f t="shared" si="53"/>
        <v>0</v>
      </c>
      <c r="J104" s="28">
        <f t="shared" si="53"/>
        <v>0</v>
      </c>
      <c r="K104" s="28">
        <f t="shared" si="53"/>
        <v>0</v>
      </c>
      <c r="L104" s="28">
        <f t="shared" si="53"/>
        <v>0</v>
      </c>
      <c r="M104" s="28">
        <f t="shared" si="53"/>
        <v>0</v>
      </c>
      <c r="N104" s="28">
        <f t="shared" si="53"/>
        <v>0</v>
      </c>
      <c r="O104" s="28">
        <f t="shared" si="53"/>
        <v>0</v>
      </c>
      <c r="P104" s="28">
        <f t="shared" si="53"/>
        <v>0</v>
      </c>
      <c r="Q104" s="28">
        <f t="shared" si="53"/>
        <v>0</v>
      </c>
      <c r="R104" s="28">
        <f t="shared" si="53"/>
        <v>0</v>
      </c>
      <c r="S104" s="28">
        <f t="shared" si="53"/>
        <v>0</v>
      </c>
      <c r="T104" s="28">
        <f t="shared" si="51"/>
        <v>0</v>
      </c>
      <c r="U104" s="28">
        <f t="shared" si="51"/>
        <v>0</v>
      </c>
      <c r="V104" s="28">
        <f t="shared" si="51"/>
        <v>0</v>
      </c>
      <c r="W104" s="28">
        <f t="shared" si="51"/>
        <v>0</v>
      </c>
      <c r="X104" s="28">
        <f t="shared" si="51"/>
        <v>0</v>
      </c>
      <c r="Y104" s="28">
        <f t="shared" si="51"/>
        <v>0</v>
      </c>
      <c r="Z104" s="28">
        <f t="shared" si="51"/>
        <v>0</v>
      </c>
      <c r="AA104" s="28">
        <f t="shared" si="51"/>
        <v>0</v>
      </c>
      <c r="AB104" s="28">
        <f t="shared" si="51"/>
        <v>0</v>
      </c>
      <c r="AC104" s="28">
        <f t="shared" si="51"/>
        <v>0</v>
      </c>
      <c r="AD104" s="28">
        <f t="shared" si="51"/>
        <v>9702</v>
      </c>
      <c r="AE104" s="28">
        <f t="shared" si="51"/>
        <v>0</v>
      </c>
      <c r="AF104" s="28">
        <f t="shared" si="51"/>
        <v>0</v>
      </c>
      <c r="AG104" s="28">
        <f t="shared" si="51"/>
        <v>0</v>
      </c>
      <c r="AH104" s="28">
        <f t="shared" si="51"/>
        <v>0</v>
      </c>
      <c r="AI104" s="28">
        <f t="shared" si="51"/>
        <v>0</v>
      </c>
      <c r="AJ104" s="28">
        <f t="shared" si="52"/>
        <v>0</v>
      </c>
      <c r="AK104" s="28">
        <f t="shared" si="52"/>
        <v>0</v>
      </c>
      <c r="AL104" s="28">
        <f t="shared" si="52"/>
        <v>0</v>
      </c>
      <c r="AM104" s="28">
        <f t="shared" si="52"/>
        <v>0</v>
      </c>
      <c r="AN104" s="28">
        <f t="shared" si="52"/>
        <v>9702</v>
      </c>
      <c r="AO104" s="28">
        <f t="shared" si="52"/>
        <v>0</v>
      </c>
      <c r="AP104" s="28">
        <f t="shared" si="52"/>
        <v>0</v>
      </c>
      <c r="AQ104" s="28">
        <f t="shared" si="52"/>
        <v>0</v>
      </c>
      <c r="AR104" s="28">
        <f t="shared" si="52"/>
        <v>0</v>
      </c>
      <c r="AS104" s="28">
        <f t="shared" si="52"/>
        <v>0</v>
      </c>
      <c r="AT104" s="28">
        <f t="shared" si="52"/>
        <v>0</v>
      </c>
      <c r="AU104" s="28">
        <f t="shared" si="52"/>
        <v>0</v>
      </c>
    </row>
    <row r="105" spans="2:47">
      <c r="B105" s="25">
        <v>2044</v>
      </c>
      <c r="C105" s="26">
        <v>13048</v>
      </c>
      <c r="D105" s="28">
        <f t="shared" si="53"/>
        <v>0</v>
      </c>
      <c r="E105" s="28">
        <f t="shared" si="53"/>
        <v>0</v>
      </c>
      <c r="F105" s="28">
        <f t="shared" si="53"/>
        <v>0</v>
      </c>
      <c r="G105" s="28">
        <f t="shared" si="53"/>
        <v>0</v>
      </c>
      <c r="H105" s="28">
        <f t="shared" si="53"/>
        <v>0</v>
      </c>
      <c r="I105" s="28">
        <f t="shared" si="53"/>
        <v>0</v>
      </c>
      <c r="J105" s="28">
        <f t="shared" si="53"/>
        <v>0</v>
      </c>
      <c r="K105" s="28">
        <f t="shared" si="53"/>
        <v>0</v>
      </c>
      <c r="L105" s="28">
        <f t="shared" si="53"/>
        <v>0</v>
      </c>
      <c r="M105" s="28">
        <f t="shared" si="53"/>
        <v>0</v>
      </c>
      <c r="N105" s="28">
        <f t="shared" si="53"/>
        <v>0</v>
      </c>
      <c r="O105" s="28">
        <f t="shared" si="53"/>
        <v>0</v>
      </c>
      <c r="P105" s="28">
        <f t="shared" si="53"/>
        <v>0</v>
      </c>
      <c r="Q105" s="28">
        <f t="shared" si="53"/>
        <v>0</v>
      </c>
      <c r="R105" s="28">
        <f t="shared" si="53"/>
        <v>0</v>
      </c>
      <c r="S105" s="28">
        <f t="shared" si="53"/>
        <v>0</v>
      </c>
      <c r="T105" s="28">
        <f t="shared" si="51"/>
        <v>0</v>
      </c>
      <c r="U105" s="28">
        <f t="shared" si="51"/>
        <v>0</v>
      </c>
      <c r="V105" s="28">
        <f t="shared" si="51"/>
        <v>0</v>
      </c>
      <c r="W105" s="28">
        <f t="shared" si="51"/>
        <v>0</v>
      </c>
      <c r="X105" s="28">
        <f t="shared" si="51"/>
        <v>0</v>
      </c>
      <c r="Y105" s="28">
        <f t="shared" si="51"/>
        <v>0</v>
      </c>
      <c r="Z105" s="28">
        <f t="shared" si="51"/>
        <v>0</v>
      </c>
      <c r="AA105" s="28">
        <f t="shared" si="51"/>
        <v>0</v>
      </c>
      <c r="AB105" s="28">
        <f t="shared" si="51"/>
        <v>0</v>
      </c>
      <c r="AC105" s="28">
        <f t="shared" si="51"/>
        <v>0</v>
      </c>
      <c r="AD105" s="28">
        <f t="shared" si="51"/>
        <v>0</v>
      </c>
      <c r="AE105" s="28">
        <f t="shared" si="51"/>
        <v>13048</v>
      </c>
      <c r="AF105" s="28">
        <f t="shared" si="51"/>
        <v>0</v>
      </c>
      <c r="AG105" s="28">
        <f t="shared" si="51"/>
        <v>0</v>
      </c>
      <c r="AH105" s="28">
        <f t="shared" si="51"/>
        <v>0</v>
      </c>
      <c r="AI105" s="28">
        <f t="shared" si="51"/>
        <v>0</v>
      </c>
      <c r="AJ105" s="28">
        <f t="shared" si="52"/>
        <v>0</v>
      </c>
      <c r="AK105" s="28">
        <f t="shared" si="52"/>
        <v>0</v>
      </c>
      <c r="AL105" s="28">
        <f t="shared" si="52"/>
        <v>0</v>
      </c>
      <c r="AM105" s="28">
        <f t="shared" si="52"/>
        <v>0</v>
      </c>
      <c r="AN105" s="28">
        <f t="shared" si="52"/>
        <v>0</v>
      </c>
      <c r="AO105" s="28">
        <f t="shared" si="52"/>
        <v>13048</v>
      </c>
      <c r="AP105" s="28">
        <f t="shared" si="52"/>
        <v>0</v>
      </c>
      <c r="AQ105" s="28">
        <f t="shared" si="52"/>
        <v>0</v>
      </c>
      <c r="AR105" s="28">
        <f t="shared" si="52"/>
        <v>0</v>
      </c>
      <c r="AS105" s="28">
        <f t="shared" si="52"/>
        <v>0</v>
      </c>
      <c r="AT105" s="28">
        <f t="shared" si="52"/>
        <v>0</v>
      </c>
      <c r="AU105" s="28">
        <f t="shared" si="52"/>
        <v>0</v>
      </c>
    </row>
    <row r="106" spans="2:47">
      <c r="B106" s="25">
        <v>2045</v>
      </c>
      <c r="C106" s="26">
        <v>17397</v>
      </c>
      <c r="D106" s="28">
        <f t="shared" si="53"/>
        <v>0</v>
      </c>
      <c r="E106" s="28">
        <f t="shared" si="53"/>
        <v>0</v>
      </c>
      <c r="F106" s="28">
        <f t="shared" si="53"/>
        <v>0</v>
      </c>
      <c r="G106" s="28">
        <f t="shared" si="53"/>
        <v>0</v>
      </c>
      <c r="H106" s="28">
        <f t="shared" si="53"/>
        <v>0</v>
      </c>
      <c r="I106" s="28">
        <f t="shared" si="53"/>
        <v>0</v>
      </c>
      <c r="J106" s="28">
        <f t="shared" si="53"/>
        <v>0</v>
      </c>
      <c r="K106" s="28">
        <f t="shared" si="53"/>
        <v>0</v>
      </c>
      <c r="L106" s="28">
        <f t="shared" si="53"/>
        <v>0</v>
      </c>
      <c r="M106" s="28">
        <f t="shared" si="53"/>
        <v>0</v>
      </c>
      <c r="N106" s="28">
        <f t="shared" si="53"/>
        <v>0</v>
      </c>
      <c r="O106" s="28">
        <f t="shared" si="53"/>
        <v>0</v>
      </c>
      <c r="P106" s="28">
        <f t="shared" si="53"/>
        <v>0</v>
      </c>
      <c r="Q106" s="28">
        <f t="shared" si="53"/>
        <v>0</v>
      </c>
      <c r="R106" s="28">
        <f t="shared" si="53"/>
        <v>0</v>
      </c>
      <c r="S106" s="28">
        <f t="shared" si="53"/>
        <v>0</v>
      </c>
      <c r="T106" s="28">
        <f t="shared" si="51"/>
        <v>0</v>
      </c>
      <c r="U106" s="28">
        <f t="shared" si="51"/>
        <v>0</v>
      </c>
      <c r="V106" s="28">
        <f t="shared" si="51"/>
        <v>0</v>
      </c>
      <c r="W106" s="28">
        <f t="shared" si="51"/>
        <v>0</v>
      </c>
      <c r="X106" s="28">
        <f t="shared" si="51"/>
        <v>0</v>
      </c>
      <c r="Y106" s="28">
        <f t="shared" si="51"/>
        <v>0</v>
      </c>
      <c r="Z106" s="28">
        <f t="shared" si="51"/>
        <v>0</v>
      </c>
      <c r="AA106" s="28">
        <f t="shared" si="51"/>
        <v>0</v>
      </c>
      <c r="AB106" s="28">
        <f t="shared" si="51"/>
        <v>0</v>
      </c>
      <c r="AC106" s="28">
        <f t="shared" si="51"/>
        <v>0</v>
      </c>
      <c r="AD106" s="28">
        <f t="shared" si="51"/>
        <v>0</v>
      </c>
      <c r="AE106" s="28">
        <f t="shared" si="51"/>
        <v>0</v>
      </c>
      <c r="AF106" s="28">
        <f t="shared" si="51"/>
        <v>17397</v>
      </c>
      <c r="AG106" s="28">
        <f t="shared" si="51"/>
        <v>0</v>
      </c>
      <c r="AH106" s="28">
        <f t="shared" si="51"/>
        <v>0</v>
      </c>
      <c r="AI106" s="28">
        <f t="shared" si="51"/>
        <v>0</v>
      </c>
      <c r="AJ106" s="28">
        <f t="shared" si="52"/>
        <v>0</v>
      </c>
      <c r="AK106" s="28">
        <f t="shared" si="52"/>
        <v>0</v>
      </c>
      <c r="AL106" s="28">
        <f t="shared" si="52"/>
        <v>0</v>
      </c>
      <c r="AM106" s="28">
        <f t="shared" si="52"/>
        <v>0</v>
      </c>
      <c r="AN106" s="28">
        <f t="shared" si="52"/>
        <v>0</v>
      </c>
      <c r="AO106" s="28">
        <f t="shared" si="52"/>
        <v>0</v>
      </c>
      <c r="AP106" s="28">
        <f t="shared" si="52"/>
        <v>17397</v>
      </c>
      <c r="AQ106" s="28">
        <f t="shared" si="52"/>
        <v>0</v>
      </c>
      <c r="AR106" s="28">
        <f t="shared" si="52"/>
        <v>0</v>
      </c>
      <c r="AS106" s="28">
        <f t="shared" si="52"/>
        <v>0</v>
      </c>
      <c r="AT106" s="28">
        <f t="shared" si="52"/>
        <v>0</v>
      </c>
      <c r="AU106" s="28">
        <f t="shared" si="52"/>
        <v>0</v>
      </c>
    </row>
    <row r="107" spans="2:47">
      <c r="B107" s="25">
        <v>2046</v>
      </c>
      <c r="C107" s="26">
        <v>23372</v>
      </c>
      <c r="D107" s="28">
        <f t="shared" si="53"/>
        <v>0</v>
      </c>
      <c r="E107" s="28">
        <f t="shared" si="53"/>
        <v>0</v>
      </c>
      <c r="F107" s="28">
        <f t="shared" si="53"/>
        <v>0</v>
      </c>
      <c r="G107" s="28">
        <f t="shared" si="53"/>
        <v>0</v>
      </c>
      <c r="H107" s="28">
        <f t="shared" si="53"/>
        <v>0</v>
      </c>
      <c r="I107" s="28">
        <f t="shared" si="53"/>
        <v>0</v>
      </c>
      <c r="J107" s="28">
        <f t="shared" si="53"/>
        <v>0</v>
      </c>
      <c r="K107" s="28">
        <f t="shared" si="53"/>
        <v>0</v>
      </c>
      <c r="L107" s="28">
        <f t="shared" si="53"/>
        <v>0</v>
      </c>
      <c r="M107" s="28">
        <f t="shared" si="53"/>
        <v>0</v>
      </c>
      <c r="N107" s="28">
        <f t="shared" si="53"/>
        <v>0</v>
      </c>
      <c r="O107" s="28">
        <f t="shared" si="53"/>
        <v>0</v>
      </c>
      <c r="P107" s="28">
        <f t="shared" si="53"/>
        <v>0</v>
      </c>
      <c r="Q107" s="28">
        <f t="shared" si="53"/>
        <v>0</v>
      </c>
      <c r="R107" s="28">
        <f t="shared" si="53"/>
        <v>0</v>
      </c>
      <c r="S107" s="28">
        <f t="shared" si="53"/>
        <v>0</v>
      </c>
      <c r="T107" s="28">
        <f t="shared" si="51"/>
        <v>0</v>
      </c>
      <c r="U107" s="28">
        <f t="shared" si="51"/>
        <v>0</v>
      </c>
      <c r="V107" s="28">
        <f t="shared" si="51"/>
        <v>0</v>
      </c>
      <c r="W107" s="28">
        <f t="shared" si="51"/>
        <v>0</v>
      </c>
      <c r="X107" s="28">
        <f t="shared" si="51"/>
        <v>0</v>
      </c>
      <c r="Y107" s="28">
        <f t="shared" si="51"/>
        <v>0</v>
      </c>
      <c r="Z107" s="28">
        <f t="shared" si="51"/>
        <v>0</v>
      </c>
      <c r="AA107" s="28">
        <f t="shared" si="51"/>
        <v>0</v>
      </c>
      <c r="AB107" s="28">
        <f t="shared" si="51"/>
        <v>0</v>
      </c>
      <c r="AC107" s="28">
        <f t="shared" si="51"/>
        <v>0</v>
      </c>
      <c r="AD107" s="28">
        <f t="shared" si="51"/>
        <v>0</v>
      </c>
      <c r="AE107" s="28">
        <f t="shared" si="51"/>
        <v>0</v>
      </c>
      <c r="AF107" s="28">
        <f t="shared" si="51"/>
        <v>0</v>
      </c>
      <c r="AG107" s="28">
        <f t="shared" si="51"/>
        <v>23372</v>
      </c>
      <c r="AH107" s="28">
        <f t="shared" si="51"/>
        <v>0</v>
      </c>
      <c r="AI107" s="28">
        <f t="shared" si="51"/>
        <v>0</v>
      </c>
      <c r="AJ107" s="28">
        <f t="shared" si="52"/>
        <v>0</v>
      </c>
      <c r="AK107" s="28">
        <f t="shared" si="52"/>
        <v>0</v>
      </c>
      <c r="AL107" s="28">
        <f t="shared" si="52"/>
        <v>0</v>
      </c>
      <c r="AM107" s="28">
        <f t="shared" si="52"/>
        <v>0</v>
      </c>
      <c r="AN107" s="28">
        <f t="shared" si="52"/>
        <v>0</v>
      </c>
      <c r="AO107" s="28">
        <f t="shared" si="52"/>
        <v>0</v>
      </c>
      <c r="AP107" s="28">
        <f t="shared" si="52"/>
        <v>0</v>
      </c>
      <c r="AQ107" s="28">
        <f t="shared" si="52"/>
        <v>23372</v>
      </c>
      <c r="AR107" s="28">
        <f t="shared" si="52"/>
        <v>0</v>
      </c>
      <c r="AS107" s="28">
        <f t="shared" si="52"/>
        <v>0</v>
      </c>
      <c r="AT107" s="28">
        <f t="shared" si="52"/>
        <v>0</v>
      </c>
      <c r="AU107" s="28">
        <f t="shared" si="52"/>
        <v>0</v>
      </c>
    </row>
    <row r="108" spans="2:47">
      <c r="B108" s="25">
        <v>2047</v>
      </c>
      <c r="C108" s="26">
        <v>32644</v>
      </c>
      <c r="D108" s="28">
        <f t="shared" si="53"/>
        <v>0</v>
      </c>
      <c r="E108" s="28">
        <f t="shared" si="53"/>
        <v>0</v>
      </c>
      <c r="F108" s="28">
        <f t="shared" si="53"/>
        <v>0</v>
      </c>
      <c r="G108" s="28">
        <f t="shared" si="53"/>
        <v>0</v>
      </c>
      <c r="H108" s="28">
        <f t="shared" si="53"/>
        <v>0</v>
      </c>
      <c r="I108" s="28">
        <f t="shared" si="53"/>
        <v>0</v>
      </c>
      <c r="J108" s="28">
        <f t="shared" si="53"/>
        <v>0</v>
      </c>
      <c r="K108" s="28">
        <f t="shared" si="53"/>
        <v>0</v>
      </c>
      <c r="L108" s="28">
        <f t="shared" si="53"/>
        <v>0</v>
      </c>
      <c r="M108" s="28">
        <f t="shared" si="53"/>
        <v>0</v>
      </c>
      <c r="N108" s="28">
        <f t="shared" si="53"/>
        <v>0</v>
      </c>
      <c r="O108" s="28">
        <f t="shared" si="53"/>
        <v>0</v>
      </c>
      <c r="P108" s="28">
        <f t="shared" si="53"/>
        <v>0</v>
      </c>
      <c r="Q108" s="28">
        <f t="shared" si="53"/>
        <v>0</v>
      </c>
      <c r="R108" s="28">
        <f t="shared" si="53"/>
        <v>0</v>
      </c>
      <c r="S108" s="28">
        <f t="shared" si="53"/>
        <v>0</v>
      </c>
      <c r="T108" s="28">
        <f t="shared" si="51"/>
        <v>0</v>
      </c>
      <c r="U108" s="28">
        <f t="shared" si="51"/>
        <v>0</v>
      </c>
      <c r="V108" s="28">
        <f t="shared" si="51"/>
        <v>0</v>
      </c>
      <c r="W108" s="28">
        <f t="shared" si="51"/>
        <v>0</v>
      </c>
      <c r="X108" s="28">
        <f t="shared" si="51"/>
        <v>0</v>
      </c>
      <c r="Y108" s="28">
        <f t="shared" si="51"/>
        <v>0</v>
      </c>
      <c r="Z108" s="28">
        <f t="shared" si="51"/>
        <v>0</v>
      </c>
      <c r="AA108" s="28">
        <f t="shared" si="51"/>
        <v>0</v>
      </c>
      <c r="AB108" s="28">
        <f t="shared" si="51"/>
        <v>0</v>
      </c>
      <c r="AC108" s="28">
        <f t="shared" si="51"/>
        <v>0</v>
      </c>
      <c r="AD108" s="28">
        <f t="shared" si="51"/>
        <v>0</v>
      </c>
      <c r="AE108" s="28">
        <f t="shared" si="51"/>
        <v>0</v>
      </c>
      <c r="AF108" s="28">
        <f t="shared" si="51"/>
        <v>0</v>
      </c>
      <c r="AG108" s="28">
        <f t="shared" si="51"/>
        <v>0</v>
      </c>
      <c r="AH108" s="28">
        <f t="shared" si="51"/>
        <v>32644</v>
      </c>
      <c r="AI108" s="28">
        <f t="shared" si="51"/>
        <v>0</v>
      </c>
      <c r="AJ108" s="28">
        <f t="shared" si="52"/>
        <v>0</v>
      </c>
      <c r="AK108" s="28">
        <f t="shared" si="52"/>
        <v>0</v>
      </c>
      <c r="AL108" s="28">
        <f t="shared" si="52"/>
        <v>0</v>
      </c>
      <c r="AM108" s="28">
        <f t="shared" si="52"/>
        <v>0</v>
      </c>
      <c r="AN108" s="28">
        <f t="shared" si="52"/>
        <v>0</v>
      </c>
      <c r="AO108" s="28">
        <f t="shared" si="52"/>
        <v>0</v>
      </c>
      <c r="AP108" s="28">
        <f t="shared" si="52"/>
        <v>0</v>
      </c>
      <c r="AQ108" s="28">
        <f t="shared" si="52"/>
        <v>0</v>
      </c>
      <c r="AR108" s="28">
        <f t="shared" si="52"/>
        <v>32644</v>
      </c>
      <c r="AS108" s="28">
        <f t="shared" si="52"/>
        <v>0</v>
      </c>
      <c r="AT108" s="28">
        <f t="shared" si="52"/>
        <v>0</v>
      </c>
      <c r="AU108" s="28">
        <f t="shared" si="52"/>
        <v>0</v>
      </c>
    </row>
    <row r="109" spans="2:47">
      <c r="B109" s="25">
        <v>2048</v>
      </c>
      <c r="C109" s="26">
        <v>44975</v>
      </c>
      <c r="D109" s="28">
        <f t="shared" si="53"/>
        <v>0</v>
      </c>
      <c r="E109" s="28">
        <f t="shared" si="53"/>
        <v>0</v>
      </c>
      <c r="F109" s="28">
        <f t="shared" si="53"/>
        <v>0</v>
      </c>
      <c r="G109" s="28">
        <f t="shared" si="53"/>
        <v>0</v>
      </c>
      <c r="H109" s="28">
        <f t="shared" si="53"/>
        <v>0</v>
      </c>
      <c r="I109" s="28">
        <f t="shared" si="53"/>
        <v>0</v>
      </c>
      <c r="J109" s="28">
        <f t="shared" si="53"/>
        <v>0</v>
      </c>
      <c r="K109" s="28">
        <f t="shared" si="53"/>
        <v>0</v>
      </c>
      <c r="L109" s="28">
        <f t="shared" si="53"/>
        <v>0</v>
      </c>
      <c r="M109" s="28">
        <f t="shared" si="53"/>
        <v>0</v>
      </c>
      <c r="N109" s="28">
        <f t="shared" si="53"/>
        <v>0</v>
      </c>
      <c r="O109" s="28">
        <f t="shared" si="53"/>
        <v>0</v>
      </c>
      <c r="P109" s="28">
        <f t="shared" si="53"/>
        <v>0</v>
      </c>
      <c r="Q109" s="28">
        <f t="shared" si="53"/>
        <v>0</v>
      </c>
      <c r="R109" s="28">
        <f t="shared" si="53"/>
        <v>0</v>
      </c>
      <c r="S109" s="28">
        <f t="shared" si="53"/>
        <v>0</v>
      </c>
      <c r="T109" s="28">
        <f t="shared" ref="T109:AI121" si="54">+IF(T$77&lt;$B109,0,IF(MOD(T$77-$B109,$D$63)=0,1,0))*$C109</f>
        <v>0</v>
      </c>
      <c r="U109" s="28">
        <f t="shared" si="54"/>
        <v>0</v>
      </c>
      <c r="V109" s="28">
        <f t="shared" si="54"/>
        <v>0</v>
      </c>
      <c r="W109" s="28">
        <f t="shared" si="54"/>
        <v>0</v>
      </c>
      <c r="X109" s="28">
        <f t="shared" si="54"/>
        <v>0</v>
      </c>
      <c r="Y109" s="28">
        <f t="shared" si="54"/>
        <v>0</v>
      </c>
      <c r="Z109" s="28">
        <f t="shared" si="54"/>
        <v>0</v>
      </c>
      <c r="AA109" s="28">
        <f t="shared" si="54"/>
        <v>0</v>
      </c>
      <c r="AB109" s="28">
        <f t="shared" si="54"/>
        <v>0</v>
      </c>
      <c r="AC109" s="28">
        <f t="shared" si="54"/>
        <v>0</v>
      </c>
      <c r="AD109" s="28">
        <f t="shared" si="54"/>
        <v>0</v>
      </c>
      <c r="AE109" s="28">
        <f t="shared" si="54"/>
        <v>0</v>
      </c>
      <c r="AF109" s="28">
        <f t="shared" si="54"/>
        <v>0</v>
      </c>
      <c r="AG109" s="28">
        <f t="shared" si="54"/>
        <v>0</v>
      </c>
      <c r="AH109" s="28">
        <f t="shared" si="54"/>
        <v>0</v>
      </c>
      <c r="AI109" s="28">
        <f t="shared" si="54"/>
        <v>44975</v>
      </c>
      <c r="AJ109" s="28">
        <f t="shared" ref="AJ109:AU121" si="55">+IF(AJ$77&lt;$B109,0,IF(MOD(AJ$77-$B109,$D$63)=0,1,0))*$C109</f>
        <v>0</v>
      </c>
      <c r="AK109" s="28">
        <f t="shared" si="55"/>
        <v>0</v>
      </c>
      <c r="AL109" s="28">
        <f t="shared" si="55"/>
        <v>0</v>
      </c>
      <c r="AM109" s="28">
        <f t="shared" si="55"/>
        <v>0</v>
      </c>
      <c r="AN109" s="28">
        <f t="shared" si="55"/>
        <v>0</v>
      </c>
      <c r="AO109" s="28">
        <f t="shared" si="55"/>
        <v>0</v>
      </c>
      <c r="AP109" s="28">
        <f t="shared" si="55"/>
        <v>0</v>
      </c>
      <c r="AQ109" s="28">
        <f t="shared" si="55"/>
        <v>0</v>
      </c>
      <c r="AR109" s="28">
        <f t="shared" si="55"/>
        <v>0</v>
      </c>
      <c r="AS109" s="28">
        <f t="shared" si="55"/>
        <v>44975</v>
      </c>
      <c r="AT109" s="28">
        <f t="shared" si="55"/>
        <v>0</v>
      </c>
      <c r="AU109" s="28">
        <f t="shared" si="55"/>
        <v>0</v>
      </c>
    </row>
    <row r="110" spans="2:47">
      <c r="B110" s="25">
        <v>2049</v>
      </c>
      <c r="C110" s="26">
        <v>64188</v>
      </c>
      <c r="D110" s="28">
        <f t="shared" si="53"/>
        <v>0</v>
      </c>
      <c r="E110" s="28">
        <f t="shared" si="53"/>
        <v>0</v>
      </c>
      <c r="F110" s="28">
        <f t="shared" si="53"/>
        <v>0</v>
      </c>
      <c r="G110" s="28">
        <f t="shared" si="53"/>
        <v>0</v>
      </c>
      <c r="H110" s="28">
        <f t="shared" si="53"/>
        <v>0</v>
      </c>
      <c r="I110" s="28">
        <f t="shared" si="53"/>
        <v>0</v>
      </c>
      <c r="J110" s="28">
        <f t="shared" si="53"/>
        <v>0</v>
      </c>
      <c r="K110" s="28">
        <f t="shared" si="53"/>
        <v>0</v>
      </c>
      <c r="L110" s="28">
        <f t="shared" si="53"/>
        <v>0</v>
      </c>
      <c r="M110" s="28">
        <f t="shared" si="53"/>
        <v>0</v>
      </c>
      <c r="N110" s="28">
        <f t="shared" si="53"/>
        <v>0</v>
      </c>
      <c r="O110" s="28">
        <f t="shared" si="53"/>
        <v>0</v>
      </c>
      <c r="P110" s="28">
        <f t="shared" si="53"/>
        <v>0</v>
      </c>
      <c r="Q110" s="28">
        <f t="shared" si="53"/>
        <v>0</v>
      </c>
      <c r="R110" s="28">
        <f t="shared" si="53"/>
        <v>0</v>
      </c>
      <c r="S110" s="28">
        <f t="shared" ref="S110:S121" si="56">+IF(S$77&lt;$B110,0,IF(MOD(S$77-$B110,$D$63)=0,1,0))*$C110</f>
        <v>0</v>
      </c>
      <c r="T110" s="28">
        <f t="shared" si="54"/>
        <v>0</v>
      </c>
      <c r="U110" s="28">
        <f t="shared" si="54"/>
        <v>0</v>
      </c>
      <c r="V110" s="28">
        <f t="shared" si="54"/>
        <v>0</v>
      </c>
      <c r="W110" s="28">
        <f t="shared" si="54"/>
        <v>0</v>
      </c>
      <c r="X110" s="28">
        <f t="shared" si="54"/>
        <v>0</v>
      </c>
      <c r="Y110" s="28">
        <f t="shared" si="54"/>
        <v>0</v>
      </c>
      <c r="Z110" s="28">
        <f t="shared" si="54"/>
        <v>0</v>
      </c>
      <c r="AA110" s="28">
        <f t="shared" si="54"/>
        <v>0</v>
      </c>
      <c r="AB110" s="28">
        <f t="shared" si="54"/>
        <v>0</v>
      </c>
      <c r="AC110" s="28">
        <f t="shared" si="54"/>
        <v>0</v>
      </c>
      <c r="AD110" s="28">
        <f t="shared" si="54"/>
        <v>0</v>
      </c>
      <c r="AE110" s="28">
        <f t="shared" si="54"/>
        <v>0</v>
      </c>
      <c r="AF110" s="28">
        <f t="shared" si="54"/>
        <v>0</v>
      </c>
      <c r="AG110" s="28">
        <f t="shared" si="54"/>
        <v>0</v>
      </c>
      <c r="AH110" s="28">
        <f t="shared" si="54"/>
        <v>0</v>
      </c>
      <c r="AI110" s="28">
        <f t="shared" si="54"/>
        <v>0</v>
      </c>
      <c r="AJ110" s="28">
        <f t="shared" si="55"/>
        <v>64188</v>
      </c>
      <c r="AK110" s="28">
        <f t="shared" si="55"/>
        <v>0</v>
      </c>
      <c r="AL110" s="28">
        <f t="shared" si="55"/>
        <v>0</v>
      </c>
      <c r="AM110" s="28">
        <f t="shared" si="55"/>
        <v>0</v>
      </c>
      <c r="AN110" s="28">
        <f t="shared" si="55"/>
        <v>0</v>
      </c>
      <c r="AO110" s="28">
        <f t="shared" si="55"/>
        <v>0</v>
      </c>
      <c r="AP110" s="28">
        <f t="shared" si="55"/>
        <v>0</v>
      </c>
      <c r="AQ110" s="28">
        <f t="shared" si="55"/>
        <v>0</v>
      </c>
      <c r="AR110" s="28">
        <f t="shared" si="55"/>
        <v>0</v>
      </c>
      <c r="AS110" s="28">
        <f t="shared" si="55"/>
        <v>0</v>
      </c>
      <c r="AT110" s="28">
        <f t="shared" si="55"/>
        <v>64188</v>
      </c>
      <c r="AU110" s="28">
        <f t="shared" si="55"/>
        <v>0</v>
      </c>
    </row>
    <row r="111" spans="2:47">
      <c r="B111" s="25">
        <v>2050</v>
      </c>
      <c r="C111" s="26">
        <v>81346</v>
      </c>
      <c r="D111" s="28">
        <f t="shared" ref="D111:R121" si="57">+IF(D$77&lt;$B111,0,IF(MOD(D$77-$B111,$D$63)=0,1,0))*$C111</f>
        <v>0</v>
      </c>
      <c r="E111" s="28">
        <f t="shared" si="57"/>
        <v>0</v>
      </c>
      <c r="F111" s="28">
        <f t="shared" si="57"/>
        <v>0</v>
      </c>
      <c r="G111" s="28">
        <f t="shared" si="57"/>
        <v>0</v>
      </c>
      <c r="H111" s="28">
        <f t="shared" si="57"/>
        <v>0</v>
      </c>
      <c r="I111" s="28">
        <f t="shared" si="57"/>
        <v>0</v>
      </c>
      <c r="J111" s="28">
        <f t="shared" si="57"/>
        <v>0</v>
      </c>
      <c r="K111" s="28">
        <f t="shared" si="57"/>
        <v>0</v>
      </c>
      <c r="L111" s="28">
        <f t="shared" si="57"/>
        <v>0</v>
      </c>
      <c r="M111" s="28">
        <f t="shared" si="57"/>
        <v>0</v>
      </c>
      <c r="N111" s="28">
        <f t="shared" si="57"/>
        <v>0</v>
      </c>
      <c r="O111" s="28">
        <f t="shared" si="57"/>
        <v>0</v>
      </c>
      <c r="P111" s="28">
        <f t="shared" si="57"/>
        <v>0</v>
      </c>
      <c r="Q111" s="28">
        <f t="shared" si="57"/>
        <v>0</v>
      </c>
      <c r="R111" s="28">
        <f t="shared" si="57"/>
        <v>0</v>
      </c>
      <c r="S111" s="28">
        <f t="shared" si="56"/>
        <v>0</v>
      </c>
      <c r="T111" s="28">
        <f t="shared" si="54"/>
        <v>0</v>
      </c>
      <c r="U111" s="28">
        <f t="shared" si="54"/>
        <v>0</v>
      </c>
      <c r="V111" s="28">
        <f t="shared" si="54"/>
        <v>0</v>
      </c>
      <c r="W111" s="28">
        <f t="shared" si="54"/>
        <v>0</v>
      </c>
      <c r="X111" s="28">
        <f t="shared" si="54"/>
        <v>0</v>
      </c>
      <c r="Y111" s="28">
        <f t="shared" si="54"/>
        <v>0</v>
      </c>
      <c r="Z111" s="28">
        <f t="shared" si="54"/>
        <v>0</v>
      </c>
      <c r="AA111" s="28">
        <f t="shared" si="54"/>
        <v>0</v>
      </c>
      <c r="AB111" s="28">
        <f t="shared" si="54"/>
        <v>0</v>
      </c>
      <c r="AC111" s="28">
        <f t="shared" si="54"/>
        <v>0</v>
      </c>
      <c r="AD111" s="28">
        <f t="shared" si="54"/>
        <v>0</v>
      </c>
      <c r="AE111" s="28">
        <f t="shared" si="54"/>
        <v>0</v>
      </c>
      <c r="AF111" s="28">
        <f t="shared" si="54"/>
        <v>0</v>
      </c>
      <c r="AG111" s="28">
        <f t="shared" si="54"/>
        <v>0</v>
      </c>
      <c r="AH111" s="28">
        <f t="shared" si="54"/>
        <v>0</v>
      </c>
      <c r="AI111" s="28">
        <f t="shared" si="54"/>
        <v>0</v>
      </c>
      <c r="AJ111" s="28">
        <f t="shared" si="55"/>
        <v>0</v>
      </c>
      <c r="AK111" s="28">
        <f t="shared" si="55"/>
        <v>81346</v>
      </c>
      <c r="AL111" s="28">
        <f t="shared" si="55"/>
        <v>0</v>
      </c>
      <c r="AM111" s="28">
        <f t="shared" si="55"/>
        <v>0</v>
      </c>
      <c r="AN111" s="28">
        <f t="shared" si="55"/>
        <v>0</v>
      </c>
      <c r="AO111" s="28">
        <f t="shared" si="55"/>
        <v>0</v>
      </c>
      <c r="AP111" s="28">
        <f t="shared" si="55"/>
        <v>0</v>
      </c>
      <c r="AQ111" s="28">
        <f t="shared" si="55"/>
        <v>0</v>
      </c>
      <c r="AR111" s="28">
        <f t="shared" si="55"/>
        <v>0</v>
      </c>
      <c r="AS111" s="28">
        <f t="shared" si="55"/>
        <v>0</v>
      </c>
      <c r="AT111" s="28">
        <f t="shared" si="55"/>
        <v>0</v>
      </c>
      <c r="AU111" s="28">
        <f t="shared" si="55"/>
        <v>81346</v>
      </c>
    </row>
    <row r="112" spans="2:47">
      <c r="B112" s="25">
        <v>2051</v>
      </c>
      <c r="C112" s="26">
        <v>95796</v>
      </c>
      <c r="D112" s="28">
        <f t="shared" si="57"/>
        <v>0</v>
      </c>
      <c r="E112" s="28">
        <f t="shared" si="57"/>
        <v>0</v>
      </c>
      <c r="F112" s="28">
        <f t="shared" si="57"/>
        <v>0</v>
      </c>
      <c r="G112" s="28">
        <f t="shared" si="57"/>
        <v>0</v>
      </c>
      <c r="H112" s="28">
        <f t="shared" si="57"/>
        <v>0</v>
      </c>
      <c r="I112" s="28">
        <f t="shared" si="57"/>
        <v>0</v>
      </c>
      <c r="J112" s="28">
        <f t="shared" si="57"/>
        <v>0</v>
      </c>
      <c r="K112" s="28">
        <f t="shared" si="57"/>
        <v>0</v>
      </c>
      <c r="L112" s="28">
        <f t="shared" si="57"/>
        <v>0</v>
      </c>
      <c r="M112" s="28">
        <f t="shared" si="57"/>
        <v>0</v>
      </c>
      <c r="N112" s="28">
        <f t="shared" si="57"/>
        <v>0</v>
      </c>
      <c r="O112" s="28">
        <f t="shared" si="57"/>
        <v>0</v>
      </c>
      <c r="P112" s="28">
        <f t="shared" si="57"/>
        <v>0</v>
      </c>
      <c r="Q112" s="28">
        <f t="shared" si="57"/>
        <v>0</v>
      </c>
      <c r="R112" s="28">
        <f t="shared" si="57"/>
        <v>0</v>
      </c>
      <c r="S112" s="28">
        <f t="shared" si="56"/>
        <v>0</v>
      </c>
      <c r="T112" s="28">
        <f t="shared" si="54"/>
        <v>0</v>
      </c>
      <c r="U112" s="28">
        <f t="shared" si="54"/>
        <v>0</v>
      </c>
      <c r="V112" s="28">
        <f t="shared" si="54"/>
        <v>0</v>
      </c>
      <c r="W112" s="28">
        <f t="shared" si="54"/>
        <v>0</v>
      </c>
      <c r="X112" s="28">
        <f t="shared" si="54"/>
        <v>0</v>
      </c>
      <c r="Y112" s="28">
        <f t="shared" si="54"/>
        <v>0</v>
      </c>
      <c r="Z112" s="28">
        <f t="shared" si="54"/>
        <v>0</v>
      </c>
      <c r="AA112" s="28">
        <f t="shared" si="54"/>
        <v>0</v>
      </c>
      <c r="AB112" s="28">
        <f t="shared" si="54"/>
        <v>0</v>
      </c>
      <c r="AC112" s="28">
        <f t="shared" si="54"/>
        <v>0</v>
      </c>
      <c r="AD112" s="28">
        <f t="shared" si="54"/>
        <v>0</v>
      </c>
      <c r="AE112" s="28">
        <f t="shared" si="54"/>
        <v>0</v>
      </c>
      <c r="AF112" s="28">
        <f t="shared" si="54"/>
        <v>0</v>
      </c>
      <c r="AG112" s="28">
        <f t="shared" si="54"/>
        <v>0</v>
      </c>
      <c r="AH112" s="28">
        <f t="shared" si="54"/>
        <v>0</v>
      </c>
      <c r="AI112" s="28">
        <f t="shared" si="54"/>
        <v>0</v>
      </c>
      <c r="AJ112" s="28">
        <f t="shared" si="55"/>
        <v>0</v>
      </c>
      <c r="AK112" s="28">
        <f t="shared" si="55"/>
        <v>0</v>
      </c>
      <c r="AL112" s="28">
        <f t="shared" si="55"/>
        <v>95796</v>
      </c>
      <c r="AM112" s="28">
        <f t="shared" si="55"/>
        <v>0</v>
      </c>
      <c r="AN112" s="28">
        <f t="shared" si="55"/>
        <v>0</v>
      </c>
      <c r="AO112" s="28">
        <f t="shared" si="55"/>
        <v>0</v>
      </c>
      <c r="AP112" s="28">
        <f t="shared" si="55"/>
        <v>0</v>
      </c>
      <c r="AQ112" s="28">
        <f t="shared" si="55"/>
        <v>0</v>
      </c>
      <c r="AR112" s="28">
        <f t="shared" si="55"/>
        <v>0</v>
      </c>
      <c r="AS112" s="28">
        <f t="shared" si="55"/>
        <v>0</v>
      </c>
      <c r="AT112" s="28">
        <f t="shared" si="55"/>
        <v>0</v>
      </c>
      <c r="AU112" s="28">
        <f t="shared" si="55"/>
        <v>0</v>
      </c>
    </row>
    <row r="113" spans="2:47">
      <c r="B113" s="25">
        <v>2052</v>
      </c>
      <c r="C113" s="26">
        <v>108908</v>
      </c>
      <c r="D113" s="28">
        <f t="shared" si="57"/>
        <v>0</v>
      </c>
      <c r="E113" s="28">
        <f t="shared" si="57"/>
        <v>0</v>
      </c>
      <c r="F113" s="28">
        <f t="shared" si="57"/>
        <v>0</v>
      </c>
      <c r="G113" s="28">
        <f t="shared" si="57"/>
        <v>0</v>
      </c>
      <c r="H113" s="28">
        <f t="shared" si="57"/>
        <v>0</v>
      </c>
      <c r="I113" s="28">
        <f t="shared" si="57"/>
        <v>0</v>
      </c>
      <c r="J113" s="28">
        <f t="shared" si="57"/>
        <v>0</v>
      </c>
      <c r="K113" s="28">
        <f t="shared" si="57"/>
        <v>0</v>
      </c>
      <c r="L113" s="28">
        <f t="shared" si="57"/>
        <v>0</v>
      </c>
      <c r="M113" s="28">
        <f t="shared" si="57"/>
        <v>0</v>
      </c>
      <c r="N113" s="28">
        <f t="shared" si="57"/>
        <v>0</v>
      </c>
      <c r="O113" s="28">
        <f t="shared" si="57"/>
        <v>0</v>
      </c>
      <c r="P113" s="28">
        <f t="shared" si="57"/>
        <v>0</v>
      </c>
      <c r="Q113" s="28">
        <f t="shared" si="57"/>
        <v>0</v>
      </c>
      <c r="R113" s="28">
        <f t="shared" si="57"/>
        <v>0</v>
      </c>
      <c r="S113" s="28">
        <f t="shared" si="56"/>
        <v>0</v>
      </c>
      <c r="T113" s="28">
        <f t="shared" si="54"/>
        <v>0</v>
      </c>
      <c r="U113" s="28">
        <f t="shared" si="54"/>
        <v>0</v>
      </c>
      <c r="V113" s="28">
        <f t="shared" si="54"/>
        <v>0</v>
      </c>
      <c r="W113" s="28">
        <f t="shared" si="54"/>
        <v>0</v>
      </c>
      <c r="X113" s="28">
        <f t="shared" si="54"/>
        <v>0</v>
      </c>
      <c r="Y113" s="28">
        <f t="shared" si="54"/>
        <v>0</v>
      </c>
      <c r="Z113" s="28">
        <f t="shared" si="54"/>
        <v>0</v>
      </c>
      <c r="AA113" s="28">
        <f t="shared" si="54"/>
        <v>0</v>
      </c>
      <c r="AB113" s="28">
        <f t="shared" si="54"/>
        <v>0</v>
      </c>
      <c r="AC113" s="28">
        <f t="shared" si="54"/>
        <v>0</v>
      </c>
      <c r="AD113" s="28">
        <f t="shared" si="54"/>
        <v>0</v>
      </c>
      <c r="AE113" s="28">
        <f t="shared" si="54"/>
        <v>0</v>
      </c>
      <c r="AF113" s="28">
        <f t="shared" si="54"/>
        <v>0</v>
      </c>
      <c r="AG113" s="28">
        <f t="shared" si="54"/>
        <v>0</v>
      </c>
      <c r="AH113" s="28">
        <f t="shared" si="54"/>
        <v>0</v>
      </c>
      <c r="AI113" s="28">
        <f t="shared" si="54"/>
        <v>0</v>
      </c>
      <c r="AJ113" s="28">
        <f t="shared" si="55"/>
        <v>0</v>
      </c>
      <c r="AK113" s="28">
        <f t="shared" si="55"/>
        <v>0</v>
      </c>
      <c r="AL113" s="28">
        <f t="shared" si="55"/>
        <v>0</v>
      </c>
      <c r="AM113" s="28">
        <f t="shared" si="55"/>
        <v>108908</v>
      </c>
      <c r="AN113" s="28">
        <f t="shared" si="55"/>
        <v>0</v>
      </c>
      <c r="AO113" s="28">
        <f t="shared" si="55"/>
        <v>0</v>
      </c>
      <c r="AP113" s="28">
        <f t="shared" si="55"/>
        <v>0</v>
      </c>
      <c r="AQ113" s="28">
        <f t="shared" si="55"/>
        <v>0</v>
      </c>
      <c r="AR113" s="28">
        <f t="shared" si="55"/>
        <v>0</v>
      </c>
      <c r="AS113" s="28">
        <f t="shared" si="55"/>
        <v>0</v>
      </c>
      <c r="AT113" s="28">
        <f t="shared" si="55"/>
        <v>0</v>
      </c>
      <c r="AU113" s="28">
        <f t="shared" si="55"/>
        <v>0</v>
      </c>
    </row>
    <row r="114" spans="2:47">
      <c r="B114" s="25">
        <v>2053</v>
      </c>
      <c r="C114" s="26">
        <v>119008</v>
      </c>
      <c r="D114" s="28">
        <f t="shared" si="57"/>
        <v>0</v>
      </c>
      <c r="E114" s="28">
        <f t="shared" si="57"/>
        <v>0</v>
      </c>
      <c r="F114" s="28">
        <f t="shared" si="57"/>
        <v>0</v>
      </c>
      <c r="G114" s="28">
        <f t="shared" si="57"/>
        <v>0</v>
      </c>
      <c r="H114" s="28">
        <f t="shared" si="57"/>
        <v>0</v>
      </c>
      <c r="I114" s="28">
        <f t="shared" si="57"/>
        <v>0</v>
      </c>
      <c r="J114" s="28">
        <f t="shared" si="57"/>
        <v>0</v>
      </c>
      <c r="K114" s="28">
        <f t="shared" si="57"/>
        <v>0</v>
      </c>
      <c r="L114" s="28">
        <f t="shared" si="57"/>
        <v>0</v>
      </c>
      <c r="M114" s="28">
        <f t="shared" si="57"/>
        <v>0</v>
      </c>
      <c r="N114" s="28">
        <f t="shared" si="57"/>
        <v>0</v>
      </c>
      <c r="O114" s="28">
        <f t="shared" si="57"/>
        <v>0</v>
      </c>
      <c r="P114" s="28">
        <f t="shared" si="57"/>
        <v>0</v>
      </c>
      <c r="Q114" s="28">
        <f t="shared" si="57"/>
        <v>0</v>
      </c>
      <c r="R114" s="28">
        <f t="shared" si="57"/>
        <v>0</v>
      </c>
      <c r="S114" s="28">
        <f t="shared" si="56"/>
        <v>0</v>
      </c>
      <c r="T114" s="28">
        <f t="shared" si="54"/>
        <v>0</v>
      </c>
      <c r="U114" s="28">
        <f t="shared" si="54"/>
        <v>0</v>
      </c>
      <c r="V114" s="28">
        <f t="shared" si="54"/>
        <v>0</v>
      </c>
      <c r="W114" s="28">
        <f t="shared" si="54"/>
        <v>0</v>
      </c>
      <c r="X114" s="28">
        <f t="shared" si="54"/>
        <v>0</v>
      </c>
      <c r="Y114" s="28">
        <f t="shared" si="54"/>
        <v>0</v>
      </c>
      <c r="Z114" s="28">
        <f t="shared" si="54"/>
        <v>0</v>
      </c>
      <c r="AA114" s="28">
        <f t="shared" si="54"/>
        <v>0</v>
      </c>
      <c r="AB114" s="28">
        <f t="shared" si="54"/>
        <v>0</v>
      </c>
      <c r="AC114" s="28">
        <f t="shared" si="54"/>
        <v>0</v>
      </c>
      <c r="AD114" s="28">
        <f t="shared" si="54"/>
        <v>0</v>
      </c>
      <c r="AE114" s="28">
        <f t="shared" si="54"/>
        <v>0</v>
      </c>
      <c r="AF114" s="28">
        <f t="shared" si="54"/>
        <v>0</v>
      </c>
      <c r="AG114" s="28">
        <f t="shared" si="54"/>
        <v>0</v>
      </c>
      <c r="AH114" s="28">
        <f t="shared" si="54"/>
        <v>0</v>
      </c>
      <c r="AI114" s="28">
        <f t="shared" si="54"/>
        <v>0</v>
      </c>
      <c r="AJ114" s="28">
        <f t="shared" si="55"/>
        <v>0</v>
      </c>
      <c r="AK114" s="28">
        <f t="shared" si="55"/>
        <v>0</v>
      </c>
      <c r="AL114" s="28">
        <f t="shared" si="55"/>
        <v>0</v>
      </c>
      <c r="AM114" s="28">
        <f t="shared" si="55"/>
        <v>0</v>
      </c>
      <c r="AN114" s="28">
        <f t="shared" si="55"/>
        <v>119008</v>
      </c>
      <c r="AO114" s="28">
        <f t="shared" si="55"/>
        <v>0</v>
      </c>
      <c r="AP114" s="28">
        <f t="shared" si="55"/>
        <v>0</v>
      </c>
      <c r="AQ114" s="28">
        <f t="shared" si="55"/>
        <v>0</v>
      </c>
      <c r="AR114" s="28">
        <f t="shared" si="55"/>
        <v>0</v>
      </c>
      <c r="AS114" s="28">
        <f t="shared" si="55"/>
        <v>0</v>
      </c>
      <c r="AT114" s="28">
        <f t="shared" si="55"/>
        <v>0</v>
      </c>
      <c r="AU114" s="28">
        <f t="shared" si="55"/>
        <v>0</v>
      </c>
    </row>
    <row r="115" spans="2:47">
      <c r="B115" s="25">
        <v>2054</v>
      </c>
      <c r="C115" s="26">
        <v>124632</v>
      </c>
      <c r="D115" s="28">
        <f t="shared" si="57"/>
        <v>0</v>
      </c>
      <c r="E115" s="28">
        <f t="shared" si="57"/>
        <v>0</v>
      </c>
      <c r="F115" s="28">
        <f t="shared" si="57"/>
        <v>0</v>
      </c>
      <c r="G115" s="28">
        <f t="shared" si="57"/>
        <v>0</v>
      </c>
      <c r="H115" s="28">
        <f t="shared" si="57"/>
        <v>0</v>
      </c>
      <c r="I115" s="28">
        <f t="shared" si="57"/>
        <v>0</v>
      </c>
      <c r="J115" s="28">
        <f t="shared" si="57"/>
        <v>0</v>
      </c>
      <c r="K115" s="28">
        <f t="shared" si="57"/>
        <v>0</v>
      </c>
      <c r="L115" s="28">
        <f t="shared" si="57"/>
        <v>0</v>
      </c>
      <c r="M115" s="28">
        <f t="shared" si="57"/>
        <v>0</v>
      </c>
      <c r="N115" s="28">
        <f t="shared" si="57"/>
        <v>0</v>
      </c>
      <c r="O115" s="28">
        <f t="shared" si="57"/>
        <v>0</v>
      </c>
      <c r="P115" s="28">
        <f t="shared" si="57"/>
        <v>0</v>
      </c>
      <c r="Q115" s="28">
        <f t="shared" si="57"/>
        <v>0</v>
      </c>
      <c r="R115" s="28">
        <f t="shared" si="57"/>
        <v>0</v>
      </c>
      <c r="S115" s="28">
        <f t="shared" si="56"/>
        <v>0</v>
      </c>
      <c r="T115" s="28">
        <f t="shared" si="54"/>
        <v>0</v>
      </c>
      <c r="U115" s="28">
        <f t="shared" si="54"/>
        <v>0</v>
      </c>
      <c r="V115" s="28">
        <f t="shared" si="54"/>
        <v>0</v>
      </c>
      <c r="W115" s="28">
        <f t="shared" si="54"/>
        <v>0</v>
      </c>
      <c r="X115" s="28">
        <f t="shared" si="54"/>
        <v>0</v>
      </c>
      <c r="Y115" s="28">
        <f t="shared" si="54"/>
        <v>0</v>
      </c>
      <c r="Z115" s="28">
        <f t="shared" si="54"/>
        <v>0</v>
      </c>
      <c r="AA115" s="28">
        <f t="shared" si="54"/>
        <v>0</v>
      </c>
      <c r="AB115" s="28">
        <f t="shared" si="54"/>
        <v>0</v>
      </c>
      <c r="AC115" s="28">
        <f t="shared" si="54"/>
        <v>0</v>
      </c>
      <c r="AD115" s="28">
        <f t="shared" si="54"/>
        <v>0</v>
      </c>
      <c r="AE115" s="28">
        <f t="shared" si="54"/>
        <v>0</v>
      </c>
      <c r="AF115" s="28">
        <f t="shared" si="54"/>
        <v>0</v>
      </c>
      <c r="AG115" s="28">
        <f t="shared" si="54"/>
        <v>0</v>
      </c>
      <c r="AH115" s="28">
        <f t="shared" si="54"/>
        <v>0</v>
      </c>
      <c r="AI115" s="28">
        <f t="shared" si="54"/>
        <v>0</v>
      </c>
      <c r="AJ115" s="28">
        <f t="shared" si="55"/>
        <v>0</v>
      </c>
      <c r="AK115" s="28">
        <f t="shared" si="55"/>
        <v>0</v>
      </c>
      <c r="AL115" s="28">
        <f t="shared" si="55"/>
        <v>0</v>
      </c>
      <c r="AM115" s="28">
        <f t="shared" si="55"/>
        <v>0</v>
      </c>
      <c r="AN115" s="28">
        <f t="shared" si="55"/>
        <v>0</v>
      </c>
      <c r="AO115" s="28">
        <f t="shared" si="55"/>
        <v>124632</v>
      </c>
      <c r="AP115" s="28">
        <f t="shared" si="55"/>
        <v>0</v>
      </c>
      <c r="AQ115" s="28">
        <f t="shared" si="55"/>
        <v>0</v>
      </c>
      <c r="AR115" s="28">
        <f t="shared" si="55"/>
        <v>0</v>
      </c>
      <c r="AS115" s="28">
        <f t="shared" si="55"/>
        <v>0</v>
      </c>
      <c r="AT115" s="28">
        <f t="shared" si="55"/>
        <v>0</v>
      </c>
      <c r="AU115" s="28">
        <f t="shared" si="55"/>
        <v>0</v>
      </c>
    </row>
    <row r="116" spans="2:47">
      <c r="B116" s="25">
        <v>2055</v>
      </c>
      <c r="C116" s="26">
        <v>124791</v>
      </c>
      <c r="D116" s="28">
        <f t="shared" si="57"/>
        <v>0</v>
      </c>
      <c r="E116" s="28">
        <f t="shared" si="57"/>
        <v>0</v>
      </c>
      <c r="F116" s="28">
        <f t="shared" si="57"/>
        <v>0</v>
      </c>
      <c r="G116" s="28">
        <f t="shared" si="57"/>
        <v>0</v>
      </c>
      <c r="H116" s="28">
        <f t="shared" si="57"/>
        <v>0</v>
      </c>
      <c r="I116" s="28">
        <f t="shared" si="57"/>
        <v>0</v>
      </c>
      <c r="J116" s="28">
        <f t="shared" si="57"/>
        <v>0</v>
      </c>
      <c r="K116" s="28">
        <f t="shared" si="57"/>
        <v>0</v>
      </c>
      <c r="L116" s="28">
        <f t="shared" si="57"/>
        <v>0</v>
      </c>
      <c r="M116" s="28">
        <f t="shared" si="57"/>
        <v>0</v>
      </c>
      <c r="N116" s="28">
        <f t="shared" si="57"/>
        <v>0</v>
      </c>
      <c r="O116" s="28">
        <f t="shared" si="57"/>
        <v>0</v>
      </c>
      <c r="P116" s="28">
        <f t="shared" si="57"/>
        <v>0</v>
      </c>
      <c r="Q116" s="28">
        <f t="shared" si="57"/>
        <v>0</v>
      </c>
      <c r="R116" s="28">
        <f t="shared" si="57"/>
        <v>0</v>
      </c>
      <c r="S116" s="28">
        <f t="shared" si="56"/>
        <v>0</v>
      </c>
      <c r="T116" s="28">
        <f t="shared" si="54"/>
        <v>0</v>
      </c>
      <c r="U116" s="28">
        <f t="shared" si="54"/>
        <v>0</v>
      </c>
      <c r="V116" s="28">
        <f t="shared" si="54"/>
        <v>0</v>
      </c>
      <c r="W116" s="28">
        <f t="shared" si="54"/>
        <v>0</v>
      </c>
      <c r="X116" s="28">
        <f t="shared" si="54"/>
        <v>0</v>
      </c>
      <c r="Y116" s="28">
        <f t="shared" si="54"/>
        <v>0</v>
      </c>
      <c r="Z116" s="28">
        <f t="shared" si="54"/>
        <v>0</v>
      </c>
      <c r="AA116" s="28">
        <f t="shared" si="54"/>
        <v>0</v>
      </c>
      <c r="AB116" s="28">
        <f t="shared" si="54"/>
        <v>0</v>
      </c>
      <c r="AC116" s="28">
        <f t="shared" si="54"/>
        <v>0</v>
      </c>
      <c r="AD116" s="28">
        <f t="shared" si="54"/>
        <v>0</v>
      </c>
      <c r="AE116" s="28">
        <f t="shared" si="54"/>
        <v>0</v>
      </c>
      <c r="AF116" s="28">
        <f t="shared" si="54"/>
        <v>0</v>
      </c>
      <c r="AG116" s="28">
        <f t="shared" si="54"/>
        <v>0</v>
      </c>
      <c r="AH116" s="28">
        <f t="shared" si="54"/>
        <v>0</v>
      </c>
      <c r="AI116" s="28">
        <f t="shared" si="54"/>
        <v>0</v>
      </c>
      <c r="AJ116" s="28">
        <f t="shared" si="55"/>
        <v>0</v>
      </c>
      <c r="AK116" s="28">
        <f t="shared" si="55"/>
        <v>0</v>
      </c>
      <c r="AL116" s="28">
        <f t="shared" si="55"/>
        <v>0</v>
      </c>
      <c r="AM116" s="28">
        <f t="shared" si="55"/>
        <v>0</v>
      </c>
      <c r="AN116" s="28">
        <f t="shared" si="55"/>
        <v>0</v>
      </c>
      <c r="AO116" s="28">
        <f t="shared" si="55"/>
        <v>0</v>
      </c>
      <c r="AP116" s="28">
        <f t="shared" si="55"/>
        <v>124791</v>
      </c>
      <c r="AQ116" s="28">
        <f t="shared" si="55"/>
        <v>0</v>
      </c>
      <c r="AR116" s="28">
        <f t="shared" si="55"/>
        <v>0</v>
      </c>
      <c r="AS116" s="28">
        <f t="shared" si="55"/>
        <v>0</v>
      </c>
      <c r="AT116" s="28">
        <f t="shared" si="55"/>
        <v>0</v>
      </c>
      <c r="AU116" s="28">
        <f t="shared" si="55"/>
        <v>0</v>
      </c>
    </row>
    <row r="117" spans="2:47">
      <c r="B117" s="25">
        <v>2056</v>
      </c>
      <c r="C117" s="26">
        <v>119502</v>
      </c>
      <c r="D117" s="28">
        <f t="shared" si="57"/>
        <v>0</v>
      </c>
      <c r="E117" s="28">
        <f t="shared" si="57"/>
        <v>0</v>
      </c>
      <c r="F117" s="28">
        <f t="shared" si="57"/>
        <v>0</v>
      </c>
      <c r="G117" s="28">
        <f t="shared" si="57"/>
        <v>0</v>
      </c>
      <c r="H117" s="28">
        <f t="shared" si="57"/>
        <v>0</v>
      </c>
      <c r="I117" s="28">
        <f t="shared" si="57"/>
        <v>0</v>
      </c>
      <c r="J117" s="28">
        <f t="shared" si="57"/>
        <v>0</v>
      </c>
      <c r="K117" s="28">
        <f t="shared" si="57"/>
        <v>0</v>
      </c>
      <c r="L117" s="28">
        <f t="shared" si="57"/>
        <v>0</v>
      </c>
      <c r="M117" s="28">
        <f t="shared" si="57"/>
        <v>0</v>
      </c>
      <c r="N117" s="28">
        <f t="shared" si="57"/>
        <v>0</v>
      </c>
      <c r="O117" s="28">
        <f t="shared" si="57"/>
        <v>0</v>
      </c>
      <c r="P117" s="28">
        <f t="shared" si="57"/>
        <v>0</v>
      </c>
      <c r="Q117" s="28">
        <f t="shared" si="57"/>
        <v>0</v>
      </c>
      <c r="R117" s="28">
        <f t="shared" si="57"/>
        <v>0</v>
      </c>
      <c r="S117" s="28">
        <f t="shared" si="56"/>
        <v>0</v>
      </c>
      <c r="T117" s="28">
        <f t="shared" si="54"/>
        <v>0</v>
      </c>
      <c r="U117" s="28">
        <f t="shared" si="54"/>
        <v>0</v>
      </c>
      <c r="V117" s="28">
        <f t="shared" si="54"/>
        <v>0</v>
      </c>
      <c r="W117" s="28">
        <f t="shared" si="54"/>
        <v>0</v>
      </c>
      <c r="X117" s="28">
        <f t="shared" si="54"/>
        <v>0</v>
      </c>
      <c r="Y117" s="28">
        <f t="shared" si="54"/>
        <v>0</v>
      </c>
      <c r="Z117" s="28">
        <f t="shared" si="54"/>
        <v>0</v>
      </c>
      <c r="AA117" s="28">
        <f t="shared" si="54"/>
        <v>0</v>
      </c>
      <c r="AB117" s="28">
        <f t="shared" si="54"/>
        <v>0</v>
      </c>
      <c r="AC117" s="28">
        <f t="shared" si="54"/>
        <v>0</v>
      </c>
      <c r="AD117" s="28">
        <f t="shared" si="54"/>
        <v>0</v>
      </c>
      <c r="AE117" s="28">
        <f t="shared" si="54"/>
        <v>0</v>
      </c>
      <c r="AF117" s="28">
        <f t="shared" si="54"/>
        <v>0</v>
      </c>
      <c r="AG117" s="28">
        <f t="shared" si="54"/>
        <v>0</v>
      </c>
      <c r="AH117" s="28">
        <f t="shared" si="54"/>
        <v>0</v>
      </c>
      <c r="AI117" s="28">
        <f t="shared" si="54"/>
        <v>0</v>
      </c>
      <c r="AJ117" s="28">
        <f t="shared" si="55"/>
        <v>0</v>
      </c>
      <c r="AK117" s="28">
        <f t="shared" si="55"/>
        <v>0</v>
      </c>
      <c r="AL117" s="28">
        <f t="shared" si="55"/>
        <v>0</v>
      </c>
      <c r="AM117" s="28">
        <f t="shared" si="55"/>
        <v>0</v>
      </c>
      <c r="AN117" s="28">
        <f t="shared" si="55"/>
        <v>0</v>
      </c>
      <c r="AO117" s="28">
        <f t="shared" si="55"/>
        <v>0</v>
      </c>
      <c r="AP117" s="28">
        <f t="shared" si="55"/>
        <v>0</v>
      </c>
      <c r="AQ117" s="28">
        <f t="shared" si="55"/>
        <v>119502</v>
      </c>
      <c r="AR117" s="28">
        <f t="shared" si="55"/>
        <v>0</v>
      </c>
      <c r="AS117" s="28">
        <f t="shared" si="55"/>
        <v>0</v>
      </c>
      <c r="AT117" s="28">
        <f t="shared" si="55"/>
        <v>0</v>
      </c>
      <c r="AU117" s="28">
        <f t="shared" si="55"/>
        <v>0</v>
      </c>
    </row>
    <row r="118" spans="2:47">
      <c r="B118" s="25">
        <v>2057</v>
      </c>
      <c r="C118" s="26">
        <v>109720</v>
      </c>
      <c r="D118" s="28">
        <f t="shared" si="57"/>
        <v>0</v>
      </c>
      <c r="E118" s="28">
        <f t="shared" si="57"/>
        <v>0</v>
      </c>
      <c r="F118" s="28">
        <f t="shared" si="57"/>
        <v>0</v>
      </c>
      <c r="G118" s="28">
        <f t="shared" si="57"/>
        <v>0</v>
      </c>
      <c r="H118" s="28">
        <f t="shared" si="57"/>
        <v>0</v>
      </c>
      <c r="I118" s="28">
        <f t="shared" si="57"/>
        <v>0</v>
      </c>
      <c r="J118" s="28">
        <f t="shared" si="57"/>
        <v>0</v>
      </c>
      <c r="K118" s="28">
        <f t="shared" si="57"/>
        <v>0</v>
      </c>
      <c r="L118" s="28">
        <f t="shared" si="57"/>
        <v>0</v>
      </c>
      <c r="M118" s="28">
        <f t="shared" si="57"/>
        <v>0</v>
      </c>
      <c r="N118" s="28">
        <f t="shared" si="57"/>
        <v>0</v>
      </c>
      <c r="O118" s="28">
        <f t="shared" si="57"/>
        <v>0</v>
      </c>
      <c r="P118" s="28">
        <f t="shared" si="57"/>
        <v>0</v>
      </c>
      <c r="Q118" s="28">
        <f t="shared" si="57"/>
        <v>0</v>
      </c>
      <c r="R118" s="28">
        <f t="shared" si="57"/>
        <v>0</v>
      </c>
      <c r="S118" s="28">
        <f t="shared" si="56"/>
        <v>0</v>
      </c>
      <c r="T118" s="28">
        <f t="shared" si="54"/>
        <v>0</v>
      </c>
      <c r="U118" s="28">
        <f t="shared" si="54"/>
        <v>0</v>
      </c>
      <c r="V118" s="28">
        <f t="shared" si="54"/>
        <v>0</v>
      </c>
      <c r="W118" s="28">
        <f t="shared" si="54"/>
        <v>0</v>
      </c>
      <c r="X118" s="28">
        <f t="shared" si="54"/>
        <v>0</v>
      </c>
      <c r="Y118" s="28">
        <f t="shared" si="54"/>
        <v>0</v>
      </c>
      <c r="Z118" s="28">
        <f t="shared" si="54"/>
        <v>0</v>
      </c>
      <c r="AA118" s="28">
        <f t="shared" si="54"/>
        <v>0</v>
      </c>
      <c r="AB118" s="28">
        <f t="shared" si="54"/>
        <v>0</v>
      </c>
      <c r="AC118" s="28">
        <f t="shared" si="54"/>
        <v>0</v>
      </c>
      <c r="AD118" s="28">
        <f t="shared" si="54"/>
        <v>0</v>
      </c>
      <c r="AE118" s="28">
        <f t="shared" si="54"/>
        <v>0</v>
      </c>
      <c r="AF118" s="28">
        <f t="shared" si="54"/>
        <v>0</v>
      </c>
      <c r="AG118" s="28">
        <f t="shared" si="54"/>
        <v>0</v>
      </c>
      <c r="AH118" s="28">
        <f t="shared" si="54"/>
        <v>0</v>
      </c>
      <c r="AI118" s="28">
        <f t="shared" si="54"/>
        <v>0</v>
      </c>
      <c r="AJ118" s="28">
        <f t="shared" si="55"/>
        <v>0</v>
      </c>
      <c r="AK118" s="28">
        <f t="shared" si="55"/>
        <v>0</v>
      </c>
      <c r="AL118" s="28">
        <f t="shared" si="55"/>
        <v>0</v>
      </c>
      <c r="AM118" s="28">
        <f t="shared" si="55"/>
        <v>0</v>
      </c>
      <c r="AN118" s="28">
        <f t="shared" si="55"/>
        <v>0</v>
      </c>
      <c r="AO118" s="28">
        <f t="shared" si="55"/>
        <v>0</v>
      </c>
      <c r="AP118" s="28">
        <f t="shared" si="55"/>
        <v>0</v>
      </c>
      <c r="AQ118" s="28">
        <f t="shared" si="55"/>
        <v>0</v>
      </c>
      <c r="AR118" s="28">
        <f t="shared" si="55"/>
        <v>109720</v>
      </c>
      <c r="AS118" s="28">
        <f t="shared" si="55"/>
        <v>0</v>
      </c>
      <c r="AT118" s="28">
        <f t="shared" si="55"/>
        <v>0</v>
      </c>
      <c r="AU118" s="28">
        <f t="shared" si="55"/>
        <v>0</v>
      </c>
    </row>
    <row r="119" spans="2:47">
      <c r="B119" s="25">
        <v>2058</v>
      </c>
      <c r="C119" s="26">
        <v>96991</v>
      </c>
      <c r="D119" s="28">
        <f t="shared" si="57"/>
        <v>0</v>
      </c>
      <c r="E119" s="28">
        <f t="shared" si="57"/>
        <v>0</v>
      </c>
      <c r="F119" s="28">
        <f t="shared" si="57"/>
        <v>0</v>
      </c>
      <c r="G119" s="28">
        <f t="shared" si="57"/>
        <v>0</v>
      </c>
      <c r="H119" s="28">
        <f t="shared" si="57"/>
        <v>0</v>
      </c>
      <c r="I119" s="28">
        <f t="shared" si="57"/>
        <v>0</v>
      </c>
      <c r="J119" s="28">
        <f t="shared" si="57"/>
        <v>0</v>
      </c>
      <c r="K119" s="28">
        <f t="shared" si="57"/>
        <v>0</v>
      </c>
      <c r="L119" s="28">
        <f t="shared" si="57"/>
        <v>0</v>
      </c>
      <c r="M119" s="28">
        <f t="shared" si="57"/>
        <v>0</v>
      </c>
      <c r="N119" s="28">
        <f t="shared" si="57"/>
        <v>0</v>
      </c>
      <c r="O119" s="28">
        <f t="shared" si="57"/>
        <v>0</v>
      </c>
      <c r="P119" s="28">
        <f t="shared" si="57"/>
        <v>0</v>
      </c>
      <c r="Q119" s="28">
        <f t="shared" si="57"/>
        <v>0</v>
      </c>
      <c r="R119" s="28">
        <f t="shared" si="57"/>
        <v>0</v>
      </c>
      <c r="S119" s="28">
        <f t="shared" si="56"/>
        <v>0</v>
      </c>
      <c r="T119" s="28">
        <f t="shared" si="54"/>
        <v>0</v>
      </c>
      <c r="U119" s="28">
        <f t="shared" si="54"/>
        <v>0</v>
      </c>
      <c r="V119" s="28">
        <f t="shared" si="54"/>
        <v>0</v>
      </c>
      <c r="W119" s="28">
        <f t="shared" si="54"/>
        <v>0</v>
      </c>
      <c r="X119" s="28">
        <f t="shared" si="54"/>
        <v>0</v>
      </c>
      <c r="Y119" s="28">
        <f t="shared" si="54"/>
        <v>0</v>
      </c>
      <c r="Z119" s="28">
        <f t="shared" si="54"/>
        <v>0</v>
      </c>
      <c r="AA119" s="28">
        <f t="shared" si="54"/>
        <v>0</v>
      </c>
      <c r="AB119" s="28">
        <f t="shared" si="54"/>
        <v>0</v>
      </c>
      <c r="AC119" s="28">
        <f t="shared" si="54"/>
        <v>0</v>
      </c>
      <c r="AD119" s="28">
        <f t="shared" si="54"/>
        <v>0</v>
      </c>
      <c r="AE119" s="28">
        <f t="shared" si="54"/>
        <v>0</v>
      </c>
      <c r="AF119" s="28">
        <f t="shared" si="54"/>
        <v>0</v>
      </c>
      <c r="AG119" s="28">
        <f t="shared" si="54"/>
        <v>0</v>
      </c>
      <c r="AH119" s="28">
        <f t="shared" si="54"/>
        <v>0</v>
      </c>
      <c r="AI119" s="28">
        <f t="shared" si="54"/>
        <v>0</v>
      </c>
      <c r="AJ119" s="28">
        <f t="shared" si="55"/>
        <v>0</v>
      </c>
      <c r="AK119" s="28">
        <f t="shared" si="55"/>
        <v>0</v>
      </c>
      <c r="AL119" s="28">
        <f t="shared" si="55"/>
        <v>0</v>
      </c>
      <c r="AM119" s="28">
        <f t="shared" si="55"/>
        <v>0</v>
      </c>
      <c r="AN119" s="28">
        <f t="shared" si="55"/>
        <v>0</v>
      </c>
      <c r="AO119" s="28">
        <f t="shared" si="55"/>
        <v>0</v>
      </c>
      <c r="AP119" s="28">
        <f t="shared" si="55"/>
        <v>0</v>
      </c>
      <c r="AQ119" s="28">
        <f t="shared" si="55"/>
        <v>0</v>
      </c>
      <c r="AR119" s="28">
        <f t="shared" si="55"/>
        <v>0</v>
      </c>
      <c r="AS119" s="28">
        <f t="shared" si="55"/>
        <v>96991</v>
      </c>
      <c r="AT119" s="28">
        <f t="shared" si="55"/>
        <v>0</v>
      </c>
      <c r="AU119" s="28">
        <f t="shared" si="55"/>
        <v>0</v>
      </c>
    </row>
    <row r="120" spans="2:47">
      <c r="B120" s="25">
        <v>2059</v>
      </c>
      <c r="C120" s="26">
        <v>83003</v>
      </c>
      <c r="D120" s="28">
        <f t="shared" si="57"/>
        <v>0</v>
      </c>
      <c r="E120" s="28">
        <f t="shared" si="57"/>
        <v>0</v>
      </c>
      <c r="F120" s="28">
        <f t="shared" si="57"/>
        <v>0</v>
      </c>
      <c r="G120" s="28">
        <f t="shared" si="57"/>
        <v>0</v>
      </c>
      <c r="H120" s="28">
        <f t="shared" si="57"/>
        <v>0</v>
      </c>
      <c r="I120" s="28">
        <f t="shared" si="57"/>
        <v>0</v>
      </c>
      <c r="J120" s="28">
        <f t="shared" si="57"/>
        <v>0</v>
      </c>
      <c r="K120" s="28">
        <f t="shared" si="57"/>
        <v>0</v>
      </c>
      <c r="L120" s="28">
        <f t="shared" si="57"/>
        <v>0</v>
      </c>
      <c r="M120" s="28">
        <f t="shared" si="57"/>
        <v>0</v>
      </c>
      <c r="N120" s="28">
        <f t="shared" si="57"/>
        <v>0</v>
      </c>
      <c r="O120" s="28">
        <f t="shared" si="57"/>
        <v>0</v>
      </c>
      <c r="P120" s="28">
        <f t="shared" si="57"/>
        <v>0</v>
      </c>
      <c r="Q120" s="28">
        <f t="shared" si="57"/>
        <v>0</v>
      </c>
      <c r="R120" s="28">
        <f t="shared" si="57"/>
        <v>0</v>
      </c>
      <c r="S120" s="28">
        <f t="shared" si="56"/>
        <v>0</v>
      </c>
      <c r="T120" s="28">
        <f t="shared" si="54"/>
        <v>0</v>
      </c>
      <c r="U120" s="28">
        <f t="shared" si="54"/>
        <v>0</v>
      </c>
      <c r="V120" s="28">
        <f t="shared" si="54"/>
        <v>0</v>
      </c>
      <c r="W120" s="28">
        <f t="shared" si="54"/>
        <v>0</v>
      </c>
      <c r="X120" s="28">
        <f t="shared" si="54"/>
        <v>0</v>
      </c>
      <c r="Y120" s="28">
        <f t="shared" si="54"/>
        <v>0</v>
      </c>
      <c r="Z120" s="28">
        <f t="shared" si="54"/>
        <v>0</v>
      </c>
      <c r="AA120" s="28">
        <f t="shared" si="54"/>
        <v>0</v>
      </c>
      <c r="AB120" s="28">
        <f t="shared" si="54"/>
        <v>0</v>
      </c>
      <c r="AC120" s="28">
        <f t="shared" si="54"/>
        <v>0</v>
      </c>
      <c r="AD120" s="28">
        <f t="shared" si="54"/>
        <v>0</v>
      </c>
      <c r="AE120" s="28">
        <f t="shared" si="54"/>
        <v>0</v>
      </c>
      <c r="AF120" s="28">
        <f t="shared" si="54"/>
        <v>0</v>
      </c>
      <c r="AG120" s="28">
        <f t="shared" si="54"/>
        <v>0</v>
      </c>
      <c r="AH120" s="28">
        <f t="shared" si="54"/>
        <v>0</v>
      </c>
      <c r="AI120" s="28">
        <f t="shared" si="54"/>
        <v>0</v>
      </c>
      <c r="AJ120" s="28">
        <f t="shared" si="55"/>
        <v>0</v>
      </c>
      <c r="AK120" s="28">
        <f t="shared" si="55"/>
        <v>0</v>
      </c>
      <c r="AL120" s="28">
        <f t="shared" si="55"/>
        <v>0</v>
      </c>
      <c r="AM120" s="28">
        <f t="shared" si="55"/>
        <v>0</v>
      </c>
      <c r="AN120" s="28">
        <f t="shared" si="55"/>
        <v>0</v>
      </c>
      <c r="AO120" s="28">
        <f t="shared" si="55"/>
        <v>0</v>
      </c>
      <c r="AP120" s="28">
        <f t="shared" si="55"/>
        <v>0</v>
      </c>
      <c r="AQ120" s="28">
        <f t="shared" si="55"/>
        <v>0</v>
      </c>
      <c r="AR120" s="28">
        <f t="shared" si="55"/>
        <v>0</v>
      </c>
      <c r="AS120" s="28">
        <f t="shared" si="55"/>
        <v>0</v>
      </c>
      <c r="AT120" s="28">
        <f t="shared" si="55"/>
        <v>83003</v>
      </c>
      <c r="AU120" s="28">
        <f t="shared" si="55"/>
        <v>0</v>
      </c>
    </row>
    <row r="121" spans="2:47">
      <c r="B121" s="25">
        <v>2060</v>
      </c>
      <c r="C121" s="26">
        <v>69191</v>
      </c>
      <c r="D121" s="28">
        <f t="shared" si="57"/>
        <v>0</v>
      </c>
      <c r="E121" s="28">
        <f t="shared" si="57"/>
        <v>0</v>
      </c>
      <c r="F121" s="28">
        <f t="shared" si="57"/>
        <v>0</v>
      </c>
      <c r="G121" s="28">
        <f t="shared" si="57"/>
        <v>0</v>
      </c>
      <c r="H121" s="28">
        <f t="shared" si="57"/>
        <v>0</v>
      </c>
      <c r="I121" s="28">
        <f t="shared" si="57"/>
        <v>0</v>
      </c>
      <c r="J121" s="28">
        <f t="shared" si="57"/>
        <v>0</v>
      </c>
      <c r="K121" s="28">
        <f t="shared" si="57"/>
        <v>0</v>
      </c>
      <c r="L121" s="28">
        <f t="shared" si="57"/>
        <v>0</v>
      </c>
      <c r="M121" s="28">
        <f t="shared" si="57"/>
        <v>0</v>
      </c>
      <c r="N121" s="28">
        <f t="shared" si="57"/>
        <v>0</v>
      </c>
      <c r="O121" s="28">
        <f t="shared" si="57"/>
        <v>0</v>
      </c>
      <c r="P121" s="28">
        <f t="shared" si="57"/>
        <v>0</v>
      </c>
      <c r="Q121" s="28">
        <f t="shared" si="57"/>
        <v>0</v>
      </c>
      <c r="R121" s="28">
        <f t="shared" si="57"/>
        <v>0</v>
      </c>
      <c r="S121" s="28">
        <f t="shared" si="56"/>
        <v>0</v>
      </c>
      <c r="T121" s="28">
        <f t="shared" si="54"/>
        <v>0</v>
      </c>
      <c r="U121" s="28">
        <f t="shared" si="54"/>
        <v>0</v>
      </c>
      <c r="V121" s="28">
        <f t="shared" si="54"/>
        <v>0</v>
      </c>
      <c r="W121" s="28">
        <f t="shared" si="54"/>
        <v>0</v>
      </c>
      <c r="X121" s="28">
        <f t="shared" si="54"/>
        <v>0</v>
      </c>
      <c r="Y121" s="28">
        <f t="shared" si="54"/>
        <v>0</v>
      </c>
      <c r="Z121" s="28">
        <f t="shared" si="54"/>
        <v>0</v>
      </c>
      <c r="AA121" s="28">
        <f t="shared" si="54"/>
        <v>0</v>
      </c>
      <c r="AB121" s="28">
        <f t="shared" si="54"/>
        <v>0</v>
      </c>
      <c r="AC121" s="28">
        <f t="shared" si="54"/>
        <v>0</v>
      </c>
      <c r="AD121" s="28">
        <f t="shared" si="54"/>
        <v>0</v>
      </c>
      <c r="AE121" s="28">
        <f t="shared" si="54"/>
        <v>0</v>
      </c>
      <c r="AF121" s="28">
        <f t="shared" si="54"/>
        <v>0</v>
      </c>
      <c r="AG121" s="28">
        <f t="shared" si="54"/>
        <v>0</v>
      </c>
      <c r="AH121" s="28">
        <f t="shared" si="54"/>
        <v>0</v>
      </c>
      <c r="AI121" s="28">
        <f t="shared" si="54"/>
        <v>0</v>
      </c>
      <c r="AJ121" s="28">
        <f t="shared" si="55"/>
        <v>0</v>
      </c>
      <c r="AK121" s="28">
        <f t="shared" si="55"/>
        <v>0</v>
      </c>
      <c r="AL121" s="28">
        <f t="shared" si="55"/>
        <v>0</v>
      </c>
      <c r="AM121" s="28">
        <f t="shared" si="55"/>
        <v>0</v>
      </c>
      <c r="AN121" s="28">
        <f t="shared" si="55"/>
        <v>0</v>
      </c>
      <c r="AO121" s="28">
        <f t="shared" si="55"/>
        <v>0</v>
      </c>
      <c r="AP121" s="28">
        <f t="shared" si="55"/>
        <v>0</v>
      </c>
      <c r="AQ121" s="28">
        <f t="shared" si="55"/>
        <v>0</v>
      </c>
      <c r="AR121" s="28">
        <f t="shared" si="55"/>
        <v>0</v>
      </c>
      <c r="AS121" s="28">
        <f t="shared" si="55"/>
        <v>0</v>
      </c>
      <c r="AT121" s="28">
        <f t="shared" si="55"/>
        <v>0</v>
      </c>
      <c r="AU121" s="28">
        <f t="shared" si="55"/>
        <v>69191</v>
      </c>
    </row>
    <row r="122" spans="2:47">
      <c r="C122" s="30" t="s">
        <v>523</v>
      </c>
      <c r="D122" s="30">
        <f>SUM(D78:D121)</f>
        <v>0</v>
      </c>
      <c r="E122" s="30">
        <f t="shared" ref="E122:AU122" si="58">SUM(E78:E121)</f>
        <v>0</v>
      </c>
      <c r="F122" s="30">
        <f t="shared" si="58"/>
        <v>0</v>
      </c>
      <c r="G122" s="30">
        <f t="shared" si="58"/>
        <v>0</v>
      </c>
      <c r="H122" s="30">
        <f t="shared" si="58"/>
        <v>0</v>
      </c>
      <c r="I122" s="30">
        <f t="shared" si="58"/>
        <v>0</v>
      </c>
      <c r="J122" s="30">
        <f t="shared" si="58"/>
        <v>0</v>
      </c>
      <c r="K122" s="30">
        <f t="shared" si="58"/>
        <v>0</v>
      </c>
      <c r="L122" s="30">
        <f t="shared" si="58"/>
        <v>0</v>
      </c>
      <c r="M122" s="30">
        <f t="shared" si="58"/>
        <v>0</v>
      </c>
      <c r="N122" s="30">
        <f t="shared" si="58"/>
        <v>0</v>
      </c>
      <c r="O122" s="30">
        <f t="shared" si="58"/>
        <v>0</v>
      </c>
      <c r="P122" s="30">
        <f t="shared" si="58"/>
        <v>0</v>
      </c>
      <c r="Q122" s="30">
        <f t="shared" si="58"/>
        <v>80</v>
      </c>
      <c r="R122" s="30">
        <f t="shared" si="58"/>
        <v>32</v>
      </c>
      <c r="S122" s="30">
        <f t="shared" si="58"/>
        <v>80</v>
      </c>
      <c r="T122" s="30">
        <f t="shared" si="58"/>
        <v>112</v>
      </c>
      <c r="U122" s="30">
        <f t="shared" si="58"/>
        <v>143</v>
      </c>
      <c r="V122" s="30">
        <f t="shared" si="58"/>
        <v>223</v>
      </c>
      <c r="W122" s="30">
        <f t="shared" si="58"/>
        <v>271</v>
      </c>
      <c r="X122" s="30">
        <f t="shared" si="58"/>
        <v>478</v>
      </c>
      <c r="Y122" s="30">
        <f t="shared" si="58"/>
        <v>876</v>
      </c>
      <c r="Z122" s="30">
        <f t="shared" si="58"/>
        <v>1529</v>
      </c>
      <c r="AA122" s="30">
        <f t="shared" si="58"/>
        <v>2390</v>
      </c>
      <c r="AB122" s="30">
        <f t="shared" si="58"/>
        <v>3378</v>
      </c>
      <c r="AC122" s="30">
        <f t="shared" si="58"/>
        <v>5497</v>
      </c>
      <c r="AD122" s="30">
        <f t="shared" si="58"/>
        <v>9814</v>
      </c>
      <c r="AE122" s="30">
        <f t="shared" si="58"/>
        <v>13191</v>
      </c>
      <c r="AF122" s="30">
        <f t="shared" si="58"/>
        <v>17620</v>
      </c>
      <c r="AG122" s="30">
        <f t="shared" si="58"/>
        <v>23643</v>
      </c>
      <c r="AH122" s="30">
        <f t="shared" si="58"/>
        <v>33122</v>
      </c>
      <c r="AI122" s="30">
        <f t="shared" si="58"/>
        <v>45851</v>
      </c>
      <c r="AJ122" s="30">
        <f t="shared" si="58"/>
        <v>65717</v>
      </c>
      <c r="AK122" s="30">
        <f t="shared" si="58"/>
        <v>83736</v>
      </c>
      <c r="AL122" s="30">
        <f t="shared" si="58"/>
        <v>99174</v>
      </c>
      <c r="AM122" s="30">
        <f t="shared" si="58"/>
        <v>114405</v>
      </c>
      <c r="AN122" s="30">
        <f t="shared" si="58"/>
        <v>128822</v>
      </c>
      <c r="AO122" s="30">
        <f t="shared" si="58"/>
        <v>137823</v>
      </c>
      <c r="AP122" s="30">
        <f t="shared" si="58"/>
        <v>142411</v>
      </c>
      <c r="AQ122" s="30">
        <f t="shared" si="58"/>
        <v>143145</v>
      </c>
      <c r="AR122" s="30">
        <f t="shared" si="58"/>
        <v>142842</v>
      </c>
      <c r="AS122" s="30">
        <f t="shared" si="58"/>
        <v>142842</v>
      </c>
      <c r="AT122" s="30">
        <f t="shared" si="58"/>
        <v>148720</v>
      </c>
      <c r="AU122" s="30">
        <f t="shared" si="58"/>
        <v>152927</v>
      </c>
    </row>
  </sheetData>
  <mergeCells count="1">
    <mergeCell ref="B75:F75"/>
  </mergeCells>
  <hyperlinks>
    <hyperlink ref="B75:F75" location="Res_ElecACS!A1" display="Ir a Hoja Resumen" xr:uid="{09B4C2F6-64E5-42FB-9E8E-0AF79D235F1F}"/>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94306-430B-4577-8B41-B12BE3009CA2}">
  <sheetPr>
    <tabColor theme="5" tint="0.79998168889431442"/>
  </sheetPr>
  <dimension ref="B2:AU123"/>
  <sheetViews>
    <sheetView topLeftCell="A46" workbookViewId="0">
      <selection activeCell="E73" sqref="E73"/>
    </sheetView>
  </sheetViews>
  <sheetFormatPr defaultColWidth="11.42578125" defaultRowHeight="12.95"/>
  <cols>
    <col min="1" max="1" width="11.42578125" style="26"/>
    <col min="2" max="2" width="14.8554687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397</v>
      </c>
      <c r="C3" s="28" t="s">
        <v>498</v>
      </c>
      <c r="D3" s="28">
        <v>1170.8</v>
      </c>
      <c r="E3" s="28">
        <v>1243.0999999999999</v>
      </c>
      <c r="F3" s="28">
        <v>1325.7</v>
      </c>
      <c r="G3" s="28">
        <v>1418.9</v>
      </c>
      <c r="H3" s="28">
        <v>1523.1</v>
      </c>
      <c r="I3" s="28">
        <v>1500.6</v>
      </c>
      <c r="J3" s="28">
        <v>1514.4</v>
      </c>
      <c r="K3" s="28">
        <v>1527.1</v>
      </c>
      <c r="L3" s="28">
        <v>1543.1</v>
      </c>
      <c r="M3" s="28">
        <v>1554.7</v>
      </c>
      <c r="N3" s="28">
        <v>1563.9</v>
      </c>
      <c r="O3" s="28">
        <v>1570.4</v>
      </c>
      <c r="P3" s="28">
        <v>1572.4</v>
      </c>
      <c r="Q3" s="28">
        <v>1572.4</v>
      </c>
      <c r="R3" s="28">
        <v>1586.9</v>
      </c>
      <c r="S3" s="28">
        <v>1601</v>
      </c>
      <c r="T3" s="28">
        <v>1614.5</v>
      </c>
      <c r="U3" s="28">
        <v>1628.6</v>
      </c>
      <c r="V3" s="28">
        <v>1641.1</v>
      </c>
      <c r="W3" s="28">
        <v>1654</v>
      </c>
      <c r="X3" s="28">
        <v>1666</v>
      </c>
      <c r="Y3" s="28">
        <v>1677.5</v>
      </c>
      <c r="Z3" s="28">
        <v>1690.2</v>
      </c>
      <c r="AA3" s="28">
        <v>1701</v>
      </c>
      <c r="AB3" s="28">
        <v>1712.9</v>
      </c>
      <c r="AC3" s="28">
        <v>1723.5</v>
      </c>
      <c r="AD3" s="28">
        <v>1735.7</v>
      </c>
      <c r="AE3" s="28">
        <v>1746.7</v>
      </c>
      <c r="AF3" s="28">
        <v>1758.3</v>
      </c>
      <c r="AG3" s="28">
        <v>1767.9</v>
      </c>
      <c r="AH3" s="28">
        <v>1779.2</v>
      </c>
      <c r="AI3" s="28">
        <v>1789.8</v>
      </c>
      <c r="AJ3" s="28">
        <v>1800.5</v>
      </c>
      <c r="AK3" s="28">
        <v>1810.6</v>
      </c>
      <c r="AL3" s="28">
        <v>1820.4</v>
      </c>
      <c r="AM3" s="28">
        <v>1829.6</v>
      </c>
      <c r="AN3" s="28">
        <v>1837.6</v>
      </c>
      <c r="AO3" s="28">
        <v>1843.7</v>
      </c>
      <c r="AP3" s="28">
        <v>1849.1</v>
      </c>
      <c r="AQ3" s="28">
        <v>1851.8</v>
      </c>
      <c r="AR3" s="28">
        <v>1855</v>
      </c>
      <c r="AS3" s="28">
        <v>1857.7</v>
      </c>
      <c r="AT3" s="28">
        <v>1857</v>
      </c>
      <c r="AU3" s="28">
        <v>1855.6</v>
      </c>
    </row>
    <row r="4" spans="2:47">
      <c r="B4" s="27" t="s">
        <v>432</v>
      </c>
      <c r="C4" s="28" t="s">
        <v>498</v>
      </c>
      <c r="D4" s="28">
        <v>9785.1</v>
      </c>
      <c r="E4" s="28">
        <v>10206.6</v>
      </c>
      <c r="F4" s="28">
        <v>10609.4</v>
      </c>
      <c r="G4" s="28">
        <v>10993.2</v>
      </c>
      <c r="H4" s="28">
        <v>11357.7</v>
      </c>
      <c r="I4" s="28">
        <v>11598.1</v>
      </c>
      <c r="J4" s="28">
        <v>11870.1</v>
      </c>
      <c r="K4" s="28">
        <v>12012.2</v>
      </c>
      <c r="L4" s="28">
        <v>12151.7</v>
      </c>
      <c r="M4" s="28">
        <v>12281.6</v>
      </c>
      <c r="N4" s="28">
        <v>12405.4</v>
      </c>
      <c r="O4" s="28">
        <v>12522.7</v>
      </c>
      <c r="P4" s="28">
        <v>12631.2</v>
      </c>
      <c r="Q4" s="28">
        <v>12734.4</v>
      </c>
      <c r="R4" s="28">
        <v>12861.4</v>
      </c>
      <c r="S4" s="28">
        <v>12986.5</v>
      </c>
      <c r="T4" s="28">
        <v>13109.2</v>
      </c>
      <c r="U4" s="28">
        <v>13231</v>
      </c>
      <c r="V4" s="28">
        <v>13348.9</v>
      </c>
      <c r="W4" s="28">
        <v>13465.6</v>
      </c>
      <c r="X4" s="28">
        <v>13579.1</v>
      </c>
      <c r="Y4" s="28">
        <v>13690.2</v>
      </c>
      <c r="Z4" s="28">
        <v>13801</v>
      </c>
      <c r="AA4" s="28">
        <v>13907.3</v>
      </c>
      <c r="AB4" s="28">
        <v>14013.3</v>
      </c>
      <c r="AC4" s="28">
        <v>14115.3</v>
      </c>
      <c r="AD4" s="28">
        <v>14218</v>
      </c>
      <c r="AE4" s="28">
        <v>14316.8</v>
      </c>
      <c r="AF4" s="28">
        <v>14414.6</v>
      </c>
      <c r="AG4" s="28">
        <v>14507.7</v>
      </c>
      <c r="AH4" s="28">
        <v>14601.4</v>
      </c>
      <c r="AI4" s="28">
        <v>14692.2</v>
      </c>
      <c r="AJ4" s="28">
        <v>14781.1</v>
      </c>
      <c r="AK4" s="28">
        <v>14867.3</v>
      </c>
      <c r="AL4" s="28">
        <v>14951</v>
      </c>
      <c r="AM4" s="28">
        <v>15032</v>
      </c>
      <c r="AN4" s="28">
        <v>15109.3</v>
      </c>
      <c r="AO4" s="28">
        <v>15182.6</v>
      </c>
      <c r="AP4" s="28">
        <v>15253.5</v>
      </c>
      <c r="AQ4" s="28">
        <v>15319.6</v>
      </c>
      <c r="AR4" s="28">
        <v>15385.5</v>
      </c>
      <c r="AS4" s="28">
        <v>15449.5</v>
      </c>
      <c r="AT4" s="28">
        <v>15509</v>
      </c>
      <c r="AU4" s="28">
        <v>15566.1</v>
      </c>
    </row>
    <row r="5" spans="2:47">
      <c r="B5" s="27" t="s">
        <v>385</v>
      </c>
      <c r="C5" s="28" t="s">
        <v>498</v>
      </c>
      <c r="D5" s="28">
        <v>11384.4</v>
      </c>
      <c r="E5" s="28">
        <v>12012.1</v>
      </c>
      <c r="F5" s="28">
        <v>12626.4</v>
      </c>
      <c r="G5" s="28">
        <v>13227.4</v>
      </c>
      <c r="H5" s="28">
        <v>13814.8</v>
      </c>
      <c r="I5" s="28">
        <v>14957.5</v>
      </c>
      <c r="J5" s="28">
        <v>15234.9</v>
      </c>
      <c r="K5" s="28">
        <v>15484.1</v>
      </c>
      <c r="L5" s="28">
        <v>15777.3</v>
      </c>
      <c r="M5" s="28">
        <v>16075.8</v>
      </c>
      <c r="N5" s="28">
        <v>16371.9</v>
      </c>
      <c r="O5" s="28">
        <v>16671.400000000001</v>
      </c>
      <c r="P5" s="28">
        <v>16972.8</v>
      </c>
      <c r="Q5" s="28">
        <v>17275.099999999999</v>
      </c>
      <c r="R5" s="28">
        <v>17526.900000000001</v>
      </c>
      <c r="S5" s="28">
        <v>17772.900000000001</v>
      </c>
      <c r="T5" s="28">
        <v>18013.900000000001</v>
      </c>
      <c r="U5" s="28">
        <v>18251</v>
      </c>
      <c r="V5" s="28">
        <v>18483.3</v>
      </c>
      <c r="W5" s="28">
        <v>18711.400000000001</v>
      </c>
      <c r="X5" s="28">
        <v>18934.599999999999</v>
      </c>
      <c r="Y5" s="28">
        <v>19152.7</v>
      </c>
      <c r="Z5" s="28">
        <v>19365.900000000001</v>
      </c>
      <c r="AA5" s="28">
        <v>19573.900000000001</v>
      </c>
      <c r="AB5" s="28">
        <v>19777</v>
      </c>
      <c r="AC5" s="28">
        <v>19974.3</v>
      </c>
      <c r="AD5" s="28">
        <v>20166.2</v>
      </c>
      <c r="AE5" s="28">
        <v>20351.900000000001</v>
      </c>
      <c r="AF5" s="28">
        <v>20532.099999999999</v>
      </c>
      <c r="AG5" s="28">
        <v>20705.900000000001</v>
      </c>
      <c r="AH5" s="28">
        <v>20874</v>
      </c>
      <c r="AI5" s="28">
        <v>21036.2</v>
      </c>
      <c r="AJ5" s="28">
        <v>21192.6</v>
      </c>
      <c r="AK5" s="28">
        <v>21343.3</v>
      </c>
      <c r="AL5" s="28">
        <v>21488.2</v>
      </c>
      <c r="AM5" s="28">
        <v>21635.1</v>
      </c>
      <c r="AN5" s="28">
        <v>21785.200000000001</v>
      </c>
      <c r="AO5" s="28">
        <v>21939.599999999999</v>
      </c>
      <c r="AP5" s="28">
        <v>22097.5</v>
      </c>
      <c r="AQ5" s="28">
        <v>22257.599999999999</v>
      </c>
      <c r="AR5" s="28">
        <v>22423.3</v>
      </c>
      <c r="AS5" s="28">
        <v>22591.3</v>
      </c>
      <c r="AT5" s="28">
        <v>22761.7</v>
      </c>
      <c r="AU5" s="28">
        <v>22936.400000000001</v>
      </c>
    </row>
    <row r="6" spans="2:47">
      <c r="B6" s="27" t="s">
        <v>434</v>
      </c>
      <c r="C6" s="28" t="s">
        <v>498</v>
      </c>
      <c r="D6" s="28">
        <v>5329.1</v>
      </c>
      <c r="E6" s="28">
        <v>5391.7</v>
      </c>
      <c r="F6" s="28">
        <v>5450.6</v>
      </c>
      <c r="G6" s="28">
        <v>5506</v>
      </c>
      <c r="H6" s="28">
        <v>5557.8</v>
      </c>
      <c r="I6" s="28">
        <v>5669.5</v>
      </c>
      <c r="J6" s="28">
        <v>5746.4</v>
      </c>
      <c r="K6" s="28">
        <v>5808.4</v>
      </c>
      <c r="L6" s="28">
        <v>5869.9</v>
      </c>
      <c r="M6" s="28">
        <v>5926.3</v>
      </c>
      <c r="N6" s="28">
        <v>5981.5</v>
      </c>
      <c r="O6" s="28">
        <v>6035.2</v>
      </c>
      <c r="P6" s="28">
        <v>6087.4</v>
      </c>
      <c r="Q6" s="28">
        <v>6138.1</v>
      </c>
      <c r="R6" s="28">
        <v>6193.5</v>
      </c>
      <c r="S6" s="28">
        <v>6248.1</v>
      </c>
      <c r="T6" s="28">
        <v>6301.8</v>
      </c>
      <c r="U6" s="28">
        <v>6354.5</v>
      </c>
      <c r="V6" s="28">
        <v>6406.3</v>
      </c>
      <c r="W6" s="28">
        <v>6457.1</v>
      </c>
      <c r="X6" s="28">
        <v>6507</v>
      </c>
      <c r="Y6" s="28">
        <v>6555.8</v>
      </c>
      <c r="Z6" s="28">
        <v>6603.7</v>
      </c>
      <c r="AA6" s="28">
        <v>6649</v>
      </c>
      <c r="AB6" s="28">
        <v>6691.8</v>
      </c>
      <c r="AC6" s="28">
        <v>6733.1</v>
      </c>
      <c r="AD6" s="28">
        <v>6772.8</v>
      </c>
      <c r="AE6" s="28">
        <v>6810.7</v>
      </c>
      <c r="AF6" s="28">
        <v>6846.5</v>
      </c>
      <c r="AG6" s="28">
        <v>6880.2</v>
      </c>
      <c r="AH6" s="28">
        <v>6911.7</v>
      </c>
      <c r="AI6" s="28">
        <v>6940.8</v>
      </c>
      <c r="AJ6" s="28">
        <v>6967.3</v>
      </c>
      <c r="AK6" s="28">
        <v>6990.9</v>
      </c>
      <c r="AL6" s="28">
        <v>7011.4</v>
      </c>
      <c r="AM6" s="28">
        <v>7028.4</v>
      </c>
      <c r="AN6" s="28">
        <v>7041.7</v>
      </c>
      <c r="AO6" s="28">
        <v>7050.9</v>
      </c>
      <c r="AP6" s="28">
        <v>7055.6</v>
      </c>
      <c r="AQ6" s="28">
        <v>7055.8</v>
      </c>
      <c r="AR6" s="28">
        <v>7051</v>
      </c>
      <c r="AS6" s="28">
        <v>7040.8</v>
      </c>
      <c r="AT6" s="28">
        <v>7024.8</v>
      </c>
      <c r="AU6" s="28">
        <v>7002.6</v>
      </c>
    </row>
    <row r="7" spans="2:47">
      <c r="B7" s="27" t="s">
        <v>439</v>
      </c>
      <c r="C7" s="28" t="s">
        <v>498</v>
      </c>
      <c r="D7" s="28">
        <v>127.8</v>
      </c>
      <c r="E7" s="28">
        <v>154</v>
      </c>
      <c r="F7" s="28">
        <v>180.3</v>
      </c>
      <c r="G7" s="28">
        <v>206.5</v>
      </c>
      <c r="H7" s="28">
        <v>232.8</v>
      </c>
      <c r="I7" s="28">
        <v>232.5</v>
      </c>
      <c r="J7" s="28">
        <v>232</v>
      </c>
      <c r="K7" s="28">
        <v>231.6</v>
      </c>
      <c r="L7" s="28">
        <v>231.1</v>
      </c>
      <c r="M7" s="28">
        <v>230.7</v>
      </c>
      <c r="N7" s="28">
        <v>230.2</v>
      </c>
      <c r="O7" s="28">
        <v>229.9</v>
      </c>
      <c r="P7" s="28">
        <v>229.4</v>
      </c>
      <c r="Q7" s="28">
        <v>229.1</v>
      </c>
      <c r="R7" s="28">
        <v>228.8</v>
      </c>
      <c r="S7" s="28">
        <v>228.4</v>
      </c>
      <c r="T7" s="28">
        <v>228.1</v>
      </c>
      <c r="U7" s="28">
        <v>227.8</v>
      </c>
      <c r="V7" s="28">
        <v>227.6</v>
      </c>
      <c r="W7" s="28">
        <v>227.3</v>
      </c>
      <c r="X7" s="28">
        <v>227</v>
      </c>
      <c r="Y7" s="28">
        <v>226.7</v>
      </c>
      <c r="Z7" s="28">
        <v>226.5</v>
      </c>
      <c r="AA7" s="28">
        <v>226.3</v>
      </c>
      <c r="AB7" s="28">
        <v>226.1</v>
      </c>
      <c r="AC7" s="28">
        <v>225.9</v>
      </c>
      <c r="AD7" s="28">
        <v>225.6</v>
      </c>
      <c r="AE7" s="28">
        <v>225.5</v>
      </c>
      <c r="AF7" s="28">
        <v>225.3</v>
      </c>
      <c r="AG7" s="28">
        <v>225.1</v>
      </c>
      <c r="AH7" s="28">
        <v>225</v>
      </c>
      <c r="AI7" s="28">
        <v>224.8</v>
      </c>
      <c r="AJ7" s="28">
        <v>224.7</v>
      </c>
      <c r="AK7" s="28">
        <v>224.6</v>
      </c>
      <c r="AL7" s="28">
        <v>224.4</v>
      </c>
      <c r="AM7" s="28">
        <v>224.3</v>
      </c>
      <c r="AN7" s="28">
        <v>224.2</v>
      </c>
      <c r="AO7" s="28">
        <v>224.1</v>
      </c>
      <c r="AP7" s="28">
        <v>224</v>
      </c>
      <c r="AQ7" s="28">
        <v>223.9</v>
      </c>
      <c r="AR7" s="28">
        <v>223.8</v>
      </c>
      <c r="AS7" s="28">
        <v>223.7</v>
      </c>
      <c r="AT7" s="28">
        <v>223.6</v>
      </c>
      <c r="AU7" s="28">
        <v>223.5</v>
      </c>
    </row>
    <row r="8" spans="2:47">
      <c r="B8" s="27" t="s">
        <v>391</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436</v>
      </c>
      <c r="C9" s="28" t="s">
        <v>498</v>
      </c>
      <c r="D9" s="28">
        <v>17077.8</v>
      </c>
      <c r="E9" s="28">
        <v>18738.7</v>
      </c>
      <c r="F9" s="28">
        <v>20364.3</v>
      </c>
      <c r="G9" s="28">
        <v>21954.1</v>
      </c>
      <c r="H9" s="28">
        <v>23507.5</v>
      </c>
      <c r="I9" s="28">
        <v>23498.799999999999</v>
      </c>
      <c r="J9" s="28">
        <v>23780.799999999999</v>
      </c>
      <c r="K9" s="28">
        <v>23937.3</v>
      </c>
      <c r="L9" s="28">
        <v>24067.1</v>
      </c>
      <c r="M9" s="28">
        <v>24150.799999999999</v>
      </c>
      <c r="N9" s="28">
        <v>24215</v>
      </c>
      <c r="O9" s="28">
        <v>24263</v>
      </c>
      <c r="P9" s="28">
        <v>24260.9</v>
      </c>
      <c r="Q9" s="28">
        <v>24252</v>
      </c>
      <c r="R9" s="28">
        <v>24392.1</v>
      </c>
      <c r="S9" s="28">
        <v>24528.9</v>
      </c>
      <c r="T9" s="28">
        <v>24657</v>
      </c>
      <c r="U9" s="28">
        <v>24802.799999999999</v>
      </c>
      <c r="V9" s="28">
        <v>24921.4</v>
      </c>
      <c r="W9" s="28">
        <v>25048.7</v>
      </c>
      <c r="X9" s="28">
        <v>25164.400000000001</v>
      </c>
      <c r="Y9" s="28">
        <v>25269.4</v>
      </c>
      <c r="Z9" s="28">
        <v>25406.7</v>
      </c>
      <c r="AA9" s="28">
        <v>25506.6</v>
      </c>
      <c r="AB9" s="28">
        <v>25632.400000000001</v>
      </c>
      <c r="AC9" s="28">
        <v>25727.5</v>
      </c>
      <c r="AD9" s="28">
        <v>25860.3</v>
      </c>
      <c r="AE9" s="28">
        <v>25966.6</v>
      </c>
      <c r="AF9" s="28">
        <v>26088.799999999999</v>
      </c>
      <c r="AG9" s="28">
        <v>26163.4</v>
      </c>
      <c r="AH9" s="28">
        <v>26281.4</v>
      </c>
      <c r="AI9" s="28">
        <v>26378.400000000001</v>
      </c>
      <c r="AJ9" s="28">
        <v>26482.1</v>
      </c>
      <c r="AK9" s="28">
        <v>26567.3</v>
      </c>
      <c r="AL9" s="28">
        <v>26658.6</v>
      </c>
      <c r="AM9" s="28">
        <v>26738.9</v>
      </c>
      <c r="AN9" s="28">
        <v>26801.3</v>
      </c>
      <c r="AO9" s="28">
        <v>26808.5</v>
      </c>
      <c r="AP9" s="28">
        <v>26802.799999999999</v>
      </c>
      <c r="AQ9" s="28">
        <v>26735.9</v>
      </c>
      <c r="AR9" s="28">
        <v>26673.8</v>
      </c>
      <c r="AS9" s="28">
        <v>26599.599999999999</v>
      </c>
      <c r="AT9" s="28">
        <v>26474.7</v>
      </c>
      <c r="AU9" s="28">
        <v>26345.599999999999</v>
      </c>
    </row>
    <row r="10" spans="2:47">
      <c r="B10" s="27" t="s">
        <v>501</v>
      </c>
      <c r="C10" s="29" t="s">
        <v>498</v>
      </c>
      <c r="D10" s="30">
        <f>SUM(D3:D9)</f>
        <v>44875</v>
      </c>
      <c r="E10" s="30">
        <f t="shared" ref="E10:AU10" si="0">SUM(E3:E9)</f>
        <v>47746.200000000004</v>
      </c>
      <c r="F10" s="30">
        <f t="shared" si="0"/>
        <v>50556.7</v>
      </c>
      <c r="G10" s="30">
        <f t="shared" si="0"/>
        <v>53306.1</v>
      </c>
      <c r="H10" s="30">
        <f t="shared" si="0"/>
        <v>55993.7</v>
      </c>
      <c r="I10" s="30">
        <f t="shared" si="0"/>
        <v>57457</v>
      </c>
      <c r="J10" s="30">
        <f t="shared" si="0"/>
        <v>58378.600000000006</v>
      </c>
      <c r="K10" s="30">
        <f t="shared" si="0"/>
        <v>59000.7</v>
      </c>
      <c r="L10" s="30">
        <f t="shared" si="0"/>
        <v>59640.2</v>
      </c>
      <c r="M10" s="30">
        <f t="shared" si="0"/>
        <v>60219.899999999994</v>
      </c>
      <c r="N10" s="30">
        <f t="shared" si="0"/>
        <v>60767.899999999994</v>
      </c>
      <c r="O10" s="30">
        <f t="shared" si="0"/>
        <v>61292.6</v>
      </c>
      <c r="P10" s="30">
        <f t="shared" si="0"/>
        <v>61754.100000000006</v>
      </c>
      <c r="Q10" s="30">
        <f t="shared" si="0"/>
        <v>62201.1</v>
      </c>
      <c r="R10" s="30">
        <f t="shared" si="0"/>
        <v>62789.599999999999</v>
      </c>
      <c r="S10" s="30">
        <f t="shared" si="0"/>
        <v>63365.8</v>
      </c>
      <c r="T10" s="30">
        <f t="shared" si="0"/>
        <v>63924.5</v>
      </c>
      <c r="U10" s="30">
        <f t="shared" si="0"/>
        <v>64495.7</v>
      </c>
      <c r="V10" s="30">
        <f t="shared" si="0"/>
        <v>65028.600000000006</v>
      </c>
      <c r="W10" s="30">
        <f t="shared" si="0"/>
        <v>65564.100000000006</v>
      </c>
      <c r="X10" s="30">
        <f t="shared" si="0"/>
        <v>66078.100000000006</v>
      </c>
      <c r="Y10" s="30">
        <f t="shared" si="0"/>
        <v>66572.3</v>
      </c>
      <c r="Z10" s="30">
        <f t="shared" si="0"/>
        <v>67094</v>
      </c>
      <c r="AA10" s="30">
        <f t="shared" si="0"/>
        <v>67564.100000000006</v>
      </c>
      <c r="AB10" s="30">
        <f t="shared" si="0"/>
        <v>68053.5</v>
      </c>
      <c r="AC10" s="30">
        <f t="shared" si="0"/>
        <v>68499.600000000006</v>
      </c>
      <c r="AD10" s="30">
        <f t="shared" si="0"/>
        <v>68978.600000000006</v>
      </c>
      <c r="AE10" s="30">
        <f t="shared" si="0"/>
        <v>69418.2</v>
      </c>
      <c r="AF10" s="30">
        <f t="shared" si="0"/>
        <v>69865.600000000006</v>
      </c>
      <c r="AG10" s="30">
        <f t="shared" si="0"/>
        <v>70250.2</v>
      </c>
      <c r="AH10" s="30">
        <f t="shared" si="0"/>
        <v>70672.7</v>
      </c>
      <c r="AI10" s="30">
        <f t="shared" si="0"/>
        <v>71062.200000000012</v>
      </c>
      <c r="AJ10" s="30">
        <f t="shared" si="0"/>
        <v>71448.299999999988</v>
      </c>
      <c r="AK10" s="30">
        <f t="shared" si="0"/>
        <v>71804</v>
      </c>
      <c r="AL10" s="30">
        <f t="shared" si="0"/>
        <v>72154</v>
      </c>
      <c r="AM10" s="30">
        <f t="shared" si="0"/>
        <v>72488.3</v>
      </c>
      <c r="AN10" s="30">
        <f t="shared" si="0"/>
        <v>72799.299999999988</v>
      </c>
      <c r="AO10" s="30">
        <f t="shared" si="0"/>
        <v>73049.399999999994</v>
      </c>
      <c r="AP10" s="30">
        <f t="shared" si="0"/>
        <v>73282.5</v>
      </c>
      <c r="AQ10" s="30">
        <f t="shared" si="0"/>
        <v>73444.600000000006</v>
      </c>
      <c r="AR10" s="30">
        <f t="shared" si="0"/>
        <v>73612.400000000009</v>
      </c>
      <c r="AS10" s="30">
        <f t="shared" si="0"/>
        <v>73762.600000000006</v>
      </c>
      <c r="AT10" s="30">
        <f t="shared" si="0"/>
        <v>73850.8</v>
      </c>
      <c r="AU10" s="30">
        <f t="shared" si="0"/>
        <v>73929.8</v>
      </c>
    </row>
    <row r="12" spans="2:47">
      <c r="B12" s="24" t="s">
        <v>502</v>
      </c>
      <c r="C12" s="25" t="s">
        <v>422</v>
      </c>
      <c r="D12" s="25">
        <v>2017</v>
      </c>
      <c r="E12" s="25">
        <v>2018</v>
      </c>
      <c r="F12" s="25">
        <v>2019</v>
      </c>
      <c r="G12" s="25">
        <v>2020</v>
      </c>
      <c r="H12" s="25">
        <v>2021</v>
      </c>
      <c r="I12" s="25">
        <v>2022</v>
      </c>
      <c r="J12" s="25">
        <v>2023</v>
      </c>
      <c r="K12" s="25">
        <v>2024</v>
      </c>
      <c r="L12" s="25">
        <v>2025</v>
      </c>
      <c r="M12" s="25">
        <v>2026</v>
      </c>
      <c r="N12" s="25">
        <v>2027</v>
      </c>
      <c r="O12" s="25">
        <v>2028</v>
      </c>
      <c r="P12" s="25">
        <v>2029</v>
      </c>
      <c r="Q12" s="25">
        <v>2030</v>
      </c>
      <c r="R12" s="25">
        <v>2031</v>
      </c>
      <c r="S12" s="25">
        <v>2032</v>
      </c>
      <c r="T12" s="25">
        <v>2033</v>
      </c>
      <c r="U12" s="25">
        <v>2034</v>
      </c>
      <c r="V12" s="25">
        <v>2035</v>
      </c>
      <c r="W12" s="25">
        <v>2036</v>
      </c>
      <c r="X12" s="25">
        <v>2037</v>
      </c>
      <c r="Y12" s="25">
        <v>2038</v>
      </c>
      <c r="Z12" s="25">
        <v>2039</v>
      </c>
      <c r="AA12" s="25">
        <v>2040</v>
      </c>
      <c r="AB12" s="25">
        <v>2041</v>
      </c>
      <c r="AC12" s="25">
        <v>2042</v>
      </c>
      <c r="AD12" s="25">
        <v>2043</v>
      </c>
      <c r="AE12" s="25">
        <v>2044</v>
      </c>
      <c r="AF12" s="25">
        <v>2045</v>
      </c>
      <c r="AG12" s="25">
        <v>2046</v>
      </c>
      <c r="AH12" s="25">
        <v>2047</v>
      </c>
      <c r="AI12" s="25">
        <v>2048</v>
      </c>
      <c r="AJ12" s="25">
        <v>2049</v>
      </c>
      <c r="AK12" s="25">
        <v>2050</v>
      </c>
      <c r="AL12" s="25">
        <v>2051</v>
      </c>
      <c r="AM12" s="25">
        <v>2052</v>
      </c>
      <c r="AN12" s="25">
        <v>2053</v>
      </c>
      <c r="AO12" s="25">
        <v>2054</v>
      </c>
      <c r="AP12" s="25">
        <v>2055</v>
      </c>
      <c r="AQ12" s="25">
        <v>2056</v>
      </c>
      <c r="AR12" s="25">
        <v>2057</v>
      </c>
      <c r="AS12" s="25">
        <v>2058</v>
      </c>
      <c r="AT12" s="25">
        <v>2059</v>
      </c>
      <c r="AU12" s="25">
        <v>2060</v>
      </c>
    </row>
    <row r="13" spans="2:47">
      <c r="B13" s="27" t="s">
        <v>397</v>
      </c>
      <c r="C13" s="28" t="s">
        <v>498</v>
      </c>
      <c r="D13" s="28">
        <v>1170.8</v>
      </c>
      <c r="E13" s="28">
        <v>1243.0999999999999</v>
      </c>
      <c r="F13" s="28">
        <v>1325.7</v>
      </c>
      <c r="G13" s="28">
        <v>1418.9</v>
      </c>
      <c r="H13" s="28">
        <v>1523.1</v>
      </c>
      <c r="I13" s="28">
        <v>1500.6</v>
      </c>
      <c r="J13" s="28">
        <v>1514.4</v>
      </c>
      <c r="K13" s="28">
        <v>1527.1</v>
      </c>
      <c r="L13" s="28">
        <v>1543.1</v>
      </c>
      <c r="M13" s="28">
        <v>1554.7</v>
      </c>
      <c r="N13" s="28">
        <v>1563.9</v>
      </c>
      <c r="O13" s="28">
        <v>1570.4</v>
      </c>
      <c r="P13" s="28">
        <v>1572.4</v>
      </c>
      <c r="Q13" s="28">
        <v>1572.4</v>
      </c>
      <c r="R13" s="28">
        <v>1586.9</v>
      </c>
      <c r="S13" s="28">
        <v>1601</v>
      </c>
      <c r="T13" s="28">
        <v>1614.5</v>
      </c>
      <c r="U13" s="28">
        <v>1628.6</v>
      </c>
      <c r="V13" s="28">
        <v>1641.1</v>
      </c>
      <c r="W13" s="28">
        <v>1654</v>
      </c>
      <c r="X13" s="28">
        <v>1666</v>
      </c>
      <c r="Y13" s="28">
        <v>1677.5</v>
      </c>
      <c r="Z13" s="28">
        <v>1690.2</v>
      </c>
      <c r="AA13" s="28">
        <v>1701</v>
      </c>
      <c r="AB13" s="28">
        <v>1712.9</v>
      </c>
      <c r="AC13" s="28">
        <v>1723.5</v>
      </c>
      <c r="AD13" s="28">
        <v>1735.7</v>
      </c>
      <c r="AE13" s="28">
        <v>1746.7</v>
      </c>
      <c r="AF13" s="28">
        <v>1758.3</v>
      </c>
      <c r="AG13" s="28">
        <v>1767.9</v>
      </c>
      <c r="AH13" s="28">
        <v>1779.2</v>
      </c>
      <c r="AI13" s="28">
        <v>1789.8</v>
      </c>
      <c r="AJ13" s="28">
        <v>1800.5</v>
      </c>
      <c r="AK13" s="28">
        <v>1810.6</v>
      </c>
      <c r="AL13" s="28">
        <v>1820.4</v>
      </c>
      <c r="AM13" s="28">
        <v>1829.6</v>
      </c>
      <c r="AN13" s="28">
        <v>1837.6</v>
      </c>
      <c r="AO13" s="28">
        <v>1843.7</v>
      </c>
      <c r="AP13" s="28">
        <v>1849.1</v>
      </c>
      <c r="AQ13" s="28">
        <v>1851.8</v>
      </c>
      <c r="AR13" s="28">
        <v>1855</v>
      </c>
      <c r="AS13" s="28">
        <v>1857.7</v>
      </c>
      <c r="AT13" s="28">
        <v>1857</v>
      </c>
      <c r="AU13" s="28">
        <v>1855.6</v>
      </c>
    </row>
    <row r="14" spans="2:47">
      <c r="B14" s="27" t="s">
        <v>432</v>
      </c>
      <c r="C14" s="28" t="s">
        <v>498</v>
      </c>
      <c r="D14" s="28">
        <v>9785.1</v>
      </c>
      <c r="E14" s="28">
        <v>10206.6</v>
      </c>
      <c r="F14" s="28">
        <v>10609.4</v>
      </c>
      <c r="G14" s="28">
        <v>10993.2</v>
      </c>
      <c r="H14" s="28">
        <v>11357.7</v>
      </c>
      <c r="I14" s="28">
        <v>11585.8</v>
      </c>
      <c r="J14" s="28">
        <v>11857.8</v>
      </c>
      <c r="K14" s="28">
        <v>11842.5</v>
      </c>
      <c r="L14" s="28">
        <v>12005.4</v>
      </c>
      <c r="M14" s="28">
        <v>12118</v>
      </c>
      <c r="N14" s="28">
        <v>12223.3</v>
      </c>
      <c r="O14" s="28">
        <v>12320.5</v>
      </c>
      <c r="P14" s="28">
        <v>12407.7</v>
      </c>
      <c r="Q14" s="28">
        <v>12488.1</v>
      </c>
      <c r="R14" s="28">
        <v>12590.8</v>
      </c>
      <c r="S14" s="28">
        <v>12690</v>
      </c>
      <c r="T14" s="28">
        <v>12785.1</v>
      </c>
      <c r="U14" s="28">
        <v>12877.6</v>
      </c>
      <c r="V14" s="28">
        <v>12964.4</v>
      </c>
      <c r="W14" s="28">
        <v>13048.1</v>
      </c>
      <c r="X14" s="28">
        <v>13127.1</v>
      </c>
      <c r="Y14" s="28">
        <v>13202.1</v>
      </c>
      <c r="Z14" s="28">
        <v>13274.7</v>
      </c>
      <c r="AA14" s="28">
        <v>13340.3</v>
      </c>
      <c r="AB14" s="28">
        <v>13403.7</v>
      </c>
      <c r="AC14" s="28">
        <v>13460.9</v>
      </c>
      <c r="AD14" s="28">
        <v>13516.3</v>
      </c>
      <c r="AE14" s="28">
        <v>13566.5</v>
      </c>
      <c r="AF14" s="28">
        <v>13616.9</v>
      </c>
      <c r="AG14" s="28">
        <v>13660.5</v>
      </c>
      <c r="AH14" s="28">
        <v>13702.5</v>
      </c>
      <c r="AI14" s="28">
        <v>13739.1</v>
      </c>
      <c r="AJ14" s="28">
        <v>13771.1</v>
      </c>
      <c r="AK14" s="28">
        <v>13797.5</v>
      </c>
      <c r="AL14" s="28">
        <v>13818.8</v>
      </c>
      <c r="AM14" s="28">
        <v>13834.5</v>
      </c>
      <c r="AN14" s="28">
        <v>13844.2</v>
      </c>
      <c r="AO14" s="28">
        <v>13848.3</v>
      </c>
      <c r="AP14" s="28">
        <v>13850.2</v>
      </c>
      <c r="AQ14" s="28">
        <v>13849.4</v>
      </c>
      <c r="AR14" s="28">
        <v>13846.5</v>
      </c>
      <c r="AS14" s="28">
        <v>13841.1</v>
      </c>
      <c r="AT14" s="28">
        <v>13830.6</v>
      </c>
      <c r="AU14" s="28">
        <v>13816.7</v>
      </c>
    </row>
    <row r="15" spans="2:47">
      <c r="B15" s="27" t="s">
        <v>385</v>
      </c>
      <c r="C15" s="28" t="s">
        <v>498</v>
      </c>
      <c r="D15" s="28">
        <v>11384.4</v>
      </c>
      <c r="E15" s="28">
        <v>12012.1</v>
      </c>
      <c r="F15" s="28">
        <v>12626.4</v>
      </c>
      <c r="G15" s="28">
        <v>13227.4</v>
      </c>
      <c r="H15" s="28">
        <v>13814.8</v>
      </c>
      <c r="I15" s="28">
        <v>14966.8</v>
      </c>
      <c r="J15" s="28">
        <v>15244.2</v>
      </c>
      <c r="K15" s="28">
        <v>15622.9</v>
      </c>
      <c r="L15" s="28">
        <v>15888.2</v>
      </c>
      <c r="M15" s="28">
        <v>16200.5</v>
      </c>
      <c r="N15" s="28">
        <v>16511.400000000001</v>
      </c>
      <c r="O15" s="28">
        <v>16826.900000000001</v>
      </c>
      <c r="P15" s="28">
        <v>17145.400000000001</v>
      </c>
      <c r="Q15" s="28">
        <v>17466</v>
      </c>
      <c r="R15" s="28">
        <v>17737.3</v>
      </c>
      <c r="S15" s="28">
        <v>18004.2</v>
      </c>
      <c r="T15" s="28">
        <v>18267.5</v>
      </c>
      <c r="U15" s="28">
        <v>18528.3</v>
      </c>
      <c r="V15" s="28">
        <v>18785.900000000001</v>
      </c>
      <c r="W15" s="28">
        <v>19040.8</v>
      </c>
      <c r="X15" s="28">
        <v>19292.2</v>
      </c>
      <c r="Y15" s="28">
        <v>19539.900000000001</v>
      </c>
      <c r="Z15" s="28">
        <v>19784.599999999999</v>
      </c>
      <c r="AA15" s="28">
        <v>20026.099999999999</v>
      </c>
      <c r="AB15" s="28">
        <v>20264.5</v>
      </c>
      <c r="AC15" s="28">
        <v>20499.2</v>
      </c>
      <c r="AD15" s="28">
        <v>20730.7</v>
      </c>
      <c r="AE15" s="28">
        <v>20957.5</v>
      </c>
      <c r="AF15" s="28">
        <v>21178.3</v>
      </c>
      <c r="AG15" s="28">
        <v>21395.1</v>
      </c>
      <c r="AH15" s="28">
        <v>21608.5</v>
      </c>
      <c r="AI15" s="28">
        <v>21818.6</v>
      </c>
      <c r="AJ15" s="28">
        <v>22025.8</v>
      </c>
      <c r="AK15" s="28">
        <v>22230.2</v>
      </c>
      <c r="AL15" s="28">
        <v>22431.9</v>
      </c>
      <c r="AM15" s="28">
        <v>22638.400000000001</v>
      </c>
      <c r="AN15" s="28">
        <v>22850.6</v>
      </c>
      <c r="AO15" s="28">
        <v>23068.6</v>
      </c>
      <c r="AP15" s="28">
        <v>23289.8</v>
      </c>
      <c r="AQ15" s="28">
        <v>23511.9</v>
      </c>
      <c r="AR15" s="28">
        <v>23740.5</v>
      </c>
      <c r="AS15" s="28">
        <v>23969.7</v>
      </c>
      <c r="AT15" s="28">
        <v>24201</v>
      </c>
      <c r="AU15" s="28">
        <v>24437.3</v>
      </c>
    </row>
    <row r="16" spans="2:47">
      <c r="B16" s="27" t="s">
        <v>434</v>
      </c>
      <c r="C16" s="28" t="s">
        <v>498</v>
      </c>
      <c r="D16" s="28">
        <v>5329.1</v>
      </c>
      <c r="E16" s="28">
        <v>5391.7</v>
      </c>
      <c r="F16" s="28">
        <v>5450.6</v>
      </c>
      <c r="G16" s="28">
        <v>5506</v>
      </c>
      <c r="H16" s="28">
        <v>5557.8</v>
      </c>
      <c r="I16" s="28">
        <v>5669</v>
      </c>
      <c r="J16" s="28">
        <v>5745.8</v>
      </c>
      <c r="K16" s="28">
        <v>5778.4</v>
      </c>
      <c r="L16" s="28">
        <v>5853.4</v>
      </c>
      <c r="M16" s="28">
        <v>5907.2</v>
      </c>
      <c r="N16" s="28">
        <v>5959.5</v>
      </c>
      <c r="O16" s="28">
        <v>6010.1</v>
      </c>
      <c r="P16" s="28">
        <v>6058.9</v>
      </c>
      <c r="Q16" s="28">
        <v>6106</v>
      </c>
      <c r="R16" s="28">
        <v>6157.4</v>
      </c>
      <c r="S16" s="28">
        <v>6207.8</v>
      </c>
      <c r="T16" s="28">
        <v>6256.9</v>
      </c>
      <c r="U16" s="28">
        <v>6304.8</v>
      </c>
      <c r="V16" s="28">
        <v>6351.3</v>
      </c>
      <c r="W16" s="28">
        <v>6396.5</v>
      </c>
      <c r="X16" s="28">
        <v>6440.3</v>
      </c>
      <c r="Y16" s="28">
        <v>6482.7</v>
      </c>
      <c r="Z16" s="28">
        <v>6523.8</v>
      </c>
      <c r="AA16" s="28">
        <v>6561.7</v>
      </c>
      <c r="AB16" s="28">
        <v>6596.7</v>
      </c>
      <c r="AC16" s="28">
        <v>6629.5</v>
      </c>
      <c r="AD16" s="28">
        <v>6660.1</v>
      </c>
      <c r="AE16" s="28">
        <v>6688.2</v>
      </c>
      <c r="AF16" s="28">
        <v>6713.8</v>
      </c>
      <c r="AG16" s="28">
        <v>6736.4</v>
      </c>
      <c r="AH16" s="28">
        <v>6755.9</v>
      </c>
      <c r="AI16" s="28">
        <v>6772</v>
      </c>
      <c r="AJ16" s="28">
        <v>6784.3</v>
      </c>
      <c r="AK16" s="28">
        <v>6792.5</v>
      </c>
      <c r="AL16" s="28">
        <v>6796.4</v>
      </c>
      <c r="AM16" s="28">
        <v>6795.8</v>
      </c>
      <c r="AN16" s="28">
        <v>6790.3</v>
      </c>
      <c r="AO16" s="28">
        <v>6780</v>
      </c>
      <c r="AP16" s="28">
        <v>6764.8</v>
      </c>
      <c r="AQ16" s="28">
        <v>6745</v>
      </c>
      <c r="AR16" s="28">
        <v>6720.3</v>
      </c>
      <c r="AS16" s="28">
        <v>6693.3</v>
      </c>
      <c r="AT16" s="28">
        <v>6661.7</v>
      </c>
      <c r="AU16" s="28">
        <v>6623.8</v>
      </c>
    </row>
    <row r="17" spans="2:47">
      <c r="B17" s="27" t="s">
        <v>439</v>
      </c>
      <c r="C17" s="28" t="s">
        <v>498</v>
      </c>
      <c r="D17" s="28">
        <v>127.8</v>
      </c>
      <c r="E17" s="28">
        <v>154</v>
      </c>
      <c r="F17" s="28">
        <v>180.3</v>
      </c>
      <c r="G17" s="28">
        <v>206.5</v>
      </c>
      <c r="H17" s="28">
        <v>232.8</v>
      </c>
      <c r="I17" s="28">
        <v>232.5</v>
      </c>
      <c r="J17" s="28">
        <v>232</v>
      </c>
      <c r="K17" s="28">
        <v>231.6</v>
      </c>
      <c r="L17" s="28">
        <v>231.1</v>
      </c>
      <c r="M17" s="28">
        <v>230.7</v>
      </c>
      <c r="N17" s="28">
        <v>230.2</v>
      </c>
      <c r="O17" s="28">
        <v>229.9</v>
      </c>
      <c r="P17" s="28">
        <v>229.4</v>
      </c>
      <c r="Q17" s="28">
        <v>229.1</v>
      </c>
      <c r="R17" s="28">
        <v>228.8</v>
      </c>
      <c r="S17" s="28">
        <v>228.4</v>
      </c>
      <c r="T17" s="28">
        <v>228.1</v>
      </c>
      <c r="U17" s="28">
        <v>227.8</v>
      </c>
      <c r="V17" s="28">
        <v>227.6</v>
      </c>
      <c r="W17" s="28">
        <v>227.3</v>
      </c>
      <c r="X17" s="28">
        <v>227</v>
      </c>
      <c r="Y17" s="28">
        <v>226.7</v>
      </c>
      <c r="Z17" s="28">
        <v>226.5</v>
      </c>
      <c r="AA17" s="28">
        <v>226.3</v>
      </c>
      <c r="AB17" s="28">
        <v>226.1</v>
      </c>
      <c r="AC17" s="28">
        <v>225.9</v>
      </c>
      <c r="AD17" s="28">
        <v>225.6</v>
      </c>
      <c r="AE17" s="28">
        <v>225.5</v>
      </c>
      <c r="AF17" s="28">
        <v>225.3</v>
      </c>
      <c r="AG17" s="28">
        <v>225.1</v>
      </c>
      <c r="AH17" s="28">
        <v>225</v>
      </c>
      <c r="AI17" s="28">
        <v>224.8</v>
      </c>
      <c r="AJ17" s="28">
        <v>224.7</v>
      </c>
      <c r="AK17" s="28">
        <v>224.6</v>
      </c>
      <c r="AL17" s="28">
        <v>224.4</v>
      </c>
      <c r="AM17" s="28">
        <v>224.3</v>
      </c>
      <c r="AN17" s="28">
        <v>224.2</v>
      </c>
      <c r="AO17" s="28">
        <v>224.1</v>
      </c>
      <c r="AP17" s="28">
        <v>224</v>
      </c>
      <c r="AQ17" s="28">
        <v>223.9</v>
      </c>
      <c r="AR17" s="28">
        <v>223.8</v>
      </c>
      <c r="AS17" s="28">
        <v>223.7</v>
      </c>
      <c r="AT17" s="28">
        <v>223.6</v>
      </c>
      <c r="AU17" s="28">
        <v>223.5</v>
      </c>
    </row>
    <row r="18" spans="2:47">
      <c r="B18" s="27" t="s">
        <v>391</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436</v>
      </c>
      <c r="C19" s="28" t="s">
        <v>498</v>
      </c>
      <c r="D19" s="28">
        <v>17077.8</v>
      </c>
      <c r="E19" s="28">
        <v>18738.7</v>
      </c>
      <c r="F19" s="28">
        <v>20364.3</v>
      </c>
      <c r="G19" s="28">
        <v>21954.1</v>
      </c>
      <c r="H19" s="28">
        <v>23507.5</v>
      </c>
      <c r="I19" s="28">
        <v>23496.9</v>
      </c>
      <c r="J19" s="28">
        <v>23778.9</v>
      </c>
      <c r="K19" s="28">
        <v>23923.7</v>
      </c>
      <c r="L19" s="28">
        <v>24064.3</v>
      </c>
      <c r="M19" s="28">
        <v>24146.9</v>
      </c>
      <c r="N19" s="28">
        <v>24210</v>
      </c>
      <c r="O19" s="28">
        <v>24256.7</v>
      </c>
      <c r="P19" s="28">
        <v>24253.200000000001</v>
      </c>
      <c r="Q19" s="28">
        <v>24242.799999999999</v>
      </c>
      <c r="R19" s="28">
        <v>24381.200000000001</v>
      </c>
      <c r="S19" s="28">
        <v>24516.1</v>
      </c>
      <c r="T19" s="28">
        <v>24642.2</v>
      </c>
      <c r="U19" s="28">
        <v>24785.599999999999</v>
      </c>
      <c r="V19" s="28">
        <v>24901.8</v>
      </c>
      <c r="W19" s="28">
        <v>25026.3</v>
      </c>
      <c r="X19" s="28">
        <v>25139</v>
      </c>
      <c r="Y19" s="28">
        <v>25240.6</v>
      </c>
      <c r="Z19" s="28">
        <v>25374.3</v>
      </c>
      <c r="AA19" s="28">
        <v>25470.2</v>
      </c>
      <c r="AB19" s="28">
        <v>25591.599999999999</v>
      </c>
      <c r="AC19" s="28">
        <v>25681.8</v>
      </c>
      <c r="AD19" s="28">
        <v>25809.1</v>
      </c>
      <c r="AE19" s="28">
        <v>25909.5</v>
      </c>
      <c r="AF19" s="28">
        <v>26025.1</v>
      </c>
      <c r="AG19" s="28">
        <v>26092.400000000001</v>
      </c>
      <c r="AH19" s="28">
        <v>26202.3</v>
      </c>
      <c r="AI19" s="28">
        <v>26290.2</v>
      </c>
      <c r="AJ19" s="28">
        <v>26383.8</v>
      </c>
      <c r="AK19" s="28">
        <v>26457.9</v>
      </c>
      <c r="AL19" s="28">
        <v>26537.1</v>
      </c>
      <c r="AM19" s="28">
        <v>26604.2</v>
      </c>
      <c r="AN19" s="28">
        <v>26652.400000000001</v>
      </c>
      <c r="AO19" s="28">
        <v>26646.3</v>
      </c>
      <c r="AP19" s="28">
        <v>26628.6</v>
      </c>
      <c r="AQ19" s="28">
        <v>26550</v>
      </c>
      <c r="AR19" s="28">
        <v>26476.400000000001</v>
      </c>
      <c r="AS19" s="28">
        <v>26391.1</v>
      </c>
      <c r="AT19" s="28">
        <v>26255.5</v>
      </c>
      <c r="AU19" s="28">
        <v>26115.4</v>
      </c>
    </row>
    <row r="20" spans="2:47">
      <c r="B20" s="27" t="s">
        <v>501</v>
      </c>
      <c r="C20" s="29" t="s">
        <v>498</v>
      </c>
      <c r="D20" s="30">
        <f>SUM(D13:D19)</f>
        <v>44875</v>
      </c>
      <c r="E20" s="30">
        <f t="shared" ref="E20:AU20" si="1">SUM(E13:E19)</f>
        <v>47746.200000000004</v>
      </c>
      <c r="F20" s="30">
        <f t="shared" si="1"/>
        <v>50556.7</v>
      </c>
      <c r="G20" s="30">
        <f t="shared" si="1"/>
        <v>53306.1</v>
      </c>
      <c r="H20" s="30">
        <f t="shared" si="1"/>
        <v>55993.7</v>
      </c>
      <c r="I20" s="30">
        <f t="shared" si="1"/>
        <v>57451.6</v>
      </c>
      <c r="J20" s="30">
        <f t="shared" si="1"/>
        <v>58373.100000000006</v>
      </c>
      <c r="K20" s="30">
        <f t="shared" si="1"/>
        <v>58926.2</v>
      </c>
      <c r="L20" s="30">
        <f t="shared" si="1"/>
        <v>59585.5</v>
      </c>
      <c r="M20" s="30">
        <f t="shared" si="1"/>
        <v>60158</v>
      </c>
      <c r="N20" s="30">
        <f t="shared" si="1"/>
        <v>60698.299999999996</v>
      </c>
      <c r="O20" s="30">
        <f t="shared" si="1"/>
        <v>61214.5</v>
      </c>
      <c r="P20" s="30">
        <f t="shared" si="1"/>
        <v>61667</v>
      </c>
      <c r="Q20" s="30">
        <f t="shared" si="1"/>
        <v>62104.399999999994</v>
      </c>
      <c r="R20" s="30">
        <f t="shared" si="1"/>
        <v>62682.400000000009</v>
      </c>
      <c r="S20" s="30">
        <f t="shared" si="1"/>
        <v>63247.5</v>
      </c>
      <c r="T20" s="30">
        <f t="shared" si="1"/>
        <v>63794.3</v>
      </c>
      <c r="U20" s="30">
        <f t="shared" si="1"/>
        <v>64352.700000000004</v>
      </c>
      <c r="V20" s="30">
        <f t="shared" si="1"/>
        <v>64872.100000000006</v>
      </c>
      <c r="W20" s="30">
        <f t="shared" si="1"/>
        <v>65393</v>
      </c>
      <c r="X20" s="30">
        <f t="shared" si="1"/>
        <v>65891.600000000006</v>
      </c>
      <c r="Y20" s="30">
        <f t="shared" si="1"/>
        <v>66369.5</v>
      </c>
      <c r="Z20" s="30">
        <f t="shared" si="1"/>
        <v>66874.100000000006</v>
      </c>
      <c r="AA20" s="30">
        <f t="shared" si="1"/>
        <v>67325.599999999991</v>
      </c>
      <c r="AB20" s="30">
        <f t="shared" si="1"/>
        <v>67795.5</v>
      </c>
      <c r="AC20" s="30">
        <f t="shared" si="1"/>
        <v>68220.800000000003</v>
      </c>
      <c r="AD20" s="30">
        <f t="shared" si="1"/>
        <v>68677.5</v>
      </c>
      <c r="AE20" s="30">
        <f t="shared" si="1"/>
        <v>69093.899999999994</v>
      </c>
      <c r="AF20" s="30">
        <f t="shared" si="1"/>
        <v>69517.700000000012</v>
      </c>
      <c r="AG20" s="30">
        <f t="shared" si="1"/>
        <v>69877.399999999994</v>
      </c>
      <c r="AH20" s="30">
        <f t="shared" si="1"/>
        <v>70273.399999999994</v>
      </c>
      <c r="AI20" s="30">
        <f t="shared" si="1"/>
        <v>70634.5</v>
      </c>
      <c r="AJ20" s="30">
        <f t="shared" si="1"/>
        <v>70990.2</v>
      </c>
      <c r="AK20" s="30">
        <f t="shared" si="1"/>
        <v>71313.3</v>
      </c>
      <c r="AL20" s="30">
        <f t="shared" si="1"/>
        <v>71629</v>
      </c>
      <c r="AM20" s="30">
        <f t="shared" si="1"/>
        <v>71926.8</v>
      </c>
      <c r="AN20" s="30">
        <f t="shared" si="1"/>
        <v>72199.3</v>
      </c>
      <c r="AO20" s="30">
        <f t="shared" si="1"/>
        <v>72411</v>
      </c>
      <c r="AP20" s="30">
        <f t="shared" si="1"/>
        <v>72606.5</v>
      </c>
      <c r="AQ20" s="30">
        <f t="shared" si="1"/>
        <v>72732</v>
      </c>
      <c r="AR20" s="30">
        <f t="shared" si="1"/>
        <v>72862.5</v>
      </c>
      <c r="AS20" s="30">
        <f t="shared" si="1"/>
        <v>72976.600000000006</v>
      </c>
      <c r="AT20" s="30">
        <f t="shared" si="1"/>
        <v>73029.399999999994</v>
      </c>
      <c r="AU20" s="30">
        <f t="shared" si="1"/>
        <v>73072.3</v>
      </c>
    </row>
    <row r="22" spans="2:47">
      <c r="B22" s="24" t="s">
        <v>503</v>
      </c>
      <c r="C22" s="25" t="s">
        <v>422</v>
      </c>
      <c r="D22" s="25">
        <v>2017</v>
      </c>
      <c r="E22" s="25">
        <v>2018</v>
      </c>
      <c r="F22" s="25">
        <v>2019</v>
      </c>
      <c r="G22" s="25">
        <v>2020</v>
      </c>
      <c r="H22" s="25">
        <v>2021</v>
      </c>
      <c r="I22" s="25">
        <v>2022</v>
      </c>
      <c r="J22" s="25">
        <v>2023</v>
      </c>
      <c r="K22" s="25">
        <v>2024</v>
      </c>
      <c r="L22" s="25">
        <v>2025</v>
      </c>
      <c r="M22" s="25">
        <v>2026</v>
      </c>
      <c r="N22" s="25">
        <v>2027</v>
      </c>
      <c r="O22" s="25">
        <v>2028</v>
      </c>
      <c r="P22" s="25">
        <v>2029</v>
      </c>
      <c r="Q22" s="25">
        <v>2030</v>
      </c>
      <c r="R22" s="25">
        <v>2031</v>
      </c>
      <c r="S22" s="25">
        <v>2032</v>
      </c>
      <c r="T22" s="25">
        <v>2033</v>
      </c>
      <c r="U22" s="25">
        <v>2034</v>
      </c>
      <c r="V22" s="25">
        <v>2035</v>
      </c>
      <c r="W22" s="25">
        <v>2036</v>
      </c>
      <c r="X22" s="25">
        <v>2037</v>
      </c>
      <c r="Y22" s="25">
        <v>2038</v>
      </c>
      <c r="Z22" s="25">
        <v>2039</v>
      </c>
      <c r="AA22" s="25">
        <v>2040</v>
      </c>
      <c r="AB22" s="25">
        <v>2041</v>
      </c>
      <c r="AC22" s="25">
        <v>2042</v>
      </c>
      <c r="AD22" s="25">
        <v>2043</v>
      </c>
      <c r="AE22" s="25">
        <v>2044</v>
      </c>
      <c r="AF22" s="25">
        <v>2045</v>
      </c>
      <c r="AG22" s="25">
        <v>2046</v>
      </c>
      <c r="AH22" s="25">
        <v>2047</v>
      </c>
      <c r="AI22" s="25">
        <v>2048</v>
      </c>
      <c r="AJ22" s="25">
        <v>2049</v>
      </c>
      <c r="AK22" s="25">
        <v>2050</v>
      </c>
      <c r="AL22" s="25">
        <v>2051</v>
      </c>
      <c r="AM22" s="25">
        <v>2052</v>
      </c>
      <c r="AN22" s="25">
        <v>2053</v>
      </c>
      <c r="AO22" s="25">
        <v>2054</v>
      </c>
      <c r="AP22" s="25">
        <v>2055</v>
      </c>
      <c r="AQ22" s="25">
        <v>2056</v>
      </c>
      <c r="AR22" s="25">
        <v>2057</v>
      </c>
      <c r="AS22" s="25">
        <v>2058</v>
      </c>
      <c r="AT22" s="25">
        <v>2059</v>
      </c>
      <c r="AU22" s="25">
        <v>2060</v>
      </c>
    </row>
    <row r="23" spans="2:47">
      <c r="B23" s="27" t="s">
        <v>397</v>
      </c>
      <c r="C23" s="28" t="s">
        <v>498</v>
      </c>
      <c r="D23" s="28">
        <f t="shared" ref="D23:D29" si="2">+D3-D13</f>
        <v>0</v>
      </c>
      <c r="E23" s="28">
        <f t="shared" ref="E23:AU29" si="3">+E3-E13</f>
        <v>0</v>
      </c>
      <c r="F23" s="28">
        <f t="shared" si="3"/>
        <v>0</v>
      </c>
      <c r="G23" s="28">
        <f t="shared" si="3"/>
        <v>0</v>
      </c>
      <c r="H23" s="28">
        <f t="shared" si="3"/>
        <v>0</v>
      </c>
      <c r="I23" s="28">
        <f t="shared" si="3"/>
        <v>0</v>
      </c>
      <c r="J23" s="28">
        <f t="shared" si="3"/>
        <v>0</v>
      </c>
      <c r="K23" s="28">
        <f t="shared" si="3"/>
        <v>0</v>
      </c>
      <c r="L23" s="28">
        <f t="shared" si="3"/>
        <v>0</v>
      </c>
      <c r="M23" s="28">
        <f t="shared" si="3"/>
        <v>0</v>
      </c>
      <c r="N23" s="28">
        <f t="shared" si="3"/>
        <v>0</v>
      </c>
      <c r="O23" s="28">
        <f t="shared" si="3"/>
        <v>0</v>
      </c>
      <c r="P23" s="28">
        <f t="shared" si="3"/>
        <v>0</v>
      </c>
      <c r="Q23" s="28">
        <f t="shared" si="3"/>
        <v>0</v>
      </c>
      <c r="R23" s="28">
        <f t="shared" si="3"/>
        <v>0</v>
      </c>
      <c r="S23" s="28">
        <f t="shared" si="3"/>
        <v>0</v>
      </c>
      <c r="T23" s="28">
        <f t="shared" si="3"/>
        <v>0</v>
      </c>
      <c r="U23" s="28">
        <f t="shared" si="3"/>
        <v>0</v>
      </c>
      <c r="V23" s="28">
        <f t="shared" si="3"/>
        <v>0</v>
      </c>
      <c r="W23" s="28">
        <f t="shared" si="3"/>
        <v>0</v>
      </c>
      <c r="X23" s="28">
        <f t="shared" si="3"/>
        <v>0</v>
      </c>
      <c r="Y23" s="28">
        <f t="shared" si="3"/>
        <v>0</v>
      </c>
      <c r="Z23" s="28">
        <f t="shared" si="3"/>
        <v>0</v>
      </c>
      <c r="AA23" s="28">
        <f t="shared" si="3"/>
        <v>0</v>
      </c>
      <c r="AB23" s="28">
        <f t="shared" si="3"/>
        <v>0</v>
      </c>
      <c r="AC23" s="28">
        <f t="shared" si="3"/>
        <v>0</v>
      </c>
      <c r="AD23" s="28">
        <f t="shared" si="3"/>
        <v>0</v>
      </c>
      <c r="AE23" s="28">
        <f t="shared" si="3"/>
        <v>0</v>
      </c>
      <c r="AF23" s="28">
        <f t="shared" si="3"/>
        <v>0</v>
      </c>
      <c r="AG23" s="28">
        <f t="shared" si="3"/>
        <v>0</v>
      </c>
      <c r="AH23" s="28">
        <f t="shared" si="3"/>
        <v>0</v>
      </c>
      <c r="AI23" s="28">
        <f t="shared" si="3"/>
        <v>0</v>
      </c>
      <c r="AJ23" s="28">
        <f t="shared" si="3"/>
        <v>0</v>
      </c>
      <c r="AK23" s="28">
        <f t="shared" si="3"/>
        <v>0</v>
      </c>
      <c r="AL23" s="28">
        <f t="shared" si="3"/>
        <v>0</v>
      </c>
      <c r="AM23" s="28">
        <f t="shared" si="3"/>
        <v>0</v>
      </c>
      <c r="AN23" s="28">
        <f t="shared" si="3"/>
        <v>0</v>
      </c>
      <c r="AO23" s="28">
        <f t="shared" si="3"/>
        <v>0</v>
      </c>
      <c r="AP23" s="28">
        <f t="shared" si="3"/>
        <v>0</v>
      </c>
      <c r="AQ23" s="28">
        <f t="shared" si="3"/>
        <v>0</v>
      </c>
      <c r="AR23" s="28">
        <f t="shared" si="3"/>
        <v>0</v>
      </c>
      <c r="AS23" s="28">
        <f t="shared" si="3"/>
        <v>0</v>
      </c>
      <c r="AT23" s="28">
        <f t="shared" si="3"/>
        <v>0</v>
      </c>
      <c r="AU23" s="28">
        <f t="shared" si="3"/>
        <v>0</v>
      </c>
    </row>
    <row r="24" spans="2:47">
      <c r="B24" s="27" t="s">
        <v>432</v>
      </c>
      <c r="C24" s="28" t="s">
        <v>498</v>
      </c>
      <c r="D24" s="28">
        <f t="shared" si="2"/>
        <v>0</v>
      </c>
      <c r="E24" s="28">
        <f t="shared" ref="E24:S24" si="4">+E4-E14</f>
        <v>0</v>
      </c>
      <c r="F24" s="28">
        <f t="shared" si="4"/>
        <v>0</v>
      </c>
      <c r="G24" s="28">
        <f t="shared" si="4"/>
        <v>0</v>
      </c>
      <c r="H24" s="28">
        <f t="shared" si="4"/>
        <v>0</v>
      </c>
      <c r="I24" s="28">
        <f t="shared" si="4"/>
        <v>12.300000000001091</v>
      </c>
      <c r="J24" s="28">
        <f t="shared" si="4"/>
        <v>12.300000000001091</v>
      </c>
      <c r="K24" s="28">
        <f t="shared" si="4"/>
        <v>169.70000000000073</v>
      </c>
      <c r="L24" s="28">
        <f t="shared" si="4"/>
        <v>146.30000000000109</v>
      </c>
      <c r="M24" s="28">
        <f t="shared" si="4"/>
        <v>163.60000000000036</v>
      </c>
      <c r="N24" s="28">
        <f t="shared" si="4"/>
        <v>182.10000000000036</v>
      </c>
      <c r="O24" s="28">
        <f t="shared" si="4"/>
        <v>202.20000000000073</v>
      </c>
      <c r="P24" s="28">
        <f t="shared" si="4"/>
        <v>223.5</v>
      </c>
      <c r="Q24" s="28">
        <f t="shared" si="4"/>
        <v>246.29999999999927</v>
      </c>
      <c r="R24" s="28">
        <f t="shared" si="4"/>
        <v>270.60000000000036</v>
      </c>
      <c r="S24" s="28">
        <f t="shared" si="4"/>
        <v>296.5</v>
      </c>
      <c r="T24" s="28">
        <f t="shared" si="3"/>
        <v>324.10000000000036</v>
      </c>
      <c r="U24" s="28">
        <f t="shared" si="3"/>
        <v>353.39999999999964</v>
      </c>
      <c r="V24" s="28">
        <f t="shared" si="3"/>
        <v>384.5</v>
      </c>
      <c r="W24" s="28">
        <f t="shared" si="3"/>
        <v>417.5</v>
      </c>
      <c r="X24" s="28">
        <f t="shared" si="3"/>
        <v>452</v>
      </c>
      <c r="Y24" s="28">
        <f t="shared" si="3"/>
        <v>488.10000000000036</v>
      </c>
      <c r="Z24" s="28">
        <f t="shared" si="3"/>
        <v>526.29999999999927</v>
      </c>
      <c r="AA24" s="28">
        <f t="shared" si="3"/>
        <v>567</v>
      </c>
      <c r="AB24" s="28">
        <f t="shared" si="3"/>
        <v>609.59999999999854</v>
      </c>
      <c r="AC24" s="28">
        <f t="shared" si="3"/>
        <v>654.39999999999964</v>
      </c>
      <c r="AD24" s="28">
        <f t="shared" si="3"/>
        <v>701.70000000000073</v>
      </c>
      <c r="AE24" s="28">
        <f t="shared" si="3"/>
        <v>750.29999999999927</v>
      </c>
      <c r="AF24" s="28">
        <f t="shared" si="3"/>
        <v>797.70000000000073</v>
      </c>
      <c r="AG24" s="28">
        <f t="shared" si="3"/>
        <v>847.20000000000073</v>
      </c>
      <c r="AH24" s="28">
        <f t="shared" si="3"/>
        <v>898.89999999999964</v>
      </c>
      <c r="AI24" s="28">
        <f t="shared" si="3"/>
        <v>953.10000000000036</v>
      </c>
      <c r="AJ24" s="28">
        <f t="shared" si="3"/>
        <v>1010</v>
      </c>
      <c r="AK24" s="28">
        <f t="shared" si="3"/>
        <v>1069.7999999999993</v>
      </c>
      <c r="AL24" s="28">
        <f t="shared" si="3"/>
        <v>1132.2000000000007</v>
      </c>
      <c r="AM24" s="28">
        <f t="shared" si="3"/>
        <v>1197.5</v>
      </c>
      <c r="AN24" s="28">
        <f t="shared" si="3"/>
        <v>1265.0999999999985</v>
      </c>
      <c r="AO24" s="28">
        <f t="shared" si="3"/>
        <v>1334.3000000000011</v>
      </c>
      <c r="AP24" s="28">
        <f t="shared" si="3"/>
        <v>1403.2999999999993</v>
      </c>
      <c r="AQ24" s="28">
        <f t="shared" si="3"/>
        <v>1470.2000000000007</v>
      </c>
      <c r="AR24" s="28">
        <f t="shared" si="3"/>
        <v>1539</v>
      </c>
      <c r="AS24" s="28">
        <f t="shared" si="3"/>
        <v>1608.3999999999996</v>
      </c>
      <c r="AT24" s="28">
        <f t="shared" si="3"/>
        <v>1678.3999999999996</v>
      </c>
      <c r="AU24" s="28">
        <f t="shared" si="3"/>
        <v>1749.3999999999996</v>
      </c>
    </row>
    <row r="25" spans="2:47">
      <c r="B25" s="27" t="s">
        <v>385</v>
      </c>
      <c r="C25" s="28" t="s">
        <v>498</v>
      </c>
      <c r="D25" s="28">
        <f t="shared" si="2"/>
        <v>0</v>
      </c>
      <c r="E25" s="28">
        <f t="shared" si="3"/>
        <v>0</v>
      </c>
      <c r="F25" s="28">
        <f t="shared" si="3"/>
        <v>0</v>
      </c>
      <c r="G25" s="28">
        <f t="shared" si="3"/>
        <v>0</v>
      </c>
      <c r="H25" s="28">
        <f t="shared" si="3"/>
        <v>0</v>
      </c>
      <c r="I25" s="28">
        <f t="shared" si="3"/>
        <v>-9.2999999999992724</v>
      </c>
      <c r="J25" s="28">
        <f t="shared" si="3"/>
        <v>-9.3000000000010914</v>
      </c>
      <c r="K25" s="28">
        <f t="shared" si="3"/>
        <v>-138.79999999999927</v>
      </c>
      <c r="L25" s="28">
        <f t="shared" si="3"/>
        <v>-110.90000000000146</v>
      </c>
      <c r="M25" s="28">
        <f t="shared" si="3"/>
        <v>-124.70000000000073</v>
      </c>
      <c r="N25" s="28">
        <f t="shared" si="3"/>
        <v>-139.50000000000182</v>
      </c>
      <c r="O25" s="28">
        <f t="shared" si="3"/>
        <v>-155.5</v>
      </c>
      <c r="P25" s="28">
        <f t="shared" si="3"/>
        <v>-172.60000000000218</v>
      </c>
      <c r="Q25" s="28">
        <f t="shared" si="3"/>
        <v>-190.90000000000146</v>
      </c>
      <c r="R25" s="28">
        <f t="shared" si="3"/>
        <v>-210.39999999999782</v>
      </c>
      <c r="S25" s="28">
        <f t="shared" si="3"/>
        <v>-231.29999999999927</v>
      </c>
      <c r="T25" s="28">
        <f t="shared" si="3"/>
        <v>-253.59999999999854</v>
      </c>
      <c r="U25" s="28">
        <f t="shared" si="3"/>
        <v>-277.29999999999927</v>
      </c>
      <c r="V25" s="28">
        <f t="shared" si="3"/>
        <v>-302.60000000000218</v>
      </c>
      <c r="W25" s="28">
        <f t="shared" si="3"/>
        <v>-329.39999999999782</v>
      </c>
      <c r="X25" s="28">
        <f t="shared" si="3"/>
        <v>-357.60000000000218</v>
      </c>
      <c r="Y25" s="28">
        <f t="shared" si="3"/>
        <v>-387.20000000000073</v>
      </c>
      <c r="Z25" s="28">
        <f t="shared" si="3"/>
        <v>-418.69999999999709</v>
      </c>
      <c r="AA25" s="28">
        <f t="shared" si="3"/>
        <v>-452.19999999999709</v>
      </c>
      <c r="AB25" s="28">
        <f t="shared" si="3"/>
        <v>-487.5</v>
      </c>
      <c r="AC25" s="28">
        <f t="shared" si="3"/>
        <v>-524.90000000000146</v>
      </c>
      <c r="AD25" s="28">
        <f t="shared" si="3"/>
        <v>-564.5</v>
      </c>
      <c r="AE25" s="28">
        <f t="shared" si="3"/>
        <v>-605.59999999999854</v>
      </c>
      <c r="AF25" s="28">
        <f t="shared" si="3"/>
        <v>-646.20000000000073</v>
      </c>
      <c r="AG25" s="28">
        <f t="shared" si="3"/>
        <v>-689.19999999999709</v>
      </c>
      <c r="AH25" s="28">
        <f t="shared" si="3"/>
        <v>-734.5</v>
      </c>
      <c r="AI25" s="28">
        <f t="shared" si="3"/>
        <v>-782.39999999999782</v>
      </c>
      <c r="AJ25" s="28">
        <f t="shared" si="3"/>
        <v>-833.20000000000073</v>
      </c>
      <c r="AK25" s="28">
        <f t="shared" si="3"/>
        <v>-886.90000000000146</v>
      </c>
      <c r="AL25" s="28">
        <f t="shared" si="3"/>
        <v>-943.70000000000073</v>
      </c>
      <c r="AM25" s="28">
        <f t="shared" si="3"/>
        <v>-1003.3000000000029</v>
      </c>
      <c r="AN25" s="28">
        <f t="shared" si="3"/>
        <v>-1065.3999999999978</v>
      </c>
      <c r="AO25" s="28">
        <f t="shared" si="3"/>
        <v>-1129</v>
      </c>
      <c r="AP25" s="28">
        <f t="shared" si="3"/>
        <v>-1192.2999999999993</v>
      </c>
      <c r="AQ25" s="28">
        <f t="shared" si="3"/>
        <v>-1254.3000000000029</v>
      </c>
      <c r="AR25" s="28">
        <f t="shared" si="3"/>
        <v>-1317.2000000000007</v>
      </c>
      <c r="AS25" s="28">
        <f t="shared" si="3"/>
        <v>-1378.4000000000015</v>
      </c>
      <c r="AT25" s="28">
        <f t="shared" si="3"/>
        <v>-1439.2999999999993</v>
      </c>
      <c r="AU25" s="28">
        <f t="shared" si="3"/>
        <v>-1500.8999999999978</v>
      </c>
    </row>
    <row r="26" spans="2:47">
      <c r="B26" s="27" t="s">
        <v>434</v>
      </c>
      <c r="C26" s="28" t="s">
        <v>498</v>
      </c>
      <c r="D26" s="28">
        <f t="shared" si="2"/>
        <v>0</v>
      </c>
      <c r="E26" s="28">
        <f t="shared" si="3"/>
        <v>0</v>
      </c>
      <c r="F26" s="28">
        <f t="shared" si="3"/>
        <v>0</v>
      </c>
      <c r="G26" s="28">
        <f t="shared" si="3"/>
        <v>0</v>
      </c>
      <c r="H26" s="28">
        <f t="shared" si="3"/>
        <v>0</v>
      </c>
      <c r="I26" s="28">
        <f t="shared" si="3"/>
        <v>0.5</v>
      </c>
      <c r="J26" s="28">
        <f t="shared" si="3"/>
        <v>0.5999999999994543</v>
      </c>
      <c r="K26" s="28">
        <f t="shared" si="3"/>
        <v>30</v>
      </c>
      <c r="L26" s="28">
        <f t="shared" si="3"/>
        <v>16.5</v>
      </c>
      <c r="M26" s="28">
        <f t="shared" si="3"/>
        <v>19.100000000000364</v>
      </c>
      <c r="N26" s="28">
        <f t="shared" si="3"/>
        <v>22</v>
      </c>
      <c r="O26" s="28">
        <f t="shared" si="3"/>
        <v>25.099999999999454</v>
      </c>
      <c r="P26" s="28">
        <f t="shared" si="3"/>
        <v>28.5</v>
      </c>
      <c r="Q26" s="28">
        <f t="shared" si="3"/>
        <v>32.100000000000364</v>
      </c>
      <c r="R26" s="28">
        <f t="shared" si="3"/>
        <v>36.100000000000364</v>
      </c>
      <c r="S26" s="28">
        <f t="shared" si="3"/>
        <v>40.300000000000182</v>
      </c>
      <c r="T26" s="28">
        <f t="shared" si="3"/>
        <v>44.900000000000546</v>
      </c>
      <c r="U26" s="28">
        <f t="shared" si="3"/>
        <v>49.699999999999818</v>
      </c>
      <c r="V26" s="28">
        <f t="shared" si="3"/>
        <v>55</v>
      </c>
      <c r="W26" s="28">
        <f t="shared" si="3"/>
        <v>60.600000000000364</v>
      </c>
      <c r="X26" s="28">
        <f t="shared" si="3"/>
        <v>66.699999999999818</v>
      </c>
      <c r="Y26" s="28">
        <f t="shared" si="3"/>
        <v>73.100000000000364</v>
      </c>
      <c r="Z26" s="28">
        <f t="shared" si="3"/>
        <v>79.899999999999636</v>
      </c>
      <c r="AA26" s="28">
        <f t="shared" si="3"/>
        <v>87.300000000000182</v>
      </c>
      <c r="AB26" s="28">
        <f t="shared" si="3"/>
        <v>95.100000000000364</v>
      </c>
      <c r="AC26" s="28">
        <f t="shared" si="3"/>
        <v>103.60000000000036</v>
      </c>
      <c r="AD26" s="28">
        <f t="shared" si="3"/>
        <v>112.69999999999982</v>
      </c>
      <c r="AE26" s="28">
        <f t="shared" si="3"/>
        <v>122.5</v>
      </c>
      <c r="AF26" s="28">
        <f t="shared" si="3"/>
        <v>132.69999999999982</v>
      </c>
      <c r="AG26" s="28">
        <f t="shared" si="3"/>
        <v>143.80000000000018</v>
      </c>
      <c r="AH26" s="28">
        <f t="shared" si="3"/>
        <v>155.80000000000018</v>
      </c>
      <c r="AI26" s="28">
        <f t="shared" si="3"/>
        <v>168.80000000000018</v>
      </c>
      <c r="AJ26" s="28">
        <f t="shared" si="3"/>
        <v>183</v>
      </c>
      <c r="AK26" s="28">
        <f t="shared" si="3"/>
        <v>198.39999999999964</v>
      </c>
      <c r="AL26" s="28">
        <f t="shared" si="3"/>
        <v>215</v>
      </c>
      <c r="AM26" s="28">
        <f t="shared" si="3"/>
        <v>232.59999999999945</v>
      </c>
      <c r="AN26" s="28">
        <f t="shared" si="3"/>
        <v>251.39999999999964</v>
      </c>
      <c r="AO26" s="28">
        <f t="shared" si="3"/>
        <v>270.89999999999964</v>
      </c>
      <c r="AP26" s="28">
        <f t="shared" si="3"/>
        <v>290.80000000000018</v>
      </c>
      <c r="AQ26" s="28">
        <f t="shared" si="3"/>
        <v>310.80000000000018</v>
      </c>
      <c r="AR26" s="28">
        <f t="shared" si="3"/>
        <v>330.69999999999982</v>
      </c>
      <c r="AS26" s="28">
        <f t="shared" si="3"/>
        <v>347.5</v>
      </c>
      <c r="AT26" s="28">
        <f t="shared" si="3"/>
        <v>363.10000000000036</v>
      </c>
      <c r="AU26" s="28">
        <f t="shared" si="3"/>
        <v>378.80000000000018</v>
      </c>
    </row>
    <row r="27" spans="2:47">
      <c r="B27" s="27" t="s">
        <v>439</v>
      </c>
      <c r="C27" s="28" t="s">
        <v>498</v>
      </c>
      <c r="D27" s="28">
        <f t="shared" si="2"/>
        <v>0</v>
      </c>
      <c r="E27" s="28">
        <f t="shared" si="3"/>
        <v>0</v>
      </c>
      <c r="F27" s="28">
        <f t="shared" si="3"/>
        <v>0</v>
      </c>
      <c r="G27" s="28">
        <f t="shared" si="3"/>
        <v>0</v>
      </c>
      <c r="H27" s="28">
        <f t="shared" si="3"/>
        <v>0</v>
      </c>
      <c r="I27" s="28">
        <f t="shared" si="3"/>
        <v>0</v>
      </c>
      <c r="J27" s="28">
        <f t="shared" si="3"/>
        <v>0</v>
      </c>
      <c r="K27" s="28">
        <f t="shared" si="3"/>
        <v>0</v>
      </c>
      <c r="L27" s="28">
        <f t="shared" si="3"/>
        <v>0</v>
      </c>
      <c r="M27" s="28">
        <f t="shared" si="3"/>
        <v>0</v>
      </c>
      <c r="N27" s="28">
        <f t="shared" si="3"/>
        <v>0</v>
      </c>
      <c r="O27" s="28">
        <f t="shared" si="3"/>
        <v>0</v>
      </c>
      <c r="P27" s="28">
        <f t="shared" si="3"/>
        <v>0</v>
      </c>
      <c r="Q27" s="28">
        <f t="shared" si="3"/>
        <v>0</v>
      </c>
      <c r="R27" s="28">
        <f t="shared" si="3"/>
        <v>0</v>
      </c>
      <c r="S27" s="28">
        <f t="shared" si="3"/>
        <v>0</v>
      </c>
      <c r="T27" s="28">
        <f t="shared" si="3"/>
        <v>0</v>
      </c>
      <c r="U27" s="28">
        <f t="shared" si="3"/>
        <v>0</v>
      </c>
      <c r="V27" s="28">
        <f t="shared" si="3"/>
        <v>0</v>
      </c>
      <c r="W27" s="28">
        <f t="shared" si="3"/>
        <v>0</v>
      </c>
      <c r="X27" s="28">
        <f t="shared" si="3"/>
        <v>0</v>
      </c>
      <c r="Y27" s="28">
        <f t="shared" si="3"/>
        <v>0</v>
      </c>
      <c r="Z27" s="28">
        <f t="shared" si="3"/>
        <v>0</v>
      </c>
      <c r="AA27" s="28">
        <f t="shared" si="3"/>
        <v>0</v>
      </c>
      <c r="AB27" s="28">
        <f t="shared" si="3"/>
        <v>0</v>
      </c>
      <c r="AC27" s="28">
        <f t="shared" si="3"/>
        <v>0</v>
      </c>
      <c r="AD27" s="28">
        <f t="shared" si="3"/>
        <v>0</v>
      </c>
      <c r="AE27" s="28">
        <f t="shared" si="3"/>
        <v>0</v>
      </c>
      <c r="AF27" s="28">
        <f t="shared" si="3"/>
        <v>0</v>
      </c>
      <c r="AG27" s="28">
        <f t="shared" si="3"/>
        <v>0</v>
      </c>
      <c r="AH27" s="28">
        <f t="shared" si="3"/>
        <v>0</v>
      </c>
      <c r="AI27" s="28">
        <f t="shared" si="3"/>
        <v>0</v>
      </c>
      <c r="AJ27" s="28">
        <f t="shared" si="3"/>
        <v>0</v>
      </c>
      <c r="AK27" s="28">
        <f t="shared" si="3"/>
        <v>0</v>
      </c>
      <c r="AL27" s="28">
        <f t="shared" si="3"/>
        <v>0</v>
      </c>
      <c r="AM27" s="28">
        <f t="shared" si="3"/>
        <v>0</v>
      </c>
      <c r="AN27" s="28">
        <f t="shared" si="3"/>
        <v>0</v>
      </c>
      <c r="AO27" s="28">
        <f t="shared" si="3"/>
        <v>0</v>
      </c>
      <c r="AP27" s="28">
        <f t="shared" si="3"/>
        <v>0</v>
      </c>
      <c r="AQ27" s="28">
        <f t="shared" si="3"/>
        <v>0</v>
      </c>
      <c r="AR27" s="28">
        <f t="shared" si="3"/>
        <v>0</v>
      </c>
      <c r="AS27" s="28">
        <f t="shared" si="3"/>
        <v>0</v>
      </c>
      <c r="AT27" s="28">
        <f t="shared" si="3"/>
        <v>0</v>
      </c>
      <c r="AU27" s="28">
        <f t="shared" si="3"/>
        <v>0</v>
      </c>
    </row>
    <row r="28" spans="2:47">
      <c r="B28" s="27" t="s">
        <v>391</v>
      </c>
      <c r="C28" s="28" t="s">
        <v>498</v>
      </c>
      <c r="D28" s="28">
        <f t="shared" si="2"/>
        <v>0</v>
      </c>
      <c r="E28" s="28">
        <f t="shared" si="3"/>
        <v>0</v>
      </c>
      <c r="F28" s="28">
        <f t="shared" si="3"/>
        <v>0</v>
      </c>
      <c r="G28" s="28">
        <f t="shared" si="3"/>
        <v>0</v>
      </c>
      <c r="H28" s="28">
        <f t="shared" si="3"/>
        <v>0</v>
      </c>
      <c r="I28" s="28">
        <f t="shared" si="3"/>
        <v>0</v>
      </c>
      <c r="J28" s="28">
        <f t="shared" si="3"/>
        <v>0</v>
      </c>
      <c r="K28" s="28">
        <f t="shared" si="3"/>
        <v>0</v>
      </c>
      <c r="L28" s="28">
        <f t="shared" si="3"/>
        <v>0</v>
      </c>
      <c r="M28" s="28">
        <f t="shared" si="3"/>
        <v>0</v>
      </c>
      <c r="N28" s="28">
        <f t="shared" si="3"/>
        <v>0</v>
      </c>
      <c r="O28" s="28">
        <f t="shared" si="3"/>
        <v>0</v>
      </c>
      <c r="P28" s="28">
        <f t="shared" si="3"/>
        <v>0</v>
      </c>
      <c r="Q28" s="28">
        <f t="shared" si="3"/>
        <v>0</v>
      </c>
      <c r="R28" s="28">
        <f t="shared" si="3"/>
        <v>0</v>
      </c>
      <c r="S28" s="28">
        <f t="shared" si="3"/>
        <v>0</v>
      </c>
      <c r="T28" s="28">
        <f t="shared" si="3"/>
        <v>0</v>
      </c>
      <c r="U28" s="28">
        <f t="shared" si="3"/>
        <v>0</v>
      </c>
      <c r="V28" s="28">
        <f t="shared" si="3"/>
        <v>0</v>
      </c>
      <c r="W28" s="28">
        <f t="shared" si="3"/>
        <v>0</v>
      </c>
      <c r="X28" s="28">
        <f t="shared" si="3"/>
        <v>0</v>
      </c>
      <c r="Y28" s="28">
        <f t="shared" si="3"/>
        <v>0</v>
      </c>
      <c r="Z28" s="28">
        <f t="shared" si="3"/>
        <v>0</v>
      </c>
      <c r="AA28" s="28">
        <f t="shared" si="3"/>
        <v>0</v>
      </c>
      <c r="AB28" s="28">
        <f t="shared" si="3"/>
        <v>0</v>
      </c>
      <c r="AC28" s="28">
        <f t="shared" si="3"/>
        <v>0</v>
      </c>
      <c r="AD28" s="28">
        <f t="shared" si="3"/>
        <v>0</v>
      </c>
      <c r="AE28" s="28">
        <f t="shared" si="3"/>
        <v>0</v>
      </c>
      <c r="AF28" s="28">
        <f t="shared" si="3"/>
        <v>0</v>
      </c>
      <c r="AG28" s="28">
        <f t="shared" si="3"/>
        <v>0</v>
      </c>
      <c r="AH28" s="28">
        <f t="shared" si="3"/>
        <v>0</v>
      </c>
      <c r="AI28" s="28">
        <f t="shared" si="3"/>
        <v>0</v>
      </c>
      <c r="AJ28" s="28">
        <f t="shared" si="3"/>
        <v>0</v>
      </c>
      <c r="AK28" s="28">
        <f t="shared" si="3"/>
        <v>0</v>
      </c>
      <c r="AL28" s="28">
        <f t="shared" si="3"/>
        <v>0</v>
      </c>
      <c r="AM28" s="28">
        <f t="shared" si="3"/>
        <v>0</v>
      </c>
      <c r="AN28" s="28">
        <f t="shared" si="3"/>
        <v>0</v>
      </c>
      <c r="AO28" s="28">
        <f t="shared" si="3"/>
        <v>0</v>
      </c>
      <c r="AP28" s="28">
        <f t="shared" si="3"/>
        <v>0</v>
      </c>
      <c r="AQ28" s="28">
        <f t="shared" si="3"/>
        <v>0</v>
      </c>
      <c r="AR28" s="28">
        <f t="shared" si="3"/>
        <v>0</v>
      </c>
      <c r="AS28" s="28">
        <f t="shared" si="3"/>
        <v>0</v>
      </c>
      <c r="AT28" s="28">
        <f t="shared" si="3"/>
        <v>0</v>
      </c>
      <c r="AU28" s="28">
        <f t="shared" si="3"/>
        <v>0</v>
      </c>
    </row>
    <row r="29" spans="2:47">
      <c r="B29" s="27" t="s">
        <v>436</v>
      </c>
      <c r="C29" s="28" t="s">
        <v>498</v>
      </c>
      <c r="D29" s="28">
        <f t="shared" si="2"/>
        <v>0</v>
      </c>
      <c r="E29" s="28">
        <f t="shared" si="3"/>
        <v>0</v>
      </c>
      <c r="F29" s="28">
        <f t="shared" si="3"/>
        <v>0</v>
      </c>
      <c r="G29" s="28">
        <f t="shared" si="3"/>
        <v>0</v>
      </c>
      <c r="H29" s="28">
        <f t="shared" si="3"/>
        <v>0</v>
      </c>
      <c r="I29" s="28">
        <f t="shared" si="3"/>
        <v>1.8999999999978172</v>
      </c>
      <c r="J29" s="28">
        <f t="shared" si="3"/>
        <v>1.8999999999978172</v>
      </c>
      <c r="K29" s="28">
        <f t="shared" si="3"/>
        <v>13.599999999998545</v>
      </c>
      <c r="L29" s="28">
        <f t="shared" si="3"/>
        <v>2.7999999999992724</v>
      </c>
      <c r="M29" s="28">
        <f t="shared" si="3"/>
        <v>3.8999999999978172</v>
      </c>
      <c r="N29" s="28">
        <f t="shared" si="3"/>
        <v>5</v>
      </c>
      <c r="O29" s="28">
        <f t="shared" si="3"/>
        <v>6.2999999999992724</v>
      </c>
      <c r="P29" s="28">
        <f t="shared" si="3"/>
        <v>7.7000000000007276</v>
      </c>
      <c r="Q29" s="28">
        <f t="shared" ref="Q29:AU29" si="5">+Q9-Q19</f>
        <v>9.2000000000007276</v>
      </c>
      <c r="R29" s="28">
        <f t="shared" si="5"/>
        <v>10.899999999997817</v>
      </c>
      <c r="S29" s="28">
        <f t="shared" si="5"/>
        <v>12.80000000000291</v>
      </c>
      <c r="T29" s="28">
        <f t="shared" si="5"/>
        <v>14.799999999999272</v>
      </c>
      <c r="U29" s="28">
        <f t="shared" si="5"/>
        <v>17.200000000000728</v>
      </c>
      <c r="V29" s="28">
        <f t="shared" si="5"/>
        <v>19.600000000002183</v>
      </c>
      <c r="W29" s="28">
        <f t="shared" si="5"/>
        <v>22.400000000001455</v>
      </c>
      <c r="X29" s="28">
        <f t="shared" si="5"/>
        <v>25.400000000001455</v>
      </c>
      <c r="Y29" s="28">
        <f t="shared" si="5"/>
        <v>28.80000000000291</v>
      </c>
      <c r="Z29" s="28">
        <f t="shared" si="5"/>
        <v>32.400000000001455</v>
      </c>
      <c r="AA29" s="28">
        <f t="shared" si="5"/>
        <v>36.399999999997817</v>
      </c>
      <c r="AB29" s="28">
        <f t="shared" si="5"/>
        <v>40.80000000000291</v>
      </c>
      <c r="AC29" s="28">
        <f t="shared" si="5"/>
        <v>45.700000000000728</v>
      </c>
      <c r="AD29" s="28">
        <f t="shared" si="5"/>
        <v>51.200000000000728</v>
      </c>
      <c r="AE29" s="28">
        <f t="shared" si="5"/>
        <v>57.099999999998545</v>
      </c>
      <c r="AF29" s="28">
        <f t="shared" si="5"/>
        <v>63.700000000000728</v>
      </c>
      <c r="AG29" s="28">
        <f t="shared" si="5"/>
        <v>71</v>
      </c>
      <c r="AH29" s="28">
        <f t="shared" si="5"/>
        <v>79.100000000002183</v>
      </c>
      <c r="AI29" s="28">
        <f t="shared" si="5"/>
        <v>88.200000000000728</v>
      </c>
      <c r="AJ29" s="28">
        <f t="shared" si="5"/>
        <v>98.299999999999272</v>
      </c>
      <c r="AK29" s="28">
        <f t="shared" si="5"/>
        <v>109.39999999999782</v>
      </c>
      <c r="AL29" s="28">
        <f t="shared" si="5"/>
        <v>121.5</v>
      </c>
      <c r="AM29" s="28">
        <f t="shared" si="5"/>
        <v>134.70000000000073</v>
      </c>
      <c r="AN29" s="28">
        <f t="shared" si="5"/>
        <v>148.89999999999782</v>
      </c>
      <c r="AO29" s="28">
        <f t="shared" si="5"/>
        <v>162.20000000000073</v>
      </c>
      <c r="AP29" s="28">
        <f t="shared" si="5"/>
        <v>174.20000000000073</v>
      </c>
      <c r="AQ29" s="28">
        <f t="shared" si="5"/>
        <v>185.90000000000146</v>
      </c>
      <c r="AR29" s="28">
        <f t="shared" si="5"/>
        <v>197.39999999999782</v>
      </c>
      <c r="AS29" s="28">
        <f t="shared" si="5"/>
        <v>208.5</v>
      </c>
      <c r="AT29" s="28">
        <f t="shared" si="5"/>
        <v>219.20000000000073</v>
      </c>
      <c r="AU29" s="28">
        <f t="shared" si="5"/>
        <v>230.19999999999709</v>
      </c>
    </row>
    <row r="30" spans="2:47">
      <c r="B30" s="27" t="s">
        <v>501</v>
      </c>
      <c r="C30" s="29" t="s">
        <v>498</v>
      </c>
      <c r="D30" s="30">
        <f>SUM(D23:D29)</f>
        <v>0</v>
      </c>
      <c r="E30" s="30">
        <f t="shared" ref="E30:AU30" si="6">SUM(E23:E29)</f>
        <v>0</v>
      </c>
      <c r="F30" s="30">
        <f t="shared" si="6"/>
        <v>0</v>
      </c>
      <c r="G30" s="30">
        <f t="shared" si="6"/>
        <v>0</v>
      </c>
      <c r="H30" s="30">
        <f t="shared" si="6"/>
        <v>0</v>
      </c>
      <c r="I30" s="30">
        <f t="shared" si="6"/>
        <v>5.3999999999996362</v>
      </c>
      <c r="J30" s="30">
        <f t="shared" si="6"/>
        <v>5.4999999999972715</v>
      </c>
      <c r="K30" s="30">
        <f t="shared" si="6"/>
        <v>74.5</v>
      </c>
      <c r="L30" s="30">
        <f t="shared" si="6"/>
        <v>54.699999999998909</v>
      </c>
      <c r="M30" s="30">
        <f t="shared" si="6"/>
        <v>61.899999999997817</v>
      </c>
      <c r="N30" s="30">
        <f t="shared" si="6"/>
        <v>69.599999999998545</v>
      </c>
      <c r="O30" s="30">
        <f t="shared" si="6"/>
        <v>78.099999999999454</v>
      </c>
      <c r="P30" s="30">
        <f t="shared" si="6"/>
        <v>87.099999999998545</v>
      </c>
      <c r="Q30" s="30">
        <f t="shared" si="6"/>
        <v>96.699999999998909</v>
      </c>
      <c r="R30" s="30">
        <f t="shared" si="6"/>
        <v>107.20000000000073</v>
      </c>
      <c r="S30" s="30">
        <f t="shared" si="6"/>
        <v>118.30000000000382</v>
      </c>
      <c r="T30" s="30">
        <f t="shared" si="6"/>
        <v>130.20000000000164</v>
      </c>
      <c r="U30" s="30">
        <f t="shared" si="6"/>
        <v>143.00000000000091</v>
      </c>
      <c r="V30" s="30">
        <f t="shared" si="6"/>
        <v>156.5</v>
      </c>
      <c r="W30" s="30">
        <f t="shared" si="6"/>
        <v>171.100000000004</v>
      </c>
      <c r="X30" s="30">
        <f t="shared" si="6"/>
        <v>186.49999999999909</v>
      </c>
      <c r="Y30" s="30">
        <f t="shared" si="6"/>
        <v>202.80000000000291</v>
      </c>
      <c r="Z30" s="30">
        <f t="shared" si="6"/>
        <v>219.90000000000327</v>
      </c>
      <c r="AA30" s="30">
        <f t="shared" si="6"/>
        <v>238.50000000000091</v>
      </c>
      <c r="AB30" s="30">
        <f t="shared" si="6"/>
        <v>258.00000000000182</v>
      </c>
      <c r="AC30" s="30">
        <f t="shared" si="6"/>
        <v>278.79999999999927</v>
      </c>
      <c r="AD30" s="30">
        <f t="shared" si="6"/>
        <v>301.10000000000127</v>
      </c>
      <c r="AE30" s="30">
        <f t="shared" si="6"/>
        <v>324.29999999999927</v>
      </c>
      <c r="AF30" s="30">
        <f t="shared" si="6"/>
        <v>347.90000000000055</v>
      </c>
      <c r="AG30" s="30">
        <f t="shared" si="6"/>
        <v>372.80000000000382</v>
      </c>
      <c r="AH30" s="30">
        <f t="shared" si="6"/>
        <v>399.300000000002</v>
      </c>
      <c r="AI30" s="30">
        <f t="shared" si="6"/>
        <v>427.70000000000346</v>
      </c>
      <c r="AJ30" s="30">
        <f t="shared" si="6"/>
        <v>458.09999999999854</v>
      </c>
      <c r="AK30" s="30">
        <f t="shared" si="6"/>
        <v>490.69999999999527</v>
      </c>
      <c r="AL30" s="30">
        <f t="shared" si="6"/>
        <v>525</v>
      </c>
      <c r="AM30" s="30">
        <f t="shared" si="6"/>
        <v>561.49999999999727</v>
      </c>
      <c r="AN30" s="30">
        <f t="shared" si="6"/>
        <v>599.99999999999818</v>
      </c>
      <c r="AO30" s="30">
        <f t="shared" si="6"/>
        <v>638.40000000000146</v>
      </c>
      <c r="AP30" s="30">
        <f t="shared" si="6"/>
        <v>676.00000000000091</v>
      </c>
      <c r="AQ30" s="30">
        <f t="shared" si="6"/>
        <v>712.59999999999945</v>
      </c>
      <c r="AR30" s="30">
        <f t="shared" si="6"/>
        <v>749.89999999999691</v>
      </c>
      <c r="AS30" s="30">
        <f t="shared" si="6"/>
        <v>785.99999999999818</v>
      </c>
      <c r="AT30" s="30">
        <f t="shared" si="6"/>
        <v>821.40000000000146</v>
      </c>
      <c r="AU30" s="30">
        <f t="shared" si="6"/>
        <v>857.49999999999909</v>
      </c>
    </row>
    <row r="32" spans="2:47">
      <c r="B32" s="24" t="s">
        <v>504</v>
      </c>
      <c r="C32" s="25" t="s">
        <v>422</v>
      </c>
      <c r="D32" s="25">
        <v>2017</v>
      </c>
      <c r="E32" s="25">
        <v>2018</v>
      </c>
      <c r="F32" s="25">
        <v>2019</v>
      </c>
      <c r="G32" s="25">
        <v>2020</v>
      </c>
      <c r="H32" s="25">
        <v>2021</v>
      </c>
      <c r="I32" s="25">
        <v>2022</v>
      </c>
      <c r="J32" s="25">
        <v>2023</v>
      </c>
      <c r="K32" s="25">
        <v>2024</v>
      </c>
      <c r="L32" s="25">
        <v>2025</v>
      </c>
      <c r="M32" s="25">
        <v>2026</v>
      </c>
      <c r="N32" s="25">
        <v>2027</v>
      </c>
      <c r="O32" s="25">
        <v>2028</v>
      </c>
      <c r="P32" s="25">
        <v>2029</v>
      </c>
      <c r="Q32" s="25">
        <v>2030</v>
      </c>
      <c r="R32" s="25">
        <v>2031</v>
      </c>
      <c r="S32" s="25">
        <v>2032</v>
      </c>
      <c r="T32" s="25">
        <v>2033</v>
      </c>
      <c r="U32" s="25">
        <v>2034</v>
      </c>
      <c r="V32" s="25">
        <v>2035</v>
      </c>
      <c r="W32" s="25">
        <v>2036</v>
      </c>
      <c r="X32" s="25">
        <v>2037</v>
      </c>
      <c r="Y32" s="25">
        <v>2038</v>
      </c>
      <c r="Z32" s="25">
        <v>2039</v>
      </c>
      <c r="AA32" s="25">
        <v>2040</v>
      </c>
      <c r="AB32" s="25">
        <v>2041</v>
      </c>
      <c r="AC32" s="25">
        <v>2042</v>
      </c>
      <c r="AD32" s="25">
        <v>2043</v>
      </c>
      <c r="AE32" s="25">
        <v>2044</v>
      </c>
      <c r="AF32" s="25">
        <v>2045</v>
      </c>
      <c r="AG32" s="25">
        <v>2046</v>
      </c>
      <c r="AH32" s="25">
        <v>2047</v>
      </c>
      <c r="AI32" s="25">
        <v>2048</v>
      </c>
      <c r="AJ32" s="25">
        <v>2049</v>
      </c>
      <c r="AK32" s="25">
        <v>2050</v>
      </c>
      <c r="AL32" s="25">
        <v>2051</v>
      </c>
      <c r="AM32" s="25">
        <v>2052</v>
      </c>
      <c r="AN32" s="25">
        <v>2053</v>
      </c>
      <c r="AO32" s="25">
        <v>2054</v>
      </c>
      <c r="AP32" s="25">
        <v>2055</v>
      </c>
      <c r="AQ32" s="25">
        <v>2056</v>
      </c>
      <c r="AR32" s="25">
        <v>2057</v>
      </c>
      <c r="AS32" s="25">
        <v>2058</v>
      </c>
      <c r="AT32" s="25">
        <v>2059</v>
      </c>
      <c r="AU32" s="25">
        <v>2060</v>
      </c>
    </row>
    <row r="33" spans="2:47">
      <c r="B33" s="27" t="s">
        <v>505</v>
      </c>
      <c r="C33" s="28" t="s">
        <v>506</v>
      </c>
      <c r="D33" s="28">
        <v>4601.3999999999996</v>
      </c>
      <c r="E33" s="28">
        <v>4766.8999999999996</v>
      </c>
      <c r="F33" s="28">
        <v>4928.8999999999996</v>
      </c>
      <c r="G33" s="28">
        <v>5087.2</v>
      </c>
      <c r="H33" s="28">
        <v>5242.2</v>
      </c>
      <c r="I33" s="28">
        <v>5335.6</v>
      </c>
      <c r="J33" s="28">
        <v>5441.3</v>
      </c>
      <c r="K33" s="28">
        <v>5503.3</v>
      </c>
      <c r="L33" s="28">
        <v>5565.3</v>
      </c>
      <c r="M33" s="28">
        <v>5621.9</v>
      </c>
      <c r="N33" s="28">
        <v>5675.6</v>
      </c>
      <c r="O33" s="28">
        <v>5726.1</v>
      </c>
      <c r="P33" s="28">
        <v>5772.3</v>
      </c>
      <c r="Q33" s="28">
        <v>5815.9</v>
      </c>
      <c r="R33" s="28">
        <v>5872.2</v>
      </c>
      <c r="S33" s="28">
        <v>5927.6</v>
      </c>
      <c r="T33" s="28">
        <v>5981.9</v>
      </c>
      <c r="U33" s="28">
        <v>6035.8</v>
      </c>
      <c r="V33" s="28">
        <v>6087.9</v>
      </c>
      <c r="W33" s="28">
        <v>6139.5</v>
      </c>
      <c r="X33" s="28">
        <v>6189.6</v>
      </c>
      <c r="Y33" s="28">
        <v>6238.5</v>
      </c>
      <c r="Z33" s="28">
        <v>6287.6</v>
      </c>
      <c r="AA33" s="28">
        <v>6334</v>
      </c>
      <c r="AB33" s="28">
        <v>6380.2</v>
      </c>
      <c r="AC33" s="28">
        <v>6424.3</v>
      </c>
      <c r="AD33" s="28">
        <v>6468.8</v>
      </c>
      <c r="AE33" s="28">
        <v>6511.3</v>
      </c>
      <c r="AF33" s="28">
        <v>6553.2</v>
      </c>
      <c r="AG33" s="28">
        <v>6592.5</v>
      </c>
      <c r="AH33" s="28">
        <v>6632</v>
      </c>
      <c r="AI33" s="28">
        <v>6669.9</v>
      </c>
      <c r="AJ33" s="28">
        <v>6706.6</v>
      </c>
      <c r="AK33" s="28">
        <v>6741.5</v>
      </c>
      <c r="AL33" s="28">
        <v>6775</v>
      </c>
      <c r="AM33" s="28">
        <v>6806.6</v>
      </c>
      <c r="AN33" s="28">
        <v>6835.8</v>
      </c>
      <c r="AO33" s="28">
        <v>6862.3</v>
      </c>
      <c r="AP33" s="28">
        <v>6886.8</v>
      </c>
      <c r="AQ33" s="28">
        <v>6908</v>
      </c>
      <c r="AR33" s="28">
        <v>6928</v>
      </c>
      <c r="AS33" s="28">
        <v>6946.2</v>
      </c>
      <c r="AT33" s="28">
        <v>6960.5</v>
      </c>
      <c r="AU33" s="28">
        <v>6972.4</v>
      </c>
    </row>
    <row r="35" spans="2:47">
      <c r="B35" s="24" t="s">
        <v>507</v>
      </c>
      <c r="C35" s="25" t="s">
        <v>422</v>
      </c>
      <c r="D35" s="25">
        <v>2017</v>
      </c>
      <c r="E35" s="25">
        <v>2018</v>
      </c>
      <c r="F35" s="25">
        <v>2019</v>
      </c>
      <c r="G35" s="25">
        <v>2020</v>
      </c>
      <c r="H35" s="25">
        <v>2021</v>
      </c>
      <c r="I35" s="25">
        <v>2022</v>
      </c>
      <c r="J35" s="25">
        <v>2023</v>
      </c>
      <c r="K35" s="25">
        <v>2024</v>
      </c>
      <c r="L35" s="25">
        <v>2025</v>
      </c>
      <c r="M35" s="25">
        <v>2026</v>
      </c>
      <c r="N35" s="25">
        <v>2027</v>
      </c>
      <c r="O35" s="25">
        <v>2028</v>
      </c>
      <c r="P35" s="25">
        <v>2029</v>
      </c>
      <c r="Q35" s="25">
        <v>2030</v>
      </c>
      <c r="R35" s="25">
        <v>2031</v>
      </c>
      <c r="S35" s="25">
        <v>2032</v>
      </c>
      <c r="T35" s="25">
        <v>2033</v>
      </c>
      <c r="U35" s="25">
        <v>2034</v>
      </c>
      <c r="V35" s="25">
        <v>2035</v>
      </c>
      <c r="W35" s="25">
        <v>2036</v>
      </c>
      <c r="X35" s="25">
        <v>2037</v>
      </c>
      <c r="Y35" s="25">
        <v>2038</v>
      </c>
      <c r="Z35" s="25">
        <v>2039</v>
      </c>
      <c r="AA35" s="25">
        <v>2040</v>
      </c>
      <c r="AB35" s="25">
        <v>2041</v>
      </c>
      <c r="AC35" s="25">
        <v>2042</v>
      </c>
      <c r="AD35" s="25">
        <v>2043</v>
      </c>
      <c r="AE35" s="25">
        <v>2044</v>
      </c>
      <c r="AF35" s="25">
        <v>2045</v>
      </c>
      <c r="AG35" s="25">
        <v>2046</v>
      </c>
      <c r="AH35" s="25">
        <v>2047</v>
      </c>
      <c r="AI35" s="25">
        <v>2048</v>
      </c>
      <c r="AJ35" s="25">
        <v>2049</v>
      </c>
      <c r="AK35" s="25">
        <v>2050</v>
      </c>
      <c r="AL35" s="25">
        <v>2051</v>
      </c>
      <c r="AM35" s="25">
        <v>2052</v>
      </c>
      <c r="AN35" s="25">
        <v>2053</v>
      </c>
      <c r="AO35" s="25">
        <v>2054</v>
      </c>
      <c r="AP35" s="25">
        <v>2055</v>
      </c>
      <c r="AQ35" s="25">
        <v>2056</v>
      </c>
      <c r="AR35" s="25">
        <v>2057</v>
      </c>
      <c r="AS35" s="25">
        <v>2058</v>
      </c>
      <c r="AT35" s="25">
        <v>2059</v>
      </c>
      <c r="AU35" s="25">
        <v>2060</v>
      </c>
    </row>
    <row r="36" spans="2:47">
      <c r="B36" s="27" t="s">
        <v>505</v>
      </c>
      <c r="C36" s="28" t="s">
        <v>506</v>
      </c>
      <c r="D36" s="28">
        <v>4601.3999999999996</v>
      </c>
      <c r="E36" s="28">
        <v>4766.8999999999996</v>
      </c>
      <c r="F36" s="28">
        <v>4928.8999999999996</v>
      </c>
      <c r="G36" s="28">
        <v>5087.2</v>
      </c>
      <c r="H36" s="28">
        <v>5242.2</v>
      </c>
      <c r="I36" s="28">
        <v>5331.7</v>
      </c>
      <c r="J36" s="28">
        <v>5437.4</v>
      </c>
      <c r="K36" s="28">
        <v>5444.1</v>
      </c>
      <c r="L36" s="28">
        <v>5516.4</v>
      </c>
      <c r="M36" s="28">
        <v>5567.1</v>
      </c>
      <c r="N36" s="28">
        <v>5614.4</v>
      </c>
      <c r="O36" s="28">
        <v>5658</v>
      </c>
      <c r="P36" s="28">
        <v>5696.9</v>
      </c>
      <c r="Q36" s="28">
        <v>5732.6</v>
      </c>
      <c r="R36" s="28">
        <v>5780.5</v>
      </c>
      <c r="S36" s="28">
        <v>5827</v>
      </c>
      <c r="T36" s="28">
        <v>5871.7</v>
      </c>
      <c r="U36" s="28">
        <v>5915.5</v>
      </c>
      <c r="V36" s="28">
        <v>5956.8</v>
      </c>
      <c r="W36" s="28">
        <v>5996.9</v>
      </c>
      <c r="X36" s="28">
        <v>6035</v>
      </c>
      <c r="Y36" s="28">
        <v>6071.3</v>
      </c>
      <c r="Z36" s="28">
        <v>6107</v>
      </c>
      <c r="AA36" s="28">
        <v>6139.3</v>
      </c>
      <c r="AB36" s="28">
        <v>6170.5</v>
      </c>
      <c r="AC36" s="28">
        <v>6198.8</v>
      </c>
      <c r="AD36" s="28">
        <v>6226.6</v>
      </c>
      <c r="AE36" s="28">
        <v>6251.9</v>
      </c>
      <c r="AF36" s="28">
        <v>6276.8</v>
      </c>
      <c r="AG36" s="28">
        <v>6298.3</v>
      </c>
      <c r="AH36" s="28">
        <v>6319.1</v>
      </c>
      <c r="AI36" s="28">
        <v>6337.2</v>
      </c>
      <c r="AJ36" s="28">
        <v>6353.1</v>
      </c>
      <c r="AK36" s="28">
        <v>6366.1</v>
      </c>
      <c r="AL36" s="28">
        <v>6376.5</v>
      </c>
      <c r="AM36" s="28">
        <v>6383.9</v>
      </c>
      <c r="AN36" s="28">
        <v>6387.9</v>
      </c>
      <c r="AO36" s="28">
        <v>6388.5</v>
      </c>
      <c r="AP36" s="28">
        <v>6387.2</v>
      </c>
      <c r="AQ36" s="28">
        <v>6383.1</v>
      </c>
      <c r="AR36" s="28">
        <v>6377.4</v>
      </c>
      <c r="AS36" s="28">
        <v>6370.2</v>
      </c>
      <c r="AT36" s="28">
        <v>6359.3</v>
      </c>
      <c r="AU36" s="28">
        <v>6345.7</v>
      </c>
    </row>
    <row r="38" spans="2:47">
      <c r="B38" s="24" t="s">
        <v>508</v>
      </c>
      <c r="C38" s="25" t="s">
        <v>422</v>
      </c>
      <c r="D38" s="25">
        <v>2017</v>
      </c>
      <c r="E38" s="25">
        <v>2018</v>
      </c>
      <c r="F38" s="25">
        <v>2019</v>
      </c>
      <c r="G38" s="25">
        <v>2020</v>
      </c>
      <c r="H38" s="25">
        <v>2021</v>
      </c>
      <c r="I38" s="25">
        <v>2022</v>
      </c>
      <c r="J38" s="25">
        <v>2023</v>
      </c>
      <c r="K38" s="25">
        <v>2024</v>
      </c>
      <c r="L38" s="25">
        <v>2025</v>
      </c>
      <c r="M38" s="25">
        <v>2026</v>
      </c>
      <c r="N38" s="25">
        <v>2027</v>
      </c>
      <c r="O38" s="25">
        <v>2028</v>
      </c>
      <c r="P38" s="25">
        <v>2029</v>
      </c>
      <c r="Q38" s="25">
        <v>2030</v>
      </c>
      <c r="R38" s="25">
        <v>2031</v>
      </c>
      <c r="S38" s="25">
        <v>2032</v>
      </c>
      <c r="T38" s="25">
        <v>2033</v>
      </c>
      <c r="U38" s="25">
        <v>2034</v>
      </c>
      <c r="V38" s="25">
        <v>2035</v>
      </c>
      <c r="W38" s="25">
        <v>2036</v>
      </c>
      <c r="X38" s="25">
        <v>2037</v>
      </c>
      <c r="Y38" s="25">
        <v>2038</v>
      </c>
      <c r="Z38" s="25">
        <v>2039</v>
      </c>
      <c r="AA38" s="25">
        <v>2040</v>
      </c>
      <c r="AB38" s="25">
        <v>2041</v>
      </c>
      <c r="AC38" s="25">
        <v>2042</v>
      </c>
      <c r="AD38" s="25">
        <v>2043</v>
      </c>
      <c r="AE38" s="25">
        <v>2044</v>
      </c>
      <c r="AF38" s="25">
        <v>2045</v>
      </c>
      <c r="AG38" s="25">
        <v>2046</v>
      </c>
      <c r="AH38" s="25">
        <v>2047</v>
      </c>
      <c r="AI38" s="25">
        <v>2048</v>
      </c>
      <c r="AJ38" s="25">
        <v>2049</v>
      </c>
      <c r="AK38" s="25">
        <v>2050</v>
      </c>
      <c r="AL38" s="25">
        <v>2051</v>
      </c>
      <c r="AM38" s="25">
        <v>2052</v>
      </c>
      <c r="AN38" s="25">
        <v>2053</v>
      </c>
      <c r="AO38" s="25">
        <v>2054</v>
      </c>
      <c r="AP38" s="25">
        <v>2055</v>
      </c>
      <c r="AQ38" s="25">
        <v>2056</v>
      </c>
      <c r="AR38" s="25">
        <v>2057</v>
      </c>
      <c r="AS38" s="25">
        <v>2058</v>
      </c>
      <c r="AT38" s="25">
        <v>2059</v>
      </c>
      <c r="AU38" s="25">
        <v>2060</v>
      </c>
    </row>
    <row r="39" spans="2:47">
      <c r="B39" s="27" t="s">
        <v>505</v>
      </c>
      <c r="C39" s="28" t="s">
        <v>506</v>
      </c>
      <c r="D39" s="28">
        <f t="shared" ref="D39:AU39" si="7">+IF(D38&lt;2024,0,D33-D36)</f>
        <v>0</v>
      </c>
      <c r="E39" s="28">
        <f t="shared" si="7"/>
        <v>0</v>
      </c>
      <c r="F39" s="28">
        <f t="shared" si="7"/>
        <v>0</v>
      </c>
      <c r="G39" s="28">
        <f t="shared" si="7"/>
        <v>0</v>
      </c>
      <c r="H39" s="28">
        <f t="shared" si="7"/>
        <v>0</v>
      </c>
      <c r="I39" s="28">
        <f t="shared" si="7"/>
        <v>0</v>
      </c>
      <c r="J39" s="28">
        <f t="shared" si="7"/>
        <v>0</v>
      </c>
      <c r="K39" s="28">
        <f t="shared" si="7"/>
        <v>59.199999999999818</v>
      </c>
      <c r="L39" s="28">
        <f t="shared" si="7"/>
        <v>48.900000000000546</v>
      </c>
      <c r="M39" s="28">
        <f t="shared" si="7"/>
        <v>54.799999999999272</v>
      </c>
      <c r="N39" s="28">
        <f t="shared" si="7"/>
        <v>61.200000000000728</v>
      </c>
      <c r="O39" s="28">
        <f t="shared" si="7"/>
        <v>68.100000000000364</v>
      </c>
      <c r="P39" s="28">
        <f t="shared" si="7"/>
        <v>75.400000000000546</v>
      </c>
      <c r="Q39" s="28">
        <f t="shared" si="7"/>
        <v>83.299999999999272</v>
      </c>
      <c r="R39" s="28">
        <f t="shared" si="7"/>
        <v>91.699999999999818</v>
      </c>
      <c r="S39" s="28">
        <f t="shared" si="7"/>
        <v>100.60000000000036</v>
      </c>
      <c r="T39" s="28">
        <f t="shared" si="7"/>
        <v>110.19999999999982</v>
      </c>
      <c r="U39" s="28">
        <f t="shared" si="7"/>
        <v>120.30000000000018</v>
      </c>
      <c r="V39" s="28">
        <f t="shared" si="7"/>
        <v>131.09999999999945</v>
      </c>
      <c r="W39" s="28">
        <f t="shared" si="7"/>
        <v>142.60000000000036</v>
      </c>
      <c r="X39" s="28">
        <f t="shared" si="7"/>
        <v>154.60000000000036</v>
      </c>
      <c r="Y39" s="28">
        <f t="shared" si="7"/>
        <v>167.19999999999982</v>
      </c>
      <c r="Z39" s="28">
        <f t="shared" si="7"/>
        <v>180.60000000000036</v>
      </c>
      <c r="AA39" s="28">
        <f t="shared" si="7"/>
        <v>194.69999999999982</v>
      </c>
      <c r="AB39" s="28">
        <f t="shared" si="7"/>
        <v>209.69999999999982</v>
      </c>
      <c r="AC39" s="28">
        <f t="shared" si="7"/>
        <v>225.5</v>
      </c>
      <c r="AD39" s="28">
        <f t="shared" si="7"/>
        <v>242.19999999999982</v>
      </c>
      <c r="AE39" s="28">
        <f t="shared" si="7"/>
        <v>259.40000000000055</v>
      </c>
      <c r="AF39" s="28">
        <f t="shared" si="7"/>
        <v>276.39999999999964</v>
      </c>
      <c r="AG39" s="28">
        <f t="shared" si="7"/>
        <v>294.19999999999982</v>
      </c>
      <c r="AH39" s="28">
        <f t="shared" si="7"/>
        <v>312.89999999999964</v>
      </c>
      <c r="AI39" s="28">
        <f t="shared" si="7"/>
        <v>332.69999999999982</v>
      </c>
      <c r="AJ39" s="28">
        <f t="shared" si="7"/>
        <v>353.5</v>
      </c>
      <c r="AK39" s="28">
        <f t="shared" si="7"/>
        <v>375.39999999999964</v>
      </c>
      <c r="AL39" s="28">
        <f t="shared" si="7"/>
        <v>398.5</v>
      </c>
      <c r="AM39" s="28">
        <f t="shared" si="7"/>
        <v>422.70000000000073</v>
      </c>
      <c r="AN39" s="28">
        <f t="shared" si="7"/>
        <v>447.90000000000055</v>
      </c>
      <c r="AO39" s="28">
        <f t="shared" si="7"/>
        <v>473.80000000000018</v>
      </c>
      <c r="AP39" s="28">
        <f t="shared" si="7"/>
        <v>499.60000000000036</v>
      </c>
      <c r="AQ39" s="28">
        <f t="shared" si="7"/>
        <v>524.89999999999964</v>
      </c>
      <c r="AR39" s="28">
        <f t="shared" si="7"/>
        <v>550.60000000000036</v>
      </c>
      <c r="AS39" s="28">
        <f t="shared" si="7"/>
        <v>576</v>
      </c>
      <c r="AT39" s="28">
        <f t="shared" si="7"/>
        <v>601.19999999999982</v>
      </c>
      <c r="AU39" s="28">
        <f t="shared" si="7"/>
        <v>626.69999999999982</v>
      </c>
    </row>
    <row r="41" spans="2:47">
      <c r="B41" s="24" t="s">
        <v>509</v>
      </c>
      <c r="C41" s="25" t="s">
        <v>422</v>
      </c>
      <c r="D41" s="25">
        <v>2017</v>
      </c>
      <c r="E41" s="25">
        <v>2018</v>
      </c>
      <c r="F41" s="25">
        <v>2019</v>
      </c>
      <c r="G41" s="25">
        <v>2020</v>
      </c>
      <c r="H41" s="25">
        <v>2021</v>
      </c>
      <c r="I41" s="25">
        <v>2022</v>
      </c>
      <c r="J41" s="25">
        <v>2023</v>
      </c>
      <c r="K41" s="25">
        <v>2024</v>
      </c>
      <c r="L41" s="25">
        <v>2025</v>
      </c>
      <c r="M41" s="25">
        <v>2026</v>
      </c>
      <c r="N41" s="25">
        <v>2027</v>
      </c>
      <c r="O41" s="25">
        <v>2028</v>
      </c>
      <c r="P41" s="25">
        <v>2029</v>
      </c>
      <c r="Q41" s="25">
        <v>2030</v>
      </c>
      <c r="R41" s="25">
        <v>2031</v>
      </c>
      <c r="S41" s="25">
        <v>2032</v>
      </c>
      <c r="T41" s="25">
        <v>2033</v>
      </c>
      <c r="U41" s="25">
        <v>2034</v>
      </c>
      <c r="V41" s="25">
        <v>2035</v>
      </c>
      <c r="W41" s="25">
        <v>2036</v>
      </c>
      <c r="X41" s="25">
        <v>2037</v>
      </c>
      <c r="Y41" s="25">
        <v>2038</v>
      </c>
      <c r="Z41" s="25">
        <v>2039</v>
      </c>
      <c r="AA41" s="25">
        <v>2040</v>
      </c>
      <c r="AB41" s="25">
        <v>2041</v>
      </c>
      <c r="AC41" s="25">
        <v>2042</v>
      </c>
      <c r="AD41" s="25">
        <v>2043</v>
      </c>
      <c r="AE41" s="25">
        <v>2044</v>
      </c>
      <c r="AF41" s="25">
        <v>2045</v>
      </c>
      <c r="AG41" s="25">
        <v>2046</v>
      </c>
      <c r="AH41" s="25">
        <v>2047</v>
      </c>
      <c r="AI41" s="25">
        <v>2048</v>
      </c>
      <c r="AJ41" s="25">
        <v>2049</v>
      </c>
      <c r="AK41" s="25">
        <v>2050</v>
      </c>
      <c r="AL41" s="25">
        <v>2051</v>
      </c>
      <c r="AM41" s="25">
        <v>2052</v>
      </c>
      <c r="AN41" s="25">
        <v>2053</v>
      </c>
      <c r="AO41" s="25">
        <v>2054</v>
      </c>
      <c r="AP41" s="25">
        <v>2055</v>
      </c>
      <c r="AQ41" s="25">
        <v>2056</v>
      </c>
      <c r="AR41" s="25">
        <v>2057</v>
      </c>
      <c r="AS41" s="25">
        <v>2058</v>
      </c>
      <c r="AT41" s="25">
        <v>2059</v>
      </c>
      <c r="AU41" s="25">
        <v>2060</v>
      </c>
    </row>
    <row r="42" spans="2:47">
      <c r="B42" s="27" t="s">
        <v>510</v>
      </c>
      <c r="C42" s="28" t="s">
        <v>506</v>
      </c>
      <c r="D42" s="28">
        <f t="shared" ref="D42:AU42" si="8">+CONVERT(D25,"Tcal","MWh")*HLOOKUP(D41,FE_SEN,2,FALSE)/1000</f>
        <v>0</v>
      </c>
      <c r="E42" s="28">
        <f t="shared" si="8"/>
        <v>0</v>
      </c>
      <c r="F42" s="28">
        <f t="shared" si="8"/>
        <v>0</v>
      </c>
      <c r="G42" s="28">
        <f t="shared" si="8"/>
        <v>0</v>
      </c>
      <c r="H42" s="28">
        <f t="shared" si="8"/>
        <v>0</v>
      </c>
      <c r="I42" s="28">
        <f t="shared" si="8"/>
        <v>-3.2512595399997455</v>
      </c>
      <c r="J42" s="28">
        <f t="shared" si="8"/>
        <v>-2.6185293900003077</v>
      </c>
      <c r="K42" s="28">
        <f t="shared" si="8"/>
        <v>-43.020585046979377</v>
      </c>
      <c r="L42" s="28">
        <f t="shared" si="8"/>
        <v>-29.805035762474141</v>
      </c>
      <c r="M42" s="28">
        <f t="shared" si="8"/>
        <v>-24.824236719553021</v>
      </c>
      <c r="N42" s="28">
        <f t="shared" si="8"/>
        <v>-26.622563798810116</v>
      </c>
      <c r="O42" s="28">
        <f t="shared" si="8"/>
        <v>-18.784606352471936</v>
      </c>
      <c r="P42" s="28">
        <f t="shared" si="8"/>
        <v>-3.5745520212378983</v>
      </c>
      <c r="Q42" s="28">
        <f t="shared" si="8"/>
        <v>-2.4316699912145743</v>
      </c>
      <c r="R42" s="28">
        <f t="shared" si="8"/>
        <v>-2.332241657351354</v>
      </c>
      <c r="S42" s="28">
        <f t="shared" si="8"/>
        <v>-2.1908603101535293</v>
      </c>
      <c r="T42" s="28">
        <f t="shared" si="8"/>
        <v>-2.0029082378874965</v>
      </c>
      <c r="U42" s="28">
        <f t="shared" si="8"/>
        <v>-1.7639873560148664</v>
      </c>
      <c r="V42" s="28">
        <f t="shared" si="8"/>
        <v>-1.4708784635182395</v>
      </c>
      <c r="W42" s="28">
        <f t="shared" si="8"/>
        <v>-1.6966938431280207</v>
      </c>
      <c r="X42" s="28">
        <f t="shared" si="8"/>
        <v>-1.942977719208665</v>
      </c>
      <c r="Y42" s="28">
        <f t="shared" si="8"/>
        <v>-2.2103912140568647</v>
      </c>
      <c r="Z42" s="28">
        <f t="shared" si="8"/>
        <v>-2.5025504296243906</v>
      </c>
      <c r="AA42" s="28">
        <f t="shared" si="8"/>
        <v>-2.8210678228571764</v>
      </c>
      <c r="AB42" s="28">
        <f t="shared" si="8"/>
        <v>-3.1244656234497699</v>
      </c>
      <c r="AC42" s="28">
        <f t="shared" si="8"/>
        <v>-3.4506900365596072</v>
      </c>
      <c r="AD42" s="28">
        <f t="shared" si="8"/>
        <v>-3.8009670484432472</v>
      </c>
      <c r="AE42" s="28">
        <f t="shared" si="8"/>
        <v>-4.1710380837379306</v>
      </c>
      <c r="AF42" s="28">
        <f t="shared" si="8"/>
        <v>-4.547043100493382</v>
      </c>
      <c r="AG42" s="28">
        <f t="shared" si="8"/>
        <v>-4.9491401469158189</v>
      </c>
      <c r="AH42" s="28">
        <f t="shared" si="8"/>
        <v>-5.3771890430680065</v>
      </c>
      <c r="AI42" s="28">
        <f t="shared" si="8"/>
        <v>-5.8339415283177214</v>
      </c>
      <c r="AJ42" s="28">
        <f t="shared" si="8"/>
        <v>-6.3222759056165581</v>
      </c>
      <c r="AK42" s="28">
        <f t="shared" si="8"/>
        <v>-6.8428729455410897</v>
      </c>
      <c r="AL42" s="28">
        <f t="shared" si="8"/>
        <v>-7.2811130890823321</v>
      </c>
      <c r="AM42" s="28">
        <f t="shared" si="8"/>
        <v>-7.7409566199812652</v>
      </c>
      <c r="AN42" s="28">
        <f t="shared" si="8"/>
        <v>-8.2200888895923434</v>
      </c>
      <c r="AO42" s="28">
        <f t="shared" si="8"/>
        <v>-8.7107944024308015</v>
      </c>
      <c r="AP42" s="28">
        <f t="shared" si="8"/>
        <v>-9.1991852666237719</v>
      </c>
      <c r="AQ42" s="28">
        <f t="shared" si="8"/>
        <v>-9.6775459866864288</v>
      </c>
      <c r="AR42" s="28">
        <f t="shared" si="8"/>
        <v>-10.162850652685437</v>
      </c>
      <c r="AS42" s="28">
        <f t="shared" si="8"/>
        <v>-10.635038976360168</v>
      </c>
      <c r="AT42" s="28">
        <f t="shared" si="8"/>
        <v>-11.104912651389412</v>
      </c>
      <c r="AU42" s="28">
        <f t="shared" si="8"/>
        <v>-11.580187173258079</v>
      </c>
    </row>
    <row r="44" spans="2:47">
      <c r="B44" s="24" t="s">
        <v>511</v>
      </c>
      <c r="C44" s="25" t="s">
        <v>422</v>
      </c>
      <c r="D44" s="25">
        <v>2017</v>
      </c>
      <c r="E44" s="25">
        <v>2018</v>
      </c>
      <c r="F44" s="25">
        <v>2019</v>
      </c>
      <c r="G44" s="25">
        <v>2020</v>
      </c>
      <c r="H44" s="25">
        <v>2021</v>
      </c>
      <c r="I44" s="25">
        <v>2022</v>
      </c>
      <c r="J44" s="25">
        <v>2023</v>
      </c>
      <c r="K44" s="25">
        <v>2024</v>
      </c>
      <c r="L44" s="25">
        <v>2025</v>
      </c>
      <c r="M44" s="25">
        <v>2026</v>
      </c>
      <c r="N44" s="25">
        <v>2027</v>
      </c>
      <c r="O44" s="25">
        <v>2028</v>
      </c>
      <c r="P44" s="25">
        <v>2029</v>
      </c>
      <c r="Q44" s="25">
        <v>2030</v>
      </c>
      <c r="R44" s="25">
        <v>2031</v>
      </c>
      <c r="S44" s="25">
        <v>2032</v>
      </c>
      <c r="T44" s="25">
        <v>2033</v>
      </c>
      <c r="U44" s="25">
        <v>2034</v>
      </c>
      <c r="V44" s="25">
        <v>2035</v>
      </c>
      <c r="W44" s="25">
        <v>2036</v>
      </c>
      <c r="X44" s="25">
        <v>2037</v>
      </c>
      <c r="Y44" s="25">
        <v>2038</v>
      </c>
      <c r="Z44" s="25">
        <v>2039</v>
      </c>
      <c r="AA44" s="25">
        <v>2040</v>
      </c>
      <c r="AB44" s="25">
        <v>2041</v>
      </c>
      <c r="AC44" s="25">
        <v>2042</v>
      </c>
      <c r="AD44" s="25">
        <v>2043</v>
      </c>
      <c r="AE44" s="25">
        <v>2044</v>
      </c>
      <c r="AF44" s="25">
        <v>2045</v>
      </c>
      <c r="AG44" s="25">
        <v>2046</v>
      </c>
      <c r="AH44" s="25">
        <v>2047</v>
      </c>
      <c r="AI44" s="25">
        <v>2048</v>
      </c>
      <c r="AJ44" s="25">
        <v>2049</v>
      </c>
      <c r="AK44" s="25">
        <v>2050</v>
      </c>
      <c r="AL44" s="25">
        <v>2051</v>
      </c>
      <c r="AM44" s="25">
        <v>2052</v>
      </c>
      <c r="AN44" s="25">
        <v>2053</v>
      </c>
      <c r="AO44" s="25">
        <v>2054</v>
      </c>
      <c r="AP44" s="25">
        <v>2055</v>
      </c>
      <c r="AQ44" s="25">
        <v>2056</v>
      </c>
      <c r="AR44" s="25">
        <v>2057</v>
      </c>
      <c r="AS44" s="25">
        <v>2058</v>
      </c>
      <c r="AT44" s="25">
        <v>2059</v>
      </c>
      <c r="AU44" s="25">
        <v>2060</v>
      </c>
    </row>
    <row r="45" spans="2:47">
      <c r="B45" s="27" t="s">
        <v>510</v>
      </c>
      <c r="C45" s="28" t="s">
        <v>506</v>
      </c>
      <c r="D45" s="28">
        <f>+D39+D42</f>
        <v>0</v>
      </c>
      <c r="E45" s="28">
        <f t="shared" ref="E45:AU45" si="9">+E39+E42</f>
        <v>0</v>
      </c>
      <c r="F45" s="28">
        <f t="shared" si="9"/>
        <v>0</v>
      </c>
      <c r="G45" s="28">
        <f t="shared" si="9"/>
        <v>0</v>
      </c>
      <c r="H45" s="28">
        <f t="shared" si="9"/>
        <v>0</v>
      </c>
      <c r="I45" s="28">
        <f t="shared" si="9"/>
        <v>-3.2512595399997455</v>
      </c>
      <c r="J45" s="28">
        <f t="shared" si="9"/>
        <v>-2.6185293900003077</v>
      </c>
      <c r="K45" s="28">
        <f t="shared" si="9"/>
        <v>16.179414953020441</v>
      </c>
      <c r="L45" s="28">
        <f t="shared" si="9"/>
        <v>19.094964237526405</v>
      </c>
      <c r="M45" s="28">
        <f t="shared" si="9"/>
        <v>29.975763280446252</v>
      </c>
      <c r="N45" s="28">
        <f t="shared" si="9"/>
        <v>34.577436201190608</v>
      </c>
      <c r="O45" s="28">
        <f t="shared" si="9"/>
        <v>49.315393647528424</v>
      </c>
      <c r="P45" s="28">
        <f t="shared" si="9"/>
        <v>71.825447978762654</v>
      </c>
      <c r="Q45" s="28">
        <f t="shared" si="9"/>
        <v>80.868330008784696</v>
      </c>
      <c r="R45" s="28">
        <f t="shared" si="9"/>
        <v>89.367758342648457</v>
      </c>
      <c r="S45" s="28">
        <f t="shared" si="9"/>
        <v>98.409139689846839</v>
      </c>
      <c r="T45" s="28">
        <f t="shared" si="9"/>
        <v>108.19709176211232</v>
      </c>
      <c r="U45" s="28">
        <f t="shared" si="9"/>
        <v>118.53601264398532</v>
      </c>
      <c r="V45" s="28">
        <f t="shared" si="9"/>
        <v>129.62912153648122</v>
      </c>
      <c r="W45" s="28">
        <f t="shared" si="9"/>
        <v>140.90330615687233</v>
      </c>
      <c r="X45" s="28">
        <f t="shared" si="9"/>
        <v>152.65702228079169</v>
      </c>
      <c r="Y45" s="28">
        <f t="shared" si="9"/>
        <v>164.98960878594295</v>
      </c>
      <c r="Z45" s="28">
        <f t="shared" si="9"/>
        <v>178.09744957037597</v>
      </c>
      <c r="AA45" s="28">
        <f t="shared" si="9"/>
        <v>191.87893217714264</v>
      </c>
      <c r="AB45" s="28">
        <f t="shared" si="9"/>
        <v>206.57553437655005</v>
      </c>
      <c r="AC45" s="28">
        <f t="shared" si="9"/>
        <v>222.04930996344038</v>
      </c>
      <c r="AD45" s="28">
        <f t="shared" si="9"/>
        <v>238.39903295155656</v>
      </c>
      <c r="AE45" s="28">
        <f t="shared" si="9"/>
        <v>255.22896191626262</v>
      </c>
      <c r="AF45" s="28">
        <f t="shared" si="9"/>
        <v>271.85295689950624</v>
      </c>
      <c r="AG45" s="28">
        <f t="shared" si="9"/>
        <v>289.25085985308402</v>
      </c>
      <c r="AH45" s="28">
        <f t="shared" si="9"/>
        <v>307.52281095693161</v>
      </c>
      <c r="AI45" s="28">
        <f t="shared" si="9"/>
        <v>326.86605847168209</v>
      </c>
      <c r="AJ45" s="28">
        <f t="shared" si="9"/>
        <v>347.17772409438345</v>
      </c>
      <c r="AK45" s="28">
        <f t="shared" si="9"/>
        <v>368.55712705445853</v>
      </c>
      <c r="AL45" s="28">
        <f t="shared" si="9"/>
        <v>391.21888691091766</v>
      </c>
      <c r="AM45" s="28">
        <f t="shared" si="9"/>
        <v>414.95904338001947</v>
      </c>
      <c r="AN45" s="28">
        <f t="shared" si="9"/>
        <v>439.67991111040823</v>
      </c>
      <c r="AO45" s="28">
        <f t="shared" si="9"/>
        <v>465.08920559756939</v>
      </c>
      <c r="AP45" s="28">
        <f t="shared" si="9"/>
        <v>490.40081473337659</v>
      </c>
      <c r="AQ45" s="28">
        <f t="shared" si="9"/>
        <v>515.22245401331315</v>
      </c>
      <c r="AR45" s="28">
        <f t="shared" si="9"/>
        <v>540.43714934731497</v>
      </c>
      <c r="AS45" s="28">
        <f t="shared" si="9"/>
        <v>565.36496102363981</v>
      </c>
      <c r="AT45" s="28">
        <f t="shared" si="9"/>
        <v>590.09508734861038</v>
      </c>
      <c r="AU45" s="28">
        <f t="shared" si="9"/>
        <v>615.11981282674174</v>
      </c>
    </row>
    <row r="47" spans="2:47">
      <c r="B47" s="24" t="s">
        <v>497</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397</v>
      </c>
      <c r="C48" s="28" t="s">
        <v>512</v>
      </c>
      <c r="D48" s="28">
        <f t="shared" ref="D48:AU48" si="10">+VLOOKUP($B48,Precios,D$47-2014,FALSE)*D23/1000000</f>
        <v>0</v>
      </c>
      <c r="E48" s="28">
        <f t="shared" si="10"/>
        <v>0</v>
      </c>
      <c r="F48" s="28">
        <f t="shared" si="10"/>
        <v>0</v>
      </c>
      <c r="G48" s="28">
        <f t="shared" si="10"/>
        <v>0</v>
      </c>
      <c r="H48" s="28">
        <f t="shared" si="10"/>
        <v>0</v>
      </c>
      <c r="I48" s="28">
        <f t="shared" si="10"/>
        <v>0</v>
      </c>
      <c r="J48" s="28">
        <f t="shared" si="10"/>
        <v>0</v>
      </c>
      <c r="K48" s="28">
        <f t="shared" si="10"/>
        <v>0</v>
      </c>
      <c r="L48" s="28">
        <f t="shared" si="10"/>
        <v>0</v>
      </c>
      <c r="M48" s="28">
        <f t="shared" si="10"/>
        <v>0</v>
      </c>
      <c r="N48" s="28">
        <f t="shared" si="10"/>
        <v>0</v>
      </c>
      <c r="O48" s="28">
        <f t="shared" si="10"/>
        <v>0</v>
      </c>
      <c r="P48" s="28">
        <f t="shared" si="10"/>
        <v>0</v>
      </c>
      <c r="Q48" s="28">
        <f t="shared" si="10"/>
        <v>0</v>
      </c>
      <c r="R48" s="28">
        <f t="shared" si="10"/>
        <v>0</v>
      </c>
      <c r="S48" s="28">
        <f t="shared" si="10"/>
        <v>0</v>
      </c>
      <c r="T48" s="28">
        <f t="shared" si="10"/>
        <v>0</v>
      </c>
      <c r="U48" s="28">
        <f t="shared" si="10"/>
        <v>0</v>
      </c>
      <c r="V48" s="28">
        <f t="shared" si="10"/>
        <v>0</v>
      </c>
      <c r="W48" s="28">
        <f t="shared" si="10"/>
        <v>0</v>
      </c>
      <c r="X48" s="28">
        <f t="shared" si="10"/>
        <v>0</v>
      </c>
      <c r="Y48" s="28">
        <f t="shared" si="10"/>
        <v>0</v>
      </c>
      <c r="Z48" s="28">
        <f t="shared" si="10"/>
        <v>0</v>
      </c>
      <c r="AA48" s="28">
        <f t="shared" si="10"/>
        <v>0</v>
      </c>
      <c r="AB48" s="28">
        <f t="shared" si="10"/>
        <v>0</v>
      </c>
      <c r="AC48" s="28">
        <f t="shared" si="10"/>
        <v>0</v>
      </c>
      <c r="AD48" s="28">
        <f t="shared" si="10"/>
        <v>0</v>
      </c>
      <c r="AE48" s="28">
        <f t="shared" si="10"/>
        <v>0</v>
      </c>
      <c r="AF48" s="28">
        <f t="shared" si="10"/>
        <v>0</v>
      </c>
      <c r="AG48" s="28">
        <f t="shared" si="10"/>
        <v>0</v>
      </c>
      <c r="AH48" s="28">
        <f t="shared" si="10"/>
        <v>0</v>
      </c>
      <c r="AI48" s="28">
        <f t="shared" si="10"/>
        <v>0</v>
      </c>
      <c r="AJ48" s="28">
        <f t="shared" si="10"/>
        <v>0</v>
      </c>
      <c r="AK48" s="28">
        <f t="shared" si="10"/>
        <v>0</v>
      </c>
      <c r="AL48" s="28">
        <f t="shared" si="10"/>
        <v>0</v>
      </c>
      <c r="AM48" s="28">
        <f t="shared" si="10"/>
        <v>0</v>
      </c>
      <c r="AN48" s="28">
        <f t="shared" si="10"/>
        <v>0</v>
      </c>
      <c r="AO48" s="28">
        <f t="shared" si="10"/>
        <v>0</v>
      </c>
      <c r="AP48" s="28">
        <f t="shared" si="10"/>
        <v>0</v>
      </c>
      <c r="AQ48" s="28">
        <f t="shared" si="10"/>
        <v>0</v>
      </c>
      <c r="AR48" s="28">
        <f t="shared" si="10"/>
        <v>0</v>
      </c>
      <c r="AS48" s="28">
        <f t="shared" si="10"/>
        <v>0</v>
      </c>
      <c r="AT48" s="28">
        <f t="shared" si="10"/>
        <v>0</v>
      </c>
      <c r="AU48" s="28">
        <f t="shared" si="10"/>
        <v>0</v>
      </c>
    </row>
    <row r="49" spans="2:47">
      <c r="B49" s="27" t="s">
        <v>432</v>
      </c>
      <c r="C49" s="28" t="s">
        <v>512</v>
      </c>
      <c r="D49" s="28">
        <f t="shared" ref="D49:AU49" si="11">+VLOOKUP($B49,Precios,D$47-2014,FALSE)*D24/1000000</f>
        <v>0</v>
      </c>
      <c r="E49" s="28">
        <f t="shared" si="11"/>
        <v>0</v>
      </c>
      <c r="F49" s="28">
        <f t="shared" si="11"/>
        <v>0</v>
      </c>
      <c r="G49" s="28">
        <f t="shared" si="11"/>
        <v>0</v>
      </c>
      <c r="H49" s="28">
        <f t="shared" si="11"/>
        <v>0</v>
      </c>
      <c r="I49" s="28">
        <f t="shared" si="11"/>
        <v>2.6535693056928711</v>
      </c>
      <c r="J49" s="28">
        <f t="shared" si="11"/>
        <v>2.8760840149082405</v>
      </c>
      <c r="K49" s="28">
        <f t="shared" si="11"/>
        <v>41.763974335094034</v>
      </c>
      <c r="L49" s="28">
        <f t="shared" si="11"/>
        <v>37.431892510374929</v>
      </c>
      <c r="M49" s="28">
        <f t="shared" si="11"/>
        <v>43.556893400003709</v>
      </c>
      <c r="N49" s="28">
        <f t="shared" si="11"/>
        <v>49.874817659354278</v>
      </c>
      <c r="O49" s="28">
        <f t="shared" si="11"/>
        <v>56.987885741616672</v>
      </c>
      <c r="P49" s="28">
        <f t="shared" si="11"/>
        <v>64.507672200944711</v>
      </c>
      <c r="Q49" s="28">
        <f t="shared" si="11"/>
        <v>72.857970664843862</v>
      </c>
      <c r="R49" s="28">
        <f t="shared" si="11"/>
        <v>81.494157226500135</v>
      </c>
      <c r="S49" s="28">
        <f t="shared" si="11"/>
        <v>91.326699756340318</v>
      </c>
      <c r="T49" s="28">
        <f t="shared" si="11"/>
        <v>101.14243476394961</v>
      </c>
      <c r="U49" s="28">
        <f t="shared" si="11"/>
        <v>111.76374679679003</v>
      </c>
      <c r="V49" s="28">
        <f t="shared" si="11"/>
        <v>122.65813242946112</v>
      </c>
      <c r="W49" s="28">
        <f t="shared" si="11"/>
        <v>135.14802665233771</v>
      </c>
      <c r="X49" s="28">
        <f t="shared" si="11"/>
        <v>148.72629189546072</v>
      </c>
      <c r="Y49" s="28">
        <f t="shared" si="11"/>
        <v>163.10357885123562</v>
      </c>
      <c r="Z49" s="28">
        <f t="shared" si="11"/>
        <v>176.39629892328304</v>
      </c>
      <c r="AA49" s="28">
        <f t="shared" si="11"/>
        <v>194.79306197410116</v>
      </c>
      <c r="AB49" s="28">
        <f t="shared" si="11"/>
        <v>212.513111135918</v>
      </c>
      <c r="AC49" s="28">
        <f t="shared" si="11"/>
        <v>230.05651003945536</v>
      </c>
      <c r="AD49" s="28">
        <f t="shared" si="11"/>
        <v>250.27116022346198</v>
      </c>
      <c r="AE49" s="28">
        <f t="shared" si="11"/>
        <v>269.94792995046072</v>
      </c>
      <c r="AF49" s="28">
        <f t="shared" si="11"/>
        <v>285.30980158779863</v>
      </c>
      <c r="AG49" s="28">
        <f t="shared" si="11"/>
        <v>308.19126325097068</v>
      </c>
      <c r="AH49" s="28">
        <f t="shared" si="11"/>
        <v>329.49543427139832</v>
      </c>
      <c r="AI49" s="28">
        <f t="shared" si="11"/>
        <v>350.20932659370254</v>
      </c>
      <c r="AJ49" s="28">
        <f t="shared" si="11"/>
        <v>372.09854405465217</v>
      </c>
      <c r="AK49" s="28">
        <f t="shared" si="11"/>
        <v>394.93069981659607</v>
      </c>
      <c r="AL49" s="28">
        <f t="shared" si="11"/>
        <v>417.96647815699259</v>
      </c>
      <c r="AM49" s="28">
        <f t="shared" si="11"/>
        <v>442.07282952923362</v>
      </c>
      <c r="AN49" s="28">
        <f t="shared" si="11"/>
        <v>467.02825606466206</v>
      </c>
      <c r="AO49" s="28">
        <f t="shared" si="11"/>
        <v>492.57434358317903</v>
      </c>
      <c r="AP49" s="28">
        <f t="shared" si="11"/>
        <v>518.04659847880851</v>
      </c>
      <c r="AQ49" s="28">
        <f t="shared" si="11"/>
        <v>542.74361083413748</v>
      </c>
      <c r="AR49" s="28">
        <f t="shared" si="11"/>
        <v>568.14203310688151</v>
      </c>
      <c r="AS49" s="28">
        <f t="shared" si="11"/>
        <v>593.76195324828325</v>
      </c>
      <c r="AT49" s="28">
        <f t="shared" si="11"/>
        <v>619.60337125834292</v>
      </c>
      <c r="AU49" s="28">
        <f t="shared" si="11"/>
        <v>645.81395238283176</v>
      </c>
    </row>
    <row r="50" spans="2:47">
      <c r="B50" s="27" t="s">
        <v>451</v>
      </c>
      <c r="C50" s="28" t="s">
        <v>512</v>
      </c>
      <c r="D50" s="28">
        <f t="shared" ref="D50:AU50" si="12">+VLOOKUP($B50,Precios,D$47-2014,FALSE)*D25/1000000</f>
        <v>0</v>
      </c>
      <c r="E50" s="28">
        <f t="shared" si="12"/>
        <v>0</v>
      </c>
      <c r="F50" s="28">
        <f t="shared" si="12"/>
        <v>0</v>
      </c>
      <c r="G50" s="28">
        <f t="shared" si="12"/>
        <v>0</v>
      </c>
      <c r="H50" s="28">
        <f t="shared" si="12"/>
        <v>0</v>
      </c>
      <c r="I50" s="28">
        <f t="shared" si="12"/>
        <v>-1.2364259289554624</v>
      </c>
      <c r="J50" s="28">
        <f t="shared" si="12"/>
        <v>-1.275765215317415</v>
      </c>
      <c r="K50" s="28">
        <f t="shared" si="12"/>
        <v>-19.276890542424098</v>
      </c>
      <c r="L50" s="28">
        <f t="shared" si="12"/>
        <v>-14.963538742524287</v>
      </c>
      <c r="M50" s="28">
        <f t="shared" si="12"/>
        <v>-17.160801185019864</v>
      </c>
      <c r="N50" s="28">
        <f t="shared" si="12"/>
        <v>-19.560637132221423</v>
      </c>
      <c r="O50" s="28">
        <f t="shared" si="12"/>
        <v>-22.319689200921257</v>
      </c>
      <c r="P50" s="28">
        <f t="shared" si="12"/>
        <v>-25.327313416405062</v>
      </c>
      <c r="Q50" s="28">
        <f t="shared" si="12"/>
        <v>-27.288053326470141</v>
      </c>
      <c r="R50" s="28">
        <f t="shared" si="12"/>
        <v>-29.343254164808524</v>
      </c>
      <c r="S50" s="28">
        <f t="shared" si="12"/>
        <v>-33.192911172020068</v>
      </c>
      <c r="T50" s="28">
        <f t="shared" si="12"/>
        <v>-36.185807879012167</v>
      </c>
      <c r="U50" s="28">
        <f t="shared" si="12"/>
        <v>-40.20206070027794</v>
      </c>
      <c r="V50" s="28">
        <f t="shared" si="12"/>
        <v>-44.796305139377438</v>
      </c>
      <c r="W50" s="28">
        <f t="shared" si="12"/>
        <v>-50.76684247362239</v>
      </c>
      <c r="X50" s="28">
        <f t="shared" si="12"/>
        <v>-55.494341138494825</v>
      </c>
      <c r="Y50" s="28">
        <f t="shared" si="12"/>
        <v>-60.282285887308618</v>
      </c>
      <c r="Z50" s="28">
        <f t="shared" si="12"/>
        <v>-67.110331894591155</v>
      </c>
      <c r="AA50" s="28">
        <f t="shared" si="12"/>
        <v>-74.079386777674515</v>
      </c>
      <c r="AB50" s="28">
        <f t="shared" si="12"/>
        <v>-81.531838474570449</v>
      </c>
      <c r="AC50" s="28">
        <f t="shared" si="12"/>
        <v>-88.686895798922478</v>
      </c>
      <c r="AD50" s="28">
        <f t="shared" si="12"/>
        <v>-92.515137662530748</v>
      </c>
      <c r="AE50" s="28">
        <f t="shared" si="12"/>
        <v>-98.525136597382712</v>
      </c>
      <c r="AF50" s="28">
        <f t="shared" si="12"/>
        <v>-109.26266834876898</v>
      </c>
      <c r="AG50" s="28">
        <f t="shared" si="12"/>
        <v>-116.53118992665944</v>
      </c>
      <c r="AH50" s="28">
        <f t="shared" si="12"/>
        <v>-124.08413305595296</v>
      </c>
      <c r="AI50" s="28">
        <f t="shared" si="12"/>
        <v>-131.96853174309672</v>
      </c>
      <c r="AJ50" s="28">
        <f t="shared" si="12"/>
        <v>-139.64291057843911</v>
      </c>
      <c r="AK50" s="28">
        <f t="shared" si="12"/>
        <v>-147.87677887440532</v>
      </c>
      <c r="AL50" s="28">
        <f t="shared" si="12"/>
        <v>-157.34729532503798</v>
      </c>
      <c r="AM50" s="28">
        <f t="shared" si="12"/>
        <v>-167.28466822042063</v>
      </c>
      <c r="AN50" s="28">
        <f t="shared" si="12"/>
        <v>-177.63887722718553</v>
      </c>
      <c r="AO50" s="28">
        <f t="shared" si="12"/>
        <v>-188.24318790078175</v>
      </c>
      <c r="AP50" s="28">
        <f t="shared" si="12"/>
        <v>-198.79747824101148</v>
      </c>
      <c r="AQ50" s="28">
        <f t="shared" si="12"/>
        <v>-209.13501380332249</v>
      </c>
      <c r="AR50" s="28">
        <f t="shared" si="12"/>
        <v>-219.62261036573062</v>
      </c>
      <c r="AS50" s="28">
        <f t="shared" si="12"/>
        <v>-229.82675837239844</v>
      </c>
      <c r="AT50" s="28">
        <f t="shared" si="12"/>
        <v>-239.98088604569978</v>
      </c>
      <c r="AU50" s="28">
        <f t="shared" si="12"/>
        <v>-250.25172783018857</v>
      </c>
    </row>
    <row r="51" spans="2:47">
      <c r="B51" s="27" t="s">
        <v>434</v>
      </c>
      <c r="C51" s="28" t="s">
        <v>512</v>
      </c>
      <c r="D51" s="28">
        <f t="shared" ref="D51:AU51" si="13">+VLOOKUP($B51,Precios,D$47-2014,FALSE)*D26/1000000</f>
        <v>0</v>
      </c>
      <c r="E51" s="28">
        <f t="shared" si="13"/>
        <v>0</v>
      </c>
      <c r="F51" s="28">
        <f t="shared" si="13"/>
        <v>0</v>
      </c>
      <c r="G51" s="28">
        <f t="shared" si="13"/>
        <v>0</v>
      </c>
      <c r="H51" s="28">
        <f t="shared" si="13"/>
        <v>0</v>
      </c>
      <c r="I51" s="28">
        <f t="shared" si="13"/>
        <v>9.0117230105034404E-2</v>
      </c>
      <c r="J51" s="28">
        <f t="shared" si="13"/>
        <v>0.11441021470150832</v>
      </c>
      <c r="K51" s="28">
        <f t="shared" si="13"/>
        <v>6.2002034192132855</v>
      </c>
      <c r="L51" s="28">
        <f t="shared" si="13"/>
        <v>3.5891544607405197</v>
      </c>
      <c r="M51" s="28">
        <f t="shared" si="13"/>
        <v>4.3193565263197726</v>
      </c>
      <c r="N51" s="28">
        <f t="shared" si="13"/>
        <v>5.1770755795769219</v>
      </c>
      <c r="O51" s="28">
        <f t="shared" si="13"/>
        <v>6.0762176696282797</v>
      </c>
      <c r="P51" s="28">
        <f t="shared" si="13"/>
        <v>7.0996098016123526</v>
      </c>
      <c r="Q51" s="28">
        <f t="shared" si="13"/>
        <v>8.1889289304802038</v>
      </c>
      <c r="R51" s="28">
        <f t="shared" si="13"/>
        <v>9.4386109934700961</v>
      </c>
      <c r="S51" s="28">
        <f t="shared" si="13"/>
        <v>10.727337720633772</v>
      </c>
      <c r="T51" s="28">
        <f t="shared" si="13"/>
        <v>12.223839359299419</v>
      </c>
      <c r="U51" s="28">
        <f t="shared" si="13"/>
        <v>13.708785730003829</v>
      </c>
      <c r="V51" s="28">
        <f t="shared" si="13"/>
        <v>15.373945024536818</v>
      </c>
      <c r="W51" s="28">
        <f t="shared" si="13"/>
        <v>17.086804664064477</v>
      </c>
      <c r="X51" s="28">
        <f t="shared" si="13"/>
        <v>19.083906915301078</v>
      </c>
      <c r="Y51" s="28">
        <f t="shared" si="13"/>
        <v>21.259591672646042</v>
      </c>
      <c r="Z51" s="28">
        <f t="shared" si="13"/>
        <v>23.598787459520032</v>
      </c>
      <c r="AA51" s="28">
        <f t="shared" si="13"/>
        <v>25.861789296312047</v>
      </c>
      <c r="AB51" s="28">
        <f t="shared" si="13"/>
        <v>28.877471844430403</v>
      </c>
      <c r="AC51" s="28">
        <f t="shared" si="13"/>
        <v>31.921901490406974</v>
      </c>
      <c r="AD51" s="28">
        <f t="shared" si="13"/>
        <v>35.018970896379173</v>
      </c>
      <c r="AE51" s="28">
        <f t="shared" si="13"/>
        <v>38.617454702085936</v>
      </c>
      <c r="AF51" s="28">
        <f t="shared" si="13"/>
        <v>42.199198715729409</v>
      </c>
      <c r="AG51" s="28">
        <f t="shared" si="13"/>
        <v>45.459453704960332</v>
      </c>
      <c r="AH51" s="28">
        <f t="shared" si="13"/>
        <v>50.094501116063881</v>
      </c>
      <c r="AI51" s="28">
        <f t="shared" si="13"/>
        <v>54.688837219067281</v>
      </c>
      <c r="AJ51" s="28">
        <f t="shared" si="13"/>
        <v>59.433123434055815</v>
      </c>
      <c r="AK51" s="28">
        <f t="shared" si="13"/>
        <v>64.605053644011363</v>
      </c>
      <c r="AL51" s="28">
        <f t="shared" si="13"/>
        <v>70.010516801726141</v>
      </c>
      <c r="AM51" s="28">
        <f t="shared" si="13"/>
        <v>75.741610270146353</v>
      </c>
      <c r="AN51" s="28">
        <f t="shared" si="13"/>
        <v>81.86346011141363</v>
      </c>
      <c r="AO51" s="28">
        <f t="shared" si="13"/>
        <v>88.213251170174843</v>
      </c>
      <c r="AP51" s="28">
        <f t="shared" si="13"/>
        <v>94.693294353218505</v>
      </c>
      <c r="AQ51" s="28">
        <f t="shared" si="13"/>
        <v>101.20590056733256</v>
      </c>
      <c r="AR51" s="28">
        <f t="shared" si="13"/>
        <v>107.68594375037594</v>
      </c>
      <c r="AS51" s="28">
        <f t="shared" si="13"/>
        <v>113.15653297023181</v>
      </c>
      <c r="AT51" s="28">
        <f t="shared" si="13"/>
        <v>118.23636581724089</v>
      </c>
      <c r="AU51" s="28">
        <f t="shared" si="13"/>
        <v>123.34876169532036</v>
      </c>
    </row>
    <row r="52" spans="2:47">
      <c r="B52" s="27" t="s">
        <v>439</v>
      </c>
      <c r="C52" s="28" t="s">
        <v>512</v>
      </c>
      <c r="D52" s="28">
        <f t="shared" ref="D52:AU52" si="14">+VLOOKUP($B52,Precios,D$47-2014,FALSE)*D27/1000000</f>
        <v>0</v>
      </c>
      <c r="E52" s="28">
        <f t="shared" si="14"/>
        <v>0</v>
      </c>
      <c r="F52" s="28">
        <f t="shared" si="14"/>
        <v>0</v>
      </c>
      <c r="G52" s="28">
        <f t="shared" si="14"/>
        <v>0</v>
      </c>
      <c r="H52" s="28">
        <f t="shared" si="14"/>
        <v>0</v>
      </c>
      <c r="I52" s="28">
        <f t="shared" si="14"/>
        <v>0</v>
      </c>
      <c r="J52" s="28">
        <f t="shared" si="14"/>
        <v>0</v>
      </c>
      <c r="K52" s="28">
        <f t="shared" si="14"/>
        <v>0</v>
      </c>
      <c r="L52" s="28">
        <f t="shared" si="14"/>
        <v>0</v>
      </c>
      <c r="M52" s="28">
        <f t="shared" si="14"/>
        <v>0</v>
      </c>
      <c r="N52" s="28">
        <f t="shared" si="14"/>
        <v>0</v>
      </c>
      <c r="O52" s="28">
        <f t="shared" si="14"/>
        <v>0</v>
      </c>
      <c r="P52" s="28">
        <f t="shared" si="14"/>
        <v>0</v>
      </c>
      <c r="Q52" s="28">
        <f t="shared" si="14"/>
        <v>0</v>
      </c>
      <c r="R52" s="28">
        <f t="shared" si="14"/>
        <v>0</v>
      </c>
      <c r="S52" s="28">
        <f t="shared" si="14"/>
        <v>0</v>
      </c>
      <c r="T52" s="28">
        <f t="shared" si="14"/>
        <v>0</v>
      </c>
      <c r="U52" s="28">
        <f t="shared" si="14"/>
        <v>0</v>
      </c>
      <c r="V52" s="28">
        <f t="shared" si="14"/>
        <v>0</v>
      </c>
      <c r="W52" s="28">
        <f t="shared" si="14"/>
        <v>0</v>
      </c>
      <c r="X52" s="28">
        <f t="shared" si="14"/>
        <v>0</v>
      </c>
      <c r="Y52" s="28">
        <f t="shared" si="14"/>
        <v>0</v>
      </c>
      <c r="Z52" s="28">
        <f t="shared" si="14"/>
        <v>0</v>
      </c>
      <c r="AA52" s="28">
        <f t="shared" si="14"/>
        <v>0</v>
      </c>
      <c r="AB52" s="28">
        <f t="shared" si="14"/>
        <v>0</v>
      </c>
      <c r="AC52" s="28">
        <f t="shared" si="14"/>
        <v>0</v>
      </c>
      <c r="AD52" s="28">
        <f t="shared" si="14"/>
        <v>0</v>
      </c>
      <c r="AE52" s="28">
        <f t="shared" si="14"/>
        <v>0</v>
      </c>
      <c r="AF52" s="28">
        <f t="shared" si="14"/>
        <v>0</v>
      </c>
      <c r="AG52" s="28">
        <f t="shared" si="14"/>
        <v>0</v>
      </c>
      <c r="AH52" s="28">
        <f t="shared" si="14"/>
        <v>0</v>
      </c>
      <c r="AI52" s="28">
        <f t="shared" si="14"/>
        <v>0</v>
      </c>
      <c r="AJ52" s="28">
        <f t="shared" si="14"/>
        <v>0</v>
      </c>
      <c r="AK52" s="28">
        <f t="shared" si="14"/>
        <v>0</v>
      </c>
      <c r="AL52" s="28">
        <f t="shared" si="14"/>
        <v>0</v>
      </c>
      <c r="AM52" s="28">
        <f t="shared" si="14"/>
        <v>0</v>
      </c>
      <c r="AN52" s="28">
        <f t="shared" si="14"/>
        <v>0</v>
      </c>
      <c r="AO52" s="28">
        <f t="shared" si="14"/>
        <v>0</v>
      </c>
      <c r="AP52" s="28">
        <f t="shared" si="14"/>
        <v>0</v>
      </c>
      <c r="AQ52" s="28">
        <f t="shared" si="14"/>
        <v>0</v>
      </c>
      <c r="AR52" s="28">
        <f t="shared" si="14"/>
        <v>0</v>
      </c>
      <c r="AS52" s="28">
        <f t="shared" si="14"/>
        <v>0</v>
      </c>
      <c r="AT52" s="28">
        <f t="shared" si="14"/>
        <v>0</v>
      </c>
      <c r="AU52" s="28">
        <f t="shared" si="14"/>
        <v>0</v>
      </c>
    </row>
    <row r="53" spans="2:47">
      <c r="B53" s="27" t="s">
        <v>429</v>
      </c>
      <c r="C53" s="28" t="s">
        <v>512</v>
      </c>
      <c r="D53" s="28">
        <f t="shared" ref="D53:AU53" si="15">+VLOOKUP($B53,Precios,D$47-2014,FALSE)*D28/1000000</f>
        <v>0</v>
      </c>
      <c r="E53" s="28">
        <f t="shared" si="15"/>
        <v>0</v>
      </c>
      <c r="F53" s="28">
        <f t="shared" si="15"/>
        <v>0</v>
      </c>
      <c r="G53" s="28">
        <f t="shared" si="15"/>
        <v>0</v>
      </c>
      <c r="H53" s="28">
        <f t="shared" si="15"/>
        <v>0</v>
      </c>
      <c r="I53" s="28">
        <f t="shared" si="15"/>
        <v>0</v>
      </c>
      <c r="J53" s="28">
        <f t="shared" si="15"/>
        <v>0</v>
      </c>
      <c r="K53" s="28">
        <f t="shared" si="15"/>
        <v>0</v>
      </c>
      <c r="L53" s="28">
        <f t="shared" si="15"/>
        <v>0</v>
      </c>
      <c r="M53" s="28">
        <f t="shared" si="15"/>
        <v>0</v>
      </c>
      <c r="N53" s="28">
        <f t="shared" si="15"/>
        <v>0</v>
      </c>
      <c r="O53" s="28">
        <f t="shared" si="15"/>
        <v>0</v>
      </c>
      <c r="P53" s="28">
        <f t="shared" si="15"/>
        <v>0</v>
      </c>
      <c r="Q53" s="28">
        <f t="shared" si="15"/>
        <v>0</v>
      </c>
      <c r="R53" s="28">
        <f t="shared" si="15"/>
        <v>0</v>
      </c>
      <c r="S53" s="28">
        <f t="shared" si="15"/>
        <v>0</v>
      </c>
      <c r="T53" s="28">
        <f t="shared" si="15"/>
        <v>0</v>
      </c>
      <c r="U53" s="28">
        <f t="shared" si="15"/>
        <v>0</v>
      </c>
      <c r="V53" s="28">
        <f t="shared" si="15"/>
        <v>0</v>
      </c>
      <c r="W53" s="28">
        <f t="shared" si="15"/>
        <v>0</v>
      </c>
      <c r="X53" s="28">
        <f t="shared" si="15"/>
        <v>0</v>
      </c>
      <c r="Y53" s="28">
        <f t="shared" si="15"/>
        <v>0</v>
      </c>
      <c r="Z53" s="28">
        <f t="shared" si="15"/>
        <v>0</v>
      </c>
      <c r="AA53" s="28">
        <f t="shared" si="15"/>
        <v>0</v>
      </c>
      <c r="AB53" s="28">
        <f t="shared" si="15"/>
        <v>0</v>
      </c>
      <c r="AC53" s="28">
        <f t="shared" si="15"/>
        <v>0</v>
      </c>
      <c r="AD53" s="28">
        <f t="shared" si="15"/>
        <v>0</v>
      </c>
      <c r="AE53" s="28">
        <f t="shared" si="15"/>
        <v>0</v>
      </c>
      <c r="AF53" s="28">
        <f t="shared" si="15"/>
        <v>0</v>
      </c>
      <c r="AG53" s="28">
        <f t="shared" si="15"/>
        <v>0</v>
      </c>
      <c r="AH53" s="28">
        <f t="shared" si="15"/>
        <v>0</v>
      </c>
      <c r="AI53" s="28">
        <f t="shared" si="15"/>
        <v>0</v>
      </c>
      <c r="AJ53" s="28">
        <f t="shared" si="15"/>
        <v>0</v>
      </c>
      <c r="AK53" s="28">
        <f t="shared" si="15"/>
        <v>0</v>
      </c>
      <c r="AL53" s="28">
        <f t="shared" si="15"/>
        <v>0</v>
      </c>
      <c r="AM53" s="28">
        <f t="shared" si="15"/>
        <v>0</v>
      </c>
      <c r="AN53" s="28">
        <f t="shared" si="15"/>
        <v>0</v>
      </c>
      <c r="AO53" s="28">
        <f t="shared" si="15"/>
        <v>0</v>
      </c>
      <c r="AP53" s="28">
        <f t="shared" si="15"/>
        <v>0</v>
      </c>
      <c r="AQ53" s="28">
        <f t="shared" si="15"/>
        <v>0</v>
      </c>
      <c r="AR53" s="28">
        <f t="shared" si="15"/>
        <v>0</v>
      </c>
      <c r="AS53" s="28">
        <f t="shared" si="15"/>
        <v>0</v>
      </c>
      <c r="AT53" s="28">
        <f t="shared" si="15"/>
        <v>0</v>
      </c>
      <c r="AU53" s="28">
        <f t="shared" si="15"/>
        <v>0</v>
      </c>
    </row>
    <row r="54" spans="2:47">
      <c r="B54" s="27" t="s">
        <v>436</v>
      </c>
      <c r="C54" s="28" t="s">
        <v>512</v>
      </c>
      <c r="D54" s="28">
        <f t="shared" ref="D54:AU54" si="16">+VLOOKUP($B54,Precios,D$47-2014,FALSE)*D29/1000000</f>
        <v>0</v>
      </c>
      <c r="E54" s="28">
        <f t="shared" si="16"/>
        <v>0</v>
      </c>
      <c r="F54" s="28">
        <f t="shared" si="16"/>
        <v>0</v>
      </c>
      <c r="G54" s="28">
        <f t="shared" si="16"/>
        <v>0</v>
      </c>
      <c r="H54" s="28">
        <f t="shared" si="16"/>
        <v>0</v>
      </c>
      <c r="I54" s="28">
        <f t="shared" si="16"/>
        <v>7.0682080119918805E-2</v>
      </c>
      <c r="J54" s="28">
        <f t="shared" si="16"/>
        <v>7.2309959839916921E-2</v>
      </c>
      <c r="K54" s="28">
        <f t="shared" si="16"/>
        <v>0.5278783682399435</v>
      </c>
      <c r="L54" s="28">
        <f t="shared" si="16"/>
        <v>0.11097195983997116</v>
      </c>
      <c r="M54" s="28">
        <f t="shared" si="16"/>
        <v>0.16124021315990975</v>
      </c>
      <c r="N54" s="28">
        <f t="shared" si="16"/>
        <v>0.21188617800000001</v>
      </c>
      <c r="O54" s="28">
        <f t="shared" si="16"/>
        <v>0.27348820820996839</v>
      </c>
      <c r="P54" s="28">
        <f t="shared" si="16"/>
        <v>0.34060166987003215</v>
      </c>
      <c r="Q54" s="28">
        <f t="shared" si="16"/>
        <v>0.41266349576003264</v>
      </c>
      <c r="R54" s="28">
        <f t="shared" si="16"/>
        <v>0.49451581178990101</v>
      </c>
      <c r="S54" s="28">
        <f t="shared" si="16"/>
        <v>0.59001168512013413</v>
      </c>
      <c r="T54" s="28">
        <f t="shared" si="16"/>
        <v>0.69183897367996605</v>
      </c>
      <c r="U54" s="28">
        <f t="shared" si="16"/>
        <v>0.81440034556003449</v>
      </c>
      <c r="V54" s="28">
        <f t="shared" si="16"/>
        <v>0.94068485980010474</v>
      </c>
      <c r="W54" s="28">
        <f t="shared" si="16"/>
        <v>1.0910689843200712</v>
      </c>
      <c r="X54" s="28">
        <f t="shared" si="16"/>
        <v>1.2537158847400718</v>
      </c>
      <c r="Y54" s="28">
        <f t="shared" si="16"/>
        <v>1.4400855043201455</v>
      </c>
      <c r="Z54" s="28">
        <f t="shared" si="16"/>
        <v>1.6416134730000735</v>
      </c>
      <c r="AA54" s="28">
        <f t="shared" si="16"/>
        <v>1.8631726822798884</v>
      </c>
      <c r="AB54" s="28">
        <f t="shared" si="16"/>
        <v>2.1296111248801517</v>
      </c>
      <c r="AC54" s="28">
        <f t="shared" si="16"/>
        <v>2.385373245270038</v>
      </c>
      <c r="AD54" s="28">
        <f t="shared" si="16"/>
        <v>2.6724531763200376</v>
      </c>
      <c r="AE54" s="28">
        <f t="shared" si="16"/>
        <v>2.9804116478099241</v>
      </c>
      <c r="AF54" s="28">
        <f t="shared" si="16"/>
        <v>3.3249075650700384</v>
      </c>
      <c r="AG54" s="28">
        <f t="shared" si="16"/>
        <v>3.7059409281</v>
      </c>
      <c r="AH54" s="28">
        <f t="shared" si="16"/>
        <v>4.1287313720101144</v>
      </c>
      <c r="AI54" s="28">
        <f t="shared" si="16"/>
        <v>4.6037181670200376</v>
      </c>
      <c r="AJ54" s="28">
        <f t="shared" si="16"/>
        <v>5.1309013131299626</v>
      </c>
      <c r="AK54" s="28">
        <f t="shared" si="16"/>
        <v>5.7102808103398859</v>
      </c>
      <c r="AL54" s="28">
        <f t="shared" si="16"/>
        <v>6.3418566586499994</v>
      </c>
      <c r="AM54" s="28">
        <f t="shared" si="16"/>
        <v>7.0308484931700379</v>
      </c>
      <c r="AN54" s="28">
        <f t="shared" si="16"/>
        <v>7.7720366787898856</v>
      </c>
      <c r="AO54" s="28">
        <f t="shared" si="16"/>
        <v>8.4662481484200374</v>
      </c>
      <c r="AP54" s="28">
        <f t="shared" si="16"/>
        <v>9.0926043616200385</v>
      </c>
      <c r="AQ54" s="28">
        <f t="shared" si="16"/>
        <v>9.7033016694900773</v>
      </c>
      <c r="AR54" s="28">
        <f t="shared" si="16"/>
        <v>10.303559707139886</v>
      </c>
      <c r="AS54" s="28">
        <f t="shared" si="16"/>
        <v>10.88293920435</v>
      </c>
      <c r="AT54" s="28">
        <f t="shared" si="16"/>
        <v>11.441440161120038</v>
      </c>
      <c r="AU54" s="28">
        <f t="shared" si="16"/>
        <v>12.015600023219848</v>
      </c>
    </row>
    <row r="55" spans="2:47">
      <c r="B55" s="27" t="s">
        <v>501</v>
      </c>
      <c r="C55" s="29" t="s">
        <v>512</v>
      </c>
      <c r="D55" s="30">
        <f t="shared" ref="D55:AU55" si="17">SUM(D48:D54)</f>
        <v>0</v>
      </c>
      <c r="E55" s="30">
        <f t="shared" si="17"/>
        <v>0</v>
      </c>
      <c r="F55" s="30">
        <f t="shared" si="17"/>
        <v>0</v>
      </c>
      <c r="G55" s="30">
        <f t="shared" si="17"/>
        <v>0</v>
      </c>
      <c r="H55" s="30">
        <f t="shared" si="17"/>
        <v>0</v>
      </c>
      <c r="I55" s="30">
        <f t="shared" si="17"/>
        <v>1.5779426869623618</v>
      </c>
      <c r="J55" s="30">
        <f t="shared" si="17"/>
        <v>1.7870389741322505</v>
      </c>
      <c r="K55" s="30">
        <f>SUM(K48:K54)</f>
        <v>29.215165580123163</v>
      </c>
      <c r="L55" s="30">
        <f t="shared" si="17"/>
        <v>26.168480188431136</v>
      </c>
      <c r="M55" s="30">
        <f t="shared" si="17"/>
        <v>30.876688954463528</v>
      </c>
      <c r="N55" s="30">
        <f t="shared" si="17"/>
        <v>35.703142284709777</v>
      </c>
      <c r="O55" s="30">
        <f t="shared" si="17"/>
        <v>41.017902418533666</v>
      </c>
      <c r="P55" s="30">
        <f t="shared" si="17"/>
        <v>46.620570256022035</v>
      </c>
      <c r="Q55" s="30">
        <f t="shared" si="17"/>
        <v>54.171509764613958</v>
      </c>
      <c r="R55" s="30">
        <f t="shared" si="17"/>
        <v>62.084029866951603</v>
      </c>
      <c r="S55" s="30">
        <f t="shared" si="17"/>
        <v>69.451137990074159</v>
      </c>
      <c r="T55" s="30">
        <f t="shared" si="17"/>
        <v>77.872305217916818</v>
      </c>
      <c r="U55" s="30">
        <f t="shared" si="17"/>
        <v>86.084872172075947</v>
      </c>
      <c r="V55" s="30">
        <f t="shared" si="17"/>
        <v>94.176457174420605</v>
      </c>
      <c r="W55" s="30">
        <f t="shared" si="17"/>
        <v>102.55905782709986</v>
      </c>
      <c r="X55" s="30">
        <f t="shared" si="17"/>
        <v>113.56957355700703</v>
      </c>
      <c r="Y55" s="30">
        <f t="shared" si="17"/>
        <v>125.5209701408932</v>
      </c>
      <c r="Z55" s="30">
        <f t="shared" si="17"/>
        <v>134.52636796121197</v>
      </c>
      <c r="AA55" s="30">
        <f t="shared" si="17"/>
        <v>148.43863717501858</v>
      </c>
      <c r="AB55" s="30">
        <f t="shared" si="17"/>
        <v>161.98835563065808</v>
      </c>
      <c r="AC55" s="30">
        <f t="shared" si="17"/>
        <v>175.67688897620991</v>
      </c>
      <c r="AD55" s="30">
        <f t="shared" si="17"/>
        <v>195.44744663363045</v>
      </c>
      <c r="AE55" s="30">
        <f t="shared" si="17"/>
        <v>213.02065970297386</v>
      </c>
      <c r="AF55" s="30">
        <f t="shared" si="17"/>
        <v>221.57123951982911</v>
      </c>
      <c r="AG55" s="30">
        <f t="shared" si="17"/>
        <v>240.82546795737159</v>
      </c>
      <c r="AH55" s="30">
        <f t="shared" si="17"/>
        <v>259.63453370351937</v>
      </c>
      <c r="AI55" s="30">
        <f t="shared" si="17"/>
        <v>277.53335023669314</v>
      </c>
      <c r="AJ55" s="30">
        <f t="shared" si="17"/>
        <v>297.01965822339884</v>
      </c>
      <c r="AK55" s="30">
        <f t="shared" si="17"/>
        <v>317.36925539654203</v>
      </c>
      <c r="AL55" s="30">
        <f t="shared" si="17"/>
        <v>336.97155629233072</v>
      </c>
      <c r="AM55" s="30">
        <f t="shared" si="17"/>
        <v>357.56062007212932</v>
      </c>
      <c r="AN55" s="30">
        <f t="shared" si="17"/>
        <v>379.0248756276801</v>
      </c>
      <c r="AO55" s="30">
        <f t="shared" si="17"/>
        <v>401.01065500099213</v>
      </c>
      <c r="AP55" s="30">
        <f t="shared" si="17"/>
        <v>423.03501895263554</v>
      </c>
      <c r="AQ55" s="30">
        <f t="shared" si="17"/>
        <v>444.5177992676376</v>
      </c>
      <c r="AR55" s="30">
        <f t="shared" si="17"/>
        <v>466.5089261986667</v>
      </c>
      <c r="AS55" s="30">
        <f t="shared" si="17"/>
        <v>487.97466705046662</v>
      </c>
      <c r="AT55" s="30">
        <f t="shared" si="17"/>
        <v>509.30029119100408</v>
      </c>
      <c r="AU55" s="30">
        <f t="shared" si="17"/>
        <v>530.9265862711834</v>
      </c>
    </row>
    <row r="57" spans="2:47">
      <c r="B57" s="24" t="s">
        <v>513</v>
      </c>
      <c r="C57" s="30" t="s">
        <v>512</v>
      </c>
      <c r="D57" s="30">
        <f>+NPV(Td,G55:AK55)</f>
        <v>1033.973692154224</v>
      </c>
      <c r="E57" s="30">
        <f>+NPV(Td,K55:Q55)</f>
        <v>204.60000051841055</v>
      </c>
    </row>
    <row r="60" spans="2:47">
      <c r="B60" s="24" t="s">
        <v>514</v>
      </c>
      <c r="C60" s="25" t="s">
        <v>422</v>
      </c>
      <c r="D60" s="25">
        <v>2017</v>
      </c>
      <c r="E60" s="25">
        <v>2018</v>
      </c>
      <c r="F60" s="25">
        <v>2019</v>
      </c>
      <c r="G60" s="25">
        <v>2020</v>
      </c>
      <c r="H60" s="25">
        <v>2021</v>
      </c>
      <c r="I60" s="25">
        <v>2022</v>
      </c>
      <c r="J60" s="25">
        <v>2023</v>
      </c>
      <c r="K60" s="25">
        <v>2024</v>
      </c>
      <c r="L60" s="25">
        <v>2025</v>
      </c>
      <c r="M60" s="25">
        <v>2026</v>
      </c>
      <c r="N60" s="25">
        <v>2027</v>
      </c>
      <c r="O60" s="25">
        <v>2028</v>
      </c>
      <c r="P60" s="25">
        <v>2029</v>
      </c>
      <c r="Q60" s="25">
        <v>2030</v>
      </c>
      <c r="R60" s="25">
        <v>2031</v>
      </c>
      <c r="S60" s="25">
        <v>2032</v>
      </c>
      <c r="T60" s="25">
        <v>2033</v>
      </c>
      <c r="U60" s="25">
        <v>2034</v>
      </c>
      <c r="V60" s="25">
        <v>2035</v>
      </c>
      <c r="W60" s="25">
        <v>2036</v>
      </c>
      <c r="X60" s="25">
        <v>2037</v>
      </c>
      <c r="Y60" s="25">
        <v>2038</v>
      </c>
      <c r="Z60" s="25">
        <v>2039</v>
      </c>
      <c r="AA60" s="25">
        <v>2040</v>
      </c>
      <c r="AB60" s="25">
        <v>2041</v>
      </c>
      <c r="AC60" s="25">
        <v>2042</v>
      </c>
      <c r="AD60" s="25">
        <v>2043</v>
      </c>
      <c r="AE60" s="25">
        <v>2044</v>
      </c>
      <c r="AF60" s="25">
        <v>2045</v>
      </c>
      <c r="AG60" s="25">
        <v>2046</v>
      </c>
      <c r="AH60" s="25">
        <v>2047</v>
      </c>
      <c r="AI60" s="25">
        <v>2048</v>
      </c>
      <c r="AJ60" s="25">
        <v>2049</v>
      </c>
      <c r="AK60" s="25">
        <v>2050</v>
      </c>
      <c r="AL60" s="25">
        <v>2051</v>
      </c>
      <c r="AM60" s="25">
        <v>2052</v>
      </c>
      <c r="AN60" s="25">
        <v>2053</v>
      </c>
      <c r="AO60" s="25">
        <v>2054</v>
      </c>
      <c r="AP60" s="25">
        <v>2055</v>
      </c>
      <c r="AQ60" s="25">
        <v>2056</v>
      </c>
      <c r="AR60" s="25">
        <v>2057</v>
      </c>
      <c r="AS60" s="25">
        <v>2058</v>
      </c>
      <c r="AT60" s="25">
        <v>2059</v>
      </c>
      <c r="AU60" s="25">
        <v>2060</v>
      </c>
    </row>
    <row r="61" spans="2:47">
      <c r="B61" s="27" t="s">
        <v>385</v>
      </c>
      <c r="C61" s="28" t="s">
        <v>515</v>
      </c>
      <c r="D61" s="28">
        <f t="shared" ref="D61:AU61" si="18">+IF(D60&lt;2024,0,-CONVERT(D25,"Tcal","MWh"))</f>
        <v>0</v>
      </c>
      <c r="E61" s="28">
        <f t="shared" si="18"/>
        <v>0</v>
      </c>
      <c r="F61" s="28">
        <f t="shared" si="18"/>
        <v>0</v>
      </c>
      <c r="G61" s="28">
        <f t="shared" si="18"/>
        <v>0</v>
      </c>
      <c r="H61" s="28">
        <f t="shared" si="18"/>
        <v>0</v>
      </c>
      <c r="I61" s="28">
        <f t="shared" si="18"/>
        <v>0</v>
      </c>
      <c r="J61" s="28">
        <f t="shared" si="18"/>
        <v>0</v>
      </c>
      <c r="K61" s="28">
        <f t="shared" si="18"/>
        <v>161424.39999999915</v>
      </c>
      <c r="L61" s="28">
        <f t="shared" si="18"/>
        <v>128976.7000000017</v>
      </c>
      <c r="M61" s="28">
        <f t="shared" si="18"/>
        <v>145026.10000000085</v>
      </c>
      <c r="N61" s="28">
        <f t="shared" si="18"/>
        <v>162238.50000000212</v>
      </c>
      <c r="O61" s="28">
        <f t="shared" si="18"/>
        <v>180846.5</v>
      </c>
      <c r="P61" s="28">
        <f t="shared" si="18"/>
        <v>200733.80000000255</v>
      </c>
      <c r="Q61" s="28">
        <f t="shared" si="18"/>
        <v>222016.7000000017</v>
      </c>
      <c r="R61" s="28">
        <f t="shared" si="18"/>
        <v>244695.19999999745</v>
      </c>
      <c r="S61" s="28">
        <f t="shared" si="18"/>
        <v>269001.89999999915</v>
      </c>
      <c r="T61" s="28">
        <f t="shared" si="18"/>
        <v>294936.7999999983</v>
      </c>
      <c r="U61" s="28">
        <f t="shared" si="18"/>
        <v>322499.89999999915</v>
      </c>
      <c r="V61" s="28">
        <f t="shared" si="18"/>
        <v>351923.80000000255</v>
      </c>
      <c r="W61" s="28">
        <f t="shared" si="18"/>
        <v>383092.19999999745</v>
      </c>
      <c r="X61" s="28">
        <f t="shared" si="18"/>
        <v>415888.80000000255</v>
      </c>
      <c r="Y61" s="28">
        <f t="shared" si="18"/>
        <v>450313.60000000085</v>
      </c>
      <c r="Z61" s="28">
        <f t="shared" si="18"/>
        <v>486948.0999999966</v>
      </c>
      <c r="AA61" s="28">
        <f t="shared" si="18"/>
        <v>525908.5999999966</v>
      </c>
      <c r="AB61" s="28">
        <f t="shared" si="18"/>
        <v>566962.5</v>
      </c>
      <c r="AC61" s="28">
        <f t="shared" si="18"/>
        <v>610458.7000000017</v>
      </c>
      <c r="AD61" s="28">
        <f t="shared" si="18"/>
        <v>656513.5</v>
      </c>
      <c r="AE61" s="28">
        <f t="shared" si="18"/>
        <v>704312.7999999983</v>
      </c>
      <c r="AF61" s="28">
        <f t="shared" si="18"/>
        <v>751530.60000000079</v>
      </c>
      <c r="AG61" s="28">
        <f t="shared" si="18"/>
        <v>801539.5999999966</v>
      </c>
      <c r="AH61" s="28">
        <f t="shared" si="18"/>
        <v>854223.5</v>
      </c>
      <c r="AI61" s="28">
        <f t="shared" si="18"/>
        <v>909931.19999999751</v>
      </c>
      <c r="AJ61" s="28">
        <f t="shared" si="18"/>
        <v>969011.60000000091</v>
      </c>
      <c r="AK61" s="28">
        <f t="shared" si="18"/>
        <v>1031464.7000000017</v>
      </c>
      <c r="AL61" s="28">
        <f t="shared" si="18"/>
        <v>1097523.1000000008</v>
      </c>
      <c r="AM61" s="28">
        <f t="shared" si="18"/>
        <v>1166837.9000000034</v>
      </c>
      <c r="AN61" s="28">
        <f t="shared" si="18"/>
        <v>1239060.1999999974</v>
      </c>
      <c r="AO61" s="28">
        <f t="shared" si="18"/>
        <v>1313027</v>
      </c>
      <c r="AP61" s="28">
        <f t="shared" si="18"/>
        <v>1386644.8999999992</v>
      </c>
      <c r="AQ61" s="28">
        <f t="shared" si="18"/>
        <v>1458750.9000000034</v>
      </c>
      <c r="AR61" s="28">
        <f t="shared" si="18"/>
        <v>1531903.6000000008</v>
      </c>
      <c r="AS61" s="28">
        <f t="shared" si="18"/>
        <v>1603079.2000000016</v>
      </c>
      <c r="AT61" s="28">
        <f t="shared" si="18"/>
        <v>1673905.8999999992</v>
      </c>
      <c r="AU61" s="28">
        <f t="shared" si="18"/>
        <v>1745546.6999999976</v>
      </c>
    </row>
    <row r="62" spans="2:47">
      <c r="B62" s="27" t="s">
        <v>516</v>
      </c>
      <c r="C62" s="28" t="s">
        <v>515</v>
      </c>
      <c r="D62" s="28"/>
      <c r="E62" s="28">
        <f>+IF(E61-D61&lt;0,0,E61-D61)</f>
        <v>0</v>
      </c>
      <c r="F62" s="28">
        <f t="shared" ref="F62:AU62" si="19">+IF(F61-E61&lt;0,0,F61-E61)</f>
        <v>0</v>
      </c>
      <c r="G62" s="28">
        <f t="shared" si="19"/>
        <v>0</v>
      </c>
      <c r="H62" s="28">
        <f t="shared" si="19"/>
        <v>0</v>
      </c>
      <c r="I62" s="28">
        <f t="shared" si="19"/>
        <v>0</v>
      </c>
      <c r="J62" s="28">
        <f t="shared" si="19"/>
        <v>0</v>
      </c>
      <c r="K62" s="28">
        <f t="shared" si="19"/>
        <v>161424.39999999915</v>
      </c>
      <c r="L62" s="28">
        <f t="shared" si="19"/>
        <v>0</v>
      </c>
      <c r="M62" s="28">
        <f t="shared" si="19"/>
        <v>16049.39999999915</v>
      </c>
      <c r="N62" s="28">
        <f t="shared" si="19"/>
        <v>17212.400000001275</v>
      </c>
      <c r="O62" s="28">
        <f t="shared" si="19"/>
        <v>18607.999999997875</v>
      </c>
      <c r="P62" s="28">
        <f t="shared" si="19"/>
        <v>19887.300000002549</v>
      </c>
      <c r="Q62" s="28">
        <f t="shared" si="19"/>
        <v>21282.89999999915</v>
      </c>
      <c r="R62" s="28">
        <f t="shared" si="19"/>
        <v>22678.499999995751</v>
      </c>
      <c r="S62" s="28">
        <f t="shared" si="19"/>
        <v>24306.7000000017</v>
      </c>
      <c r="T62" s="28">
        <f t="shared" si="19"/>
        <v>25934.89999999915</v>
      </c>
      <c r="U62" s="28">
        <f t="shared" si="19"/>
        <v>27563.10000000085</v>
      </c>
      <c r="V62" s="28">
        <f t="shared" si="19"/>
        <v>29423.900000003399</v>
      </c>
      <c r="W62" s="28">
        <f t="shared" si="19"/>
        <v>31168.399999994901</v>
      </c>
      <c r="X62" s="28">
        <f t="shared" si="19"/>
        <v>32796.600000005099</v>
      </c>
      <c r="Y62" s="28">
        <f t="shared" si="19"/>
        <v>34424.7999999983</v>
      </c>
      <c r="Z62" s="28">
        <f t="shared" si="19"/>
        <v>36634.499999995751</v>
      </c>
      <c r="AA62" s="28">
        <f t="shared" si="19"/>
        <v>38960.5</v>
      </c>
      <c r="AB62" s="28">
        <f t="shared" si="19"/>
        <v>41053.900000003399</v>
      </c>
      <c r="AC62" s="28">
        <f t="shared" si="19"/>
        <v>43496.2000000017</v>
      </c>
      <c r="AD62" s="28">
        <f t="shared" si="19"/>
        <v>46054.7999999983</v>
      </c>
      <c r="AE62" s="28">
        <f t="shared" si="19"/>
        <v>47799.2999999983</v>
      </c>
      <c r="AF62" s="28">
        <f t="shared" si="19"/>
        <v>47217.800000002491</v>
      </c>
      <c r="AG62" s="28">
        <f t="shared" si="19"/>
        <v>50008.999999995809</v>
      </c>
      <c r="AH62" s="28">
        <f t="shared" si="19"/>
        <v>52683.900000003399</v>
      </c>
      <c r="AI62" s="28">
        <f t="shared" si="19"/>
        <v>55707.699999997509</v>
      </c>
      <c r="AJ62" s="28">
        <f t="shared" si="19"/>
        <v>59080.400000003399</v>
      </c>
      <c r="AK62" s="28">
        <f t="shared" si="19"/>
        <v>62453.100000000792</v>
      </c>
      <c r="AL62" s="28">
        <f t="shared" si="19"/>
        <v>66058.399999999092</v>
      </c>
      <c r="AM62" s="28">
        <f t="shared" si="19"/>
        <v>69314.800000002608</v>
      </c>
      <c r="AN62" s="28">
        <f t="shared" si="19"/>
        <v>72222.299999993993</v>
      </c>
      <c r="AO62" s="28">
        <f t="shared" si="19"/>
        <v>73966.800000002608</v>
      </c>
      <c r="AP62" s="28">
        <f t="shared" si="19"/>
        <v>73617.899999999208</v>
      </c>
      <c r="AQ62" s="28">
        <f t="shared" si="19"/>
        <v>72106.000000004191</v>
      </c>
      <c r="AR62" s="28">
        <f t="shared" si="19"/>
        <v>73152.699999997392</v>
      </c>
      <c r="AS62" s="28">
        <f t="shared" si="19"/>
        <v>71175.600000000792</v>
      </c>
      <c r="AT62" s="28">
        <f t="shared" si="19"/>
        <v>70826.699999997625</v>
      </c>
      <c r="AU62" s="28">
        <f t="shared" si="19"/>
        <v>71640.799999998417</v>
      </c>
    </row>
    <row r="63" spans="2:47">
      <c r="B63" s="27" t="s">
        <v>530</v>
      </c>
      <c r="C63" s="28" t="s">
        <v>491</v>
      </c>
      <c r="D63" s="28">
        <v>15</v>
      </c>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row>
    <row r="64" spans="2:47">
      <c r="B64" s="27" t="s">
        <v>517</v>
      </c>
      <c r="C64" s="28" t="s">
        <v>518</v>
      </c>
      <c r="D64" s="28">
        <f>3*365</f>
        <v>1095</v>
      </c>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row>
    <row r="65" spans="2:47">
      <c r="B65" s="27" t="s">
        <v>520</v>
      </c>
      <c r="C65" s="28" t="s">
        <v>495</v>
      </c>
      <c r="D65" s="28"/>
      <c r="E65" s="28">
        <f>+E62*1000/$D$64</f>
        <v>0</v>
      </c>
      <c r="F65" s="28">
        <f t="shared" ref="F65:AU65" si="20">+F62*1000/$D$64</f>
        <v>0</v>
      </c>
      <c r="G65" s="28">
        <f t="shared" si="20"/>
        <v>0</v>
      </c>
      <c r="H65" s="28">
        <f t="shared" si="20"/>
        <v>0</v>
      </c>
      <c r="I65" s="28">
        <f t="shared" si="20"/>
        <v>0</v>
      </c>
      <c r="J65" s="28">
        <f t="shared" si="20"/>
        <v>0</v>
      </c>
      <c r="K65" s="28">
        <f t="shared" si="20"/>
        <v>147419.54337899465</v>
      </c>
      <c r="L65" s="28">
        <f t="shared" si="20"/>
        <v>0</v>
      </c>
      <c r="M65" s="28">
        <f t="shared" si="20"/>
        <v>14656.986301369087</v>
      </c>
      <c r="N65" s="28">
        <f t="shared" si="20"/>
        <v>15719.08675799203</v>
      </c>
      <c r="O65" s="28">
        <f t="shared" si="20"/>
        <v>16993.607305934132</v>
      </c>
      <c r="P65" s="28">
        <f t="shared" si="20"/>
        <v>18161.917808221504</v>
      </c>
      <c r="Q65" s="28">
        <f t="shared" si="20"/>
        <v>19436.43835616361</v>
      </c>
      <c r="R65" s="28">
        <f t="shared" si="20"/>
        <v>20710.958904105708</v>
      </c>
      <c r="S65" s="28">
        <f t="shared" si="20"/>
        <v>22197.899543380547</v>
      </c>
      <c r="T65" s="28">
        <f t="shared" si="20"/>
        <v>23684.840182647626</v>
      </c>
      <c r="U65" s="28">
        <f t="shared" si="20"/>
        <v>25171.780821918583</v>
      </c>
      <c r="V65" s="28">
        <f t="shared" si="20"/>
        <v>26871.141552514517</v>
      </c>
      <c r="W65" s="28">
        <f t="shared" si="20"/>
        <v>28464.292237438265</v>
      </c>
      <c r="X65" s="28">
        <f t="shared" si="20"/>
        <v>29951.232876716986</v>
      </c>
      <c r="Y65" s="28">
        <f t="shared" si="20"/>
        <v>31438.173515980183</v>
      </c>
      <c r="Z65" s="28">
        <f t="shared" si="20"/>
        <v>33456.164383557763</v>
      </c>
      <c r="AA65" s="28">
        <f t="shared" si="20"/>
        <v>35580.365296803655</v>
      </c>
      <c r="AB65" s="28">
        <f t="shared" si="20"/>
        <v>37492.146118724566</v>
      </c>
      <c r="AC65" s="28">
        <f t="shared" si="20"/>
        <v>39722.55707762712</v>
      </c>
      <c r="AD65" s="28">
        <f t="shared" si="20"/>
        <v>42059.178082190228</v>
      </c>
      <c r="AE65" s="28">
        <f t="shared" si="20"/>
        <v>43652.328767121733</v>
      </c>
      <c r="AF65" s="28">
        <f t="shared" si="20"/>
        <v>43121.278538815059</v>
      </c>
      <c r="AG65" s="28">
        <f t="shared" si="20"/>
        <v>45670.319634699372</v>
      </c>
      <c r="AH65" s="28">
        <f t="shared" si="20"/>
        <v>48113.150684934611</v>
      </c>
      <c r="AI65" s="28">
        <f t="shared" si="20"/>
        <v>50874.611872143847</v>
      </c>
      <c r="AJ65" s="28">
        <f t="shared" si="20"/>
        <v>53954.703196350136</v>
      </c>
      <c r="AK65" s="28">
        <f t="shared" si="20"/>
        <v>57034.794520548669</v>
      </c>
      <c r="AL65" s="28">
        <f t="shared" si="20"/>
        <v>60327.305936072233</v>
      </c>
      <c r="AM65" s="28">
        <f t="shared" si="20"/>
        <v>63301.187214614256</v>
      </c>
      <c r="AN65" s="28">
        <f t="shared" si="20"/>
        <v>65956.438356158906</v>
      </c>
      <c r="AO65" s="28">
        <f t="shared" si="20"/>
        <v>67549.589041098268</v>
      </c>
      <c r="AP65" s="28">
        <f t="shared" si="20"/>
        <v>67230.958904108862</v>
      </c>
      <c r="AQ65" s="28">
        <f t="shared" si="20"/>
        <v>65850.228310506107</v>
      </c>
      <c r="AR65" s="28">
        <f t="shared" si="20"/>
        <v>66806.118721458799</v>
      </c>
      <c r="AS65" s="28">
        <f t="shared" si="20"/>
        <v>65000.547945206199</v>
      </c>
      <c r="AT65" s="28">
        <f t="shared" si="20"/>
        <v>64681.917808217011</v>
      </c>
      <c r="AU65" s="28">
        <f t="shared" si="20"/>
        <v>65425.388127852442</v>
      </c>
    </row>
    <row r="66" spans="2:47">
      <c r="B66" s="27" t="s">
        <v>521</v>
      </c>
      <c r="C66" s="28" t="s">
        <v>495</v>
      </c>
      <c r="D66" s="28">
        <v>5</v>
      </c>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row>
    <row r="67" spans="2:47">
      <c r="B67" s="27" t="s">
        <v>522</v>
      </c>
      <c r="C67" s="28" t="s">
        <v>523</v>
      </c>
      <c r="D67" s="28"/>
      <c r="E67" s="28">
        <f>+ROUND(E65/$D$66,0)</f>
        <v>0</v>
      </c>
      <c r="F67" s="28">
        <f t="shared" ref="F67:AU67" si="21">+ROUND(F65/$D$66,0)</f>
        <v>0</v>
      </c>
      <c r="G67" s="28">
        <f t="shared" si="21"/>
        <v>0</v>
      </c>
      <c r="H67" s="28">
        <f t="shared" si="21"/>
        <v>0</v>
      </c>
      <c r="I67" s="28">
        <f t="shared" si="21"/>
        <v>0</v>
      </c>
      <c r="J67" s="28">
        <f t="shared" si="21"/>
        <v>0</v>
      </c>
      <c r="K67" s="28">
        <f>+ROUND(K65/$D$66,0)</f>
        <v>29484</v>
      </c>
      <c r="L67" s="28">
        <f t="shared" si="21"/>
        <v>0</v>
      </c>
      <c r="M67" s="28">
        <f t="shared" si="21"/>
        <v>2931</v>
      </c>
      <c r="N67" s="28">
        <f t="shared" si="21"/>
        <v>3144</v>
      </c>
      <c r="O67" s="28">
        <f t="shared" si="21"/>
        <v>3399</v>
      </c>
      <c r="P67" s="28">
        <f t="shared" si="21"/>
        <v>3632</v>
      </c>
      <c r="Q67" s="28">
        <f t="shared" si="21"/>
        <v>3887</v>
      </c>
      <c r="R67" s="28">
        <f t="shared" si="21"/>
        <v>4142</v>
      </c>
      <c r="S67" s="28">
        <f t="shared" si="21"/>
        <v>4440</v>
      </c>
      <c r="T67" s="28">
        <f t="shared" si="21"/>
        <v>4737</v>
      </c>
      <c r="U67" s="28">
        <f t="shared" si="21"/>
        <v>5034</v>
      </c>
      <c r="V67" s="28">
        <f t="shared" si="21"/>
        <v>5374</v>
      </c>
      <c r="W67" s="28">
        <f t="shared" si="21"/>
        <v>5693</v>
      </c>
      <c r="X67" s="28">
        <f t="shared" si="21"/>
        <v>5990</v>
      </c>
      <c r="Y67" s="28">
        <f t="shared" si="21"/>
        <v>6288</v>
      </c>
      <c r="Z67" s="28">
        <f t="shared" si="21"/>
        <v>6691</v>
      </c>
      <c r="AA67" s="28">
        <f t="shared" si="21"/>
        <v>7116</v>
      </c>
      <c r="AB67" s="28">
        <f t="shared" si="21"/>
        <v>7498</v>
      </c>
      <c r="AC67" s="28">
        <f t="shared" si="21"/>
        <v>7945</v>
      </c>
      <c r="AD67" s="28">
        <f t="shared" si="21"/>
        <v>8412</v>
      </c>
      <c r="AE67" s="28">
        <f t="shared" si="21"/>
        <v>8730</v>
      </c>
      <c r="AF67" s="28">
        <f t="shared" si="21"/>
        <v>8624</v>
      </c>
      <c r="AG67" s="28">
        <f t="shared" si="21"/>
        <v>9134</v>
      </c>
      <c r="AH67" s="28">
        <f t="shared" si="21"/>
        <v>9623</v>
      </c>
      <c r="AI67" s="28">
        <f t="shared" si="21"/>
        <v>10175</v>
      </c>
      <c r="AJ67" s="28">
        <f t="shared" si="21"/>
        <v>10791</v>
      </c>
      <c r="AK67" s="28">
        <f t="shared" si="21"/>
        <v>11407</v>
      </c>
      <c r="AL67" s="28">
        <f t="shared" si="21"/>
        <v>12065</v>
      </c>
      <c r="AM67" s="28">
        <f t="shared" si="21"/>
        <v>12660</v>
      </c>
      <c r="AN67" s="28">
        <f t="shared" si="21"/>
        <v>13191</v>
      </c>
      <c r="AO67" s="28">
        <f t="shared" si="21"/>
        <v>13510</v>
      </c>
      <c r="AP67" s="28">
        <f t="shared" si="21"/>
        <v>13446</v>
      </c>
      <c r="AQ67" s="28">
        <f t="shared" si="21"/>
        <v>13170</v>
      </c>
      <c r="AR67" s="28">
        <f t="shared" si="21"/>
        <v>13361</v>
      </c>
      <c r="AS67" s="28">
        <f t="shared" si="21"/>
        <v>13000</v>
      </c>
      <c r="AT67" s="28">
        <f t="shared" si="21"/>
        <v>12936</v>
      </c>
      <c r="AU67" s="28">
        <f t="shared" si="21"/>
        <v>13085</v>
      </c>
    </row>
    <row r="68" spans="2:47">
      <c r="B68" s="27" t="s">
        <v>492</v>
      </c>
      <c r="C68" s="28" t="s">
        <v>524</v>
      </c>
      <c r="D68" s="28">
        <v>400</v>
      </c>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row>
    <row r="69" spans="2:47">
      <c r="B69" s="29"/>
      <c r="C69" s="29"/>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row>
    <row r="70" spans="2:47">
      <c r="B70" s="24" t="s">
        <v>525</v>
      </c>
      <c r="C70" s="25" t="s">
        <v>422</v>
      </c>
      <c r="D70" s="25">
        <v>2017</v>
      </c>
      <c r="E70" s="25">
        <v>2018</v>
      </c>
      <c r="F70" s="25">
        <v>2019</v>
      </c>
      <c r="G70" s="25">
        <v>2020</v>
      </c>
      <c r="H70" s="25">
        <v>2021</v>
      </c>
      <c r="I70" s="25">
        <v>2022</v>
      </c>
      <c r="J70" s="25">
        <v>2023</v>
      </c>
      <c r="K70" s="25">
        <v>2024</v>
      </c>
      <c r="L70" s="25">
        <v>2025</v>
      </c>
      <c r="M70" s="25">
        <v>2026</v>
      </c>
      <c r="N70" s="25">
        <v>2027</v>
      </c>
      <c r="O70" s="25">
        <v>2028</v>
      </c>
      <c r="P70" s="25">
        <v>2029</v>
      </c>
      <c r="Q70" s="25">
        <v>2030</v>
      </c>
      <c r="R70" s="25">
        <v>2031</v>
      </c>
      <c r="S70" s="25">
        <v>2032</v>
      </c>
      <c r="T70" s="25">
        <v>2033</v>
      </c>
      <c r="U70" s="25">
        <v>2034</v>
      </c>
      <c r="V70" s="25">
        <v>2035</v>
      </c>
      <c r="W70" s="25">
        <v>2036</v>
      </c>
      <c r="X70" s="25">
        <v>2037</v>
      </c>
      <c r="Y70" s="25">
        <v>2038</v>
      </c>
      <c r="Z70" s="25">
        <v>2039</v>
      </c>
      <c r="AA70" s="25">
        <v>2040</v>
      </c>
      <c r="AB70" s="25">
        <v>2041</v>
      </c>
      <c r="AC70" s="25">
        <v>2042</v>
      </c>
      <c r="AD70" s="25">
        <v>2043</v>
      </c>
      <c r="AE70" s="25">
        <v>2044</v>
      </c>
      <c r="AF70" s="25">
        <v>2045</v>
      </c>
      <c r="AG70" s="25">
        <v>2046</v>
      </c>
      <c r="AH70" s="25">
        <v>2047</v>
      </c>
      <c r="AI70" s="25">
        <v>2048</v>
      </c>
      <c r="AJ70" s="25">
        <v>2049</v>
      </c>
      <c r="AK70" s="25">
        <v>2050</v>
      </c>
      <c r="AL70" s="25">
        <v>2051</v>
      </c>
      <c r="AM70" s="25">
        <v>2052</v>
      </c>
      <c r="AN70" s="25">
        <v>2053</v>
      </c>
      <c r="AO70" s="25">
        <v>2054</v>
      </c>
      <c r="AP70" s="25">
        <v>2055</v>
      </c>
      <c r="AQ70" s="25">
        <v>2056</v>
      </c>
      <c r="AR70" s="25">
        <v>2057</v>
      </c>
      <c r="AS70" s="25">
        <v>2058</v>
      </c>
      <c r="AT70" s="25">
        <v>2059</v>
      </c>
      <c r="AU70" s="25">
        <v>2060</v>
      </c>
    </row>
    <row r="71" spans="2:47">
      <c r="B71" s="27" t="s">
        <v>501</v>
      </c>
      <c r="C71" s="28" t="s">
        <v>526</v>
      </c>
      <c r="E71" s="28">
        <f>+($D$68*E123)/1000000</f>
        <v>0</v>
      </c>
      <c r="F71" s="28">
        <f t="shared" ref="F71:AU71" si="22">+($D$68*F123)/1000000</f>
        <v>0</v>
      </c>
      <c r="G71" s="28">
        <f t="shared" si="22"/>
        <v>0</v>
      </c>
      <c r="H71" s="28">
        <f t="shared" si="22"/>
        <v>0</v>
      </c>
      <c r="I71" s="28">
        <f t="shared" si="22"/>
        <v>0</v>
      </c>
      <c r="J71" s="28">
        <f t="shared" si="22"/>
        <v>0</v>
      </c>
      <c r="K71" s="28">
        <f t="shared" si="22"/>
        <v>11.7936</v>
      </c>
      <c r="L71" s="28">
        <f t="shared" si="22"/>
        <v>0</v>
      </c>
      <c r="M71" s="28">
        <f t="shared" si="22"/>
        <v>1.1724000000000001</v>
      </c>
      <c r="N71" s="28">
        <f t="shared" si="22"/>
        <v>1.2576000000000001</v>
      </c>
      <c r="O71" s="28">
        <f t="shared" si="22"/>
        <v>1.3595999999999999</v>
      </c>
      <c r="P71" s="28">
        <f t="shared" si="22"/>
        <v>1.4528000000000001</v>
      </c>
      <c r="Q71" s="28">
        <f t="shared" si="22"/>
        <v>1.5548</v>
      </c>
      <c r="R71" s="28">
        <f t="shared" si="22"/>
        <v>1.6568000000000001</v>
      </c>
      <c r="S71" s="28">
        <f t="shared" si="22"/>
        <v>1.776</v>
      </c>
      <c r="T71" s="28">
        <f t="shared" si="22"/>
        <v>1.8948</v>
      </c>
      <c r="U71" s="28">
        <f t="shared" si="22"/>
        <v>2.0135999999999998</v>
      </c>
      <c r="V71" s="28">
        <f t="shared" si="22"/>
        <v>2.1496</v>
      </c>
      <c r="W71" s="28">
        <f t="shared" si="22"/>
        <v>2.2772000000000001</v>
      </c>
      <c r="X71" s="28">
        <f t="shared" si="22"/>
        <v>2.3959999999999999</v>
      </c>
      <c r="Y71" s="28">
        <f t="shared" si="22"/>
        <v>2.5152000000000001</v>
      </c>
      <c r="Z71" s="28">
        <f t="shared" si="22"/>
        <v>14.47</v>
      </c>
      <c r="AA71" s="28">
        <f t="shared" si="22"/>
        <v>2.8464</v>
      </c>
      <c r="AB71" s="28">
        <f t="shared" si="22"/>
        <v>4.1715999999999998</v>
      </c>
      <c r="AC71" s="28">
        <f t="shared" si="22"/>
        <v>4.4356</v>
      </c>
      <c r="AD71" s="28">
        <f t="shared" si="22"/>
        <v>4.7244000000000002</v>
      </c>
      <c r="AE71" s="28">
        <f t="shared" si="22"/>
        <v>4.9447999999999999</v>
      </c>
      <c r="AF71" s="28">
        <f t="shared" si="22"/>
        <v>5.0044000000000004</v>
      </c>
      <c r="AG71" s="28">
        <f t="shared" si="22"/>
        <v>5.3103999999999996</v>
      </c>
      <c r="AH71" s="28">
        <f t="shared" si="22"/>
        <v>5.6252000000000004</v>
      </c>
      <c r="AI71" s="28">
        <f t="shared" si="22"/>
        <v>5.9648000000000003</v>
      </c>
      <c r="AJ71" s="28">
        <f t="shared" si="22"/>
        <v>6.33</v>
      </c>
      <c r="AK71" s="28">
        <f t="shared" si="22"/>
        <v>6.7123999999999997</v>
      </c>
      <c r="AL71" s="28">
        <f t="shared" si="22"/>
        <v>7.1032000000000002</v>
      </c>
      <c r="AM71" s="28">
        <f t="shared" si="22"/>
        <v>7.46</v>
      </c>
      <c r="AN71" s="28">
        <f t="shared" si="22"/>
        <v>7.7915999999999999</v>
      </c>
      <c r="AO71" s="28">
        <f t="shared" si="22"/>
        <v>19.873999999999999</v>
      </c>
      <c r="AP71" s="28">
        <f t="shared" si="22"/>
        <v>8.2248000000000001</v>
      </c>
      <c r="AQ71" s="28">
        <f t="shared" si="22"/>
        <v>9.4396000000000004</v>
      </c>
      <c r="AR71" s="28">
        <f t="shared" si="22"/>
        <v>9.7799999999999994</v>
      </c>
      <c r="AS71" s="28">
        <f t="shared" si="22"/>
        <v>9.9244000000000003</v>
      </c>
      <c r="AT71" s="28">
        <f t="shared" si="22"/>
        <v>10.119199999999999</v>
      </c>
      <c r="AU71" s="28">
        <f t="shared" si="22"/>
        <v>10.2384</v>
      </c>
    </row>
    <row r="73" spans="2:47">
      <c r="B73" s="24" t="s">
        <v>527</v>
      </c>
      <c r="C73" s="30" t="s">
        <v>512</v>
      </c>
      <c r="D73" s="30">
        <f>+NPV(Td,G71:AK71)</f>
        <v>36.107649692075817</v>
      </c>
      <c r="E73" s="30">
        <f>+NPV(Td,K71:Q71)</f>
        <v>16.180714059403723</v>
      </c>
    </row>
    <row r="75" spans="2:47" ht="14.1" thickBot="1"/>
    <row r="76" spans="2:47" ht="15.95" thickBot="1">
      <c r="B76" s="214" t="s">
        <v>528</v>
      </c>
      <c r="C76" s="215"/>
      <c r="D76" s="215"/>
      <c r="E76" s="215"/>
      <c r="F76" s="216"/>
    </row>
    <row r="78" spans="2:47">
      <c r="B78" s="24" t="s">
        <v>531</v>
      </c>
      <c r="C78" s="27" t="s">
        <v>523</v>
      </c>
      <c r="D78" s="25">
        <v>2017</v>
      </c>
      <c r="E78" s="25">
        <v>2018</v>
      </c>
      <c r="F78" s="25">
        <v>2019</v>
      </c>
      <c r="G78" s="25">
        <v>2020</v>
      </c>
      <c r="H78" s="25">
        <v>2021</v>
      </c>
      <c r="I78" s="25">
        <v>2022</v>
      </c>
      <c r="J78" s="25">
        <v>2023</v>
      </c>
      <c r="K78" s="25">
        <v>2024</v>
      </c>
      <c r="L78" s="25">
        <v>2025</v>
      </c>
      <c r="M78" s="25">
        <v>2026</v>
      </c>
      <c r="N78" s="25">
        <v>2027</v>
      </c>
      <c r="O78" s="25">
        <v>2028</v>
      </c>
      <c r="P78" s="25">
        <v>2029</v>
      </c>
      <c r="Q78" s="25">
        <v>2030</v>
      </c>
      <c r="R78" s="25">
        <v>2031</v>
      </c>
      <c r="S78" s="25">
        <v>2032</v>
      </c>
      <c r="T78" s="25">
        <v>2033</v>
      </c>
      <c r="U78" s="25">
        <v>2034</v>
      </c>
      <c r="V78" s="25">
        <v>2035</v>
      </c>
      <c r="W78" s="25">
        <v>2036</v>
      </c>
      <c r="X78" s="25">
        <v>2037</v>
      </c>
      <c r="Y78" s="25">
        <v>2038</v>
      </c>
      <c r="Z78" s="25">
        <v>2039</v>
      </c>
      <c r="AA78" s="25">
        <v>2040</v>
      </c>
      <c r="AB78" s="25">
        <v>2041</v>
      </c>
      <c r="AC78" s="25">
        <v>2042</v>
      </c>
      <c r="AD78" s="25">
        <v>2043</v>
      </c>
      <c r="AE78" s="25">
        <v>2044</v>
      </c>
      <c r="AF78" s="25">
        <v>2045</v>
      </c>
      <c r="AG78" s="25">
        <v>2046</v>
      </c>
      <c r="AH78" s="25">
        <v>2047</v>
      </c>
      <c r="AI78" s="25">
        <v>2048</v>
      </c>
      <c r="AJ78" s="25">
        <v>2049</v>
      </c>
      <c r="AK78" s="25">
        <v>2050</v>
      </c>
      <c r="AL78" s="25">
        <v>2051</v>
      </c>
      <c r="AM78" s="25">
        <v>2052</v>
      </c>
      <c r="AN78" s="25">
        <v>2053</v>
      </c>
      <c r="AO78" s="25">
        <v>2054</v>
      </c>
      <c r="AP78" s="25">
        <v>2055</v>
      </c>
      <c r="AQ78" s="25">
        <v>2056</v>
      </c>
      <c r="AR78" s="25">
        <v>2057</v>
      </c>
      <c r="AS78" s="25">
        <v>2058</v>
      </c>
      <c r="AT78" s="25">
        <v>2059</v>
      </c>
      <c r="AU78" s="25">
        <v>2060</v>
      </c>
    </row>
    <row r="79" spans="2:47">
      <c r="B79" s="25">
        <v>2017</v>
      </c>
      <c r="C79" s="26" cm="1">
        <f t="array" ref="C79:C122">+TRANSPOSE(D67:AU67)</f>
        <v>0</v>
      </c>
      <c r="D79" s="28">
        <f>+IF(D$78&lt;$B79,0,IF(MOD(D$78-$B79,$D$63)=0,1,0))*$C79</f>
        <v>0</v>
      </c>
      <c r="E79" s="28">
        <f t="shared" ref="E79:T94" si="23">+IF(E$78&lt;$B79,0,IF(MOD(E$78-$B79,$D$63)=0,1,0))*$C79</f>
        <v>0</v>
      </c>
      <c r="F79" s="28">
        <f t="shared" si="23"/>
        <v>0</v>
      </c>
      <c r="G79" s="28">
        <f t="shared" si="23"/>
        <v>0</v>
      </c>
      <c r="H79" s="28">
        <f t="shared" si="23"/>
        <v>0</v>
      </c>
      <c r="I79" s="28">
        <f t="shared" si="23"/>
        <v>0</v>
      </c>
      <c r="J79" s="28">
        <f t="shared" si="23"/>
        <v>0</v>
      </c>
      <c r="K79" s="28">
        <f t="shared" si="23"/>
        <v>0</v>
      </c>
      <c r="L79" s="28">
        <f t="shared" si="23"/>
        <v>0</v>
      </c>
      <c r="M79" s="28">
        <f t="shared" si="23"/>
        <v>0</v>
      </c>
      <c r="N79" s="28">
        <f t="shared" si="23"/>
        <v>0</v>
      </c>
      <c r="O79" s="28">
        <f t="shared" si="23"/>
        <v>0</v>
      </c>
      <c r="P79" s="28">
        <f t="shared" si="23"/>
        <v>0</v>
      </c>
      <c r="Q79" s="28">
        <f t="shared" si="23"/>
        <v>0</v>
      </c>
      <c r="R79" s="28">
        <f t="shared" si="23"/>
        <v>0</v>
      </c>
      <c r="S79" s="28">
        <f t="shared" si="23"/>
        <v>0</v>
      </c>
      <c r="T79" s="28">
        <f t="shared" si="23"/>
        <v>0</v>
      </c>
      <c r="U79" s="28">
        <f t="shared" ref="U79:AJ94" si="24">+IF(U$78&lt;$B79,0,IF(MOD(U$78-$B79,$D$63)=0,1,0))*$C79</f>
        <v>0</v>
      </c>
      <c r="V79" s="28">
        <f t="shared" si="24"/>
        <v>0</v>
      </c>
      <c r="W79" s="28">
        <f t="shared" si="24"/>
        <v>0</v>
      </c>
      <c r="X79" s="28">
        <f t="shared" si="24"/>
        <v>0</v>
      </c>
      <c r="Y79" s="28">
        <f t="shared" si="24"/>
        <v>0</v>
      </c>
      <c r="Z79" s="28">
        <f t="shared" si="24"/>
        <v>0</v>
      </c>
      <c r="AA79" s="28">
        <f t="shared" si="24"/>
        <v>0</v>
      </c>
      <c r="AB79" s="28">
        <f t="shared" si="24"/>
        <v>0</v>
      </c>
      <c r="AC79" s="28">
        <f t="shared" si="24"/>
        <v>0</v>
      </c>
      <c r="AD79" s="28">
        <f t="shared" si="24"/>
        <v>0</v>
      </c>
      <c r="AE79" s="28">
        <f t="shared" si="24"/>
        <v>0</v>
      </c>
      <c r="AF79" s="28">
        <f t="shared" si="24"/>
        <v>0</v>
      </c>
      <c r="AG79" s="28">
        <f t="shared" si="24"/>
        <v>0</v>
      </c>
      <c r="AH79" s="28">
        <f t="shared" si="24"/>
        <v>0</v>
      </c>
      <c r="AI79" s="28">
        <f t="shared" si="24"/>
        <v>0</v>
      </c>
      <c r="AJ79" s="28">
        <f t="shared" si="24"/>
        <v>0</v>
      </c>
      <c r="AK79" s="28">
        <f t="shared" ref="AK79:AU94" si="25">+IF(AK$78&lt;$B79,0,IF(MOD(AK$78-$B79,$D$63)=0,1,0))*$C79</f>
        <v>0</v>
      </c>
      <c r="AL79" s="28">
        <f t="shared" si="25"/>
        <v>0</v>
      </c>
      <c r="AM79" s="28">
        <f t="shared" si="25"/>
        <v>0</v>
      </c>
      <c r="AN79" s="28">
        <f t="shared" si="25"/>
        <v>0</v>
      </c>
      <c r="AO79" s="28">
        <f t="shared" si="25"/>
        <v>0</v>
      </c>
      <c r="AP79" s="28">
        <f t="shared" si="25"/>
        <v>0</v>
      </c>
      <c r="AQ79" s="28">
        <f t="shared" si="25"/>
        <v>0</v>
      </c>
      <c r="AR79" s="28">
        <f t="shared" si="25"/>
        <v>0</v>
      </c>
      <c r="AS79" s="28">
        <f t="shared" si="25"/>
        <v>0</v>
      </c>
      <c r="AT79" s="28">
        <f t="shared" si="25"/>
        <v>0</v>
      </c>
      <c r="AU79" s="28">
        <f t="shared" si="25"/>
        <v>0</v>
      </c>
    </row>
    <row r="80" spans="2:47">
      <c r="B80" s="25">
        <v>2018</v>
      </c>
      <c r="C80" s="26">
        <v>0</v>
      </c>
      <c r="D80" s="28">
        <f t="shared" ref="D80:S95" si="26">+IF(D$78&lt;$B80,0,IF(MOD(D$78-$B80,$D$63)=0,1,0))*$C80</f>
        <v>0</v>
      </c>
      <c r="E80" s="28">
        <f t="shared" si="23"/>
        <v>0</v>
      </c>
      <c r="F80" s="28">
        <f t="shared" si="23"/>
        <v>0</v>
      </c>
      <c r="G80" s="28">
        <f t="shared" si="23"/>
        <v>0</v>
      </c>
      <c r="H80" s="28">
        <f t="shared" si="23"/>
        <v>0</v>
      </c>
      <c r="I80" s="28">
        <f t="shared" si="23"/>
        <v>0</v>
      </c>
      <c r="J80" s="28">
        <f t="shared" si="23"/>
        <v>0</v>
      </c>
      <c r="K80" s="28">
        <f t="shared" si="23"/>
        <v>0</v>
      </c>
      <c r="L80" s="28">
        <f t="shared" si="23"/>
        <v>0</v>
      </c>
      <c r="M80" s="28">
        <f t="shared" si="23"/>
        <v>0</v>
      </c>
      <c r="N80" s="28">
        <f t="shared" si="23"/>
        <v>0</v>
      </c>
      <c r="O80" s="28">
        <f t="shared" si="23"/>
        <v>0</v>
      </c>
      <c r="P80" s="28">
        <f t="shared" si="23"/>
        <v>0</v>
      </c>
      <c r="Q80" s="28">
        <f t="shared" si="23"/>
        <v>0</v>
      </c>
      <c r="R80" s="28">
        <f t="shared" si="23"/>
        <v>0</v>
      </c>
      <c r="S80" s="28">
        <f t="shared" si="23"/>
        <v>0</v>
      </c>
      <c r="T80" s="28">
        <f t="shared" si="23"/>
        <v>0</v>
      </c>
      <c r="U80" s="28">
        <f t="shared" si="24"/>
        <v>0</v>
      </c>
      <c r="V80" s="28">
        <f t="shared" si="24"/>
        <v>0</v>
      </c>
      <c r="W80" s="28">
        <f t="shared" si="24"/>
        <v>0</v>
      </c>
      <c r="X80" s="28">
        <f t="shared" si="24"/>
        <v>0</v>
      </c>
      <c r="Y80" s="28">
        <f t="shared" si="24"/>
        <v>0</v>
      </c>
      <c r="Z80" s="28">
        <f t="shared" si="24"/>
        <v>0</v>
      </c>
      <c r="AA80" s="28">
        <f t="shared" si="24"/>
        <v>0</v>
      </c>
      <c r="AB80" s="28">
        <f t="shared" si="24"/>
        <v>0</v>
      </c>
      <c r="AC80" s="28">
        <f t="shared" si="24"/>
        <v>0</v>
      </c>
      <c r="AD80" s="28">
        <f t="shared" si="24"/>
        <v>0</v>
      </c>
      <c r="AE80" s="28">
        <f t="shared" si="24"/>
        <v>0</v>
      </c>
      <c r="AF80" s="28">
        <f t="shared" si="24"/>
        <v>0</v>
      </c>
      <c r="AG80" s="28">
        <f t="shared" si="24"/>
        <v>0</v>
      </c>
      <c r="AH80" s="28">
        <f t="shared" si="24"/>
        <v>0</v>
      </c>
      <c r="AI80" s="28">
        <f t="shared" si="24"/>
        <v>0</v>
      </c>
      <c r="AJ80" s="28">
        <f t="shared" si="24"/>
        <v>0</v>
      </c>
      <c r="AK80" s="28">
        <f t="shared" si="25"/>
        <v>0</v>
      </c>
      <c r="AL80" s="28">
        <f t="shared" si="25"/>
        <v>0</v>
      </c>
      <c r="AM80" s="28">
        <f t="shared" si="25"/>
        <v>0</v>
      </c>
      <c r="AN80" s="28">
        <f t="shared" si="25"/>
        <v>0</v>
      </c>
      <c r="AO80" s="28">
        <f t="shared" si="25"/>
        <v>0</v>
      </c>
      <c r="AP80" s="28">
        <f t="shared" si="25"/>
        <v>0</v>
      </c>
      <c r="AQ80" s="28">
        <f t="shared" si="25"/>
        <v>0</v>
      </c>
      <c r="AR80" s="28">
        <f t="shared" si="25"/>
        <v>0</v>
      </c>
      <c r="AS80" s="28">
        <f t="shared" si="25"/>
        <v>0</v>
      </c>
      <c r="AT80" s="28">
        <f t="shared" si="25"/>
        <v>0</v>
      </c>
      <c r="AU80" s="28">
        <f t="shared" si="25"/>
        <v>0</v>
      </c>
    </row>
    <row r="81" spans="2:47">
      <c r="B81" s="25">
        <v>2019</v>
      </c>
      <c r="C81" s="26">
        <v>0</v>
      </c>
      <c r="D81" s="28">
        <f t="shared" si="26"/>
        <v>0</v>
      </c>
      <c r="E81" s="28">
        <f t="shared" si="23"/>
        <v>0</v>
      </c>
      <c r="F81" s="28">
        <f t="shared" si="23"/>
        <v>0</v>
      </c>
      <c r="G81" s="28">
        <f t="shared" si="23"/>
        <v>0</v>
      </c>
      <c r="H81" s="28">
        <f t="shared" si="23"/>
        <v>0</v>
      </c>
      <c r="I81" s="28">
        <f t="shared" si="23"/>
        <v>0</v>
      </c>
      <c r="J81" s="28">
        <f t="shared" si="23"/>
        <v>0</v>
      </c>
      <c r="K81" s="28">
        <f t="shared" si="23"/>
        <v>0</v>
      </c>
      <c r="L81" s="28">
        <f t="shared" si="23"/>
        <v>0</v>
      </c>
      <c r="M81" s="28">
        <f t="shared" si="23"/>
        <v>0</v>
      </c>
      <c r="N81" s="28">
        <f t="shared" si="23"/>
        <v>0</v>
      </c>
      <c r="O81" s="28">
        <f t="shared" si="23"/>
        <v>0</v>
      </c>
      <c r="P81" s="28">
        <f t="shared" si="23"/>
        <v>0</v>
      </c>
      <c r="Q81" s="28">
        <f t="shared" si="23"/>
        <v>0</v>
      </c>
      <c r="R81" s="28">
        <f t="shared" si="23"/>
        <v>0</v>
      </c>
      <c r="S81" s="28">
        <f t="shared" si="23"/>
        <v>0</v>
      </c>
      <c r="T81" s="28">
        <f t="shared" si="23"/>
        <v>0</v>
      </c>
      <c r="U81" s="28">
        <f t="shared" si="24"/>
        <v>0</v>
      </c>
      <c r="V81" s="28">
        <f t="shared" si="24"/>
        <v>0</v>
      </c>
      <c r="W81" s="28">
        <f t="shared" si="24"/>
        <v>0</v>
      </c>
      <c r="X81" s="28">
        <f t="shared" si="24"/>
        <v>0</v>
      </c>
      <c r="Y81" s="28">
        <f t="shared" si="24"/>
        <v>0</v>
      </c>
      <c r="Z81" s="28">
        <f t="shared" si="24"/>
        <v>0</v>
      </c>
      <c r="AA81" s="28">
        <f t="shared" si="24"/>
        <v>0</v>
      </c>
      <c r="AB81" s="28">
        <f t="shared" si="24"/>
        <v>0</v>
      </c>
      <c r="AC81" s="28">
        <f t="shared" si="24"/>
        <v>0</v>
      </c>
      <c r="AD81" s="28">
        <f t="shared" si="24"/>
        <v>0</v>
      </c>
      <c r="AE81" s="28">
        <f t="shared" si="24"/>
        <v>0</v>
      </c>
      <c r="AF81" s="28">
        <f t="shared" si="24"/>
        <v>0</v>
      </c>
      <c r="AG81" s="28">
        <f t="shared" si="24"/>
        <v>0</v>
      </c>
      <c r="AH81" s="28">
        <f t="shared" si="24"/>
        <v>0</v>
      </c>
      <c r="AI81" s="28">
        <f t="shared" si="24"/>
        <v>0</v>
      </c>
      <c r="AJ81" s="28">
        <f t="shared" si="24"/>
        <v>0</v>
      </c>
      <c r="AK81" s="28">
        <f t="shared" si="25"/>
        <v>0</v>
      </c>
      <c r="AL81" s="28">
        <f t="shared" si="25"/>
        <v>0</v>
      </c>
      <c r="AM81" s="28">
        <f t="shared" si="25"/>
        <v>0</v>
      </c>
      <c r="AN81" s="28">
        <f t="shared" si="25"/>
        <v>0</v>
      </c>
      <c r="AO81" s="28">
        <f t="shared" si="25"/>
        <v>0</v>
      </c>
      <c r="AP81" s="28">
        <f t="shared" si="25"/>
        <v>0</v>
      </c>
      <c r="AQ81" s="28">
        <f t="shared" si="25"/>
        <v>0</v>
      </c>
      <c r="AR81" s="28">
        <f t="shared" si="25"/>
        <v>0</v>
      </c>
      <c r="AS81" s="28">
        <f t="shared" si="25"/>
        <v>0</v>
      </c>
      <c r="AT81" s="28">
        <f t="shared" si="25"/>
        <v>0</v>
      </c>
      <c r="AU81" s="28">
        <f t="shared" si="25"/>
        <v>0</v>
      </c>
    </row>
    <row r="82" spans="2:47">
      <c r="B82" s="25">
        <v>2020</v>
      </c>
      <c r="C82" s="26">
        <v>0</v>
      </c>
      <c r="D82" s="28">
        <f t="shared" si="26"/>
        <v>0</v>
      </c>
      <c r="E82" s="28">
        <f t="shared" si="23"/>
        <v>0</v>
      </c>
      <c r="F82" s="28">
        <f t="shared" si="23"/>
        <v>0</v>
      </c>
      <c r="G82" s="28">
        <f t="shared" si="23"/>
        <v>0</v>
      </c>
      <c r="H82" s="28">
        <f t="shared" si="23"/>
        <v>0</v>
      </c>
      <c r="I82" s="28">
        <f t="shared" si="23"/>
        <v>0</v>
      </c>
      <c r="J82" s="28">
        <f t="shared" si="23"/>
        <v>0</v>
      </c>
      <c r="K82" s="28">
        <f t="shared" si="23"/>
        <v>0</v>
      </c>
      <c r="L82" s="28">
        <f t="shared" si="23"/>
        <v>0</v>
      </c>
      <c r="M82" s="28">
        <f t="shared" si="23"/>
        <v>0</v>
      </c>
      <c r="N82" s="28">
        <f t="shared" si="23"/>
        <v>0</v>
      </c>
      <c r="O82" s="28">
        <f t="shared" si="23"/>
        <v>0</v>
      </c>
      <c r="P82" s="28">
        <f t="shared" si="23"/>
        <v>0</v>
      </c>
      <c r="Q82" s="28">
        <f t="shared" si="23"/>
        <v>0</v>
      </c>
      <c r="R82" s="28">
        <f t="shared" si="23"/>
        <v>0</v>
      </c>
      <c r="S82" s="28">
        <f t="shared" si="23"/>
        <v>0</v>
      </c>
      <c r="T82" s="28">
        <f t="shared" si="23"/>
        <v>0</v>
      </c>
      <c r="U82" s="28">
        <f t="shared" si="24"/>
        <v>0</v>
      </c>
      <c r="V82" s="28">
        <f t="shared" si="24"/>
        <v>0</v>
      </c>
      <c r="W82" s="28">
        <f t="shared" si="24"/>
        <v>0</v>
      </c>
      <c r="X82" s="28">
        <f t="shared" si="24"/>
        <v>0</v>
      </c>
      <c r="Y82" s="28">
        <f t="shared" si="24"/>
        <v>0</v>
      </c>
      <c r="Z82" s="28">
        <f t="shared" si="24"/>
        <v>0</v>
      </c>
      <c r="AA82" s="28">
        <f t="shared" si="24"/>
        <v>0</v>
      </c>
      <c r="AB82" s="28">
        <f t="shared" si="24"/>
        <v>0</v>
      </c>
      <c r="AC82" s="28">
        <f t="shared" si="24"/>
        <v>0</v>
      </c>
      <c r="AD82" s="28">
        <f t="shared" si="24"/>
        <v>0</v>
      </c>
      <c r="AE82" s="28">
        <f t="shared" si="24"/>
        <v>0</v>
      </c>
      <c r="AF82" s="28">
        <f t="shared" si="24"/>
        <v>0</v>
      </c>
      <c r="AG82" s="28">
        <f t="shared" si="24"/>
        <v>0</v>
      </c>
      <c r="AH82" s="28">
        <f t="shared" si="24"/>
        <v>0</v>
      </c>
      <c r="AI82" s="28">
        <f t="shared" si="24"/>
        <v>0</v>
      </c>
      <c r="AJ82" s="28">
        <f t="shared" si="24"/>
        <v>0</v>
      </c>
      <c r="AK82" s="28">
        <f t="shared" si="25"/>
        <v>0</v>
      </c>
      <c r="AL82" s="28">
        <f t="shared" si="25"/>
        <v>0</v>
      </c>
      <c r="AM82" s="28">
        <f t="shared" si="25"/>
        <v>0</v>
      </c>
      <c r="AN82" s="28">
        <f t="shared" si="25"/>
        <v>0</v>
      </c>
      <c r="AO82" s="28">
        <f t="shared" si="25"/>
        <v>0</v>
      </c>
      <c r="AP82" s="28">
        <f t="shared" si="25"/>
        <v>0</v>
      </c>
      <c r="AQ82" s="28">
        <f t="shared" si="25"/>
        <v>0</v>
      </c>
      <c r="AR82" s="28">
        <f t="shared" si="25"/>
        <v>0</v>
      </c>
      <c r="AS82" s="28">
        <f t="shared" si="25"/>
        <v>0</v>
      </c>
      <c r="AT82" s="28">
        <f t="shared" si="25"/>
        <v>0</v>
      </c>
      <c r="AU82" s="28">
        <f t="shared" si="25"/>
        <v>0</v>
      </c>
    </row>
    <row r="83" spans="2:47">
      <c r="B83" s="25">
        <v>2021</v>
      </c>
      <c r="C83" s="26">
        <v>0</v>
      </c>
      <c r="D83" s="28">
        <f t="shared" si="26"/>
        <v>0</v>
      </c>
      <c r="E83" s="28">
        <f t="shared" si="23"/>
        <v>0</v>
      </c>
      <c r="F83" s="28">
        <f t="shared" si="23"/>
        <v>0</v>
      </c>
      <c r="G83" s="28">
        <f t="shared" si="23"/>
        <v>0</v>
      </c>
      <c r="H83" s="28">
        <f t="shared" si="23"/>
        <v>0</v>
      </c>
      <c r="I83" s="28">
        <f t="shared" si="23"/>
        <v>0</v>
      </c>
      <c r="J83" s="28">
        <f t="shared" si="23"/>
        <v>0</v>
      </c>
      <c r="K83" s="28">
        <f t="shared" si="23"/>
        <v>0</v>
      </c>
      <c r="L83" s="28">
        <f t="shared" si="23"/>
        <v>0</v>
      </c>
      <c r="M83" s="28">
        <f t="shared" si="23"/>
        <v>0</v>
      </c>
      <c r="N83" s="28">
        <f t="shared" si="23"/>
        <v>0</v>
      </c>
      <c r="O83" s="28">
        <f t="shared" si="23"/>
        <v>0</v>
      </c>
      <c r="P83" s="28">
        <f t="shared" si="23"/>
        <v>0</v>
      </c>
      <c r="Q83" s="28">
        <f t="shared" si="23"/>
        <v>0</v>
      </c>
      <c r="R83" s="28">
        <f t="shared" si="23"/>
        <v>0</v>
      </c>
      <c r="S83" s="28">
        <f t="shared" si="23"/>
        <v>0</v>
      </c>
      <c r="T83" s="28">
        <f t="shared" si="23"/>
        <v>0</v>
      </c>
      <c r="U83" s="28">
        <f t="shared" si="24"/>
        <v>0</v>
      </c>
      <c r="V83" s="28">
        <f t="shared" si="24"/>
        <v>0</v>
      </c>
      <c r="W83" s="28">
        <f t="shared" si="24"/>
        <v>0</v>
      </c>
      <c r="X83" s="28">
        <f t="shared" si="24"/>
        <v>0</v>
      </c>
      <c r="Y83" s="28">
        <f t="shared" si="24"/>
        <v>0</v>
      </c>
      <c r="Z83" s="28">
        <f t="shared" si="24"/>
        <v>0</v>
      </c>
      <c r="AA83" s="28">
        <f t="shared" si="24"/>
        <v>0</v>
      </c>
      <c r="AB83" s="28">
        <f t="shared" si="24"/>
        <v>0</v>
      </c>
      <c r="AC83" s="28">
        <f t="shared" si="24"/>
        <v>0</v>
      </c>
      <c r="AD83" s="28">
        <f t="shared" si="24"/>
        <v>0</v>
      </c>
      <c r="AE83" s="28">
        <f t="shared" si="24"/>
        <v>0</v>
      </c>
      <c r="AF83" s="28">
        <f t="shared" si="24"/>
        <v>0</v>
      </c>
      <c r="AG83" s="28">
        <f t="shared" si="24"/>
        <v>0</v>
      </c>
      <c r="AH83" s="28">
        <f t="shared" si="24"/>
        <v>0</v>
      </c>
      <c r="AI83" s="28">
        <f t="shared" si="24"/>
        <v>0</v>
      </c>
      <c r="AJ83" s="28">
        <f t="shared" si="24"/>
        <v>0</v>
      </c>
      <c r="AK83" s="28">
        <f t="shared" si="25"/>
        <v>0</v>
      </c>
      <c r="AL83" s="28">
        <f t="shared" si="25"/>
        <v>0</v>
      </c>
      <c r="AM83" s="28">
        <f t="shared" si="25"/>
        <v>0</v>
      </c>
      <c r="AN83" s="28">
        <f t="shared" si="25"/>
        <v>0</v>
      </c>
      <c r="AO83" s="28">
        <f t="shared" si="25"/>
        <v>0</v>
      </c>
      <c r="AP83" s="28">
        <f t="shared" si="25"/>
        <v>0</v>
      </c>
      <c r="AQ83" s="28">
        <f t="shared" si="25"/>
        <v>0</v>
      </c>
      <c r="AR83" s="28">
        <f t="shared" si="25"/>
        <v>0</v>
      </c>
      <c r="AS83" s="28">
        <f t="shared" si="25"/>
        <v>0</v>
      </c>
      <c r="AT83" s="28">
        <f t="shared" si="25"/>
        <v>0</v>
      </c>
      <c r="AU83" s="28">
        <f t="shared" si="25"/>
        <v>0</v>
      </c>
    </row>
    <row r="84" spans="2:47">
      <c r="B84" s="25">
        <v>2022</v>
      </c>
      <c r="C84" s="26">
        <v>0</v>
      </c>
      <c r="D84" s="28">
        <f t="shared" si="26"/>
        <v>0</v>
      </c>
      <c r="E84" s="28">
        <f t="shared" si="23"/>
        <v>0</v>
      </c>
      <c r="F84" s="28">
        <f t="shared" si="23"/>
        <v>0</v>
      </c>
      <c r="G84" s="28">
        <f t="shared" si="23"/>
        <v>0</v>
      </c>
      <c r="H84" s="28">
        <f t="shared" si="23"/>
        <v>0</v>
      </c>
      <c r="I84" s="28">
        <f t="shared" si="23"/>
        <v>0</v>
      </c>
      <c r="J84" s="28">
        <f t="shared" si="23"/>
        <v>0</v>
      </c>
      <c r="K84" s="28">
        <f t="shared" si="23"/>
        <v>0</v>
      </c>
      <c r="L84" s="28">
        <f t="shared" si="23"/>
        <v>0</v>
      </c>
      <c r="M84" s="28">
        <f t="shared" si="23"/>
        <v>0</v>
      </c>
      <c r="N84" s="28">
        <f t="shared" si="23"/>
        <v>0</v>
      </c>
      <c r="O84" s="28">
        <f t="shared" si="23"/>
        <v>0</v>
      </c>
      <c r="P84" s="28">
        <f t="shared" si="23"/>
        <v>0</v>
      </c>
      <c r="Q84" s="28">
        <f t="shared" si="23"/>
        <v>0</v>
      </c>
      <c r="R84" s="28">
        <f t="shared" si="23"/>
        <v>0</v>
      </c>
      <c r="S84" s="28">
        <f t="shared" si="23"/>
        <v>0</v>
      </c>
      <c r="T84" s="28">
        <f t="shared" si="23"/>
        <v>0</v>
      </c>
      <c r="U84" s="28">
        <f t="shared" si="24"/>
        <v>0</v>
      </c>
      <c r="V84" s="28">
        <f t="shared" si="24"/>
        <v>0</v>
      </c>
      <c r="W84" s="28">
        <f t="shared" si="24"/>
        <v>0</v>
      </c>
      <c r="X84" s="28">
        <f t="shared" si="24"/>
        <v>0</v>
      </c>
      <c r="Y84" s="28">
        <f t="shared" si="24"/>
        <v>0</v>
      </c>
      <c r="Z84" s="28">
        <f t="shared" si="24"/>
        <v>0</v>
      </c>
      <c r="AA84" s="28">
        <f t="shared" si="24"/>
        <v>0</v>
      </c>
      <c r="AB84" s="28">
        <f t="shared" si="24"/>
        <v>0</v>
      </c>
      <c r="AC84" s="28">
        <f t="shared" si="24"/>
        <v>0</v>
      </c>
      <c r="AD84" s="28">
        <f t="shared" si="24"/>
        <v>0</v>
      </c>
      <c r="AE84" s="28">
        <f t="shared" si="24"/>
        <v>0</v>
      </c>
      <c r="AF84" s="28">
        <f t="shared" si="24"/>
        <v>0</v>
      </c>
      <c r="AG84" s="28">
        <f t="shared" si="24"/>
        <v>0</v>
      </c>
      <c r="AH84" s="28">
        <f t="shared" si="24"/>
        <v>0</v>
      </c>
      <c r="AI84" s="28">
        <f t="shared" si="24"/>
        <v>0</v>
      </c>
      <c r="AJ84" s="28">
        <f t="shared" si="24"/>
        <v>0</v>
      </c>
      <c r="AK84" s="28">
        <f t="shared" si="25"/>
        <v>0</v>
      </c>
      <c r="AL84" s="28">
        <f t="shared" si="25"/>
        <v>0</v>
      </c>
      <c r="AM84" s="28">
        <f t="shared" si="25"/>
        <v>0</v>
      </c>
      <c r="AN84" s="28">
        <f t="shared" si="25"/>
        <v>0</v>
      </c>
      <c r="AO84" s="28">
        <f t="shared" si="25"/>
        <v>0</v>
      </c>
      <c r="AP84" s="28">
        <f t="shared" si="25"/>
        <v>0</v>
      </c>
      <c r="AQ84" s="28">
        <f t="shared" si="25"/>
        <v>0</v>
      </c>
      <c r="AR84" s="28">
        <f t="shared" si="25"/>
        <v>0</v>
      </c>
      <c r="AS84" s="28">
        <f t="shared" si="25"/>
        <v>0</v>
      </c>
      <c r="AT84" s="28">
        <f t="shared" si="25"/>
        <v>0</v>
      </c>
      <c r="AU84" s="28">
        <f t="shared" si="25"/>
        <v>0</v>
      </c>
    </row>
    <row r="85" spans="2:47">
      <c r="B85" s="25">
        <v>2023</v>
      </c>
      <c r="C85" s="26">
        <v>0</v>
      </c>
      <c r="D85" s="28">
        <f t="shared" si="26"/>
        <v>0</v>
      </c>
      <c r="E85" s="28">
        <f t="shared" si="23"/>
        <v>0</v>
      </c>
      <c r="F85" s="28">
        <f t="shared" si="23"/>
        <v>0</v>
      </c>
      <c r="G85" s="28">
        <f t="shared" si="23"/>
        <v>0</v>
      </c>
      <c r="H85" s="28">
        <f t="shared" si="23"/>
        <v>0</v>
      </c>
      <c r="I85" s="28">
        <f t="shared" si="23"/>
        <v>0</v>
      </c>
      <c r="J85" s="28">
        <f t="shared" si="23"/>
        <v>0</v>
      </c>
      <c r="K85" s="28">
        <f t="shared" si="23"/>
        <v>0</v>
      </c>
      <c r="L85" s="28">
        <f t="shared" si="23"/>
        <v>0</v>
      </c>
      <c r="M85" s="28">
        <f t="shared" si="23"/>
        <v>0</v>
      </c>
      <c r="N85" s="28">
        <f t="shared" si="23"/>
        <v>0</v>
      </c>
      <c r="O85" s="28">
        <f t="shared" si="23"/>
        <v>0</v>
      </c>
      <c r="P85" s="28">
        <f t="shared" si="23"/>
        <v>0</v>
      </c>
      <c r="Q85" s="28">
        <f t="shared" si="23"/>
        <v>0</v>
      </c>
      <c r="R85" s="28">
        <f t="shared" si="23"/>
        <v>0</v>
      </c>
      <c r="S85" s="28">
        <f t="shared" si="23"/>
        <v>0</v>
      </c>
      <c r="T85" s="28">
        <f t="shared" si="23"/>
        <v>0</v>
      </c>
      <c r="U85" s="28">
        <f t="shared" si="24"/>
        <v>0</v>
      </c>
      <c r="V85" s="28">
        <f t="shared" si="24"/>
        <v>0</v>
      </c>
      <c r="W85" s="28">
        <f t="shared" si="24"/>
        <v>0</v>
      </c>
      <c r="X85" s="28">
        <f t="shared" si="24"/>
        <v>0</v>
      </c>
      <c r="Y85" s="28">
        <f t="shared" si="24"/>
        <v>0</v>
      </c>
      <c r="Z85" s="28">
        <f t="shared" si="24"/>
        <v>0</v>
      </c>
      <c r="AA85" s="28">
        <f t="shared" si="24"/>
        <v>0</v>
      </c>
      <c r="AB85" s="28">
        <f t="shared" si="24"/>
        <v>0</v>
      </c>
      <c r="AC85" s="28">
        <f t="shared" si="24"/>
        <v>0</v>
      </c>
      <c r="AD85" s="28">
        <f t="shared" si="24"/>
        <v>0</v>
      </c>
      <c r="AE85" s="28">
        <f t="shared" si="24"/>
        <v>0</v>
      </c>
      <c r="AF85" s="28">
        <f t="shared" si="24"/>
        <v>0</v>
      </c>
      <c r="AG85" s="28">
        <f t="shared" si="24"/>
        <v>0</v>
      </c>
      <c r="AH85" s="28">
        <f t="shared" si="24"/>
        <v>0</v>
      </c>
      <c r="AI85" s="28">
        <f t="shared" si="24"/>
        <v>0</v>
      </c>
      <c r="AJ85" s="28">
        <f t="shared" si="24"/>
        <v>0</v>
      </c>
      <c r="AK85" s="28">
        <f t="shared" si="25"/>
        <v>0</v>
      </c>
      <c r="AL85" s="28">
        <f t="shared" si="25"/>
        <v>0</v>
      </c>
      <c r="AM85" s="28">
        <f t="shared" si="25"/>
        <v>0</v>
      </c>
      <c r="AN85" s="28">
        <f t="shared" si="25"/>
        <v>0</v>
      </c>
      <c r="AO85" s="28">
        <f t="shared" si="25"/>
        <v>0</v>
      </c>
      <c r="AP85" s="28">
        <f t="shared" si="25"/>
        <v>0</v>
      </c>
      <c r="AQ85" s="28">
        <f t="shared" si="25"/>
        <v>0</v>
      </c>
      <c r="AR85" s="28">
        <f t="shared" si="25"/>
        <v>0</v>
      </c>
      <c r="AS85" s="28">
        <f t="shared" si="25"/>
        <v>0</v>
      </c>
      <c r="AT85" s="28">
        <f t="shared" si="25"/>
        <v>0</v>
      </c>
      <c r="AU85" s="28">
        <f t="shared" si="25"/>
        <v>0</v>
      </c>
    </row>
    <row r="86" spans="2:47">
      <c r="B86" s="25">
        <v>2024</v>
      </c>
      <c r="C86" s="26">
        <v>29484</v>
      </c>
      <c r="D86" s="28">
        <f t="shared" si="26"/>
        <v>0</v>
      </c>
      <c r="E86" s="28">
        <f t="shared" si="23"/>
        <v>0</v>
      </c>
      <c r="F86" s="28">
        <f t="shared" si="23"/>
        <v>0</v>
      </c>
      <c r="G86" s="28">
        <f t="shared" si="23"/>
        <v>0</v>
      </c>
      <c r="H86" s="28">
        <f t="shared" si="23"/>
        <v>0</v>
      </c>
      <c r="I86" s="28">
        <f t="shared" si="23"/>
        <v>0</v>
      </c>
      <c r="J86" s="28">
        <f t="shared" si="23"/>
        <v>0</v>
      </c>
      <c r="K86" s="28">
        <f t="shared" si="23"/>
        <v>29484</v>
      </c>
      <c r="L86" s="28">
        <f t="shared" si="23"/>
        <v>0</v>
      </c>
      <c r="M86" s="28">
        <f t="shared" si="23"/>
        <v>0</v>
      </c>
      <c r="N86" s="28">
        <f t="shared" si="23"/>
        <v>0</v>
      </c>
      <c r="O86" s="28">
        <f t="shared" si="23"/>
        <v>0</v>
      </c>
      <c r="P86" s="28">
        <f t="shared" si="23"/>
        <v>0</v>
      </c>
      <c r="Q86" s="28">
        <f t="shared" si="23"/>
        <v>0</v>
      </c>
      <c r="R86" s="28">
        <f t="shared" si="23"/>
        <v>0</v>
      </c>
      <c r="S86" s="28">
        <f t="shared" si="23"/>
        <v>0</v>
      </c>
      <c r="T86" s="28">
        <f t="shared" si="23"/>
        <v>0</v>
      </c>
      <c r="U86" s="28">
        <f t="shared" si="24"/>
        <v>0</v>
      </c>
      <c r="V86" s="28">
        <f t="shared" si="24"/>
        <v>0</v>
      </c>
      <c r="W86" s="28">
        <f t="shared" si="24"/>
        <v>0</v>
      </c>
      <c r="X86" s="28">
        <f t="shared" si="24"/>
        <v>0</v>
      </c>
      <c r="Y86" s="28">
        <f t="shared" si="24"/>
        <v>0</v>
      </c>
      <c r="Z86" s="28">
        <f t="shared" si="24"/>
        <v>29484</v>
      </c>
      <c r="AA86" s="28">
        <f t="shared" si="24"/>
        <v>0</v>
      </c>
      <c r="AB86" s="28">
        <f t="shared" si="24"/>
        <v>0</v>
      </c>
      <c r="AC86" s="28">
        <f t="shared" si="24"/>
        <v>0</v>
      </c>
      <c r="AD86" s="28">
        <f t="shared" si="24"/>
        <v>0</v>
      </c>
      <c r="AE86" s="28">
        <f t="shared" si="24"/>
        <v>0</v>
      </c>
      <c r="AF86" s="28">
        <f t="shared" si="24"/>
        <v>0</v>
      </c>
      <c r="AG86" s="28">
        <f t="shared" si="24"/>
        <v>0</v>
      </c>
      <c r="AH86" s="28">
        <f t="shared" si="24"/>
        <v>0</v>
      </c>
      <c r="AI86" s="28">
        <f t="shared" si="24"/>
        <v>0</v>
      </c>
      <c r="AJ86" s="28">
        <f t="shared" si="24"/>
        <v>0</v>
      </c>
      <c r="AK86" s="28">
        <f t="shared" si="25"/>
        <v>0</v>
      </c>
      <c r="AL86" s="28">
        <f t="shared" si="25"/>
        <v>0</v>
      </c>
      <c r="AM86" s="28">
        <f t="shared" si="25"/>
        <v>0</v>
      </c>
      <c r="AN86" s="28">
        <f t="shared" si="25"/>
        <v>0</v>
      </c>
      <c r="AO86" s="28">
        <f t="shared" si="25"/>
        <v>29484</v>
      </c>
      <c r="AP86" s="28">
        <f t="shared" si="25"/>
        <v>0</v>
      </c>
      <c r="AQ86" s="28">
        <f t="shared" si="25"/>
        <v>0</v>
      </c>
      <c r="AR86" s="28">
        <f t="shared" si="25"/>
        <v>0</v>
      </c>
      <c r="AS86" s="28">
        <f t="shared" si="25"/>
        <v>0</v>
      </c>
      <c r="AT86" s="28">
        <f t="shared" si="25"/>
        <v>0</v>
      </c>
      <c r="AU86" s="28">
        <f t="shared" si="25"/>
        <v>0</v>
      </c>
    </row>
    <row r="87" spans="2:47">
      <c r="B87" s="25">
        <v>2025</v>
      </c>
      <c r="C87" s="26">
        <v>0</v>
      </c>
      <c r="D87" s="28">
        <f t="shared" si="26"/>
        <v>0</v>
      </c>
      <c r="E87" s="28">
        <f t="shared" si="23"/>
        <v>0</v>
      </c>
      <c r="F87" s="28">
        <f t="shared" si="23"/>
        <v>0</v>
      </c>
      <c r="G87" s="28">
        <f t="shared" si="23"/>
        <v>0</v>
      </c>
      <c r="H87" s="28">
        <f t="shared" si="23"/>
        <v>0</v>
      </c>
      <c r="I87" s="28">
        <f t="shared" si="23"/>
        <v>0</v>
      </c>
      <c r="J87" s="28">
        <f t="shared" si="23"/>
        <v>0</v>
      </c>
      <c r="K87" s="28">
        <f t="shared" si="23"/>
        <v>0</v>
      </c>
      <c r="L87" s="28">
        <f t="shared" si="23"/>
        <v>0</v>
      </c>
      <c r="M87" s="28">
        <f t="shared" si="23"/>
        <v>0</v>
      </c>
      <c r="N87" s="28">
        <f t="shared" si="23"/>
        <v>0</v>
      </c>
      <c r="O87" s="28">
        <f t="shared" si="23"/>
        <v>0</v>
      </c>
      <c r="P87" s="28">
        <f t="shared" si="23"/>
        <v>0</v>
      </c>
      <c r="Q87" s="28">
        <f t="shared" si="23"/>
        <v>0</v>
      </c>
      <c r="R87" s="28">
        <f t="shared" si="23"/>
        <v>0</v>
      </c>
      <c r="S87" s="28">
        <f t="shared" si="23"/>
        <v>0</v>
      </c>
      <c r="T87" s="28">
        <f t="shared" si="23"/>
        <v>0</v>
      </c>
      <c r="U87" s="28">
        <f t="shared" si="24"/>
        <v>0</v>
      </c>
      <c r="V87" s="28">
        <f t="shared" si="24"/>
        <v>0</v>
      </c>
      <c r="W87" s="28">
        <f t="shared" si="24"/>
        <v>0</v>
      </c>
      <c r="X87" s="28">
        <f t="shared" si="24"/>
        <v>0</v>
      </c>
      <c r="Y87" s="28">
        <f t="shared" si="24"/>
        <v>0</v>
      </c>
      <c r="Z87" s="28">
        <f t="shared" si="24"/>
        <v>0</v>
      </c>
      <c r="AA87" s="28">
        <f t="shared" si="24"/>
        <v>0</v>
      </c>
      <c r="AB87" s="28">
        <f t="shared" si="24"/>
        <v>0</v>
      </c>
      <c r="AC87" s="28">
        <f t="shared" si="24"/>
        <v>0</v>
      </c>
      <c r="AD87" s="28">
        <f t="shared" si="24"/>
        <v>0</v>
      </c>
      <c r="AE87" s="28">
        <f t="shared" si="24"/>
        <v>0</v>
      </c>
      <c r="AF87" s="28">
        <f t="shared" si="24"/>
        <v>0</v>
      </c>
      <c r="AG87" s="28">
        <f t="shared" si="24"/>
        <v>0</v>
      </c>
      <c r="AH87" s="28">
        <f t="shared" si="24"/>
        <v>0</v>
      </c>
      <c r="AI87" s="28">
        <f t="shared" si="24"/>
        <v>0</v>
      </c>
      <c r="AJ87" s="28">
        <f t="shared" si="24"/>
        <v>0</v>
      </c>
      <c r="AK87" s="28">
        <f t="shared" si="25"/>
        <v>0</v>
      </c>
      <c r="AL87" s="28">
        <f t="shared" si="25"/>
        <v>0</v>
      </c>
      <c r="AM87" s="28">
        <f t="shared" si="25"/>
        <v>0</v>
      </c>
      <c r="AN87" s="28">
        <f t="shared" si="25"/>
        <v>0</v>
      </c>
      <c r="AO87" s="28">
        <f t="shared" si="25"/>
        <v>0</v>
      </c>
      <c r="AP87" s="28">
        <f t="shared" si="25"/>
        <v>0</v>
      </c>
      <c r="AQ87" s="28">
        <f t="shared" si="25"/>
        <v>0</v>
      </c>
      <c r="AR87" s="28">
        <f t="shared" si="25"/>
        <v>0</v>
      </c>
      <c r="AS87" s="28">
        <f t="shared" si="25"/>
        <v>0</v>
      </c>
      <c r="AT87" s="28">
        <f t="shared" si="25"/>
        <v>0</v>
      </c>
      <c r="AU87" s="28">
        <f t="shared" si="25"/>
        <v>0</v>
      </c>
    </row>
    <row r="88" spans="2:47">
      <c r="B88" s="25">
        <v>2026</v>
      </c>
      <c r="C88" s="26">
        <v>2931</v>
      </c>
      <c r="D88" s="28">
        <f t="shared" si="26"/>
        <v>0</v>
      </c>
      <c r="E88" s="28">
        <f t="shared" si="23"/>
        <v>0</v>
      </c>
      <c r="F88" s="28">
        <f t="shared" si="23"/>
        <v>0</v>
      </c>
      <c r="G88" s="28">
        <f t="shared" si="23"/>
        <v>0</v>
      </c>
      <c r="H88" s="28">
        <f t="shared" si="23"/>
        <v>0</v>
      </c>
      <c r="I88" s="28">
        <f t="shared" si="23"/>
        <v>0</v>
      </c>
      <c r="J88" s="28">
        <f t="shared" si="23"/>
        <v>0</v>
      </c>
      <c r="K88" s="28">
        <f t="shared" si="23"/>
        <v>0</v>
      </c>
      <c r="L88" s="28">
        <f t="shared" si="23"/>
        <v>0</v>
      </c>
      <c r="M88" s="28">
        <f t="shared" si="23"/>
        <v>2931</v>
      </c>
      <c r="N88" s="28">
        <f t="shared" si="23"/>
        <v>0</v>
      </c>
      <c r="O88" s="28">
        <f t="shared" si="23"/>
        <v>0</v>
      </c>
      <c r="P88" s="28">
        <f t="shared" si="23"/>
        <v>0</v>
      </c>
      <c r="Q88" s="28">
        <f t="shared" si="23"/>
        <v>0</v>
      </c>
      <c r="R88" s="28">
        <f t="shared" si="23"/>
        <v>0</v>
      </c>
      <c r="S88" s="28">
        <f t="shared" si="23"/>
        <v>0</v>
      </c>
      <c r="T88" s="28">
        <f t="shared" si="23"/>
        <v>0</v>
      </c>
      <c r="U88" s="28">
        <f t="shared" si="24"/>
        <v>0</v>
      </c>
      <c r="V88" s="28">
        <f t="shared" si="24"/>
        <v>0</v>
      </c>
      <c r="W88" s="28">
        <f t="shared" si="24"/>
        <v>0</v>
      </c>
      <c r="X88" s="28">
        <f t="shared" si="24"/>
        <v>0</v>
      </c>
      <c r="Y88" s="28">
        <f t="shared" si="24"/>
        <v>0</v>
      </c>
      <c r="Z88" s="28">
        <f t="shared" si="24"/>
        <v>0</v>
      </c>
      <c r="AA88" s="28">
        <f t="shared" si="24"/>
        <v>0</v>
      </c>
      <c r="AB88" s="28">
        <f t="shared" si="24"/>
        <v>2931</v>
      </c>
      <c r="AC88" s="28">
        <f t="shared" si="24"/>
        <v>0</v>
      </c>
      <c r="AD88" s="28">
        <f t="shared" si="24"/>
        <v>0</v>
      </c>
      <c r="AE88" s="28">
        <f t="shared" si="24"/>
        <v>0</v>
      </c>
      <c r="AF88" s="28">
        <f t="shared" si="24"/>
        <v>0</v>
      </c>
      <c r="AG88" s="28">
        <f t="shared" si="24"/>
        <v>0</v>
      </c>
      <c r="AH88" s="28">
        <f t="shared" si="24"/>
        <v>0</v>
      </c>
      <c r="AI88" s="28">
        <f t="shared" si="24"/>
        <v>0</v>
      </c>
      <c r="AJ88" s="28">
        <f t="shared" si="24"/>
        <v>0</v>
      </c>
      <c r="AK88" s="28">
        <f t="shared" si="25"/>
        <v>0</v>
      </c>
      <c r="AL88" s="28">
        <f t="shared" si="25"/>
        <v>0</v>
      </c>
      <c r="AM88" s="28">
        <f t="shared" si="25"/>
        <v>0</v>
      </c>
      <c r="AN88" s="28">
        <f t="shared" si="25"/>
        <v>0</v>
      </c>
      <c r="AO88" s="28">
        <f t="shared" si="25"/>
        <v>0</v>
      </c>
      <c r="AP88" s="28">
        <f t="shared" si="25"/>
        <v>0</v>
      </c>
      <c r="AQ88" s="28">
        <f t="shared" si="25"/>
        <v>2931</v>
      </c>
      <c r="AR88" s="28">
        <f t="shared" si="25"/>
        <v>0</v>
      </c>
      <c r="AS88" s="28">
        <f t="shared" si="25"/>
        <v>0</v>
      </c>
      <c r="AT88" s="28">
        <f t="shared" si="25"/>
        <v>0</v>
      </c>
      <c r="AU88" s="28">
        <f t="shared" si="25"/>
        <v>0</v>
      </c>
    </row>
    <row r="89" spans="2:47">
      <c r="B89" s="25">
        <v>2027</v>
      </c>
      <c r="C89" s="26">
        <v>3144</v>
      </c>
      <c r="D89" s="28">
        <f t="shared" si="26"/>
        <v>0</v>
      </c>
      <c r="E89" s="28">
        <f t="shared" si="23"/>
        <v>0</v>
      </c>
      <c r="F89" s="28">
        <f t="shared" si="23"/>
        <v>0</v>
      </c>
      <c r="G89" s="28">
        <f t="shared" si="23"/>
        <v>0</v>
      </c>
      <c r="H89" s="28">
        <f t="shared" si="23"/>
        <v>0</v>
      </c>
      <c r="I89" s="28">
        <f t="shared" si="23"/>
        <v>0</v>
      </c>
      <c r="J89" s="28">
        <f t="shared" si="23"/>
        <v>0</v>
      </c>
      <c r="K89" s="28">
        <f t="shared" si="23"/>
        <v>0</v>
      </c>
      <c r="L89" s="28">
        <f t="shared" si="23"/>
        <v>0</v>
      </c>
      <c r="M89" s="28">
        <f t="shared" si="23"/>
        <v>0</v>
      </c>
      <c r="N89" s="28">
        <f t="shared" si="23"/>
        <v>3144</v>
      </c>
      <c r="O89" s="28">
        <f t="shared" si="23"/>
        <v>0</v>
      </c>
      <c r="P89" s="28">
        <f t="shared" si="23"/>
        <v>0</v>
      </c>
      <c r="Q89" s="28">
        <f t="shared" si="23"/>
        <v>0</v>
      </c>
      <c r="R89" s="28">
        <f t="shared" si="23"/>
        <v>0</v>
      </c>
      <c r="S89" s="28">
        <f t="shared" si="23"/>
        <v>0</v>
      </c>
      <c r="T89" s="28">
        <f t="shared" si="23"/>
        <v>0</v>
      </c>
      <c r="U89" s="28">
        <f t="shared" si="24"/>
        <v>0</v>
      </c>
      <c r="V89" s="28">
        <f t="shared" si="24"/>
        <v>0</v>
      </c>
      <c r="W89" s="28">
        <f t="shared" si="24"/>
        <v>0</v>
      </c>
      <c r="X89" s="28">
        <f t="shared" si="24"/>
        <v>0</v>
      </c>
      <c r="Y89" s="28">
        <f t="shared" si="24"/>
        <v>0</v>
      </c>
      <c r="Z89" s="28">
        <f t="shared" si="24"/>
        <v>0</v>
      </c>
      <c r="AA89" s="28">
        <f t="shared" si="24"/>
        <v>0</v>
      </c>
      <c r="AB89" s="28">
        <f t="shared" si="24"/>
        <v>0</v>
      </c>
      <c r="AC89" s="28">
        <f t="shared" si="24"/>
        <v>3144</v>
      </c>
      <c r="AD89" s="28">
        <f t="shared" si="24"/>
        <v>0</v>
      </c>
      <c r="AE89" s="28">
        <f t="shared" si="24"/>
        <v>0</v>
      </c>
      <c r="AF89" s="28">
        <f t="shared" si="24"/>
        <v>0</v>
      </c>
      <c r="AG89" s="28">
        <f t="shared" si="24"/>
        <v>0</v>
      </c>
      <c r="AH89" s="28">
        <f t="shared" si="24"/>
        <v>0</v>
      </c>
      <c r="AI89" s="28">
        <f t="shared" si="24"/>
        <v>0</v>
      </c>
      <c r="AJ89" s="28">
        <f t="shared" si="24"/>
        <v>0</v>
      </c>
      <c r="AK89" s="28">
        <f t="shared" si="25"/>
        <v>0</v>
      </c>
      <c r="AL89" s="28">
        <f t="shared" si="25"/>
        <v>0</v>
      </c>
      <c r="AM89" s="28">
        <f t="shared" si="25"/>
        <v>0</v>
      </c>
      <c r="AN89" s="28">
        <f t="shared" si="25"/>
        <v>0</v>
      </c>
      <c r="AO89" s="28">
        <f t="shared" si="25"/>
        <v>0</v>
      </c>
      <c r="AP89" s="28">
        <f t="shared" si="25"/>
        <v>0</v>
      </c>
      <c r="AQ89" s="28">
        <f t="shared" si="25"/>
        <v>0</v>
      </c>
      <c r="AR89" s="28">
        <f t="shared" si="25"/>
        <v>3144</v>
      </c>
      <c r="AS89" s="28">
        <f t="shared" si="25"/>
        <v>0</v>
      </c>
      <c r="AT89" s="28">
        <f t="shared" si="25"/>
        <v>0</v>
      </c>
      <c r="AU89" s="28">
        <f t="shared" si="25"/>
        <v>0</v>
      </c>
    </row>
    <row r="90" spans="2:47">
      <c r="B90" s="25">
        <v>2028</v>
      </c>
      <c r="C90" s="26">
        <v>3399</v>
      </c>
      <c r="D90" s="28">
        <f t="shared" si="26"/>
        <v>0</v>
      </c>
      <c r="E90" s="28">
        <f t="shared" si="23"/>
        <v>0</v>
      </c>
      <c r="F90" s="28">
        <f t="shared" si="23"/>
        <v>0</v>
      </c>
      <c r="G90" s="28">
        <f t="shared" si="23"/>
        <v>0</v>
      </c>
      <c r="H90" s="28">
        <f t="shared" si="23"/>
        <v>0</v>
      </c>
      <c r="I90" s="28">
        <f t="shared" si="23"/>
        <v>0</v>
      </c>
      <c r="J90" s="28">
        <f t="shared" si="23"/>
        <v>0</v>
      </c>
      <c r="K90" s="28">
        <f t="shared" si="23"/>
        <v>0</v>
      </c>
      <c r="L90" s="28">
        <f t="shared" si="23"/>
        <v>0</v>
      </c>
      <c r="M90" s="28">
        <f t="shared" si="23"/>
        <v>0</v>
      </c>
      <c r="N90" s="28">
        <f t="shared" si="23"/>
        <v>0</v>
      </c>
      <c r="O90" s="28">
        <f t="shared" si="23"/>
        <v>3399</v>
      </c>
      <c r="P90" s="28">
        <f t="shared" si="23"/>
        <v>0</v>
      </c>
      <c r="Q90" s="28">
        <f t="shared" si="23"/>
        <v>0</v>
      </c>
      <c r="R90" s="28">
        <f t="shared" si="23"/>
        <v>0</v>
      </c>
      <c r="S90" s="28">
        <f t="shared" si="23"/>
        <v>0</v>
      </c>
      <c r="T90" s="28">
        <f t="shared" si="23"/>
        <v>0</v>
      </c>
      <c r="U90" s="28">
        <f t="shared" si="24"/>
        <v>0</v>
      </c>
      <c r="V90" s="28">
        <f t="shared" si="24"/>
        <v>0</v>
      </c>
      <c r="W90" s="28">
        <f t="shared" si="24"/>
        <v>0</v>
      </c>
      <c r="X90" s="28">
        <f t="shared" si="24"/>
        <v>0</v>
      </c>
      <c r="Y90" s="28">
        <f t="shared" si="24"/>
        <v>0</v>
      </c>
      <c r="Z90" s="28">
        <f t="shared" si="24"/>
        <v>0</v>
      </c>
      <c r="AA90" s="28">
        <f t="shared" si="24"/>
        <v>0</v>
      </c>
      <c r="AB90" s="28">
        <f t="shared" si="24"/>
        <v>0</v>
      </c>
      <c r="AC90" s="28">
        <f t="shared" si="24"/>
        <v>0</v>
      </c>
      <c r="AD90" s="28">
        <f t="shared" si="24"/>
        <v>3399</v>
      </c>
      <c r="AE90" s="28">
        <f t="shared" si="24"/>
        <v>0</v>
      </c>
      <c r="AF90" s="28">
        <f t="shared" si="24"/>
        <v>0</v>
      </c>
      <c r="AG90" s="28">
        <f t="shared" si="24"/>
        <v>0</v>
      </c>
      <c r="AH90" s="28">
        <f t="shared" si="24"/>
        <v>0</v>
      </c>
      <c r="AI90" s="28">
        <f t="shared" si="24"/>
        <v>0</v>
      </c>
      <c r="AJ90" s="28">
        <f t="shared" si="24"/>
        <v>0</v>
      </c>
      <c r="AK90" s="28">
        <f t="shared" si="25"/>
        <v>0</v>
      </c>
      <c r="AL90" s="28">
        <f t="shared" si="25"/>
        <v>0</v>
      </c>
      <c r="AM90" s="28">
        <f t="shared" si="25"/>
        <v>0</v>
      </c>
      <c r="AN90" s="28">
        <f t="shared" si="25"/>
        <v>0</v>
      </c>
      <c r="AO90" s="28">
        <f t="shared" si="25"/>
        <v>0</v>
      </c>
      <c r="AP90" s="28">
        <f t="shared" si="25"/>
        <v>0</v>
      </c>
      <c r="AQ90" s="28">
        <f t="shared" si="25"/>
        <v>0</v>
      </c>
      <c r="AR90" s="28">
        <f t="shared" si="25"/>
        <v>0</v>
      </c>
      <c r="AS90" s="28">
        <f t="shared" si="25"/>
        <v>3399</v>
      </c>
      <c r="AT90" s="28">
        <f t="shared" si="25"/>
        <v>0</v>
      </c>
      <c r="AU90" s="28">
        <f t="shared" si="25"/>
        <v>0</v>
      </c>
    </row>
    <row r="91" spans="2:47">
      <c r="B91" s="25">
        <v>2029</v>
      </c>
      <c r="C91" s="26">
        <v>3632</v>
      </c>
      <c r="D91" s="28">
        <f t="shared" si="26"/>
        <v>0</v>
      </c>
      <c r="E91" s="28">
        <f t="shared" si="23"/>
        <v>0</v>
      </c>
      <c r="F91" s="28">
        <f t="shared" si="23"/>
        <v>0</v>
      </c>
      <c r="G91" s="28">
        <f t="shared" si="23"/>
        <v>0</v>
      </c>
      <c r="H91" s="28">
        <f t="shared" si="23"/>
        <v>0</v>
      </c>
      <c r="I91" s="28">
        <f t="shared" si="23"/>
        <v>0</v>
      </c>
      <c r="J91" s="28">
        <f t="shared" si="23"/>
        <v>0</v>
      </c>
      <c r="K91" s="28">
        <f t="shared" si="23"/>
        <v>0</v>
      </c>
      <c r="L91" s="28">
        <f t="shared" si="23"/>
        <v>0</v>
      </c>
      <c r="M91" s="28">
        <f t="shared" si="23"/>
        <v>0</v>
      </c>
      <c r="N91" s="28">
        <f t="shared" si="23"/>
        <v>0</v>
      </c>
      <c r="O91" s="28">
        <f t="shared" si="23"/>
        <v>0</v>
      </c>
      <c r="P91" s="28">
        <f t="shared" si="23"/>
        <v>3632</v>
      </c>
      <c r="Q91" s="28">
        <f t="shared" si="23"/>
        <v>0</v>
      </c>
      <c r="R91" s="28">
        <f t="shared" si="23"/>
        <v>0</v>
      </c>
      <c r="S91" s="28">
        <f t="shared" si="23"/>
        <v>0</v>
      </c>
      <c r="T91" s="28">
        <f t="shared" si="23"/>
        <v>0</v>
      </c>
      <c r="U91" s="28">
        <f t="shared" si="24"/>
        <v>0</v>
      </c>
      <c r="V91" s="28">
        <f t="shared" si="24"/>
        <v>0</v>
      </c>
      <c r="W91" s="28">
        <f t="shared" si="24"/>
        <v>0</v>
      </c>
      <c r="X91" s="28">
        <f t="shared" si="24"/>
        <v>0</v>
      </c>
      <c r="Y91" s="28">
        <f t="shared" si="24"/>
        <v>0</v>
      </c>
      <c r="Z91" s="28">
        <f t="shared" si="24"/>
        <v>0</v>
      </c>
      <c r="AA91" s="28">
        <f t="shared" si="24"/>
        <v>0</v>
      </c>
      <c r="AB91" s="28">
        <f t="shared" si="24"/>
        <v>0</v>
      </c>
      <c r="AC91" s="28">
        <f t="shared" si="24"/>
        <v>0</v>
      </c>
      <c r="AD91" s="28">
        <f t="shared" si="24"/>
        <v>0</v>
      </c>
      <c r="AE91" s="28">
        <f t="shared" si="24"/>
        <v>3632</v>
      </c>
      <c r="AF91" s="28">
        <f t="shared" si="24"/>
        <v>0</v>
      </c>
      <c r="AG91" s="28">
        <f t="shared" si="24"/>
        <v>0</v>
      </c>
      <c r="AH91" s="28">
        <f t="shared" si="24"/>
        <v>0</v>
      </c>
      <c r="AI91" s="28">
        <f t="shared" si="24"/>
        <v>0</v>
      </c>
      <c r="AJ91" s="28">
        <f t="shared" si="24"/>
        <v>0</v>
      </c>
      <c r="AK91" s="28">
        <f t="shared" si="25"/>
        <v>0</v>
      </c>
      <c r="AL91" s="28">
        <f t="shared" si="25"/>
        <v>0</v>
      </c>
      <c r="AM91" s="28">
        <f t="shared" si="25"/>
        <v>0</v>
      </c>
      <c r="AN91" s="28">
        <f t="shared" si="25"/>
        <v>0</v>
      </c>
      <c r="AO91" s="28">
        <f t="shared" si="25"/>
        <v>0</v>
      </c>
      <c r="AP91" s="28">
        <f t="shared" si="25"/>
        <v>0</v>
      </c>
      <c r="AQ91" s="28">
        <f t="shared" si="25"/>
        <v>0</v>
      </c>
      <c r="AR91" s="28">
        <f t="shared" si="25"/>
        <v>0</v>
      </c>
      <c r="AS91" s="28">
        <f t="shared" si="25"/>
        <v>0</v>
      </c>
      <c r="AT91" s="28">
        <f t="shared" si="25"/>
        <v>3632</v>
      </c>
      <c r="AU91" s="28">
        <f t="shared" si="25"/>
        <v>0</v>
      </c>
    </row>
    <row r="92" spans="2:47">
      <c r="B92" s="25">
        <v>2030</v>
      </c>
      <c r="C92" s="26">
        <v>3887</v>
      </c>
      <c r="D92" s="28">
        <f t="shared" si="26"/>
        <v>0</v>
      </c>
      <c r="E92" s="28">
        <f t="shared" si="23"/>
        <v>0</v>
      </c>
      <c r="F92" s="28">
        <f t="shared" si="23"/>
        <v>0</v>
      </c>
      <c r="G92" s="28">
        <f t="shared" si="23"/>
        <v>0</v>
      </c>
      <c r="H92" s="28">
        <f t="shared" si="23"/>
        <v>0</v>
      </c>
      <c r="I92" s="28">
        <f t="shared" si="23"/>
        <v>0</v>
      </c>
      <c r="J92" s="28">
        <f t="shared" si="23"/>
        <v>0</v>
      </c>
      <c r="K92" s="28">
        <f t="shared" si="23"/>
        <v>0</v>
      </c>
      <c r="L92" s="28">
        <f t="shared" si="23"/>
        <v>0</v>
      </c>
      <c r="M92" s="28">
        <f t="shared" si="23"/>
        <v>0</v>
      </c>
      <c r="N92" s="28">
        <f t="shared" si="23"/>
        <v>0</v>
      </c>
      <c r="O92" s="28">
        <f t="shared" si="23"/>
        <v>0</v>
      </c>
      <c r="P92" s="28">
        <f t="shared" si="23"/>
        <v>0</v>
      </c>
      <c r="Q92" s="28">
        <f t="shared" si="23"/>
        <v>3887</v>
      </c>
      <c r="R92" s="28">
        <f t="shared" si="23"/>
        <v>0</v>
      </c>
      <c r="S92" s="28">
        <f t="shared" si="23"/>
        <v>0</v>
      </c>
      <c r="T92" s="28">
        <f t="shared" si="23"/>
        <v>0</v>
      </c>
      <c r="U92" s="28">
        <f t="shared" si="24"/>
        <v>0</v>
      </c>
      <c r="V92" s="28">
        <f t="shared" si="24"/>
        <v>0</v>
      </c>
      <c r="W92" s="28">
        <f t="shared" si="24"/>
        <v>0</v>
      </c>
      <c r="X92" s="28">
        <f t="shared" si="24"/>
        <v>0</v>
      </c>
      <c r="Y92" s="28">
        <f t="shared" si="24"/>
        <v>0</v>
      </c>
      <c r="Z92" s="28">
        <f t="shared" si="24"/>
        <v>0</v>
      </c>
      <c r="AA92" s="28">
        <f t="shared" si="24"/>
        <v>0</v>
      </c>
      <c r="AB92" s="28">
        <f t="shared" si="24"/>
        <v>0</v>
      </c>
      <c r="AC92" s="28">
        <f t="shared" si="24"/>
        <v>0</v>
      </c>
      <c r="AD92" s="28">
        <f t="shared" si="24"/>
        <v>0</v>
      </c>
      <c r="AE92" s="28">
        <f t="shared" si="24"/>
        <v>0</v>
      </c>
      <c r="AF92" s="28">
        <f t="shared" si="24"/>
        <v>3887</v>
      </c>
      <c r="AG92" s="28">
        <f t="shared" si="24"/>
        <v>0</v>
      </c>
      <c r="AH92" s="28">
        <f t="shared" si="24"/>
        <v>0</v>
      </c>
      <c r="AI92" s="28">
        <f t="shared" si="24"/>
        <v>0</v>
      </c>
      <c r="AJ92" s="28">
        <f t="shared" si="24"/>
        <v>0</v>
      </c>
      <c r="AK92" s="28">
        <f t="shared" si="25"/>
        <v>0</v>
      </c>
      <c r="AL92" s="28">
        <f t="shared" si="25"/>
        <v>0</v>
      </c>
      <c r="AM92" s="28">
        <f t="shared" si="25"/>
        <v>0</v>
      </c>
      <c r="AN92" s="28">
        <f t="shared" si="25"/>
        <v>0</v>
      </c>
      <c r="AO92" s="28">
        <f t="shared" si="25"/>
        <v>0</v>
      </c>
      <c r="AP92" s="28">
        <f t="shared" si="25"/>
        <v>0</v>
      </c>
      <c r="AQ92" s="28">
        <f t="shared" si="25"/>
        <v>0</v>
      </c>
      <c r="AR92" s="28">
        <f t="shared" si="25"/>
        <v>0</v>
      </c>
      <c r="AS92" s="28">
        <f t="shared" si="25"/>
        <v>0</v>
      </c>
      <c r="AT92" s="28">
        <f t="shared" si="25"/>
        <v>0</v>
      </c>
      <c r="AU92" s="28">
        <f t="shared" si="25"/>
        <v>3887</v>
      </c>
    </row>
    <row r="93" spans="2:47">
      <c r="B93" s="25">
        <v>2031</v>
      </c>
      <c r="C93" s="26">
        <v>4142</v>
      </c>
      <c r="D93" s="28">
        <f t="shared" si="26"/>
        <v>0</v>
      </c>
      <c r="E93" s="28">
        <f t="shared" si="23"/>
        <v>0</v>
      </c>
      <c r="F93" s="28">
        <f t="shared" si="23"/>
        <v>0</v>
      </c>
      <c r="G93" s="28">
        <f t="shared" si="23"/>
        <v>0</v>
      </c>
      <c r="H93" s="28">
        <f t="shared" si="23"/>
        <v>0</v>
      </c>
      <c r="I93" s="28">
        <f t="shared" si="23"/>
        <v>0</v>
      </c>
      <c r="J93" s="28">
        <f t="shared" si="23"/>
        <v>0</v>
      </c>
      <c r="K93" s="28">
        <f t="shared" si="23"/>
        <v>0</v>
      </c>
      <c r="L93" s="28">
        <f t="shared" si="23"/>
        <v>0</v>
      </c>
      <c r="M93" s="28">
        <f t="shared" si="23"/>
        <v>0</v>
      </c>
      <c r="N93" s="28">
        <f t="shared" si="23"/>
        <v>0</v>
      </c>
      <c r="O93" s="28">
        <f t="shared" si="23"/>
        <v>0</v>
      </c>
      <c r="P93" s="28">
        <f t="shared" si="23"/>
        <v>0</v>
      </c>
      <c r="Q93" s="28">
        <f t="shared" si="23"/>
        <v>0</v>
      </c>
      <c r="R93" s="28">
        <f t="shared" si="23"/>
        <v>4142</v>
      </c>
      <c r="S93" s="28">
        <f t="shared" si="23"/>
        <v>0</v>
      </c>
      <c r="T93" s="28">
        <f t="shared" si="23"/>
        <v>0</v>
      </c>
      <c r="U93" s="28">
        <f t="shared" si="24"/>
        <v>0</v>
      </c>
      <c r="V93" s="28">
        <f t="shared" si="24"/>
        <v>0</v>
      </c>
      <c r="W93" s="28">
        <f t="shared" si="24"/>
        <v>0</v>
      </c>
      <c r="X93" s="28">
        <f t="shared" si="24"/>
        <v>0</v>
      </c>
      <c r="Y93" s="28">
        <f t="shared" si="24"/>
        <v>0</v>
      </c>
      <c r="Z93" s="28">
        <f t="shared" si="24"/>
        <v>0</v>
      </c>
      <c r="AA93" s="28">
        <f t="shared" si="24"/>
        <v>0</v>
      </c>
      <c r="AB93" s="28">
        <f t="shared" si="24"/>
        <v>0</v>
      </c>
      <c r="AC93" s="28">
        <f t="shared" si="24"/>
        <v>0</v>
      </c>
      <c r="AD93" s="28">
        <f t="shared" si="24"/>
        <v>0</v>
      </c>
      <c r="AE93" s="28">
        <f t="shared" si="24"/>
        <v>0</v>
      </c>
      <c r="AF93" s="28">
        <f t="shared" si="24"/>
        <v>0</v>
      </c>
      <c r="AG93" s="28">
        <f t="shared" si="24"/>
        <v>4142</v>
      </c>
      <c r="AH93" s="28">
        <f t="shared" si="24"/>
        <v>0</v>
      </c>
      <c r="AI93" s="28">
        <f t="shared" si="24"/>
        <v>0</v>
      </c>
      <c r="AJ93" s="28">
        <f t="shared" si="24"/>
        <v>0</v>
      </c>
      <c r="AK93" s="28">
        <f t="shared" si="25"/>
        <v>0</v>
      </c>
      <c r="AL93" s="28">
        <f t="shared" si="25"/>
        <v>0</v>
      </c>
      <c r="AM93" s="28">
        <f t="shared" si="25"/>
        <v>0</v>
      </c>
      <c r="AN93" s="28">
        <f t="shared" si="25"/>
        <v>0</v>
      </c>
      <c r="AO93" s="28">
        <f t="shared" si="25"/>
        <v>0</v>
      </c>
      <c r="AP93" s="28">
        <f t="shared" si="25"/>
        <v>0</v>
      </c>
      <c r="AQ93" s="28">
        <f t="shared" si="25"/>
        <v>0</v>
      </c>
      <c r="AR93" s="28">
        <f t="shared" si="25"/>
        <v>0</v>
      </c>
      <c r="AS93" s="28">
        <f t="shared" si="25"/>
        <v>0</v>
      </c>
      <c r="AT93" s="28">
        <f t="shared" si="25"/>
        <v>0</v>
      </c>
      <c r="AU93" s="28">
        <f t="shared" si="25"/>
        <v>0</v>
      </c>
    </row>
    <row r="94" spans="2:47">
      <c r="B94" s="25">
        <v>2032</v>
      </c>
      <c r="C94" s="26">
        <v>4440</v>
      </c>
      <c r="D94" s="28">
        <f t="shared" si="26"/>
        <v>0</v>
      </c>
      <c r="E94" s="28">
        <f t="shared" si="23"/>
        <v>0</v>
      </c>
      <c r="F94" s="28">
        <f t="shared" si="23"/>
        <v>0</v>
      </c>
      <c r="G94" s="28">
        <f t="shared" si="23"/>
        <v>0</v>
      </c>
      <c r="H94" s="28">
        <f t="shared" si="23"/>
        <v>0</v>
      </c>
      <c r="I94" s="28">
        <f t="shared" si="23"/>
        <v>0</v>
      </c>
      <c r="J94" s="28">
        <f t="shared" si="23"/>
        <v>0</v>
      </c>
      <c r="K94" s="28">
        <f t="shared" si="23"/>
        <v>0</v>
      </c>
      <c r="L94" s="28">
        <f t="shared" si="23"/>
        <v>0</v>
      </c>
      <c r="M94" s="28">
        <f t="shared" si="23"/>
        <v>0</v>
      </c>
      <c r="N94" s="28">
        <f t="shared" si="23"/>
        <v>0</v>
      </c>
      <c r="O94" s="28">
        <f t="shared" si="23"/>
        <v>0</v>
      </c>
      <c r="P94" s="28">
        <f t="shared" si="23"/>
        <v>0</v>
      </c>
      <c r="Q94" s="28">
        <f t="shared" si="23"/>
        <v>0</v>
      </c>
      <c r="R94" s="28">
        <f t="shared" si="23"/>
        <v>0</v>
      </c>
      <c r="S94" s="28">
        <f t="shared" si="23"/>
        <v>4440</v>
      </c>
      <c r="T94" s="28">
        <f t="shared" ref="T94:AI109" si="27">+IF(T$78&lt;$B94,0,IF(MOD(T$78-$B94,$D$63)=0,1,0))*$C94</f>
        <v>0</v>
      </c>
      <c r="U94" s="28">
        <f t="shared" si="24"/>
        <v>0</v>
      </c>
      <c r="V94" s="28">
        <f t="shared" si="24"/>
        <v>0</v>
      </c>
      <c r="W94" s="28">
        <f t="shared" si="24"/>
        <v>0</v>
      </c>
      <c r="X94" s="28">
        <f t="shared" si="24"/>
        <v>0</v>
      </c>
      <c r="Y94" s="28">
        <f t="shared" si="24"/>
        <v>0</v>
      </c>
      <c r="Z94" s="28">
        <f t="shared" si="24"/>
        <v>0</v>
      </c>
      <c r="AA94" s="28">
        <f t="shared" si="24"/>
        <v>0</v>
      </c>
      <c r="AB94" s="28">
        <f t="shared" si="24"/>
        <v>0</v>
      </c>
      <c r="AC94" s="28">
        <f t="shared" si="24"/>
        <v>0</v>
      </c>
      <c r="AD94" s="28">
        <f t="shared" si="24"/>
        <v>0</v>
      </c>
      <c r="AE94" s="28">
        <f t="shared" si="24"/>
        <v>0</v>
      </c>
      <c r="AF94" s="28">
        <f t="shared" si="24"/>
        <v>0</v>
      </c>
      <c r="AG94" s="28">
        <f t="shared" si="24"/>
        <v>0</v>
      </c>
      <c r="AH94" s="28">
        <f t="shared" si="24"/>
        <v>4440</v>
      </c>
      <c r="AI94" s="28">
        <f t="shared" si="24"/>
        <v>0</v>
      </c>
      <c r="AJ94" s="28">
        <f t="shared" ref="AJ94:AU109" si="28">+IF(AJ$78&lt;$B94,0,IF(MOD(AJ$78-$B94,$D$63)=0,1,0))*$C94</f>
        <v>0</v>
      </c>
      <c r="AK94" s="28">
        <f t="shared" si="25"/>
        <v>0</v>
      </c>
      <c r="AL94" s="28">
        <f t="shared" si="25"/>
        <v>0</v>
      </c>
      <c r="AM94" s="28">
        <f t="shared" si="25"/>
        <v>0</v>
      </c>
      <c r="AN94" s="28">
        <f t="shared" si="25"/>
        <v>0</v>
      </c>
      <c r="AO94" s="28">
        <f t="shared" si="25"/>
        <v>0</v>
      </c>
      <c r="AP94" s="28">
        <f t="shared" si="25"/>
        <v>0</v>
      </c>
      <c r="AQ94" s="28">
        <f t="shared" si="25"/>
        <v>0</v>
      </c>
      <c r="AR94" s="28">
        <f t="shared" si="25"/>
        <v>0</v>
      </c>
      <c r="AS94" s="28">
        <f t="shared" si="25"/>
        <v>0</v>
      </c>
      <c r="AT94" s="28">
        <f t="shared" si="25"/>
        <v>0</v>
      </c>
      <c r="AU94" s="28">
        <f t="shared" si="25"/>
        <v>0</v>
      </c>
    </row>
    <row r="95" spans="2:47">
      <c r="B95" s="25">
        <v>2033</v>
      </c>
      <c r="C95" s="26">
        <v>4737</v>
      </c>
      <c r="D95" s="28">
        <f t="shared" si="26"/>
        <v>0</v>
      </c>
      <c r="E95" s="28">
        <f t="shared" si="26"/>
        <v>0</v>
      </c>
      <c r="F95" s="28">
        <f t="shared" si="26"/>
        <v>0</v>
      </c>
      <c r="G95" s="28">
        <f t="shared" si="26"/>
        <v>0</v>
      </c>
      <c r="H95" s="28">
        <f t="shared" si="26"/>
        <v>0</v>
      </c>
      <c r="I95" s="28">
        <f t="shared" si="26"/>
        <v>0</v>
      </c>
      <c r="J95" s="28">
        <f t="shared" si="26"/>
        <v>0</v>
      </c>
      <c r="K95" s="28">
        <f t="shared" si="26"/>
        <v>0</v>
      </c>
      <c r="L95" s="28">
        <f t="shared" si="26"/>
        <v>0</v>
      </c>
      <c r="M95" s="28">
        <f t="shared" si="26"/>
        <v>0</v>
      </c>
      <c r="N95" s="28">
        <f t="shared" si="26"/>
        <v>0</v>
      </c>
      <c r="O95" s="28">
        <f t="shared" si="26"/>
        <v>0</v>
      </c>
      <c r="P95" s="28">
        <f t="shared" si="26"/>
        <v>0</v>
      </c>
      <c r="Q95" s="28">
        <f t="shared" si="26"/>
        <v>0</v>
      </c>
      <c r="R95" s="28">
        <f t="shared" si="26"/>
        <v>0</v>
      </c>
      <c r="S95" s="28">
        <f t="shared" si="26"/>
        <v>0</v>
      </c>
      <c r="T95" s="28">
        <f t="shared" si="27"/>
        <v>4737</v>
      </c>
      <c r="U95" s="28">
        <f t="shared" si="27"/>
        <v>0</v>
      </c>
      <c r="V95" s="28">
        <f t="shared" si="27"/>
        <v>0</v>
      </c>
      <c r="W95" s="28">
        <f t="shared" si="27"/>
        <v>0</v>
      </c>
      <c r="X95" s="28">
        <f t="shared" si="27"/>
        <v>0</v>
      </c>
      <c r="Y95" s="28">
        <f t="shared" si="27"/>
        <v>0</v>
      </c>
      <c r="Z95" s="28">
        <f t="shared" si="27"/>
        <v>0</v>
      </c>
      <c r="AA95" s="28">
        <f t="shared" si="27"/>
        <v>0</v>
      </c>
      <c r="AB95" s="28">
        <f t="shared" si="27"/>
        <v>0</v>
      </c>
      <c r="AC95" s="28">
        <f t="shared" si="27"/>
        <v>0</v>
      </c>
      <c r="AD95" s="28">
        <f t="shared" si="27"/>
        <v>0</v>
      </c>
      <c r="AE95" s="28">
        <f t="shared" si="27"/>
        <v>0</v>
      </c>
      <c r="AF95" s="28">
        <f t="shared" si="27"/>
        <v>0</v>
      </c>
      <c r="AG95" s="28">
        <f t="shared" si="27"/>
        <v>0</v>
      </c>
      <c r="AH95" s="28">
        <f t="shared" si="27"/>
        <v>0</v>
      </c>
      <c r="AI95" s="28">
        <f t="shared" si="27"/>
        <v>4737</v>
      </c>
      <c r="AJ95" s="28">
        <f t="shared" si="28"/>
        <v>0</v>
      </c>
      <c r="AK95" s="28">
        <f t="shared" si="28"/>
        <v>0</v>
      </c>
      <c r="AL95" s="28">
        <f t="shared" si="28"/>
        <v>0</v>
      </c>
      <c r="AM95" s="28">
        <f t="shared" si="28"/>
        <v>0</v>
      </c>
      <c r="AN95" s="28">
        <f t="shared" si="28"/>
        <v>0</v>
      </c>
      <c r="AO95" s="28">
        <f t="shared" si="28"/>
        <v>0</v>
      </c>
      <c r="AP95" s="28">
        <f t="shared" si="28"/>
        <v>0</v>
      </c>
      <c r="AQ95" s="28">
        <f t="shared" si="28"/>
        <v>0</v>
      </c>
      <c r="AR95" s="28">
        <f t="shared" si="28"/>
        <v>0</v>
      </c>
      <c r="AS95" s="28">
        <f t="shared" si="28"/>
        <v>0</v>
      </c>
      <c r="AT95" s="28">
        <f t="shared" si="28"/>
        <v>0</v>
      </c>
      <c r="AU95" s="28">
        <f t="shared" si="28"/>
        <v>0</v>
      </c>
    </row>
    <row r="96" spans="2:47">
      <c r="B96" s="25">
        <v>2034</v>
      </c>
      <c r="C96" s="26">
        <v>5034</v>
      </c>
      <c r="D96" s="28">
        <f t="shared" ref="D96:S111" si="29">+IF(D$78&lt;$B96,0,IF(MOD(D$78-$B96,$D$63)=0,1,0))*$C96</f>
        <v>0</v>
      </c>
      <c r="E96" s="28">
        <f t="shared" si="29"/>
        <v>0</v>
      </c>
      <c r="F96" s="28">
        <f t="shared" si="29"/>
        <v>0</v>
      </c>
      <c r="G96" s="28">
        <f t="shared" si="29"/>
        <v>0</v>
      </c>
      <c r="H96" s="28">
        <f t="shared" si="29"/>
        <v>0</v>
      </c>
      <c r="I96" s="28">
        <f t="shared" si="29"/>
        <v>0</v>
      </c>
      <c r="J96" s="28">
        <f t="shared" si="29"/>
        <v>0</v>
      </c>
      <c r="K96" s="28">
        <f t="shared" si="29"/>
        <v>0</v>
      </c>
      <c r="L96" s="28">
        <f t="shared" si="29"/>
        <v>0</v>
      </c>
      <c r="M96" s="28">
        <f t="shared" si="29"/>
        <v>0</v>
      </c>
      <c r="N96" s="28">
        <f t="shared" si="29"/>
        <v>0</v>
      </c>
      <c r="O96" s="28">
        <f t="shared" si="29"/>
        <v>0</v>
      </c>
      <c r="P96" s="28">
        <f t="shared" si="29"/>
        <v>0</v>
      </c>
      <c r="Q96" s="28">
        <f t="shared" si="29"/>
        <v>0</v>
      </c>
      <c r="R96" s="28">
        <f t="shared" si="29"/>
        <v>0</v>
      </c>
      <c r="S96" s="28">
        <f t="shared" si="29"/>
        <v>0</v>
      </c>
      <c r="T96" s="28">
        <f t="shared" si="27"/>
        <v>0</v>
      </c>
      <c r="U96" s="28">
        <f t="shared" si="27"/>
        <v>5034</v>
      </c>
      <c r="V96" s="28">
        <f t="shared" si="27"/>
        <v>0</v>
      </c>
      <c r="W96" s="28">
        <f t="shared" si="27"/>
        <v>0</v>
      </c>
      <c r="X96" s="28">
        <f t="shared" si="27"/>
        <v>0</v>
      </c>
      <c r="Y96" s="28">
        <f t="shared" si="27"/>
        <v>0</v>
      </c>
      <c r="Z96" s="28">
        <f t="shared" si="27"/>
        <v>0</v>
      </c>
      <c r="AA96" s="28">
        <f t="shared" si="27"/>
        <v>0</v>
      </c>
      <c r="AB96" s="28">
        <f t="shared" si="27"/>
        <v>0</v>
      </c>
      <c r="AC96" s="28">
        <f t="shared" si="27"/>
        <v>0</v>
      </c>
      <c r="AD96" s="28">
        <f t="shared" si="27"/>
        <v>0</v>
      </c>
      <c r="AE96" s="28">
        <f t="shared" si="27"/>
        <v>0</v>
      </c>
      <c r="AF96" s="28">
        <f t="shared" si="27"/>
        <v>0</v>
      </c>
      <c r="AG96" s="28">
        <f t="shared" si="27"/>
        <v>0</v>
      </c>
      <c r="AH96" s="28">
        <f t="shared" si="27"/>
        <v>0</v>
      </c>
      <c r="AI96" s="28">
        <f t="shared" si="27"/>
        <v>0</v>
      </c>
      <c r="AJ96" s="28">
        <f t="shared" si="28"/>
        <v>5034</v>
      </c>
      <c r="AK96" s="28">
        <f t="shared" si="28"/>
        <v>0</v>
      </c>
      <c r="AL96" s="28">
        <f t="shared" si="28"/>
        <v>0</v>
      </c>
      <c r="AM96" s="28">
        <f t="shared" si="28"/>
        <v>0</v>
      </c>
      <c r="AN96" s="28">
        <f t="shared" si="28"/>
        <v>0</v>
      </c>
      <c r="AO96" s="28">
        <f t="shared" si="28"/>
        <v>0</v>
      </c>
      <c r="AP96" s="28">
        <f t="shared" si="28"/>
        <v>0</v>
      </c>
      <c r="AQ96" s="28">
        <f t="shared" si="28"/>
        <v>0</v>
      </c>
      <c r="AR96" s="28">
        <f t="shared" si="28"/>
        <v>0</v>
      </c>
      <c r="AS96" s="28">
        <f t="shared" si="28"/>
        <v>0</v>
      </c>
      <c r="AT96" s="28">
        <f t="shared" si="28"/>
        <v>0</v>
      </c>
      <c r="AU96" s="28">
        <f t="shared" si="28"/>
        <v>0</v>
      </c>
    </row>
    <row r="97" spans="2:47">
      <c r="B97" s="25">
        <v>2035</v>
      </c>
      <c r="C97" s="26">
        <v>5374</v>
      </c>
      <c r="D97" s="28">
        <f t="shared" si="29"/>
        <v>0</v>
      </c>
      <c r="E97" s="28">
        <f t="shared" si="29"/>
        <v>0</v>
      </c>
      <c r="F97" s="28">
        <f t="shared" si="29"/>
        <v>0</v>
      </c>
      <c r="G97" s="28">
        <f t="shared" si="29"/>
        <v>0</v>
      </c>
      <c r="H97" s="28">
        <f t="shared" si="29"/>
        <v>0</v>
      </c>
      <c r="I97" s="28">
        <f t="shared" si="29"/>
        <v>0</v>
      </c>
      <c r="J97" s="28">
        <f t="shared" si="29"/>
        <v>0</v>
      </c>
      <c r="K97" s="28">
        <f t="shared" si="29"/>
        <v>0</v>
      </c>
      <c r="L97" s="28">
        <f t="shared" si="29"/>
        <v>0</v>
      </c>
      <c r="M97" s="28">
        <f t="shared" si="29"/>
        <v>0</v>
      </c>
      <c r="N97" s="28">
        <f t="shared" si="29"/>
        <v>0</v>
      </c>
      <c r="O97" s="28">
        <f t="shared" si="29"/>
        <v>0</v>
      </c>
      <c r="P97" s="28">
        <f t="shared" si="29"/>
        <v>0</v>
      </c>
      <c r="Q97" s="28">
        <f t="shared" si="29"/>
        <v>0</v>
      </c>
      <c r="R97" s="28">
        <f t="shared" si="29"/>
        <v>0</v>
      </c>
      <c r="S97" s="28">
        <f t="shared" si="29"/>
        <v>0</v>
      </c>
      <c r="T97" s="28">
        <f t="shared" si="27"/>
        <v>0</v>
      </c>
      <c r="U97" s="28">
        <f t="shared" si="27"/>
        <v>0</v>
      </c>
      <c r="V97" s="28">
        <f t="shared" si="27"/>
        <v>5374</v>
      </c>
      <c r="W97" s="28">
        <f t="shared" si="27"/>
        <v>0</v>
      </c>
      <c r="X97" s="28">
        <f t="shared" si="27"/>
        <v>0</v>
      </c>
      <c r="Y97" s="28">
        <f t="shared" si="27"/>
        <v>0</v>
      </c>
      <c r="Z97" s="28">
        <f t="shared" si="27"/>
        <v>0</v>
      </c>
      <c r="AA97" s="28">
        <f t="shared" si="27"/>
        <v>0</v>
      </c>
      <c r="AB97" s="28">
        <f t="shared" si="27"/>
        <v>0</v>
      </c>
      <c r="AC97" s="28">
        <f t="shared" si="27"/>
        <v>0</v>
      </c>
      <c r="AD97" s="28">
        <f t="shared" si="27"/>
        <v>0</v>
      </c>
      <c r="AE97" s="28">
        <f t="shared" si="27"/>
        <v>0</v>
      </c>
      <c r="AF97" s="28">
        <f t="shared" si="27"/>
        <v>0</v>
      </c>
      <c r="AG97" s="28">
        <f t="shared" si="27"/>
        <v>0</v>
      </c>
      <c r="AH97" s="28">
        <f t="shared" si="27"/>
        <v>0</v>
      </c>
      <c r="AI97" s="28">
        <f t="shared" si="27"/>
        <v>0</v>
      </c>
      <c r="AJ97" s="28">
        <f t="shared" si="28"/>
        <v>0</v>
      </c>
      <c r="AK97" s="28">
        <f t="shared" si="28"/>
        <v>5374</v>
      </c>
      <c r="AL97" s="28">
        <f t="shared" si="28"/>
        <v>0</v>
      </c>
      <c r="AM97" s="28">
        <f t="shared" si="28"/>
        <v>0</v>
      </c>
      <c r="AN97" s="28">
        <f t="shared" si="28"/>
        <v>0</v>
      </c>
      <c r="AO97" s="28">
        <f t="shared" si="28"/>
        <v>0</v>
      </c>
      <c r="AP97" s="28">
        <f t="shared" si="28"/>
        <v>0</v>
      </c>
      <c r="AQ97" s="28">
        <f t="shared" si="28"/>
        <v>0</v>
      </c>
      <c r="AR97" s="28">
        <f t="shared" si="28"/>
        <v>0</v>
      </c>
      <c r="AS97" s="28">
        <f t="shared" si="28"/>
        <v>0</v>
      </c>
      <c r="AT97" s="28">
        <f t="shared" si="28"/>
        <v>0</v>
      </c>
      <c r="AU97" s="28">
        <f t="shared" si="28"/>
        <v>0</v>
      </c>
    </row>
    <row r="98" spans="2:47">
      <c r="B98" s="25">
        <v>2036</v>
      </c>
      <c r="C98" s="26">
        <v>5693</v>
      </c>
      <c r="D98" s="28">
        <f t="shared" si="29"/>
        <v>0</v>
      </c>
      <c r="E98" s="28">
        <f t="shared" si="29"/>
        <v>0</v>
      </c>
      <c r="F98" s="28">
        <f t="shared" si="29"/>
        <v>0</v>
      </c>
      <c r="G98" s="28">
        <f t="shared" si="29"/>
        <v>0</v>
      </c>
      <c r="H98" s="28">
        <f t="shared" si="29"/>
        <v>0</v>
      </c>
      <c r="I98" s="28">
        <f t="shared" si="29"/>
        <v>0</v>
      </c>
      <c r="J98" s="28">
        <f t="shared" si="29"/>
        <v>0</v>
      </c>
      <c r="K98" s="28">
        <f t="shared" si="29"/>
        <v>0</v>
      </c>
      <c r="L98" s="28">
        <f t="shared" si="29"/>
        <v>0</v>
      </c>
      <c r="M98" s="28">
        <f t="shared" si="29"/>
        <v>0</v>
      </c>
      <c r="N98" s="28">
        <f t="shared" si="29"/>
        <v>0</v>
      </c>
      <c r="O98" s="28">
        <f t="shared" si="29"/>
        <v>0</v>
      </c>
      <c r="P98" s="28">
        <f t="shared" si="29"/>
        <v>0</v>
      </c>
      <c r="Q98" s="28">
        <f t="shared" si="29"/>
        <v>0</v>
      </c>
      <c r="R98" s="28">
        <f t="shared" si="29"/>
        <v>0</v>
      </c>
      <c r="S98" s="28">
        <f t="shared" si="29"/>
        <v>0</v>
      </c>
      <c r="T98" s="28">
        <f t="shared" si="27"/>
        <v>0</v>
      </c>
      <c r="U98" s="28">
        <f t="shared" si="27"/>
        <v>0</v>
      </c>
      <c r="V98" s="28">
        <f t="shared" si="27"/>
        <v>0</v>
      </c>
      <c r="W98" s="28">
        <f t="shared" si="27"/>
        <v>5693</v>
      </c>
      <c r="X98" s="28">
        <f t="shared" si="27"/>
        <v>0</v>
      </c>
      <c r="Y98" s="28">
        <f t="shared" si="27"/>
        <v>0</v>
      </c>
      <c r="Z98" s="28">
        <f t="shared" si="27"/>
        <v>0</v>
      </c>
      <c r="AA98" s="28">
        <f t="shared" si="27"/>
        <v>0</v>
      </c>
      <c r="AB98" s="28">
        <f t="shared" si="27"/>
        <v>0</v>
      </c>
      <c r="AC98" s="28">
        <f t="shared" si="27"/>
        <v>0</v>
      </c>
      <c r="AD98" s="28">
        <f t="shared" si="27"/>
        <v>0</v>
      </c>
      <c r="AE98" s="28">
        <f t="shared" si="27"/>
        <v>0</v>
      </c>
      <c r="AF98" s="28">
        <f t="shared" si="27"/>
        <v>0</v>
      </c>
      <c r="AG98" s="28">
        <f t="shared" si="27"/>
        <v>0</v>
      </c>
      <c r="AH98" s="28">
        <f t="shared" si="27"/>
        <v>0</v>
      </c>
      <c r="AI98" s="28">
        <f t="shared" si="27"/>
        <v>0</v>
      </c>
      <c r="AJ98" s="28">
        <f t="shared" si="28"/>
        <v>0</v>
      </c>
      <c r="AK98" s="28">
        <f t="shared" si="28"/>
        <v>0</v>
      </c>
      <c r="AL98" s="28">
        <f t="shared" si="28"/>
        <v>5693</v>
      </c>
      <c r="AM98" s="28">
        <f t="shared" si="28"/>
        <v>0</v>
      </c>
      <c r="AN98" s="28">
        <f t="shared" si="28"/>
        <v>0</v>
      </c>
      <c r="AO98" s="28">
        <f t="shared" si="28"/>
        <v>0</v>
      </c>
      <c r="AP98" s="28">
        <f t="shared" si="28"/>
        <v>0</v>
      </c>
      <c r="AQ98" s="28">
        <f t="shared" si="28"/>
        <v>0</v>
      </c>
      <c r="AR98" s="28">
        <f t="shared" si="28"/>
        <v>0</v>
      </c>
      <c r="AS98" s="28">
        <f t="shared" si="28"/>
        <v>0</v>
      </c>
      <c r="AT98" s="28">
        <f t="shared" si="28"/>
        <v>0</v>
      </c>
      <c r="AU98" s="28">
        <f t="shared" si="28"/>
        <v>0</v>
      </c>
    </row>
    <row r="99" spans="2:47">
      <c r="B99" s="25">
        <v>2037</v>
      </c>
      <c r="C99" s="26">
        <v>5990</v>
      </c>
      <c r="D99" s="28">
        <f t="shared" si="29"/>
        <v>0</v>
      </c>
      <c r="E99" s="28">
        <f t="shared" si="29"/>
        <v>0</v>
      </c>
      <c r="F99" s="28">
        <f t="shared" si="29"/>
        <v>0</v>
      </c>
      <c r="G99" s="28">
        <f t="shared" si="29"/>
        <v>0</v>
      </c>
      <c r="H99" s="28">
        <f t="shared" si="29"/>
        <v>0</v>
      </c>
      <c r="I99" s="28">
        <f t="shared" si="29"/>
        <v>0</v>
      </c>
      <c r="J99" s="28">
        <f t="shared" si="29"/>
        <v>0</v>
      </c>
      <c r="K99" s="28">
        <f t="shared" si="29"/>
        <v>0</v>
      </c>
      <c r="L99" s="28">
        <f t="shared" si="29"/>
        <v>0</v>
      </c>
      <c r="M99" s="28">
        <f t="shared" si="29"/>
        <v>0</v>
      </c>
      <c r="N99" s="28">
        <f t="shared" si="29"/>
        <v>0</v>
      </c>
      <c r="O99" s="28">
        <f t="shared" si="29"/>
        <v>0</v>
      </c>
      <c r="P99" s="28">
        <f t="shared" si="29"/>
        <v>0</v>
      </c>
      <c r="Q99" s="28">
        <f t="shared" si="29"/>
        <v>0</v>
      </c>
      <c r="R99" s="28">
        <f t="shared" si="29"/>
        <v>0</v>
      </c>
      <c r="S99" s="28">
        <f t="shared" si="29"/>
        <v>0</v>
      </c>
      <c r="T99" s="28">
        <f t="shared" si="27"/>
        <v>0</v>
      </c>
      <c r="U99" s="28">
        <f t="shared" si="27"/>
        <v>0</v>
      </c>
      <c r="V99" s="28">
        <f t="shared" si="27"/>
        <v>0</v>
      </c>
      <c r="W99" s="28">
        <f t="shared" si="27"/>
        <v>0</v>
      </c>
      <c r="X99" s="28">
        <f t="shared" si="27"/>
        <v>5990</v>
      </c>
      <c r="Y99" s="28">
        <f t="shared" si="27"/>
        <v>0</v>
      </c>
      <c r="Z99" s="28">
        <f t="shared" si="27"/>
        <v>0</v>
      </c>
      <c r="AA99" s="28">
        <f t="shared" si="27"/>
        <v>0</v>
      </c>
      <c r="AB99" s="28">
        <f t="shared" si="27"/>
        <v>0</v>
      </c>
      <c r="AC99" s="28">
        <f t="shared" si="27"/>
        <v>0</v>
      </c>
      <c r="AD99" s="28">
        <f t="shared" si="27"/>
        <v>0</v>
      </c>
      <c r="AE99" s="28">
        <f t="shared" si="27"/>
        <v>0</v>
      </c>
      <c r="AF99" s="28">
        <f t="shared" si="27"/>
        <v>0</v>
      </c>
      <c r="AG99" s="28">
        <f t="shared" si="27"/>
        <v>0</v>
      </c>
      <c r="AH99" s="28">
        <f t="shared" si="27"/>
        <v>0</v>
      </c>
      <c r="AI99" s="28">
        <f t="shared" si="27"/>
        <v>0</v>
      </c>
      <c r="AJ99" s="28">
        <f t="shared" si="28"/>
        <v>0</v>
      </c>
      <c r="AK99" s="28">
        <f t="shared" si="28"/>
        <v>0</v>
      </c>
      <c r="AL99" s="28">
        <f t="shared" si="28"/>
        <v>0</v>
      </c>
      <c r="AM99" s="28">
        <f t="shared" si="28"/>
        <v>5990</v>
      </c>
      <c r="AN99" s="28">
        <f t="shared" si="28"/>
        <v>0</v>
      </c>
      <c r="AO99" s="28">
        <f t="shared" si="28"/>
        <v>0</v>
      </c>
      <c r="AP99" s="28">
        <f t="shared" si="28"/>
        <v>0</v>
      </c>
      <c r="AQ99" s="28">
        <f t="shared" si="28"/>
        <v>0</v>
      </c>
      <c r="AR99" s="28">
        <f t="shared" si="28"/>
        <v>0</v>
      </c>
      <c r="AS99" s="28">
        <f t="shared" si="28"/>
        <v>0</v>
      </c>
      <c r="AT99" s="28">
        <f t="shared" si="28"/>
        <v>0</v>
      </c>
      <c r="AU99" s="28">
        <f t="shared" si="28"/>
        <v>0</v>
      </c>
    </row>
    <row r="100" spans="2:47">
      <c r="B100" s="25">
        <v>2038</v>
      </c>
      <c r="C100" s="26">
        <v>6288</v>
      </c>
      <c r="D100" s="28">
        <f t="shared" si="29"/>
        <v>0</v>
      </c>
      <c r="E100" s="28">
        <f t="shared" si="29"/>
        <v>0</v>
      </c>
      <c r="F100" s="28">
        <f t="shared" si="29"/>
        <v>0</v>
      </c>
      <c r="G100" s="28">
        <f t="shared" si="29"/>
        <v>0</v>
      </c>
      <c r="H100" s="28">
        <f t="shared" si="29"/>
        <v>0</v>
      </c>
      <c r="I100" s="28">
        <f t="shared" si="29"/>
        <v>0</v>
      </c>
      <c r="J100" s="28">
        <f t="shared" si="29"/>
        <v>0</v>
      </c>
      <c r="K100" s="28">
        <f t="shared" si="29"/>
        <v>0</v>
      </c>
      <c r="L100" s="28">
        <f t="shared" si="29"/>
        <v>0</v>
      </c>
      <c r="M100" s="28">
        <f t="shared" si="29"/>
        <v>0</v>
      </c>
      <c r="N100" s="28">
        <f t="shared" si="29"/>
        <v>0</v>
      </c>
      <c r="O100" s="28">
        <f t="shared" si="29"/>
        <v>0</v>
      </c>
      <c r="P100" s="28">
        <f t="shared" si="29"/>
        <v>0</v>
      </c>
      <c r="Q100" s="28">
        <f t="shared" si="29"/>
        <v>0</v>
      </c>
      <c r="R100" s="28">
        <f t="shared" si="29"/>
        <v>0</v>
      </c>
      <c r="S100" s="28">
        <f t="shared" si="29"/>
        <v>0</v>
      </c>
      <c r="T100" s="28">
        <f t="shared" si="27"/>
        <v>0</v>
      </c>
      <c r="U100" s="28">
        <f t="shared" si="27"/>
        <v>0</v>
      </c>
      <c r="V100" s="28">
        <f t="shared" si="27"/>
        <v>0</v>
      </c>
      <c r="W100" s="28">
        <f t="shared" si="27"/>
        <v>0</v>
      </c>
      <c r="X100" s="28">
        <f t="shared" si="27"/>
        <v>0</v>
      </c>
      <c r="Y100" s="28">
        <f t="shared" si="27"/>
        <v>6288</v>
      </c>
      <c r="Z100" s="28">
        <f t="shared" si="27"/>
        <v>0</v>
      </c>
      <c r="AA100" s="28">
        <f t="shared" si="27"/>
        <v>0</v>
      </c>
      <c r="AB100" s="28">
        <f t="shared" si="27"/>
        <v>0</v>
      </c>
      <c r="AC100" s="28">
        <f t="shared" si="27"/>
        <v>0</v>
      </c>
      <c r="AD100" s="28">
        <f t="shared" si="27"/>
        <v>0</v>
      </c>
      <c r="AE100" s="28">
        <f t="shared" si="27"/>
        <v>0</v>
      </c>
      <c r="AF100" s="28">
        <f t="shared" si="27"/>
        <v>0</v>
      </c>
      <c r="AG100" s="28">
        <f t="shared" si="27"/>
        <v>0</v>
      </c>
      <c r="AH100" s="28">
        <f t="shared" si="27"/>
        <v>0</v>
      </c>
      <c r="AI100" s="28">
        <f t="shared" si="27"/>
        <v>0</v>
      </c>
      <c r="AJ100" s="28">
        <f t="shared" si="28"/>
        <v>0</v>
      </c>
      <c r="AK100" s="28">
        <f t="shared" si="28"/>
        <v>0</v>
      </c>
      <c r="AL100" s="28">
        <f t="shared" si="28"/>
        <v>0</v>
      </c>
      <c r="AM100" s="28">
        <f t="shared" si="28"/>
        <v>0</v>
      </c>
      <c r="AN100" s="28">
        <f t="shared" si="28"/>
        <v>6288</v>
      </c>
      <c r="AO100" s="28">
        <f t="shared" si="28"/>
        <v>0</v>
      </c>
      <c r="AP100" s="28">
        <f t="shared" si="28"/>
        <v>0</v>
      </c>
      <c r="AQ100" s="28">
        <f t="shared" si="28"/>
        <v>0</v>
      </c>
      <c r="AR100" s="28">
        <f t="shared" si="28"/>
        <v>0</v>
      </c>
      <c r="AS100" s="28">
        <f t="shared" si="28"/>
        <v>0</v>
      </c>
      <c r="AT100" s="28">
        <f t="shared" si="28"/>
        <v>0</v>
      </c>
      <c r="AU100" s="28">
        <f t="shared" si="28"/>
        <v>0</v>
      </c>
    </row>
    <row r="101" spans="2:47">
      <c r="B101" s="25">
        <v>2039</v>
      </c>
      <c r="C101" s="26">
        <v>6691</v>
      </c>
      <c r="D101" s="28">
        <f t="shared" si="29"/>
        <v>0</v>
      </c>
      <c r="E101" s="28">
        <f t="shared" si="29"/>
        <v>0</v>
      </c>
      <c r="F101" s="28">
        <f t="shared" si="29"/>
        <v>0</v>
      </c>
      <c r="G101" s="28">
        <f t="shared" si="29"/>
        <v>0</v>
      </c>
      <c r="H101" s="28">
        <f t="shared" si="29"/>
        <v>0</v>
      </c>
      <c r="I101" s="28">
        <f t="shared" si="29"/>
        <v>0</v>
      </c>
      <c r="J101" s="28">
        <f t="shared" si="29"/>
        <v>0</v>
      </c>
      <c r="K101" s="28">
        <f t="shared" si="29"/>
        <v>0</v>
      </c>
      <c r="L101" s="28">
        <f t="shared" si="29"/>
        <v>0</v>
      </c>
      <c r="M101" s="28">
        <f t="shared" si="29"/>
        <v>0</v>
      </c>
      <c r="N101" s="28">
        <f t="shared" si="29"/>
        <v>0</v>
      </c>
      <c r="O101" s="28">
        <f t="shared" si="29"/>
        <v>0</v>
      </c>
      <c r="P101" s="28">
        <f t="shared" si="29"/>
        <v>0</v>
      </c>
      <c r="Q101" s="28">
        <f t="shared" si="29"/>
        <v>0</v>
      </c>
      <c r="R101" s="28">
        <f t="shared" si="29"/>
        <v>0</v>
      </c>
      <c r="S101" s="28">
        <f t="shared" si="29"/>
        <v>0</v>
      </c>
      <c r="T101" s="28">
        <f t="shared" si="27"/>
        <v>0</v>
      </c>
      <c r="U101" s="28">
        <f t="shared" si="27"/>
        <v>0</v>
      </c>
      <c r="V101" s="28">
        <f t="shared" si="27"/>
        <v>0</v>
      </c>
      <c r="W101" s="28">
        <f t="shared" si="27"/>
        <v>0</v>
      </c>
      <c r="X101" s="28">
        <f t="shared" si="27"/>
        <v>0</v>
      </c>
      <c r="Y101" s="28">
        <f t="shared" si="27"/>
        <v>0</v>
      </c>
      <c r="Z101" s="28">
        <f t="shared" si="27"/>
        <v>6691</v>
      </c>
      <c r="AA101" s="28">
        <f t="shared" si="27"/>
        <v>0</v>
      </c>
      <c r="AB101" s="28">
        <f t="shared" si="27"/>
        <v>0</v>
      </c>
      <c r="AC101" s="28">
        <f t="shared" si="27"/>
        <v>0</v>
      </c>
      <c r="AD101" s="28">
        <f t="shared" si="27"/>
        <v>0</v>
      </c>
      <c r="AE101" s="28">
        <f t="shared" si="27"/>
        <v>0</v>
      </c>
      <c r="AF101" s="28">
        <f t="shared" si="27"/>
        <v>0</v>
      </c>
      <c r="AG101" s="28">
        <f t="shared" si="27"/>
        <v>0</v>
      </c>
      <c r="AH101" s="28">
        <f t="shared" si="27"/>
        <v>0</v>
      </c>
      <c r="AI101" s="28">
        <f t="shared" si="27"/>
        <v>0</v>
      </c>
      <c r="AJ101" s="28">
        <f t="shared" si="28"/>
        <v>0</v>
      </c>
      <c r="AK101" s="28">
        <f t="shared" si="28"/>
        <v>0</v>
      </c>
      <c r="AL101" s="28">
        <f t="shared" si="28"/>
        <v>0</v>
      </c>
      <c r="AM101" s="28">
        <f t="shared" si="28"/>
        <v>0</v>
      </c>
      <c r="AN101" s="28">
        <f t="shared" si="28"/>
        <v>0</v>
      </c>
      <c r="AO101" s="28">
        <f t="shared" si="28"/>
        <v>6691</v>
      </c>
      <c r="AP101" s="28">
        <f t="shared" si="28"/>
        <v>0</v>
      </c>
      <c r="AQ101" s="28">
        <f t="shared" si="28"/>
        <v>0</v>
      </c>
      <c r="AR101" s="28">
        <f t="shared" si="28"/>
        <v>0</v>
      </c>
      <c r="AS101" s="28">
        <f t="shared" si="28"/>
        <v>0</v>
      </c>
      <c r="AT101" s="28">
        <f t="shared" si="28"/>
        <v>0</v>
      </c>
      <c r="AU101" s="28">
        <f t="shared" si="28"/>
        <v>0</v>
      </c>
    </row>
    <row r="102" spans="2:47">
      <c r="B102" s="25">
        <v>2040</v>
      </c>
      <c r="C102" s="26">
        <v>7116</v>
      </c>
      <c r="D102" s="28">
        <f t="shared" si="29"/>
        <v>0</v>
      </c>
      <c r="E102" s="28">
        <f t="shared" si="29"/>
        <v>0</v>
      </c>
      <c r="F102" s="28">
        <f t="shared" si="29"/>
        <v>0</v>
      </c>
      <c r="G102" s="28">
        <f t="shared" si="29"/>
        <v>0</v>
      </c>
      <c r="H102" s="28">
        <f t="shared" si="29"/>
        <v>0</v>
      </c>
      <c r="I102" s="28">
        <f t="shared" si="29"/>
        <v>0</v>
      </c>
      <c r="J102" s="28">
        <f t="shared" si="29"/>
        <v>0</v>
      </c>
      <c r="K102" s="28">
        <f t="shared" si="29"/>
        <v>0</v>
      </c>
      <c r="L102" s="28">
        <f t="shared" si="29"/>
        <v>0</v>
      </c>
      <c r="M102" s="28">
        <f t="shared" si="29"/>
        <v>0</v>
      </c>
      <c r="N102" s="28">
        <f t="shared" si="29"/>
        <v>0</v>
      </c>
      <c r="O102" s="28">
        <f t="shared" si="29"/>
        <v>0</v>
      </c>
      <c r="P102" s="28">
        <f t="shared" si="29"/>
        <v>0</v>
      </c>
      <c r="Q102" s="28">
        <f t="shared" si="29"/>
        <v>0</v>
      </c>
      <c r="R102" s="28">
        <f t="shared" si="29"/>
        <v>0</v>
      </c>
      <c r="S102" s="28">
        <f t="shared" si="29"/>
        <v>0</v>
      </c>
      <c r="T102" s="28">
        <f t="shared" si="27"/>
        <v>0</v>
      </c>
      <c r="U102" s="28">
        <f t="shared" si="27"/>
        <v>0</v>
      </c>
      <c r="V102" s="28">
        <f t="shared" si="27"/>
        <v>0</v>
      </c>
      <c r="W102" s="28">
        <f t="shared" si="27"/>
        <v>0</v>
      </c>
      <c r="X102" s="28">
        <f t="shared" si="27"/>
        <v>0</v>
      </c>
      <c r="Y102" s="28">
        <f t="shared" si="27"/>
        <v>0</v>
      </c>
      <c r="Z102" s="28">
        <f t="shared" si="27"/>
        <v>0</v>
      </c>
      <c r="AA102" s="28">
        <f t="shared" si="27"/>
        <v>7116</v>
      </c>
      <c r="AB102" s="28">
        <f t="shared" si="27"/>
        <v>0</v>
      </c>
      <c r="AC102" s="28">
        <f t="shared" si="27"/>
        <v>0</v>
      </c>
      <c r="AD102" s="28">
        <f t="shared" si="27"/>
        <v>0</v>
      </c>
      <c r="AE102" s="28">
        <f t="shared" si="27"/>
        <v>0</v>
      </c>
      <c r="AF102" s="28">
        <f t="shared" si="27"/>
        <v>0</v>
      </c>
      <c r="AG102" s="28">
        <f t="shared" si="27"/>
        <v>0</v>
      </c>
      <c r="AH102" s="28">
        <f t="shared" si="27"/>
        <v>0</v>
      </c>
      <c r="AI102" s="28">
        <f t="shared" si="27"/>
        <v>0</v>
      </c>
      <c r="AJ102" s="28">
        <f t="shared" si="28"/>
        <v>0</v>
      </c>
      <c r="AK102" s="28">
        <f t="shared" si="28"/>
        <v>0</v>
      </c>
      <c r="AL102" s="28">
        <f t="shared" si="28"/>
        <v>0</v>
      </c>
      <c r="AM102" s="28">
        <f t="shared" si="28"/>
        <v>0</v>
      </c>
      <c r="AN102" s="28">
        <f t="shared" si="28"/>
        <v>0</v>
      </c>
      <c r="AO102" s="28">
        <f t="shared" si="28"/>
        <v>0</v>
      </c>
      <c r="AP102" s="28">
        <f t="shared" si="28"/>
        <v>7116</v>
      </c>
      <c r="AQ102" s="28">
        <f t="shared" si="28"/>
        <v>0</v>
      </c>
      <c r="AR102" s="28">
        <f t="shared" si="28"/>
        <v>0</v>
      </c>
      <c r="AS102" s="28">
        <f t="shared" si="28"/>
        <v>0</v>
      </c>
      <c r="AT102" s="28">
        <f t="shared" si="28"/>
        <v>0</v>
      </c>
      <c r="AU102" s="28">
        <f t="shared" si="28"/>
        <v>0</v>
      </c>
    </row>
    <row r="103" spans="2:47">
      <c r="B103" s="25">
        <v>2041</v>
      </c>
      <c r="C103" s="26">
        <v>7498</v>
      </c>
      <c r="D103" s="28">
        <f t="shared" si="29"/>
        <v>0</v>
      </c>
      <c r="E103" s="28">
        <f t="shared" si="29"/>
        <v>0</v>
      </c>
      <c r="F103" s="28">
        <f t="shared" si="29"/>
        <v>0</v>
      </c>
      <c r="G103" s="28">
        <f t="shared" si="29"/>
        <v>0</v>
      </c>
      <c r="H103" s="28">
        <f t="shared" si="29"/>
        <v>0</v>
      </c>
      <c r="I103" s="28">
        <f t="shared" si="29"/>
        <v>0</v>
      </c>
      <c r="J103" s="28">
        <f t="shared" si="29"/>
        <v>0</v>
      </c>
      <c r="K103" s="28">
        <f t="shared" si="29"/>
        <v>0</v>
      </c>
      <c r="L103" s="28">
        <f t="shared" si="29"/>
        <v>0</v>
      </c>
      <c r="M103" s="28">
        <f t="shared" si="29"/>
        <v>0</v>
      </c>
      <c r="N103" s="28">
        <f t="shared" si="29"/>
        <v>0</v>
      </c>
      <c r="O103" s="28">
        <f t="shared" si="29"/>
        <v>0</v>
      </c>
      <c r="P103" s="28">
        <f t="shared" si="29"/>
        <v>0</v>
      </c>
      <c r="Q103" s="28">
        <f t="shared" si="29"/>
        <v>0</v>
      </c>
      <c r="R103" s="28">
        <f t="shared" si="29"/>
        <v>0</v>
      </c>
      <c r="S103" s="28">
        <f t="shared" si="29"/>
        <v>0</v>
      </c>
      <c r="T103" s="28">
        <f t="shared" si="27"/>
        <v>0</v>
      </c>
      <c r="U103" s="28">
        <f t="shared" si="27"/>
        <v>0</v>
      </c>
      <c r="V103" s="28">
        <f t="shared" si="27"/>
        <v>0</v>
      </c>
      <c r="W103" s="28">
        <f t="shared" si="27"/>
        <v>0</v>
      </c>
      <c r="X103" s="28">
        <f t="shared" si="27"/>
        <v>0</v>
      </c>
      <c r="Y103" s="28">
        <f t="shared" si="27"/>
        <v>0</v>
      </c>
      <c r="Z103" s="28">
        <f t="shared" si="27"/>
        <v>0</v>
      </c>
      <c r="AA103" s="28">
        <f t="shared" si="27"/>
        <v>0</v>
      </c>
      <c r="AB103" s="28">
        <f t="shared" si="27"/>
        <v>7498</v>
      </c>
      <c r="AC103" s="28">
        <f t="shared" si="27"/>
        <v>0</v>
      </c>
      <c r="AD103" s="28">
        <f t="shared" si="27"/>
        <v>0</v>
      </c>
      <c r="AE103" s="28">
        <f t="shared" si="27"/>
        <v>0</v>
      </c>
      <c r="AF103" s="28">
        <f t="shared" si="27"/>
        <v>0</v>
      </c>
      <c r="AG103" s="28">
        <f t="shared" si="27"/>
        <v>0</v>
      </c>
      <c r="AH103" s="28">
        <f t="shared" si="27"/>
        <v>0</v>
      </c>
      <c r="AI103" s="28">
        <f t="shared" si="27"/>
        <v>0</v>
      </c>
      <c r="AJ103" s="28">
        <f t="shared" si="28"/>
        <v>0</v>
      </c>
      <c r="AK103" s="28">
        <f t="shared" si="28"/>
        <v>0</v>
      </c>
      <c r="AL103" s="28">
        <f t="shared" si="28"/>
        <v>0</v>
      </c>
      <c r="AM103" s="28">
        <f t="shared" si="28"/>
        <v>0</v>
      </c>
      <c r="AN103" s="28">
        <f t="shared" si="28"/>
        <v>0</v>
      </c>
      <c r="AO103" s="28">
        <f t="shared" si="28"/>
        <v>0</v>
      </c>
      <c r="AP103" s="28">
        <f t="shared" si="28"/>
        <v>0</v>
      </c>
      <c r="AQ103" s="28">
        <f t="shared" si="28"/>
        <v>7498</v>
      </c>
      <c r="AR103" s="28">
        <f t="shared" si="28"/>
        <v>0</v>
      </c>
      <c r="AS103" s="28">
        <f t="shared" si="28"/>
        <v>0</v>
      </c>
      <c r="AT103" s="28">
        <f t="shared" si="28"/>
        <v>0</v>
      </c>
      <c r="AU103" s="28">
        <f t="shared" si="28"/>
        <v>0</v>
      </c>
    </row>
    <row r="104" spans="2:47">
      <c r="B104" s="25">
        <v>2042</v>
      </c>
      <c r="C104" s="26">
        <v>7945</v>
      </c>
      <c r="D104" s="28">
        <f t="shared" si="29"/>
        <v>0</v>
      </c>
      <c r="E104" s="28">
        <f t="shared" si="29"/>
        <v>0</v>
      </c>
      <c r="F104" s="28">
        <f t="shared" si="29"/>
        <v>0</v>
      </c>
      <c r="G104" s="28">
        <f t="shared" si="29"/>
        <v>0</v>
      </c>
      <c r="H104" s="28">
        <f t="shared" si="29"/>
        <v>0</v>
      </c>
      <c r="I104" s="28">
        <f t="shared" si="29"/>
        <v>0</v>
      </c>
      <c r="J104" s="28">
        <f t="shared" si="29"/>
        <v>0</v>
      </c>
      <c r="K104" s="28">
        <f t="shared" si="29"/>
        <v>0</v>
      </c>
      <c r="L104" s="28">
        <f t="shared" si="29"/>
        <v>0</v>
      </c>
      <c r="M104" s="28">
        <f t="shared" si="29"/>
        <v>0</v>
      </c>
      <c r="N104" s="28">
        <f t="shared" si="29"/>
        <v>0</v>
      </c>
      <c r="O104" s="28">
        <f t="shared" si="29"/>
        <v>0</v>
      </c>
      <c r="P104" s="28">
        <f t="shared" si="29"/>
        <v>0</v>
      </c>
      <c r="Q104" s="28">
        <f t="shared" si="29"/>
        <v>0</v>
      </c>
      <c r="R104" s="28">
        <f t="shared" si="29"/>
        <v>0</v>
      </c>
      <c r="S104" s="28">
        <f t="shared" si="29"/>
        <v>0</v>
      </c>
      <c r="T104" s="28">
        <f t="shared" si="27"/>
        <v>0</v>
      </c>
      <c r="U104" s="28">
        <f t="shared" si="27"/>
        <v>0</v>
      </c>
      <c r="V104" s="28">
        <f t="shared" si="27"/>
        <v>0</v>
      </c>
      <c r="W104" s="28">
        <f t="shared" si="27"/>
        <v>0</v>
      </c>
      <c r="X104" s="28">
        <f t="shared" si="27"/>
        <v>0</v>
      </c>
      <c r="Y104" s="28">
        <f t="shared" si="27"/>
        <v>0</v>
      </c>
      <c r="Z104" s="28">
        <f t="shared" si="27"/>
        <v>0</v>
      </c>
      <c r="AA104" s="28">
        <f t="shared" si="27"/>
        <v>0</v>
      </c>
      <c r="AB104" s="28">
        <f t="shared" si="27"/>
        <v>0</v>
      </c>
      <c r="AC104" s="28">
        <f t="shared" si="27"/>
        <v>7945</v>
      </c>
      <c r="AD104" s="28">
        <f t="shared" si="27"/>
        <v>0</v>
      </c>
      <c r="AE104" s="28">
        <f t="shared" si="27"/>
        <v>0</v>
      </c>
      <c r="AF104" s="28">
        <f t="shared" si="27"/>
        <v>0</v>
      </c>
      <c r="AG104" s="28">
        <f t="shared" si="27"/>
        <v>0</v>
      </c>
      <c r="AH104" s="28">
        <f t="shared" si="27"/>
        <v>0</v>
      </c>
      <c r="AI104" s="28">
        <f t="shared" si="27"/>
        <v>0</v>
      </c>
      <c r="AJ104" s="28">
        <f t="shared" si="28"/>
        <v>0</v>
      </c>
      <c r="AK104" s="28">
        <f t="shared" si="28"/>
        <v>0</v>
      </c>
      <c r="AL104" s="28">
        <f t="shared" si="28"/>
        <v>0</v>
      </c>
      <c r="AM104" s="28">
        <f t="shared" si="28"/>
        <v>0</v>
      </c>
      <c r="AN104" s="28">
        <f t="shared" si="28"/>
        <v>0</v>
      </c>
      <c r="AO104" s="28">
        <f t="shared" si="28"/>
        <v>0</v>
      </c>
      <c r="AP104" s="28">
        <f t="shared" si="28"/>
        <v>0</v>
      </c>
      <c r="AQ104" s="28">
        <f t="shared" si="28"/>
        <v>0</v>
      </c>
      <c r="AR104" s="28">
        <f t="shared" si="28"/>
        <v>7945</v>
      </c>
      <c r="AS104" s="28">
        <f t="shared" si="28"/>
        <v>0</v>
      </c>
      <c r="AT104" s="28">
        <f t="shared" si="28"/>
        <v>0</v>
      </c>
      <c r="AU104" s="28">
        <f t="shared" si="28"/>
        <v>0</v>
      </c>
    </row>
    <row r="105" spans="2:47">
      <c r="B105" s="25">
        <v>2043</v>
      </c>
      <c r="C105" s="26">
        <v>8412</v>
      </c>
      <c r="D105" s="28">
        <f t="shared" si="29"/>
        <v>0</v>
      </c>
      <c r="E105" s="28">
        <f t="shared" si="29"/>
        <v>0</v>
      </c>
      <c r="F105" s="28">
        <f t="shared" si="29"/>
        <v>0</v>
      </c>
      <c r="G105" s="28">
        <f t="shared" si="29"/>
        <v>0</v>
      </c>
      <c r="H105" s="28">
        <f t="shared" si="29"/>
        <v>0</v>
      </c>
      <c r="I105" s="28">
        <f t="shared" si="29"/>
        <v>0</v>
      </c>
      <c r="J105" s="28">
        <f t="shared" si="29"/>
        <v>0</v>
      </c>
      <c r="K105" s="28">
        <f t="shared" si="29"/>
        <v>0</v>
      </c>
      <c r="L105" s="28">
        <f t="shared" si="29"/>
        <v>0</v>
      </c>
      <c r="M105" s="28">
        <f t="shared" si="29"/>
        <v>0</v>
      </c>
      <c r="N105" s="28">
        <f t="shared" si="29"/>
        <v>0</v>
      </c>
      <c r="O105" s="28">
        <f t="shared" si="29"/>
        <v>0</v>
      </c>
      <c r="P105" s="28">
        <f t="shared" si="29"/>
        <v>0</v>
      </c>
      <c r="Q105" s="28">
        <f t="shared" si="29"/>
        <v>0</v>
      </c>
      <c r="R105" s="28">
        <f t="shared" si="29"/>
        <v>0</v>
      </c>
      <c r="S105" s="28">
        <f t="shared" si="29"/>
        <v>0</v>
      </c>
      <c r="T105" s="28">
        <f t="shared" si="27"/>
        <v>0</v>
      </c>
      <c r="U105" s="28">
        <f t="shared" si="27"/>
        <v>0</v>
      </c>
      <c r="V105" s="28">
        <f t="shared" si="27"/>
        <v>0</v>
      </c>
      <c r="W105" s="28">
        <f t="shared" si="27"/>
        <v>0</v>
      </c>
      <c r="X105" s="28">
        <f t="shared" si="27"/>
        <v>0</v>
      </c>
      <c r="Y105" s="28">
        <f t="shared" si="27"/>
        <v>0</v>
      </c>
      <c r="Z105" s="28">
        <f t="shared" si="27"/>
        <v>0</v>
      </c>
      <c r="AA105" s="28">
        <f t="shared" si="27"/>
        <v>0</v>
      </c>
      <c r="AB105" s="28">
        <f t="shared" si="27"/>
        <v>0</v>
      </c>
      <c r="AC105" s="28">
        <f t="shared" si="27"/>
        <v>0</v>
      </c>
      <c r="AD105" s="28">
        <f t="shared" si="27"/>
        <v>8412</v>
      </c>
      <c r="AE105" s="28">
        <f t="shared" si="27"/>
        <v>0</v>
      </c>
      <c r="AF105" s="28">
        <f t="shared" si="27"/>
        <v>0</v>
      </c>
      <c r="AG105" s="28">
        <f t="shared" si="27"/>
        <v>0</v>
      </c>
      <c r="AH105" s="28">
        <f t="shared" si="27"/>
        <v>0</v>
      </c>
      <c r="AI105" s="28">
        <f t="shared" si="27"/>
        <v>0</v>
      </c>
      <c r="AJ105" s="28">
        <f t="shared" si="28"/>
        <v>0</v>
      </c>
      <c r="AK105" s="28">
        <f t="shared" si="28"/>
        <v>0</v>
      </c>
      <c r="AL105" s="28">
        <f t="shared" si="28"/>
        <v>0</v>
      </c>
      <c r="AM105" s="28">
        <f t="shared" si="28"/>
        <v>0</v>
      </c>
      <c r="AN105" s="28">
        <f t="shared" si="28"/>
        <v>0</v>
      </c>
      <c r="AO105" s="28">
        <f t="shared" si="28"/>
        <v>0</v>
      </c>
      <c r="AP105" s="28">
        <f t="shared" si="28"/>
        <v>0</v>
      </c>
      <c r="AQ105" s="28">
        <f t="shared" si="28"/>
        <v>0</v>
      </c>
      <c r="AR105" s="28">
        <f t="shared" si="28"/>
        <v>0</v>
      </c>
      <c r="AS105" s="28">
        <f t="shared" si="28"/>
        <v>8412</v>
      </c>
      <c r="AT105" s="28">
        <f t="shared" si="28"/>
        <v>0</v>
      </c>
      <c r="AU105" s="28">
        <f t="shared" si="28"/>
        <v>0</v>
      </c>
    </row>
    <row r="106" spans="2:47">
      <c r="B106" s="25">
        <v>2044</v>
      </c>
      <c r="C106" s="26">
        <v>8730</v>
      </c>
      <c r="D106" s="28">
        <f t="shared" si="29"/>
        <v>0</v>
      </c>
      <c r="E106" s="28">
        <f t="shared" si="29"/>
        <v>0</v>
      </c>
      <c r="F106" s="28">
        <f t="shared" si="29"/>
        <v>0</v>
      </c>
      <c r="G106" s="28">
        <f t="shared" si="29"/>
        <v>0</v>
      </c>
      <c r="H106" s="28">
        <f t="shared" si="29"/>
        <v>0</v>
      </c>
      <c r="I106" s="28">
        <f t="shared" si="29"/>
        <v>0</v>
      </c>
      <c r="J106" s="28">
        <f t="shared" si="29"/>
        <v>0</v>
      </c>
      <c r="K106" s="28">
        <f t="shared" si="29"/>
        <v>0</v>
      </c>
      <c r="L106" s="28">
        <f t="shared" si="29"/>
        <v>0</v>
      </c>
      <c r="M106" s="28">
        <f t="shared" si="29"/>
        <v>0</v>
      </c>
      <c r="N106" s="28">
        <f t="shared" si="29"/>
        <v>0</v>
      </c>
      <c r="O106" s="28">
        <f t="shared" si="29"/>
        <v>0</v>
      </c>
      <c r="P106" s="28">
        <f t="shared" si="29"/>
        <v>0</v>
      </c>
      <c r="Q106" s="28">
        <f t="shared" si="29"/>
        <v>0</v>
      </c>
      <c r="R106" s="28">
        <f t="shared" si="29"/>
        <v>0</v>
      </c>
      <c r="S106" s="28">
        <f t="shared" si="29"/>
        <v>0</v>
      </c>
      <c r="T106" s="28">
        <f t="shared" si="27"/>
        <v>0</v>
      </c>
      <c r="U106" s="28">
        <f t="shared" si="27"/>
        <v>0</v>
      </c>
      <c r="V106" s="28">
        <f t="shared" si="27"/>
        <v>0</v>
      </c>
      <c r="W106" s="28">
        <f t="shared" si="27"/>
        <v>0</v>
      </c>
      <c r="X106" s="28">
        <f t="shared" si="27"/>
        <v>0</v>
      </c>
      <c r="Y106" s="28">
        <f t="shared" si="27"/>
        <v>0</v>
      </c>
      <c r="Z106" s="28">
        <f t="shared" si="27"/>
        <v>0</v>
      </c>
      <c r="AA106" s="28">
        <f t="shared" si="27"/>
        <v>0</v>
      </c>
      <c r="AB106" s="28">
        <f t="shared" si="27"/>
        <v>0</v>
      </c>
      <c r="AC106" s="28">
        <f t="shared" si="27"/>
        <v>0</v>
      </c>
      <c r="AD106" s="28">
        <f t="shared" si="27"/>
        <v>0</v>
      </c>
      <c r="AE106" s="28">
        <f t="shared" si="27"/>
        <v>8730</v>
      </c>
      <c r="AF106" s="28">
        <f t="shared" si="27"/>
        <v>0</v>
      </c>
      <c r="AG106" s="28">
        <f t="shared" si="27"/>
        <v>0</v>
      </c>
      <c r="AH106" s="28">
        <f t="shared" si="27"/>
        <v>0</v>
      </c>
      <c r="AI106" s="28">
        <f t="shared" si="27"/>
        <v>0</v>
      </c>
      <c r="AJ106" s="28">
        <f t="shared" si="28"/>
        <v>0</v>
      </c>
      <c r="AK106" s="28">
        <f t="shared" si="28"/>
        <v>0</v>
      </c>
      <c r="AL106" s="28">
        <f t="shared" si="28"/>
        <v>0</v>
      </c>
      <c r="AM106" s="28">
        <f t="shared" si="28"/>
        <v>0</v>
      </c>
      <c r="AN106" s="28">
        <f t="shared" si="28"/>
        <v>0</v>
      </c>
      <c r="AO106" s="28">
        <f t="shared" si="28"/>
        <v>0</v>
      </c>
      <c r="AP106" s="28">
        <f t="shared" si="28"/>
        <v>0</v>
      </c>
      <c r="AQ106" s="28">
        <f t="shared" si="28"/>
        <v>0</v>
      </c>
      <c r="AR106" s="28">
        <f t="shared" si="28"/>
        <v>0</v>
      </c>
      <c r="AS106" s="28">
        <f t="shared" si="28"/>
        <v>0</v>
      </c>
      <c r="AT106" s="28">
        <f t="shared" si="28"/>
        <v>8730</v>
      </c>
      <c r="AU106" s="28">
        <f t="shared" si="28"/>
        <v>0</v>
      </c>
    </row>
    <row r="107" spans="2:47">
      <c r="B107" s="25">
        <v>2045</v>
      </c>
      <c r="C107" s="26">
        <v>8624</v>
      </c>
      <c r="D107" s="28">
        <f t="shared" si="29"/>
        <v>0</v>
      </c>
      <c r="E107" s="28">
        <f t="shared" si="29"/>
        <v>0</v>
      </c>
      <c r="F107" s="28">
        <f t="shared" si="29"/>
        <v>0</v>
      </c>
      <c r="G107" s="28">
        <f t="shared" si="29"/>
        <v>0</v>
      </c>
      <c r="H107" s="28">
        <f t="shared" si="29"/>
        <v>0</v>
      </c>
      <c r="I107" s="28">
        <f t="shared" si="29"/>
        <v>0</v>
      </c>
      <c r="J107" s="28">
        <f t="shared" si="29"/>
        <v>0</v>
      </c>
      <c r="K107" s="28">
        <f t="shared" si="29"/>
        <v>0</v>
      </c>
      <c r="L107" s="28">
        <f t="shared" si="29"/>
        <v>0</v>
      </c>
      <c r="M107" s="28">
        <f t="shared" si="29"/>
        <v>0</v>
      </c>
      <c r="N107" s="28">
        <f t="shared" si="29"/>
        <v>0</v>
      </c>
      <c r="O107" s="28">
        <f t="shared" si="29"/>
        <v>0</v>
      </c>
      <c r="P107" s="28">
        <f t="shared" si="29"/>
        <v>0</v>
      </c>
      <c r="Q107" s="28">
        <f t="shared" si="29"/>
        <v>0</v>
      </c>
      <c r="R107" s="28">
        <f t="shared" si="29"/>
        <v>0</v>
      </c>
      <c r="S107" s="28">
        <f t="shared" si="29"/>
        <v>0</v>
      </c>
      <c r="T107" s="28">
        <f t="shared" si="27"/>
        <v>0</v>
      </c>
      <c r="U107" s="28">
        <f t="shared" si="27"/>
        <v>0</v>
      </c>
      <c r="V107" s="28">
        <f t="shared" si="27"/>
        <v>0</v>
      </c>
      <c r="W107" s="28">
        <f t="shared" si="27"/>
        <v>0</v>
      </c>
      <c r="X107" s="28">
        <f t="shared" si="27"/>
        <v>0</v>
      </c>
      <c r="Y107" s="28">
        <f t="shared" si="27"/>
        <v>0</v>
      </c>
      <c r="Z107" s="28">
        <f t="shared" si="27"/>
        <v>0</v>
      </c>
      <c r="AA107" s="28">
        <f t="shared" si="27"/>
        <v>0</v>
      </c>
      <c r="AB107" s="28">
        <f t="shared" si="27"/>
        <v>0</v>
      </c>
      <c r="AC107" s="28">
        <f t="shared" si="27"/>
        <v>0</v>
      </c>
      <c r="AD107" s="28">
        <f t="shared" si="27"/>
        <v>0</v>
      </c>
      <c r="AE107" s="28">
        <f t="shared" si="27"/>
        <v>0</v>
      </c>
      <c r="AF107" s="28">
        <f t="shared" si="27"/>
        <v>8624</v>
      </c>
      <c r="AG107" s="28">
        <f t="shared" si="27"/>
        <v>0</v>
      </c>
      <c r="AH107" s="28">
        <f t="shared" si="27"/>
        <v>0</v>
      </c>
      <c r="AI107" s="28">
        <f t="shared" si="27"/>
        <v>0</v>
      </c>
      <c r="AJ107" s="28">
        <f t="shared" si="28"/>
        <v>0</v>
      </c>
      <c r="AK107" s="28">
        <f t="shared" si="28"/>
        <v>0</v>
      </c>
      <c r="AL107" s="28">
        <f t="shared" si="28"/>
        <v>0</v>
      </c>
      <c r="AM107" s="28">
        <f t="shared" si="28"/>
        <v>0</v>
      </c>
      <c r="AN107" s="28">
        <f t="shared" si="28"/>
        <v>0</v>
      </c>
      <c r="AO107" s="28">
        <f t="shared" si="28"/>
        <v>0</v>
      </c>
      <c r="AP107" s="28">
        <f t="shared" si="28"/>
        <v>0</v>
      </c>
      <c r="AQ107" s="28">
        <f t="shared" si="28"/>
        <v>0</v>
      </c>
      <c r="AR107" s="28">
        <f t="shared" si="28"/>
        <v>0</v>
      </c>
      <c r="AS107" s="28">
        <f t="shared" si="28"/>
        <v>0</v>
      </c>
      <c r="AT107" s="28">
        <f t="shared" si="28"/>
        <v>0</v>
      </c>
      <c r="AU107" s="28">
        <f t="shared" si="28"/>
        <v>8624</v>
      </c>
    </row>
    <row r="108" spans="2:47">
      <c r="B108" s="25">
        <v>2046</v>
      </c>
      <c r="C108" s="26">
        <v>9134</v>
      </c>
      <c r="D108" s="28">
        <f t="shared" si="29"/>
        <v>0</v>
      </c>
      <c r="E108" s="28">
        <f t="shared" si="29"/>
        <v>0</v>
      </c>
      <c r="F108" s="28">
        <f t="shared" si="29"/>
        <v>0</v>
      </c>
      <c r="G108" s="28">
        <f t="shared" si="29"/>
        <v>0</v>
      </c>
      <c r="H108" s="28">
        <f t="shared" si="29"/>
        <v>0</v>
      </c>
      <c r="I108" s="28">
        <f t="shared" si="29"/>
        <v>0</v>
      </c>
      <c r="J108" s="28">
        <f t="shared" si="29"/>
        <v>0</v>
      </c>
      <c r="K108" s="28">
        <f t="shared" si="29"/>
        <v>0</v>
      </c>
      <c r="L108" s="28">
        <f t="shared" si="29"/>
        <v>0</v>
      </c>
      <c r="M108" s="28">
        <f t="shared" si="29"/>
        <v>0</v>
      </c>
      <c r="N108" s="28">
        <f t="shared" si="29"/>
        <v>0</v>
      </c>
      <c r="O108" s="28">
        <f t="shared" si="29"/>
        <v>0</v>
      </c>
      <c r="P108" s="28">
        <f t="shared" si="29"/>
        <v>0</v>
      </c>
      <c r="Q108" s="28">
        <f t="shared" si="29"/>
        <v>0</v>
      </c>
      <c r="R108" s="28">
        <f t="shared" si="29"/>
        <v>0</v>
      </c>
      <c r="S108" s="28">
        <f t="shared" si="29"/>
        <v>0</v>
      </c>
      <c r="T108" s="28">
        <f t="shared" si="27"/>
        <v>0</v>
      </c>
      <c r="U108" s="28">
        <f t="shared" si="27"/>
        <v>0</v>
      </c>
      <c r="V108" s="28">
        <f t="shared" si="27"/>
        <v>0</v>
      </c>
      <c r="W108" s="28">
        <f t="shared" si="27"/>
        <v>0</v>
      </c>
      <c r="X108" s="28">
        <f t="shared" si="27"/>
        <v>0</v>
      </c>
      <c r="Y108" s="28">
        <f t="shared" si="27"/>
        <v>0</v>
      </c>
      <c r="Z108" s="28">
        <f t="shared" si="27"/>
        <v>0</v>
      </c>
      <c r="AA108" s="28">
        <f t="shared" si="27"/>
        <v>0</v>
      </c>
      <c r="AB108" s="28">
        <f t="shared" si="27"/>
        <v>0</v>
      </c>
      <c r="AC108" s="28">
        <f t="shared" si="27"/>
        <v>0</v>
      </c>
      <c r="AD108" s="28">
        <f t="shared" si="27"/>
        <v>0</v>
      </c>
      <c r="AE108" s="28">
        <f t="shared" si="27"/>
        <v>0</v>
      </c>
      <c r="AF108" s="28">
        <f t="shared" si="27"/>
        <v>0</v>
      </c>
      <c r="AG108" s="28">
        <f t="shared" si="27"/>
        <v>9134</v>
      </c>
      <c r="AH108" s="28">
        <f t="shared" si="27"/>
        <v>0</v>
      </c>
      <c r="AI108" s="28">
        <f t="shared" si="27"/>
        <v>0</v>
      </c>
      <c r="AJ108" s="28">
        <f t="shared" si="28"/>
        <v>0</v>
      </c>
      <c r="AK108" s="28">
        <f t="shared" si="28"/>
        <v>0</v>
      </c>
      <c r="AL108" s="28">
        <f t="shared" si="28"/>
        <v>0</v>
      </c>
      <c r="AM108" s="28">
        <f t="shared" si="28"/>
        <v>0</v>
      </c>
      <c r="AN108" s="28">
        <f t="shared" si="28"/>
        <v>0</v>
      </c>
      <c r="AO108" s="28">
        <f t="shared" si="28"/>
        <v>0</v>
      </c>
      <c r="AP108" s="28">
        <f t="shared" si="28"/>
        <v>0</v>
      </c>
      <c r="AQ108" s="28">
        <f t="shared" si="28"/>
        <v>0</v>
      </c>
      <c r="AR108" s="28">
        <f t="shared" si="28"/>
        <v>0</v>
      </c>
      <c r="AS108" s="28">
        <f t="shared" si="28"/>
        <v>0</v>
      </c>
      <c r="AT108" s="28">
        <f t="shared" si="28"/>
        <v>0</v>
      </c>
      <c r="AU108" s="28">
        <f t="shared" si="28"/>
        <v>0</v>
      </c>
    </row>
    <row r="109" spans="2:47">
      <c r="B109" s="25">
        <v>2047</v>
      </c>
      <c r="C109" s="26">
        <v>9623</v>
      </c>
      <c r="D109" s="28">
        <f t="shared" si="29"/>
        <v>0</v>
      </c>
      <c r="E109" s="28">
        <f t="shared" si="29"/>
        <v>0</v>
      </c>
      <c r="F109" s="28">
        <f t="shared" si="29"/>
        <v>0</v>
      </c>
      <c r="G109" s="28">
        <f t="shared" si="29"/>
        <v>0</v>
      </c>
      <c r="H109" s="28">
        <f t="shared" si="29"/>
        <v>0</v>
      </c>
      <c r="I109" s="28">
        <f t="shared" si="29"/>
        <v>0</v>
      </c>
      <c r="J109" s="28">
        <f t="shared" si="29"/>
        <v>0</v>
      </c>
      <c r="K109" s="28">
        <f t="shared" si="29"/>
        <v>0</v>
      </c>
      <c r="L109" s="28">
        <f t="shared" si="29"/>
        <v>0</v>
      </c>
      <c r="M109" s="28">
        <f t="shared" si="29"/>
        <v>0</v>
      </c>
      <c r="N109" s="28">
        <f t="shared" si="29"/>
        <v>0</v>
      </c>
      <c r="O109" s="28">
        <f t="shared" si="29"/>
        <v>0</v>
      </c>
      <c r="P109" s="28">
        <f t="shared" si="29"/>
        <v>0</v>
      </c>
      <c r="Q109" s="28">
        <f t="shared" si="29"/>
        <v>0</v>
      </c>
      <c r="R109" s="28">
        <f t="shared" si="29"/>
        <v>0</v>
      </c>
      <c r="S109" s="28">
        <f t="shared" si="29"/>
        <v>0</v>
      </c>
      <c r="T109" s="28">
        <f t="shared" si="27"/>
        <v>0</v>
      </c>
      <c r="U109" s="28">
        <f t="shared" si="27"/>
        <v>0</v>
      </c>
      <c r="V109" s="28">
        <f t="shared" si="27"/>
        <v>0</v>
      </c>
      <c r="W109" s="28">
        <f t="shared" si="27"/>
        <v>0</v>
      </c>
      <c r="X109" s="28">
        <f t="shared" si="27"/>
        <v>0</v>
      </c>
      <c r="Y109" s="28">
        <f t="shared" si="27"/>
        <v>0</v>
      </c>
      <c r="Z109" s="28">
        <f t="shared" si="27"/>
        <v>0</v>
      </c>
      <c r="AA109" s="28">
        <f t="shared" si="27"/>
        <v>0</v>
      </c>
      <c r="AB109" s="28">
        <f t="shared" si="27"/>
        <v>0</v>
      </c>
      <c r="AC109" s="28">
        <f t="shared" si="27"/>
        <v>0</v>
      </c>
      <c r="AD109" s="28">
        <f t="shared" si="27"/>
        <v>0</v>
      </c>
      <c r="AE109" s="28">
        <f t="shared" si="27"/>
        <v>0</v>
      </c>
      <c r="AF109" s="28">
        <f t="shared" si="27"/>
        <v>0</v>
      </c>
      <c r="AG109" s="28">
        <f t="shared" si="27"/>
        <v>0</v>
      </c>
      <c r="AH109" s="28">
        <f t="shared" si="27"/>
        <v>9623</v>
      </c>
      <c r="AI109" s="28">
        <f t="shared" si="27"/>
        <v>0</v>
      </c>
      <c r="AJ109" s="28">
        <f t="shared" si="28"/>
        <v>0</v>
      </c>
      <c r="AK109" s="28">
        <f t="shared" si="28"/>
        <v>0</v>
      </c>
      <c r="AL109" s="28">
        <f t="shared" si="28"/>
        <v>0</v>
      </c>
      <c r="AM109" s="28">
        <f t="shared" si="28"/>
        <v>0</v>
      </c>
      <c r="AN109" s="28">
        <f t="shared" si="28"/>
        <v>0</v>
      </c>
      <c r="AO109" s="28">
        <f t="shared" si="28"/>
        <v>0</v>
      </c>
      <c r="AP109" s="28">
        <f t="shared" si="28"/>
        <v>0</v>
      </c>
      <c r="AQ109" s="28">
        <f t="shared" si="28"/>
        <v>0</v>
      </c>
      <c r="AR109" s="28">
        <f t="shared" si="28"/>
        <v>0</v>
      </c>
      <c r="AS109" s="28">
        <f t="shared" si="28"/>
        <v>0</v>
      </c>
      <c r="AT109" s="28">
        <f t="shared" si="28"/>
        <v>0</v>
      </c>
      <c r="AU109" s="28">
        <f t="shared" si="28"/>
        <v>0</v>
      </c>
    </row>
    <row r="110" spans="2:47">
      <c r="B110" s="25">
        <v>2048</v>
      </c>
      <c r="C110" s="26">
        <v>10175</v>
      </c>
      <c r="D110" s="28">
        <f t="shared" si="29"/>
        <v>0</v>
      </c>
      <c r="E110" s="28">
        <f t="shared" si="29"/>
        <v>0</v>
      </c>
      <c r="F110" s="28">
        <f t="shared" si="29"/>
        <v>0</v>
      </c>
      <c r="G110" s="28">
        <f t="shared" si="29"/>
        <v>0</v>
      </c>
      <c r="H110" s="28">
        <f t="shared" si="29"/>
        <v>0</v>
      </c>
      <c r="I110" s="28">
        <f t="shared" si="29"/>
        <v>0</v>
      </c>
      <c r="J110" s="28">
        <f t="shared" si="29"/>
        <v>0</v>
      </c>
      <c r="K110" s="28">
        <f t="shared" si="29"/>
        <v>0</v>
      </c>
      <c r="L110" s="28">
        <f t="shared" si="29"/>
        <v>0</v>
      </c>
      <c r="M110" s="28">
        <f t="shared" si="29"/>
        <v>0</v>
      </c>
      <c r="N110" s="28">
        <f t="shared" si="29"/>
        <v>0</v>
      </c>
      <c r="O110" s="28">
        <f t="shared" si="29"/>
        <v>0</v>
      </c>
      <c r="P110" s="28">
        <f t="shared" si="29"/>
        <v>0</v>
      </c>
      <c r="Q110" s="28">
        <f t="shared" si="29"/>
        <v>0</v>
      </c>
      <c r="R110" s="28">
        <f t="shared" si="29"/>
        <v>0</v>
      </c>
      <c r="S110" s="28">
        <f t="shared" si="29"/>
        <v>0</v>
      </c>
      <c r="T110" s="28">
        <f t="shared" ref="T110:AI122" si="30">+IF(T$78&lt;$B110,0,IF(MOD(T$78-$B110,$D$63)=0,1,0))*$C110</f>
        <v>0</v>
      </c>
      <c r="U110" s="28">
        <f t="shared" si="30"/>
        <v>0</v>
      </c>
      <c r="V110" s="28">
        <f t="shared" si="30"/>
        <v>0</v>
      </c>
      <c r="W110" s="28">
        <f t="shared" si="30"/>
        <v>0</v>
      </c>
      <c r="X110" s="28">
        <f t="shared" si="30"/>
        <v>0</v>
      </c>
      <c r="Y110" s="28">
        <f t="shared" si="30"/>
        <v>0</v>
      </c>
      <c r="Z110" s="28">
        <f t="shared" si="30"/>
        <v>0</v>
      </c>
      <c r="AA110" s="28">
        <f t="shared" si="30"/>
        <v>0</v>
      </c>
      <c r="AB110" s="28">
        <f t="shared" si="30"/>
        <v>0</v>
      </c>
      <c r="AC110" s="28">
        <f t="shared" si="30"/>
        <v>0</v>
      </c>
      <c r="AD110" s="28">
        <f t="shared" si="30"/>
        <v>0</v>
      </c>
      <c r="AE110" s="28">
        <f t="shared" si="30"/>
        <v>0</v>
      </c>
      <c r="AF110" s="28">
        <f t="shared" si="30"/>
        <v>0</v>
      </c>
      <c r="AG110" s="28">
        <f t="shared" si="30"/>
        <v>0</v>
      </c>
      <c r="AH110" s="28">
        <f t="shared" si="30"/>
        <v>0</v>
      </c>
      <c r="AI110" s="28">
        <f t="shared" si="30"/>
        <v>10175</v>
      </c>
      <c r="AJ110" s="28">
        <f t="shared" ref="AJ110:AU122" si="31">+IF(AJ$78&lt;$B110,0,IF(MOD(AJ$78-$B110,$D$63)=0,1,0))*$C110</f>
        <v>0</v>
      </c>
      <c r="AK110" s="28">
        <f t="shared" si="31"/>
        <v>0</v>
      </c>
      <c r="AL110" s="28">
        <f t="shared" si="31"/>
        <v>0</v>
      </c>
      <c r="AM110" s="28">
        <f t="shared" si="31"/>
        <v>0</v>
      </c>
      <c r="AN110" s="28">
        <f t="shared" si="31"/>
        <v>0</v>
      </c>
      <c r="AO110" s="28">
        <f t="shared" si="31"/>
        <v>0</v>
      </c>
      <c r="AP110" s="28">
        <f t="shared" si="31"/>
        <v>0</v>
      </c>
      <c r="AQ110" s="28">
        <f t="shared" si="31"/>
        <v>0</v>
      </c>
      <c r="AR110" s="28">
        <f t="shared" si="31"/>
        <v>0</v>
      </c>
      <c r="AS110" s="28">
        <f t="shared" si="31"/>
        <v>0</v>
      </c>
      <c r="AT110" s="28">
        <f t="shared" si="31"/>
        <v>0</v>
      </c>
      <c r="AU110" s="28">
        <f t="shared" si="31"/>
        <v>0</v>
      </c>
    </row>
    <row r="111" spans="2:47">
      <c r="B111" s="25">
        <v>2049</v>
      </c>
      <c r="C111" s="26">
        <v>10791</v>
      </c>
      <c r="D111" s="28">
        <f t="shared" si="29"/>
        <v>0</v>
      </c>
      <c r="E111" s="28">
        <f t="shared" si="29"/>
        <v>0</v>
      </c>
      <c r="F111" s="28">
        <f t="shared" si="29"/>
        <v>0</v>
      </c>
      <c r="G111" s="28">
        <f t="shared" si="29"/>
        <v>0</v>
      </c>
      <c r="H111" s="28">
        <f t="shared" si="29"/>
        <v>0</v>
      </c>
      <c r="I111" s="28">
        <f t="shared" si="29"/>
        <v>0</v>
      </c>
      <c r="J111" s="28">
        <f t="shared" si="29"/>
        <v>0</v>
      </c>
      <c r="K111" s="28">
        <f t="shared" si="29"/>
        <v>0</v>
      </c>
      <c r="L111" s="28">
        <f t="shared" si="29"/>
        <v>0</v>
      </c>
      <c r="M111" s="28">
        <f t="shared" si="29"/>
        <v>0</v>
      </c>
      <c r="N111" s="28">
        <f t="shared" si="29"/>
        <v>0</v>
      </c>
      <c r="O111" s="28">
        <f t="shared" si="29"/>
        <v>0</v>
      </c>
      <c r="P111" s="28">
        <f t="shared" si="29"/>
        <v>0</v>
      </c>
      <c r="Q111" s="28">
        <f t="shared" si="29"/>
        <v>0</v>
      </c>
      <c r="R111" s="28">
        <f t="shared" si="29"/>
        <v>0</v>
      </c>
      <c r="S111" s="28">
        <f t="shared" ref="S111:S122" si="32">+IF(S$78&lt;$B111,0,IF(MOD(S$78-$B111,$D$63)=0,1,0))*$C111</f>
        <v>0</v>
      </c>
      <c r="T111" s="28">
        <f t="shared" si="30"/>
        <v>0</v>
      </c>
      <c r="U111" s="28">
        <f t="shared" si="30"/>
        <v>0</v>
      </c>
      <c r="V111" s="28">
        <f t="shared" si="30"/>
        <v>0</v>
      </c>
      <c r="W111" s="28">
        <f t="shared" si="30"/>
        <v>0</v>
      </c>
      <c r="X111" s="28">
        <f t="shared" si="30"/>
        <v>0</v>
      </c>
      <c r="Y111" s="28">
        <f t="shared" si="30"/>
        <v>0</v>
      </c>
      <c r="Z111" s="28">
        <f t="shared" si="30"/>
        <v>0</v>
      </c>
      <c r="AA111" s="28">
        <f t="shared" si="30"/>
        <v>0</v>
      </c>
      <c r="AB111" s="28">
        <f t="shared" si="30"/>
        <v>0</v>
      </c>
      <c r="AC111" s="28">
        <f t="shared" si="30"/>
        <v>0</v>
      </c>
      <c r="AD111" s="28">
        <f t="shared" si="30"/>
        <v>0</v>
      </c>
      <c r="AE111" s="28">
        <f t="shared" si="30"/>
        <v>0</v>
      </c>
      <c r="AF111" s="28">
        <f t="shared" si="30"/>
        <v>0</v>
      </c>
      <c r="AG111" s="28">
        <f t="shared" si="30"/>
        <v>0</v>
      </c>
      <c r="AH111" s="28">
        <f t="shared" si="30"/>
        <v>0</v>
      </c>
      <c r="AI111" s="28">
        <f t="shared" si="30"/>
        <v>0</v>
      </c>
      <c r="AJ111" s="28">
        <f t="shared" si="31"/>
        <v>10791</v>
      </c>
      <c r="AK111" s="28">
        <f t="shared" si="31"/>
        <v>0</v>
      </c>
      <c r="AL111" s="28">
        <f t="shared" si="31"/>
        <v>0</v>
      </c>
      <c r="AM111" s="28">
        <f t="shared" si="31"/>
        <v>0</v>
      </c>
      <c r="AN111" s="28">
        <f t="shared" si="31"/>
        <v>0</v>
      </c>
      <c r="AO111" s="28">
        <f t="shared" si="31"/>
        <v>0</v>
      </c>
      <c r="AP111" s="28">
        <f t="shared" si="31"/>
        <v>0</v>
      </c>
      <c r="AQ111" s="28">
        <f t="shared" si="31"/>
        <v>0</v>
      </c>
      <c r="AR111" s="28">
        <f t="shared" si="31"/>
        <v>0</v>
      </c>
      <c r="AS111" s="28">
        <f t="shared" si="31"/>
        <v>0</v>
      </c>
      <c r="AT111" s="28">
        <f t="shared" si="31"/>
        <v>0</v>
      </c>
      <c r="AU111" s="28">
        <f t="shared" si="31"/>
        <v>0</v>
      </c>
    </row>
    <row r="112" spans="2:47">
      <c r="B112" s="25">
        <v>2050</v>
      </c>
      <c r="C112" s="26">
        <v>11407</v>
      </c>
      <c r="D112" s="28">
        <f t="shared" ref="D112:R122" si="33">+IF(D$78&lt;$B112,0,IF(MOD(D$78-$B112,$D$63)=0,1,0))*$C112</f>
        <v>0</v>
      </c>
      <c r="E112" s="28">
        <f t="shared" si="33"/>
        <v>0</v>
      </c>
      <c r="F112" s="28">
        <f t="shared" si="33"/>
        <v>0</v>
      </c>
      <c r="G112" s="28">
        <f t="shared" si="33"/>
        <v>0</v>
      </c>
      <c r="H112" s="28">
        <f t="shared" si="33"/>
        <v>0</v>
      </c>
      <c r="I112" s="28">
        <f t="shared" si="33"/>
        <v>0</v>
      </c>
      <c r="J112" s="28">
        <f t="shared" si="33"/>
        <v>0</v>
      </c>
      <c r="K112" s="28">
        <f t="shared" si="33"/>
        <v>0</v>
      </c>
      <c r="L112" s="28">
        <f t="shared" si="33"/>
        <v>0</v>
      </c>
      <c r="M112" s="28">
        <f t="shared" si="33"/>
        <v>0</v>
      </c>
      <c r="N112" s="28">
        <f t="shared" si="33"/>
        <v>0</v>
      </c>
      <c r="O112" s="28">
        <f t="shared" si="33"/>
        <v>0</v>
      </c>
      <c r="P112" s="28">
        <f t="shared" si="33"/>
        <v>0</v>
      </c>
      <c r="Q112" s="28">
        <f t="shared" si="33"/>
        <v>0</v>
      </c>
      <c r="R112" s="28">
        <f t="shared" si="33"/>
        <v>0</v>
      </c>
      <c r="S112" s="28">
        <f t="shared" si="32"/>
        <v>0</v>
      </c>
      <c r="T112" s="28">
        <f t="shared" si="30"/>
        <v>0</v>
      </c>
      <c r="U112" s="28">
        <f t="shared" si="30"/>
        <v>0</v>
      </c>
      <c r="V112" s="28">
        <f t="shared" si="30"/>
        <v>0</v>
      </c>
      <c r="W112" s="28">
        <f t="shared" si="30"/>
        <v>0</v>
      </c>
      <c r="X112" s="28">
        <f t="shared" si="30"/>
        <v>0</v>
      </c>
      <c r="Y112" s="28">
        <f t="shared" si="30"/>
        <v>0</v>
      </c>
      <c r="Z112" s="28">
        <f t="shared" si="30"/>
        <v>0</v>
      </c>
      <c r="AA112" s="28">
        <f t="shared" si="30"/>
        <v>0</v>
      </c>
      <c r="AB112" s="28">
        <f t="shared" si="30"/>
        <v>0</v>
      </c>
      <c r="AC112" s="28">
        <f t="shared" si="30"/>
        <v>0</v>
      </c>
      <c r="AD112" s="28">
        <f t="shared" si="30"/>
        <v>0</v>
      </c>
      <c r="AE112" s="28">
        <f t="shared" si="30"/>
        <v>0</v>
      </c>
      <c r="AF112" s="28">
        <f t="shared" si="30"/>
        <v>0</v>
      </c>
      <c r="AG112" s="28">
        <f t="shared" si="30"/>
        <v>0</v>
      </c>
      <c r="AH112" s="28">
        <f t="shared" si="30"/>
        <v>0</v>
      </c>
      <c r="AI112" s="28">
        <f t="shared" si="30"/>
        <v>0</v>
      </c>
      <c r="AJ112" s="28">
        <f t="shared" si="31"/>
        <v>0</v>
      </c>
      <c r="AK112" s="28">
        <f t="shared" si="31"/>
        <v>11407</v>
      </c>
      <c r="AL112" s="28">
        <f t="shared" si="31"/>
        <v>0</v>
      </c>
      <c r="AM112" s="28">
        <f t="shared" si="31"/>
        <v>0</v>
      </c>
      <c r="AN112" s="28">
        <f t="shared" si="31"/>
        <v>0</v>
      </c>
      <c r="AO112" s="28">
        <f t="shared" si="31"/>
        <v>0</v>
      </c>
      <c r="AP112" s="28">
        <f t="shared" si="31"/>
        <v>0</v>
      </c>
      <c r="AQ112" s="28">
        <f t="shared" si="31"/>
        <v>0</v>
      </c>
      <c r="AR112" s="28">
        <f t="shared" si="31"/>
        <v>0</v>
      </c>
      <c r="AS112" s="28">
        <f t="shared" si="31"/>
        <v>0</v>
      </c>
      <c r="AT112" s="28">
        <f t="shared" si="31"/>
        <v>0</v>
      </c>
      <c r="AU112" s="28">
        <f t="shared" si="31"/>
        <v>0</v>
      </c>
    </row>
    <row r="113" spans="2:47">
      <c r="B113" s="25">
        <v>2051</v>
      </c>
      <c r="C113" s="26">
        <v>12065</v>
      </c>
      <c r="D113" s="28">
        <f t="shared" si="33"/>
        <v>0</v>
      </c>
      <c r="E113" s="28">
        <f t="shared" si="33"/>
        <v>0</v>
      </c>
      <c r="F113" s="28">
        <f t="shared" si="33"/>
        <v>0</v>
      </c>
      <c r="G113" s="28">
        <f t="shared" si="33"/>
        <v>0</v>
      </c>
      <c r="H113" s="28">
        <f t="shared" si="33"/>
        <v>0</v>
      </c>
      <c r="I113" s="28">
        <f t="shared" si="33"/>
        <v>0</v>
      </c>
      <c r="J113" s="28">
        <f t="shared" si="33"/>
        <v>0</v>
      </c>
      <c r="K113" s="28">
        <f t="shared" si="33"/>
        <v>0</v>
      </c>
      <c r="L113" s="28">
        <f t="shared" si="33"/>
        <v>0</v>
      </c>
      <c r="M113" s="28">
        <f t="shared" si="33"/>
        <v>0</v>
      </c>
      <c r="N113" s="28">
        <f t="shared" si="33"/>
        <v>0</v>
      </c>
      <c r="O113" s="28">
        <f t="shared" si="33"/>
        <v>0</v>
      </c>
      <c r="P113" s="28">
        <f t="shared" si="33"/>
        <v>0</v>
      </c>
      <c r="Q113" s="28">
        <f t="shared" si="33"/>
        <v>0</v>
      </c>
      <c r="R113" s="28">
        <f t="shared" si="33"/>
        <v>0</v>
      </c>
      <c r="S113" s="28">
        <f t="shared" si="32"/>
        <v>0</v>
      </c>
      <c r="T113" s="28">
        <f t="shared" si="30"/>
        <v>0</v>
      </c>
      <c r="U113" s="28">
        <f t="shared" si="30"/>
        <v>0</v>
      </c>
      <c r="V113" s="28">
        <f t="shared" si="30"/>
        <v>0</v>
      </c>
      <c r="W113" s="28">
        <f t="shared" si="30"/>
        <v>0</v>
      </c>
      <c r="X113" s="28">
        <f t="shared" si="30"/>
        <v>0</v>
      </c>
      <c r="Y113" s="28">
        <f t="shared" si="30"/>
        <v>0</v>
      </c>
      <c r="Z113" s="28">
        <f t="shared" si="30"/>
        <v>0</v>
      </c>
      <c r="AA113" s="28">
        <f t="shared" si="30"/>
        <v>0</v>
      </c>
      <c r="AB113" s="28">
        <f t="shared" si="30"/>
        <v>0</v>
      </c>
      <c r="AC113" s="28">
        <f t="shared" si="30"/>
        <v>0</v>
      </c>
      <c r="AD113" s="28">
        <f t="shared" si="30"/>
        <v>0</v>
      </c>
      <c r="AE113" s="28">
        <f t="shared" si="30"/>
        <v>0</v>
      </c>
      <c r="AF113" s="28">
        <f t="shared" si="30"/>
        <v>0</v>
      </c>
      <c r="AG113" s="28">
        <f t="shared" si="30"/>
        <v>0</v>
      </c>
      <c r="AH113" s="28">
        <f t="shared" si="30"/>
        <v>0</v>
      </c>
      <c r="AI113" s="28">
        <f t="shared" si="30"/>
        <v>0</v>
      </c>
      <c r="AJ113" s="28">
        <f t="shared" si="31"/>
        <v>0</v>
      </c>
      <c r="AK113" s="28">
        <f t="shared" si="31"/>
        <v>0</v>
      </c>
      <c r="AL113" s="28">
        <f t="shared" si="31"/>
        <v>12065</v>
      </c>
      <c r="AM113" s="28">
        <f t="shared" si="31"/>
        <v>0</v>
      </c>
      <c r="AN113" s="28">
        <f t="shared" si="31"/>
        <v>0</v>
      </c>
      <c r="AO113" s="28">
        <f t="shared" si="31"/>
        <v>0</v>
      </c>
      <c r="AP113" s="28">
        <f t="shared" si="31"/>
        <v>0</v>
      </c>
      <c r="AQ113" s="28">
        <f t="shared" si="31"/>
        <v>0</v>
      </c>
      <c r="AR113" s="28">
        <f t="shared" si="31"/>
        <v>0</v>
      </c>
      <c r="AS113" s="28">
        <f t="shared" si="31"/>
        <v>0</v>
      </c>
      <c r="AT113" s="28">
        <f t="shared" si="31"/>
        <v>0</v>
      </c>
      <c r="AU113" s="28">
        <f t="shared" si="31"/>
        <v>0</v>
      </c>
    </row>
    <row r="114" spans="2:47">
      <c r="B114" s="25">
        <v>2052</v>
      </c>
      <c r="C114" s="26">
        <v>12660</v>
      </c>
      <c r="D114" s="28">
        <f t="shared" si="33"/>
        <v>0</v>
      </c>
      <c r="E114" s="28">
        <f t="shared" si="33"/>
        <v>0</v>
      </c>
      <c r="F114" s="28">
        <f t="shared" si="33"/>
        <v>0</v>
      </c>
      <c r="G114" s="28">
        <f t="shared" si="33"/>
        <v>0</v>
      </c>
      <c r="H114" s="28">
        <f t="shared" si="33"/>
        <v>0</v>
      </c>
      <c r="I114" s="28">
        <f t="shared" si="33"/>
        <v>0</v>
      </c>
      <c r="J114" s="28">
        <f t="shared" si="33"/>
        <v>0</v>
      </c>
      <c r="K114" s="28">
        <f t="shared" si="33"/>
        <v>0</v>
      </c>
      <c r="L114" s="28">
        <f t="shared" si="33"/>
        <v>0</v>
      </c>
      <c r="M114" s="28">
        <f t="shared" si="33"/>
        <v>0</v>
      </c>
      <c r="N114" s="28">
        <f t="shared" si="33"/>
        <v>0</v>
      </c>
      <c r="O114" s="28">
        <f t="shared" si="33"/>
        <v>0</v>
      </c>
      <c r="P114" s="28">
        <f t="shared" si="33"/>
        <v>0</v>
      </c>
      <c r="Q114" s="28">
        <f t="shared" si="33"/>
        <v>0</v>
      </c>
      <c r="R114" s="28">
        <f t="shared" si="33"/>
        <v>0</v>
      </c>
      <c r="S114" s="28">
        <f t="shared" si="32"/>
        <v>0</v>
      </c>
      <c r="T114" s="28">
        <f t="shared" si="30"/>
        <v>0</v>
      </c>
      <c r="U114" s="28">
        <f t="shared" si="30"/>
        <v>0</v>
      </c>
      <c r="V114" s="28">
        <f t="shared" si="30"/>
        <v>0</v>
      </c>
      <c r="W114" s="28">
        <f t="shared" si="30"/>
        <v>0</v>
      </c>
      <c r="X114" s="28">
        <f t="shared" si="30"/>
        <v>0</v>
      </c>
      <c r="Y114" s="28">
        <f t="shared" si="30"/>
        <v>0</v>
      </c>
      <c r="Z114" s="28">
        <f t="shared" si="30"/>
        <v>0</v>
      </c>
      <c r="AA114" s="28">
        <f t="shared" si="30"/>
        <v>0</v>
      </c>
      <c r="AB114" s="28">
        <f t="shared" si="30"/>
        <v>0</v>
      </c>
      <c r="AC114" s="28">
        <f t="shared" si="30"/>
        <v>0</v>
      </c>
      <c r="AD114" s="28">
        <f t="shared" si="30"/>
        <v>0</v>
      </c>
      <c r="AE114" s="28">
        <f t="shared" si="30"/>
        <v>0</v>
      </c>
      <c r="AF114" s="28">
        <f t="shared" si="30"/>
        <v>0</v>
      </c>
      <c r="AG114" s="28">
        <f t="shared" si="30"/>
        <v>0</v>
      </c>
      <c r="AH114" s="28">
        <f t="shared" si="30"/>
        <v>0</v>
      </c>
      <c r="AI114" s="28">
        <f t="shared" si="30"/>
        <v>0</v>
      </c>
      <c r="AJ114" s="28">
        <f t="shared" si="31"/>
        <v>0</v>
      </c>
      <c r="AK114" s="28">
        <f t="shared" si="31"/>
        <v>0</v>
      </c>
      <c r="AL114" s="28">
        <f t="shared" si="31"/>
        <v>0</v>
      </c>
      <c r="AM114" s="28">
        <f t="shared" si="31"/>
        <v>12660</v>
      </c>
      <c r="AN114" s="28">
        <f t="shared" si="31"/>
        <v>0</v>
      </c>
      <c r="AO114" s="28">
        <f t="shared" si="31"/>
        <v>0</v>
      </c>
      <c r="AP114" s="28">
        <f t="shared" si="31"/>
        <v>0</v>
      </c>
      <c r="AQ114" s="28">
        <f t="shared" si="31"/>
        <v>0</v>
      </c>
      <c r="AR114" s="28">
        <f t="shared" si="31"/>
        <v>0</v>
      </c>
      <c r="AS114" s="28">
        <f t="shared" si="31"/>
        <v>0</v>
      </c>
      <c r="AT114" s="28">
        <f t="shared" si="31"/>
        <v>0</v>
      </c>
      <c r="AU114" s="28">
        <f t="shared" si="31"/>
        <v>0</v>
      </c>
    </row>
    <row r="115" spans="2:47">
      <c r="B115" s="25">
        <v>2053</v>
      </c>
      <c r="C115" s="26">
        <v>13191</v>
      </c>
      <c r="D115" s="28">
        <f t="shared" si="33"/>
        <v>0</v>
      </c>
      <c r="E115" s="28">
        <f t="shared" si="33"/>
        <v>0</v>
      </c>
      <c r="F115" s="28">
        <f t="shared" si="33"/>
        <v>0</v>
      </c>
      <c r="G115" s="28">
        <f t="shared" si="33"/>
        <v>0</v>
      </c>
      <c r="H115" s="28">
        <f t="shared" si="33"/>
        <v>0</v>
      </c>
      <c r="I115" s="28">
        <f t="shared" si="33"/>
        <v>0</v>
      </c>
      <c r="J115" s="28">
        <f t="shared" si="33"/>
        <v>0</v>
      </c>
      <c r="K115" s="28">
        <f t="shared" si="33"/>
        <v>0</v>
      </c>
      <c r="L115" s="28">
        <f t="shared" si="33"/>
        <v>0</v>
      </c>
      <c r="M115" s="28">
        <f t="shared" si="33"/>
        <v>0</v>
      </c>
      <c r="N115" s="28">
        <f t="shared" si="33"/>
        <v>0</v>
      </c>
      <c r="O115" s="28">
        <f t="shared" si="33"/>
        <v>0</v>
      </c>
      <c r="P115" s="28">
        <f t="shared" si="33"/>
        <v>0</v>
      </c>
      <c r="Q115" s="28">
        <f t="shared" si="33"/>
        <v>0</v>
      </c>
      <c r="R115" s="28">
        <f t="shared" si="33"/>
        <v>0</v>
      </c>
      <c r="S115" s="28">
        <f t="shared" si="32"/>
        <v>0</v>
      </c>
      <c r="T115" s="28">
        <f t="shared" si="30"/>
        <v>0</v>
      </c>
      <c r="U115" s="28">
        <f t="shared" si="30"/>
        <v>0</v>
      </c>
      <c r="V115" s="28">
        <f t="shared" si="30"/>
        <v>0</v>
      </c>
      <c r="W115" s="28">
        <f t="shared" si="30"/>
        <v>0</v>
      </c>
      <c r="X115" s="28">
        <f t="shared" si="30"/>
        <v>0</v>
      </c>
      <c r="Y115" s="28">
        <f t="shared" si="30"/>
        <v>0</v>
      </c>
      <c r="Z115" s="28">
        <f t="shared" si="30"/>
        <v>0</v>
      </c>
      <c r="AA115" s="28">
        <f t="shared" si="30"/>
        <v>0</v>
      </c>
      <c r="AB115" s="28">
        <f t="shared" si="30"/>
        <v>0</v>
      </c>
      <c r="AC115" s="28">
        <f t="shared" si="30"/>
        <v>0</v>
      </c>
      <c r="AD115" s="28">
        <f t="shared" si="30"/>
        <v>0</v>
      </c>
      <c r="AE115" s="28">
        <f t="shared" si="30"/>
        <v>0</v>
      </c>
      <c r="AF115" s="28">
        <f t="shared" si="30"/>
        <v>0</v>
      </c>
      <c r="AG115" s="28">
        <f t="shared" si="30"/>
        <v>0</v>
      </c>
      <c r="AH115" s="28">
        <f t="shared" si="30"/>
        <v>0</v>
      </c>
      <c r="AI115" s="28">
        <f t="shared" si="30"/>
        <v>0</v>
      </c>
      <c r="AJ115" s="28">
        <f t="shared" si="31"/>
        <v>0</v>
      </c>
      <c r="AK115" s="28">
        <f t="shared" si="31"/>
        <v>0</v>
      </c>
      <c r="AL115" s="28">
        <f t="shared" si="31"/>
        <v>0</v>
      </c>
      <c r="AM115" s="28">
        <f t="shared" si="31"/>
        <v>0</v>
      </c>
      <c r="AN115" s="28">
        <f t="shared" si="31"/>
        <v>13191</v>
      </c>
      <c r="AO115" s="28">
        <f t="shared" si="31"/>
        <v>0</v>
      </c>
      <c r="AP115" s="28">
        <f t="shared" si="31"/>
        <v>0</v>
      </c>
      <c r="AQ115" s="28">
        <f t="shared" si="31"/>
        <v>0</v>
      </c>
      <c r="AR115" s="28">
        <f t="shared" si="31"/>
        <v>0</v>
      </c>
      <c r="AS115" s="28">
        <f t="shared" si="31"/>
        <v>0</v>
      </c>
      <c r="AT115" s="28">
        <f t="shared" si="31"/>
        <v>0</v>
      </c>
      <c r="AU115" s="28">
        <f t="shared" si="31"/>
        <v>0</v>
      </c>
    </row>
    <row r="116" spans="2:47">
      <c r="B116" s="25">
        <v>2054</v>
      </c>
      <c r="C116" s="26">
        <v>13510</v>
      </c>
      <c r="D116" s="28">
        <f t="shared" si="33"/>
        <v>0</v>
      </c>
      <c r="E116" s="28">
        <f t="shared" si="33"/>
        <v>0</v>
      </c>
      <c r="F116" s="28">
        <f t="shared" si="33"/>
        <v>0</v>
      </c>
      <c r="G116" s="28">
        <f t="shared" si="33"/>
        <v>0</v>
      </c>
      <c r="H116" s="28">
        <f t="shared" si="33"/>
        <v>0</v>
      </c>
      <c r="I116" s="28">
        <f t="shared" si="33"/>
        <v>0</v>
      </c>
      <c r="J116" s="28">
        <f t="shared" si="33"/>
        <v>0</v>
      </c>
      <c r="K116" s="28">
        <f t="shared" si="33"/>
        <v>0</v>
      </c>
      <c r="L116" s="28">
        <f t="shared" si="33"/>
        <v>0</v>
      </c>
      <c r="M116" s="28">
        <f t="shared" si="33"/>
        <v>0</v>
      </c>
      <c r="N116" s="28">
        <f t="shared" si="33"/>
        <v>0</v>
      </c>
      <c r="O116" s="28">
        <f t="shared" si="33"/>
        <v>0</v>
      </c>
      <c r="P116" s="28">
        <f t="shared" si="33"/>
        <v>0</v>
      </c>
      <c r="Q116" s="28">
        <f t="shared" si="33"/>
        <v>0</v>
      </c>
      <c r="R116" s="28">
        <f t="shared" si="33"/>
        <v>0</v>
      </c>
      <c r="S116" s="28">
        <f t="shared" si="32"/>
        <v>0</v>
      </c>
      <c r="T116" s="28">
        <f t="shared" si="30"/>
        <v>0</v>
      </c>
      <c r="U116" s="28">
        <f t="shared" si="30"/>
        <v>0</v>
      </c>
      <c r="V116" s="28">
        <f t="shared" si="30"/>
        <v>0</v>
      </c>
      <c r="W116" s="28">
        <f t="shared" si="30"/>
        <v>0</v>
      </c>
      <c r="X116" s="28">
        <f t="shared" si="30"/>
        <v>0</v>
      </c>
      <c r="Y116" s="28">
        <f t="shared" si="30"/>
        <v>0</v>
      </c>
      <c r="Z116" s="28">
        <f t="shared" si="30"/>
        <v>0</v>
      </c>
      <c r="AA116" s="28">
        <f t="shared" si="30"/>
        <v>0</v>
      </c>
      <c r="AB116" s="28">
        <f t="shared" si="30"/>
        <v>0</v>
      </c>
      <c r="AC116" s="28">
        <f t="shared" si="30"/>
        <v>0</v>
      </c>
      <c r="AD116" s="28">
        <f t="shared" si="30"/>
        <v>0</v>
      </c>
      <c r="AE116" s="28">
        <f t="shared" si="30"/>
        <v>0</v>
      </c>
      <c r="AF116" s="28">
        <f t="shared" si="30"/>
        <v>0</v>
      </c>
      <c r="AG116" s="28">
        <f t="shared" si="30"/>
        <v>0</v>
      </c>
      <c r="AH116" s="28">
        <f t="shared" si="30"/>
        <v>0</v>
      </c>
      <c r="AI116" s="28">
        <f t="shared" si="30"/>
        <v>0</v>
      </c>
      <c r="AJ116" s="28">
        <f t="shared" si="31"/>
        <v>0</v>
      </c>
      <c r="AK116" s="28">
        <f t="shared" si="31"/>
        <v>0</v>
      </c>
      <c r="AL116" s="28">
        <f t="shared" si="31"/>
        <v>0</v>
      </c>
      <c r="AM116" s="28">
        <f t="shared" si="31"/>
        <v>0</v>
      </c>
      <c r="AN116" s="28">
        <f t="shared" si="31"/>
        <v>0</v>
      </c>
      <c r="AO116" s="28">
        <f t="shared" si="31"/>
        <v>13510</v>
      </c>
      <c r="AP116" s="28">
        <f t="shared" si="31"/>
        <v>0</v>
      </c>
      <c r="AQ116" s="28">
        <f t="shared" si="31"/>
        <v>0</v>
      </c>
      <c r="AR116" s="28">
        <f t="shared" si="31"/>
        <v>0</v>
      </c>
      <c r="AS116" s="28">
        <f t="shared" si="31"/>
        <v>0</v>
      </c>
      <c r="AT116" s="28">
        <f t="shared" si="31"/>
        <v>0</v>
      </c>
      <c r="AU116" s="28">
        <f t="shared" si="31"/>
        <v>0</v>
      </c>
    </row>
    <row r="117" spans="2:47">
      <c r="B117" s="25">
        <v>2055</v>
      </c>
      <c r="C117" s="26">
        <v>13446</v>
      </c>
      <c r="D117" s="28">
        <f t="shared" si="33"/>
        <v>0</v>
      </c>
      <c r="E117" s="28">
        <f t="shared" si="33"/>
        <v>0</v>
      </c>
      <c r="F117" s="28">
        <f t="shared" si="33"/>
        <v>0</v>
      </c>
      <c r="G117" s="28">
        <f t="shared" si="33"/>
        <v>0</v>
      </c>
      <c r="H117" s="28">
        <f t="shared" si="33"/>
        <v>0</v>
      </c>
      <c r="I117" s="28">
        <f t="shared" si="33"/>
        <v>0</v>
      </c>
      <c r="J117" s="28">
        <f t="shared" si="33"/>
        <v>0</v>
      </c>
      <c r="K117" s="28">
        <f t="shared" si="33"/>
        <v>0</v>
      </c>
      <c r="L117" s="28">
        <f t="shared" si="33"/>
        <v>0</v>
      </c>
      <c r="M117" s="28">
        <f t="shared" si="33"/>
        <v>0</v>
      </c>
      <c r="N117" s="28">
        <f t="shared" si="33"/>
        <v>0</v>
      </c>
      <c r="O117" s="28">
        <f t="shared" si="33"/>
        <v>0</v>
      </c>
      <c r="P117" s="28">
        <f t="shared" si="33"/>
        <v>0</v>
      </c>
      <c r="Q117" s="28">
        <f t="shared" si="33"/>
        <v>0</v>
      </c>
      <c r="R117" s="28">
        <f t="shared" si="33"/>
        <v>0</v>
      </c>
      <c r="S117" s="28">
        <f t="shared" si="32"/>
        <v>0</v>
      </c>
      <c r="T117" s="28">
        <f t="shared" si="30"/>
        <v>0</v>
      </c>
      <c r="U117" s="28">
        <f t="shared" si="30"/>
        <v>0</v>
      </c>
      <c r="V117" s="28">
        <f t="shared" si="30"/>
        <v>0</v>
      </c>
      <c r="W117" s="28">
        <f t="shared" si="30"/>
        <v>0</v>
      </c>
      <c r="X117" s="28">
        <f t="shared" si="30"/>
        <v>0</v>
      </c>
      <c r="Y117" s="28">
        <f t="shared" si="30"/>
        <v>0</v>
      </c>
      <c r="Z117" s="28">
        <f t="shared" si="30"/>
        <v>0</v>
      </c>
      <c r="AA117" s="28">
        <f t="shared" si="30"/>
        <v>0</v>
      </c>
      <c r="AB117" s="28">
        <f t="shared" si="30"/>
        <v>0</v>
      </c>
      <c r="AC117" s="28">
        <f t="shared" si="30"/>
        <v>0</v>
      </c>
      <c r="AD117" s="28">
        <f t="shared" si="30"/>
        <v>0</v>
      </c>
      <c r="AE117" s="28">
        <f t="shared" si="30"/>
        <v>0</v>
      </c>
      <c r="AF117" s="28">
        <f t="shared" si="30"/>
        <v>0</v>
      </c>
      <c r="AG117" s="28">
        <f t="shared" si="30"/>
        <v>0</v>
      </c>
      <c r="AH117" s="28">
        <f t="shared" si="30"/>
        <v>0</v>
      </c>
      <c r="AI117" s="28">
        <f t="shared" si="30"/>
        <v>0</v>
      </c>
      <c r="AJ117" s="28">
        <f t="shared" si="31"/>
        <v>0</v>
      </c>
      <c r="AK117" s="28">
        <f t="shared" si="31"/>
        <v>0</v>
      </c>
      <c r="AL117" s="28">
        <f t="shared" si="31"/>
        <v>0</v>
      </c>
      <c r="AM117" s="28">
        <f t="shared" si="31"/>
        <v>0</v>
      </c>
      <c r="AN117" s="28">
        <f t="shared" si="31"/>
        <v>0</v>
      </c>
      <c r="AO117" s="28">
        <f t="shared" si="31"/>
        <v>0</v>
      </c>
      <c r="AP117" s="28">
        <f t="shared" si="31"/>
        <v>13446</v>
      </c>
      <c r="AQ117" s="28">
        <f t="shared" si="31"/>
        <v>0</v>
      </c>
      <c r="AR117" s="28">
        <f t="shared" si="31"/>
        <v>0</v>
      </c>
      <c r="AS117" s="28">
        <f t="shared" si="31"/>
        <v>0</v>
      </c>
      <c r="AT117" s="28">
        <f t="shared" si="31"/>
        <v>0</v>
      </c>
      <c r="AU117" s="28">
        <f t="shared" si="31"/>
        <v>0</v>
      </c>
    </row>
    <row r="118" spans="2:47">
      <c r="B118" s="25">
        <v>2056</v>
      </c>
      <c r="C118" s="26">
        <v>13170</v>
      </c>
      <c r="D118" s="28">
        <f t="shared" si="33"/>
        <v>0</v>
      </c>
      <c r="E118" s="28">
        <f t="shared" si="33"/>
        <v>0</v>
      </c>
      <c r="F118" s="28">
        <f t="shared" si="33"/>
        <v>0</v>
      </c>
      <c r="G118" s="28">
        <f t="shared" si="33"/>
        <v>0</v>
      </c>
      <c r="H118" s="28">
        <f t="shared" si="33"/>
        <v>0</v>
      </c>
      <c r="I118" s="28">
        <f t="shared" si="33"/>
        <v>0</v>
      </c>
      <c r="J118" s="28">
        <f t="shared" si="33"/>
        <v>0</v>
      </c>
      <c r="K118" s="28">
        <f t="shared" si="33"/>
        <v>0</v>
      </c>
      <c r="L118" s="28">
        <f t="shared" si="33"/>
        <v>0</v>
      </c>
      <c r="M118" s="28">
        <f t="shared" si="33"/>
        <v>0</v>
      </c>
      <c r="N118" s="28">
        <f t="shared" si="33"/>
        <v>0</v>
      </c>
      <c r="O118" s="28">
        <f t="shared" si="33"/>
        <v>0</v>
      </c>
      <c r="P118" s="28">
        <f t="shared" si="33"/>
        <v>0</v>
      </c>
      <c r="Q118" s="28">
        <f t="shared" si="33"/>
        <v>0</v>
      </c>
      <c r="R118" s="28">
        <f t="shared" si="33"/>
        <v>0</v>
      </c>
      <c r="S118" s="28">
        <f t="shared" si="32"/>
        <v>0</v>
      </c>
      <c r="T118" s="28">
        <f t="shared" si="30"/>
        <v>0</v>
      </c>
      <c r="U118" s="28">
        <f t="shared" si="30"/>
        <v>0</v>
      </c>
      <c r="V118" s="28">
        <f t="shared" si="30"/>
        <v>0</v>
      </c>
      <c r="W118" s="28">
        <f t="shared" si="30"/>
        <v>0</v>
      </c>
      <c r="X118" s="28">
        <f t="shared" si="30"/>
        <v>0</v>
      </c>
      <c r="Y118" s="28">
        <f t="shared" si="30"/>
        <v>0</v>
      </c>
      <c r="Z118" s="28">
        <f t="shared" si="30"/>
        <v>0</v>
      </c>
      <c r="AA118" s="28">
        <f t="shared" si="30"/>
        <v>0</v>
      </c>
      <c r="AB118" s="28">
        <f t="shared" si="30"/>
        <v>0</v>
      </c>
      <c r="AC118" s="28">
        <f t="shared" si="30"/>
        <v>0</v>
      </c>
      <c r="AD118" s="28">
        <f t="shared" si="30"/>
        <v>0</v>
      </c>
      <c r="AE118" s="28">
        <f t="shared" si="30"/>
        <v>0</v>
      </c>
      <c r="AF118" s="28">
        <f t="shared" si="30"/>
        <v>0</v>
      </c>
      <c r="AG118" s="28">
        <f t="shared" si="30"/>
        <v>0</v>
      </c>
      <c r="AH118" s="28">
        <f t="shared" si="30"/>
        <v>0</v>
      </c>
      <c r="AI118" s="28">
        <f t="shared" si="30"/>
        <v>0</v>
      </c>
      <c r="AJ118" s="28">
        <f t="shared" si="31"/>
        <v>0</v>
      </c>
      <c r="AK118" s="28">
        <f t="shared" si="31"/>
        <v>0</v>
      </c>
      <c r="AL118" s="28">
        <f t="shared" si="31"/>
        <v>0</v>
      </c>
      <c r="AM118" s="28">
        <f t="shared" si="31"/>
        <v>0</v>
      </c>
      <c r="AN118" s="28">
        <f t="shared" si="31"/>
        <v>0</v>
      </c>
      <c r="AO118" s="28">
        <f t="shared" si="31"/>
        <v>0</v>
      </c>
      <c r="AP118" s="28">
        <f t="shared" si="31"/>
        <v>0</v>
      </c>
      <c r="AQ118" s="28">
        <f t="shared" si="31"/>
        <v>13170</v>
      </c>
      <c r="AR118" s="28">
        <f t="shared" si="31"/>
        <v>0</v>
      </c>
      <c r="AS118" s="28">
        <f t="shared" si="31"/>
        <v>0</v>
      </c>
      <c r="AT118" s="28">
        <f t="shared" si="31"/>
        <v>0</v>
      </c>
      <c r="AU118" s="28">
        <f t="shared" si="31"/>
        <v>0</v>
      </c>
    </row>
    <row r="119" spans="2:47">
      <c r="B119" s="25">
        <v>2057</v>
      </c>
      <c r="C119" s="26">
        <v>13361</v>
      </c>
      <c r="D119" s="28">
        <f t="shared" si="33"/>
        <v>0</v>
      </c>
      <c r="E119" s="28">
        <f t="shared" si="33"/>
        <v>0</v>
      </c>
      <c r="F119" s="28">
        <f t="shared" si="33"/>
        <v>0</v>
      </c>
      <c r="G119" s="28">
        <f t="shared" si="33"/>
        <v>0</v>
      </c>
      <c r="H119" s="28">
        <f t="shared" si="33"/>
        <v>0</v>
      </c>
      <c r="I119" s="28">
        <f t="shared" si="33"/>
        <v>0</v>
      </c>
      <c r="J119" s="28">
        <f t="shared" si="33"/>
        <v>0</v>
      </c>
      <c r="K119" s="28">
        <f t="shared" si="33"/>
        <v>0</v>
      </c>
      <c r="L119" s="28">
        <f t="shared" si="33"/>
        <v>0</v>
      </c>
      <c r="M119" s="28">
        <f t="shared" si="33"/>
        <v>0</v>
      </c>
      <c r="N119" s="28">
        <f t="shared" si="33"/>
        <v>0</v>
      </c>
      <c r="O119" s="28">
        <f t="shared" si="33"/>
        <v>0</v>
      </c>
      <c r="P119" s="28">
        <f t="shared" si="33"/>
        <v>0</v>
      </c>
      <c r="Q119" s="28">
        <f t="shared" si="33"/>
        <v>0</v>
      </c>
      <c r="R119" s="28">
        <f t="shared" si="33"/>
        <v>0</v>
      </c>
      <c r="S119" s="28">
        <f t="shared" si="32"/>
        <v>0</v>
      </c>
      <c r="T119" s="28">
        <f t="shared" si="30"/>
        <v>0</v>
      </c>
      <c r="U119" s="28">
        <f t="shared" si="30"/>
        <v>0</v>
      </c>
      <c r="V119" s="28">
        <f t="shared" si="30"/>
        <v>0</v>
      </c>
      <c r="W119" s="28">
        <f t="shared" si="30"/>
        <v>0</v>
      </c>
      <c r="X119" s="28">
        <f t="shared" si="30"/>
        <v>0</v>
      </c>
      <c r="Y119" s="28">
        <f t="shared" si="30"/>
        <v>0</v>
      </c>
      <c r="Z119" s="28">
        <f t="shared" si="30"/>
        <v>0</v>
      </c>
      <c r="AA119" s="28">
        <f t="shared" si="30"/>
        <v>0</v>
      </c>
      <c r="AB119" s="28">
        <f t="shared" si="30"/>
        <v>0</v>
      </c>
      <c r="AC119" s="28">
        <f t="shared" si="30"/>
        <v>0</v>
      </c>
      <c r="AD119" s="28">
        <f t="shared" si="30"/>
        <v>0</v>
      </c>
      <c r="AE119" s="28">
        <f t="shared" si="30"/>
        <v>0</v>
      </c>
      <c r="AF119" s="28">
        <f t="shared" si="30"/>
        <v>0</v>
      </c>
      <c r="AG119" s="28">
        <f t="shared" si="30"/>
        <v>0</v>
      </c>
      <c r="AH119" s="28">
        <f t="shared" si="30"/>
        <v>0</v>
      </c>
      <c r="AI119" s="28">
        <f t="shared" si="30"/>
        <v>0</v>
      </c>
      <c r="AJ119" s="28">
        <f t="shared" si="31"/>
        <v>0</v>
      </c>
      <c r="AK119" s="28">
        <f t="shared" si="31"/>
        <v>0</v>
      </c>
      <c r="AL119" s="28">
        <f t="shared" si="31"/>
        <v>0</v>
      </c>
      <c r="AM119" s="28">
        <f t="shared" si="31"/>
        <v>0</v>
      </c>
      <c r="AN119" s="28">
        <f t="shared" si="31"/>
        <v>0</v>
      </c>
      <c r="AO119" s="28">
        <f t="shared" si="31"/>
        <v>0</v>
      </c>
      <c r="AP119" s="28">
        <f t="shared" si="31"/>
        <v>0</v>
      </c>
      <c r="AQ119" s="28">
        <f t="shared" si="31"/>
        <v>0</v>
      </c>
      <c r="AR119" s="28">
        <f t="shared" si="31"/>
        <v>13361</v>
      </c>
      <c r="AS119" s="28">
        <f t="shared" si="31"/>
        <v>0</v>
      </c>
      <c r="AT119" s="28">
        <f t="shared" si="31"/>
        <v>0</v>
      </c>
      <c r="AU119" s="28">
        <f t="shared" si="31"/>
        <v>0</v>
      </c>
    </row>
    <row r="120" spans="2:47">
      <c r="B120" s="25">
        <v>2058</v>
      </c>
      <c r="C120" s="26">
        <v>13000</v>
      </c>
      <c r="D120" s="28">
        <f t="shared" si="33"/>
        <v>0</v>
      </c>
      <c r="E120" s="28">
        <f t="shared" si="33"/>
        <v>0</v>
      </c>
      <c r="F120" s="28">
        <f t="shared" si="33"/>
        <v>0</v>
      </c>
      <c r="G120" s="28">
        <f t="shared" si="33"/>
        <v>0</v>
      </c>
      <c r="H120" s="28">
        <f t="shared" si="33"/>
        <v>0</v>
      </c>
      <c r="I120" s="28">
        <f t="shared" si="33"/>
        <v>0</v>
      </c>
      <c r="J120" s="28">
        <f t="shared" si="33"/>
        <v>0</v>
      </c>
      <c r="K120" s="28">
        <f t="shared" si="33"/>
        <v>0</v>
      </c>
      <c r="L120" s="28">
        <f t="shared" si="33"/>
        <v>0</v>
      </c>
      <c r="M120" s="28">
        <f t="shared" si="33"/>
        <v>0</v>
      </c>
      <c r="N120" s="28">
        <f t="shared" si="33"/>
        <v>0</v>
      </c>
      <c r="O120" s="28">
        <f t="shared" si="33"/>
        <v>0</v>
      </c>
      <c r="P120" s="28">
        <f t="shared" si="33"/>
        <v>0</v>
      </c>
      <c r="Q120" s="28">
        <f t="shared" si="33"/>
        <v>0</v>
      </c>
      <c r="R120" s="28">
        <f t="shared" si="33"/>
        <v>0</v>
      </c>
      <c r="S120" s="28">
        <f t="shared" si="32"/>
        <v>0</v>
      </c>
      <c r="T120" s="28">
        <f t="shared" si="30"/>
        <v>0</v>
      </c>
      <c r="U120" s="28">
        <f t="shared" si="30"/>
        <v>0</v>
      </c>
      <c r="V120" s="28">
        <f t="shared" si="30"/>
        <v>0</v>
      </c>
      <c r="W120" s="28">
        <f t="shared" si="30"/>
        <v>0</v>
      </c>
      <c r="X120" s="28">
        <f t="shared" si="30"/>
        <v>0</v>
      </c>
      <c r="Y120" s="28">
        <f t="shared" si="30"/>
        <v>0</v>
      </c>
      <c r="Z120" s="28">
        <f t="shared" si="30"/>
        <v>0</v>
      </c>
      <c r="AA120" s="28">
        <f t="shared" si="30"/>
        <v>0</v>
      </c>
      <c r="AB120" s="28">
        <f t="shared" si="30"/>
        <v>0</v>
      </c>
      <c r="AC120" s="28">
        <f t="shared" si="30"/>
        <v>0</v>
      </c>
      <c r="AD120" s="28">
        <f t="shared" si="30"/>
        <v>0</v>
      </c>
      <c r="AE120" s="28">
        <f t="shared" si="30"/>
        <v>0</v>
      </c>
      <c r="AF120" s="28">
        <f t="shared" si="30"/>
        <v>0</v>
      </c>
      <c r="AG120" s="28">
        <f t="shared" si="30"/>
        <v>0</v>
      </c>
      <c r="AH120" s="28">
        <f t="shared" si="30"/>
        <v>0</v>
      </c>
      <c r="AI120" s="28">
        <f t="shared" si="30"/>
        <v>0</v>
      </c>
      <c r="AJ120" s="28">
        <f t="shared" si="31"/>
        <v>0</v>
      </c>
      <c r="AK120" s="28">
        <f t="shared" si="31"/>
        <v>0</v>
      </c>
      <c r="AL120" s="28">
        <f t="shared" si="31"/>
        <v>0</v>
      </c>
      <c r="AM120" s="28">
        <f t="shared" si="31"/>
        <v>0</v>
      </c>
      <c r="AN120" s="28">
        <f t="shared" si="31"/>
        <v>0</v>
      </c>
      <c r="AO120" s="28">
        <f t="shared" si="31"/>
        <v>0</v>
      </c>
      <c r="AP120" s="28">
        <f t="shared" si="31"/>
        <v>0</v>
      </c>
      <c r="AQ120" s="28">
        <f t="shared" si="31"/>
        <v>0</v>
      </c>
      <c r="AR120" s="28">
        <f t="shared" si="31"/>
        <v>0</v>
      </c>
      <c r="AS120" s="28">
        <f t="shared" si="31"/>
        <v>13000</v>
      </c>
      <c r="AT120" s="28">
        <f t="shared" si="31"/>
        <v>0</v>
      </c>
      <c r="AU120" s="28">
        <f t="shared" si="31"/>
        <v>0</v>
      </c>
    </row>
    <row r="121" spans="2:47">
      <c r="B121" s="25">
        <v>2059</v>
      </c>
      <c r="C121" s="26">
        <v>12936</v>
      </c>
      <c r="D121" s="28">
        <f t="shared" si="33"/>
        <v>0</v>
      </c>
      <c r="E121" s="28">
        <f t="shared" si="33"/>
        <v>0</v>
      </c>
      <c r="F121" s="28">
        <f t="shared" si="33"/>
        <v>0</v>
      </c>
      <c r="G121" s="28">
        <f t="shared" si="33"/>
        <v>0</v>
      </c>
      <c r="H121" s="28">
        <f t="shared" si="33"/>
        <v>0</v>
      </c>
      <c r="I121" s="28">
        <f t="shared" si="33"/>
        <v>0</v>
      </c>
      <c r="J121" s="28">
        <f t="shared" si="33"/>
        <v>0</v>
      </c>
      <c r="K121" s="28">
        <f t="shared" si="33"/>
        <v>0</v>
      </c>
      <c r="L121" s="28">
        <f t="shared" si="33"/>
        <v>0</v>
      </c>
      <c r="M121" s="28">
        <f t="shared" si="33"/>
        <v>0</v>
      </c>
      <c r="N121" s="28">
        <f t="shared" si="33"/>
        <v>0</v>
      </c>
      <c r="O121" s="28">
        <f t="shared" si="33"/>
        <v>0</v>
      </c>
      <c r="P121" s="28">
        <f t="shared" si="33"/>
        <v>0</v>
      </c>
      <c r="Q121" s="28">
        <f t="shared" si="33"/>
        <v>0</v>
      </c>
      <c r="R121" s="28">
        <f t="shared" si="33"/>
        <v>0</v>
      </c>
      <c r="S121" s="28">
        <f t="shared" si="32"/>
        <v>0</v>
      </c>
      <c r="T121" s="28">
        <f t="shared" si="30"/>
        <v>0</v>
      </c>
      <c r="U121" s="28">
        <f t="shared" si="30"/>
        <v>0</v>
      </c>
      <c r="V121" s="28">
        <f t="shared" si="30"/>
        <v>0</v>
      </c>
      <c r="W121" s="28">
        <f t="shared" si="30"/>
        <v>0</v>
      </c>
      <c r="X121" s="28">
        <f t="shared" si="30"/>
        <v>0</v>
      </c>
      <c r="Y121" s="28">
        <f t="shared" si="30"/>
        <v>0</v>
      </c>
      <c r="Z121" s="28">
        <f t="shared" si="30"/>
        <v>0</v>
      </c>
      <c r="AA121" s="28">
        <f t="shared" si="30"/>
        <v>0</v>
      </c>
      <c r="AB121" s="28">
        <f t="shared" si="30"/>
        <v>0</v>
      </c>
      <c r="AC121" s="28">
        <f t="shared" si="30"/>
        <v>0</v>
      </c>
      <c r="AD121" s="28">
        <f t="shared" si="30"/>
        <v>0</v>
      </c>
      <c r="AE121" s="28">
        <f t="shared" si="30"/>
        <v>0</v>
      </c>
      <c r="AF121" s="28">
        <f t="shared" si="30"/>
        <v>0</v>
      </c>
      <c r="AG121" s="28">
        <f t="shared" si="30"/>
        <v>0</v>
      </c>
      <c r="AH121" s="28">
        <f t="shared" si="30"/>
        <v>0</v>
      </c>
      <c r="AI121" s="28">
        <f t="shared" si="30"/>
        <v>0</v>
      </c>
      <c r="AJ121" s="28">
        <f t="shared" si="31"/>
        <v>0</v>
      </c>
      <c r="AK121" s="28">
        <f t="shared" si="31"/>
        <v>0</v>
      </c>
      <c r="AL121" s="28">
        <f t="shared" si="31"/>
        <v>0</v>
      </c>
      <c r="AM121" s="28">
        <f t="shared" si="31"/>
        <v>0</v>
      </c>
      <c r="AN121" s="28">
        <f t="shared" si="31"/>
        <v>0</v>
      </c>
      <c r="AO121" s="28">
        <f t="shared" si="31"/>
        <v>0</v>
      </c>
      <c r="AP121" s="28">
        <f t="shared" si="31"/>
        <v>0</v>
      </c>
      <c r="AQ121" s="28">
        <f t="shared" si="31"/>
        <v>0</v>
      </c>
      <c r="AR121" s="28">
        <f t="shared" si="31"/>
        <v>0</v>
      </c>
      <c r="AS121" s="28">
        <f t="shared" si="31"/>
        <v>0</v>
      </c>
      <c r="AT121" s="28">
        <f t="shared" si="31"/>
        <v>12936</v>
      </c>
      <c r="AU121" s="28">
        <f t="shared" si="31"/>
        <v>0</v>
      </c>
    </row>
    <row r="122" spans="2:47">
      <c r="B122" s="25">
        <v>2060</v>
      </c>
      <c r="C122" s="26">
        <v>13085</v>
      </c>
      <c r="D122" s="28">
        <f t="shared" si="33"/>
        <v>0</v>
      </c>
      <c r="E122" s="28">
        <f t="shared" si="33"/>
        <v>0</v>
      </c>
      <c r="F122" s="28">
        <f t="shared" si="33"/>
        <v>0</v>
      </c>
      <c r="G122" s="28">
        <f t="shared" si="33"/>
        <v>0</v>
      </c>
      <c r="H122" s="28">
        <f t="shared" si="33"/>
        <v>0</v>
      </c>
      <c r="I122" s="28">
        <f t="shared" si="33"/>
        <v>0</v>
      </c>
      <c r="J122" s="28">
        <f t="shared" si="33"/>
        <v>0</v>
      </c>
      <c r="K122" s="28">
        <f t="shared" si="33"/>
        <v>0</v>
      </c>
      <c r="L122" s="28">
        <f t="shared" si="33"/>
        <v>0</v>
      </c>
      <c r="M122" s="28">
        <f t="shared" si="33"/>
        <v>0</v>
      </c>
      <c r="N122" s="28">
        <f t="shared" si="33"/>
        <v>0</v>
      </c>
      <c r="O122" s="28">
        <f t="shared" si="33"/>
        <v>0</v>
      </c>
      <c r="P122" s="28">
        <f t="shared" si="33"/>
        <v>0</v>
      </c>
      <c r="Q122" s="28">
        <f t="shared" si="33"/>
        <v>0</v>
      </c>
      <c r="R122" s="28">
        <f t="shared" si="33"/>
        <v>0</v>
      </c>
      <c r="S122" s="28">
        <f t="shared" si="32"/>
        <v>0</v>
      </c>
      <c r="T122" s="28">
        <f t="shared" si="30"/>
        <v>0</v>
      </c>
      <c r="U122" s="28">
        <f t="shared" si="30"/>
        <v>0</v>
      </c>
      <c r="V122" s="28">
        <f t="shared" si="30"/>
        <v>0</v>
      </c>
      <c r="W122" s="28">
        <f t="shared" si="30"/>
        <v>0</v>
      </c>
      <c r="X122" s="28">
        <f t="shared" si="30"/>
        <v>0</v>
      </c>
      <c r="Y122" s="28">
        <f t="shared" si="30"/>
        <v>0</v>
      </c>
      <c r="Z122" s="28">
        <f t="shared" si="30"/>
        <v>0</v>
      </c>
      <c r="AA122" s="28">
        <f t="shared" si="30"/>
        <v>0</v>
      </c>
      <c r="AB122" s="28">
        <f t="shared" si="30"/>
        <v>0</v>
      </c>
      <c r="AC122" s="28">
        <f t="shared" si="30"/>
        <v>0</v>
      </c>
      <c r="AD122" s="28">
        <f t="shared" si="30"/>
        <v>0</v>
      </c>
      <c r="AE122" s="28">
        <f t="shared" si="30"/>
        <v>0</v>
      </c>
      <c r="AF122" s="28">
        <f t="shared" si="30"/>
        <v>0</v>
      </c>
      <c r="AG122" s="28">
        <f t="shared" si="30"/>
        <v>0</v>
      </c>
      <c r="AH122" s="28">
        <f t="shared" si="30"/>
        <v>0</v>
      </c>
      <c r="AI122" s="28">
        <f t="shared" si="30"/>
        <v>0</v>
      </c>
      <c r="AJ122" s="28">
        <f t="shared" si="31"/>
        <v>0</v>
      </c>
      <c r="AK122" s="28">
        <f t="shared" si="31"/>
        <v>0</v>
      </c>
      <c r="AL122" s="28">
        <f t="shared" si="31"/>
        <v>0</v>
      </c>
      <c r="AM122" s="28">
        <f t="shared" si="31"/>
        <v>0</v>
      </c>
      <c r="AN122" s="28">
        <f t="shared" si="31"/>
        <v>0</v>
      </c>
      <c r="AO122" s="28">
        <f t="shared" si="31"/>
        <v>0</v>
      </c>
      <c r="AP122" s="28">
        <f t="shared" si="31"/>
        <v>0</v>
      </c>
      <c r="AQ122" s="28">
        <f t="shared" si="31"/>
        <v>0</v>
      </c>
      <c r="AR122" s="28">
        <f t="shared" si="31"/>
        <v>0</v>
      </c>
      <c r="AS122" s="28">
        <f t="shared" si="31"/>
        <v>0</v>
      </c>
      <c r="AT122" s="28">
        <f t="shared" si="31"/>
        <v>0</v>
      </c>
      <c r="AU122" s="28">
        <f t="shared" si="31"/>
        <v>13085</v>
      </c>
    </row>
    <row r="123" spans="2:47">
      <c r="C123" s="30" t="s">
        <v>523</v>
      </c>
      <c r="D123" s="30">
        <f>SUM(D79:D122)</f>
        <v>0</v>
      </c>
      <c r="E123" s="30">
        <f t="shared" ref="E123:AU123" si="34">SUM(E79:E122)</f>
        <v>0</v>
      </c>
      <c r="F123" s="30">
        <f t="shared" si="34"/>
        <v>0</v>
      </c>
      <c r="G123" s="30">
        <f t="shared" si="34"/>
        <v>0</v>
      </c>
      <c r="H123" s="30">
        <f t="shared" si="34"/>
        <v>0</v>
      </c>
      <c r="I123" s="30">
        <f t="shared" si="34"/>
        <v>0</v>
      </c>
      <c r="J123" s="30">
        <f t="shared" si="34"/>
        <v>0</v>
      </c>
      <c r="K123" s="30">
        <f t="shared" si="34"/>
        <v>29484</v>
      </c>
      <c r="L123" s="30">
        <f t="shared" si="34"/>
        <v>0</v>
      </c>
      <c r="M123" s="30">
        <f t="shared" si="34"/>
        <v>2931</v>
      </c>
      <c r="N123" s="30">
        <f t="shared" si="34"/>
        <v>3144</v>
      </c>
      <c r="O123" s="30">
        <f t="shared" si="34"/>
        <v>3399</v>
      </c>
      <c r="P123" s="30">
        <f t="shared" si="34"/>
        <v>3632</v>
      </c>
      <c r="Q123" s="30">
        <f t="shared" si="34"/>
        <v>3887</v>
      </c>
      <c r="R123" s="30">
        <f t="shared" si="34"/>
        <v>4142</v>
      </c>
      <c r="S123" s="30">
        <f t="shared" si="34"/>
        <v>4440</v>
      </c>
      <c r="T123" s="30">
        <f t="shared" si="34"/>
        <v>4737</v>
      </c>
      <c r="U123" s="30">
        <f t="shared" si="34"/>
        <v>5034</v>
      </c>
      <c r="V123" s="30">
        <f t="shared" si="34"/>
        <v>5374</v>
      </c>
      <c r="W123" s="30">
        <f t="shared" si="34"/>
        <v>5693</v>
      </c>
      <c r="X123" s="30">
        <f t="shared" si="34"/>
        <v>5990</v>
      </c>
      <c r="Y123" s="30">
        <f t="shared" si="34"/>
        <v>6288</v>
      </c>
      <c r="Z123" s="30">
        <f t="shared" si="34"/>
        <v>36175</v>
      </c>
      <c r="AA123" s="30">
        <f t="shared" si="34"/>
        <v>7116</v>
      </c>
      <c r="AB123" s="30">
        <f t="shared" si="34"/>
        <v>10429</v>
      </c>
      <c r="AC123" s="30">
        <f t="shared" si="34"/>
        <v>11089</v>
      </c>
      <c r="AD123" s="30">
        <f t="shared" si="34"/>
        <v>11811</v>
      </c>
      <c r="AE123" s="30">
        <f t="shared" si="34"/>
        <v>12362</v>
      </c>
      <c r="AF123" s="30">
        <f t="shared" si="34"/>
        <v>12511</v>
      </c>
      <c r="AG123" s="30">
        <f t="shared" si="34"/>
        <v>13276</v>
      </c>
      <c r="AH123" s="30">
        <f t="shared" si="34"/>
        <v>14063</v>
      </c>
      <c r="AI123" s="30">
        <f t="shared" si="34"/>
        <v>14912</v>
      </c>
      <c r="AJ123" s="30">
        <f t="shared" si="34"/>
        <v>15825</v>
      </c>
      <c r="AK123" s="30">
        <f t="shared" si="34"/>
        <v>16781</v>
      </c>
      <c r="AL123" s="30">
        <f t="shared" si="34"/>
        <v>17758</v>
      </c>
      <c r="AM123" s="30">
        <f t="shared" si="34"/>
        <v>18650</v>
      </c>
      <c r="AN123" s="30">
        <f t="shared" si="34"/>
        <v>19479</v>
      </c>
      <c r="AO123" s="30">
        <f t="shared" si="34"/>
        <v>49685</v>
      </c>
      <c r="AP123" s="30">
        <f t="shared" si="34"/>
        <v>20562</v>
      </c>
      <c r="AQ123" s="30">
        <f t="shared" si="34"/>
        <v>23599</v>
      </c>
      <c r="AR123" s="30">
        <f t="shared" si="34"/>
        <v>24450</v>
      </c>
      <c r="AS123" s="30">
        <f t="shared" si="34"/>
        <v>24811</v>
      </c>
      <c r="AT123" s="30">
        <f t="shared" si="34"/>
        <v>25298</v>
      </c>
      <c r="AU123" s="30">
        <f t="shared" si="34"/>
        <v>25596</v>
      </c>
    </row>
  </sheetData>
  <mergeCells count="1">
    <mergeCell ref="B76:F76"/>
  </mergeCells>
  <hyperlinks>
    <hyperlink ref="B76:F76" location="Res_ElecCoc!A1" display="Ir a Hoja Resumen" xr:uid="{180563A7-0283-42D0-BCA7-AF3010D21B28}"/>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CF6A0-1711-49CC-8EB2-FBED32DF407E}">
  <sheetPr>
    <tabColor theme="5" tint="0.79998168889431442"/>
  </sheetPr>
  <dimension ref="B2:AU118"/>
  <sheetViews>
    <sheetView topLeftCell="A38" workbookViewId="0">
      <selection activeCell="B71" sqref="B71:F71"/>
    </sheetView>
  </sheetViews>
  <sheetFormatPr defaultColWidth="11.42578125" defaultRowHeight="12.95"/>
  <cols>
    <col min="1" max="1" width="11.42578125" style="26"/>
    <col min="2" max="2" width="14.8554687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397</v>
      </c>
      <c r="C3" s="28" t="s">
        <v>498</v>
      </c>
      <c r="D3" s="28">
        <v>1170.8</v>
      </c>
      <c r="E3" s="28">
        <v>1243.0999999999999</v>
      </c>
      <c r="F3" s="28">
        <v>1325.7</v>
      </c>
      <c r="G3" s="28">
        <v>1418.9</v>
      </c>
      <c r="H3" s="28">
        <v>1523.1</v>
      </c>
      <c r="I3" s="28">
        <v>1500.6</v>
      </c>
      <c r="J3" s="28">
        <v>1514.4</v>
      </c>
      <c r="K3" s="28">
        <v>1527.1</v>
      </c>
      <c r="L3" s="28">
        <v>1543.1</v>
      </c>
      <c r="M3" s="28">
        <v>1554.7</v>
      </c>
      <c r="N3" s="28">
        <v>1563.9</v>
      </c>
      <c r="O3" s="28">
        <v>1570.4</v>
      </c>
      <c r="P3" s="28">
        <v>1572.4</v>
      </c>
      <c r="Q3" s="28">
        <v>1572.4</v>
      </c>
      <c r="R3" s="28">
        <v>1586.9</v>
      </c>
      <c r="S3" s="28">
        <v>1601</v>
      </c>
      <c r="T3" s="28">
        <v>1614.5</v>
      </c>
      <c r="U3" s="28">
        <v>1628.6</v>
      </c>
      <c r="V3" s="28">
        <v>1641.1</v>
      </c>
      <c r="W3" s="28">
        <v>1654</v>
      </c>
      <c r="X3" s="28">
        <v>1666</v>
      </c>
      <c r="Y3" s="28">
        <v>1677.5</v>
      </c>
      <c r="Z3" s="28">
        <v>1690.2</v>
      </c>
      <c r="AA3" s="28">
        <v>1701</v>
      </c>
      <c r="AB3" s="28">
        <v>1712.9</v>
      </c>
      <c r="AC3" s="28">
        <v>1723.5</v>
      </c>
      <c r="AD3" s="28">
        <v>1735.7</v>
      </c>
      <c r="AE3" s="28">
        <v>1746.7</v>
      </c>
      <c r="AF3" s="28">
        <v>1758.3</v>
      </c>
      <c r="AG3" s="28">
        <v>1767.9</v>
      </c>
      <c r="AH3" s="28">
        <v>1779.2</v>
      </c>
      <c r="AI3" s="28">
        <v>1789.8</v>
      </c>
      <c r="AJ3" s="28">
        <v>1800.5</v>
      </c>
      <c r="AK3" s="28">
        <v>1810.6</v>
      </c>
      <c r="AL3" s="28">
        <v>1820.4</v>
      </c>
      <c r="AM3" s="28">
        <v>1829.6</v>
      </c>
      <c r="AN3" s="28">
        <v>1837.6</v>
      </c>
      <c r="AO3" s="28">
        <v>1843.7</v>
      </c>
      <c r="AP3" s="28">
        <v>1849.1</v>
      </c>
      <c r="AQ3" s="28">
        <v>1851.8</v>
      </c>
      <c r="AR3" s="28">
        <v>1855</v>
      </c>
      <c r="AS3" s="28">
        <v>1857.7</v>
      </c>
      <c r="AT3" s="28">
        <v>1857</v>
      </c>
      <c r="AU3" s="28">
        <v>1855.6</v>
      </c>
    </row>
    <row r="4" spans="2:47">
      <c r="B4" s="27" t="s">
        <v>432</v>
      </c>
      <c r="C4" s="28" t="s">
        <v>498</v>
      </c>
      <c r="D4" s="28">
        <v>9785.1</v>
      </c>
      <c r="E4" s="28">
        <v>10206.6</v>
      </c>
      <c r="F4" s="28">
        <v>10609.4</v>
      </c>
      <c r="G4" s="28">
        <v>10993.2</v>
      </c>
      <c r="H4" s="28">
        <v>11357.7</v>
      </c>
      <c r="I4" s="28">
        <v>11598.1</v>
      </c>
      <c r="J4" s="28">
        <v>11870.1</v>
      </c>
      <c r="K4" s="28">
        <v>12012.2</v>
      </c>
      <c r="L4" s="28">
        <v>12151.7</v>
      </c>
      <c r="M4" s="28">
        <v>12281.6</v>
      </c>
      <c r="N4" s="28">
        <v>12405.4</v>
      </c>
      <c r="O4" s="28">
        <v>12522.7</v>
      </c>
      <c r="P4" s="28">
        <v>12631.2</v>
      </c>
      <c r="Q4" s="28">
        <v>12734.4</v>
      </c>
      <c r="R4" s="28">
        <v>12861.4</v>
      </c>
      <c r="S4" s="28">
        <v>12986.5</v>
      </c>
      <c r="T4" s="28">
        <v>13109.2</v>
      </c>
      <c r="U4" s="28">
        <v>13231</v>
      </c>
      <c r="V4" s="28">
        <v>13348.9</v>
      </c>
      <c r="W4" s="28">
        <v>13465.6</v>
      </c>
      <c r="X4" s="28">
        <v>13579.1</v>
      </c>
      <c r="Y4" s="28">
        <v>13690.2</v>
      </c>
      <c r="Z4" s="28">
        <v>13801</v>
      </c>
      <c r="AA4" s="28">
        <v>13907.3</v>
      </c>
      <c r="AB4" s="28">
        <v>14013.3</v>
      </c>
      <c r="AC4" s="28">
        <v>14115.3</v>
      </c>
      <c r="AD4" s="28">
        <v>14218</v>
      </c>
      <c r="AE4" s="28">
        <v>14316.8</v>
      </c>
      <c r="AF4" s="28">
        <v>14414.6</v>
      </c>
      <c r="AG4" s="28">
        <v>14507.7</v>
      </c>
      <c r="AH4" s="28">
        <v>14601.4</v>
      </c>
      <c r="AI4" s="28">
        <v>14692.2</v>
      </c>
      <c r="AJ4" s="28">
        <v>14781.1</v>
      </c>
      <c r="AK4" s="28">
        <v>14867.3</v>
      </c>
      <c r="AL4" s="28">
        <v>14951</v>
      </c>
      <c r="AM4" s="28">
        <v>15032</v>
      </c>
      <c r="AN4" s="28">
        <v>15109.3</v>
      </c>
      <c r="AO4" s="28">
        <v>15182.6</v>
      </c>
      <c r="AP4" s="28">
        <v>15253.5</v>
      </c>
      <c r="AQ4" s="28">
        <v>15319.6</v>
      </c>
      <c r="AR4" s="28">
        <v>15385.5</v>
      </c>
      <c r="AS4" s="28">
        <v>15449.5</v>
      </c>
      <c r="AT4" s="28">
        <v>15509</v>
      </c>
      <c r="AU4" s="28">
        <v>15566.1</v>
      </c>
    </row>
    <row r="5" spans="2:47">
      <c r="B5" s="27" t="s">
        <v>385</v>
      </c>
      <c r="C5" s="28" t="s">
        <v>498</v>
      </c>
      <c r="D5" s="28">
        <v>11384.4</v>
      </c>
      <c r="E5" s="28">
        <v>12012.1</v>
      </c>
      <c r="F5" s="28">
        <v>12626.4</v>
      </c>
      <c r="G5" s="28">
        <v>13227.4</v>
      </c>
      <c r="H5" s="28">
        <v>13814.8</v>
      </c>
      <c r="I5" s="28">
        <v>14957.5</v>
      </c>
      <c r="J5" s="28">
        <v>15234.9</v>
      </c>
      <c r="K5" s="28">
        <v>15484.1</v>
      </c>
      <c r="L5" s="28">
        <v>15777.3</v>
      </c>
      <c r="M5" s="28">
        <v>16075.8</v>
      </c>
      <c r="N5" s="28">
        <v>16371.9</v>
      </c>
      <c r="O5" s="28">
        <v>16671.400000000001</v>
      </c>
      <c r="P5" s="28">
        <v>16972.8</v>
      </c>
      <c r="Q5" s="28">
        <v>17275.099999999999</v>
      </c>
      <c r="R5" s="28">
        <v>17526.900000000001</v>
      </c>
      <c r="S5" s="28">
        <v>17772.900000000001</v>
      </c>
      <c r="T5" s="28">
        <v>18013.900000000001</v>
      </c>
      <c r="U5" s="28">
        <v>18251</v>
      </c>
      <c r="V5" s="28">
        <v>18483.3</v>
      </c>
      <c r="W5" s="28">
        <v>18711.400000000001</v>
      </c>
      <c r="X5" s="28">
        <v>18934.599999999999</v>
      </c>
      <c r="Y5" s="28">
        <v>19152.7</v>
      </c>
      <c r="Z5" s="28">
        <v>19365.900000000001</v>
      </c>
      <c r="AA5" s="28">
        <v>19573.900000000001</v>
      </c>
      <c r="AB5" s="28">
        <v>19777</v>
      </c>
      <c r="AC5" s="28">
        <v>19974.3</v>
      </c>
      <c r="AD5" s="28">
        <v>20166.2</v>
      </c>
      <c r="AE5" s="28">
        <v>20351.900000000001</v>
      </c>
      <c r="AF5" s="28">
        <v>20532.099999999999</v>
      </c>
      <c r="AG5" s="28">
        <v>20705.900000000001</v>
      </c>
      <c r="AH5" s="28">
        <v>20874</v>
      </c>
      <c r="AI5" s="28">
        <v>21036.2</v>
      </c>
      <c r="AJ5" s="28">
        <v>21192.6</v>
      </c>
      <c r="AK5" s="28">
        <v>21343.3</v>
      </c>
      <c r="AL5" s="28">
        <v>21488.2</v>
      </c>
      <c r="AM5" s="28">
        <v>21635.1</v>
      </c>
      <c r="AN5" s="28">
        <v>21785.200000000001</v>
      </c>
      <c r="AO5" s="28">
        <v>21939.599999999999</v>
      </c>
      <c r="AP5" s="28">
        <v>22097.5</v>
      </c>
      <c r="AQ5" s="28">
        <v>22257.599999999999</v>
      </c>
      <c r="AR5" s="28">
        <v>22423.3</v>
      </c>
      <c r="AS5" s="28">
        <v>22591.3</v>
      </c>
      <c r="AT5" s="28">
        <v>22761.7</v>
      </c>
      <c r="AU5" s="28">
        <v>22936.400000000001</v>
      </c>
    </row>
    <row r="6" spans="2:47">
      <c r="B6" s="27" t="s">
        <v>434</v>
      </c>
      <c r="C6" s="28" t="s">
        <v>498</v>
      </c>
      <c r="D6" s="28">
        <v>5329.1</v>
      </c>
      <c r="E6" s="28">
        <v>5391.7</v>
      </c>
      <c r="F6" s="28">
        <v>5450.6</v>
      </c>
      <c r="G6" s="28">
        <v>5506</v>
      </c>
      <c r="H6" s="28">
        <v>5557.8</v>
      </c>
      <c r="I6" s="28">
        <v>5669.5</v>
      </c>
      <c r="J6" s="28">
        <v>5746.4</v>
      </c>
      <c r="K6" s="28">
        <v>5808.4</v>
      </c>
      <c r="L6" s="28">
        <v>5869.9</v>
      </c>
      <c r="M6" s="28">
        <v>5926.3</v>
      </c>
      <c r="N6" s="28">
        <v>5981.5</v>
      </c>
      <c r="O6" s="28">
        <v>6035.2</v>
      </c>
      <c r="P6" s="28">
        <v>6087.4</v>
      </c>
      <c r="Q6" s="28">
        <v>6138.1</v>
      </c>
      <c r="R6" s="28">
        <v>6193.5</v>
      </c>
      <c r="S6" s="28">
        <v>6248.1</v>
      </c>
      <c r="T6" s="28">
        <v>6301.8</v>
      </c>
      <c r="U6" s="28">
        <v>6354.5</v>
      </c>
      <c r="V6" s="28">
        <v>6406.3</v>
      </c>
      <c r="W6" s="28">
        <v>6457.1</v>
      </c>
      <c r="X6" s="28">
        <v>6507</v>
      </c>
      <c r="Y6" s="28">
        <v>6555.8</v>
      </c>
      <c r="Z6" s="28">
        <v>6603.7</v>
      </c>
      <c r="AA6" s="28">
        <v>6649</v>
      </c>
      <c r="AB6" s="28">
        <v>6691.8</v>
      </c>
      <c r="AC6" s="28">
        <v>6733.1</v>
      </c>
      <c r="AD6" s="28">
        <v>6772.8</v>
      </c>
      <c r="AE6" s="28">
        <v>6810.7</v>
      </c>
      <c r="AF6" s="28">
        <v>6846.5</v>
      </c>
      <c r="AG6" s="28">
        <v>6880.2</v>
      </c>
      <c r="AH6" s="28">
        <v>6911.7</v>
      </c>
      <c r="AI6" s="28">
        <v>6940.8</v>
      </c>
      <c r="AJ6" s="28">
        <v>6967.3</v>
      </c>
      <c r="AK6" s="28">
        <v>6990.9</v>
      </c>
      <c r="AL6" s="28">
        <v>7011.4</v>
      </c>
      <c r="AM6" s="28">
        <v>7028.4</v>
      </c>
      <c r="AN6" s="28">
        <v>7041.7</v>
      </c>
      <c r="AO6" s="28">
        <v>7050.9</v>
      </c>
      <c r="AP6" s="28">
        <v>7055.6</v>
      </c>
      <c r="AQ6" s="28">
        <v>7055.8</v>
      </c>
      <c r="AR6" s="28">
        <v>7051</v>
      </c>
      <c r="AS6" s="28">
        <v>7040.8</v>
      </c>
      <c r="AT6" s="28">
        <v>7024.8</v>
      </c>
      <c r="AU6" s="28">
        <v>7002.6</v>
      </c>
    </row>
    <row r="7" spans="2:47">
      <c r="B7" s="27" t="s">
        <v>439</v>
      </c>
      <c r="C7" s="28" t="s">
        <v>498</v>
      </c>
      <c r="D7" s="28">
        <v>127.8</v>
      </c>
      <c r="E7" s="28">
        <v>154</v>
      </c>
      <c r="F7" s="28">
        <v>180.3</v>
      </c>
      <c r="G7" s="28">
        <v>206.5</v>
      </c>
      <c r="H7" s="28">
        <v>232.8</v>
      </c>
      <c r="I7" s="28">
        <v>232.5</v>
      </c>
      <c r="J7" s="28">
        <v>232</v>
      </c>
      <c r="K7" s="28">
        <v>231.6</v>
      </c>
      <c r="L7" s="28">
        <v>231.1</v>
      </c>
      <c r="M7" s="28">
        <v>230.7</v>
      </c>
      <c r="N7" s="28">
        <v>230.2</v>
      </c>
      <c r="O7" s="28">
        <v>229.9</v>
      </c>
      <c r="P7" s="28">
        <v>229.4</v>
      </c>
      <c r="Q7" s="28">
        <v>229.1</v>
      </c>
      <c r="R7" s="28">
        <v>228.8</v>
      </c>
      <c r="S7" s="28">
        <v>228.4</v>
      </c>
      <c r="T7" s="28">
        <v>228.1</v>
      </c>
      <c r="U7" s="28">
        <v>227.8</v>
      </c>
      <c r="V7" s="28">
        <v>227.6</v>
      </c>
      <c r="W7" s="28">
        <v>227.3</v>
      </c>
      <c r="X7" s="28">
        <v>227</v>
      </c>
      <c r="Y7" s="28">
        <v>226.7</v>
      </c>
      <c r="Z7" s="28">
        <v>226.5</v>
      </c>
      <c r="AA7" s="28">
        <v>226.3</v>
      </c>
      <c r="AB7" s="28">
        <v>226.1</v>
      </c>
      <c r="AC7" s="28">
        <v>225.9</v>
      </c>
      <c r="AD7" s="28">
        <v>225.6</v>
      </c>
      <c r="AE7" s="28">
        <v>225.5</v>
      </c>
      <c r="AF7" s="28">
        <v>225.3</v>
      </c>
      <c r="AG7" s="28">
        <v>225.1</v>
      </c>
      <c r="AH7" s="28">
        <v>225</v>
      </c>
      <c r="AI7" s="28">
        <v>224.8</v>
      </c>
      <c r="AJ7" s="28">
        <v>224.7</v>
      </c>
      <c r="AK7" s="28">
        <v>224.6</v>
      </c>
      <c r="AL7" s="28">
        <v>224.4</v>
      </c>
      <c r="AM7" s="28">
        <v>224.3</v>
      </c>
      <c r="AN7" s="28">
        <v>224.2</v>
      </c>
      <c r="AO7" s="28">
        <v>224.1</v>
      </c>
      <c r="AP7" s="28">
        <v>224</v>
      </c>
      <c r="AQ7" s="28">
        <v>223.9</v>
      </c>
      <c r="AR7" s="28">
        <v>223.8</v>
      </c>
      <c r="AS7" s="28">
        <v>223.7</v>
      </c>
      <c r="AT7" s="28">
        <v>223.6</v>
      </c>
      <c r="AU7" s="28">
        <v>223.5</v>
      </c>
    </row>
    <row r="8" spans="2:47">
      <c r="B8" s="27" t="s">
        <v>391</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436</v>
      </c>
      <c r="C9" s="28" t="s">
        <v>498</v>
      </c>
      <c r="D9" s="28">
        <v>17077.8</v>
      </c>
      <c r="E9" s="28">
        <v>18738.7</v>
      </c>
      <c r="F9" s="28">
        <v>20364.3</v>
      </c>
      <c r="G9" s="28">
        <v>21954.1</v>
      </c>
      <c r="H9" s="28">
        <v>23507.5</v>
      </c>
      <c r="I9" s="28">
        <v>23498.799999999999</v>
      </c>
      <c r="J9" s="28">
        <v>23780.799999999999</v>
      </c>
      <c r="K9" s="28">
        <v>23937.3</v>
      </c>
      <c r="L9" s="28">
        <v>24067.1</v>
      </c>
      <c r="M9" s="28">
        <v>24150.799999999999</v>
      </c>
      <c r="N9" s="28">
        <v>24215</v>
      </c>
      <c r="O9" s="28">
        <v>24263</v>
      </c>
      <c r="P9" s="28">
        <v>24260.9</v>
      </c>
      <c r="Q9" s="28">
        <v>24252</v>
      </c>
      <c r="R9" s="28">
        <v>24392.1</v>
      </c>
      <c r="S9" s="28">
        <v>24528.9</v>
      </c>
      <c r="T9" s="28">
        <v>24657</v>
      </c>
      <c r="U9" s="28">
        <v>24802.799999999999</v>
      </c>
      <c r="V9" s="28">
        <v>24921.4</v>
      </c>
      <c r="W9" s="28">
        <v>25048.7</v>
      </c>
      <c r="X9" s="28">
        <v>25164.400000000001</v>
      </c>
      <c r="Y9" s="28">
        <v>25269.4</v>
      </c>
      <c r="Z9" s="28">
        <v>25406.7</v>
      </c>
      <c r="AA9" s="28">
        <v>25506.6</v>
      </c>
      <c r="AB9" s="28">
        <v>25632.400000000001</v>
      </c>
      <c r="AC9" s="28">
        <v>25727.5</v>
      </c>
      <c r="AD9" s="28">
        <v>25860.3</v>
      </c>
      <c r="AE9" s="28">
        <v>25966.6</v>
      </c>
      <c r="AF9" s="28">
        <v>26088.799999999999</v>
      </c>
      <c r="AG9" s="28">
        <v>26163.4</v>
      </c>
      <c r="AH9" s="28">
        <v>26281.4</v>
      </c>
      <c r="AI9" s="28">
        <v>26378.400000000001</v>
      </c>
      <c r="AJ9" s="28">
        <v>26482.1</v>
      </c>
      <c r="AK9" s="28">
        <v>26567.3</v>
      </c>
      <c r="AL9" s="28">
        <v>26658.6</v>
      </c>
      <c r="AM9" s="28">
        <v>26738.9</v>
      </c>
      <c r="AN9" s="28">
        <v>26801.3</v>
      </c>
      <c r="AO9" s="28">
        <v>26808.5</v>
      </c>
      <c r="AP9" s="28">
        <v>26802.799999999999</v>
      </c>
      <c r="AQ9" s="28">
        <v>26735.9</v>
      </c>
      <c r="AR9" s="28">
        <v>26673.8</v>
      </c>
      <c r="AS9" s="28">
        <v>26599.599999999999</v>
      </c>
      <c r="AT9" s="28">
        <v>26474.7</v>
      </c>
      <c r="AU9" s="28">
        <v>26345.599999999999</v>
      </c>
    </row>
    <row r="10" spans="2:47">
      <c r="B10" s="27" t="s">
        <v>501</v>
      </c>
      <c r="C10" s="29" t="s">
        <v>498</v>
      </c>
      <c r="D10" s="30">
        <f>SUM(D3:D9)</f>
        <v>44875</v>
      </c>
      <c r="E10" s="30">
        <f t="shared" ref="E10:AU10" si="0">SUM(E3:E9)</f>
        <v>47746.200000000004</v>
      </c>
      <c r="F10" s="30">
        <f t="shared" si="0"/>
        <v>50556.7</v>
      </c>
      <c r="G10" s="30">
        <f t="shared" si="0"/>
        <v>53306.1</v>
      </c>
      <c r="H10" s="30">
        <f t="shared" si="0"/>
        <v>55993.7</v>
      </c>
      <c r="I10" s="30">
        <f t="shared" si="0"/>
        <v>57457</v>
      </c>
      <c r="J10" s="30">
        <f t="shared" si="0"/>
        <v>58378.600000000006</v>
      </c>
      <c r="K10" s="30">
        <f t="shared" si="0"/>
        <v>59000.7</v>
      </c>
      <c r="L10" s="30">
        <f t="shared" si="0"/>
        <v>59640.2</v>
      </c>
      <c r="M10" s="30">
        <f t="shared" si="0"/>
        <v>60219.899999999994</v>
      </c>
      <c r="N10" s="30">
        <f t="shared" si="0"/>
        <v>60767.899999999994</v>
      </c>
      <c r="O10" s="30">
        <f t="shared" si="0"/>
        <v>61292.6</v>
      </c>
      <c r="P10" s="30">
        <f t="shared" si="0"/>
        <v>61754.100000000006</v>
      </c>
      <c r="Q10" s="30">
        <f t="shared" si="0"/>
        <v>62201.1</v>
      </c>
      <c r="R10" s="30">
        <f t="shared" si="0"/>
        <v>62789.599999999999</v>
      </c>
      <c r="S10" s="30">
        <f t="shared" si="0"/>
        <v>63365.8</v>
      </c>
      <c r="T10" s="30">
        <f t="shared" si="0"/>
        <v>63924.5</v>
      </c>
      <c r="U10" s="30">
        <f t="shared" si="0"/>
        <v>64495.7</v>
      </c>
      <c r="V10" s="30">
        <f t="shared" si="0"/>
        <v>65028.600000000006</v>
      </c>
      <c r="W10" s="30">
        <f t="shared" si="0"/>
        <v>65564.100000000006</v>
      </c>
      <c r="X10" s="30">
        <f t="shared" si="0"/>
        <v>66078.100000000006</v>
      </c>
      <c r="Y10" s="30">
        <f t="shared" si="0"/>
        <v>66572.3</v>
      </c>
      <c r="Z10" s="30">
        <f t="shared" si="0"/>
        <v>67094</v>
      </c>
      <c r="AA10" s="30">
        <f t="shared" si="0"/>
        <v>67564.100000000006</v>
      </c>
      <c r="AB10" s="30">
        <f t="shared" si="0"/>
        <v>68053.5</v>
      </c>
      <c r="AC10" s="30">
        <f t="shared" si="0"/>
        <v>68499.600000000006</v>
      </c>
      <c r="AD10" s="30">
        <f t="shared" si="0"/>
        <v>68978.600000000006</v>
      </c>
      <c r="AE10" s="30">
        <f t="shared" si="0"/>
        <v>69418.2</v>
      </c>
      <c r="AF10" s="30">
        <f t="shared" si="0"/>
        <v>69865.600000000006</v>
      </c>
      <c r="AG10" s="30">
        <f t="shared" si="0"/>
        <v>70250.2</v>
      </c>
      <c r="AH10" s="30">
        <f t="shared" si="0"/>
        <v>70672.7</v>
      </c>
      <c r="AI10" s="30">
        <f t="shared" si="0"/>
        <v>71062.200000000012</v>
      </c>
      <c r="AJ10" s="30">
        <f t="shared" si="0"/>
        <v>71448.299999999988</v>
      </c>
      <c r="AK10" s="30">
        <f t="shared" si="0"/>
        <v>71804</v>
      </c>
      <c r="AL10" s="30">
        <f t="shared" si="0"/>
        <v>72154</v>
      </c>
      <c r="AM10" s="30">
        <f t="shared" si="0"/>
        <v>72488.3</v>
      </c>
      <c r="AN10" s="30">
        <f t="shared" si="0"/>
        <v>72799.299999999988</v>
      </c>
      <c r="AO10" s="30">
        <f t="shared" si="0"/>
        <v>73049.399999999994</v>
      </c>
      <c r="AP10" s="30">
        <f t="shared" si="0"/>
        <v>73282.5</v>
      </c>
      <c r="AQ10" s="30">
        <f t="shared" si="0"/>
        <v>73444.600000000006</v>
      </c>
      <c r="AR10" s="30">
        <f t="shared" si="0"/>
        <v>73612.400000000009</v>
      </c>
      <c r="AS10" s="30">
        <f t="shared" si="0"/>
        <v>73762.600000000006</v>
      </c>
      <c r="AT10" s="30">
        <f t="shared" si="0"/>
        <v>73850.8</v>
      </c>
      <c r="AU10" s="30">
        <f t="shared" si="0"/>
        <v>73929.8</v>
      </c>
    </row>
    <row r="12" spans="2:47">
      <c r="B12" s="24" t="s">
        <v>502</v>
      </c>
      <c r="C12" s="25" t="s">
        <v>422</v>
      </c>
      <c r="D12" s="25">
        <v>2017</v>
      </c>
      <c r="E12" s="25">
        <v>2018</v>
      </c>
      <c r="F12" s="25">
        <v>2019</v>
      </c>
      <c r="G12" s="25">
        <v>2020</v>
      </c>
      <c r="H12" s="25">
        <v>2021</v>
      </c>
      <c r="I12" s="25">
        <v>2022</v>
      </c>
      <c r="J12" s="25">
        <v>2023</v>
      </c>
      <c r="K12" s="25">
        <v>2024</v>
      </c>
      <c r="L12" s="25">
        <v>2025</v>
      </c>
      <c r="M12" s="25">
        <v>2026</v>
      </c>
      <c r="N12" s="25">
        <v>2027</v>
      </c>
      <c r="O12" s="25">
        <v>2028</v>
      </c>
      <c r="P12" s="25">
        <v>2029</v>
      </c>
      <c r="Q12" s="25">
        <v>2030</v>
      </c>
      <c r="R12" s="25">
        <v>2031</v>
      </c>
      <c r="S12" s="25">
        <v>2032</v>
      </c>
      <c r="T12" s="25">
        <v>2033</v>
      </c>
      <c r="U12" s="25">
        <v>2034</v>
      </c>
      <c r="V12" s="25">
        <v>2035</v>
      </c>
      <c r="W12" s="25">
        <v>2036</v>
      </c>
      <c r="X12" s="25">
        <v>2037</v>
      </c>
      <c r="Y12" s="25">
        <v>2038</v>
      </c>
      <c r="Z12" s="25">
        <v>2039</v>
      </c>
      <c r="AA12" s="25">
        <v>2040</v>
      </c>
      <c r="AB12" s="25">
        <v>2041</v>
      </c>
      <c r="AC12" s="25">
        <v>2042</v>
      </c>
      <c r="AD12" s="25">
        <v>2043</v>
      </c>
      <c r="AE12" s="25">
        <v>2044</v>
      </c>
      <c r="AF12" s="25">
        <v>2045</v>
      </c>
      <c r="AG12" s="25">
        <v>2046</v>
      </c>
      <c r="AH12" s="25">
        <v>2047</v>
      </c>
      <c r="AI12" s="25">
        <v>2048</v>
      </c>
      <c r="AJ12" s="25">
        <v>2049</v>
      </c>
      <c r="AK12" s="25">
        <v>2050</v>
      </c>
      <c r="AL12" s="25">
        <v>2051</v>
      </c>
      <c r="AM12" s="25">
        <v>2052</v>
      </c>
      <c r="AN12" s="25">
        <v>2053</v>
      </c>
      <c r="AO12" s="25">
        <v>2054</v>
      </c>
      <c r="AP12" s="25">
        <v>2055</v>
      </c>
      <c r="AQ12" s="25">
        <v>2056</v>
      </c>
      <c r="AR12" s="25">
        <v>2057</v>
      </c>
      <c r="AS12" s="25">
        <v>2058</v>
      </c>
      <c r="AT12" s="25">
        <v>2059</v>
      </c>
      <c r="AU12" s="25">
        <v>2060</v>
      </c>
    </row>
    <row r="13" spans="2:47" ht="15">
      <c r="B13" s="27" t="s">
        <v>397</v>
      </c>
      <c r="C13" s="28" t="s">
        <v>498</v>
      </c>
      <c r="D13" s="138">
        <v>1170.7555960196912</v>
      </c>
      <c r="E13" s="138">
        <v>1243.1295817361363</v>
      </c>
      <c r="F13" s="138">
        <v>1325.6734112086192</v>
      </c>
      <c r="G13" s="138">
        <v>1418.8556532743819</v>
      </c>
      <c r="H13" s="138">
        <v>1523.1448767706647</v>
      </c>
      <c r="I13" s="138">
        <v>1500.6078010381702</v>
      </c>
      <c r="J13" s="138">
        <v>1514.3982488301385</v>
      </c>
      <c r="K13" s="138">
        <v>1527.1393824844768</v>
      </c>
      <c r="L13" s="138">
        <v>1543.1199317894939</v>
      </c>
      <c r="M13" s="138">
        <v>1554.7162631946233</v>
      </c>
      <c r="N13" s="138">
        <v>1563.9067942174886</v>
      </c>
      <c r="O13" s="138">
        <v>1570.3518256124548</v>
      </c>
      <c r="P13" s="138">
        <v>1572.441544372989</v>
      </c>
      <c r="Q13" s="138">
        <v>1572.4150086427912</v>
      </c>
      <c r="R13" s="138">
        <v>1586.8746727314335</v>
      </c>
      <c r="S13" s="138">
        <v>1600.9883210947471</v>
      </c>
      <c r="T13" s="138">
        <v>1614.5047262732678</v>
      </c>
      <c r="U13" s="138">
        <v>1628.584374921056</v>
      </c>
      <c r="V13" s="138">
        <v>1641.1365997258617</v>
      </c>
      <c r="W13" s="138">
        <v>1654.0120301512218</v>
      </c>
      <c r="X13" s="138">
        <v>1665.988003384582</v>
      </c>
      <c r="Y13" s="138">
        <v>1677.4654556858952</v>
      </c>
      <c r="Z13" s="138">
        <v>1690.1723340586668</v>
      </c>
      <c r="AA13" s="138">
        <v>1700.9892793871909</v>
      </c>
      <c r="AB13" s="138">
        <v>1712.9423241064794</v>
      </c>
      <c r="AC13" s="138">
        <v>1723.4835905172652</v>
      </c>
      <c r="AD13" s="138">
        <v>1735.7337147921376</v>
      </c>
      <c r="AE13" s="138">
        <v>1746.7460770854511</v>
      </c>
      <c r="AF13" s="138">
        <v>1758.326569217257</v>
      </c>
      <c r="AG13" s="138">
        <v>1767.9253798158777</v>
      </c>
      <c r="AH13" s="138">
        <v>1779.2351854201975</v>
      </c>
      <c r="AI13" s="138">
        <v>1789.8160461345772</v>
      </c>
      <c r="AJ13" s="138">
        <v>1800.5166219954579</v>
      </c>
      <c r="AK13" s="138">
        <v>1810.55024898275</v>
      </c>
      <c r="AL13" s="138">
        <v>1820.4133256101122</v>
      </c>
      <c r="AM13" s="138">
        <v>1829.6002750940547</v>
      </c>
      <c r="AN13" s="138">
        <v>1837.60465313293</v>
      </c>
      <c r="AO13" s="138">
        <v>1843.6503172705561</v>
      </c>
      <c r="AP13" s="138">
        <v>1849.1215101786934</v>
      </c>
      <c r="AQ13" s="138">
        <v>1851.7718194231936</v>
      </c>
      <c r="AR13" s="138">
        <v>1855.0010245892067</v>
      </c>
      <c r="AS13" s="138">
        <v>1857.7321995307941</v>
      </c>
      <c r="AT13" s="138">
        <v>1857.0210838447056</v>
      </c>
      <c r="AU13" s="138">
        <v>1855.5786579567891</v>
      </c>
    </row>
    <row r="14" spans="2:47" ht="15">
      <c r="B14" s="27" t="s">
        <v>432</v>
      </c>
      <c r="C14" s="28" t="s">
        <v>498</v>
      </c>
      <c r="D14" s="138">
        <v>9785.0926649586345</v>
      </c>
      <c r="E14" s="138">
        <v>10206.647691474056</v>
      </c>
      <c r="F14" s="138">
        <v>10609.402532512842</v>
      </c>
      <c r="G14" s="138">
        <v>10993.1560717345</v>
      </c>
      <c r="H14" s="138">
        <v>11357.707192798534</v>
      </c>
      <c r="I14" s="138">
        <v>11598.105734325238</v>
      </c>
      <c r="J14" s="138">
        <v>11870.125280063781</v>
      </c>
      <c r="K14" s="138">
        <v>12004.511316484057</v>
      </c>
      <c r="L14" s="138">
        <v>12136.408790598636</v>
      </c>
      <c r="M14" s="138">
        <v>12258.889307760064</v>
      </c>
      <c r="N14" s="138">
        <v>12375.234410409763</v>
      </c>
      <c r="O14" s="138">
        <v>12485.044931302173</v>
      </c>
      <c r="P14" s="138">
        <v>12586.225383414865</v>
      </c>
      <c r="Q14" s="138">
        <v>12682.134242368556</v>
      </c>
      <c r="R14" s="138">
        <v>12801.870000767152</v>
      </c>
      <c r="S14" s="138">
        <v>12919.826707364589</v>
      </c>
      <c r="T14" s="138">
        <v>13035.300079277191</v>
      </c>
      <c r="U14" s="138">
        <v>13149.961185038614</v>
      </c>
      <c r="V14" s="138">
        <v>13260.786347606158</v>
      </c>
      <c r="W14" s="138">
        <v>13370.448116567357</v>
      </c>
      <c r="X14" s="138">
        <v>13476.91333144871</v>
      </c>
      <c r="Y14" s="138">
        <v>13580.934737243111</v>
      </c>
      <c r="Z14" s="138">
        <v>13684.801059027079</v>
      </c>
      <c r="AA14" s="138">
        <v>13784.139264218309</v>
      </c>
      <c r="AB14" s="138">
        <v>13883.208244811838</v>
      </c>
      <c r="AC14" s="138">
        <v>13978.297943019834</v>
      </c>
      <c r="AD14" s="138">
        <v>14074.078147495731</v>
      </c>
      <c r="AE14" s="138">
        <v>14165.957441108911</v>
      </c>
      <c r="AF14" s="138">
        <v>14256.877084275959</v>
      </c>
      <c r="AG14" s="138">
        <v>14343.162579735135</v>
      </c>
      <c r="AH14" s="138">
        <v>14429.96415543275</v>
      </c>
      <c r="AI14" s="138">
        <v>14514.001238190014</v>
      </c>
      <c r="AJ14" s="138">
        <v>14596.122792481267</v>
      </c>
      <c r="AK14" s="138">
        <v>14675.407944947452</v>
      </c>
      <c r="AL14" s="138">
        <v>14752.353182893163</v>
      </c>
      <c r="AM14" s="138">
        <v>14826.511898722289</v>
      </c>
      <c r="AN14" s="138">
        <v>14896.977993734783</v>
      </c>
      <c r="AO14" s="138">
        <v>14963.471324282493</v>
      </c>
      <c r="AP14" s="138">
        <v>15027.622315550047</v>
      </c>
      <c r="AQ14" s="138">
        <v>15086.892436311555</v>
      </c>
      <c r="AR14" s="138">
        <v>15145.985250021529</v>
      </c>
      <c r="AS14" s="138">
        <v>15203.249519403971</v>
      </c>
      <c r="AT14" s="138">
        <v>15256.00369807194</v>
      </c>
      <c r="AU14" s="138">
        <v>15306.265320777229</v>
      </c>
    </row>
    <row r="15" spans="2:47" ht="15">
      <c r="B15" s="27" t="s">
        <v>385</v>
      </c>
      <c r="C15" s="28" t="s">
        <v>498</v>
      </c>
      <c r="D15" s="138">
        <v>11384.449151638795</v>
      </c>
      <c r="E15" s="138">
        <v>12012.097953683467</v>
      </c>
      <c r="F15" s="138">
        <v>12626.425884240063</v>
      </c>
      <c r="G15" s="138">
        <v>13227.356849131746</v>
      </c>
      <c r="H15" s="138">
        <v>13814.814754181387</v>
      </c>
      <c r="I15" s="138">
        <v>14957.492757288104</v>
      </c>
      <c r="J15" s="138">
        <v>15234.893978093143</v>
      </c>
      <c r="K15" s="138">
        <v>15484.085420645546</v>
      </c>
      <c r="L15" s="138">
        <v>15777.259350967712</v>
      </c>
      <c r="M15" s="138">
        <v>16075.709921315171</v>
      </c>
      <c r="N15" s="138">
        <v>16371.852187406899</v>
      </c>
      <c r="O15" s="138">
        <v>16671.297735719796</v>
      </c>
      <c r="P15" s="138">
        <v>16972.683477473747</v>
      </c>
      <c r="Q15" s="138">
        <v>17274.985801632301</v>
      </c>
      <c r="R15" s="138">
        <v>17526.724416088295</v>
      </c>
      <c r="S15" s="138">
        <v>17772.703131675135</v>
      </c>
      <c r="T15" s="138">
        <v>18013.736853036877</v>
      </c>
      <c r="U15" s="138">
        <v>18250.744407350539</v>
      </c>
      <c r="V15" s="138">
        <v>18483.103706770307</v>
      </c>
      <c r="W15" s="138">
        <v>18711.128111880782</v>
      </c>
      <c r="X15" s="138">
        <v>18934.319003467546</v>
      </c>
      <c r="Y15" s="138">
        <v>19152.390241510631</v>
      </c>
      <c r="Z15" s="138">
        <v>19365.619768874261</v>
      </c>
      <c r="AA15" s="138">
        <v>19573.536755645975</v>
      </c>
      <c r="AB15" s="138">
        <v>19776.627107771859</v>
      </c>
      <c r="AC15" s="138">
        <v>19973.92904537699</v>
      </c>
      <c r="AD15" s="138">
        <v>20165.835589340175</v>
      </c>
      <c r="AE15" s="138">
        <v>20351.537747391758</v>
      </c>
      <c r="AF15" s="138">
        <v>20531.652820961204</v>
      </c>
      <c r="AG15" s="138">
        <v>20705.44412305432</v>
      </c>
      <c r="AH15" s="138">
        <v>20873.586704012418</v>
      </c>
      <c r="AI15" s="138">
        <v>21035.694737870916</v>
      </c>
      <c r="AJ15" s="138">
        <v>21192.100271490435</v>
      </c>
      <c r="AK15" s="138">
        <v>21342.737823274656</v>
      </c>
      <c r="AL15" s="138">
        <v>21487.668960935112</v>
      </c>
      <c r="AM15" s="138">
        <v>21634.578265360964</v>
      </c>
      <c r="AN15" s="138">
        <v>21784.585895644897</v>
      </c>
      <c r="AO15" s="138">
        <v>21939.012097824496</v>
      </c>
      <c r="AP15" s="138">
        <v>22096.858754054425</v>
      </c>
      <c r="AQ15" s="138">
        <v>22256.996151903524</v>
      </c>
      <c r="AR15" s="138">
        <v>22422.681647342724</v>
      </c>
      <c r="AS15" s="138">
        <v>22590.600069427142</v>
      </c>
      <c r="AT15" s="138">
        <v>22761.002191948573</v>
      </c>
      <c r="AU15" s="138">
        <v>22935.725395179761</v>
      </c>
    </row>
    <row r="16" spans="2:47" ht="15">
      <c r="B16" s="27" t="s">
        <v>434</v>
      </c>
      <c r="C16" s="28" t="s">
        <v>498</v>
      </c>
      <c r="D16" s="138">
        <v>5329.0576885533246</v>
      </c>
      <c r="E16" s="138">
        <v>5391.6919908396439</v>
      </c>
      <c r="F16" s="138">
        <v>5450.6273542876052</v>
      </c>
      <c r="G16" s="138">
        <v>5505.9512782302727</v>
      </c>
      <c r="H16" s="138">
        <v>5557.7512620006937</v>
      </c>
      <c r="I16" s="138">
        <v>5669.5317057793136</v>
      </c>
      <c r="J16" s="138">
        <v>5746.3575860757082</v>
      </c>
      <c r="K16" s="138">
        <v>5804.9064102405764</v>
      </c>
      <c r="L16" s="138">
        <v>5862.9258302555181</v>
      </c>
      <c r="M16" s="138">
        <v>5916.0522535638456</v>
      </c>
      <c r="N16" s="138">
        <v>5967.8447556810534</v>
      </c>
      <c r="O16" s="138">
        <v>6018.2322417231944</v>
      </c>
      <c r="P16" s="138">
        <v>6067.1426108877677</v>
      </c>
      <c r="Q16" s="138">
        <v>6114.5971968136055</v>
      </c>
      <c r="R16" s="138">
        <v>6166.7555080074162</v>
      </c>
      <c r="S16" s="138">
        <v>6218.1530582974601</v>
      </c>
      <c r="T16" s="138">
        <v>6268.6188027435255</v>
      </c>
      <c r="U16" s="138">
        <v>6318.2036336025203</v>
      </c>
      <c r="V16" s="138">
        <v>6366.8404019916234</v>
      </c>
      <c r="W16" s="138">
        <v>6414.5327856390513</v>
      </c>
      <c r="X16" s="138">
        <v>6461.2716999898348</v>
      </c>
      <c r="Y16" s="138">
        <v>6507.0360184775645</v>
      </c>
      <c r="Z16" s="138">
        <v>6551.8319995962447</v>
      </c>
      <c r="AA16" s="138">
        <v>6594.0721609337743</v>
      </c>
      <c r="AB16" s="138">
        <v>6633.9121663940787</v>
      </c>
      <c r="AC16" s="138">
        <v>6672.2084321865095</v>
      </c>
      <c r="AD16" s="138">
        <v>6708.8965836409425</v>
      </c>
      <c r="AE16" s="138">
        <v>6743.7844993182052</v>
      </c>
      <c r="AF16" s="138">
        <v>6776.5949210385361</v>
      </c>
      <c r="AG16" s="138">
        <v>6807.354900362584</v>
      </c>
      <c r="AH16" s="138">
        <v>6835.9134380592268</v>
      </c>
      <c r="AI16" s="138">
        <v>6862.1221346042557</v>
      </c>
      <c r="AJ16" s="138">
        <v>6885.6503986082362</v>
      </c>
      <c r="AK16" s="138">
        <v>6906.3476337566653</v>
      </c>
      <c r="AL16" s="138">
        <v>6923.8910334338743</v>
      </c>
      <c r="AM16" s="138">
        <v>6938.0298513737371</v>
      </c>
      <c r="AN16" s="138">
        <v>6948.3612620006015</v>
      </c>
      <c r="AO16" s="138">
        <v>6954.6894708786203</v>
      </c>
      <c r="AP16" s="138">
        <v>6956.5105282546301</v>
      </c>
      <c r="AQ16" s="138">
        <v>6953.8753741610244</v>
      </c>
      <c r="AR16" s="138">
        <v>6946.1905426890598</v>
      </c>
      <c r="AS16" s="138">
        <v>6933.1724590311824</v>
      </c>
      <c r="AT16" s="138">
        <v>6914.3395812809913</v>
      </c>
      <c r="AU16" s="138">
        <v>6889.2624373046301</v>
      </c>
    </row>
    <row r="17" spans="2:47" ht="15">
      <c r="B17" s="27" t="s">
        <v>439</v>
      </c>
      <c r="C17" s="28" t="s">
        <v>498</v>
      </c>
      <c r="D17" s="138">
        <v>127.84530532394014</v>
      </c>
      <c r="E17" s="138">
        <v>154.03564542906713</v>
      </c>
      <c r="F17" s="138">
        <v>180.25647173007462</v>
      </c>
      <c r="G17" s="138">
        <v>206.51471547832347</v>
      </c>
      <c r="H17" s="138">
        <v>232.81730792517456</v>
      </c>
      <c r="I17" s="138">
        <v>232.51999296198076</v>
      </c>
      <c r="J17" s="138">
        <v>232.01665151020507</v>
      </c>
      <c r="K17" s="138">
        <v>245.27758893063404</v>
      </c>
      <c r="L17" s="138">
        <v>258.41610243080953</v>
      </c>
      <c r="M17" s="138">
        <v>271.43199666523208</v>
      </c>
      <c r="N17" s="138">
        <v>284.36555973961129</v>
      </c>
      <c r="O17" s="138">
        <v>297.18841919409488</v>
      </c>
      <c r="P17" s="138">
        <v>309.88708387896747</v>
      </c>
      <c r="Q17" s="138">
        <v>322.59301496848616</v>
      </c>
      <c r="R17" s="138">
        <v>335.17156616225645</v>
      </c>
      <c r="S17" s="138">
        <v>347.72620356428331</v>
      </c>
      <c r="T17" s="138">
        <v>360.12114800394318</v>
      </c>
      <c r="U17" s="138">
        <v>372.57363047559141</v>
      </c>
      <c r="V17" s="138">
        <v>384.9109363564649</v>
      </c>
      <c r="W17" s="138">
        <v>397.20453230401188</v>
      </c>
      <c r="X17" s="138">
        <v>409.42390616821586</v>
      </c>
      <c r="Y17" s="138">
        <v>421.65573339899396</v>
      </c>
      <c r="Z17" s="138">
        <v>433.78805580899723</v>
      </c>
      <c r="AA17" s="138">
        <v>445.87714319545159</v>
      </c>
      <c r="AB17" s="138">
        <v>458.00948607574054</v>
      </c>
      <c r="AC17" s="138">
        <v>470.05240072537487</v>
      </c>
      <c r="AD17" s="138">
        <v>482.02666452694427</v>
      </c>
      <c r="AE17" s="138">
        <v>494.04763882948674</v>
      </c>
      <c r="AF17" s="138">
        <v>506.0331488154456</v>
      </c>
      <c r="AG17" s="138">
        <v>517.99865334846788</v>
      </c>
      <c r="AH17" s="138">
        <v>529.90425426239824</v>
      </c>
      <c r="AI17" s="138">
        <v>541.81140731717687</v>
      </c>
      <c r="AJ17" s="138">
        <v>553.72571167790284</v>
      </c>
      <c r="AK17" s="138">
        <v>565.54810595319316</v>
      </c>
      <c r="AL17" s="138">
        <v>577.48323852388717</v>
      </c>
      <c r="AM17" s="138">
        <v>589.30212242376501</v>
      </c>
      <c r="AN17" s="138">
        <v>601.19824300036373</v>
      </c>
      <c r="AO17" s="138">
        <v>613.03310865460151</v>
      </c>
      <c r="AP17" s="138">
        <v>624.90107953703853</v>
      </c>
      <c r="AQ17" s="138">
        <v>636.70924351918416</v>
      </c>
      <c r="AR17" s="138">
        <v>648.5500714078197</v>
      </c>
      <c r="AS17" s="138">
        <v>660.31441755054948</v>
      </c>
      <c r="AT17" s="138">
        <v>672.09962880873286</v>
      </c>
      <c r="AU17" s="138">
        <v>683.95439485159693</v>
      </c>
    </row>
    <row r="18" spans="2:47" ht="15">
      <c r="B18" s="27" t="s">
        <v>391</v>
      </c>
      <c r="C18" s="28" t="s">
        <v>498</v>
      </c>
      <c r="D18" s="138">
        <v>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38">
        <v>0</v>
      </c>
      <c r="AD18" s="138">
        <v>0</v>
      </c>
      <c r="AE18" s="138">
        <v>0</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row>
    <row r="19" spans="2:47" ht="15">
      <c r="B19" s="27" t="s">
        <v>436</v>
      </c>
      <c r="C19" s="28" t="s">
        <v>498</v>
      </c>
      <c r="D19" s="138">
        <v>17077.770977176562</v>
      </c>
      <c r="E19" s="138">
        <v>18738.731038454378</v>
      </c>
      <c r="F19" s="138">
        <v>20364.313028225257</v>
      </c>
      <c r="G19" s="138">
        <v>21954.054126701656</v>
      </c>
      <c r="H19" s="138">
        <v>23507.491514096015</v>
      </c>
      <c r="I19" s="138">
        <v>23498.848257166464</v>
      </c>
      <c r="J19" s="138">
        <v>23780.817092684527</v>
      </c>
      <c r="K19" s="138">
        <v>23937.344128500907</v>
      </c>
      <c r="L19" s="138">
        <v>24067.076136662105</v>
      </c>
      <c r="M19" s="138">
        <v>24150.779629510664</v>
      </c>
      <c r="N19" s="138">
        <v>24215.048615067069</v>
      </c>
      <c r="O19" s="138">
        <v>24263.016958548153</v>
      </c>
      <c r="P19" s="138">
        <v>24260.910523246926</v>
      </c>
      <c r="Q19" s="138">
        <v>24252.049514260143</v>
      </c>
      <c r="R19" s="138">
        <v>24392.08217858721</v>
      </c>
      <c r="S19" s="138">
        <v>24528.90572191072</v>
      </c>
      <c r="T19" s="138">
        <v>24657.046579640777</v>
      </c>
      <c r="U19" s="138">
        <v>24802.761096336606</v>
      </c>
      <c r="V19" s="138">
        <v>24921.430039361163</v>
      </c>
      <c r="W19" s="138">
        <v>25048.742481844853</v>
      </c>
      <c r="X19" s="138">
        <v>25164.408629249276</v>
      </c>
      <c r="Y19" s="138">
        <v>25269.35138167761</v>
      </c>
      <c r="Z19" s="138">
        <v>25406.678758231621</v>
      </c>
      <c r="AA19" s="138">
        <v>25506.634663546873</v>
      </c>
      <c r="AB19" s="138">
        <v>25632.435568215016</v>
      </c>
      <c r="AC19" s="138">
        <v>25727.536076960139</v>
      </c>
      <c r="AD19" s="138">
        <v>25860.271184889611</v>
      </c>
      <c r="AE19" s="138">
        <v>25966.63027406028</v>
      </c>
      <c r="AF19" s="138">
        <v>26088.784752795531</v>
      </c>
      <c r="AG19" s="138">
        <v>26163.413983637089</v>
      </c>
      <c r="AH19" s="138">
        <v>26281.426904594591</v>
      </c>
      <c r="AI19" s="138">
        <v>26378.396412210826</v>
      </c>
      <c r="AJ19" s="138">
        <v>26482.055621826286</v>
      </c>
      <c r="AK19" s="138">
        <v>26567.305047787027</v>
      </c>
      <c r="AL19" s="138">
        <v>26658.602192438579</v>
      </c>
      <c r="AM19" s="138">
        <v>26738.915892152105</v>
      </c>
      <c r="AN19" s="138">
        <v>26801.294433206192</v>
      </c>
      <c r="AO19" s="138">
        <v>26808.503245527299</v>
      </c>
      <c r="AP19" s="138">
        <v>26802.810853436567</v>
      </c>
      <c r="AQ19" s="138">
        <v>26735.921206904102</v>
      </c>
      <c r="AR19" s="138">
        <v>26673.768158388684</v>
      </c>
      <c r="AS19" s="138">
        <v>26599.559012571</v>
      </c>
      <c r="AT19" s="138">
        <v>26474.745018568447</v>
      </c>
      <c r="AU19" s="138">
        <v>26345.646143728864</v>
      </c>
    </row>
    <row r="20" spans="2:47">
      <c r="B20" s="27" t="s">
        <v>501</v>
      </c>
      <c r="C20" s="29" t="s">
        <v>498</v>
      </c>
      <c r="D20" s="30">
        <f>SUM(D13:D19)</f>
        <v>44874.971383670949</v>
      </c>
      <c r="E20" s="30">
        <f t="shared" ref="E20:AU20" si="1">SUM(E13:E19)</f>
        <v>47746.333901616745</v>
      </c>
      <c r="F20" s="30">
        <f t="shared" si="1"/>
        <v>50556.698682204456</v>
      </c>
      <c r="G20" s="30">
        <f t="shared" si="1"/>
        <v>53305.888694550886</v>
      </c>
      <c r="H20" s="30">
        <f t="shared" si="1"/>
        <v>55993.72690777247</v>
      </c>
      <c r="I20" s="30">
        <f t="shared" si="1"/>
        <v>57457.10624855927</v>
      </c>
      <c r="J20" s="30">
        <f t="shared" si="1"/>
        <v>58378.608837257496</v>
      </c>
      <c r="K20" s="30">
        <f t="shared" si="1"/>
        <v>59003.264247286192</v>
      </c>
      <c r="L20" s="30">
        <f t="shared" si="1"/>
        <v>59645.206142704279</v>
      </c>
      <c r="M20" s="30">
        <f t="shared" si="1"/>
        <v>60227.579372009597</v>
      </c>
      <c r="N20" s="30">
        <f t="shared" si="1"/>
        <v>60778.252322521883</v>
      </c>
      <c r="O20" s="30">
        <f t="shared" si="1"/>
        <v>61305.132112099862</v>
      </c>
      <c r="P20" s="30">
        <f t="shared" si="1"/>
        <v>61769.290623275258</v>
      </c>
      <c r="Q20" s="30">
        <f t="shared" si="1"/>
        <v>62218.774778685882</v>
      </c>
      <c r="R20" s="30">
        <f t="shared" si="1"/>
        <v>62809.478342343762</v>
      </c>
      <c r="S20" s="30">
        <f t="shared" si="1"/>
        <v>63388.303143906938</v>
      </c>
      <c r="T20" s="30">
        <f t="shared" si="1"/>
        <v>63949.328188975574</v>
      </c>
      <c r="U20" s="30">
        <f t="shared" si="1"/>
        <v>64522.828327724928</v>
      </c>
      <c r="V20" s="30">
        <f t="shared" si="1"/>
        <v>65058.208031811577</v>
      </c>
      <c r="W20" s="30">
        <f t="shared" si="1"/>
        <v>65596.068058387275</v>
      </c>
      <c r="X20" s="30">
        <f t="shared" si="1"/>
        <v>66112.32457370816</v>
      </c>
      <c r="Y20" s="30">
        <f t="shared" si="1"/>
        <v>66608.833567993803</v>
      </c>
      <c r="Z20" s="30">
        <f t="shared" si="1"/>
        <v>67132.891975596867</v>
      </c>
      <c r="AA20" s="30">
        <f t="shared" si="1"/>
        <v>67605.249266927567</v>
      </c>
      <c r="AB20" s="30">
        <f t="shared" si="1"/>
        <v>68097.134897375014</v>
      </c>
      <c r="AC20" s="30">
        <f t="shared" si="1"/>
        <v>68545.507488786126</v>
      </c>
      <c r="AD20" s="30">
        <f t="shared" si="1"/>
        <v>69026.841884685535</v>
      </c>
      <c r="AE20" s="30">
        <f t="shared" si="1"/>
        <v>69468.703677794096</v>
      </c>
      <c r="AF20" s="30">
        <f t="shared" si="1"/>
        <v>69918.269297103936</v>
      </c>
      <c r="AG20" s="30">
        <f t="shared" si="1"/>
        <v>70305.299619953468</v>
      </c>
      <c r="AH20" s="30">
        <f t="shared" si="1"/>
        <v>70730.030641781588</v>
      </c>
      <c r="AI20" s="30">
        <f t="shared" si="1"/>
        <v>71121.841976327763</v>
      </c>
      <c r="AJ20" s="30">
        <f t="shared" si="1"/>
        <v>71510.171418079583</v>
      </c>
      <c r="AK20" s="30">
        <f t="shared" si="1"/>
        <v>71867.896804701741</v>
      </c>
      <c r="AL20" s="30">
        <f t="shared" si="1"/>
        <v>72220.411933834723</v>
      </c>
      <c r="AM20" s="30">
        <f t="shared" si="1"/>
        <v>72556.938305126911</v>
      </c>
      <c r="AN20" s="30">
        <f t="shared" si="1"/>
        <v>72870.022480719766</v>
      </c>
      <c r="AO20" s="30">
        <f t="shared" si="1"/>
        <v>73122.359564438069</v>
      </c>
      <c r="AP20" s="30">
        <f t="shared" si="1"/>
        <v>73357.825041011412</v>
      </c>
      <c r="AQ20" s="30">
        <f t="shared" si="1"/>
        <v>73522.166232222575</v>
      </c>
      <c r="AR20" s="30">
        <f t="shared" si="1"/>
        <v>73692.176694439026</v>
      </c>
      <c r="AS20" s="30">
        <f t="shared" si="1"/>
        <v>73844.627677514654</v>
      </c>
      <c r="AT20" s="30">
        <f t="shared" si="1"/>
        <v>73935.211202523395</v>
      </c>
      <c r="AU20" s="30">
        <f t="shared" si="1"/>
        <v>74016.432349798866</v>
      </c>
    </row>
    <row r="22" spans="2:47">
      <c r="B22" s="24" t="s">
        <v>503</v>
      </c>
      <c r="C22" s="25" t="s">
        <v>422</v>
      </c>
      <c r="D22" s="25">
        <v>2017</v>
      </c>
      <c r="E22" s="25">
        <v>2018</v>
      </c>
      <c r="F22" s="25">
        <v>2019</v>
      </c>
      <c r="G22" s="25">
        <v>2020</v>
      </c>
      <c r="H22" s="25">
        <v>2021</v>
      </c>
      <c r="I22" s="25">
        <v>2022</v>
      </c>
      <c r="J22" s="25">
        <v>2023</v>
      </c>
      <c r="K22" s="25">
        <v>2024</v>
      </c>
      <c r="L22" s="25">
        <v>2025</v>
      </c>
      <c r="M22" s="25">
        <v>2026</v>
      </c>
      <c r="N22" s="25">
        <v>2027</v>
      </c>
      <c r="O22" s="25">
        <v>2028</v>
      </c>
      <c r="P22" s="25">
        <v>2029</v>
      </c>
      <c r="Q22" s="25">
        <v>2030</v>
      </c>
      <c r="R22" s="25">
        <v>2031</v>
      </c>
      <c r="S22" s="25">
        <v>2032</v>
      </c>
      <c r="T22" s="25">
        <v>2033</v>
      </c>
      <c r="U22" s="25">
        <v>2034</v>
      </c>
      <c r="V22" s="25">
        <v>2035</v>
      </c>
      <c r="W22" s="25">
        <v>2036</v>
      </c>
      <c r="X22" s="25">
        <v>2037</v>
      </c>
      <c r="Y22" s="25">
        <v>2038</v>
      </c>
      <c r="Z22" s="25">
        <v>2039</v>
      </c>
      <c r="AA22" s="25">
        <v>2040</v>
      </c>
      <c r="AB22" s="25">
        <v>2041</v>
      </c>
      <c r="AC22" s="25">
        <v>2042</v>
      </c>
      <c r="AD22" s="25">
        <v>2043</v>
      </c>
      <c r="AE22" s="25">
        <v>2044</v>
      </c>
      <c r="AF22" s="25">
        <v>2045</v>
      </c>
      <c r="AG22" s="25">
        <v>2046</v>
      </c>
      <c r="AH22" s="25">
        <v>2047</v>
      </c>
      <c r="AI22" s="25">
        <v>2048</v>
      </c>
      <c r="AJ22" s="25">
        <v>2049</v>
      </c>
      <c r="AK22" s="25">
        <v>2050</v>
      </c>
      <c r="AL22" s="25">
        <v>2051</v>
      </c>
      <c r="AM22" s="25">
        <v>2052</v>
      </c>
      <c r="AN22" s="25">
        <v>2053</v>
      </c>
      <c r="AO22" s="25">
        <v>2054</v>
      </c>
      <c r="AP22" s="25">
        <v>2055</v>
      </c>
      <c r="AQ22" s="25">
        <v>2056</v>
      </c>
      <c r="AR22" s="25">
        <v>2057</v>
      </c>
      <c r="AS22" s="25">
        <v>2058</v>
      </c>
      <c r="AT22" s="25">
        <v>2059</v>
      </c>
      <c r="AU22" s="25">
        <v>2060</v>
      </c>
    </row>
    <row r="23" spans="2:47">
      <c r="B23" s="27" t="s">
        <v>397</v>
      </c>
      <c r="C23" s="28" t="s">
        <v>498</v>
      </c>
      <c r="D23" s="28">
        <f t="shared" ref="D23:D29" si="2">+D3-D13</f>
        <v>4.4403980308743485E-2</v>
      </c>
      <c r="E23" s="28">
        <f t="shared" ref="E23:AU29" si="3">+E3-E13</f>
        <v>-2.9581736136378822E-2</v>
      </c>
      <c r="F23" s="28">
        <f t="shared" si="3"/>
        <v>2.6588791380845578E-2</v>
      </c>
      <c r="G23" s="28">
        <f t="shared" si="3"/>
        <v>4.4346725618197524E-2</v>
      </c>
      <c r="H23" s="28">
        <f t="shared" si="3"/>
        <v>-4.4876770664814103E-2</v>
      </c>
      <c r="I23" s="28">
        <f t="shared" si="3"/>
        <v>-7.8010381703279563E-3</v>
      </c>
      <c r="J23" s="28">
        <f t="shared" si="3"/>
        <v>1.7511698615635396E-3</v>
      </c>
      <c r="K23" s="28">
        <f t="shared" si="3"/>
        <v>-3.9382484476846003E-2</v>
      </c>
      <c r="L23" s="28">
        <f t="shared" si="3"/>
        <v>-1.9931789493966789E-2</v>
      </c>
      <c r="M23" s="28">
        <f t="shared" si="3"/>
        <v>-1.62631946232068E-2</v>
      </c>
      <c r="N23" s="28">
        <f t="shared" si="3"/>
        <v>-6.794217488504728E-3</v>
      </c>
      <c r="O23" s="28">
        <f t="shared" si="3"/>
        <v>4.8174387545259378E-2</v>
      </c>
      <c r="P23" s="28">
        <f t="shared" si="3"/>
        <v>-4.1544372988937539E-2</v>
      </c>
      <c r="Q23" s="28">
        <f t="shared" si="3"/>
        <v>-1.5008642791144666E-2</v>
      </c>
      <c r="R23" s="28">
        <f t="shared" si="3"/>
        <v>2.5327268566570638E-2</v>
      </c>
      <c r="S23" s="28">
        <f t="shared" si="3"/>
        <v>1.1678905252892946E-2</v>
      </c>
      <c r="T23" s="28">
        <f t="shared" si="3"/>
        <v>-4.7262732678063912E-3</v>
      </c>
      <c r="U23" s="28">
        <f t="shared" si="3"/>
        <v>1.562507894391274E-2</v>
      </c>
      <c r="V23" s="28">
        <f t="shared" si="3"/>
        <v>-3.6599725861833576E-2</v>
      </c>
      <c r="W23" s="28">
        <f t="shared" si="3"/>
        <v>-1.2030151221779306E-2</v>
      </c>
      <c r="X23" s="28">
        <f t="shared" si="3"/>
        <v>1.1996615417956491E-2</v>
      </c>
      <c r="Y23" s="28">
        <f t="shared" si="3"/>
        <v>3.4544314104778095E-2</v>
      </c>
      <c r="Z23" s="28">
        <f t="shared" si="3"/>
        <v>2.7665941333225419E-2</v>
      </c>
      <c r="AA23" s="28">
        <f t="shared" si="3"/>
        <v>1.0720612809109298E-2</v>
      </c>
      <c r="AB23" s="28">
        <f t="shared" si="3"/>
        <v>-4.2324106479327384E-2</v>
      </c>
      <c r="AC23" s="28">
        <f t="shared" si="3"/>
        <v>1.640948273484355E-2</v>
      </c>
      <c r="AD23" s="28">
        <f t="shared" si="3"/>
        <v>-3.371479213751627E-2</v>
      </c>
      <c r="AE23" s="28">
        <f t="shared" si="3"/>
        <v>-4.6077085451088351E-2</v>
      </c>
      <c r="AF23" s="28">
        <f t="shared" si="3"/>
        <v>-2.6569217257019773E-2</v>
      </c>
      <c r="AG23" s="28">
        <f t="shared" si="3"/>
        <v>-2.537981587761351E-2</v>
      </c>
      <c r="AH23" s="28">
        <f t="shared" si="3"/>
        <v>-3.518542019742199E-2</v>
      </c>
      <c r="AI23" s="28">
        <f t="shared" si="3"/>
        <v>-1.6046134577209159E-2</v>
      </c>
      <c r="AJ23" s="28">
        <f t="shared" si="3"/>
        <v>-1.66219954578537E-2</v>
      </c>
      <c r="AK23" s="28">
        <f t="shared" si="3"/>
        <v>4.9751017249946017E-2</v>
      </c>
      <c r="AL23" s="28">
        <f t="shared" si="3"/>
        <v>-1.332561011213329E-2</v>
      </c>
      <c r="AM23" s="28">
        <f t="shared" si="3"/>
        <v>-2.7509405481396243E-4</v>
      </c>
      <c r="AN23" s="28">
        <f t="shared" si="3"/>
        <v>-4.653132930116044E-3</v>
      </c>
      <c r="AO23" s="28">
        <f t="shared" si="3"/>
        <v>4.9682729443929929E-2</v>
      </c>
      <c r="AP23" s="28">
        <f t="shared" si="3"/>
        <v>-2.1510178693461057E-2</v>
      </c>
      <c r="AQ23" s="28">
        <f t="shared" si="3"/>
        <v>2.8180576806335011E-2</v>
      </c>
      <c r="AR23" s="28">
        <f t="shared" si="3"/>
        <v>-1.0245892067359819E-3</v>
      </c>
      <c r="AS23" s="28">
        <f t="shared" si="3"/>
        <v>-3.2199530794059683E-2</v>
      </c>
      <c r="AT23" s="28">
        <f t="shared" si="3"/>
        <v>-2.1083844705572119E-2</v>
      </c>
      <c r="AU23" s="28">
        <f t="shared" si="3"/>
        <v>2.1342043210779593E-2</v>
      </c>
    </row>
    <row r="24" spans="2:47">
      <c r="B24" s="27" t="s">
        <v>432</v>
      </c>
      <c r="C24" s="28" t="s">
        <v>498</v>
      </c>
      <c r="D24" s="28">
        <f t="shared" si="2"/>
        <v>7.3350413658772595E-3</v>
      </c>
      <c r="E24" s="28">
        <f t="shared" ref="E24:S24" si="4">+E4-E14</f>
        <v>-4.7691474055682193E-2</v>
      </c>
      <c r="F24" s="28">
        <f t="shared" si="4"/>
        <v>-2.5325128426629817E-3</v>
      </c>
      <c r="G24" s="28">
        <f t="shared" si="4"/>
        <v>4.3928265500653652E-2</v>
      </c>
      <c r="H24" s="28">
        <f t="shared" si="4"/>
        <v>-7.1927985336515121E-3</v>
      </c>
      <c r="I24" s="28">
        <f t="shared" si="4"/>
        <v>-5.734325237426674E-3</v>
      </c>
      <c r="J24" s="28">
        <f t="shared" si="4"/>
        <v>-2.5280063780883211E-2</v>
      </c>
      <c r="K24" s="28">
        <f t="shared" si="4"/>
        <v>7.6886835159439215</v>
      </c>
      <c r="L24" s="28">
        <f t="shared" si="4"/>
        <v>15.29120940136454</v>
      </c>
      <c r="M24" s="28">
        <f t="shared" si="4"/>
        <v>22.710692239936179</v>
      </c>
      <c r="N24" s="28">
        <f t="shared" si="4"/>
        <v>30.165589590236777</v>
      </c>
      <c r="O24" s="28">
        <f t="shared" si="4"/>
        <v>37.655068697828028</v>
      </c>
      <c r="P24" s="28">
        <f t="shared" si="4"/>
        <v>44.974616585135664</v>
      </c>
      <c r="Q24" s="28">
        <f t="shared" si="4"/>
        <v>52.265757631443194</v>
      </c>
      <c r="R24" s="28">
        <f t="shared" si="4"/>
        <v>59.529999232847331</v>
      </c>
      <c r="S24" s="28">
        <f t="shared" si="4"/>
        <v>66.673292635410689</v>
      </c>
      <c r="T24" s="28">
        <f t="shared" si="3"/>
        <v>73.899920722809838</v>
      </c>
      <c r="U24" s="28">
        <f t="shared" si="3"/>
        <v>81.038814961386379</v>
      </c>
      <c r="V24" s="28">
        <f t="shared" si="3"/>
        <v>88.113652393842131</v>
      </c>
      <c r="W24" s="28">
        <f t="shared" si="3"/>
        <v>95.151883432643444</v>
      </c>
      <c r="X24" s="28">
        <f t="shared" si="3"/>
        <v>102.1866685512905</v>
      </c>
      <c r="Y24" s="28">
        <f t="shared" si="3"/>
        <v>109.26526275688957</v>
      </c>
      <c r="Z24" s="28">
        <f t="shared" si="3"/>
        <v>116.19894097292126</v>
      </c>
      <c r="AA24" s="28">
        <f t="shared" si="3"/>
        <v>123.16073578169016</v>
      </c>
      <c r="AB24" s="28">
        <f t="shared" si="3"/>
        <v>130.09175518816119</v>
      </c>
      <c r="AC24" s="28">
        <f t="shared" si="3"/>
        <v>137.00205698016543</v>
      </c>
      <c r="AD24" s="28">
        <f t="shared" si="3"/>
        <v>143.92185250426883</v>
      </c>
      <c r="AE24" s="28">
        <f t="shared" si="3"/>
        <v>150.84255889108863</v>
      </c>
      <c r="AF24" s="28">
        <f t="shared" si="3"/>
        <v>157.72291572404174</v>
      </c>
      <c r="AG24" s="28">
        <f t="shared" si="3"/>
        <v>164.53742026486543</v>
      </c>
      <c r="AH24" s="28">
        <f t="shared" si="3"/>
        <v>171.43584456724966</v>
      </c>
      <c r="AI24" s="28">
        <f t="shared" si="3"/>
        <v>178.19876180998654</v>
      </c>
      <c r="AJ24" s="28">
        <f t="shared" si="3"/>
        <v>184.97720751873385</v>
      </c>
      <c r="AK24" s="28">
        <f t="shared" si="3"/>
        <v>191.89205505254722</v>
      </c>
      <c r="AL24" s="28">
        <f t="shared" si="3"/>
        <v>198.64681710683726</v>
      </c>
      <c r="AM24" s="28">
        <f t="shared" si="3"/>
        <v>205.48810127771139</v>
      </c>
      <c r="AN24" s="28">
        <f t="shared" si="3"/>
        <v>212.32200626521626</v>
      </c>
      <c r="AO24" s="28">
        <f t="shared" si="3"/>
        <v>219.12867571750758</v>
      </c>
      <c r="AP24" s="28">
        <f t="shared" si="3"/>
        <v>225.87768444995345</v>
      </c>
      <c r="AQ24" s="28">
        <f t="shared" si="3"/>
        <v>232.70756368844559</v>
      </c>
      <c r="AR24" s="28">
        <f t="shared" si="3"/>
        <v>239.51474997847072</v>
      </c>
      <c r="AS24" s="28">
        <f t="shared" si="3"/>
        <v>246.25048059602886</v>
      </c>
      <c r="AT24" s="28">
        <f t="shared" si="3"/>
        <v>252.99630192806035</v>
      </c>
      <c r="AU24" s="28">
        <f t="shared" si="3"/>
        <v>259.83467922277123</v>
      </c>
    </row>
    <row r="25" spans="2:47">
      <c r="B25" s="27" t="s">
        <v>385</v>
      </c>
      <c r="C25" s="28" t="s">
        <v>498</v>
      </c>
      <c r="D25" s="28">
        <f t="shared" si="2"/>
        <v>-4.9151638795592589E-2</v>
      </c>
      <c r="E25" s="28">
        <f t="shared" si="3"/>
        <v>2.0463165328692412E-3</v>
      </c>
      <c r="F25" s="28">
        <f t="shared" si="3"/>
        <v>-2.588424006353307E-2</v>
      </c>
      <c r="G25" s="28">
        <f t="shared" si="3"/>
        <v>4.3150868254087982E-2</v>
      </c>
      <c r="H25" s="28">
        <f t="shared" si="3"/>
        <v>-1.4754181387615972E-2</v>
      </c>
      <c r="I25" s="28">
        <f t="shared" si="3"/>
        <v>7.2427118957421044E-3</v>
      </c>
      <c r="J25" s="28">
        <f t="shared" si="3"/>
        <v>6.0219068564038025E-3</v>
      </c>
      <c r="K25" s="28">
        <f t="shared" si="3"/>
        <v>1.4579354454326676E-2</v>
      </c>
      <c r="L25" s="28">
        <f t="shared" si="3"/>
        <v>4.0649032287547016E-2</v>
      </c>
      <c r="M25" s="28">
        <f t="shared" si="3"/>
        <v>9.0078684828768019E-2</v>
      </c>
      <c r="N25" s="28">
        <f t="shared" si="3"/>
        <v>4.7812593100388767E-2</v>
      </c>
      <c r="O25" s="28">
        <f t="shared" si="3"/>
        <v>0.10226428020541789</v>
      </c>
      <c r="P25" s="28">
        <f t="shared" si="3"/>
        <v>0.11652252625208348</v>
      </c>
      <c r="Q25" s="28">
        <f t="shared" si="3"/>
        <v>0.11419836769709946</v>
      </c>
      <c r="R25" s="28">
        <f t="shared" si="3"/>
        <v>0.17558391170678078</v>
      </c>
      <c r="S25" s="28">
        <f t="shared" si="3"/>
        <v>0.19686832486695494</v>
      </c>
      <c r="T25" s="28">
        <f t="shared" si="3"/>
        <v>0.16314696312474553</v>
      </c>
      <c r="U25" s="28">
        <f t="shared" si="3"/>
        <v>0.25559264946059557</v>
      </c>
      <c r="V25" s="28">
        <f t="shared" si="3"/>
        <v>0.19629322969194618</v>
      </c>
      <c r="W25" s="28">
        <f t="shared" si="3"/>
        <v>0.27188811921951128</v>
      </c>
      <c r="X25" s="28">
        <f t="shared" si="3"/>
        <v>0.28099653245226364</v>
      </c>
      <c r="Y25" s="28">
        <f t="shared" si="3"/>
        <v>0.30975848936941475</v>
      </c>
      <c r="Z25" s="28">
        <f t="shared" si="3"/>
        <v>0.28023112574010156</v>
      </c>
      <c r="AA25" s="28">
        <f t="shared" si="3"/>
        <v>0.3632443540263921</v>
      </c>
      <c r="AB25" s="28">
        <f t="shared" si="3"/>
        <v>0.37289222814069944</v>
      </c>
      <c r="AC25" s="28">
        <f t="shared" si="3"/>
        <v>0.37095462300931104</v>
      </c>
      <c r="AD25" s="28">
        <f t="shared" si="3"/>
        <v>0.36441065982580767</v>
      </c>
      <c r="AE25" s="28">
        <f t="shared" si="3"/>
        <v>0.36225260824357974</v>
      </c>
      <c r="AF25" s="28">
        <f t="shared" si="3"/>
        <v>0.44717903879427467</v>
      </c>
      <c r="AG25" s="28">
        <f t="shared" si="3"/>
        <v>0.45587694568166626</v>
      </c>
      <c r="AH25" s="28">
        <f t="shared" si="3"/>
        <v>0.41329598758238717</v>
      </c>
      <c r="AI25" s="28">
        <f t="shared" si="3"/>
        <v>0.50526212908516754</v>
      </c>
      <c r="AJ25" s="28">
        <f t="shared" si="3"/>
        <v>0.4997285095632833</v>
      </c>
      <c r="AK25" s="28">
        <f t="shared" si="3"/>
        <v>0.56217672534330632</v>
      </c>
      <c r="AL25" s="28">
        <f t="shared" si="3"/>
        <v>0.53103906488831853</v>
      </c>
      <c r="AM25" s="28">
        <f t="shared" si="3"/>
        <v>0.52173463903454831</v>
      </c>
      <c r="AN25" s="28">
        <f t="shared" si="3"/>
        <v>0.61410435510333627</v>
      </c>
      <c r="AO25" s="28">
        <f t="shared" si="3"/>
        <v>0.58790217550267698</v>
      </c>
      <c r="AP25" s="28">
        <f t="shared" si="3"/>
        <v>0.64124594557506498</v>
      </c>
      <c r="AQ25" s="28">
        <f t="shared" si="3"/>
        <v>0.60384809647439397</v>
      </c>
      <c r="AR25" s="28">
        <f t="shared" si="3"/>
        <v>0.61835265727495425</v>
      </c>
      <c r="AS25" s="28">
        <f t="shared" si="3"/>
        <v>0.6999305728568288</v>
      </c>
      <c r="AT25" s="28">
        <f t="shared" si="3"/>
        <v>0.69780805142727331</v>
      </c>
      <c r="AU25" s="28">
        <f t="shared" si="3"/>
        <v>0.67460482024034718</v>
      </c>
    </row>
    <row r="26" spans="2:47">
      <c r="B26" s="27" t="s">
        <v>434</v>
      </c>
      <c r="C26" s="28" t="s">
        <v>498</v>
      </c>
      <c r="D26" s="28">
        <f t="shared" si="2"/>
        <v>4.2311446675739717E-2</v>
      </c>
      <c r="E26" s="28">
        <f t="shared" si="3"/>
        <v>8.0091603558685165E-3</v>
      </c>
      <c r="F26" s="28">
        <f t="shared" si="3"/>
        <v>-2.7354287604794081E-2</v>
      </c>
      <c r="G26" s="28">
        <f t="shared" si="3"/>
        <v>4.8721769727308128E-2</v>
      </c>
      <c r="H26" s="28">
        <f t="shared" si="3"/>
        <v>4.8737999306467827E-2</v>
      </c>
      <c r="I26" s="28">
        <f t="shared" si="3"/>
        <v>-3.1705779313597304E-2</v>
      </c>
      <c r="J26" s="28">
        <f t="shared" si="3"/>
        <v>4.2413924291395233E-2</v>
      </c>
      <c r="K26" s="28">
        <f t="shared" si="3"/>
        <v>3.4935897594232301</v>
      </c>
      <c r="L26" s="28">
        <f t="shared" si="3"/>
        <v>6.9741697444815145</v>
      </c>
      <c r="M26" s="28">
        <f t="shared" si="3"/>
        <v>10.247746436154557</v>
      </c>
      <c r="N26" s="28">
        <f t="shared" si="3"/>
        <v>13.655244318946643</v>
      </c>
      <c r="O26" s="28">
        <f t="shared" si="3"/>
        <v>16.967758276805398</v>
      </c>
      <c r="P26" s="28">
        <f t="shared" si="3"/>
        <v>20.257389112231976</v>
      </c>
      <c r="Q26" s="28">
        <f t="shared" si="3"/>
        <v>23.502803186394885</v>
      </c>
      <c r="R26" s="28">
        <f t="shared" si="3"/>
        <v>26.744491992583789</v>
      </c>
      <c r="S26" s="28">
        <f t="shared" si="3"/>
        <v>29.946941702540244</v>
      </c>
      <c r="T26" s="28">
        <f t="shared" si="3"/>
        <v>33.181197256474661</v>
      </c>
      <c r="U26" s="28">
        <f t="shared" si="3"/>
        <v>36.296366397479687</v>
      </c>
      <c r="V26" s="28">
        <f t="shared" si="3"/>
        <v>39.459598008376815</v>
      </c>
      <c r="W26" s="28">
        <f t="shared" si="3"/>
        <v>42.567214360949038</v>
      </c>
      <c r="X26" s="28">
        <f t="shared" si="3"/>
        <v>45.728300010165185</v>
      </c>
      <c r="Y26" s="28">
        <f t="shared" si="3"/>
        <v>48.763981522435643</v>
      </c>
      <c r="Z26" s="28">
        <f t="shared" si="3"/>
        <v>51.868000403755104</v>
      </c>
      <c r="AA26" s="28">
        <f t="shared" si="3"/>
        <v>54.927839066225715</v>
      </c>
      <c r="AB26" s="28">
        <f t="shared" si="3"/>
        <v>57.887833605921514</v>
      </c>
      <c r="AC26" s="28">
        <f t="shared" si="3"/>
        <v>60.891567813490838</v>
      </c>
      <c r="AD26" s="28">
        <f t="shared" si="3"/>
        <v>63.903416359057701</v>
      </c>
      <c r="AE26" s="28">
        <f t="shared" si="3"/>
        <v>66.915500681794583</v>
      </c>
      <c r="AF26" s="28">
        <f t="shared" si="3"/>
        <v>69.905078961463914</v>
      </c>
      <c r="AG26" s="28">
        <f t="shared" si="3"/>
        <v>72.845099637415842</v>
      </c>
      <c r="AH26" s="28">
        <f t="shared" si="3"/>
        <v>75.786561940773026</v>
      </c>
      <c r="AI26" s="28">
        <f t="shared" si="3"/>
        <v>78.677865395744448</v>
      </c>
      <c r="AJ26" s="28">
        <f t="shared" si="3"/>
        <v>81.649601391764008</v>
      </c>
      <c r="AK26" s="28">
        <f t="shared" si="3"/>
        <v>84.552366243334291</v>
      </c>
      <c r="AL26" s="28">
        <f t="shared" si="3"/>
        <v>87.508966566125309</v>
      </c>
      <c r="AM26" s="28">
        <f t="shared" si="3"/>
        <v>90.370148626262562</v>
      </c>
      <c r="AN26" s="28">
        <f t="shared" si="3"/>
        <v>93.33873799939829</v>
      </c>
      <c r="AO26" s="28">
        <f t="shared" si="3"/>
        <v>96.210529121379295</v>
      </c>
      <c r="AP26" s="28">
        <f t="shared" si="3"/>
        <v>99.089471745370247</v>
      </c>
      <c r="AQ26" s="28">
        <f t="shared" si="3"/>
        <v>101.92462583897577</v>
      </c>
      <c r="AR26" s="28">
        <f t="shared" si="3"/>
        <v>104.80945731094016</v>
      </c>
      <c r="AS26" s="28">
        <f t="shared" si="3"/>
        <v>107.62754096881781</v>
      </c>
      <c r="AT26" s="28">
        <f t="shared" si="3"/>
        <v>110.46041871900889</v>
      </c>
      <c r="AU26" s="28">
        <f t="shared" si="3"/>
        <v>113.33756269537025</v>
      </c>
    </row>
    <row r="27" spans="2:47">
      <c r="B27" s="27" t="s">
        <v>439</v>
      </c>
      <c r="C27" s="28" t="s">
        <v>498</v>
      </c>
      <c r="D27" s="28">
        <f t="shared" si="2"/>
        <v>-4.5305323940141307E-2</v>
      </c>
      <c r="E27" s="28">
        <f t="shared" si="3"/>
        <v>-3.5645429067130863E-2</v>
      </c>
      <c r="F27" s="28">
        <f t="shared" si="3"/>
        <v>4.352826992538894E-2</v>
      </c>
      <c r="G27" s="28">
        <f t="shared" si="3"/>
        <v>-1.4715478323466868E-2</v>
      </c>
      <c r="H27" s="28">
        <f t="shared" si="3"/>
        <v>-1.7307925174549155E-2</v>
      </c>
      <c r="I27" s="28">
        <f t="shared" si="3"/>
        <v>-1.9992961980761947E-2</v>
      </c>
      <c r="J27" s="28">
        <f t="shared" si="3"/>
        <v>-1.6651510205065279E-2</v>
      </c>
      <c r="K27" s="28">
        <f t="shared" si="3"/>
        <v>-13.677588930634045</v>
      </c>
      <c r="L27" s="28">
        <f t="shared" si="3"/>
        <v>-27.316102430809536</v>
      </c>
      <c r="M27" s="28">
        <f t="shared" si="3"/>
        <v>-40.731996665232089</v>
      </c>
      <c r="N27" s="28">
        <f t="shared" si="3"/>
        <v>-54.165559739611297</v>
      </c>
      <c r="O27" s="28">
        <f t="shared" si="3"/>
        <v>-67.288419194094871</v>
      </c>
      <c r="P27" s="28">
        <f t="shared" si="3"/>
        <v>-80.487083878967468</v>
      </c>
      <c r="Q27" s="28">
        <f t="shared" si="3"/>
        <v>-93.493014968486165</v>
      </c>
      <c r="R27" s="28">
        <f t="shared" si="3"/>
        <v>-106.37156616225644</v>
      </c>
      <c r="S27" s="28">
        <f t="shared" si="3"/>
        <v>-119.3262035642833</v>
      </c>
      <c r="T27" s="28">
        <f t="shared" si="3"/>
        <v>-132.02114800394318</v>
      </c>
      <c r="U27" s="28">
        <f t="shared" si="3"/>
        <v>-144.7736304755914</v>
      </c>
      <c r="V27" s="28">
        <f t="shared" si="3"/>
        <v>-157.31093635646491</v>
      </c>
      <c r="W27" s="28">
        <f t="shared" si="3"/>
        <v>-169.90453230401187</v>
      </c>
      <c r="X27" s="28">
        <f t="shared" si="3"/>
        <v>-182.42390616821586</v>
      </c>
      <c r="Y27" s="28">
        <f t="shared" si="3"/>
        <v>-194.95573339899397</v>
      </c>
      <c r="Z27" s="28">
        <f t="shared" si="3"/>
        <v>-207.28805580899723</v>
      </c>
      <c r="AA27" s="28">
        <f t="shared" si="3"/>
        <v>-219.57714319545158</v>
      </c>
      <c r="AB27" s="28">
        <f t="shared" si="3"/>
        <v>-231.90948607574055</v>
      </c>
      <c r="AC27" s="28">
        <f t="shared" si="3"/>
        <v>-244.15240072537486</v>
      </c>
      <c r="AD27" s="28">
        <f t="shared" si="3"/>
        <v>-256.42666452694425</v>
      </c>
      <c r="AE27" s="28">
        <f t="shared" si="3"/>
        <v>-268.54763882948674</v>
      </c>
      <c r="AF27" s="28">
        <f t="shared" si="3"/>
        <v>-280.73314881544559</v>
      </c>
      <c r="AG27" s="28">
        <f t="shared" si="3"/>
        <v>-292.89865334846786</v>
      </c>
      <c r="AH27" s="28">
        <f t="shared" si="3"/>
        <v>-304.90425426239824</v>
      </c>
      <c r="AI27" s="28">
        <f t="shared" si="3"/>
        <v>-317.01140731717686</v>
      </c>
      <c r="AJ27" s="28">
        <f t="shared" si="3"/>
        <v>-329.02571167790285</v>
      </c>
      <c r="AK27" s="28">
        <f t="shared" si="3"/>
        <v>-340.94810595319314</v>
      </c>
      <c r="AL27" s="28">
        <f t="shared" si="3"/>
        <v>-353.08323852388719</v>
      </c>
      <c r="AM27" s="28">
        <f t="shared" si="3"/>
        <v>-365.002122423765</v>
      </c>
      <c r="AN27" s="28">
        <f t="shared" si="3"/>
        <v>-376.99824300036374</v>
      </c>
      <c r="AO27" s="28">
        <f t="shared" si="3"/>
        <v>-388.93310865460148</v>
      </c>
      <c r="AP27" s="28">
        <f t="shared" si="3"/>
        <v>-400.90107953703853</v>
      </c>
      <c r="AQ27" s="28">
        <f t="shared" si="3"/>
        <v>-412.80924351918418</v>
      </c>
      <c r="AR27" s="28">
        <f t="shared" si="3"/>
        <v>-424.75007140781969</v>
      </c>
      <c r="AS27" s="28">
        <f t="shared" si="3"/>
        <v>-436.61441755054949</v>
      </c>
      <c r="AT27" s="28">
        <f t="shared" si="3"/>
        <v>-448.49962880873284</v>
      </c>
      <c r="AU27" s="28">
        <f t="shared" si="3"/>
        <v>-460.45439485159693</v>
      </c>
    </row>
    <row r="28" spans="2:47">
      <c r="B28" s="27" t="s">
        <v>391</v>
      </c>
      <c r="C28" s="28" t="s">
        <v>498</v>
      </c>
      <c r="D28" s="28">
        <f t="shared" si="2"/>
        <v>0</v>
      </c>
      <c r="E28" s="28">
        <f t="shared" si="3"/>
        <v>0</v>
      </c>
      <c r="F28" s="28">
        <f t="shared" si="3"/>
        <v>0</v>
      </c>
      <c r="G28" s="28">
        <f t="shared" si="3"/>
        <v>0</v>
      </c>
      <c r="H28" s="28">
        <f t="shared" si="3"/>
        <v>0</v>
      </c>
      <c r="I28" s="28">
        <f t="shared" si="3"/>
        <v>0</v>
      </c>
      <c r="J28" s="28">
        <f t="shared" si="3"/>
        <v>0</v>
      </c>
      <c r="K28" s="28">
        <f t="shared" si="3"/>
        <v>0</v>
      </c>
      <c r="L28" s="28">
        <f t="shared" si="3"/>
        <v>0</v>
      </c>
      <c r="M28" s="28">
        <f t="shared" si="3"/>
        <v>0</v>
      </c>
      <c r="N28" s="28">
        <f t="shared" si="3"/>
        <v>0</v>
      </c>
      <c r="O28" s="28">
        <f t="shared" si="3"/>
        <v>0</v>
      </c>
      <c r="P28" s="28">
        <f t="shared" si="3"/>
        <v>0</v>
      </c>
      <c r="Q28" s="28">
        <f t="shared" si="3"/>
        <v>0</v>
      </c>
      <c r="R28" s="28">
        <f t="shared" si="3"/>
        <v>0</v>
      </c>
      <c r="S28" s="28">
        <f t="shared" si="3"/>
        <v>0</v>
      </c>
      <c r="T28" s="28">
        <f t="shared" si="3"/>
        <v>0</v>
      </c>
      <c r="U28" s="28">
        <f t="shared" si="3"/>
        <v>0</v>
      </c>
      <c r="V28" s="28">
        <f t="shared" si="3"/>
        <v>0</v>
      </c>
      <c r="W28" s="28">
        <f t="shared" si="3"/>
        <v>0</v>
      </c>
      <c r="X28" s="28">
        <f t="shared" si="3"/>
        <v>0</v>
      </c>
      <c r="Y28" s="28">
        <f t="shared" si="3"/>
        <v>0</v>
      </c>
      <c r="Z28" s="28">
        <f t="shared" si="3"/>
        <v>0</v>
      </c>
      <c r="AA28" s="28">
        <f t="shared" si="3"/>
        <v>0</v>
      </c>
      <c r="AB28" s="28">
        <f t="shared" si="3"/>
        <v>0</v>
      </c>
      <c r="AC28" s="28">
        <f t="shared" si="3"/>
        <v>0</v>
      </c>
      <c r="AD28" s="28">
        <f t="shared" si="3"/>
        <v>0</v>
      </c>
      <c r="AE28" s="28">
        <f t="shared" si="3"/>
        <v>0</v>
      </c>
      <c r="AF28" s="28">
        <f t="shared" si="3"/>
        <v>0</v>
      </c>
      <c r="AG28" s="28">
        <f t="shared" si="3"/>
        <v>0</v>
      </c>
      <c r="AH28" s="28">
        <f t="shared" si="3"/>
        <v>0</v>
      </c>
      <c r="AI28" s="28">
        <f t="shared" si="3"/>
        <v>0</v>
      </c>
      <c r="AJ28" s="28">
        <f t="shared" si="3"/>
        <v>0</v>
      </c>
      <c r="AK28" s="28">
        <f t="shared" si="3"/>
        <v>0</v>
      </c>
      <c r="AL28" s="28">
        <f t="shared" si="3"/>
        <v>0</v>
      </c>
      <c r="AM28" s="28">
        <f t="shared" si="3"/>
        <v>0</v>
      </c>
      <c r="AN28" s="28">
        <f t="shared" si="3"/>
        <v>0</v>
      </c>
      <c r="AO28" s="28">
        <f t="shared" si="3"/>
        <v>0</v>
      </c>
      <c r="AP28" s="28">
        <f t="shared" si="3"/>
        <v>0</v>
      </c>
      <c r="AQ28" s="28">
        <f t="shared" si="3"/>
        <v>0</v>
      </c>
      <c r="AR28" s="28">
        <f t="shared" si="3"/>
        <v>0</v>
      </c>
      <c r="AS28" s="28">
        <f t="shared" si="3"/>
        <v>0</v>
      </c>
      <c r="AT28" s="28">
        <f t="shared" si="3"/>
        <v>0</v>
      </c>
      <c r="AU28" s="28">
        <f t="shared" si="3"/>
        <v>0</v>
      </c>
    </row>
    <row r="29" spans="2:47">
      <c r="B29" s="27" t="s">
        <v>436</v>
      </c>
      <c r="C29" s="28" t="s">
        <v>498</v>
      </c>
      <c r="D29" s="28">
        <f t="shared" si="2"/>
        <v>2.902282343711704E-2</v>
      </c>
      <c r="E29" s="28">
        <f t="shared" si="3"/>
        <v>-3.1038454377267044E-2</v>
      </c>
      <c r="F29" s="28">
        <f t="shared" si="3"/>
        <v>-1.3028225257585291E-2</v>
      </c>
      <c r="G29" s="28">
        <f t="shared" si="3"/>
        <v>4.5873298342485214E-2</v>
      </c>
      <c r="H29" s="28">
        <f t="shared" si="3"/>
        <v>8.48590398527449E-3</v>
      </c>
      <c r="I29" s="28">
        <f t="shared" si="3"/>
        <v>-4.8257166465191403E-2</v>
      </c>
      <c r="J29" s="28">
        <f t="shared" si="3"/>
        <v>-1.7092684527597157E-2</v>
      </c>
      <c r="K29" s="28">
        <f t="shared" si="3"/>
        <v>-4.4128500907390844E-2</v>
      </c>
      <c r="L29" s="28">
        <f t="shared" si="3"/>
        <v>2.3863337893999415E-2</v>
      </c>
      <c r="M29" s="28">
        <f t="shared" si="3"/>
        <v>2.0370489335618913E-2</v>
      </c>
      <c r="N29" s="28">
        <f t="shared" si="3"/>
        <v>-4.8615067069476936E-2</v>
      </c>
      <c r="O29" s="28">
        <f t="shared" si="3"/>
        <v>-1.6958548152615549E-2</v>
      </c>
      <c r="P29" s="28">
        <f t="shared" si="3"/>
        <v>-1.0523246925004059E-2</v>
      </c>
      <c r="Q29" s="28">
        <f t="shared" ref="Q29:AU29" si="5">+Q9-Q19</f>
        <v>-4.9514260143041611E-2</v>
      </c>
      <c r="R29" s="28">
        <f t="shared" si="5"/>
        <v>1.7821412788180169E-2</v>
      </c>
      <c r="S29" s="28">
        <f t="shared" si="5"/>
        <v>-5.7219107184209861E-3</v>
      </c>
      <c r="T29" s="28">
        <f t="shared" si="5"/>
        <v>-4.657964077705401E-2</v>
      </c>
      <c r="U29" s="28">
        <f t="shared" si="5"/>
        <v>3.890366339328466E-2</v>
      </c>
      <c r="V29" s="28">
        <f t="shared" si="5"/>
        <v>-3.0039361161470879E-2</v>
      </c>
      <c r="W29" s="28">
        <f t="shared" si="5"/>
        <v>-4.2481844851863571E-2</v>
      </c>
      <c r="X29" s="28">
        <f t="shared" si="5"/>
        <v>-8.6292492742359173E-3</v>
      </c>
      <c r="Y29" s="28">
        <f t="shared" si="5"/>
        <v>4.8618322391121183E-2</v>
      </c>
      <c r="Z29" s="28">
        <f t="shared" si="5"/>
        <v>2.1241768379695714E-2</v>
      </c>
      <c r="AA29" s="28">
        <f t="shared" si="5"/>
        <v>-3.4663546874071471E-2</v>
      </c>
      <c r="AB29" s="28">
        <f t="shared" si="5"/>
        <v>-3.5568215014791349E-2</v>
      </c>
      <c r="AC29" s="28">
        <f t="shared" si="5"/>
        <v>-3.607696013932582E-2</v>
      </c>
      <c r="AD29" s="28">
        <f t="shared" si="5"/>
        <v>2.8815110388677567E-2</v>
      </c>
      <c r="AE29" s="28">
        <f t="shared" si="5"/>
        <v>-3.0274060281954007E-2</v>
      </c>
      <c r="AF29" s="28">
        <f t="shared" si="5"/>
        <v>1.5247204468323616E-2</v>
      </c>
      <c r="AG29" s="28">
        <f t="shared" si="5"/>
        <v>-1.3983637087221723E-2</v>
      </c>
      <c r="AH29" s="28">
        <f t="shared" si="5"/>
        <v>-2.6904594589723274E-2</v>
      </c>
      <c r="AI29" s="28">
        <f t="shared" si="5"/>
        <v>3.5877891750715207E-3</v>
      </c>
      <c r="AJ29" s="28">
        <f t="shared" si="5"/>
        <v>4.4378173712175339E-2</v>
      </c>
      <c r="AK29" s="28">
        <f t="shared" si="5"/>
        <v>-5.0477870281611104E-3</v>
      </c>
      <c r="AL29" s="28">
        <f t="shared" si="5"/>
        <v>-2.192438580095768E-3</v>
      </c>
      <c r="AM29" s="28">
        <f t="shared" si="5"/>
        <v>-1.5892152103333501E-2</v>
      </c>
      <c r="AN29" s="28">
        <f t="shared" si="5"/>
        <v>5.5667938067927025E-3</v>
      </c>
      <c r="AO29" s="28">
        <f t="shared" si="5"/>
        <v>-3.2455272994411644E-3</v>
      </c>
      <c r="AP29" s="28">
        <f t="shared" si="5"/>
        <v>-1.0853436568140751E-2</v>
      </c>
      <c r="AQ29" s="28">
        <f t="shared" si="5"/>
        <v>-2.1206904100836255E-2</v>
      </c>
      <c r="AR29" s="28">
        <f t="shared" si="5"/>
        <v>3.1841611315030605E-2</v>
      </c>
      <c r="AS29" s="28">
        <f t="shared" si="5"/>
        <v>4.0987428998050746E-2</v>
      </c>
      <c r="AT29" s="28">
        <f t="shared" si="5"/>
        <v>-4.5018568445811979E-2</v>
      </c>
      <c r="AU29" s="28">
        <f t="shared" si="5"/>
        <v>-4.6143728864990408E-2</v>
      </c>
    </row>
    <row r="30" spans="2:47">
      <c r="B30" s="27" t="s">
        <v>501</v>
      </c>
      <c r="C30" s="29" t="s">
        <v>498</v>
      </c>
      <c r="D30" s="30">
        <f>SUM(D23:D29)</f>
        <v>2.8616329051743605E-2</v>
      </c>
      <c r="E30" s="30">
        <f t="shared" ref="E30:AU30" si="6">SUM(E23:E29)</f>
        <v>-0.13390161674772116</v>
      </c>
      <c r="F30" s="30">
        <f t="shared" si="6"/>
        <v>1.3177955376590944E-3</v>
      </c>
      <c r="G30" s="30">
        <f t="shared" si="6"/>
        <v>0.21130544911926563</v>
      </c>
      <c r="H30" s="30">
        <f t="shared" si="6"/>
        <v>-2.6907772468888425E-2</v>
      </c>
      <c r="I30" s="30">
        <f t="shared" si="6"/>
        <v>-0.10624855927156318</v>
      </c>
      <c r="J30" s="30">
        <f t="shared" si="6"/>
        <v>-8.8372575041830714E-3</v>
      </c>
      <c r="K30" s="30">
        <f t="shared" si="6"/>
        <v>-2.5642472861968031</v>
      </c>
      <c r="L30" s="30">
        <f t="shared" si="6"/>
        <v>-5.0061427042759021</v>
      </c>
      <c r="M30" s="30">
        <f t="shared" si="6"/>
        <v>-7.6793720096001721</v>
      </c>
      <c r="N30" s="30">
        <f t="shared" si="6"/>
        <v>-10.352322521885469</v>
      </c>
      <c r="O30" s="30">
        <f t="shared" si="6"/>
        <v>-12.532112099863383</v>
      </c>
      <c r="P30" s="30">
        <f t="shared" si="6"/>
        <v>-15.190623275261686</v>
      </c>
      <c r="Q30" s="30">
        <f t="shared" si="6"/>
        <v>-17.674778685885173</v>
      </c>
      <c r="R30" s="30">
        <f t="shared" si="6"/>
        <v>-19.878342343763791</v>
      </c>
      <c r="S30" s="30">
        <f t="shared" si="6"/>
        <v>-22.503143906930944</v>
      </c>
      <c r="T30" s="30">
        <f t="shared" si="6"/>
        <v>-24.828188975578797</v>
      </c>
      <c r="U30" s="30">
        <f t="shared" si="6"/>
        <v>-27.128327724927544</v>
      </c>
      <c r="V30" s="30">
        <f t="shared" si="6"/>
        <v>-29.60803181157732</v>
      </c>
      <c r="W30" s="30">
        <f t="shared" si="6"/>
        <v>-31.968058387273516</v>
      </c>
      <c r="X30" s="30">
        <f t="shared" si="6"/>
        <v>-34.224573708164201</v>
      </c>
      <c r="Y30" s="30">
        <f t="shared" si="6"/>
        <v>-36.533567993803445</v>
      </c>
      <c r="Z30" s="30">
        <f t="shared" si="6"/>
        <v>-38.891975596867837</v>
      </c>
      <c r="AA30" s="30">
        <f t="shared" si="6"/>
        <v>-41.149266927574274</v>
      </c>
      <c r="AB30" s="30">
        <f t="shared" si="6"/>
        <v>-43.634897375011263</v>
      </c>
      <c r="AC30" s="30">
        <f t="shared" si="6"/>
        <v>-45.90748878611376</v>
      </c>
      <c r="AD30" s="30">
        <f t="shared" si="6"/>
        <v>-48.241884685540754</v>
      </c>
      <c r="AE30" s="30">
        <f t="shared" si="6"/>
        <v>-50.503677794092994</v>
      </c>
      <c r="AF30" s="30">
        <f t="shared" si="6"/>
        <v>-52.669297103934355</v>
      </c>
      <c r="AG30" s="30">
        <f t="shared" si="6"/>
        <v>-55.099619953469755</v>
      </c>
      <c r="AH30" s="30">
        <f t="shared" si="6"/>
        <v>-57.330641781580312</v>
      </c>
      <c r="AI30" s="30">
        <f t="shared" si="6"/>
        <v>-59.641976327762848</v>
      </c>
      <c r="AJ30" s="30">
        <f t="shared" si="6"/>
        <v>-61.871418079587386</v>
      </c>
      <c r="AK30" s="30">
        <f t="shared" si="6"/>
        <v>-63.896804701746532</v>
      </c>
      <c r="AL30" s="30">
        <f t="shared" si="6"/>
        <v>-66.411933834728529</v>
      </c>
      <c r="AM30" s="30">
        <f t="shared" si="6"/>
        <v>-68.638305126914645</v>
      </c>
      <c r="AN30" s="30">
        <f t="shared" si="6"/>
        <v>-70.72248071976918</v>
      </c>
      <c r="AO30" s="30">
        <f t="shared" si="6"/>
        <v>-72.959564438067446</v>
      </c>
      <c r="AP30" s="30">
        <f t="shared" si="6"/>
        <v>-75.325041011401368</v>
      </c>
      <c r="AQ30" s="30">
        <f t="shared" si="6"/>
        <v>-77.566232222582926</v>
      </c>
      <c r="AR30" s="30">
        <f t="shared" si="6"/>
        <v>-79.776694439025562</v>
      </c>
      <c r="AS30" s="30">
        <f t="shared" si="6"/>
        <v>-82.027677514641994</v>
      </c>
      <c r="AT30" s="30">
        <f t="shared" si="6"/>
        <v>-84.411202523387715</v>
      </c>
      <c r="AU30" s="30">
        <f t="shared" si="6"/>
        <v>-86.632349798869313</v>
      </c>
    </row>
    <row r="32" spans="2:47">
      <c r="B32" s="24" t="s">
        <v>504</v>
      </c>
      <c r="C32" s="25" t="s">
        <v>422</v>
      </c>
      <c r="D32" s="25">
        <v>2017</v>
      </c>
      <c r="E32" s="25">
        <v>2018</v>
      </c>
      <c r="F32" s="25">
        <v>2019</v>
      </c>
      <c r="G32" s="25">
        <v>2020</v>
      </c>
      <c r="H32" s="25">
        <v>2021</v>
      </c>
      <c r="I32" s="25">
        <v>2022</v>
      </c>
      <c r="J32" s="25">
        <v>2023</v>
      </c>
      <c r="K32" s="25">
        <v>2024</v>
      </c>
      <c r="L32" s="25">
        <v>2025</v>
      </c>
      <c r="M32" s="25">
        <v>2026</v>
      </c>
      <c r="N32" s="25">
        <v>2027</v>
      </c>
      <c r="O32" s="25">
        <v>2028</v>
      </c>
      <c r="P32" s="25">
        <v>2029</v>
      </c>
      <c r="Q32" s="25">
        <v>2030</v>
      </c>
      <c r="R32" s="25">
        <v>2031</v>
      </c>
      <c r="S32" s="25">
        <v>2032</v>
      </c>
      <c r="T32" s="25">
        <v>2033</v>
      </c>
      <c r="U32" s="25">
        <v>2034</v>
      </c>
      <c r="V32" s="25">
        <v>2035</v>
      </c>
      <c r="W32" s="25">
        <v>2036</v>
      </c>
      <c r="X32" s="25">
        <v>2037</v>
      </c>
      <c r="Y32" s="25">
        <v>2038</v>
      </c>
      <c r="Z32" s="25">
        <v>2039</v>
      </c>
      <c r="AA32" s="25">
        <v>2040</v>
      </c>
      <c r="AB32" s="25">
        <v>2041</v>
      </c>
      <c r="AC32" s="25">
        <v>2042</v>
      </c>
      <c r="AD32" s="25">
        <v>2043</v>
      </c>
      <c r="AE32" s="25">
        <v>2044</v>
      </c>
      <c r="AF32" s="25">
        <v>2045</v>
      </c>
      <c r="AG32" s="25">
        <v>2046</v>
      </c>
      <c r="AH32" s="25">
        <v>2047</v>
      </c>
      <c r="AI32" s="25">
        <v>2048</v>
      </c>
      <c r="AJ32" s="25">
        <v>2049</v>
      </c>
      <c r="AK32" s="25">
        <v>2050</v>
      </c>
      <c r="AL32" s="25">
        <v>2051</v>
      </c>
      <c r="AM32" s="25">
        <v>2052</v>
      </c>
      <c r="AN32" s="25">
        <v>2053</v>
      </c>
      <c r="AO32" s="25">
        <v>2054</v>
      </c>
      <c r="AP32" s="25">
        <v>2055</v>
      </c>
      <c r="AQ32" s="25">
        <v>2056</v>
      </c>
      <c r="AR32" s="25">
        <v>2057</v>
      </c>
      <c r="AS32" s="25">
        <v>2058</v>
      </c>
      <c r="AT32" s="25">
        <v>2059</v>
      </c>
      <c r="AU32" s="25">
        <v>2060</v>
      </c>
    </row>
    <row r="33" spans="2:47">
      <c r="B33" s="27" t="s">
        <v>505</v>
      </c>
      <c r="C33" s="28" t="s">
        <v>506</v>
      </c>
      <c r="D33" s="28">
        <v>4601.3999999999996</v>
      </c>
      <c r="E33" s="28">
        <v>4766.8999999999996</v>
      </c>
      <c r="F33" s="28">
        <v>4928.8999999999996</v>
      </c>
      <c r="G33" s="28">
        <v>5087.2</v>
      </c>
      <c r="H33" s="28">
        <v>5242.2</v>
      </c>
      <c r="I33" s="28">
        <v>5335.6</v>
      </c>
      <c r="J33" s="28">
        <v>5441.3</v>
      </c>
      <c r="K33" s="28">
        <v>5503.3</v>
      </c>
      <c r="L33" s="28">
        <v>5565.3</v>
      </c>
      <c r="M33" s="28">
        <v>5621.9</v>
      </c>
      <c r="N33" s="28">
        <v>5675.6</v>
      </c>
      <c r="O33" s="28">
        <v>5726.1</v>
      </c>
      <c r="P33" s="28">
        <v>5772.3</v>
      </c>
      <c r="Q33" s="28">
        <v>5815.9</v>
      </c>
      <c r="R33" s="28">
        <v>5872.2</v>
      </c>
      <c r="S33" s="28">
        <v>5927.6</v>
      </c>
      <c r="T33" s="28">
        <v>5981.9</v>
      </c>
      <c r="U33" s="28">
        <v>6035.8</v>
      </c>
      <c r="V33" s="28">
        <v>6087.9</v>
      </c>
      <c r="W33" s="28">
        <v>6139.5</v>
      </c>
      <c r="X33" s="28">
        <v>6189.6</v>
      </c>
      <c r="Y33" s="28">
        <v>6238.5</v>
      </c>
      <c r="Z33" s="28">
        <v>6287.6</v>
      </c>
      <c r="AA33" s="28">
        <v>6334</v>
      </c>
      <c r="AB33" s="28">
        <v>6380.2</v>
      </c>
      <c r="AC33" s="28">
        <v>6424.3</v>
      </c>
      <c r="AD33" s="28">
        <v>6468.8</v>
      </c>
      <c r="AE33" s="28">
        <v>6511.3</v>
      </c>
      <c r="AF33" s="28">
        <v>6553.2</v>
      </c>
      <c r="AG33" s="28">
        <v>6592.5</v>
      </c>
      <c r="AH33" s="28">
        <v>6632</v>
      </c>
      <c r="AI33" s="28">
        <v>6669.9</v>
      </c>
      <c r="AJ33" s="28">
        <v>6706.6</v>
      </c>
      <c r="AK33" s="28">
        <v>6741.5</v>
      </c>
      <c r="AL33" s="28">
        <v>6775</v>
      </c>
      <c r="AM33" s="28">
        <v>6806.6</v>
      </c>
      <c r="AN33" s="28">
        <v>6835.8</v>
      </c>
      <c r="AO33" s="28">
        <v>6862.3</v>
      </c>
      <c r="AP33" s="28">
        <v>6886.8</v>
      </c>
      <c r="AQ33" s="28">
        <v>6908</v>
      </c>
      <c r="AR33" s="28">
        <v>6928</v>
      </c>
      <c r="AS33" s="28">
        <v>6946.2</v>
      </c>
      <c r="AT33" s="28">
        <v>6960.5</v>
      </c>
      <c r="AU33" s="28">
        <v>6972.4</v>
      </c>
    </row>
    <row r="35" spans="2:47">
      <c r="B35" s="24" t="s">
        <v>507</v>
      </c>
      <c r="C35" s="25" t="s">
        <v>422</v>
      </c>
      <c r="D35" s="25">
        <v>2017</v>
      </c>
      <c r="E35" s="25">
        <v>2018</v>
      </c>
      <c r="F35" s="25">
        <v>2019</v>
      </c>
      <c r="G35" s="25">
        <v>2020</v>
      </c>
      <c r="H35" s="25">
        <v>2021</v>
      </c>
      <c r="I35" s="25">
        <v>2022</v>
      </c>
      <c r="J35" s="25">
        <v>2023</v>
      </c>
      <c r="K35" s="25">
        <v>2024</v>
      </c>
      <c r="L35" s="25">
        <v>2025</v>
      </c>
      <c r="M35" s="25">
        <v>2026</v>
      </c>
      <c r="N35" s="25">
        <v>2027</v>
      </c>
      <c r="O35" s="25">
        <v>2028</v>
      </c>
      <c r="P35" s="25">
        <v>2029</v>
      </c>
      <c r="Q35" s="25">
        <v>2030</v>
      </c>
      <c r="R35" s="25">
        <v>2031</v>
      </c>
      <c r="S35" s="25">
        <v>2032</v>
      </c>
      <c r="T35" s="25">
        <v>2033</v>
      </c>
      <c r="U35" s="25">
        <v>2034</v>
      </c>
      <c r="V35" s="25">
        <v>2035</v>
      </c>
      <c r="W35" s="25">
        <v>2036</v>
      </c>
      <c r="X35" s="25">
        <v>2037</v>
      </c>
      <c r="Y35" s="25">
        <v>2038</v>
      </c>
      <c r="Z35" s="25">
        <v>2039</v>
      </c>
      <c r="AA35" s="25">
        <v>2040</v>
      </c>
      <c r="AB35" s="25">
        <v>2041</v>
      </c>
      <c r="AC35" s="25">
        <v>2042</v>
      </c>
      <c r="AD35" s="25">
        <v>2043</v>
      </c>
      <c r="AE35" s="25">
        <v>2044</v>
      </c>
      <c r="AF35" s="25">
        <v>2045</v>
      </c>
      <c r="AG35" s="25">
        <v>2046</v>
      </c>
      <c r="AH35" s="25">
        <v>2047</v>
      </c>
      <c r="AI35" s="25">
        <v>2048</v>
      </c>
      <c r="AJ35" s="25">
        <v>2049</v>
      </c>
      <c r="AK35" s="25">
        <v>2050</v>
      </c>
      <c r="AL35" s="25">
        <v>2051</v>
      </c>
      <c r="AM35" s="25">
        <v>2052</v>
      </c>
      <c r="AN35" s="25">
        <v>2053</v>
      </c>
      <c r="AO35" s="25">
        <v>2054</v>
      </c>
      <c r="AP35" s="25">
        <v>2055</v>
      </c>
      <c r="AQ35" s="25">
        <v>2056</v>
      </c>
      <c r="AR35" s="25">
        <v>2057</v>
      </c>
      <c r="AS35" s="25">
        <v>2058</v>
      </c>
      <c r="AT35" s="25">
        <v>2059</v>
      </c>
      <c r="AU35" s="25">
        <v>2060</v>
      </c>
    </row>
    <row r="36" spans="2:47">
      <c r="B36" s="27" t="s">
        <v>505</v>
      </c>
      <c r="C36" s="28" t="s">
        <v>506</v>
      </c>
      <c r="D36" s="28">
        <v>4601.3999999999996</v>
      </c>
      <c r="E36" s="28">
        <v>4766.8999999999996</v>
      </c>
      <c r="F36" s="28">
        <v>4928.8999999999996</v>
      </c>
      <c r="G36" s="28">
        <v>5087.2</v>
      </c>
      <c r="H36" s="28">
        <v>5242.2</v>
      </c>
      <c r="I36" s="28">
        <v>5335.6</v>
      </c>
      <c r="J36" s="28">
        <v>5441.3</v>
      </c>
      <c r="K36" s="28">
        <v>5500.1</v>
      </c>
      <c r="L36" s="28">
        <v>5559</v>
      </c>
      <c r="M36" s="28">
        <v>5612.5</v>
      </c>
      <c r="N36" s="28">
        <v>5663.1</v>
      </c>
      <c r="O36" s="28">
        <v>5710.5</v>
      </c>
      <c r="P36" s="28">
        <v>5753.7</v>
      </c>
      <c r="Q36" s="28">
        <v>5794.3</v>
      </c>
      <c r="R36" s="28">
        <v>5847.6</v>
      </c>
      <c r="S36" s="28">
        <v>5900.1</v>
      </c>
      <c r="T36" s="28">
        <v>5951.4</v>
      </c>
      <c r="U36" s="28">
        <v>6002.4</v>
      </c>
      <c r="V36" s="28">
        <v>6051.6</v>
      </c>
      <c r="W36" s="28">
        <v>6100.2</v>
      </c>
      <c r="X36" s="28">
        <v>6147.4</v>
      </c>
      <c r="Y36" s="28">
        <v>6193.5</v>
      </c>
      <c r="Z36" s="28">
        <v>6239.7</v>
      </c>
      <c r="AA36" s="28">
        <v>6283.3</v>
      </c>
      <c r="AB36" s="28">
        <v>6326.6</v>
      </c>
      <c r="AC36" s="28">
        <v>6367.9</v>
      </c>
      <c r="AD36" s="28">
        <v>6409.6</v>
      </c>
      <c r="AE36" s="28">
        <v>6449.2</v>
      </c>
      <c r="AF36" s="28">
        <v>6488.3</v>
      </c>
      <c r="AG36" s="28">
        <v>6524.9</v>
      </c>
      <c r="AH36" s="28">
        <v>6561.6</v>
      </c>
      <c r="AI36" s="28">
        <v>6596.7</v>
      </c>
      <c r="AJ36" s="28">
        <v>6630.6</v>
      </c>
      <c r="AK36" s="28">
        <v>6662.7</v>
      </c>
      <c r="AL36" s="28">
        <v>6693.4</v>
      </c>
      <c r="AM36" s="28">
        <v>6722.2</v>
      </c>
      <c r="AN36" s="28">
        <v>6748.7</v>
      </c>
      <c r="AO36" s="28">
        <v>6772.4</v>
      </c>
      <c r="AP36" s="28">
        <v>6794.1</v>
      </c>
      <c r="AQ36" s="28">
        <v>6812.5</v>
      </c>
      <c r="AR36" s="28">
        <v>6829.9</v>
      </c>
      <c r="AS36" s="28">
        <v>6845.2</v>
      </c>
      <c r="AT36" s="28">
        <v>6856.8</v>
      </c>
      <c r="AU36" s="28">
        <v>6866</v>
      </c>
    </row>
    <row r="38" spans="2:47">
      <c r="B38" s="24" t="s">
        <v>508</v>
      </c>
      <c r="C38" s="25" t="s">
        <v>422</v>
      </c>
      <c r="D38" s="25">
        <v>2017</v>
      </c>
      <c r="E38" s="25">
        <v>2018</v>
      </c>
      <c r="F38" s="25">
        <v>2019</v>
      </c>
      <c r="G38" s="25">
        <v>2020</v>
      </c>
      <c r="H38" s="25">
        <v>2021</v>
      </c>
      <c r="I38" s="25">
        <v>2022</v>
      </c>
      <c r="J38" s="25">
        <v>2023</v>
      </c>
      <c r="K38" s="25">
        <v>2024</v>
      </c>
      <c r="L38" s="25">
        <v>2025</v>
      </c>
      <c r="M38" s="25">
        <v>2026</v>
      </c>
      <c r="N38" s="25">
        <v>2027</v>
      </c>
      <c r="O38" s="25">
        <v>2028</v>
      </c>
      <c r="P38" s="25">
        <v>2029</v>
      </c>
      <c r="Q38" s="25">
        <v>2030</v>
      </c>
      <c r="R38" s="25">
        <v>2031</v>
      </c>
      <c r="S38" s="25">
        <v>2032</v>
      </c>
      <c r="T38" s="25">
        <v>2033</v>
      </c>
      <c r="U38" s="25">
        <v>2034</v>
      </c>
      <c r="V38" s="25">
        <v>2035</v>
      </c>
      <c r="W38" s="25">
        <v>2036</v>
      </c>
      <c r="X38" s="25">
        <v>2037</v>
      </c>
      <c r="Y38" s="25">
        <v>2038</v>
      </c>
      <c r="Z38" s="25">
        <v>2039</v>
      </c>
      <c r="AA38" s="25">
        <v>2040</v>
      </c>
      <c r="AB38" s="25">
        <v>2041</v>
      </c>
      <c r="AC38" s="25">
        <v>2042</v>
      </c>
      <c r="AD38" s="25">
        <v>2043</v>
      </c>
      <c r="AE38" s="25">
        <v>2044</v>
      </c>
      <c r="AF38" s="25">
        <v>2045</v>
      </c>
      <c r="AG38" s="25">
        <v>2046</v>
      </c>
      <c r="AH38" s="25">
        <v>2047</v>
      </c>
      <c r="AI38" s="25">
        <v>2048</v>
      </c>
      <c r="AJ38" s="25">
        <v>2049</v>
      </c>
      <c r="AK38" s="25">
        <v>2050</v>
      </c>
      <c r="AL38" s="25">
        <v>2051</v>
      </c>
      <c r="AM38" s="25">
        <v>2052</v>
      </c>
      <c r="AN38" s="25">
        <v>2053</v>
      </c>
      <c r="AO38" s="25">
        <v>2054</v>
      </c>
      <c r="AP38" s="25">
        <v>2055</v>
      </c>
      <c r="AQ38" s="25">
        <v>2056</v>
      </c>
      <c r="AR38" s="25">
        <v>2057</v>
      </c>
      <c r="AS38" s="25">
        <v>2058</v>
      </c>
      <c r="AT38" s="25">
        <v>2059</v>
      </c>
      <c r="AU38" s="25">
        <v>2060</v>
      </c>
    </row>
    <row r="39" spans="2:47">
      <c r="B39" s="27" t="s">
        <v>505</v>
      </c>
      <c r="C39" s="28" t="s">
        <v>506</v>
      </c>
      <c r="D39" s="28">
        <f t="shared" ref="D39:AU39" si="7">+D33-D36</f>
        <v>0</v>
      </c>
      <c r="E39" s="28">
        <f t="shared" si="7"/>
        <v>0</v>
      </c>
      <c r="F39" s="28">
        <f t="shared" si="7"/>
        <v>0</v>
      </c>
      <c r="G39" s="28">
        <f t="shared" si="7"/>
        <v>0</v>
      </c>
      <c r="H39" s="28">
        <f t="shared" si="7"/>
        <v>0</v>
      </c>
      <c r="I39" s="28">
        <f t="shared" si="7"/>
        <v>0</v>
      </c>
      <c r="J39" s="28">
        <f t="shared" si="7"/>
        <v>0</v>
      </c>
      <c r="K39" s="28">
        <f t="shared" si="7"/>
        <v>3.1999999999998181</v>
      </c>
      <c r="L39" s="28">
        <f t="shared" si="7"/>
        <v>6.3000000000001819</v>
      </c>
      <c r="M39" s="28">
        <f t="shared" si="7"/>
        <v>9.3999999999996362</v>
      </c>
      <c r="N39" s="28">
        <f t="shared" si="7"/>
        <v>12.5</v>
      </c>
      <c r="O39" s="28">
        <f t="shared" si="7"/>
        <v>15.600000000000364</v>
      </c>
      <c r="P39" s="28">
        <f t="shared" si="7"/>
        <v>18.600000000000364</v>
      </c>
      <c r="Q39" s="28">
        <f t="shared" si="7"/>
        <v>21.599999999999454</v>
      </c>
      <c r="R39" s="28">
        <f t="shared" si="7"/>
        <v>24.599999999999454</v>
      </c>
      <c r="S39" s="28">
        <f t="shared" si="7"/>
        <v>27.5</v>
      </c>
      <c r="T39" s="28">
        <f t="shared" si="7"/>
        <v>30.5</v>
      </c>
      <c r="U39" s="28">
        <f t="shared" si="7"/>
        <v>33.400000000000546</v>
      </c>
      <c r="V39" s="28">
        <f t="shared" si="7"/>
        <v>36.299999999999272</v>
      </c>
      <c r="W39" s="28">
        <f t="shared" si="7"/>
        <v>39.300000000000182</v>
      </c>
      <c r="X39" s="28">
        <f t="shared" si="7"/>
        <v>42.200000000000728</v>
      </c>
      <c r="Y39" s="28">
        <f t="shared" si="7"/>
        <v>45</v>
      </c>
      <c r="Z39" s="28">
        <f t="shared" si="7"/>
        <v>47.900000000000546</v>
      </c>
      <c r="AA39" s="28">
        <f t="shared" si="7"/>
        <v>50.699999999999818</v>
      </c>
      <c r="AB39" s="28">
        <f t="shared" si="7"/>
        <v>53.599999999999454</v>
      </c>
      <c r="AC39" s="28">
        <f t="shared" si="7"/>
        <v>56.400000000000546</v>
      </c>
      <c r="AD39" s="28">
        <f t="shared" si="7"/>
        <v>59.199999999999818</v>
      </c>
      <c r="AE39" s="28">
        <f t="shared" si="7"/>
        <v>62.100000000000364</v>
      </c>
      <c r="AF39" s="28">
        <f t="shared" si="7"/>
        <v>64.899999999999636</v>
      </c>
      <c r="AG39" s="28">
        <f t="shared" si="7"/>
        <v>67.600000000000364</v>
      </c>
      <c r="AH39" s="28">
        <f t="shared" si="7"/>
        <v>70.399999999999636</v>
      </c>
      <c r="AI39" s="28">
        <f t="shared" si="7"/>
        <v>73.199999999999818</v>
      </c>
      <c r="AJ39" s="28">
        <f t="shared" si="7"/>
        <v>76</v>
      </c>
      <c r="AK39" s="28">
        <f t="shared" si="7"/>
        <v>78.800000000000182</v>
      </c>
      <c r="AL39" s="28">
        <f t="shared" si="7"/>
        <v>81.600000000000364</v>
      </c>
      <c r="AM39" s="28">
        <f t="shared" si="7"/>
        <v>84.400000000000546</v>
      </c>
      <c r="AN39" s="28">
        <f t="shared" si="7"/>
        <v>87.100000000000364</v>
      </c>
      <c r="AO39" s="28">
        <f t="shared" si="7"/>
        <v>89.900000000000546</v>
      </c>
      <c r="AP39" s="28">
        <f t="shared" si="7"/>
        <v>92.699999999999818</v>
      </c>
      <c r="AQ39" s="28">
        <f t="shared" si="7"/>
        <v>95.5</v>
      </c>
      <c r="AR39" s="28">
        <f t="shared" si="7"/>
        <v>98.100000000000364</v>
      </c>
      <c r="AS39" s="28">
        <f t="shared" si="7"/>
        <v>101</v>
      </c>
      <c r="AT39" s="28">
        <f t="shared" si="7"/>
        <v>103.69999999999982</v>
      </c>
      <c r="AU39" s="28">
        <f t="shared" si="7"/>
        <v>106.39999999999964</v>
      </c>
    </row>
    <row r="41" spans="2:47">
      <c r="B41" s="24" t="s">
        <v>509</v>
      </c>
      <c r="C41" s="25" t="s">
        <v>422</v>
      </c>
      <c r="D41" s="25">
        <v>2017</v>
      </c>
      <c r="E41" s="25">
        <v>2018</v>
      </c>
      <c r="F41" s="25">
        <v>2019</v>
      </c>
      <c r="G41" s="25">
        <v>2020</v>
      </c>
      <c r="H41" s="25">
        <v>2021</v>
      </c>
      <c r="I41" s="25">
        <v>2022</v>
      </c>
      <c r="J41" s="25">
        <v>2023</v>
      </c>
      <c r="K41" s="25">
        <v>2024</v>
      </c>
      <c r="L41" s="25">
        <v>2025</v>
      </c>
      <c r="M41" s="25">
        <v>2026</v>
      </c>
      <c r="N41" s="25">
        <v>2027</v>
      </c>
      <c r="O41" s="25">
        <v>2028</v>
      </c>
      <c r="P41" s="25">
        <v>2029</v>
      </c>
      <c r="Q41" s="25">
        <v>2030</v>
      </c>
      <c r="R41" s="25">
        <v>2031</v>
      </c>
      <c r="S41" s="25">
        <v>2032</v>
      </c>
      <c r="T41" s="25">
        <v>2033</v>
      </c>
      <c r="U41" s="25">
        <v>2034</v>
      </c>
      <c r="V41" s="25">
        <v>2035</v>
      </c>
      <c r="W41" s="25">
        <v>2036</v>
      </c>
      <c r="X41" s="25">
        <v>2037</v>
      </c>
      <c r="Y41" s="25">
        <v>2038</v>
      </c>
      <c r="Z41" s="25">
        <v>2039</v>
      </c>
      <c r="AA41" s="25">
        <v>2040</v>
      </c>
      <c r="AB41" s="25">
        <v>2041</v>
      </c>
      <c r="AC41" s="25">
        <v>2042</v>
      </c>
      <c r="AD41" s="25">
        <v>2043</v>
      </c>
      <c r="AE41" s="25">
        <v>2044</v>
      </c>
      <c r="AF41" s="25">
        <v>2045</v>
      </c>
      <c r="AG41" s="25">
        <v>2046</v>
      </c>
      <c r="AH41" s="25">
        <v>2047</v>
      </c>
      <c r="AI41" s="25">
        <v>2048</v>
      </c>
      <c r="AJ41" s="25">
        <v>2049</v>
      </c>
      <c r="AK41" s="25">
        <v>2050</v>
      </c>
      <c r="AL41" s="25">
        <v>2051</v>
      </c>
      <c r="AM41" s="25">
        <v>2052</v>
      </c>
      <c r="AN41" s="25">
        <v>2053</v>
      </c>
      <c r="AO41" s="25">
        <v>2054</v>
      </c>
      <c r="AP41" s="25">
        <v>2055</v>
      </c>
      <c r="AQ41" s="25">
        <v>2056</v>
      </c>
      <c r="AR41" s="25">
        <v>2057</v>
      </c>
      <c r="AS41" s="25">
        <v>2058</v>
      </c>
      <c r="AT41" s="25">
        <v>2059</v>
      </c>
      <c r="AU41" s="25">
        <v>2060</v>
      </c>
    </row>
    <row r="42" spans="2:47">
      <c r="B42" s="27" t="s">
        <v>510</v>
      </c>
      <c r="C42" s="28" t="s">
        <v>506</v>
      </c>
      <c r="D42" s="28">
        <f t="shared" ref="D42:AU42" si="8">+CONVERT(D25,"Tcal","MWh")*HLOOKUP(D41,FE_SEN,2,FALSE)/1000</f>
        <v>-2.3934297123400096E-2</v>
      </c>
      <c r="E42" s="28">
        <f t="shared" si="8"/>
        <v>9.9644994767926444E-4</v>
      </c>
      <c r="F42" s="28">
        <f t="shared" si="8"/>
        <v>-1.2209927356241363E-2</v>
      </c>
      <c r="G42" s="28">
        <f t="shared" si="8"/>
        <v>1.9240721879461957E-2</v>
      </c>
      <c r="H42" s="28">
        <f t="shared" si="8"/>
        <v>-6.7040654310486347E-3</v>
      </c>
      <c r="I42" s="28">
        <f t="shared" si="8"/>
        <v>2.5320361447852689E-3</v>
      </c>
      <c r="J42" s="28">
        <f t="shared" si="8"/>
        <v>1.6955419448748243E-3</v>
      </c>
      <c r="K42" s="28">
        <f t="shared" si="8"/>
        <v>4.518821024729263E-3</v>
      </c>
      <c r="L42" s="28">
        <f t="shared" si="8"/>
        <v>1.0924669621643724E-2</v>
      </c>
      <c r="M42" s="28">
        <f t="shared" si="8"/>
        <v>1.7932113837813422E-2</v>
      </c>
      <c r="N42" s="28">
        <f t="shared" si="8"/>
        <v>9.1246868114812311E-3</v>
      </c>
      <c r="O42" s="28">
        <f t="shared" si="8"/>
        <v>1.2353660756126452E-2</v>
      </c>
      <c r="P42" s="28">
        <f t="shared" si="8"/>
        <v>2.4131855836276119E-3</v>
      </c>
      <c r="Q42" s="28">
        <f t="shared" si="8"/>
        <v>1.4546503078822547E-3</v>
      </c>
      <c r="R42" s="28">
        <f t="shared" si="8"/>
        <v>1.9463123253006681E-3</v>
      </c>
      <c r="S42" s="28">
        <f t="shared" si="8"/>
        <v>1.864725461640398E-3</v>
      </c>
      <c r="T42" s="28">
        <f t="shared" si="8"/>
        <v>1.2885189133631006E-3</v>
      </c>
      <c r="U42" s="28">
        <f t="shared" si="8"/>
        <v>1.6259004757981671E-3</v>
      </c>
      <c r="V42" s="28">
        <f t="shared" si="8"/>
        <v>9.5414237967059005E-4</v>
      </c>
      <c r="W42" s="28">
        <f t="shared" si="8"/>
        <v>1.4004580992695967E-3</v>
      </c>
      <c r="X42" s="28">
        <f t="shared" si="8"/>
        <v>1.5267617498032425E-3</v>
      </c>
      <c r="Y42" s="28">
        <f t="shared" si="8"/>
        <v>1.7683043475766522E-3</v>
      </c>
      <c r="Z42" s="28">
        <f t="shared" si="8"/>
        <v>1.6749284072486807E-3</v>
      </c>
      <c r="AA42" s="28">
        <f t="shared" si="8"/>
        <v>2.2661144603679834E-3</v>
      </c>
      <c r="AB42" s="28">
        <f t="shared" si="8"/>
        <v>2.3899260473378547E-3</v>
      </c>
      <c r="AC42" s="28">
        <f t="shared" si="8"/>
        <v>2.4386538800418196E-3</v>
      </c>
      <c r="AD42" s="28">
        <f t="shared" si="8"/>
        <v>2.4536986892814104E-3</v>
      </c>
      <c r="AE42" s="28">
        <f t="shared" si="8"/>
        <v>2.4949957478820539E-3</v>
      </c>
      <c r="AF42" s="28">
        <f t="shared" si="8"/>
        <v>3.1466146131766742E-3</v>
      </c>
      <c r="AG42" s="28">
        <f t="shared" si="8"/>
        <v>3.2736490045364277E-3</v>
      </c>
      <c r="AH42" s="28">
        <f t="shared" si="8"/>
        <v>3.0256918393083503E-3</v>
      </c>
      <c r="AI42" s="28">
        <f t="shared" si="8"/>
        <v>3.7674715203939112E-3</v>
      </c>
      <c r="AJ42" s="28">
        <f t="shared" si="8"/>
        <v>3.7919125244378505E-3</v>
      </c>
      <c r="AK42" s="28">
        <f t="shared" si="8"/>
        <v>4.3374719860915416E-3</v>
      </c>
      <c r="AL42" s="28">
        <f t="shared" si="8"/>
        <v>4.0972295074413216E-3</v>
      </c>
      <c r="AM42" s="28">
        <f t="shared" si="8"/>
        <v>4.0254412517771454E-3</v>
      </c>
      <c r="AN42" s="28">
        <f t="shared" si="8"/>
        <v>4.7381193790456324E-3</v>
      </c>
      <c r="AO42" s="28">
        <f t="shared" si="8"/>
        <v>4.5359565806426996E-3</v>
      </c>
      <c r="AP42" s="28">
        <f t="shared" si="8"/>
        <v>4.947530197782748E-3</v>
      </c>
      <c r="AQ42" s="28">
        <f t="shared" si="8"/>
        <v>4.6589872619022541E-3</v>
      </c>
      <c r="AR42" s="28">
        <f t="shared" si="8"/>
        <v>4.770897135269161E-3</v>
      </c>
      <c r="AS42" s="28">
        <f t="shared" si="8"/>
        <v>5.4003111746071288E-3</v>
      </c>
      <c r="AT42" s="28">
        <f t="shared" si="8"/>
        <v>5.3839348701008299E-3</v>
      </c>
      <c r="AU42" s="28">
        <f t="shared" si="8"/>
        <v>5.204910444643448E-3</v>
      </c>
    </row>
    <row r="44" spans="2:47">
      <c r="B44" s="24" t="s">
        <v>511</v>
      </c>
      <c r="C44" s="25" t="s">
        <v>422</v>
      </c>
      <c r="D44" s="25">
        <v>2017</v>
      </c>
      <c r="E44" s="25">
        <v>2018</v>
      </c>
      <c r="F44" s="25">
        <v>2019</v>
      </c>
      <c r="G44" s="25">
        <v>2020</v>
      </c>
      <c r="H44" s="25">
        <v>2021</v>
      </c>
      <c r="I44" s="25">
        <v>2022</v>
      </c>
      <c r="J44" s="25">
        <v>2023</v>
      </c>
      <c r="K44" s="25">
        <v>2024</v>
      </c>
      <c r="L44" s="25">
        <v>2025</v>
      </c>
      <c r="M44" s="25">
        <v>2026</v>
      </c>
      <c r="N44" s="25">
        <v>2027</v>
      </c>
      <c r="O44" s="25">
        <v>2028</v>
      </c>
      <c r="P44" s="25">
        <v>2029</v>
      </c>
      <c r="Q44" s="25">
        <v>2030</v>
      </c>
      <c r="R44" s="25">
        <v>2031</v>
      </c>
      <c r="S44" s="25">
        <v>2032</v>
      </c>
      <c r="T44" s="25">
        <v>2033</v>
      </c>
      <c r="U44" s="25">
        <v>2034</v>
      </c>
      <c r="V44" s="25">
        <v>2035</v>
      </c>
      <c r="W44" s="25">
        <v>2036</v>
      </c>
      <c r="X44" s="25">
        <v>2037</v>
      </c>
      <c r="Y44" s="25">
        <v>2038</v>
      </c>
      <c r="Z44" s="25">
        <v>2039</v>
      </c>
      <c r="AA44" s="25">
        <v>2040</v>
      </c>
      <c r="AB44" s="25">
        <v>2041</v>
      </c>
      <c r="AC44" s="25">
        <v>2042</v>
      </c>
      <c r="AD44" s="25">
        <v>2043</v>
      </c>
      <c r="AE44" s="25">
        <v>2044</v>
      </c>
      <c r="AF44" s="25">
        <v>2045</v>
      </c>
      <c r="AG44" s="25">
        <v>2046</v>
      </c>
      <c r="AH44" s="25">
        <v>2047</v>
      </c>
      <c r="AI44" s="25">
        <v>2048</v>
      </c>
      <c r="AJ44" s="25">
        <v>2049</v>
      </c>
      <c r="AK44" s="25">
        <v>2050</v>
      </c>
      <c r="AL44" s="25">
        <v>2051</v>
      </c>
      <c r="AM44" s="25">
        <v>2052</v>
      </c>
      <c r="AN44" s="25">
        <v>2053</v>
      </c>
      <c r="AO44" s="25">
        <v>2054</v>
      </c>
      <c r="AP44" s="25">
        <v>2055</v>
      </c>
      <c r="AQ44" s="25">
        <v>2056</v>
      </c>
      <c r="AR44" s="25">
        <v>2057</v>
      </c>
      <c r="AS44" s="25">
        <v>2058</v>
      </c>
      <c r="AT44" s="25">
        <v>2059</v>
      </c>
      <c r="AU44" s="25">
        <v>2060</v>
      </c>
    </row>
    <row r="45" spans="2:47">
      <c r="B45" s="27" t="s">
        <v>510</v>
      </c>
      <c r="C45" s="28" t="s">
        <v>506</v>
      </c>
      <c r="D45" s="28">
        <f>+D42+D39</f>
        <v>-2.3934297123400096E-2</v>
      </c>
      <c r="E45" s="28">
        <f t="shared" ref="E45:AU45" si="9">+E42+E39</f>
        <v>9.9644994767926444E-4</v>
      </c>
      <c r="F45" s="28">
        <f t="shared" si="9"/>
        <v>-1.2209927356241363E-2</v>
      </c>
      <c r="G45" s="28">
        <f t="shared" si="9"/>
        <v>1.9240721879461957E-2</v>
      </c>
      <c r="H45" s="28">
        <f t="shared" si="9"/>
        <v>-6.7040654310486347E-3</v>
      </c>
      <c r="I45" s="28">
        <f t="shared" si="9"/>
        <v>2.5320361447852689E-3</v>
      </c>
      <c r="J45" s="28">
        <f t="shared" si="9"/>
        <v>1.6955419448748243E-3</v>
      </c>
      <c r="K45" s="28">
        <f t="shared" si="9"/>
        <v>3.2045188210245472</v>
      </c>
      <c r="L45" s="28">
        <f t="shared" si="9"/>
        <v>6.3109246696218255</v>
      </c>
      <c r="M45" s="28">
        <f t="shared" si="9"/>
        <v>9.4179321138374501</v>
      </c>
      <c r="N45" s="28">
        <f t="shared" si="9"/>
        <v>12.50912468681148</v>
      </c>
      <c r="O45" s="28">
        <f t="shared" si="9"/>
        <v>15.61235366075649</v>
      </c>
      <c r="P45" s="28">
        <f t="shared" si="9"/>
        <v>18.602413185583991</v>
      </c>
      <c r="Q45" s="28">
        <f t="shared" si="9"/>
        <v>21.601454650307335</v>
      </c>
      <c r="R45" s="28">
        <f t="shared" si="9"/>
        <v>24.601946312324756</v>
      </c>
      <c r="S45" s="28">
        <f t="shared" si="9"/>
        <v>27.50186472546164</v>
      </c>
      <c r="T45" s="28">
        <f t="shared" si="9"/>
        <v>30.501288518913363</v>
      </c>
      <c r="U45" s="28">
        <f t="shared" si="9"/>
        <v>33.401625900476347</v>
      </c>
      <c r="V45" s="28">
        <f t="shared" si="9"/>
        <v>36.300954142378941</v>
      </c>
      <c r="W45" s="28">
        <f t="shared" si="9"/>
        <v>39.301400458099451</v>
      </c>
      <c r="X45" s="28">
        <f t="shared" si="9"/>
        <v>42.201526761750529</v>
      </c>
      <c r="Y45" s="28">
        <f t="shared" si="9"/>
        <v>45.001768304347578</v>
      </c>
      <c r="Z45" s="28">
        <f t="shared" si="9"/>
        <v>47.901674928407793</v>
      </c>
      <c r="AA45" s="28">
        <f t="shared" si="9"/>
        <v>50.702266114460187</v>
      </c>
      <c r="AB45" s="28">
        <f t="shared" si="9"/>
        <v>53.60238992604679</v>
      </c>
      <c r="AC45" s="28">
        <f t="shared" si="9"/>
        <v>56.402438653880587</v>
      </c>
      <c r="AD45" s="28">
        <f t="shared" si="9"/>
        <v>59.202453698689098</v>
      </c>
      <c r="AE45" s="28">
        <f t="shared" si="9"/>
        <v>62.102494995748245</v>
      </c>
      <c r="AF45" s="28">
        <f t="shared" si="9"/>
        <v>64.903146614612808</v>
      </c>
      <c r="AG45" s="28">
        <f t="shared" si="9"/>
        <v>67.603273649004905</v>
      </c>
      <c r="AH45" s="28">
        <f t="shared" si="9"/>
        <v>70.403025691838948</v>
      </c>
      <c r="AI45" s="28">
        <f t="shared" si="9"/>
        <v>73.203767471520209</v>
      </c>
      <c r="AJ45" s="28">
        <f t="shared" si="9"/>
        <v>76.003791912524434</v>
      </c>
      <c r="AK45" s="28">
        <f t="shared" si="9"/>
        <v>78.804337471986273</v>
      </c>
      <c r="AL45" s="28">
        <f t="shared" si="9"/>
        <v>81.604097229507801</v>
      </c>
      <c r="AM45" s="28">
        <f t="shared" si="9"/>
        <v>84.40402544125233</v>
      </c>
      <c r="AN45" s="28">
        <f t="shared" si="9"/>
        <v>87.104738119379405</v>
      </c>
      <c r="AO45" s="28">
        <f t="shared" si="9"/>
        <v>89.904535956581185</v>
      </c>
      <c r="AP45" s="28">
        <f t="shared" si="9"/>
        <v>92.7049475301976</v>
      </c>
      <c r="AQ45" s="28">
        <f t="shared" si="9"/>
        <v>95.504658987261905</v>
      </c>
      <c r="AR45" s="28">
        <f t="shared" si="9"/>
        <v>98.104770897135637</v>
      </c>
      <c r="AS45" s="28">
        <f t="shared" si="9"/>
        <v>101.00540031117461</v>
      </c>
      <c r="AT45" s="28">
        <f t="shared" si="9"/>
        <v>103.70538393486991</v>
      </c>
      <c r="AU45" s="28">
        <f t="shared" si="9"/>
        <v>106.40520491044428</v>
      </c>
    </row>
    <row r="47" spans="2:47">
      <c r="B47" s="24" t="s">
        <v>497</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397</v>
      </c>
      <c r="C48" s="28" t="s">
        <v>512</v>
      </c>
      <c r="D48" s="28">
        <f t="shared" ref="D48:AU48" si="10">+VLOOKUP($B48,Precios,D$47-2014,FALSE)*D23/1000000</f>
        <v>3.6409308318877147E-3</v>
      </c>
      <c r="E48" s="28">
        <f t="shared" si="10"/>
        <v>-2.4255720863496704E-3</v>
      </c>
      <c r="F48" s="28">
        <f t="shared" si="10"/>
        <v>2.1801637972100611E-3</v>
      </c>
      <c r="G48" s="28">
        <f t="shared" si="10"/>
        <v>3.6362361994104106E-3</v>
      </c>
      <c r="H48" s="28">
        <f t="shared" si="10"/>
        <v>-4.1569598010557113E-3</v>
      </c>
      <c r="I48" s="28">
        <f t="shared" si="10"/>
        <v>-7.7264066041026782E-4</v>
      </c>
      <c r="J48" s="28">
        <f t="shared" si="10"/>
        <v>1.908087260910801E-4</v>
      </c>
      <c r="K48" s="28">
        <f t="shared" si="10"/>
        <v>-4.5601767123837041E-3</v>
      </c>
      <c r="L48" s="28">
        <f t="shared" si="10"/>
        <v>-2.4171509189647227E-3</v>
      </c>
      <c r="M48" s="28">
        <f t="shared" si="10"/>
        <v>-2.0678296259386674E-3</v>
      </c>
      <c r="N48" s="28">
        <f t="shared" si="10"/>
        <v>-8.934976453882495E-4</v>
      </c>
      <c r="O48" s="28">
        <f t="shared" si="10"/>
        <v>6.5549939917605177E-3</v>
      </c>
      <c r="P48" s="28">
        <f t="shared" si="10"/>
        <v>-5.8153815640746669E-3</v>
      </c>
      <c r="Q48" s="28">
        <f t="shared" si="10"/>
        <v>-2.1633611621371509E-3</v>
      </c>
      <c r="R48" s="28">
        <f t="shared" si="10"/>
        <v>3.7295573677338547E-3</v>
      </c>
      <c r="S48" s="28">
        <f t="shared" si="10"/>
        <v>1.7665158527681913E-3</v>
      </c>
      <c r="T48" s="28">
        <f t="shared" si="10"/>
        <v>-7.2612231045518266E-4</v>
      </c>
      <c r="U48" s="28">
        <f t="shared" si="10"/>
        <v>2.4389691883801891E-3</v>
      </c>
      <c r="V48" s="28">
        <f t="shared" si="10"/>
        <v>-5.7723771192318123E-3</v>
      </c>
      <c r="W48" s="28">
        <f t="shared" si="10"/>
        <v>-1.9307396122448339E-3</v>
      </c>
      <c r="X48" s="28">
        <f t="shared" si="10"/>
        <v>1.9632315922694286E-3</v>
      </c>
      <c r="Y48" s="28">
        <f t="shared" si="10"/>
        <v>5.7581690428361023E-3</v>
      </c>
      <c r="Z48" s="28">
        <f t="shared" si="10"/>
        <v>4.6281440886082352E-3</v>
      </c>
      <c r="AA48" s="28">
        <f t="shared" si="10"/>
        <v>1.8470072751184644E-3</v>
      </c>
      <c r="AB48" s="28">
        <f t="shared" si="10"/>
        <v>-7.4200891045832079E-3</v>
      </c>
      <c r="AC48" s="28">
        <f t="shared" si="10"/>
        <v>2.9058402282651071E-3</v>
      </c>
      <c r="AD48" s="28">
        <f t="shared" si="10"/>
        <v>-6.0739569693960072E-3</v>
      </c>
      <c r="AE48" s="28">
        <f t="shared" si="10"/>
        <v>-8.3878951028806322E-3</v>
      </c>
      <c r="AF48" s="28">
        <f t="shared" si="10"/>
        <v>-4.8026237278617923E-3</v>
      </c>
      <c r="AG48" s="28">
        <f t="shared" si="10"/>
        <v>-4.6812231073092604E-3</v>
      </c>
      <c r="AH48" s="28">
        <f t="shared" si="10"/>
        <v>-6.5490096550130938E-3</v>
      </c>
      <c r="AI48" s="28">
        <f t="shared" si="10"/>
        <v>-2.9952859879609434E-3</v>
      </c>
      <c r="AJ48" s="28">
        <f t="shared" si="10"/>
        <v>-3.112581604846273E-3</v>
      </c>
      <c r="AK48" s="28">
        <f t="shared" si="10"/>
        <v>9.3388241496131143E-3</v>
      </c>
      <c r="AL48" s="28">
        <f t="shared" si="10"/>
        <v>-2.5013665328351476E-3</v>
      </c>
      <c r="AM48" s="28">
        <f t="shared" si="10"/>
        <v>-5.1638240673650018E-5</v>
      </c>
      <c r="AN48" s="28">
        <f t="shared" si="10"/>
        <v>-8.7344525963788003E-4</v>
      </c>
      <c r="AO48" s="28">
        <f t="shared" si="10"/>
        <v>9.3260057622273195E-3</v>
      </c>
      <c r="AP48" s="28">
        <f t="shared" si="10"/>
        <v>-4.0377018872956921E-3</v>
      </c>
      <c r="AQ48" s="28">
        <f t="shared" si="10"/>
        <v>5.2898104556709175E-3</v>
      </c>
      <c r="AR48" s="28">
        <f t="shared" si="10"/>
        <v>-1.9232689010613774E-4</v>
      </c>
      <c r="AS48" s="28">
        <f t="shared" si="10"/>
        <v>-6.0442132122655642E-3</v>
      </c>
      <c r="AT48" s="28">
        <f t="shared" si="10"/>
        <v>-3.9576742142554515E-3</v>
      </c>
      <c r="AU48" s="28">
        <f t="shared" si="10"/>
        <v>4.006140970698068E-3</v>
      </c>
    </row>
    <row r="49" spans="2:47">
      <c r="B49" s="27" t="s">
        <v>432</v>
      </c>
      <c r="C49" s="28" t="s">
        <v>512</v>
      </c>
      <c r="D49" s="28">
        <f t="shared" ref="D49:AU49" si="11">+VLOOKUP($B49,Precios,D$47-2014,FALSE)*D24/1000000</f>
        <v>1.3491815439554465E-3</v>
      </c>
      <c r="E49" s="28">
        <f t="shared" si="11"/>
        <v>-8.7722009175419183E-3</v>
      </c>
      <c r="F49" s="28">
        <f t="shared" si="11"/>
        <v>-4.6582144758530519E-4</v>
      </c>
      <c r="G49" s="28">
        <f t="shared" si="11"/>
        <v>8.0800096570918818E-3</v>
      </c>
      <c r="H49" s="28">
        <f t="shared" si="11"/>
        <v>-1.4667209646645851E-3</v>
      </c>
      <c r="I49" s="28">
        <f t="shared" si="11"/>
        <v>-1.2371080844629314E-3</v>
      </c>
      <c r="J49" s="28">
        <f t="shared" si="11"/>
        <v>-5.9111859622806929E-3</v>
      </c>
      <c r="K49" s="28">
        <f t="shared" si="11"/>
        <v>1.8922214556896944</v>
      </c>
      <c r="L49" s="28">
        <f t="shared" si="11"/>
        <v>3.912364365451181</v>
      </c>
      <c r="M49" s="28">
        <f t="shared" si="11"/>
        <v>6.0464987832224297</v>
      </c>
      <c r="N49" s="28">
        <f t="shared" si="11"/>
        <v>8.2619620010981425</v>
      </c>
      <c r="O49" s="28">
        <f t="shared" si="11"/>
        <v>10.6126743449285</v>
      </c>
      <c r="P49" s="28">
        <f t="shared" si="11"/>
        <v>12.980795633275628</v>
      </c>
      <c r="Q49" s="28">
        <f t="shared" si="11"/>
        <v>15.460726903319278</v>
      </c>
      <c r="R49" s="28">
        <f t="shared" si="11"/>
        <v>17.928112036862846</v>
      </c>
      <c r="S49" s="28">
        <f t="shared" si="11"/>
        <v>20.536430955415746</v>
      </c>
      <c r="T49" s="28">
        <f t="shared" si="11"/>
        <v>23.062073158802324</v>
      </c>
      <c r="U49" s="28">
        <f t="shared" si="11"/>
        <v>25.628753808874691</v>
      </c>
      <c r="V49" s="28">
        <f t="shared" si="11"/>
        <v>28.108858372346923</v>
      </c>
      <c r="W49" s="28">
        <f t="shared" si="11"/>
        <v>30.801411444730604</v>
      </c>
      <c r="X49" s="28">
        <f t="shared" si="11"/>
        <v>33.623549324743202</v>
      </c>
      <c r="Y49" s="28">
        <f t="shared" si="11"/>
        <v>36.512098749783448</v>
      </c>
      <c r="Z49" s="28">
        <f t="shared" si="11"/>
        <v>38.94558830786314</v>
      </c>
      <c r="AA49" s="28">
        <f t="shared" si="11"/>
        <v>42.311916821690772</v>
      </c>
      <c r="AB49" s="28">
        <f t="shared" si="11"/>
        <v>45.351383904475718</v>
      </c>
      <c r="AC49" s="28">
        <f t="shared" si="11"/>
        <v>48.163531627572553</v>
      </c>
      <c r="AD49" s="28">
        <f t="shared" si="11"/>
        <v>51.331750046677051</v>
      </c>
      <c r="AE49" s="28">
        <f t="shared" si="11"/>
        <v>54.271140238677702</v>
      </c>
      <c r="AF49" s="28">
        <f t="shared" si="11"/>
        <v>56.412051888022319</v>
      </c>
      <c r="AG49" s="28">
        <f t="shared" si="11"/>
        <v>59.854810438485238</v>
      </c>
      <c r="AH49" s="28">
        <f t="shared" si="11"/>
        <v>62.840502898397915</v>
      </c>
      <c r="AI49" s="28">
        <f t="shared" si="11"/>
        <v>65.477776071038676</v>
      </c>
      <c r="AJ49" s="28">
        <f t="shared" si="11"/>
        <v>68.148266931699126</v>
      </c>
      <c r="AK49" s="28">
        <f t="shared" si="11"/>
        <v>70.839468677460573</v>
      </c>
      <c r="AL49" s="28">
        <f t="shared" si="11"/>
        <v>73.333077674651946</v>
      </c>
      <c r="AM49" s="28">
        <f t="shared" si="11"/>
        <v>75.858627445868564</v>
      </c>
      <c r="AN49" s="28">
        <f t="shared" si="11"/>
        <v>78.38145309477062</v>
      </c>
      <c r="AO49" s="28">
        <f t="shared" si="11"/>
        <v>80.894224388670096</v>
      </c>
      <c r="AP49" s="28">
        <f t="shared" si="11"/>
        <v>83.385709471651182</v>
      </c>
      <c r="AQ49" s="28">
        <f t="shared" si="11"/>
        <v>85.907048962509791</v>
      </c>
      <c r="AR49" s="28">
        <f t="shared" si="11"/>
        <v>88.420011053836745</v>
      </c>
      <c r="AS49" s="28">
        <f t="shared" si="11"/>
        <v>90.906594346572135</v>
      </c>
      <c r="AT49" s="28">
        <f t="shared" si="11"/>
        <v>93.396902758889297</v>
      </c>
      <c r="AU49" s="28">
        <f t="shared" si="11"/>
        <v>95.921379418648229</v>
      </c>
    </row>
    <row r="50" spans="2:47">
      <c r="B50" s="27" t="s">
        <v>451</v>
      </c>
      <c r="C50" s="28" t="s">
        <v>512</v>
      </c>
      <c r="D50" s="28">
        <f t="shared" ref="D50:AU50" si="12">+VLOOKUP($B50,Precios,D$47-2014,FALSE)*D25/1000000</f>
        <v>-6.5346624362934052E-3</v>
      </c>
      <c r="E50" s="28">
        <f t="shared" si="12"/>
        <v>2.7205578710644848E-4</v>
      </c>
      <c r="F50" s="28">
        <f t="shared" si="12"/>
        <v>-3.4412844694475891E-3</v>
      </c>
      <c r="G50" s="28">
        <f t="shared" si="12"/>
        <v>5.736865845838675E-3</v>
      </c>
      <c r="H50" s="28">
        <f t="shared" si="12"/>
        <v>-1.9615540245335374E-3</v>
      </c>
      <c r="I50" s="28">
        <f t="shared" si="12"/>
        <v>9.6291148213445269E-4</v>
      </c>
      <c r="J50" s="28">
        <f t="shared" si="12"/>
        <v>8.2607949433123802E-4</v>
      </c>
      <c r="K50" s="28">
        <f t="shared" si="12"/>
        <v>2.0248171469399137E-3</v>
      </c>
      <c r="L50" s="28">
        <f t="shared" si="12"/>
        <v>5.4847012577170645E-3</v>
      </c>
      <c r="M50" s="28">
        <f t="shared" si="12"/>
        <v>1.2396330403805483E-2</v>
      </c>
      <c r="N50" s="28">
        <f t="shared" si="12"/>
        <v>6.7042636844963886E-3</v>
      </c>
      <c r="O50" s="28">
        <f t="shared" si="12"/>
        <v>1.4678501289651775E-2</v>
      </c>
      <c r="P50" s="28">
        <f t="shared" si="12"/>
        <v>1.7098508357229245E-2</v>
      </c>
      <c r="Q50" s="28">
        <f t="shared" si="12"/>
        <v>1.6323997629723787E-2</v>
      </c>
      <c r="R50" s="28">
        <f t="shared" si="12"/>
        <v>2.4487658500301428E-2</v>
      </c>
      <c r="S50" s="28">
        <f t="shared" si="12"/>
        <v>2.8251763164259598E-2</v>
      </c>
      <c r="T50" s="28">
        <f t="shared" si="12"/>
        <v>2.3279198200616556E-2</v>
      </c>
      <c r="U50" s="28">
        <f t="shared" si="12"/>
        <v>3.7054998947564921E-2</v>
      </c>
      <c r="V50" s="28">
        <f t="shared" si="12"/>
        <v>2.9058861249419237E-2</v>
      </c>
      <c r="W50" s="28">
        <f t="shared" si="12"/>
        <v>4.1903161259461093E-2</v>
      </c>
      <c r="X50" s="28">
        <f t="shared" si="12"/>
        <v>4.3606592367561398E-2</v>
      </c>
      <c r="Y50" s="28">
        <f t="shared" si="12"/>
        <v>4.8225593523212484E-2</v>
      </c>
      <c r="Z50" s="28">
        <f t="shared" si="12"/>
        <v>4.4916178303351442E-2</v>
      </c>
      <c r="AA50" s="28">
        <f t="shared" si="12"/>
        <v>5.9506676242210975E-2</v>
      </c>
      <c r="AB50" s="28">
        <f t="shared" si="12"/>
        <v>6.2364284950133707E-2</v>
      </c>
      <c r="AC50" s="28">
        <f t="shared" si="12"/>
        <v>6.267634596486045E-2</v>
      </c>
      <c r="AD50" s="28">
        <f t="shared" si="12"/>
        <v>5.9722767687295411E-2</v>
      </c>
      <c r="AE50" s="28">
        <f t="shared" si="12"/>
        <v>5.8934920260827195E-2</v>
      </c>
      <c r="AF50" s="28">
        <f t="shared" si="12"/>
        <v>7.5611227187093899E-2</v>
      </c>
      <c r="AG50" s="28">
        <f t="shared" si="12"/>
        <v>7.7080503395844296E-2</v>
      </c>
      <c r="AH50" s="28">
        <f t="shared" si="12"/>
        <v>6.9820931674151682E-2</v>
      </c>
      <c r="AI50" s="28">
        <f t="shared" si="12"/>
        <v>8.5223289009152284E-2</v>
      </c>
      <c r="AJ50" s="28">
        <f t="shared" si="12"/>
        <v>8.3753652873790399E-2</v>
      </c>
      <c r="AK50" s="28">
        <f t="shared" si="12"/>
        <v>9.3734224040962072E-2</v>
      </c>
      <c r="AL50" s="28">
        <f t="shared" si="12"/>
        <v>8.8542503520307514E-2</v>
      </c>
      <c r="AM50" s="28">
        <f t="shared" si="12"/>
        <v>8.6991135243690898E-2</v>
      </c>
      <c r="AN50" s="28">
        <f t="shared" si="12"/>
        <v>0.10239234854597497</v>
      </c>
      <c r="AO50" s="28">
        <f t="shared" si="12"/>
        <v>9.8023542684170767E-2</v>
      </c>
      <c r="AP50" s="28">
        <f t="shared" si="12"/>
        <v>0.10691778655757433</v>
      </c>
      <c r="AQ50" s="28">
        <f t="shared" si="12"/>
        <v>0.10068227696028231</v>
      </c>
      <c r="AR50" s="28">
        <f t="shared" si="12"/>
        <v>0.10310068684885466</v>
      </c>
      <c r="AS50" s="28">
        <f t="shared" si="12"/>
        <v>0.11670253529122217</v>
      </c>
      <c r="AT50" s="28">
        <f t="shared" si="12"/>
        <v>0.11634863785961255</v>
      </c>
      <c r="AU50" s="28">
        <f t="shared" si="12"/>
        <v>0.11247985999581644</v>
      </c>
    </row>
    <row r="51" spans="2:47">
      <c r="B51" s="27" t="s">
        <v>434</v>
      </c>
      <c r="C51" s="28" t="s">
        <v>512</v>
      </c>
      <c r="D51" s="28">
        <f t="shared" ref="D51:AU51" si="13">+VLOOKUP($B51,Precios,D$47-2014,FALSE)*D26/1000000</f>
        <v>7.2163281915099331E-3</v>
      </c>
      <c r="E51" s="28">
        <f t="shared" si="13"/>
        <v>1.3659833025637682E-3</v>
      </c>
      <c r="F51" s="28">
        <f t="shared" si="13"/>
        <v>-4.6653454870955484E-3</v>
      </c>
      <c r="G51" s="28">
        <f t="shared" si="13"/>
        <v>8.3096255989049579E-3</v>
      </c>
      <c r="H51" s="28">
        <f t="shared" si="13"/>
        <v>7.9236219860788666E-3</v>
      </c>
      <c r="I51" s="28">
        <f t="shared" si="13"/>
        <v>-5.7144740201257767E-3</v>
      </c>
      <c r="J51" s="28">
        <f t="shared" si="13"/>
        <v>8.0876436408607692E-3</v>
      </c>
      <c r="K51" s="28">
        <f t="shared" si="13"/>
        <v>0.72203223905681435</v>
      </c>
      <c r="L51" s="28">
        <f t="shared" si="13"/>
        <v>1.5170528756586301</v>
      </c>
      <c r="M51" s="28">
        <f t="shared" si="13"/>
        <v>2.317469657019557</v>
      </c>
      <c r="N51" s="28">
        <f t="shared" si="13"/>
        <v>3.2133741771261435</v>
      </c>
      <c r="O51" s="28">
        <f t="shared" si="13"/>
        <v>4.1075614603788324</v>
      </c>
      <c r="P51" s="28">
        <f t="shared" si="13"/>
        <v>5.0463002910974559</v>
      </c>
      <c r="Q51" s="28">
        <f t="shared" si="13"/>
        <v>5.9957253881759875</v>
      </c>
      <c r="R51" s="28">
        <f t="shared" si="13"/>
        <v>6.9925444913011576</v>
      </c>
      <c r="S51" s="28">
        <f t="shared" si="13"/>
        <v>7.9714877752674695</v>
      </c>
      <c r="T51" s="28">
        <f t="shared" si="13"/>
        <v>9.0334437641952761</v>
      </c>
      <c r="U51" s="28">
        <f t="shared" si="13"/>
        <v>10.011652107057582</v>
      </c>
      <c r="V51" s="28">
        <f t="shared" si="13"/>
        <v>11.029994372201958</v>
      </c>
      <c r="W51" s="28">
        <f t="shared" si="13"/>
        <v>12.00227189569129</v>
      </c>
      <c r="X51" s="28">
        <f t="shared" si="13"/>
        <v>13.083577523072803</v>
      </c>
      <c r="Y51" s="28">
        <f t="shared" si="13"/>
        <v>14.181974493836293</v>
      </c>
      <c r="Z51" s="28">
        <f t="shared" si="13"/>
        <v>15.319423247540943</v>
      </c>
      <c r="AA51" s="28">
        <f t="shared" si="13"/>
        <v>16.271846511253884</v>
      </c>
      <c r="AB51" s="28">
        <f t="shared" si="13"/>
        <v>17.577857887382375</v>
      </c>
      <c r="AC51" s="28">
        <f t="shared" si="13"/>
        <v>18.762303371995017</v>
      </c>
      <c r="AD51" s="28">
        <f t="shared" si="13"/>
        <v>19.856538399796325</v>
      </c>
      <c r="AE51" s="28">
        <f t="shared" si="13"/>
        <v>21.094745440380432</v>
      </c>
      <c r="AF51" s="28">
        <f t="shared" si="13"/>
        <v>22.230130507412021</v>
      </c>
      <c r="AG51" s="28">
        <f t="shared" si="13"/>
        <v>23.028500936024503</v>
      </c>
      <c r="AH51" s="28">
        <f t="shared" si="13"/>
        <v>24.367715094510235</v>
      </c>
      <c r="AI51" s="28">
        <f t="shared" si="13"/>
        <v>25.490527093433354</v>
      </c>
      <c r="AJ51" s="28">
        <f t="shared" si="13"/>
        <v>26.517436272448993</v>
      </c>
      <c r="AK51" s="28">
        <f t="shared" si="13"/>
        <v>27.532813290719343</v>
      </c>
      <c r="AL51" s="28">
        <f t="shared" si="13"/>
        <v>28.495571972462365</v>
      </c>
      <c r="AM51" s="28">
        <f t="shared" si="13"/>
        <v>29.427259575690442</v>
      </c>
      <c r="AN51" s="28">
        <f t="shared" si="13"/>
        <v>30.393922255622275</v>
      </c>
      <c r="AO51" s="28">
        <f t="shared" si="13"/>
        <v>31.329064490954831</v>
      </c>
      <c r="AP51" s="28">
        <f t="shared" si="13"/>
        <v>32.266535472108899</v>
      </c>
      <c r="AQ51" s="28">
        <f t="shared" si="13"/>
        <v>33.189747580508211</v>
      </c>
      <c r="AR51" s="28">
        <f t="shared" si="13"/>
        <v>34.129136149057565</v>
      </c>
      <c r="AS51" s="28">
        <f t="shared" si="13"/>
        <v>35.046789606166932</v>
      </c>
      <c r="AT51" s="28">
        <f t="shared" si="13"/>
        <v>35.969260468152918</v>
      </c>
      <c r="AU51" s="28">
        <f t="shared" si="13"/>
        <v>36.906145755120512</v>
      </c>
    </row>
    <row r="52" spans="2:47">
      <c r="B52" s="27" t="s">
        <v>439</v>
      </c>
      <c r="C52" s="28" t="s">
        <v>512</v>
      </c>
      <c r="D52" s="28">
        <f t="shared" ref="D52:AU52" si="14">+VLOOKUP($B52,Precios,D$47-2014,FALSE)*D27/1000000</f>
        <v>0</v>
      </c>
      <c r="E52" s="28">
        <f t="shared" si="14"/>
        <v>0</v>
      </c>
      <c r="F52" s="28">
        <f t="shared" si="14"/>
        <v>0</v>
      </c>
      <c r="G52" s="28">
        <f t="shared" si="14"/>
        <v>0</v>
      </c>
      <c r="H52" s="28">
        <f t="shared" si="14"/>
        <v>0</v>
      </c>
      <c r="I52" s="28">
        <f t="shared" si="14"/>
        <v>0</v>
      </c>
      <c r="J52" s="28">
        <f t="shared" si="14"/>
        <v>0</v>
      </c>
      <c r="K52" s="28">
        <f t="shared" si="14"/>
        <v>0</v>
      </c>
      <c r="L52" s="28">
        <f t="shared" si="14"/>
        <v>0</v>
      </c>
      <c r="M52" s="28">
        <f t="shared" si="14"/>
        <v>0</v>
      </c>
      <c r="N52" s="28">
        <f t="shared" si="14"/>
        <v>0</v>
      </c>
      <c r="O52" s="28">
        <f t="shared" si="14"/>
        <v>0</v>
      </c>
      <c r="P52" s="28">
        <f t="shared" si="14"/>
        <v>0</v>
      </c>
      <c r="Q52" s="28">
        <f t="shared" si="14"/>
        <v>0</v>
      </c>
      <c r="R52" s="28">
        <f t="shared" si="14"/>
        <v>0</v>
      </c>
      <c r="S52" s="28">
        <f t="shared" si="14"/>
        <v>0</v>
      </c>
      <c r="T52" s="28">
        <f t="shared" si="14"/>
        <v>0</v>
      </c>
      <c r="U52" s="28">
        <f t="shared" si="14"/>
        <v>0</v>
      </c>
      <c r="V52" s="28">
        <f t="shared" si="14"/>
        <v>0</v>
      </c>
      <c r="W52" s="28">
        <f t="shared" si="14"/>
        <v>0</v>
      </c>
      <c r="X52" s="28">
        <f t="shared" si="14"/>
        <v>0</v>
      </c>
      <c r="Y52" s="28">
        <f t="shared" si="14"/>
        <v>0</v>
      </c>
      <c r="Z52" s="28">
        <f t="shared" si="14"/>
        <v>0</v>
      </c>
      <c r="AA52" s="28">
        <f t="shared" si="14"/>
        <v>0</v>
      </c>
      <c r="AB52" s="28">
        <f t="shared" si="14"/>
        <v>0</v>
      </c>
      <c r="AC52" s="28">
        <f t="shared" si="14"/>
        <v>0</v>
      </c>
      <c r="AD52" s="28">
        <f t="shared" si="14"/>
        <v>0</v>
      </c>
      <c r="AE52" s="28">
        <f t="shared" si="14"/>
        <v>0</v>
      </c>
      <c r="AF52" s="28">
        <f t="shared" si="14"/>
        <v>0</v>
      </c>
      <c r="AG52" s="28">
        <f t="shared" si="14"/>
        <v>0</v>
      </c>
      <c r="AH52" s="28">
        <f t="shared" si="14"/>
        <v>0</v>
      </c>
      <c r="AI52" s="28">
        <f t="shared" si="14"/>
        <v>0</v>
      </c>
      <c r="AJ52" s="28">
        <f t="shared" si="14"/>
        <v>0</v>
      </c>
      <c r="AK52" s="28">
        <f t="shared" si="14"/>
        <v>0</v>
      </c>
      <c r="AL52" s="28">
        <f t="shared" si="14"/>
        <v>0</v>
      </c>
      <c r="AM52" s="28">
        <f t="shared" si="14"/>
        <v>0</v>
      </c>
      <c r="AN52" s="28">
        <f t="shared" si="14"/>
        <v>0</v>
      </c>
      <c r="AO52" s="28">
        <f t="shared" si="14"/>
        <v>0</v>
      </c>
      <c r="AP52" s="28">
        <f t="shared" si="14"/>
        <v>0</v>
      </c>
      <c r="AQ52" s="28">
        <f t="shared" si="14"/>
        <v>0</v>
      </c>
      <c r="AR52" s="28">
        <f t="shared" si="14"/>
        <v>0</v>
      </c>
      <c r="AS52" s="28">
        <f t="shared" si="14"/>
        <v>0</v>
      </c>
      <c r="AT52" s="28">
        <f t="shared" si="14"/>
        <v>0</v>
      </c>
      <c r="AU52" s="28">
        <f t="shared" si="14"/>
        <v>0</v>
      </c>
    </row>
    <row r="53" spans="2:47">
      <c r="B53" s="27" t="s">
        <v>429</v>
      </c>
      <c r="C53" s="28" t="s">
        <v>512</v>
      </c>
      <c r="D53" s="28">
        <f t="shared" ref="D53:AU53" si="15">+VLOOKUP($B53,Precios,D$47-2014,FALSE)*D28/1000000</f>
        <v>0</v>
      </c>
      <c r="E53" s="28">
        <f t="shared" si="15"/>
        <v>0</v>
      </c>
      <c r="F53" s="28">
        <f t="shared" si="15"/>
        <v>0</v>
      </c>
      <c r="G53" s="28">
        <f t="shared" si="15"/>
        <v>0</v>
      </c>
      <c r="H53" s="28">
        <f t="shared" si="15"/>
        <v>0</v>
      </c>
      <c r="I53" s="28">
        <f t="shared" si="15"/>
        <v>0</v>
      </c>
      <c r="J53" s="28">
        <f t="shared" si="15"/>
        <v>0</v>
      </c>
      <c r="K53" s="28">
        <f t="shared" si="15"/>
        <v>0</v>
      </c>
      <c r="L53" s="28">
        <f t="shared" si="15"/>
        <v>0</v>
      </c>
      <c r="M53" s="28">
        <f t="shared" si="15"/>
        <v>0</v>
      </c>
      <c r="N53" s="28">
        <f t="shared" si="15"/>
        <v>0</v>
      </c>
      <c r="O53" s="28">
        <f t="shared" si="15"/>
        <v>0</v>
      </c>
      <c r="P53" s="28">
        <f t="shared" si="15"/>
        <v>0</v>
      </c>
      <c r="Q53" s="28">
        <f t="shared" si="15"/>
        <v>0</v>
      </c>
      <c r="R53" s="28">
        <f t="shared" si="15"/>
        <v>0</v>
      </c>
      <c r="S53" s="28">
        <f t="shared" si="15"/>
        <v>0</v>
      </c>
      <c r="T53" s="28">
        <f t="shared" si="15"/>
        <v>0</v>
      </c>
      <c r="U53" s="28">
        <f t="shared" si="15"/>
        <v>0</v>
      </c>
      <c r="V53" s="28">
        <f t="shared" si="15"/>
        <v>0</v>
      </c>
      <c r="W53" s="28">
        <f t="shared" si="15"/>
        <v>0</v>
      </c>
      <c r="X53" s="28">
        <f t="shared" si="15"/>
        <v>0</v>
      </c>
      <c r="Y53" s="28">
        <f t="shared" si="15"/>
        <v>0</v>
      </c>
      <c r="Z53" s="28">
        <f t="shared" si="15"/>
        <v>0</v>
      </c>
      <c r="AA53" s="28">
        <f t="shared" si="15"/>
        <v>0</v>
      </c>
      <c r="AB53" s="28">
        <f t="shared" si="15"/>
        <v>0</v>
      </c>
      <c r="AC53" s="28">
        <f t="shared" si="15"/>
        <v>0</v>
      </c>
      <c r="AD53" s="28">
        <f t="shared" si="15"/>
        <v>0</v>
      </c>
      <c r="AE53" s="28">
        <f t="shared" si="15"/>
        <v>0</v>
      </c>
      <c r="AF53" s="28">
        <f t="shared" si="15"/>
        <v>0</v>
      </c>
      <c r="AG53" s="28">
        <f t="shared" si="15"/>
        <v>0</v>
      </c>
      <c r="AH53" s="28">
        <f t="shared" si="15"/>
        <v>0</v>
      </c>
      <c r="AI53" s="28">
        <f t="shared" si="15"/>
        <v>0</v>
      </c>
      <c r="AJ53" s="28">
        <f t="shared" si="15"/>
        <v>0</v>
      </c>
      <c r="AK53" s="28">
        <f t="shared" si="15"/>
        <v>0</v>
      </c>
      <c r="AL53" s="28">
        <f t="shared" si="15"/>
        <v>0</v>
      </c>
      <c r="AM53" s="28">
        <f t="shared" si="15"/>
        <v>0</v>
      </c>
      <c r="AN53" s="28">
        <f t="shared" si="15"/>
        <v>0</v>
      </c>
      <c r="AO53" s="28">
        <f t="shared" si="15"/>
        <v>0</v>
      </c>
      <c r="AP53" s="28">
        <f t="shared" si="15"/>
        <v>0</v>
      </c>
      <c r="AQ53" s="28">
        <f t="shared" si="15"/>
        <v>0</v>
      </c>
      <c r="AR53" s="28">
        <f t="shared" si="15"/>
        <v>0</v>
      </c>
      <c r="AS53" s="28">
        <f t="shared" si="15"/>
        <v>0</v>
      </c>
      <c r="AT53" s="28">
        <f t="shared" si="15"/>
        <v>0</v>
      </c>
      <c r="AU53" s="28">
        <f t="shared" si="15"/>
        <v>0</v>
      </c>
    </row>
    <row r="54" spans="2:47">
      <c r="B54" s="27" t="s">
        <v>436</v>
      </c>
      <c r="C54" s="28" t="s">
        <v>512</v>
      </c>
      <c r="D54" s="28">
        <f t="shared" ref="D54:AU54" si="16">+VLOOKUP($B54,Precios,D$47-2014,FALSE)*D29/1000000</f>
        <v>9.3872507029749076E-4</v>
      </c>
      <c r="E54" s="28">
        <f t="shared" si="16"/>
        <v>-1.0440558384038211E-3</v>
      </c>
      <c r="F54" s="28">
        <f t="shared" si="16"/>
        <v>-4.4890906166007998E-4</v>
      </c>
      <c r="G54" s="28">
        <f t="shared" si="16"/>
        <v>1.6243090010372619E-3</v>
      </c>
      <c r="H54" s="28">
        <f t="shared" si="16"/>
        <v>3.0764954146028265E-4</v>
      </c>
      <c r="I54" s="28">
        <f t="shared" si="16"/>
        <v>-1.7952194244509662E-3</v>
      </c>
      <c r="J54" s="28">
        <f t="shared" si="16"/>
        <v>-6.5051122723596832E-4</v>
      </c>
      <c r="K54" s="28">
        <f t="shared" si="16"/>
        <v>-1.7128294891081497E-3</v>
      </c>
      <c r="L54" s="28">
        <f t="shared" si="16"/>
        <v>9.4577191943616184E-4</v>
      </c>
      <c r="M54" s="28">
        <f t="shared" si="16"/>
        <v>8.4219026734582054E-4</v>
      </c>
      <c r="N54" s="28">
        <f t="shared" si="16"/>
        <v>-2.0601721509130259E-3</v>
      </c>
      <c r="O54" s="28">
        <f t="shared" si="16"/>
        <v>-7.3618459493679869E-4</v>
      </c>
      <c r="P54" s="28">
        <f t="shared" si="16"/>
        <v>-4.6548512663775656E-4</v>
      </c>
      <c r="Q54" s="28">
        <f t="shared" si="16"/>
        <v>-2.2209486609345206E-3</v>
      </c>
      <c r="R54" s="28">
        <f t="shared" si="16"/>
        <v>8.085293956139086E-4</v>
      </c>
      <c r="S54" s="28">
        <f t="shared" si="16"/>
        <v>-2.6374954570951216E-4</v>
      </c>
      <c r="T54" s="28">
        <f t="shared" si="16"/>
        <v>-2.177406139836495E-3</v>
      </c>
      <c r="U54" s="28">
        <f t="shared" si="16"/>
        <v>1.8420440064558692E-3</v>
      </c>
      <c r="V54" s="28">
        <f t="shared" si="16"/>
        <v>-1.4417128695234593E-3</v>
      </c>
      <c r="W54" s="28">
        <f t="shared" si="16"/>
        <v>-2.0692242551144024E-3</v>
      </c>
      <c r="X54" s="28">
        <f t="shared" si="16"/>
        <v>-4.2593019246026326E-4</v>
      </c>
      <c r="Y54" s="28">
        <f t="shared" si="16"/>
        <v>2.4310604624934061E-3</v>
      </c>
      <c r="Z54" s="28">
        <f t="shared" si="16"/>
        <v>1.076258430939934E-3</v>
      </c>
      <c r="AA54" s="28">
        <f t="shared" si="16"/>
        <v>-1.7742904837006114E-3</v>
      </c>
      <c r="AB54" s="28">
        <f t="shared" si="16"/>
        <v>-1.856531038912341E-3</v>
      </c>
      <c r="AC54" s="28">
        <f t="shared" si="16"/>
        <v>-1.8830856780529554E-3</v>
      </c>
      <c r="AD54" s="28">
        <f t="shared" si="16"/>
        <v>1.5040436188326716E-3</v>
      </c>
      <c r="AE54" s="28">
        <f t="shared" si="16"/>
        <v>-1.5801954796994364E-3</v>
      </c>
      <c r="AF54" s="28">
        <f t="shared" si="16"/>
        <v>7.9584843772210828E-4</v>
      </c>
      <c r="AG54" s="28">
        <f t="shared" si="16"/>
        <v>-7.2989483105960647E-4</v>
      </c>
      <c r="AH54" s="28">
        <f t="shared" si="16"/>
        <v>-1.4043216654083565E-3</v>
      </c>
      <c r="AI54" s="28">
        <f t="shared" si="16"/>
        <v>1.8726950345481245E-4</v>
      </c>
      <c r="AJ54" s="28">
        <f t="shared" si="16"/>
        <v>2.3163787362574947E-3</v>
      </c>
      <c r="AK54" s="28">
        <f t="shared" si="16"/>
        <v>-2.6347606399992294E-4</v>
      </c>
      <c r="AL54" s="28">
        <f t="shared" si="16"/>
        <v>-1.1443729389186418E-4</v>
      </c>
      <c r="AM54" s="28">
        <f t="shared" si="16"/>
        <v>-8.2951235092019885E-4</v>
      </c>
      <c r="AN54" s="28">
        <f t="shared" si="16"/>
        <v>2.905663240406575E-4</v>
      </c>
      <c r="AO54" s="28">
        <f t="shared" si="16"/>
        <v>-1.6940468242626584E-4</v>
      </c>
      <c r="AP54" s="28">
        <f t="shared" si="16"/>
        <v>-5.6650978575225372E-4</v>
      </c>
      <c r="AQ54" s="28">
        <f t="shared" si="16"/>
        <v>-1.1069230121912789E-3</v>
      </c>
      <c r="AR54" s="28">
        <f t="shared" si="16"/>
        <v>1.66201592378907E-3</v>
      </c>
      <c r="AS54" s="28">
        <f t="shared" si="16"/>
        <v>2.1393942346685782E-3</v>
      </c>
      <c r="AT54" s="28">
        <f t="shared" si="16"/>
        <v>-2.3498050046169834E-3</v>
      </c>
      <c r="AU54" s="28">
        <f t="shared" si="16"/>
        <v>-2.4085342729002436E-3</v>
      </c>
    </row>
    <row r="55" spans="2:47">
      <c r="B55" s="27" t="s">
        <v>501</v>
      </c>
      <c r="C55" s="29" t="s">
        <v>512</v>
      </c>
      <c r="D55" s="30">
        <f t="shared" ref="D55:AU55" si="17">SUM(D48:D54)</f>
        <v>6.6105032013571794E-3</v>
      </c>
      <c r="E55" s="30">
        <f t="shared" si="17"/>
        <v>-1.0603789752625194E-2</v>
      </c>
      <c r="F55" s="30">
        <f t="shared" si="17"/>
        <v>-6.8411966685784616E-3</v>
      </c>
      <c r="G55" s="30">
        <f t="shared" si="17"/>
        <v>2.7387046302283186E-2</v>
      </c>
      <c r="H55" s="30">
        <f t="shared" si="17"/>
        <v>6.4603673728531495E-4</v>
      </c>
      <c r="I55" s="30">
        <f t="shared" si="17"/>
        <v>-8.5565307073154889E-3</v>
      </c>
      <c r="J55" s="30">
        <f t="shared" si="17"/>
        <v>2.5428346717664262E-3</v>
      </c>
      <c r="K55" s="30">
        <f t="shared" si="17"/>
        <v>2.6100055056919569</v>
      </c>
      <c r="L55" s="30">
        <f t="shared" si="17"/>
        <v>5.4334305633680007</v>
      </c>
      <c r="M55" s="30">
        <f t="shared" si="17"/>
        <v>8.3751391312871988</v>
      </c>
      <c r="N55" s="30">
        <f t="shared" si="17"/>
        <v>11.479086772112481</v>
      </c>
      <c r="O55" s="30">
        <f t="shared" si="17"/>
        <v>14.740733115993809</v>
      </c>
      <c r="P55" s="30">
        <f t="shared" si="17"/>
        <v>18.037913566039599</v>
      </c>
      <c r="Q55" s="30">
        <f t="shared" si="17"/>
        <v>21.46839197930192</v>
      </c>
      <c r="R55" s="30">
        <f t="shared" si="17"/>
        <v>24.949682273427651</v>
      </c>
      <c r="S55" s="30">
        <f t="shared" si="17"/>
        <v>28.537673260154534</v>
      </c>
      <c r="T55" s="30">
        <f t="shared" si="17"/>
        <v>32.115892592747926</v>
      </c>
      <c r="U55" s="30">
        <f t="shared" si="17"/>
        <v>35.681741928074679</v>
      </c>
      <c r="V55" s="30">
        <f t="shared" si="17"/>
        <v>39.160697515809545</v>
      </c>
      <c r="W55" s="30">
        <f t="shared" si="17"/>
        <v>42.841586537813996</v>
      </c>
      <c r="X55" s="30">
        <f t="shared" si="17"/>
        <v>46.752270741583374</v>
      </c>
      <c r="Y55" s="30">
        <f t="shared" si="17"/>
        <v>50.75048806664828</v>
      </c>
      <c r="Z55" s="30">
        <f t="shared" si="17"/>
        <v>54.315632136226981</v>
      </c>
      <c r="AA55" s="30">
        <f t="shared" si="17"/>
        <v>58.643342725978279</v>
      </c>
      <c r="AB55" s="30">
        <f t="shared" si="17"/>
        <v>62.982329456664729</v>
      </c>
      <c r="AC55" s="30">
        <f t="shared" si="17"/>
        <v>66.989534100082636</v>
      </c>
      <c r="AD55" s="30">
        <f t="shared" si="17"/>
        <v>71.243441300810119</v>
      </c>
      <c r="AE55" s="30">
        <f t="shared" si="17"/>
        <v>75.414852508736374</v>
      </c>
      <c r="AF55" s="30">
        <f t="shared" si="17"/>
        <v>78.713786847331292</v>
      </c>
      <c r="AG55" s="30">
        <f t="shared" si="17"/>
        <v>82.954980759967214</v>
      </c>
      <c r="AH55" s="30">
        <f t="shared" si="17"/>
        <v>87.270085593261882</v>
      </c>
      <c r="AI55" s="30">
        <f t="shared" si="17"/>
        <v>91.050718436996675</v>
      </c>
      <c r="AJ55" s="30">
        <f t="shared" si="17"/>
        <v>94.748660654153312</v>
      </c>
      <c r="AK55" s="30">
        <f t="shared" si="17"/>
        <v>98.475091540306479</v>
      </c>
      <c r="AL55" s="30">
        <f t="shared" si="17"/>
        <v>101.91457634680788</v>
      </c>
      <c r="AM55" s="30">
        <f t="shared" si="17"/>
        <v>105.3719970062111</v>
      </c>
      <c r="AN55" s="30">
        <f t="shared" si="17"/>
        <v>108.87718482000327</v>
      </c>
      <c r="AO55" s="30">
        <f t="shared" si="17"/>
        <v>112.33046902338891</v>
      </c>
      <c r="AP55" s="30">
        <f t="shared" si="17"/>
        <v>115.7545585186446</v>
      </c>
      <c r="AQ55" s="30">
        <f t="shared" si="17"/>
        <v>119.20166170742176</v>
      </c>
      <c r="AR55" s="30">
        <f t="shared" si="17"/>
        <v>122.65371757877685</v>
      </c>
      <c r="AS55" s="30">
        <f t="shared" si="17"/>
        <v>126.06618166905271</v>
      </c>
      <c r="AT55" s="30">
        <f t="shared" si="17"/>
        <v>129.47620438568296</v>
      </c>
      <c r="AU55" s="30">
        <f t="shared" si="17"/>
        <v>132.94160264046238</v>
      </c>
    </row>
    <row r="57" spans="2:47">
      <c r="B57" s="24" t="s">
        <v>513</v>
      </c>
      <c r="C57" s="30" t="s">
        <v>512</v>
      </c>
      <c r="D57" s="30">
        <f>+NPV(Td,G55:AK55)</f>
        <v>373.45295050035412</v>
      </c>
      <c r="E57" s="30">
        <f>+NPV(Td,K55:Q55)</f>
        <v>61.431300802861912</v>
      </c>
    </row>
    <row r="59" spans="2:47">
      <c r="B59" s="24" t="s">
        <v>532</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533</v>
      </c>
      <c r="C60" s="28" t="s">
        <v>534</v>
      </c>
      <c r="D60" s="26">
        <v>0</v>
      </c>
      <c r="E60" s="26">
        <v>0</v>
      </c>
      <c r="F60" s="26">
        <v>0</v>
      </c>
      <c r="G60" s="26">
        <v>0</v>
      </c>
      <c r="H60" s="26">
        <v>0</v>
      </c>
      <c r="I60" s="26">
        <v>0</v>
      </c>
      <c r="J60" s="26">
        <v>0</v>
      </c>
      <c r="K60" s="26">
        <v>0</v>
      </c>
      <c r="L60" s="26">
        <v>0</v>
      </c>
      <c r="M60" s="26">
        <v>0</v>
      </c>
      <c r="N60" s="26">
        <v>0</v>
      </c>
      <c r="O60" s="26">
        <v>0</v>
      </c>
      <c r="P60" s="26">
        <v>0</v>
      </c>
      <c r="Q60" s="26">
        <v>0</v>
      </c>
      <c r="R60" s="26">
        <v>0</v>
      </c>
      <c r="S60" s="26">
        <v>0</v>
      </c>
      <c r="T60" s="26">
        <v>0</v>
      </c>
      <c r="U60" s="26">
        <v>0</v>
      </c>
      <c r="V60" s="26">
        <v>0</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row>
    <row r="61" spans="2:47">
      <c r="B61" s="27" t="s">
        <v>535</v>
      </c>
      <c r="C61" s="28" t="s">
        <v>534</v>
      </c>
      <c r="D61" s="26">
        <v>0</v>
      </c>
      <c r="E61" s="26">
        <v>0</v>
      </c>
      <c r="F61" s="26">
        <v>0</v>
      </c>
      <c r="G61" s="26">
        <v>0</v>
      </c>
      <c r="H61" s="26">
        <v>0</v>
      </c>
      <c r="I61" s="26">
        <v>0</v>
      </c>
      <c r="J61" s="26">
        <v>0</v>
      </c>
      <c r="K61" s="26">
        <v>12000</v>
      </c>
      <c r="L61" s="26">
        <v>12000</v>
      </c>
      <c r="M61" s="26">
        <v>12000</v>
      </c>
      <c r="N61" s="26">
        <v>12000</v>
      </c>
      <c r="O61" s="26">
        <v>12000</v>
      </c>
      <c r="P61" s="26">
        <v>12000</v>
      </c>
      <c r="Q61" s="26">
        <v>12000</v>
      </c>
      <c r="R61" s="26">
        <v>12000</v>
      </c>
      <c r="S61" s="26">
        <v>12000</v>
      </c>
      <c r="T61" s="26">
        <v>12000</v>
      </c>
      <c r="U61" s="26">
        <v>12000</v>
      </c>
      <c r="V61" s="26">
        <v>12000</v>
      </c>
      <c r="W61" s="26">
        <v>12000</v>
      </c>
      <c r="X61" s="26">
        <v>12000</v>
      </c>
      <c r="Y61" s="26">
        <v>12000</v>
      </c>
      <c r="Z61" s="26">
        <v>12000</v>
      </c>
      <c r="AA61" s="26">
        <v>12000</v>
      </c>
      <c r="AB61" s="26">
        <v>12000</v>
      </c>
      <c r="AC61" s="26">
        <v>12000</v>
      </c>
      <c r="AD61" s="26">
        <v>12000</v>
      </c>
      <c r="AE61" s="26">
        <v>12000</v>
      </c>
      <c r="AF61" s="26">
        <v>12000</v>
      </c>
      <c r="AG61" s="26">
        <v>12000</v>
      </c>
      <c r="AH61" s="26">
        <v>12000</v>
      </c>
      <c r="AI61" s="26">
        <v>12000</v>
      </c>
      <c r="AJ61" s="26">
        <v>12000</v>
      </c>
      <c r="AK61" s="26">
        <v>12000</v>
      </c>
      <c r="AL61" s="26">
        <v>12000</v>
      </c>
      <c r="AM61" s="26">
        <v>12000</v>
      </c>
      <c r="AN61" s="26">
        <v>12000</v>
      </c>
      <c r="AO61" s="26">
        <v>12000</v>
      </c>
      <c r="AP61" s="26">
        <v>12000</v>
      </c>
      <c r="AQ61" s="26">
        <v>12000</v>
      </c>
      <c r="AR61" s="26">
        <v>12000</v>
      </c>
      <c r="AS61" s="26">
        <v>12000</v>
      </c>
      <c r="AT61" s="26">
        <v>12000</v>
      </c>
      <c r="AU61" s="26">
        <v>12000</v>
      </c>
    </row>
    <row r="62" spans="2:47">
      <c r="B62" s="42" t="s">
        <v>519</v>
      </c>
      <c r="C62" s="43" t="s">
        <v>491</v>
      </c>
      <c r="D62" s="46">
        <v>15</v>
      </c>
    </row>
    <row r="63" spans="2:47">
      <c r="B63" s="42" t="s">
        <v>536</v>
      </c>
      <c r="C63" s="43" t="s">
        <v>537</v>
      </c>
      <c r="D63" s="46">
        <v>1200</v>
      </c>
    </row>
    <row r="65" spans="2:47">
      <c r="B65" s="24" t="s">
        <v>475</v>
      </c>
      <c r="C65" s="25" t="s">
        <v>422</v>
      </c>
      <c r="D65" s="25">
        <v>2017</v>
      </c>
      <c r="E65" s="25">
        <v>2018</v>
      </c>
      <c r="F65" s="25">
        <v>2019</v>
      </c>
      <c r="G65" s="25">
        <v>2020</v>
      </c>
      <c r="H65" s="25">
        <v>2021</v>
      </c>
      <c r="I65" s="25">
        <v>2022</v>
      </c>
      <c r="J65" s="25">
        <v>2023</v>
      </c>
      <c r="K65" s="25">
        <v>2024</v>
      </c>
      <c r="L65" s="25">
        <v>2025</v>
      </c>
      <c r="M65" s="25">
        <v>2026</v>
      </c>
      <c r="N65" s="25">
        <v>2027</v>
      </c>
      <c r="O65" s="25">
        <v>2028</v>
      </c>
      <c r="P65" s="25">
        <v>2029</v>
      </c>
      <c r="Q65" s="25">
        <v>2030</v>
      </c>
      <c r="R65" s="25">
        <v>2031</v>
      </c>
      <c r="S65" s="25">
        <v>2032</v>
      </c>
      <c r="T65" s="25">
        <v>2033</v>
      </c>
      <c r="U65" s="25">
        <v>2034</v>
      </c>
      <c r="V65" s="25">
        <v>2035</v>
      </c>
      <c r="W65" s="25">
        <v>2036</v>
      </c>
      <c r="X65" s="25">
        <v>2037</v>
      </c>
      <c r="Y65" s="25">
        <v>2038</v>
      </c>
      <c r="Z65" s="25">
        <v>2039</v>
      </c>
      <c r="AA65" s="25">
        <v>2040</v>
      </c>
      <c r="AB65" s="25">
        <v>2041</v>
      </c>
      <c r="AC65" s="25">
        <v>2042</v>
      </c>
      <c r="AD65" s="25">
        <v>2043</v>
      </c>
      <c r="AE65" s="25">
        <v>2044</v>
      </c>
      <c r="AF65" s="25">
        <v>2045</v>
      </c>
      <c r="AG65" s="25">
        <v>2046</v>
      </c>
      <c r="AH65" s="25">
        <v>2047</v>
      </c>
      <c r="AI65" s="25">
        <v>2048</v>
      </c>
      <c r="AJ65" s="25">
        <v>2049</v>
      </c>
      <c r="AK65" s="25">
        <v>2050</v>
      </c>
      <c r="AL65" s="25">
        <v>2051</v>
      </c>
      <c r="AM65" s="25">
        <v>2052</v>
      </c>
      <c r="AN65" s="25">
        <v>2053</v>
      </c>
      <c r="AO65" s="25">
        <v>2054</v>
      </c>
      <c r="AP65" s="25">
        <v>2055</v>
      </c>
      <c r="AQ65" s="25">
        <v>2056</v>
      </c>
      <c r="AR65" s="25">
        <v>2057</v>
      </c>
      <c r="AS65" s="25">
        <v>2058</v>
      </c>
      <c r="AT65" s="25">
        <v>2059</v>
      </c>
      <c r="AU65" s="25">
        <v>2060</v>
      </c>
    </row>
    <row r="66" spans="2:47">
      <c r="B66" s="27" t="s">
        <v>501</v>
      </c>
      <c r="C66" s="28" t="s">
        <v>526</v>
      </c>
      <c r="D66" s="28">
        <f>+D118*$D$63/1000000</f>
        <v>0</v>
      </c>
      <c r="E66" s="28">
        <f t="shared" ref="E66:AU66" si="18">+E118*$D$63/1000000</f>
        <v>0</v>
      </c>
      <c r="F66" s="28">
        <f t="shared" si="18"/>
        <v>0</v>
      </c>
      <c r="G66" s="28">
        <f t="shared" si="18"/>
        <v>0</v>
      </c>
      <c r="H66" s="28">
        <f t="shared" si="18"/>
        <v>0</v>
      </c>
      <c r="I66" s="28">
        <f t="shared" si="18"/>
        <v>0</v>
      </c>
      <c r="J66" s="28">
        <f t="shared" si="18"/>
        <v>0</v>
      </c>
      <c r="K66" s="28">
        <f t="shared" si="18"/>
        <v>14.4</v>
      </c>
      <c r="L66" s="28">
        <f t="shared" si="18"/>
        <v>14.4</v>
      </c>
      <c r="M66" s="28">
        <f t="shared" si="18"/>
        <v>14.4</v>
      </c>
      <c r="N66" s="28">
        <f t="shared" si="18"/>
        <v>14.4</v>
      </c>
      <c r="O66" s="28">
        <f t="shared" si="18"/>
        <v>14.4</v>
      </c>
      <c r="P66" s="28">
        <f t="shared" si="18"/>
        <v>14.4</v>
      </c>
      <c r="Q66" s="28">
        <f t="shared" si="18"/>
        <v>14.4</v>
      </c>
      <c r="R66" s="28">
        <f t="shared" si="18"/>
        <v>14.4</v>
      </c>
      <c r="S66" s="28">
        <f t="shared" si="18"/>
        <v>14.4</v>
      </c>
      <c r="T66" s="28">
        <f t="shared" si="18"/>
        <v>14.4</v>
      </c>
      <c r="U66" s="28">
        <f t="shared" si="18"/>
        <v>14.4</v>
      </c>
      <c r="V66" s="28">
        <f t="shared" si="18"/>
        <v>14.4</v>
      </c>
      <c r="W66" s="28">
        <f t="shared" si="18"/>
        <v>14.4</v>
      </c>
      <c r="X66" s="28">
        <f t="shared" si="18"/>
        <v>14.4</v>
      </c>
      <c r="Y66" s="28">
        <f t="shared" si="18"/>
        <v>14.4</v>
      </c>
      <c r="Z66" s="28">
        <f t="shared" si="18"/>
        <v>28.8</v>
      </c>
      <c r="AA66" s="28">
        <f t="shared" si="18"/>
        <v>28.8</v>
      </c>
      <c r="AB66" s="28">
        <f t="shared" si="18"/>
        <v>28.8</v>
      </c>
      <c r="AC66" s="28">
        <f t="shared" si="18"/>
        <v>28.8</v>
      </c>
      <c r="AD66" s="28">
        <f t="shared" si="18"/>
        <v>28.8</v>
      </c>
      <c r="AE66" s="28">
        <f t="shared" si="18"/>
        <v>28.8</v>
      </c>
      <c r="AF66" s="28">
        <f t="shared" si="18"/>
        <v>28.8</v>
      </c>
      <c r="AG66" s="28">
        <f t="shared" si="18"/>
        <v>28.8</v>
      </c>
      <c r="AH66" s="28">
        <f t="shared" si="18"/>
        <v>28.8</v>
      </c>
      <c r="AI66" s="28">
        <f t="shared" si="18"/>
        <v>28.8</v>
      </c>
      <c r="AJ66" s="28">
        <f t="shared" si="18"/>
        <v>28.8</v>
      </c>
      <c r="AK66" s="28">
        <f t="shared" si="18"/>
        <v>28.8</v>
      </c>
      <c r="AL66" s="28">
        <f t="shared" si="18"/>
        <v>28.8</v>
      </c>
      <c r="AM66" s="28">
        <f t="shared" si="18"/>
        <v>28.8</v>
      </c>
      <c r="AN66" s="28">
        <f t="shared" si="18"/>
        <v>28.8</v>
      </c>
      <c r="AO66" s="28">
        <f t="shared" si="18"/>
        <v>43.2</v>
      </c>
      <c r="AP66" s="28">
        <f t="shared" si="18"/>
        <v>43.2</v>
      </c>
      <c r="AQ66" s="28">
        <f t="shared" si="18"/>
        <v>43.2</v>
      </c>
      <c r="AR66" s="28">
        <f t="shared" si="18"/>
        <v>43.2</v>
      </c>
      <c r="AS66" s="28">
        <f t="shared" si="18"/>
        <v>43.2</v>
      </c>
      <c r="AT66" s="28">
        <f t="shared" si="18"/>
        <v>43.2</v>
      </c>
      <c r="AU66" s="28">
        <f t="shared" si="18"/>
        <v>43.2</v>
      </c>
    </row>
    <row r="68" spans="2:47">
      <c r="B68" s="24" t="s">
        <v>527</v>
      </c>
      <c r="C68" s="30" t="s">
        <v>512</v>
      </c>
      <c r="D68" s="30">
        <f>+NPV(Td,G66:AK66)</f>
        <v>190.58327826571397</v>
      </c>
      <c r="E68" s="30">
        <f>+NPV(Td,K66:Q66)</f>
        <v>80.386292730639255</v>
      </c>
    </row>
    <row r="70" spans="2:47" ht="14.1" thickBot="1"/>
    <row r="71" spans="2:47" ht="15.95" thickBot="1">
      <c r="B71" s="214" t="s">
        <v>528</v>
      </c>
      <c r="C71" s="215"/>
      <c r="D71" s="215"/>
      <c r="E71" s="215"/>
      <c r="F71" s="216"/>
    </row>
    <row r="73" spans="2:47">
      <c r="B73" s="24" t="s">
        <v>531</v>
      </c>
      <c r="C73" s="27" t="s">
        <v>523</v>
      </c>
      <c r="D73" s="25">
        <v>2017</v>
      </c>
      <c r="E73" s="25">
        <v>2018</v>
      </c>
      <c r="F73" s="25">
        <v>2019</v>
      </c>
      <c r="G73" s="25">
        <v>2020</v>
      </c>
      <c r="H73" s="25">
        <v>2021</v>
      </c>
      <c r="I73" s="25">
        <v>2022</v>
      </c>
      <c r="J73" s="25">
        <v>2023</v>
      </c>
      <c r="K73" s="25">
        <v>2024</v>
      </c>
      <c r="L73" s="25">
        <v>2025</v>
      </c>
      <c r="M73" s="25">
        <v>2026</v>
      </c>
      <c r="N73" s="25">
        <v>2027</v>
      </c>
      <c r="O73" s="25">
        <v>2028</v>
      </c>
      <c r="P73" s="25">
        <v>2029</v>
      </c>
      <c r="Q73" s="25">
        <v>2030</v>
      </c>
      <c r="R73" s="25">
        <v>2031</v>
      </c>
      <c r="S73" s="25">
        <v>2032</v>
      </c>
      <c r="T73" s="25">
        <v>2033</v>
      </c>
      <c r="U73" s="25">
        <v>2034</v>
      </c>
      <c r="V73" s="25">
        <v>2035</v>
      </c>
      <c r="W73" s="25">
        <v>2036</v>
      </c>
      <c r="X73" s="25">
        <v>2037</v>
      </c>
      <c r="Y73" s="25">
        <v>2038</v>
      </c>
      <c r="Z73" s="25">
        <v>2039</v>
      </c>
      <c r="AA73" s="25">
        <v>2040</v>
      </c>
      <c r="AB73" s="25">
        <v>2041</v>
      </c>
      <c r="AC73" s="25">
        <v>2042</v>
      </c>
      <c r="AD73" s="25">
        <v>2043</v>
      </c>
      <c r="AE73" s="25">
        <v>2044</v>
      </c>
      <c r="AF73" s="25">
        <v>2045</v>
      </c>
      <c r="AG73" s="25">
        <v>2046</v>
      </c>
      <c r="AH73" s="25">
        <v>2047</v>
      </c>
      <c r="AI73" s="25">
        <v>2048</v>
      </c>
      <c r="AJ73" s="25">
        <v>2049</v>
      </c>
      <c r="AK73" s="25">
        <v>2050</v>
      </c>
      <c r="AL73" s="25">
        <v>2051</v>
      </c>
      <c r="AM73" s="25">
        <v>2052</v>
      </c>
      <c r="AN73" s="25">
        <v>2053</v>
      </c>
      <c r="AO73" s="25">
        <v>2054</v>
      </c>
      <c r="AP73" s="25">
        <v>2055</v>
      </c>
      <c r="AQ73" s="25">
        <v>2056</v>
      </c>
      <c r="AR73" s="25">
        <v>2057</v>
      </c>
      <c r="AS73" s="25">
        <v>2058</v>
      </c>
      <c r="AT73" s="25">
        <v>2059</v>
      </c>
      <c r="AU73" s="25">
        <v>2060</v>
      </c>
    </row>
    <row r="74" spans="2:47">
      <c r="B74" s="25">
        <v>2017</v>
      </c>
      <c r="C74" s="26" cm="1">
        <f t="array" ref="C74:C117">+TRANSPOSE(D61:AU61)</f>
        <v>0</v>
      </c>
      <c r="D74" s="28">
        <f>+IF(D$73&lt;$B74,0,IF(MOD(D$73-$B74,$D$62)=0,1,0))*$C74</f>
        <v>0</v>
      </c>
      <c r="E74" s="28">
        <f t="shared" ref="E74:AU80" si="19">+IF(E$73&lt;$B74,0,IF(MOD(E$73-$B74,$D$62)=0,1,0))*$C74</f>
        <v>0</v>
      </c>
      <c r="F74" s="28">
        <f t="shared" si="19"/>
        <v>0</v>
      </c>
      <c r="G74" s="28">
        <f t="shared" si="19"/>
        <v>0</v>
      </c>
      <c r="H74" s="28">
        <f t="shared" si="19"/>
        <v>0</v>
      </c>
      <c r="I74" s="28">
        <f t="shared" si="19"/>
        <v>0</v>
      </c>
      <c r="J74" s="28">
        <f t="shared" si="19"/>
        <v>0</v>
      </c>
      <c r="K74" s="28">
        <f t="shared" si="19"/>
        <v>0</v>
      </c>
      <c r="L74" s="28">
        <f t="shared" si="19"/>
        <v>0</v>
      </c>
      <c r="M74" s="28">
        <f t="shared" si="19"/>
        <v>0</v>
      </c>
      <c r="N74" s="28">
        <f t="shared" si="19"/>
        <v>0</v>
      </c>
      <c r="O74" s="28">
        <f t="shared" si="19"/>
        <v>0</v>
      </c>
      <c r="P74" s="28">
        <f t="shared" si="19"/>
        <v>0</v>
      </c>
      <c r="Q74" s="28">
        <f t="shared" si="19"/>
        <v>0</v>
      </c>
      <c r="R74" s="28">
        <f t="shared" si="19"/>
        <v>0</v>
      </c>
      <c r="S74" s="28">
        <f t="shared" si="19"/>
        <v>0</v>
      </c>
      <c r="T74" s="28">
        <f t="shared" si="19"/>
        <v>0</v>
      </c>
      <c r="U74" s="28">
        <f t="shared" si="19"/>
        <v>0</v>
      </c>
      <c r="V74" s="28">
        <f t="shared" si="19"/>
        <v>0</v>
      </c>
      <c r="W74" s="28">
        <f t="shared" si="19"/>
        <v>0</v>
      </c>
      <c r="X74" s="28">
        <f t="shared" si="19"/>
        <v>0</v>
      </c>
      <c r="Y74" s="28">
        <f t="shared" si="19"/>
        <v>0</v>
      </c>
      <c r="Z74" s="28">
        <f t="shared" si="19"/>
        <v>0</v>
      </c>
      <c r="AA74" s="28">
        <f t="shared" si="19"/>
        <v>0</v>
      </c>
      <c r="AB74" s="28">
        <f t="shared" si="19"/>
        <v>0</v>
      </c>
      <c r="AC74" s="28">
        <f t="shared" si="19"/>
        <v>0</v>
      </c>
      <c r="AD74" s="28">
        <f t="shared" si="19"/>
        <v>0</v>
      </c>
      <c r="AE74" s="28">
        <f t="shared" si="19"/>
        <v>0</v>
      </c>
      <c r="AF74" s="28">
        <f t="shared" si="19"/>
        <v>0</v>
      </c>
      <c r="AG74" s="28">
        <f t="shared" si="19"/>
        <v>0</v>
      </c>
      <c r="AH74" s="28">
        <f t="shared" si="19"/>
        <v>0</v>
      </c>
      <c r="AI74" s="28">
        <f t="shared" si="19"/>
        <v>0</v>
      </c>
      <c r="AJ74" s="28">
        <f t="shared" si="19"/>
        <v>0</v>
      </c>
      <c r="AK74" s="28">
        <f t="shared" si="19"/>
        <v>0</v>
      </c>
      <c r="AL74" s="28">
        <f t="shared" si="19"/>
        <v>0</v>
      </c>
      <c r="AM74" s="28">
        <f t="shared" si="19"/>
        <v>0</v>
      </c>
      <c r="AN74" s="28">
        <f t="shared" si="19"/>
        <v>0</v>
      </c>
      <c r="AO74" s="28">
        <f t="shared" si="19"/>
        <v>0</v>
      </c>
      <c r="AP74" s="28">
        <f t="shared" si="19"/>
        <v>0</v>
      </c>
      <c r="AQ74" s="28">
        <f t="shared" si="19"/>
        <v>0</v>
      </c>
      <c r="AR74" s="28">
        <f t="shared" si="19"/>
        <v>0</v>
      </c>
      <c r="AS74" s="28">
        <f t="shared" si="19"/>
        <v>0</v>
      </c>
      <c r="AT74" s="28">
        <f t="shared" si="19"/>
        <v>0</v>
      </c>
      <c r="AU74" s="28">
        <f t="shared" si="19"/>
        <v>0</v>
      </c>
    </row>
    <row r="75" spans="2:47">
      <c r="B75" s="25">
        <v>2018</v>
      </c>
      <c r="C75" s="26">
        <v>0</v>
      </c>
      <c r="D75" s="28">
        <f t="shared" ref="D75:S117" si="20">+IF(D$73&lt;$B75,0,IF(MOD(D$73-$B75,$D$62)=0,1,0))*$C75</f>
        <v>0</v>
      </c>
      <c r="E75" s="28">
        <f t="shared" si="20"/>
        <v>0</v>
      </c>
      <c r="F75" s="28">
        <f t="shared" si="20"/>
        <v>0</v>
      </c>
      <c r="G75" s="28">
        <f t="shared" si="20"/>
        <v>0</v>
      </c>
      <c r="H75" s="28">
        <f t="shared" si="20"/>
        <v>0</v>
      </c>
      <c r="I75" s="28">
        <f t="shared" si="20"/>
        <v>0</v>
      </c>
      <c r="J75" s="28">
        <f t="shared" si="20"/>
        <v>0</v>
      </c>
      <c r="K75" s="28">
        <f t="shared" si="20"/>
        <v>0</v>
      </c>
      <c r="L75" s="28">
        <f t="shared" si="20"/>
        <v>0</v>
      </c>
      <c r="M75" s="28">
        <f t="shared" si="20"/>
        <v>0</v>
      </c>
      <c r="N75" s="28">
        <f t="shared" si="20"/>
        <v>0</v>
      </c>
      <c r="O75" s="28">
        <f t="shared" si="20"/>
        <v>0</v>
      </c>
      <c r="P75" s="28">
        <f t="shared" si="20"/>
        <v>0</v>
      </c>
      <c r="Q75" s="28">
        <f t="shared" si="20"/>
        <v>0</v>
      </c>
      <c r="R75" s="28">
        <f t="shared" si="20"/>
        <v>0</v>
      </c>
      <c r="S75" s="28">
        <f t="shared" si="20"/>
        <v>0</v>
      </c>
      <c r="T75" s="28">
        <f t="shared" si="19"/>
        <v>0</v>
      </c>
      <c r="U75" s="28">
        <f t="shared" si="19"/>
        <v>0</v>
      </c>
      <c r="V75" s="28">
        <f t="shared" si="19"/>
        <v>0</v>
      </c>
      <c r="W75" s="28">
        <f t="shared" si="19"/>
        <v>0</v>
      </c>
      <c r="X75" s="28">
        <f t="shared" si="19"/>
        <v>0</v>
      </c>
      <c r="Y75" s="28">
        <f t="shared" si="19"/>
        <v>0</v>
      </c>
      <c r="Z75" s="28">
        <f t="shared" si="19"/>
        <v>0</v>
      </c>
      <c r="AA75" s="28">
        <f t="shared" si="19"/>
        <v>0</v>
      </c>
      <c r="AB75" s="28">
        <f t="shared" si="19"/>
        <v>0</v>
      </c>
      <c r="AC75" s="28">
        <f t="shared" si="19"/>
        <v>0</v>
      </c>
      <c r="AD75" s="28">
        <f t="shared" si="19"/>
        <v>0</v>
      </c>
      <c r="AE75" s="28">
        <f t="shared" si="19"/>
        <v>0</v>
      </c>
      <c r="AF75" s="28">
        <f t="shared" si="19"/>
        <v>0</v>
      </c>
      <c r="AG75" s="28">
        <f t="shared" si="19"/>
        <v>0</v>
      </c>
      <c r="AH75" s="28">
        <f t="shared" si="19"/>
        <v>0</v>
      </c>
      <c r="AI75" s="28">
        <f t="shared" si="19"/>
        <v>0</v>
      </c>
      <c r="AJ75" s="28">
        <f t="shared" si="19"/>
        <v>0</v>
      </c>
      <c r="AK75" s="28">
        <f t="shared" si="19"/>
        <v>0</v>
      </c>
      <c r="AL75" s="28">
        <f t="shared" si="19"/>
        <v>0</v>
      </c>
      <c r="AM75" s="28">
        <f t="shared" si="19"/>
        <v>0</v>
      </c>
      <c r="AN75" s="28">
        <f t="shared" si="19"/>
        <v>0</v>
      </c>
      <c r="AO75" s="28">
        <f t="shared" si="19"/>
        <v>0</v>
      </c>
      <c r="AP75" s="28">
        <f t="shared" si="19"/>
        <v>0</v>
      </c>
      <c r="AQ75" s="28">
        <f t="shared" si="19"/>
        <v>0</v>
      </c>
      <c r="AR75" s="28">
        <f t="shared" si="19"/>
        <v>0</v>
      </c>
      <c r="AS75" s="28">
        <f t="shared" si="19"/>
        <v>0</v>
      </c>
      <c r="AT75" s="28">
        <f t="shared" si="19"/>
        <v>0</v>
      </c>
      <c r="AU75" s="28">
        <f t="shared" si="19"/>
        <v>0</v>
      </c>
    </row>
    <row r="76" spans="2:47">
      <c r="B76" s="25">
        <v>2019</v>
      </c>
      <c r="C76" s="26">
        <v>0</v>
      </c>
      <c r="D76" s="28">
        <f t="shared" si="20"/>
        <v>0</v>
      </c>
      <c r="E76" s="28">
        <f t="shared" si="19"/>
        <v>0</v>
      </c>
      <c r="F76" s="28">
        <f t="shared" si="19"/>
        <v>0</v>
      </c>
      <c r="G76" s="28">
        <f t="shared" si="19"/>
        <v>0</v>
      </c>
      <c r="H76" s="28">
        <f t="shared" si="19"/>
        <v>0</v>
      </c>
      <c r="I76" s="28">
        <f t="shared" si="19"/>
        <v>0</v>
      </c>
      <c r="J76" s="28">
        <f t="shared" si="19"/>
        <v>0</v>
      </c>
      <c r="K76" s="28">
        <f t="shared" si="19"/>
        <v>0</v>
      </c>
      <c r="L76" s="28">
        <f t="shared" si="19"/>
        <v>0</v>
      </c>
      <c r="M76" s="28">
        <f t="shared" si="19"/>
        <v>0</v>
      </c>
      <c r="N76" s="28">
        <f t="shared" si="19"/>
        <v>0</v>
      </c>
      <c r="O76" s="28">
        <f t="shared" si="19"/>
        <v>0</v>
      </c>
      <c r="P76" s="28">
        <f t="shared" si="19"/>
        <v>0</v>
      </c>
      <c r="Q76" s="28">
        <f t="shared" si="19"/>
        <v>0</v>
      </c>
      <c r="R76" s="28">
        <f t="shared" si="19"/>
        <v>0</v>
      </c>
      <c r="S76" s="28">
        <f t="shared" si="19"/>
        <v>0</v>
      </c>
      <c r="T76" s="28">
        <f t="shared" si="19"/>
        <v>0</v>
      </c>
      <c r="U76" s="28">
        <f t="shared" si="19"/>
        <v>0</v>
      </c>
      <c r="V76" s="28">
        <f t="shared" si="19"/>
        <v>0</v>
      </c>
      <c r="W76" s="28">
        <f t="shared" si="19"/>
        <v>0</v>
      </c>
      <c r="X76" s="28">
        <f t="shared" si="19"/>
        <v>0</v>
      </c>
      <c r="Y76" s="28">
        <f t="shared" si="19"/>
        <v>0</v>
      </c>
      <c r="Z76" s="28">
        <f t="shared" si="19"/>
        <v>0</v>
      </c>
      <c r="AA76" s="28">
        <f t="shared" si="19"/>
        <v>0</v>
      </c>
      <c r="AB76" s="28">
        <f t="shared" si="19"/>
        <v>0</v>
      </c>
      <c r="AC76" s="28">
        <f t="shared" si="19"/>
        <v>0</v>
      </c>
      <c r="AD76" s="28">
        <f t="shared" si="19"/>
        <v>0</v>
      </c>
      <c r="AE76" s="28">
        <f t="shared" si="19"/>
        <v>0</v>
      </c>
      <c r="AF76" s="28">
        <f t="shared" si="19"/>
        <v>0</v>
      </c>
      <c r="AG76" s="28">
        <f t="shared" si="19"/>
        <v>0</v>
      </c>
      <c r="AH76" s="28">
        <f t="shared" si="19"/>
        <v>0</v>
      </c>
      <c r="AI76" s="28">
        <f t="shared" si="19"/>
        <v>0</v>
      </c>
      <c r="AJ76" s="28">
        <f t="shared" si="19"/>
        <v>0</v>
      </c>
      <c r="AK76" s="28">
        <f t="shared" si="19"/>
        <v>0</v>
      </c>
      <c r="AL76" s="28">
        <f t="shared" si="19"/>
        <v>0</v>
      </c>
      <c r="AM76" s="28">
        <f t="shared" si="19"/>
        <v>0</v>
      </c>
      <c r="AN76" s="28">
        <f t="shared" si="19"/>
        <v>0</v>
      </c>
      <c r="AO76" s="28">
        <f t="shared" si="19"/>
        <v>0</v>
      </c>
      <c r="AP76" s="28">
        <f t="shared" si="19"/>
        <v>0</v>
      </c>
      <c r="AQ76" s="28">
        <f t="shared" si="19"/>
        <v>0</v>
      </c>
      <c r="AR76" s="28">
        <f t="shared" si="19"/>
        <v>0</v>
      </c>
      <c r="AS76" s="28">
        <f t="shared" si="19"/>
        <v>0</v>
      </c>
      <c r="AT76" s="28">
        <f t="shared" si="19"/>
        <v>0</v>
      </c>
      <c r="AU76" s="28">
        <f t="shared" si="19"/>
        <v>0</v>
      </c>
    </row>
    <row r="77" spans="2:47">
      <c r="B77" s="25">
        <v>2020</v>
      </c>
      <c r="C77" s="26">
        <v>0</v>
      </c>
      <c r="D77" s="28">
        <f t="shared" si="20"/>
        <v>0</v>
      </c>
      <c r="E77" s="28">
        <f t="shared" si="19"/>
        <v>0</v>
      </c>
      <c r="F77" s="28">
        <f t="shared" si="19"/>
        <v>0</v>
      </c>
      <c r="G77" s="28">
        <f t="shared" si="19"/>
        <v>0</v>
      </c>
      <c r="H77" s="28">
        <f t="shared" si="19"/>
        <v>0</v>
      </c>
      <c r="I77" s="28">
        <f t="shared" si="19"/>
        <v>0</v>
      </c>
      <c r="J77" s="28">
        <f t="shared" si="19"/>
        <v>0</v>
      </c>
      <c r="K77" s="28">
        <f t="shared" si="19"/>
        <v>0</v>
      </c>
      <c r="L77" s="28">
        <f t="shared" si="19"/>
        <v>0</v>
      </c>
      <c r="M77" s="28">
        <f t="shared" si="19"/>
        <v>0</v>
      </c>
      <c r="N77" s="28">
        <f t="shared" si="19"/>
        <v>0</v>
      </c>
      <c r="O77" s="28">
        <f t="shared" si="19"/>
        <v>0</v>
      </c>
      <c r="P77" s="28">
        <f t="shared" si="19"/>
        <v>0</v>
      </c>
      <c r="Q77" s="28">
        <f t="shared" si="19"/>
        <v>0</v>
      </c>
      <c r="R77" s="28">
        <f t="shared" si="19"/>
        <v>0</v>
      </c>
      <c r="S77" s="28">
        <f t="shared" si="19"/>
        <v>0</v>
      </c>
      <c r="T77" s="28">
        <f t="shared" si="19"/>
        <v>0</v>
      </c>
      <c r="U77" s="28">
        <f t="shared" si="19"/>
        <v>0</v>
      </c>
      <c r="V77" s="28">
        <f t="shared" si="19"/>
        <v>0</v>
      </c>
      <c r="W77" s="28">
        <f t="shared" si="19"/>
        <v>0</v>
      </c>
      <c r="X77" s="28">
        <f t="shared" si="19"/>
        <v>0</v>
      </c>
      <c r="Y77" s="28">
        <f t="shared" si="19"/>
        <v>0</v>
      </c>
      <c r="Z77" s="28">
        <f t="shared" si="19"/>
        <v>0</v>
      </c>
      <c r="AA77" s="28">
        <f t="shared" si="19"/>
        <v>0</v>
      </c>
      <c r="AB77" s="28">
        <f t="shared" si="19"/>
        <v>0</v>
      </c>
      <c r="AC77" s="28">
        <f t="shared" si="19"/>
        <v>0</v>
      </c>
      <c r="AD77" s="28">
        <f t="shared" si="19"/>
        <v>0</v>
      </c>
      <c r="AE77" s="28">
        <f t="shared" si="19"/>
        <v>0</v>
      </c>
      <c r="AF77" s="28">
        <f t="shared" si="19"/>
        <v>0</v>
      </c>
      <c r="AG77" s="28">
        <f t="shared" si="19"/>
        <v>0</v>
      </c>
      <c r="AH77" s="28">
        <f t="shared" si="19"/>
        <v>0</v>
      </c>
      <c r="AI77" s="28">
        <f t="shared" si="19"/>
        <v>0</v>
      </c>
      <c r="AJ77" s="28">
        <f t="shared" si="19"/>
        <v>0</v>
      </c>
      <c r="AK77" s="28">
        <f t="shared" si="19"/>
        <v>0</v>
      </c>
      <c r="AL77" s="28">
        <f t="shared" si="19"/>
        <v>0</v>
      </c>
      <c r="AM77" s="28">
        <f t="shared" si="19"/>
        <v>0</v>
      </c>
      <c r="AN77" s="28">
        <f t="shared" si="19"/>
        <v>0</v>
      </c>
      <c r="AO77" s="28">
        <f t="shared" si="19"/>
        <v>0</v>
      </c>
      <c r="AP77" s="28">
        <f t="shared" si="19"/>
        <v>0</v>
      </c>
      <c r="AQ77" s="28">
        <f t="shared" si="19"/>
        <v>0</v>
      </c>
      <c r="AR77" s="28">
        <f t="shared" si="19"/>
        <v>0</v>
      </c>
      <c r="AS77" s="28">
        <f t="shared" si="19"/>
        <v>0</v>
      </c>
      <c r="AT77" s="28">
        <f t="shared" si="19"/>
        <v>0</v>
      </c>
      <c r="AU77" s="28">
        <f t="shared" si="19"/>
        <v>0</v>
      </c>
    </row>
    <row r="78" spans="2:47">
      <c r="B78" s="25">
        <v>2021</v>
      </c>
      <c r="C78" s="26">
        <v>0</v>
      </c>
      <c r="D78" s="28">
        <f t="shared" si="20"/>
        <v>0</v>
      </c>
      <c r="E78" s="28">
        <f t="shared" si="19"/>
        <v>0</v>
      </c>
      <c r="F78" s="28">
        <f t="shared" si="19"/>
        <v>0</v>
      </c>
      <c r="G78" s="28">
        <f t="shared" si="19"/>
        <v>0</v>
      </c>
      <c r="H78" s="28">
        <f t="shared" si="19"/>
        <v>0</v>
      </c>
      <c r="I78" s="28">
        <f t="shared" si="19"/>
        <v>0</v>
      </c>
      <c r="J78" s="28">
        <f t="shared" si="19"/>
        <v>0</v>
      </c>
      <c r="K78" s="28">
        <f t="shared" si="19"/>
        <v>0</v>
      </c>
      <c r="L78" s="28">
        <f t="shared" si="19"/>
        <v>0</v>
      </c>
      <c r="M78" s="28">
        <f t="shared" si="19"/>
        <v>0</v>
      </c>
      <c r="N78" s="28">
        <f t="shared" si="19"/>
        <v>0</v>
      </c>
      <c r="O78" s="28">
        <f t="shared" si="19"/>
        <v>0</v>
      </c>
      <c r="P78" s="28">
        <f t="shared" si="19"/>
        <v>0</v>
      </c>
      <c r="Q78" s="28">
        <f t="shared" si="19"/>
        <v>0</v>
      </c>
      <c r="R78" s="28">
        <f t="shared" si="19"/>
        <v>0</v>
      </c>
      <c r="S78" s="28">
        <f t="shared" si="19"/>
        <v>0</v>
      </c>
      <c r="T78" s="28">
        <f t="shared" si="19"/>
        <v>0</v>
      </c>
      <c r="U78" s="28">
        <f t="shared" si="19"/>
        <v>0</v>
      </c>
      <c r="V78" s="28">
        <f t="shared" si="19"/>
        <v>0</v>
      </c>
      <c r="W78" s="28">
        <f t="shared" si="19"/>
        <v>0</v>
      </c>
      <c r="X78" s="28">
        <f t="shared" si="19"/>
        <v>0</v>
      </c>
      <c r="Y78" s="28">
        <f t="shared" si="19"/>
        <v>0</v>
      </c>
      <c r="Z78" s="28">
        <f t="shared" si="19"/>
        <v>0</v>
      </c>
      <c r="AA78" s="28">
        <f t="shared" si="19"/>
        <v>0</v>
      </c>
      <c r="AB78" s="28">
        <f t="shared" si="19"/>
        <v>0</v>
      </c>
      <c r="AC78" s="28">
        <f t="shared" si="19"/>
        <v>0</v>
      </c>
      <c r="AD78" s="28">
        <f t="shared" si="19"/>
        <v>0</v>
      </c>
      <c r="AE78" s="28">
        <f t="shared" si="19"/>
        <v>0</v>
      </c>
      <c r="AF78" s="28">
        <f t="shared" si="19"/>
        <v>0</v>
      </c>
      <c r="AG78" s="28">
        <f t="shared" si="19"/>
        <v>0</v>
      </c>
      <c r="AH78" s="28">
        <f t="shared" si="19"/>
        <v>0</v>
      </c>
      <c r="AI78" s="28">
        <f t="shared" si="19"/>
        <v>0</v>
      </c>
      <c r="AJ78" s="28">
        <f t="shared" si="19"/>
        <v>0</v>
      </c>
      <c r="AK78" s="28">
        <f t="shared" si="19"/>
        <v>0</v>
      </c>
      <c r="AL78" s="28">
        <f t="shared" si="19"/>
        <v>0</v>
      </c>
      <c r="AM78" s="28">
        <f t="shared" si="19"/>
        <v>0</v>
      </c>
      <c r="AN78" s="28">
        <f t="shared" si="19"/>
        <v>0</v>
      </c>
      <c r="AO78" s="28">
        <f t="shared" si="19"/>
        <v>0</v>
      </c>
      <c r="AP78" s="28">
        <f t="shared" si="19"/>
        <v>0</v>
      </c>
      <c r="AQ78" s="28">
        <f t="shared" si="19"/>
        <v>0</v>
      </c>
      <c r="AR78" s="28">
        <f t="shared" si="19"/>
        <v>0</v>
      </c>
      <c r="AS78" s="28">
        <f t="shared" si="19"/>
        <v>0</v>
      </c>
      <c r="AT78" s="28">
        <f t="shared" si="19"/>
        <v>0</v>
      </c>
      <c r="AU78" s="28">
        <f t="shared" si="19"/>
        <v>0</v>
      </c>
    </row>
    <row r="79" spans="2:47">
      <c r="B79" s="25">
        <v>2022</v>
      </c>
      <c r="C79" s="26">
        <v>0</v>
      </c>
      <c r="D79" s="28">
        <f t="shared" si="20"/>
        <v>0</v>
      </c>
      <c r="E79" s="28">
        <f t="shared" si="19"/>
        <v>0</v>
      </c>
      <c r="F79" s="28">
        <f t="shared" si="19"/>
        <v>0</v>
      </c>
      <c r="G79" s="28">
        <f t="shared" si="19"/>
        <v>0</v>
      </c>
      <c r="H79" s="28">
        <f t="shared" si="19"/>
        <v>0</v>
      </c>
      <c r="I79" s="28">
        <f t="shared" si="19"/>
        <v>0</v>
      </c>
      <c r="J79" s="28">
        <f t="shared" si="19"/>
        <v>0</v>
      </c>
      <c r="K79" s="28">
        <f t="shared" si="19"/>
        <v>0</v>
      </c>
      <c r="L79" s="28">
        <f t="shared" si="19"/>
        <v>0</v>
      </c>
      <c r="M79" s="28">
        <f t="shared" si="19"/>
        <v>0</v>
      </c>
      <c r="N79" s="28">
        <f t="shared" si="19"/>
        <v>0</v>
      </c>
      <c r="O79" s="28">
        <f t="shared" si="19"/>
        <v>0</v>
      </c>
      <c r="P79" s="28">
        <f t="shared" si="19"/>
        <v>0</v>
      </c>
      <c r="Q79" s="28">
        <f t="shared" si="19"/>
        <v>0</v>
      </c>
      <c r="R79" s="28">
        <f t="shared" si="19"/>
        <v>0</v>
      </c>
      <c r="S79" s="28">
        <f t="shared" si="19"/>
        <v>0</v>
      </c>
      <c r="T79" s="28">
        <f t="shared" si="19"/>
        <v>0</v>
      </c>
      <c r="U79" s="28">
        <f t="shared" si="19"/>
        <v>0</v>
      </c>
      <c r="V79" s="28">
        <f t="shared" si="19"/>
        <v>0</v>
      </c>
      <c r="W79" s="28">
        <f t="shared" si="19"/>
        <v>0</v>
      </c>
      <c r="X79" s="28">
        <f t="shared" si="19"/>
        <v>0</v>
      </c>
      <c r="Y79" s="28">
        <f t="shared" si="19"/>
        <v>0</v>
      </c>
      <c r="Z79" s="28">
        <f t="shared" si="19"/>
        <v>0</v>
      </c>
      <c r="AA79" s="28">
        <f t="shared" si="19"/>
        <v>0</v>
      </c>
      <c r="AB79" s="28">
        <f t="shared" si="19"/>
        <v>0</v>
      </c>
      <c r="AC79" s="28">
        <f t="shared" si="19"/>
        <v>0</v>
      </c>
      <c r="AD79" s="28">
        <f t="shared" si="19"/>
        <v>0</v>
      </c>
      <c r="AE79" s="28">
        <f t="shared" si="19"/>
        <v>0</v>
      </c>
      <c r="AF79" s="28">
        <f t="shared" si="19"/>
        <v>0</v>
      </c>
      <c r="AG79" s="28">
        <f t="shared" si="19"/>
        <v>0</v>
      </c>
      <c r="AH79" s="28">
        <f t="shared" si="19"/>
        <v>0</v>
      </c>
      <c r="AI79" s="28">
        <f t="shared" si="19"/>
        <v>0</v>
      </c>
      <c r="AJ79" s="28">
        <f t="shared" si="19"/>
        <v>0</v>
      </c>
      <c r="AK79" s="28">
        <f t="shared" si="19"/>
        <v>0</v>
      </c>
      <c r="AL79" s="28">
        <f t="shared" si="19"/>
        <v>0</v>
      </c>
      <c r="AM79" s="28">
        <f t="shared" si="19"/>
        <v>0</v>
      </c>
      <c r="AN79" s="28">
        <f t="shared" si="19"/>
        <v>0</v>
      </c>
      <c r="AO79" s="28">
        <f t="shared" si="19"/>
        <v>0</v>
      </c>
      <c r="AP79" s="28">
        <f t="shared" si="19"/>
        <v>0</v>
      </c>
      <c r="AQ79" s="28">
        <f t="shared" si="19"/>
        <v>0</v>
      </c>
      <c r="AR79" s="28">
        <f t="shared" si="19"/>
        <v>0</v>
      </c>
      <c r="AS79" s="28">
        <f t="shared" si="19"/>
        <v>0</v>
      </c>
      <c r="AT79" s="28">
        <f t="shared" si="19"/>
        <v>0</v>
      </c>
      <c r="AU79" s="28">
        <f t="shared" si="19"/>
        <v>0</v>
      </c>
    </row>
    <row r="80" spans="2:47">
      <c r="B80" s="25">
        <v>2023</v>
      </c>
      <c r="C80" s="26">
        <v>0</v>
      </c>
      <c r="D80" s="28">
        <f t="shared" si="20"/>
        <v>0</v>
      </c>
      <c r="E80" s="28">
        <f t="shared" si="19"/>
        <v>0</v>
      </c>
      <c r="F80" s="28">
        <f t="shared" si="19"/>
        <v>0</v>
      </c>
      <c r="G80" s="28">
        <f t="shared" si="19"/>
        <v>0</v>
      </c>
      <c r="H80" s="28">
        <f t="shared" si="19"/>
        <v>0</v>
      </c>
      <c r="I80" s="28">
        <f t="shared" si="19"/>
        <v>0</v>
      </c>
      <c r="J80" s="28">
        <f t="shared" si="19"/>
        <v>0</v>
      </c>
      <c r="K80" s="28">
        <f t="shared" si="19"/>
        <v>0</v>
      </c>
      <c r="L80" s="28">
        <f t="shared" si="19"/>
        <v>0</v>
      </c>
      <c r="M80" s="28">
        <f t="shared" si="19"/>
        <v>0</v>
      </c>
      <c r="N80" s="28">
        <f t="shared" si="19"/>
        <v>0</v>
      </c>
      <c r="O80" s="28">
        <f t="shared" si="19"/>
        <v>0</v>
      </c>
      <c r="P80" s="28">
        <f t="shared" si="19"/>
        <v>0</v>
      </c>
      <c r="Q80" s="28">
        <f t="shared" ref="E80:AU86" si="21">+IF(Q$73&lt;$B80,0,IF(MOD(Q$73-$B80,$D$62)=0,1,0))*$C80</f>
        <v>0</v>
      </c>
      <c r="R80" s="28">
        <f t="shared" si="21"/>
        <v>0</v>
      </c>
      <c r="S80" s="28">
        <f t="shared" si="21"/>
        <v>0</v>
      </c>
      <c r="T80" s="28">
        <f t="shared" si="21"/>
        <v>0</v>
      </c>
      <c r="U80" s="28">
        <f t="shared" si="21"/>
        <v>0</v>
      </c>
      <c r="V80" s="28">
        <f t="shared" si="21"/>
        <v>0</v>
      </c>
      <c r="W80" s="28">
        <f t="shared" si="21"/>
        <v>0</v>
      </c>
      <c r="X80" s="28">
        <f t="shared" si="21"/>
        <v>0</v>
      </c>
      <c r="Y80" s="28">
        <f t="shared" si="21"/>
        <v>0</v>
      </c>
      <c r="Z80" s="28">
        <f t="shared" si="21"/>
        <v>0</v>
      </c>
      <c r="AA80" s="28">
        <f t="shared" si="21"/>
        <v>0</v>
      </c>
      <c r="AB80" s="28">
        <f t="shared" si="21"/>
        <v>0</v>
      </c>
      <c r="AC80" s="28">
        <f t="shared" si="21"/>
        <v>0</v>
      </c>
      <c r="AD80" s="28">
        <f t="shared" si="21"/>
        <v>0</v>
      </c>
      <c r="AE80" s="28">
        <f t="shared" si="21"/>
        <v>0</v>
      </c>
      <c r="AF80" s="28">
        <f t="shared" si="21"/>
        <v>0</v>
      </c>
      <c r="AG80" s="28">
        <f t="shared" si="21"/>
        <v>0</v>
      </c>
      <c r="AH80" s="28">
        <f t="shared" si="21"/>
        <v>0</v>
      </c>
      <c r="AI80" s="28">
        <f t="shared" si="21"/>
        <v>0</v>
      </c>
      <c r="AJ80" s="28">
        <f t="shared" si="21"/>
        <v>0</v>
      </c>
      <c r="AK80" s="28">
        <f t="shared" si="21"/>
        <v>0</v>
      </c>
      <c r="AL80" s="28">
        <f t="shared" si="21"/>
        <v>0</v>
      </c>
      <c r="AM80" s="28">
        <f t="shared" si="21"/>
        <v>0</v>
      </c>
      <c r="AN80" s="28">
        <f t="shared" si="21"/>
        <v>0</v>
      </c>
      <c r="AO80" s="28">
        <f t="shared" si="21"/>
        <v>0</v>
      </c>
      <c r="AP80" s="28">
        <f t="shared" si="21"/>
        <v>0</v>
      </c>
      <c r="AQ80" s="28">
        <f t="shared" si="21"/>
        <v>0</v>
      </c>
      <c r="AR80" s="28">
        <f t="shared" si="21"/>
        <v>0</v>
      </c>
      <c r="AS80" s="28">
        <f t="shared" si="21"/>
        <v>0</v>
      </c>
      <c r="AT80" s="28">
        <f t="shared" si="21"/>
        <v>0</v>
      </c>
      <c r="AU80" s="28">
        <f t="shared" si="21"/>
        <v>0</v>
      </c>
    </row>
    <row r="81" spans="2:47">
      <c r="B81" s="25">
        <v>2024</v>
      </c>
      <c r="C81" s="26">
        <v>12000</v>
      </c>
      <c r="D81" s="28">
        <f t="shared" si="20"/>
        <v>0</v>
      </c>
      <c r="E81" s="28">
        <f t="shared" si="21"/>
        <v>0</v>
      </c>
      <c r="F81" s="28">
        <f t="shared" si="21"/>
        <v>0</v>
      </c>
      <c r="G81" s="28">
        <f t="shared" si="21"/>
        <v>0</v>
      </c>
      <c r="H81" s="28">
        <f t="shared" si="21"/>
        <v>0</v>
      </c>
      <c r="I81" s="28">
        <f t="shared" si="21"/>
        <v>0</v>
      </c>
      <c r="J81" s="28">
        <f t="shared" si="21"/>
        <v>0</v>
      </c>
      <c r="K81" s="28">
        <f t="shared" si="21"/>
        <v>12000</v>
      </c>
      <c r="L81" s="28">
        <f t="shared" si="21"/>
        <v>0</v>
      </c>
      <c r="M81" s="28">
        <f t="shared" si="21"/>
        <v>0</v>
      </c>
      <c r="N81" s="28">
        <f t="shared" si="21"/>
        <v>0</v>
      </c>
      <c r="O81" s="28">
        <f t="shared" si="21"/>
        <v>0</v>
      </c>
      <c r="P81" s="28">
        <f t="shared" si="21"/>
        <v>0</v>
      </c>
      <c r="Q81" s="28">
        <f t="shared" si="21"/>
        <v>0</v>
      </c>
      <c r="R81" s="28">
        <f t="shared" si="21"/>
        <v>0</v>
      </c>
      <c r="S81" s="28">
        <f t="shared" si="21"/>
        <v>0</v>
      </c>
      <c r="T81" s="28">
        <f t="shared" si="21"/>
        <v>0</v>
      </c>
      <c r="U81" s="28">
        <f t="shared" si="21"/>
        <v>0</v>
      </c>
      <c r="V81" s="28">
        <f t="shared" si="21"/>
        <v>0</v>
      </c>
      <c r="W81" s="28">
        <f t="shared" si="21"/>
        <v>0</v>
      </c>
      <c r="X81" s="28">
        <f t="shared" si="21"/>
        <v>0</v>
      </c>
      <c r="Y81" s="28">
        <f t="shared" si="21"/>
        <v>0</v>
      </c>
      <c r="Z81" s="28">
        <f t="shared" si="21"/>
        <v>12000</v>
      </c>
      <c r="AA81" s="28">
        <f t="shared" si="21"/>
        <v>0</v>
      </c>
      <c r="AB81" s="28">
        <f t="shared" si="21"/>
        <v>0</v>
      </c>
      <c r="AC81" s="28">
        <f t="shared" si="21"/>
        <v>0</v>
      </c>
      <c r="AD81" s="28">
        <f t="shared" si="21"/>
        <v>0</v>
      </c>
      <c r="AE81" s="28">
        <f t="shared" si="21"/>
        <v>0</v>
      </c>
      <c r="AF81" s="28">
        <f t="shared" si="21"/>
        <v>0</v>
      </c>
      <c r="AG81" s="28">
        <f t="shared" si="21"/>
        <v>0</v>
      </c>
      <c r="AH81" s="28">
        <f t="shared" si="21"/>
        <v>0</v>
      </c>
      <c r="AI81" s="28">
        <f t="shared" si="21"/>
        <v>0</v>
      </c>
      <c r="AJ81" s="28">
        <f t="shared" si="21"/>
        <v>0</v>
      </c>
      <c r="AK81" s="28">
        <f t="shared" si="21"/>
        <v>0</v>
      </c>
      <c r="AL81" s="28">
        <f t="shared" si="21"/>
        <v>0</v>
      </c>
      <c r="AM81" s="28">
        <f t="shared" si="21"/>
        <v>0</v>
      </c>
      <c r="AN81" s="28">
        <f t="shared" si="21"/>
        <v>0</v>
      </c>
      <c r="AO81" s="28">
        <f t="shared" si="21"/>
        <v>12000</v>
      </c>
      <c r="AP81" s="28">
        <f t="shared" si="21"/>
        <v>0</v>
      </c>
      <c r="AQ81" s="28">
        <f t="shared" si="21"/>
        <v>0</v>
      </c>
      <c r="AR81" s="28">
        <f t="shared" si="21"/>
        <v>0</v>
      </c>
      <c r="AS81" s="28">
        <f t="shared" si="21"/>
        <v>0</v>
      </c>
      <c r="AT81" s="28">
        <f t="shared" si="21"/>
        <v>0</v>
      </c>
      <c r="AU81" s="28">
        <f t="shared" si="21"/>
        <v>0</v>
      </c>
    </row>
    <row r="82" spans="2:47">
      <c r="B82" s="25">
        <v>2025</v>
      </c>
      <c r="C82" s="26">
        <v>12000</v>
      </c>
      <c r="D82" s="28">
        <f t="shared" si="20"/>
        <v>0</v>
      </c>
      <c r="E82" s="28">
        <f t="shared" si="21"/>
        <v>0</v>
      </c>
      <c r="F82" s="28">
        <f t="shared" si="21"/>
        <v>0</v>
      </c>
      <c r="G82" s="28">
        <f t="shared" si="21"/>
        <v>0</v>
      </c>
      <c r="H82" s="28">
        <f t="shared" si="21"/>
        <v>0</v>
      </c>
      <c r="I82" s="28">
        <f t="shared" si="21"/>
        <v>0</v>
      </c>
      <c r="J82" s="28">
        <f t="shared" si="21"/>
        <v>0</v>
      </c>
      <c r="K82" s="28">
        <f t="shared" si="21"/>
        <v>0</v>
      </c>
      <c r="L82" s="28">
        <f t="shared" si="21"/>
        <v>12000</v>
      </c>
      <c r="M82" s="28">
        <f t="shared" si="21"/>
        <v>0</v>
      </c>
      <c r="N82" s="28">
        <f t="shared" si="21"/>
        <v>0</v>
      </c>
      <c r="O82" s="28">
        <f t="shared" si="21"/>
        <v>0</v>
      </c>
      <c r="P82" s="28">
        <f t="shared" si="21"/>
        <v>0</v>
      </c>
      <c r="Q82" s="28">
        <f t="shared" si="21"/>
        <v>0</v>
      </c>
      <c r="R82" s="28">
        <f t="shared" si="21"/>
        <v>0</v>
      </c>
      <c r="S82" s="28">
        <f t="shared" si="21"/>
        <v>0</v>
      </c>
      <c r="T82" s="28">
        <f t="shared" si="21"/>
        <v>0</v>
      </c>
      <c r="U82" s="28">
        <f t="shared" si="21"/>
        <v>0</v>
      </c>
      <c r="V82" s="28">
        <f t="shared" si="21"/>
        <v>0</v>
      </c>
      <c r="W82" s="28">
        <f t="shared" si="21"/>
        <v>0</v>
      </c>
      <c r="X82" s="28">
        <f t="shared" si="21"/>
        <v>0</v>
      </c>
      <c r="Y82" s="28">
        <f t="shared" si="21"/>
        <v>0</v>
      </c>
      <c r="Z82" s="28">
        <f t="shared" si="21"/>
        <v>0</v>
      </c>
      <c r="AA82" s="28">
        <f t="shared" si="21"/>
        <v>12000</v>
      </c>
      <c r="AB82" s="28">
        <f t="shared" si="21"/>
        <v>0</v>
      </c>
      <c r="AC82" s="28">
        <f t="shared" si="21"/>
        <v>0</v>
      </c>
      <c r="AD82" s="28">
        <f t="shared" si="21"/>
        <v>0</v>
      </c>
      <c r="AE82" s="28">
        <f t="shared" si="21"/>
        <v>0</v>
      </c>
      <c r="AF82" s="28">
        <f t="shared" si="21"/>
        <v>0</v>
      </c>
      <c r="AG82" s="28">
        <f t="shared" si="21"/>
        <v>0</v>
      </c>
      <c r="AH82" s="28">
        <f t="shared" si="21"/>
        <v>0</v>
      </c>
      <c r="AI82" s="28">
        <f t="shared" si="21"/>
        <v>0</v>
      </c>
      <c r="AJ82" s="28">
        <f t="shared" si="21"/>
        <v>0</v>
      </c>
      <c r="AK82" s="28">
        <f t="shared" si="21"/>
        <v>0</v>
      </c>
      <c r="AL82" s="28">
        <f t="shared" si="21"/>
        <v>0</v>
      </c>
      <c r="AM82" s="28">
        <f t="shared" si="21"/>
        <v>0</v>
      </c>
      <c r="AN82" s="28">
        <f t="shared" si="21"/>
        <v>0</v>
      </c>
      <c r="AO82" s="28">
        <f t="shared" si="21"/>
        <v>0</v>
      </c>
      <c r="AP82" s="28">
        <f t="shared" si="21"/>
        <v>12000</v>
      </c>
      <c r="AQ82" s="28">
        <f t="shared" si="21"/>
        <v>0</v>
      </c>
      <c r="AR82" s="28">
        <f t="shared" si="21"/>
        <v>0</v>
      </c>
      <c r="AS82" s="28">
        <f t="shared" si="21"/>
        <v>0</v>
      </c>
      <c r="AT82" s="28">
        <f t="shared" si="21"/>
        <v>0</v>
      </c>
      <c r="AU82" s="28">
        <f t="shared" si="21"/>
        <v>0</v>
      </c>
    </row>
    <row r="83" spans="2:47">
      <c r="B83" s="25">
        <v>2026</v>
      </c>
      <c r="C83" s="26">
        <v>12000</v>
      </c>
      <c r="D83" s="28">
        <f t="shared" si="20"/>
        <v>0</v>
      </c>
      <c r="E83" s="28">
        <f t="shared" si="21"/>
        <v>0</v>
      </c>
      <c r="F83" s="28">
        <f t="shared" si="21"/>
        <v>0</v>
      </c>
      <c r="G83" s="28">
        <f t="shared" si="21"/>
        <v>0</v>
      </c>
      <c r="H83" s="28">
        <f t="shared" si="21"/>
        <v>0</v>
      </c>
      <c r="I83" s="28">
        <f t="shared" si="21"/>
        <v>0</v>
      </c>
      <c r="J83" s="28">
        <f t="shared" si="21"/>
        <v>0</v>
      </c>
      <c r="K83" s="28">
        <f t="shared" si="21"/>
        <v>0</v>
      </c>
      <c r="L83" s="28">
        <f t="shared" si="21"/>
        <v>0</v>
      </c>
      <c r="M83" s="28">
        <f t="shared" si="21"/>
        <v>12000</v>
      </c>
      <c r="N83" s="28">
        <f t="shared" si="21"/>
        <v>0</v>
      </c>
      <c r="O83" s="28">
        <f t="shared" si="21"/>
        <v>0</v>
      </c>
      <c r="P83" s="28">
        <f t="shared" si="21"/>
        <v>0</v>
      </c>
      <c r="Q83" s="28">
        <f t="shared" si="21"/>
        <v>0</v>
      </c>
      <c r="R83" s="28">
        <f t="shared" si="21"/>
        <v>0</v>
      </c>
      <c r="S83" s="28">
        <f t="shared" si="21"/>
        <v>0</v>
      </c>
      <c r="T83" s="28">
        <f t="shared" si="21"/>
        <v>0</v>
      </c>
      <c r="U83" s="28">
        <f t="shared" si="21"/>
        <v>0</v>
      </c>
      <c r="V83" s="28">
        <f t="shared" si="21"/>
        <v>0</v>
      </c>
      <c r="W83" s="28">
        <f t="shared" si="21"/>
        <v>0</v>
      </c>
      <c r="X83" s="28">
        <f t="shared" si="21"/>
        <v>0</v>
      </c>
      <c r="Y83" s="28">
        <f t="shared" si="21"/>
        <v>0</v>
      </c>
      <c r="Z83" s="28">
        <f t="shared" si="21"/>
        <v>0</v>
      </c>
      <c r="AA83" s="28">
        <f t="shared" si="21"/>
        <v>0</v>
      </c>
      <c r="AB83" s="28">
        <f t="shared" si="21"/>
        <v>12000</v>
      </c>
      <c r="AC83" s="28">
        <f t="shared" si="21"/>
        <v>0</v>
      </c>
      <c r="AD83" s="28">
        <f t="shared" si="21"/>
        <v>0</v>
      </c>
      <c r="AE83" s="28">
        <f t="shared" si="21"/>
        <v>0</v>
      </c>
      <c r="AF83" s="28">
        <f t="shared" si="21"/>
        <v>0</v>
      </c>
      <c r="AG83" s="28">
        <f t="shared" si="21"/>
        <v>0</v>
      </c>
      <c r="AH83" s="28">
        <f t="shared" si="21"/>
        <v>0</v>
      </c>
      <c r="AI83" s="28">
        <f t="shared" si="21"/>
        <v>0</v>
      </c>
      <c r="AJ83" s="28">
        <f t="shared" si="21"/>
        <v>0</v>
      </c>
      <c r="AK83" s="28">
        <f t="shared" si="21"/>
        <v>0</v>
      </c>
      <c r="AL83" s="28">
        <f t="shared" si="21"/>
        <v>0</v>
      </c>
      <c r="AM83" s="28">
        <f t="shared" si="21"/>
        <v>0</v>
      </c>
      <c r="AN83" s="28">
        <f t="shared" si="21"/>
        <v>0</v>
      </c>
      <c r="AO83" s="28">
        <f t="shared" si="21"/>
        <v>0</v>
      </c>
      <c r="AP83" s="28">
        <f t="shared" si="21"/>
        <v>0</v>
      </c>
      <c r="AQ83" s="28">
        <f t="shared" si="21"/>
        <v>12000</v>
      </c>
      <c r="AR83" s="28">
        <f t="shared" si="21"/>
        <v>0</v>
      </c>
      <c r="AS83" s="28">
        <f t="shared" si="21"/>
        <v>0</v>
      </c>
      <c r="AT83" s="28">
        <f t="shared" si="21"/>
        <v>0</v>
      </c>
      <c r="AU83" s="28">
        <f t="shared" si="21"/>
        <v>0</v>
      </c>
    </row>
    <row r="84" spans="2:47">
      <c r="B84" s="25">
        <v>2027</v>
      </c>
      <c r="C84" s="26">
        <v>12000</v>
      </c>
      <c r="D84" s="28">
        <f t="shared" si="20"/>
        <v>0</v>
      </c>
      <c r="E84" s="28">
        <f t="shared" si="21"/>
        <v>0</v>
      </c>
      <c r="F84" s="28">
        <f t="shared" si="21"/>
        <v>0</v>
      </c>
      <c r="G84" s="28">
        <f t="shared" si="21"/>
        <v>0</v>
      </c>
      <c r="H84" s="28">
        <f t="shared" si="21"/>
        <v>0</v>
      </c>
      <c r="I84" s="28">
        <f t="shared" si="21"/>
        <v>0</v>
      </c>
      <c r="J84" s="28">
        <f t="shared" si="21"/>
        <v>0</v>
      </c>
      <c r="K84" s="28">
        <f t="shared" si="21"/>
        <v>0</v>
      </c>
      <c r="L84" s="28">
        <f t="shared" si="21"/>
        <v>0</v>
      </c>
      <c r="M84" s="28">
        <f t="shared" si="21"/>
        <v>0</v>
      </c>
      <c r="N84" s="28">
        <f t="shared" si="21"/>
        <v>12000</v>
      </c>
      <c r="O84" s="28">
        <f t="shared" si="21"/>
        <v>0</v>
      </c>
      <c r="P84" s="28">
        <f t="shared" si="21"/>
        <v>0</v>
      </c>
      <c r="Q84" s="28">
        <f t="shared" si="21"/>
        <v>0</v>
      </c>
      <c r="R84" s="28">
        <f t="shared" si="21"/>
        <v>0</v>
      </c>
      <c r="S84" s="28">
        <f t="shared" si="21"/>
        <v>0</v>
      </c>
      <c r="T84" s="28">
        <f t="shared" si="21"/>
        <v>0</v>
      </c>
      <c r="U84" s="28">
        <f t="shared" si="21"/>
        <v>0</v>
      </c>
      <c r="V84" s="28">
        <f t="shared" si="21"/>
        <v>0</v>
      </c>
      <c r="W84" s="28">
        <f t="shared" si="21"/>
        <v>0</v>
      </c>
      <c r="X84" s="28">
        <f t="shared" si="21"/>
        <v>0</v>
      </c>
      <c r="Y84" s="28">
        <f t="shared" si="21"/>
        <v>0</v>
      </c>
      <c r="Z84" s="28">
        <f t="shared" si="21"/>
        <v>0</v>
      </c>
      <c r="AA84" s="28">
        <f t="shared" si="21"/>
        <v>0</v>
      </c>
      <c r="AB84" s="28">
        <f t="shared" si="21"/>
        <v>0</v>
      </c>
      <c r="AC84" s="28">
        <f t="shared" si="21"/>
        <v>12000</v>
      </c>
      <c r="AD84" s="28">
        <f t="shared" si="21"/>
        <v>0</v>
      </c>
      <c r="AE84" s="28">
        <f t="shared" si="21"/>
        <v>0</v>
      </c>
      <c r="AF84" s="28">
        <f t="shared" si="21"/>
        <v>0</v>
      </c>
      <c r="AG84" s="28">
        <f t="shared" si="21"/>
        <v>0</v>
      </c>
      <c r="AH84" s="28">
        <f t="shared" si="21"/>
        <v>0</v>
      </c>
      <c r="AI84" s="28">
        <f t="shared" si="21"/>
        <v>0</v>
      </c>
      <c r="AJ84" s="28">
        <f t="shared" si="21"/>
        <v>0</v>
      </c>
      <c r="AK84" s="28">
        <f t="shared" si="21"/>
        <v>0</v>
      </c>
      <c r="AL84" s="28">
        <f t="shared" si="21"/>
        <v>0</v>
      </c>
      <c r="AM84" s="28">
        <f t="shared" si="21"/>
        <v>0</v>
      </c>
      <c r="AN84" s="28">
        <f t="shared" si="21"/>
        <v>0</v>
      </c>
      <c r="AO84" s="28">
        <f t="shared" si="21"/>
        <v>0</v>
      </c>
      <c r="AP84" s="28">
        <f t="shared" si="21"/>
        <v>0</v>
      </c>
      <c r="AQ84" s="28">
        <f t="shared" si="21"/>
        <v>0</v>
      </c>
      <c r="AR84" s="28">
        <f t="shared" si="21"/>
        <v>12000</v>
      </c>
      <c r="AS84" s="28">
        <f t="shared" si="21"/>
        <v>0</v>
      </c>
      <c r="AT84" s="28">
        <f t="shared" si="21"/>
        <v>0</v>
      </c>
      <c r="AU84" s="28">
        <f t="shared" si="21"/>
        <v>0</v>
      </c>
    </row>
    <row r="85" spans="2:47">
      <c r="B85" s="25">
        <v>2028</v>
      </c>
      <c r="C85" s="26">
        <v>12000</v>
      </c>
      <c r="D85" s="28">
        <f t="shared" si="20"/>
        <v>0</v>
      </c>
      <c r="E85" s="28">
        <f t="shared" si="21"/>
        <v>0</v>
      </c>
      <c r="F85" s="28">
        <f t="shared" si="21"/>
        <v>0</v>
      </c>
      <c r="G85" s="28">
        <f t="shared" si="21"/>
        <v>0</v>
      </c>
      <c r="H85" s="28">
        <f t="shared" si="21"/>
        <v>0</v>
      </c>
      <c r="I85" s="28">
        <f t="shared" si="21"/>
        <v>0</v>
      </c>
      <c r="J85" s="28">
        <f t="shared" si="21"/>
        <v>0</v>
      </c>
      <c r="K85" s="28">
        <f t="shared" si="21"/>
        <v>0</v>
      </c>
      <c r="L85" s="28">
        <f t="shared" si="21"/>
        <v>0</v>
      </c>
      <c r="M85" s="28">
        <f t="shared" si="21"/>
        <v>0</v>
      </c>
      <c r="N85" s="28">
        <f t="shared" si="21"/>
        <v>0</v>
      </c>
      <c r="O85" s="28">
        <f t="shared" si="21"/>
        <v>12000</v>
      </c>
      <c r="P85" s="28">
        <f t="shared" si="21"/>
        <v>0</v>
      </c>
      <c r="Q85" s="28">
        <f t="shared" si="21"/>
        <v>0</v>
      </c>
      <c r="R85" s="28">
        <f t="shared" si="21"/>
        <v>0</v>
      </c>
      <c r="S85" s="28">
        <f t="shared" si="21"/>
        <v>0</v>
      </c>
      <c r="T85" s="28">
        <f t="shared" si="21"/>
        <v>0</v>
      </c>
      <c r="U85" s="28">
        <f t="shared" si="21"/>
        <v>0</v>
      </c>
      <c r="V85" s="28">
        <f t="shared" si="21"/>
        <v>0</v>
      </c>
      <c r="W85" s="28">
        <f t="shared" si="21"/>
        <v>0</v>
      </c>
      <c r="X85" s="28">
        <f t="shared" si="21"/>
        <v>0</v>
      </c>
      <c r="Y85" s="28">
        <f t="shared" si="21"/>
        <v>0</v>
      </c>
      <c r="Z85" s="28">
        <f t="shared" si="21"/>
        <v>0</v>
      </c>
      <c r="AA85" s="28">
        <f t="shared" si="21"/>
        <v>0</v>
      </c>
      <c r="AB85" s="28">
        <f t="shared" si="21"/>
        <v>0</v>
      </c>
      <c r="AC85" s="28">
        <f t="shared" si="21"/>
        <v>0</v>
      </c>
      <c r="AD85" s="28">
        <f t="shared" si="21"/>
        <v>12000</v>
      </c>
      <c r="AE85" s="28">
        <f t="shared" si="21"/>
        <v>0</v>
      </c>
      <c r="AF85" s="28">
        <f t="shared" si="21"/>
        <v>0</v>
      </c>
      <c r="AG85" s="28">
        <f t="shared" si="21"/>
        <v>0</v>
      </c>
      <c r="AH85" s="28">
        <f t="shared" si="21"/>
        <v>0</v>
      </c>
      <c r="AI85" s="28">
        <f t="shared" si="21"/>
        <v>0</v>
      </c>
      <c r="AJ85" s="28">
        <f t="shared" si="21"/>
        <v>0</v>
      </c>
      <c r="AK85" s="28">
        <f t="shared" si="21"/>
        <v>0</v>
      </c>
      <c r="AL85" s="28">
        <f t="shared" si="21"/>
        <v>0</v>
      </c>
      <c r="AM85" s="28">
        <f t="shared" si="21"/>
        <v>0</v>
      </c>
      <c r="AN85" s="28">
        <f t="shared" si="21"/>
        <v>0</v>
      </c>
      <c r="AO85" s="28">
        <f t="shared" si="21"/>
        <v>0</v>
      </c>
      <c r="AP85" s="28">
        <f t="shared" si="21"/>
        <v>0</v>
      </c>
      <c r="AQ85" s="28">
        <f t="shared" si="21"/>
        <v>0</v>
      </c>
      <c r="AR85" s="28">
        <f t="shared" si="21"/>
        <v>0</v>
      </c>
      <c r="AS85" s="28">
        <f t="shared" si="21"/>
        <v>12000</v>
      </c>
      <c r="AT85" s="28">
        <f t="shared" si="21"/>
        <v>0</v>
      </c>
      <c r="AU85" s="28">
        <f t="shared" si="21"/>
        <v>0</v>
      </c>
    </row>
    <row r="86" spans="2:47">
      <c r="B86" s="25">
        <v>2029</v>
      </c>
      <c r="C86" s="26">
        <v>12000</v>
      </c>
      <c r="D86" s="28">
        <f t="shared" si="20"/>
        <v>0</v>
      </c>
      <c r="E86" s="28">
        <f t="shared" si="21"/>
        <v>0</v>
      </c>
      <c r="F86" s="28">
        <f t="shared" si="21"/>
        <v>0</v>
      </c>
      <c r="G86" s="28">
        <f t="shared" si="21"/>
        <v>0</v>
      </c>
      <c r="H86" s="28">
        <f t="shared" si="21"/>
        <v>0</v>
      </c>
      <c r="I86" s="28">
        <f t="shared" si="21"/>
        <v>0</v>
      </c>
      <c r="J86" s="28">
        <f t="shared" si="21"/>
        <v>0</v>
      </c>
      <c r="K86" s="28">
        <f t="shared" si="21"/>
        <v>0</v>
      </c>
      <c r="L86" s="28">
        <f t="shared" si="21"/>
        <v>0</v>
      </c>
      <c r="M86" s="28">
        <f t="shared" si="21"/>
        <v>0</v>
      </c>
      <c r="N86" s="28">
        <f t="shared" ref="E86:AU92" si="22">+IF(N$73&lt;$B86,0,IF(MOD(N$73-$B86,$D$62)=0,1,0))*$C86</f>
        <v>0</v>
      </c>
      <c r="O86" s="28">
        <f t="shared" si="22"/>
        <v>0</v>
      </c>
      <c r="P86" s="28">
        <f t="shared" si="22"/>
        <v>12000</v>
      </c>
      <c r="Q86" s="28">
        <f t="shared" si="22"/>
        <v>0</v>
      </c>
      <c r="R86" s="28">
        <f t="shared" si="22"/>
        <v>0</v>
      </c>
      <c r="S86" s="28">
        <f t="shared" si="22"/>
        <v>0</v>
      </c>
      <c r="T86" s="28">
        <f t="shared" si="22"/>
        <v>0</v>
      </c>
      <c r="U86" s="28">
        <f t="shared" si="22"/>
        <v>0</v>
      </c>
      <c r="V86" s="28">
        <f t="shared" si="22"/>
        <v>0</v>
      </c>
      <c r="W86" s="28">
        <f t="shared" si="22"/>
        <v>0</v>
      </c>
      <c r="X86" s="28">
        <f t="shared" si="22"/>
        <v>0</v>
      </c>
      <c r="Y86" s="28">
        <f t="shared" si="22"/>
        <v>0</v>
      </c>
      <c r="Z86" s="28">
        <f t="shared" si="22"/>
        <v>0</v>
      </c>
      <c r="AA86" s="28">
        <f t="shared" si="22"/>
        <v>0</v>
      </c>
      <c r="AB86" s="28">
        <f t="shared" si="22"/>
        <v>0</v>
      </c>
      <c r="AC86" s="28">
        <f t="shared" si="22"/>
        <v>0</v>
      </c>
      <c r="AD86" s="28">
        <f t="shared" si="22"/>
        <v>0</v>
      </c>
      <c r="AE86" s="28">
        <f t="shared" si="22"/>
        <v>12000</v>
      </c>
      <c r="AF86" s="28">
        <f t="shared" si="22"/>
        <v>0</v>
      </c>
      <c r="AG86" s="28">
        <f t="shared" si="22"/>
        <v>0</v>
      </c>
      <c r="AH86" s="28">
        <f t="shared" si="22"/>
        <v>0</v>
      </c>
      <c r="AI86" s="28">
        <f t="shared" si="22"/>
        <v>0</v>
      </c>
      <c r="AJ86" s="28">
        <f t="shared" si="22"/>
        <v>0</v>
      </c>
      <c r="AK86" s="28">
        <f t="shared" si="22"/>
        <v>0</v>
      </c>
      <c r="AL86" s="28">
        <f t="shared" si="22"/>
        <v>0</v>
      </c>
      <c r="AM86" s="28">
        <f t="shared" si="22"/>
        <v>0</v>
      </c>
      <c r="AN86" s="28">
        <f t="shared" si="22"/>
        <v>0</v>
      </c>
      <c r="AO86" s="28">
        <f t="shared" si="22"/>
        <v>0</v>
      </c>
      <c r="AP86" s="28">
        <f t="shared" si="22"/>
        <v>0</v>
      </c>
      <c r="AQ86" s="28">
        <f t="shared" si="22"/>
        <v>0</v>
      </c>
      <c r="AR86" s="28">
        <f t="shared" si="22"/>
        <v>0</v>
      </c>
      <c r="AS86" s="28">
        <f t="shared" si="22"/>
        <v>0</v>
      </c>
      <c r="AT86" s="28">
        <f t="shared" si="22"/>
        <v>12000</v>
      </c>
      <c r="AU86" s="28">
        <f t="shared" si="22"/>
        <v>0</v>
      </c>
    </row>
    <row r="87" spans="2:47">
      <c r="B87" s="25">
        <v>2030</v>
      </c>
      <c r="C87" s="26">
        <v>12000</v>
      </c>
      <c r="D87" s="28">
        <f t="shared" si="20"/>
        <v>0</v>
      </c>
      <c r="E87" s="28">
        <f t="shared" si="22"/>
        <v>0</v>
      </c>
      <c r="F87" s="28">
        <f t="shared" si="22"/>
        <v>0</v>
      </c>
      <c r="G87" s="28">
        <f t="shared" si="22"/>
        <v>0</v>
      </c>
      <c r="H87" s="28">
        <f t="shared" si="22"/>
        <v>0</v>
      </c>
      <c r="I87" s="28">
        <f t="shared" si="22"/>
        <v>0</v>
      </c>
      <c r="J87" s="28">
        <f t="shared" si="22"/>
        <v>0</v>
      </c>
      <c r="K87" s="28">
        <f t="shared" si="22"/>
        <v>0</v>
      </c>
      <c r="L87" s="28">
        <f t="shared" si="22"/>
        <v>0</v>
      </c>
      <c r="M87" s="28">
        <f t="shared" si="22"/>
        <v>0</v>
      </c>
      <c r="N87" s="28">
        <f t="shared" si="22"/>
        <v>0</v>
      </c>
      <c r="O87" s="28">
        <f t="shared" si="22"/>
        <v>0</v>
      </c>
      <c r="P87" s="28">
        <f t="shared" si="22"/>
        <v>0</v>
      </c>
      <c r="Q87" s="28">
        <f t="shared" si="22"/>
        <v>12000</v>
      </c>
      <c r="R87" s="28">
        <f t="shared" si="22"/>
        <v>0</v>
      </c>
      <c r="S87" s="28">
        <f t="shared" si="22"/>
        <v>0</v>
      </c>
      <c r="T87" s="28">
        <f t="shared" si="22"/>
        <v>0</v>
      </c>
      <c r="U87" s="28">
        <f t="shared" si="22"/>
        <v>0</v>
      </c>
      <c r="V87" s="28">
        <f t="shared" si="22"/>
        <v>0</v>
      </c>
      <c r="W87" s="28">
        <f t="shared" si="22"/>
        <v>0</v>
      </c>
      <c r="X87" s="28">
        <f t="shared" si="22"/>
        <v>0</v>
      </c>
      <c r="Y87" s="28">
        <f t="shared" si="22"/>
        <v>0</v>
      </c>
      <c r="Z87" s="28">
        <f t="shared" si="22"/>
        <v>0</v>
      </c>
      <c r="AA87" s="28">
        <f t="shared" si="22"/>
        <v>0</v>
      </c>
      <c r="AB87" s="28">
        <f t="shared" si="22"/>
        <v>0</v>
      </c>
      <c r="AC87" s="28">
        <f t="shared" si="22"/>
        <v>0</v>
      </c>
      <c r="AD87" s="28">
        <f t="shared" si="22"/>
        <v>0</v>
      </c>
      <c r="AE87" s="28">
        <f t="shared" si="22"/>
        <v>0</v>
      </c>
      <c r="AF87" s="28">
        <f t="shared" si="22"/>
        <v>12000</v>
      </c>
      <c r="AG87" s="28">
        <f t="shared" si="22"/>
        <v>0</v>
      </c>
      <c r="AH87" s="28">
        <f t="shared" si="22"/>
        <v>0</v>
      </c>
      <c r="AI87" s="28">
        <f t="shared" si="22"/>
        <v>0</v>
      </c>
      <c r="AJ87" s="28">
        <f t="shared" si="22"/>
        <v>0</v>
      </c>
      <c r="AK87" s="28">
        <f t="shared" si="22"/>
        <v>0</v>
      </c>
      <c r="AL87" s="28">
        <f t="shared" si="22"/>
        <v>0</v>
      </c>
      <c r="AM87" s="28">
        <f t="shared" si="22"/>
        <v>0</v>
      </c>
      <c r="AN87" s="28">
        <f t="shared" si="22"/>
        <v>0</v>
      </c>
      <c r="AO87" s="28">
        <f t="shared" si="22"/>
        <v>0</v>
      </c>
      <c r="AP87" s="28">
        <f t="shared" si="22"/>
        <v>0</v>
      </c>
      <c r="AQ87" s="28">
        <f t="shared" si="22"/>
        <v>0</v>
      </c>
      <c r="AR87" s="28">
        <f t="shared" si="22"/>
        <v>0</v>
      </c>
      <c r="AS87" s="28">
        <f t="shared" si="22"/>
        <v>0</v>
      </c>
      <c r="AT87" s="28">
        <f t="shared" si="22"/>
        <v>0</v>
      </c>
      <c r="AU87" s="28">
        <f t="shared" si="22"/>
        <v>12000</v>
      </c>
    </row>
    <row r="88" spans="2:47">
      <c r="B88" s="25">
        <v>2031</v>
      </c>
      <c r="C88" s="26">
        <v>12000</v>
      </c>
      <c r="D88" s="28">
        <f t="shared" si="20"/>
        <v>0</v>
      </c>
      <c r="E88" s="28">
        <f t="shared" si="22"/>
        <v>0</v>
      </c>
      <c r="F88" s="28">
        <f t="shared" si="22"/>
        <v>0</v>
      </c>
      <c r="G88" s="28">
        <f t="shared" si="22"/>
        <v>0</v>
      </c>
      <c r="H88" s="28">
        <f t="shared" si="22"/>
        <v>0</v>
      </c>
      <c r="I88" s="28">
        <f t="shared" si="22"/>
        <v>0</v>
      </c>
      <c r="J88" s="28">
        <f t="shared" si="22"/>
        <v>0</v>
      </c>
      <c r="K88" s="28">
        <f t="shared" si="22"/>
        <v>0</v>
      </c>
      <c r="L88" s="28">
        <f t="shared" si="22"/>
        <v>0</v>
      </c>
      <c r="M88" s="28">
        <f t="shared" si="22"/>
        <v>0</v>
      </c>
      <c r="N88" s="28">
        <f t="shared" si="22"/>
        <v>0</v>
      </c>
      <c r="O88" s="28">
        <f t="shared" si="22"/>
        <v>0</v>
      </c>
      <c r="P88" s="28">
        <f t="shared" si="22"/>
        <v>0</v>
      </c>
      <c r="Q88" s="28">
        <f t="shared" si="22"/>
        <v>0</v>
      </c>
      <c r="R88" s="28">
        <f t="shared" si="22"/>
        <v>12000</v>
      </c>
      <c r="S88" s="28">
        <f t="shared" si="22"/>
        <v>0</v>
      </c>
      <c r="T88" s="28">
        <f t="shared" si="22"/>
        <v>0</v>
      </c>
      <c r="U88" s="28">
        <f t="shared" si="22"/>
        <v>0</v>
      </c>
      <c r="V88" s="28">
        <f t="shared" si="22"/>
        <v>0</v>
      </c>
      <c r="W88" s="28">
        <f t="shared" si="22"/>
        <v>0</v>
      </c>
      <c r="X88" s="28">
        <f t="shared" si="22"/>
        <v>0</v>
      </c>
      <c r="Y88" s="28">
        <f t="shared" si="22"/>
        <v>0</v>
      </c>
      <c r="Z88" s="28">
        <f t="shared" si="22"/>
        <v>0</v>
      </c>
      <c r="AA88" s="28">
        <f t="shared" si="22"/>
        <v>0</v>
      </c>
      <c r="AB88" s="28">
        <f t="shared" si="22"/>
        <v>0</v>
      </c>
      <c r="AC88" s="28">
        <f t="shared" si="22"/>
        <v>0</v>
      </c>
      <c r="AD88" s="28">
        <f t="shared" si="22"/>
        <v>0</v>
      </c>
      <c r="AE88" s="28">
        <f t="shared" si="22"/>
        <v>0</v>
      </c>
      <c r="AF88" s="28">
        <f t="shared" si="22"/>
        <v>0</v>
      </c>
      <c r="AG88" s="28">
        <f t="shared" si="22"/>
        <v>12000</v>
      </c>
      <c r="AH88" s="28">
        <f t="shared" si="22"/>
        <v>0</v>
      </c>
      <c r="AI88" s="28">
        <f t="shared" si="22"/>
        <v>0</v>
      </c>
      <c r="AJ88" s="28">
        <f t="shared" si="22"/>
        <v>0</v>
      </c>
      <c r="AK88" s="28">
        <f t="shared" si="22"/>
        <v>0</v>
      </c>
      <c r="AL88" s="28">
        <f t="shared" si="22"/>
        <v>0</v>
      </c>
      <c r="AM88" s="28">
        <f t="shared" si="22"/>
        <v>0</v>
      </c>
      <c r="AN88" s="28">
        <f t="shared" si="22"/>
        <v>0</v>
      </c>
      <c r="AO88" s="28">
        <f t="shared" si="22"/>
        <v>0</v>
      </c>
      <c r="AP88" s="28">
        <f t="shared" si="22"/>
        <v>0</v>
      </c>
      <c r="AQ88" s="28">
        <f t="shared" si="22"/>
        <v>0</v>
      </c>
      <c r="AR88" s="28">
        <f t="shared" si="22"/>
        <v>0</v>
      </c>
      <c r="AS88" s="28">
        <f t="shared" si="22"/>
        <v>0</v>
      </c>
      <c r="AT88" s="28">
        <f t="shared" si="22"/>
        <v>0</v>
      </c>
      <c r="AU88" s="28">
        <f t="shared" si="22"/>
        <v>0</v>
      </c>
    </row>
    <row r="89" spans="2:47">
      <c r="B89" s="25">
        <v>2032</v>
      </c>
      <c r="C89" s="26">
        <v>12000</v>
      </c>
      <c r="D89" s="28">
        <f t="shared" si="20"/>
        <v>0</v>
      </c>
      <c r="E89" s="28">
        <f t="shared" si="22"/>
        <v>0</v>
      </c>
      <c r="F89" s="28">
        <f t="shared" si="22"/>
        <v>0</v>
      </c>
      <c r="G89" s="28">
        <f t="shared" si="22"/>
        <v>0</v>
      </c>
      <c r="H89" s="28">
        <f t="shared" si="22"/>
        <v>0</v>
      </c>
      <c r="I89" s="28">
        <f t="shared" si="22"/>
        <v>0</v>
      </c>
      <c r="J89" s="28">
        <f t="shared" si="22"/>
        <v>0</v>
      </c>
      <c r="K89" s="28">
        <f t="shared" si="22"/>
        <v>0</v>
      </c>
      <c r="L89" s="28">
        <f t="shared" si="22"/>
        <v>0</v>
      </c>
      <c r="M89" s="28">
        <f t="shared" si="22"/>
        <v>0</v>
      </c>
      <c r="N89" s="28">
        <f t="shared" si="22"/>
        <v>0</v>
      </c>
      <c r="O89" s="28">
        <f t="shared" si="22"/>
        <v>0</v>
      </c>
      <c r="P89" s="28">
        <f t="shared" si="22"/>
        <v>0</v>
      </c>
      <c r="Q89" s="28">
        <f t="shared" si="22"/>
        <v>0</v>
      </c>
      <c r="R89" s="28">
        <f t="shared" si="22"/>
        <v>0</v>
      </c>
      <c r="S89" s="28">
        <f t="shared" si="22"/>
        <v>12000</v>
      </c>
      <c r="T89" s="28">
        <f t="shared" si="22"/>
        <v>0</v>
      </c>
      <c r="U89" s="28">
        <f t="shared" si="22"/>
        <v>0</v>
      </c>
      <c r="V89" s="28">
        <f t="shared" si="22"/>
        <v>0</v>
      </c>
      <c r="W89" s="28">
        <f t="shared" si="22"/>
        <v>0</v>
      </c>
      <c r="X89" s="28">
        <f t="shared" si="22"/>
        <v>0</v>
      </c>
      <c r="Y89" s="28">
        <f t="shared" si="22"/>
        <v>0</v>
      </c>
      <c r="Z89" s="28">
        <f t="shared" si="22"/>
        <v>0</v>
      </c>
      <c r="AA89" s="28">
        <f t="shared" si="22"/>
        <v>0</v>
      </c>
      <c r="AB89" s="28">
        <f t="shared" si="22"/>
        <v>0</v>
      </c>
      <c r="AC89" s="28">
        <f t="shared" si="22"/>
        <v>0</v>
      </c>
      <c r="AD89" s="28">
        <f t="shared" si="22"/>
        <v>0</v>
      </c>
      <c r="AE89" s="28">
        <f t="shared" si="22"/>
        <v>0</v>
      </c>
      <c r="AF89" s="28">
        <f t="shared" si="22"/>
        <v>0</v>
      </c>
      <c r="AG89" s="28">
        <f t="shared" si="22"/>
        <v>0</v>
      </c>
      <c r="AH89" s="28">
        <f t="shared" si="22"/>
        <v>12000</v>
      </c>
      <c r="AI89" s="28">
        <f t="shared" si="22"/>
        <v>0</v>
      </c>
      <c r="AJ89" s="28">
        <f t="shared" si="22"/>
        <v>0</v>
      </c>
      <c r="AK89" s="28">
        <f t="shared" si="22"/>
        <v>0</v>
      </c>
      <c r="AL89" s="28">
        <f t="shared" si="22"/>
        <v>0</v>
      </c>
      <c r="AM89" s="28">
        <f t="shared" si="22"/>
        <v>0</v>
      </c>
      <c r="AN89" s="28">
        <f t="shared" si="22"/>
        <v>0</v>
      </c>
      <c r="AO89" s="28">
        <f t="shared" si="22"/>
        <v>0</v>
      </c>
      <c r="AP89" s="28">
        <f t="shared" si="22"/>
        <v>0</v>
      </c>
      <c r="AQ89" s="28">
        <f t="shared" si="22"/>
        <v>0</v>
      </c>
      <c r="AR89" s="28">
        <f t="shared" si="22"/>
        <v>0</v>
      </c>
      <c r="AS89" s="28">
        <f t="shared" si="22"/>
        <v>0</v>
      </c>
      <c r="AT89" s="28">
        <f t="shared" si="22"/>
        <v>0</v>
      </c>
      <c r="AU89" s="28">
        <f t="shared" si="22"/>
        <v>0</v>
      </c>
    </row>
    <row r="90" spans="2:47">
      <c r="B90" s="25">
        <v>2033</v>
      </c>
      <c r="C90" s="26">
        <v>12000</v>
      </c>
      <c r="D90" s="28">
        <f t="shared" si="20"/>
        <v>0</v>
      </c>
      <c r="E90" s="28">
        <f t="shared" si="22"/>
        <v>0</v>
      </c>
      <c r="F90" s="28">
        <f t="shared" si="22"/>
        <v>0</v>
      </c>
      <c r="G90" s="28">
        <f t="shared" si="22"/>
        <v>0</v>
      </c>
      <c r="H90" s="28">
        <f t="shared" si="22"/>
        <v>0</v>
      </c>
      <c r="I90" s="28">
        <f t="shared" si="22"/>
        <v>0</v>
      </c>
      <c r="J90" s="28">
        <f t="shared" si="22"/>
        <v>0</v>
      </c>
      <c r="K90" s="28">
        <f t="shared" si="22"/>
        <v>0</v>
      </c>
      <c r="L90" s="28">
        <f t="shared" si="22"/>
        <v>0</v>
      </c>
      <c r="M90" s="28">
        <f t="shared" si="22"/>
        <v>0</v>
      </c>
      <c r="N90" s="28">
        <f t="shared" si="22"/>
        <v>0</v>
      </c>
      <c r="O90" s="28">
        <f t="shared" si="22"/>
        <v>0</v>
      </c>
      <c r="P90" s="28">
        <f t="shared" si="22"/>
        <v>0</v>
      </c>
      <c r="Q90" s="28">
        <f t="shared" si="22"/>
        <v>0</v>
      </c>
      <c r="R90" s="28">
        <f t="shared" si="22"/>
        <v>0</v>
      </c>
      <c r="S90" s="28">
        <f t="shared" si="22"/>
        <v>0</v>
      </c>
      <c r="T90" s="28">
        <f t="shared" si="22"/>
        <v>12000</v>
      </c>
      <c r="U90" s="28">
        <f t="shared" si="22"/>
        <v>0</v>
      </c>
      <c r="V90" s="28">
        <f t="shared" si="22"/>
        <v>0</v>
      </c>
      <c r="W90" s="28">
        <f t="shared" si="22"/>
        <v>0</v>
      </c>
      <c r="X90" s="28">
        <f t="shared" si="22"/>
        <v>0</v>
      </c>
      <c r="Y90" s="28">
        <f t="shared" si="22"/>
        <v>0</v>
      </c>
      <c r="Z90" s="28">
        <f t="shared" si="22"/>
        <v>0</v>
      </c>
      <c r="AA90" s="28">
        <f t="shared" si="22"/>
        <v>0</v>
      </c>
      <c r="AB90" s="28">
        <f t="shared" si="22"/>
        <v>0</v>
      </c>
      <c r="AC90" s="28">
        <f t="shared" si="22"/>
        <v>0</v>
      </c>
      <c r="AD90" s="28">
        <f t="shared" si="22"/>
        <v>0</v>
      </c>
      <c r="AE90" s="28">
        <f t="shared" si="22"/>
        <v>0</v>
      </c>
      <c r="AF90" s="28">
        <f t="shared" si="22"/>
        <v>0</v>
      </c>
      <c r="AG90" s="28">
        <f t="shared" si="22"/>
        <v>0</v>
      </c>
      <c r="AH90" s="28">
        <f t="shared" si="22"/>
        <v>0</v>
      </c>
      <c r="AI90" s="28">
        <f t="shared" si="22"/>
        <v>12000</v>
      </c>
      <c r="AJ90" s="28">
        <f t="shared" si="22"/>
        <v>0</v>
      </c>
      <c r="AK90" s="28">
        <f t="shared" si="22"/>
        <v>0</v>
      </c>
      <c r="AL90" s="28">
        <f t="shared" si="22"/>
        <v>0</v>
      </c>
      <c r="AM90" s="28">
        <f t="shared" si="22"/>
        <v>0</v>
      </c>
      <c r="AN90" s="28">
        <f t="shared" si="22"/>
        <v>0</v>
      </c>
      <c r="AO90" s="28">
        <f t="shared" si="22"/>
        <v>0</v>
      </c>
      <c r="AP90" s="28">
        <f t="shared" si="22"/>
        <v>0</v>
      </c>
      <c r="AQ90" s="28">
        <f t="shared" si="22"/>
        <v>0</v>
      </c>
      <c r="AR90" s="28">
        <f t="shared" si="22"/>
        <v>0</v>
      </c>
      <c r="AS90" s="28">
        <f t="shared" si="22"/>
        <v>0</v>
      </c>
      <c r="AT90" s="28">
        <f t="shared" si="22"/>
        <v>0</v>
      </c>
      <c r="AU90" s="28">
        <f t="shared" si="22"/>
        <v>0</v>
      </c>
    </row>
    <row r="91" spans="2:47">
      <c r="B91" s="25">
        <v>2034</v>
      </c>
      <c r="C91" s="26">
        <v>12000</v>
      </c>
      <c r="D91" s="28">
        <f t="shared" si="20"/>
        <v>0</v>
      </c>
      <c r="E91" s="28">
        <f t="shared" si="22"/>
        <v>0</v>
      </c>
      <c r="F91" s="28">
        <f t="shared" si="22"/>
        <v>0</v>
      </c>
      <c r="G91" s="28">
        <f t="shared" si="22"/>
        <v>0</v>
      </c>
      <c r="H91" s="28">
        <f t="shared" si="22"/>
        <v>0</v>
      </c>
      <c r="I91" s="28">
        <f t="shared" si="22"/>
        <v>0</v>
      </c>
      <c r="J91" s="28">
        <f t="shared" si="22"/>
        <v>0</v>
      </c>
      <c r="K91" s="28">
        <f t="shared" si="22"/>
        <v>0</v>
      </c>
      <c r="L91" s="28">
        <f t="shared" si="22"/>
        <v>0</v>
      </c>
      <c r="M91" s="28">
        <f t="shared" si="22"/>
        <v>0</v>
      </c>
      <c r="N91" s="28">
        <f t="shared" si="22"/>
        <v>0</v>
      </c>
      <c r="O91" s="28">
        <f t="shared" si="22"/>
        <v>0</v>
      </c>
      <c r="P91" s="28">
        <f t="shared" si="22"/>
        <v>0</v>
      </c>
      <c r="Q91" s="28">
        <f t="shared" si="22"/>
        <v>0</v>
      </c>
      <c r="R91" s="28">
        <f t="shared" si="22"/>
        <v>0</v>
      </c>
      <c r="S91" s="28">
        <f t="shared" si="22"/>
        <v>0</v>
      </c>
      <c r="T91" s="28">
        <f t="shared" si="22"/>
        <v>0</v>
      </c>
      <c r="U91" s="28">
        <f t="shared" si="22"/>
        <v>12000</v>
      </c>
      <c r="V91" s="28">
        <f t="shared" si="22"/>
        <v>0</v>
      </c>
      <c r="W91" s="28">
        <f t="shared" si="22"/>
        <v>0</v>
      </c>
      <c r="X91" s="28">
        <f t="shared" si="22"/>
        <v>0</v>
      </c>
      <c r="Y91" s="28">
        <f t="shared" si="22"/>
        <v>0</v>
      </c>
      <c r="Z91" s="28">
        <f t="shared" si="22"/>
        <v>0</v>
      </c>
      <c r="AA91" s="28">
        <f t="shared" si="22"/>
        <v>0</v>
      </c>
      <c r="AB91" s="28">
        <f t="shared" si="22"/>
        <v>0</v>
      </c>
      <c r="AC91" s="28">
        <f t="shared" si="22"/>
        <v>0</v>
      </c>
      <c r="AD91" s="28">
        <f t="shared" si="22"/>
        <v>0</v>
      </c>
      <c r="AE91" s="28">
        <f t="shared" si="22"/>
        <v>0</v>
      </c>
      <c r="AF91" s="28">
        <f t="shared" si="22"/>
        <v>0</v>
      </c>
      <c r="AG91" s="28">
        <f t="shared" si="22"/>
        <v>0</v>
      </c>
      <c r="AH91" s="28">
        <f t="shared" si="22"/>
        <v>0</v>
      </c>
      <c r="AI91" s="28">
        <f t="shared" si="22"/>
        <v>0</v>
      </c>
      <c r="AJ91" s="28">
        <f t="shared" si="22"/>
        <v>12000</v>
      </c>
      <c r="AK91" s="28">
        <f t="shared" si="22"/>
        <v>0</v>
      </c>
      <c r="AL91" s="28">
        <f t="shared" si="22"/>
        <v>0</v>
      </c>
      <c r="AM91" s="28">
        <f t="shared" si="22"/>
        <v>0</v>
      </c>
      <c r="AN91" s="28">
        <f t="shared" si="22"/>
        <v>0</v>
      </c>
      <c r="AO91" s="28">
        <f t="shared" si="22"/>
        <v>0</v>
      </c>
      <c r="AP91" s="28">
        <f t="shared" si="22"/>
        <v>0</v>
      </c>
      <c r="AQ91" s="28">
        <f t="shared" si="22"/>
        <v>0</v>
      </c>
      <c r="AR91" s="28">
        <f t="shared" si="22"/>
        <v>0</v>
      </c>
      <c r="AS91" s="28">
        <f t="shared" si="22"/>
        <v>0</v>
      </c>
      <c r="AT91" s="28">
        <f t="shared" si="22"/>
        <v>0</v>
      </c>
      <c r="AU91" s="28">
        <f t="shared" si="22"/>
        <v>0</v>
      </c>
    </row>
    <row r="92" spans="2:47">
      <c r="B92" s="25">
        <v>2035</v>
      </c>
      <c r="C92" s="26">
        <v>12000</v>
      </c>
      <c r="D92" s="28">
        <f t="shared" si="20"/>
        <v>0</v>
      </c>
      <c r="E92" s="28">
        <f t="shared" si="22"/>
        <v>0</v>
      </c>
      <c r="F92" s="28">
        <f t="shared" si="22"/>
        <v>0</v>
      </c>
      <c r="G92" s="28">
        <f t="shared" si="22"/>
        <v>0</v>
      </c>
      <c r="H92" s="28">
        <f t="shared" si="22"/>
        <v>0</v>
      </c>
      <c r="I92" s="28">
        <f t="shared" si="22"/>
        <v>0</v>
      </c>
      <c r="J92" s="28">
        <f t="shared" si="22"/>
        <v>0</v>
      </c>
      <c r="K92" s="28">
        <f t="shared" ref="E92:AU98" si="23">+IF(K$73&lt;$B92,0,IF(MOD(K$73-$B92,$D$62)=0,1,0))*$C92</f>
        <v>0</v>
      </c>
      <c r="L92" s="28">
        <f t="shared" si="23"/>
        <v>0</v>
      </c>
      <c r="M92" s="28">
        <f t="shared" si="23"/>
        <v>0</v>
      </c>
      <c r="N92" s="28">
        <f t="shared" si="23"/>
        <v>0</v>
      </c>
      <c r="O92" s="28">
        <f t="shared" si="23"/>
        <v>0</v>
      </c>
      <c r="P92" s="28">
        <f t="shared" si="23"/>
        <v>0</v>
      </c>
      <c r="Q92" s="28">
        <f t="shared" si="23"/>
        <v>0</v>
      </c>
      <c r="R92" s="28">
        <f t="shared" si="23"/>
        <v>0</v>
      </c>
      <c r="S92" s="28">
        <f t="shared" si="23"/>
        <v>0</v>
      </c>
      <c r="T92" s="28">
        <f t="shared" si="23"/>
        <v>0</v>
      </c>
      <c r="U92" s="28">
        <f t="shared" si="23"/>
        <v>0</v>
      </c>
      <c r="V92" s="28">
        <f t="shared" si="23"/>
        <v>12000</v>
      </c>
      <c r="W92" s="28">
        <f t="shared" si="23"/>
        <v>0</v>
      </c>
      <c r="X92" s="28">
        <f t="shared" si="23"/>
        <v>0</v>
      </c>
      <c r="Y92" s="28">
        <f t="shared" si="23"/>
        <v>0</v>
      </c>
      <c r="Z92" s="28">
        <f t="shared" si="23"/>
        <v>0</v>
      </c>
      <c r="AA92" s="28">
        <f t="shared" si="23"/>
        <v>0</v>
      </c>
      <c r="AB92" s="28">
        <f t="shared" si="23"/>
        <v>0</v>
      </c>
      <c r="AC92" s="28">
        <f t="shared" si="23"/>
        <v>0</v>
      </c>
      <c r="AD92" s="28">
        <f t="shared" si="23"/>
        <v>0</v>
      </c>
      <c r="AE92" s="28">
        <f t="shared" si="23"/>
        <v>0</v>
      </c>
      <c r="AF92" s="28">
        <f t="shared" si="23"/>
        <v>0</v>
      </c>
      <c r="AG92" s="28">
        <f t="shared" si="23"/>
        <v>0</v>
      </c>
      <c r="AH92" s="28">
        <f t="shared" si="23"/>
        <v>0</v>
      </c>
      <c r="AI92" s="28">
        <f t="shared" si="23"/>
        <v>0</v>
      </c>
      <c r="AJ92" s="28">
        <f t="shared" si="23"/>
        <v>0</v>
      </c>
      <c r="AK92" s="28">
        <f t="shared" si="23"/>
        <v>12000</v>
      </c>
      <c r="AL92" s="28">
        <f t="shared" si="23"/>
        <v>0</v>
      </c>
      <c r="AM92" s="28">
        <f t="shared" si="23"/>
        <v>0</v>
      </c>
      <c r="AN92" s="28">
        <f t="shared" si="23"/>
        <v>0</v>
      </c>
      <c r="AO92" s="28">
        <f t="shared" si="23"/>
        <v>0</v>
      </c>
      <c r="AP92" s="28">
        <f t="shared" si="23"/>
        <v>0</v>
      </c>
      <c r="AQ92" s="28">
        <f t="shared" si="23"/>
        <v>0</v>
      </c>
      <c r="AR92" s="28">
        <f t="shared" si="23"/>
        <v>0</v>
      </c>
      <c r="AS92" s="28">
        <f t="shared" si="23"/>
        <v>0</v>
      </c>
      <c r="AT92" s="28">
        <f t="shared" si="23"/>
        <v>0</v>
      </c>
      <c r="AU92" s="28">
        <f t="shared" si="23"/>
        <v>0</v>
      </c>
    </row>
    <row r="93" spans="2:47">
      <c r="B93" s="25">
        <v>2036</v>
      </c>
      <c r="C93" s="26">
        <v>12000</v>
      </c>
      <c r="D93" s="28">
        <f t="shared" si="20"/>
        <v>0</v>
      </c>
      <c r="E93" s="28">
        <f t="shared" si="23"/>
        <v>0</v>
      </c>
      <c r="F93" s="28">
        <f t="shared" si="23"/>
        <v>0</v>
      </c>
      <c r="G93" s="28">
        <f t="shared" si="23"/>
        <v>0</v>
      </c>
      <c r="H93" s="28">
        <f t="shared" si="23"/>
        <v>0</v>
      </c>
      <c r="I93" s="28">
        <f t="shared" si="23"/>
        <v>0</v>
      </c>
      <c r="J93" s="28">
        <f t="shared" si="23"/>
        <v>0</v>
      </c>
      <c r="K93" s="28">
        <f t="shared" si="23"/>
        <v>0</v>
      </c>
      <c r="L93" s="28">
        <f t="shared" si="23"/>
        <v>0</v>
      </c>
      <c r="M93" s="28">
        <f t="shared" si="23"/>
        <v>0</v>
      </c>
      <c r="N93" s="28">
        <f t="shared" si="23"/>
        <v>0</v>
      </c>
      <c r="O93" s="28">
        <f t="shared" si="23"/>
        <v>0</v>
      </c>
      <c r="P93" s="28">
        <f t="shared" si="23"/>
        <v>0</v>
      </c>
      <c r="Q93" s="28">
        <f t="shared" si="23"/>
        <v>0</v>
      </c>
      <c r="R93" s="28">
        <f t="shared" si="23"/>
        <v>0</v>
      </c>
      <c r="S93" s="28">
        <f t="shared" si="23"/>
        <v>0</v>
      </c>
      <c r="T93" s="28">
        <f t="shared" si="23"/>
        <v>0</v>
      </c>
      <c r="U93" s="28">
        <f t="shared" si="23"/>
        <v>0</v>
      </c>
      <c r="V93" s="28">
        <f t="shared" si="23"/>
        <v>0</v>
      </c>
      <c r="W93" s="28">
        <f t="shared" si="23"/>
        <v>12000</v>
      </c>
      <c r="X93" s="28">
        <f t="shared" si="23"/>
        <v>0</v>
      </c>
      <c r="Y93" s="28">
        <f t="shared" si="23"/>
        <v>0</v>
      </c>
      <c r="Z93" s="28">
        <f t="shared" si="23"/>
        <v>0</v>
      </c>
      <c r="AA93" s="28">
        <f t="shared" si="23"/>
        <v>0</v>
      </c>
      <c r="AB93" s="28">
        <f t="shared" si="23"/>
        <v>0</v>
      </c>
      <c r="AC93" s="28">
        <f t="shared" si="23"/>
        <v>0</v>
      </c>
      <c r="AD93" s="28">
        <f t="shared" si="23"/>
        <v>0</v>
      </c>
      <c r="AE93" s="28">
        <f t="shared" si="23"/>
        <v>0</v>
      </c>
      <c r="AF93" s="28">
        <f t="shared" si="23"/>
        <v>0</v>
      </c>
      <c r="AG93" s="28">
        <f t="shared" si="23"/>
        <v>0</v>
      </c>
      <c r="AH93" s="28">
        <f t="shared" si="23"/>
        <v>0</v>
      </c>
      <c r="AI93" s="28">
        <f t="shared" si="23"/>
        <v>0</v>
      </c>
      <c r="AJ93" s="28">
        <f t="shared" si="23"/>
        <v>0</v>
      </c>
      <c r="AK93" s="28">
        <f t="shared" si="23"/>
        <v>0</v>
      </c>
      <c r="AL93" s="28">
        <f t="shared" si="23"/>
        <v>12000</v>
      </c>
      <c r="AM93" s="28">
        <f t="shared" si="23"/>
        <v>0</v>
      </c>
      <c r="AN93" s="28">
        <f t="shared" si="23"/>
        <v>0</v>
      </c>
      <c r="AO93" s="28">
        <f t="shared" si="23"/>
        <v>0</v>
      </c>
      <c r="AP93" s="28">
        <f t="shared" si="23"/>
        <v>0</v>
      </c>
      <c r="AQ93" s="28">
        <f t="shared" si="23"/>
        <v>0</v>
      </c>
      <c r="AR93" s="28">
        <f t="shared" si="23"/>
        <v>0</v>
      </c>
      <c r="AS93" s="28">
        <f t="shared" si="23"/>
        <v>0</v>
      </c>
      <c r="AT93" s="28">
        <f t="shared" si="23"/>
        <v>0</v>
      </c>
      <c r="AU93" s="28">
        <f t="shared" si="23"/>
        <v>0</v>
      </c>
    </row>
    <row r="94" spans="2:47">
      <c r="B94" s="25">
        <v>2037</v>
      </c>
      <c r="C94" s="26">
        <v>12000</v>
      </c>
      <c r="D94" s="28">
        <f t="shared" si="20"/>
        <v>0</v>
      </c>
      <c r="E94" s="28">
        <f t="shared" si="23"/>
        <v>0</v>
      </c>
      <c r="F94" s="28">
        <f t="shared" si="23"/>
        <v>0</v>
      </c>
      <c r="G94" s="28">
        <f t="shared" si="23"/>
        <v>0</v>
      </c>
      <c r="H94" s="28">
        <f t="shared" si="23"/>
        <v>0</v>
      </c>
      <c r="I94" s="28">
        <f t="shared" si="23"/>
        <v>0</v>
      </c>
      <c r="J94" s="28">
        <f t="shared" si="23"/>
        <v>0</v>
      </c>
      <c r="K94" s="28">
        <f t="shared" si="23"/>
        <v>0</v>
      </c>
      <c r="L94" s="28">
        <f t="shared" si="23"/>
        <v>0</v>
      </c>
      <c r="M94" s="28">
        <f t="shared" si="23"/>
        <v>0</v>
      </c>
      <c r="N94" s="28">
        <f t="shared" si="23"/>
        <v>0</v>
      </c>
      <c r="O94" s="28">
        <f t="shared" si="23"/>
        <v>0</v>
      </c>
      <c r="P94" s="28">
        <f t="shared" si="23"/>
        <v>0</v>
      </c>
      <c r="Q94" s="28">
        <f t="shared" si="23"/>
        <v>0</v>
      </c>
      <c r="R94" s="28">
        <f t="shared" si="23"/>
        <v>0</v>
      </c>
      <c r="S94" s="28">
        <f t="shared" si="23"/>
        <v>0</v>
      </c>
      <c r="T94" s="28">
        <f t="shared" si="23"/>
        <v>0</v>
      </c>
      <c r="U94" s="28">
        <f t="shared" si="23"/>
        <v>0</v>
      </c>
      <c r="V94" s="28">
        <f t="shared" si="23"/>
        <v>0</v>
      </c>
      <c r="W94" s="28">
        <f t="shared" si="23"/>
        <v>0</v>
      </c>
      <c r="X94" s="28">
        <f t="shared" si="23"/>
        <v>12000</v>
      </c>
      <c r="Y94" s="28">
        <f t="shared" si="23"/>
        <v>0</v>
      </c>
      <c r="Z94" s="28">
        <f t="shared" si="23"/>
        <v>0</v>
      </c>
      <c r="AA94" s="28">
        <f t="shared" si="23"/>
        <v>0</v>
      </c>
      <c r="AB94" s="28">
        <f t="shared" si="23"/>
        <v>0</v>
      </c>
      <c r="AC94" s="28">
        <f t="shared" si="23"/>
        <v>0</v>
      </c>
      <c r="AD94" s="28">
        <f t="shared" si="23"/>
        <v>0</v>
      </c>
      <c r="AE94" s="28">
        <f t="shared" si="23"/>
        <v>0</v>
      </c>
      <c r="AF94" s="28">
        <f t="shared" si="23"/>
        <v>0</v>
      </c>
      <c r="AG94" s="28">
        <f t="shared" si="23"/>
        <v>0</v>
      </c>
      <c r="AH94" s="28">
        <f t="shared" si="23"/>
        <v>0</v>
      </c>
      <c r="AI94" s="28">
        <f t="shared" si="23"/>
        <v>0</v>
      </c>
      <c r="AJ94" s="28">
        <f t="shared" si="23"/>
        <v>0</v>
      </c>
      <c r="AK94" s="28">
        <f t="shared" si="23"/>
        <v>0</v>
      </c>
      <c r="AL94" s="28">
        <f t="shared" si="23"/>
        <v>0</v>
      </c>
      <c r="AM94" s="28">
        <f t="shared" si="23"/>
        <v>12000</v>
      </c>
      <c r="AN94" s="28">
        <f t="shared" si="23"/>
        <v>0</v>
      </c>
      <c r="AO94" s="28">
        <f t="shared" si="23"/>
        <v>0</v>
      </c>
      <c r="AP94" s="28">
        <f t="shared" si="23"/>
        <v>0</v>
      </c>
      <c r="AQ94" s="28">
        <f t="shared" si="23"/>
        <v>0</v>
      </c>
      <c r="AR94" s="28">
        <f t="shared" si="23"/>
        <v>0</v>
      </c>
      <c r="AS94" s="28">
        <f t="shared" si="23"/>
        <v>0</v>
      </c>
      <c r="AT94" s="28">
        <f t="shared" si="23"/>
        <v>0</v>
      </c>
      <c r="AU94" s="28">
        <f t="shared" si="23"/>
        <v>0</v>
      </c>
    </row>
    <row r="95" spans="2:47">
      <c r="B95" s="25">
        <v>2038</v>
      </c>
      <c r="C95" s="26">
        <v>12000</v>
      </c>
      <c r="D95" s="28">
        <f t="shared" si="20"/>
        <v>0</v>
      </c>
      <c r="E95" s="28">
        <f t="shared" si="23"/>
        <v>0</v>
      </c>
      <c r="F95" s="28">
        <f t="shared" si="23"/>
        <v>0</v>
      </c>
      <c r="G95" s="28">
        <f t="shared" si="23"/>
        <v>0</v>
      </c>
      <c r="H95" s="28">
        <f t="shared" si="23"/>
        <v>0</v>
      </c>
      <c r="I95" s="28">
        <f t="shared" si="23"/>
        <v>0</v>
      </c>
      <c r="J95" s="28">
        <f t="shared" si="23"/>
        <v>0</v>
      </c>
      <c r="K95" s="28">
        <f t="shared" si="23"/>
        <v>0</v>
      </c>
      <c r="L95" s="28">
        <f t="shared" si="23"/>
        <v>0</v>
      </c>
      <c r="M95" s="28">
        <f t="shared" si="23"/>
        <v>0</v>
      </c>
      <c r="N95" s="28">
        <f t="shared" si="23"/>
        <v>0</v>
      </c>
      <c r="O95" s="28">
        <f t="shared" si="23"/>
        <v>0</v>
      </c>
      <c r="P95" s="28">
        <f t="shared" si="23"/>
        <v>0</v>
      </c>
      <c r="Q95" s="28">
        <f t="shared" si="23"/>
        <v>0</v>
      </c>
      <c r="R95" s="28">
        <f t="shared" si="23"/>
        <v>0</v>
      </c>
      <c r="S95" s="28">
        <f t="shared" si="23"/>
        <v>0</v>
      </c>
      <c r="T95" s="28">
        <f t="shared" si="23"/>
        <v>0</v>
      </c>
      <c r="U95" s="28">
        <f t="shared" si="23"/>
        <v>0</v>
      </c>
      <c r="V95" s="28">
        <f t="shared" si="23"/>
        <v>0</v>
      </c>
      <c r="W95" s="28">
        <f t="shared" si="23"/>
        <v>0</v>
      </c>
      <c r="X95" s="28">
        <f t="shared" si="23"/>
        <v>0</v>
      </c>
      <c r="Y95" s="28">
        <f t="shared" si="23"/>
        <v>12000</v>
      </c>
      <c r="Z95" s="28">
        <f t="shared" si="23"/>
        <v>0</v>
      </c>
      <c r="AA95" s="28">
        <f t="shared" si="23"/>
        <v>0</v>
      </c>
      <c r="AB95" s="28">
        <f t="shared" si="23"/>
        <v>0</v>
      </c>
      <c r="AC95" s="28">
        <f t="shared" si="23"/>
        <v>0</v>
      </c>
      <c r="AD95" s="28">
        <f t="shared" si="23"/>
        <v>0</v>
      </c>
      <c r="AE95" s="28">
        <f t="shared" si="23"/>
        <v>0</v>
      </c>
      <c r="AF95" s="28">
        <f t="shared" si="23"/>
        <v>0</v>
      </c>
      <c r="AG95" s="28">
        <f t="shared" si="23"/>
        <v>0</v>
      </c>
      <c r="AH95" s="28">
        <f t="shared" si="23"/>
        <v>0</v>
      </c>
      <c r="AI95" s="28">
        <f t="shared" si="23"/>
        <v>0</v>
      </c>
      <c r="AJ95" s="28">
        <f t="shared" si="23"/>
        <v>0</v>
      </c>
      <c r="AK95" s="28">
        <f t="shared" si="23"/>
        <v>0</v>
      </c>
      <c r="AL95" s="28">
        <f t="shared" si="23"/>
        <v>0</v>
      </c>
      <c r="AM95" s="28">
        <f t="shared" si="23"/>
        <v>0</v>
      </c>
      <c r="AN95" s="28">
        <f t="shared" si="23"/>
        <v>12000</v>
      </c>
      <c r="AO95" s="28">
        <f t="shared" si="23"/>
        <v>0</v>
      </c>
      <c r="AP95" s="28">
        <f t="shared" si="23"/>
        <v>0</v>
      </c>
      <c r="AQ95" s="28">
        <f t="shared" si="23"/>
        <v>0</v>
      </c>
      <c r="AR95" s="28">
        <f t="shared" si="23"/>
        <v>0</v>
      </c>
      <c r="AS95" s="28">
        <f t="shared" si="23"/>
        <v>0</v>
      </c>
      <c r="AT95" s="28">
        <f t="shared" si="23"/>
        <v>0</v>
      </c>
      <c r="AU95" s="28">
        <f t="shared" si="23"/>
        <v>0</v>
      </c>
    </row>
    <row r="96" spans="2:47">
      <c r="B96" s="25">
        <v>2039</v>
      </c>
      <c r="C96" s="26">
        <v>12000</v>
      </c>
      <c r="D96" s="28">
        <f t="shared" si="20"/>
        <v>0</v>
      </c>
      <c r="E96" s="28">
        <f t="shared" si="23"/>
        <v>0</v>
      </c>
      <c r="F96" s="28">
        <f t="shared" si="23"/>
        <v>0</v>
      </c>
      <c r="G96" s="28">
        <f t="shared" si="23"/>
        <v>0</v>
      </c>
      <c r="H96" s="28">
        <f t="shared" si="23"/>
        <v>0</v>
      </c>
      <c r="I96" s="28">
        <f t="shared" si="23"/>
        <v>0</v>
      </c>
      <c r="J96" s="28">
        <f t="shared" si="23"/>
        <v>0</v>
      </c>
      <c r="K96" s="28">
        <f t="shared" si="23"/>
        <v>0</v>
      </c>
      <c r="L96" s="28">
        <f t="shared" si="23"/>
        <v>0</v>
      </c>
      <c r="M96" s="28">
        <f t="shared" si="23"/>
        <v>0</v>
      </c>
      <c r="N96" s="28">
        <f t="shared" si="23"/>
        <v>0</v>
      </c>
      <c r="O96" s="28">
        <f t="shared" si="23"/>
        <v>0</v>
      </c>
      <c r="P96" s="28">
        <f t="shared" si="23"/>
        <v>0</v>
      </c>
      <c r="Q96" s="28">
        <f t="shared" si="23"/>
        <v>0</v>
      </c>
      <c r="R96" s="28">
        <f t="shared" si="23"/>
        <v>0</v>
      </c>
      <c r="S96" s="28">
        <f t="shared" si="23"/>
        <v>0</v>
      </c>
      <c r="T96" s="28">
        <f t="shared" si="23"/>
        <v>0</v>
      </c>
      <c r="U96" s="28">
        <f t="shared" si="23"/>
        <v>0</v>
      </c>
      <c r="V96" s="28">
        <f t="shared" si="23"/>
        <v>0</v>
      </c>
      <c r="W96" s="28">
        <f t="shared" si="23"/>
        <v>0</v>
      </c>
      <c r="X96" s="28">
        <f t="shared" si="23"/>
        <v>0</v>
      </c>
      <c r="Y96" s="28">
        <f t="shared" si="23"/>
        <v>0</v>
      </c>
      <c r="Z96" s="28">
        <f t="shared" si="23"/>
        <v>12000</v>
      </c>
      <c r="AA96" s="28">
        <f t="shared" si="23"/>
        <v>0</v>
      </c>
      <c r="AB96" s="28">
        <f t="shared" si="23"/>
        <v>0</v>
      </c>
      <c r="AC96" s="28">
        <f t="shared" si="23"/>
        <v>0</v>
      </c>
      <c r="AD96" s="28">
        <f t="shared" si="23"/>
        <v>0</v>
      </c>
      <c r="AE96" s="28">
        <f t="shared" si="23"/>
        <v>0</v>
      </c>
      <c r="AF96" s="28">
        <f t="shared" si="23"/>
        <v>0</v>
      </c>
      <c r="AG96" s="28">
        <f t="shared" si="23"/>
        <v>0</v>
      </c>
      <c r="AH96" s="28">
        <f t="shared" si="23"/>
        <v>0</v>
      </c>
      <c r="AI96" s="28">
        <f t="shared" si="23"/>
        <v>0</v>
      </c>
      <c r="AJ96" s="28">
        <f t="shared" si="23"/>
        <v>0</v>
      </c>
      <c r="AK96" s="28">
        <f t="shared" si="23"/>
        <v>0</v>
      </c>
      <c r="AL96" s="28">
        <f t="shared" si="23"/>
        <v>0</v>
      </c>
      <c r="AM96" s="28">
        <f t="shared" si="23"/>
        <v>0</v>
      </c>
      <c r="AN96" s="28">
        <f t="shared" si="23"/>
        <v>0</v>
      </c>
      <c r="AO96" s="28">
        <f t="shared" si="23"/>
        <v>12000</v>
      </c>
      <c r="AP96" s="28">
        <f t="shared" si="23"/>
        <v>0</v>
      </c>
      <c r="AQ96" s="28">
        <f t="shared" si="23"/>
        <v>0</v>
      </c>
      <c r="AR96" s="28">
        <f t="shared" si="23"/>
        <v>0</v>
      </c>
      <c r="AS96" s="28">
        <f t="shared" si="23"/>
        <v>0</v>
      </c>
      <c r="AT96" s="28">
        <f t="shared" si="23"/>
        <v>0</v>
      </c>
      <c r="AU96" s="28">
        <f t="shared" si="23"/>
        <v>0</v>
      </c>
    </row>
    <row r="97" spans="2:47">
      <c r="B97" s="25">
        <v>2040</v>
      </c>
      <c r="C97" s="26">
        <v>12000</v>
      </c>
      <c r="D97" s="28">
        <f t="shared" si="20"/>
        <v>0</v>
      </c>
      <c r="E97" s="28">
        <f t="shared" si="23"/>
        <v>0</v>
      </c>
      <c r="F97" s="28">
        <f t="shared" si="23"/>
        <v>0</v>
      </c>
      <c r="G97" s="28">
        <f t="shared" si="23"/>
        <v>0</v>
      </c>
      <c r="H97" s="28">
        <f t="shared" si="23"/>
        <v>0</v>
      </c>
      <c r="I97" s="28">
        <f t="shared" si="23"/>
        <v>0</v>
      </c>
      <c r="J97" s="28">
        <f t="shared" si="23"/>
        <v>0</v>
      </c>
      <c r="K97" s="28">
        <f t="shared" si="23"/>
        <v>0</v>
      </c>
      <c r="L97" s="28">
        <f t="shared" si="23"/>
        <v>0</v>
      </c>
      <c r="M97" s="28">
        <f t="shared" si="23"/>
        <v>0</v>
      </c>
      <c r="N97" s="28">
        <f t="shared" si="23"/>
        <v>0</v>
      </c>
      <c r="O97" s="28">
        <f t="shared" si="23"/>
        <v>0</v>
      </c>
      <c r="P97" s="28">
        <f t="shared" si="23"/>
        <v>0</v>
      </c>
      <c r="Q97" s="28">
        <f t="shared" si="23"/>
        <v>0</v>
      </c>
      <c r="R97" s="28">
        <f t="shared" si="23"/>
        <v>0</v>
      </c>
      <c r="S97" s="28">
        <f t="shared" si="23"/>
        <v>0</v>
      </c>
      <c r="T97" s="28">
        <f t="shared" si="23"/>
        <v>0</v>
      </c>
      <c r="U97" s="28">
        <f t="shared" si="23"/>
        <v>0</v>
      </c>
      <c r="V97" s="28">
        <f t="shared" si="23"/>
        <v>0</v>
      </c>
      <c r="W97" s="28">
        <f t="shared" si="23"/>
        <v>0</v>
      </c>
      <c r="X97" s="28">
        <f t="shared" si="23"/>
        <v>0</v>
      </c>
      <c r="Y97" s="28">
        <f t="shared" si="23"/>
        <v>0</v>
      </c>
      <c r="Z97" s="28">
        <f t="shared" si="23"/>
        <v>0</v>
      </c>
      <c r="AA97" s="28">
        <f t="shared" si="23"/>
        <v>12000</v>
      </c>
      <c r="AB97" s="28">
        <f t="shared" si="23"/>
        <v>0</v>
      </c>
      <c r="AC97" s="28">
        <f t="shared" si="23"/>
        <v>0</v>
      </c>
      <c r="AD97" s="28">
        <f t="shared" si="23"/>
        <v>0</v>
      </c>
      <c r="AE97" s="28">
        <f t="shared" si="23"/>
        <v>0</v>
      </c>
      <c r="AF97" s="28">
        <f t="shared" si="23"/>
        <v>0</v>
      </c>
      <c r="AG97" s="28">
        <f t="shared" si="23"/>
        <v>0</v>
      </c>
      <c r="AH97" s="28">
        <f t="shared" si="23"/>
        <v>0</v>
      </c>
      <c r="AI97" s="28">
        <f t="shared" si="23"/>
        <v>0</v>
      </c>
      <c r="AJ97" s="28">
        <f t="shared" si="23"/>
        <v>0</v>
      </c>
      <c r="AK97" s="28">
        <f t="shared" si="23"/>
        <v>0</v>
      </c>
      <c r="AL97" s="28">
        <f t="shared" si="23"/>
        <v>0</v>
      </c>
      <c r="AM97" s="28">
        <f t="shared" si="23"/>
        <v>0</v>
      </c>
      <c r="AN97" s="28">
        <f t="shared" si="23"/>
        <v>0</v>
      </c>
      <c r="AO97" s="28">
        <f t="shared" si="23"/>
        <v>0</v>
      </c>
      <c r="AP97" s="28">
        <f t="shared" si="23"/>
        <v>12000</v>
      </c>
      <c r="AQ97" s="28">
        <f t="shared" si="23"/>
        <v>0</v>
      </c>
      <c r="AR97" s="28">
        <f t="shared" si="23"/>
        <v>0</v>
      </c>
      <c r="AS97" s="28">
        <f t="shared" si="23"/>
        <v>0</v>
      </c>
      <c r="AT97" s="28">
        <f t="shared" si="23"/>
        <v>0</v>
      </c>
      <c r="AU97" s="28">
        <f t="shared" si="23"/>
        <v>0</v>
      </c>
    </row>
    <row r="98" spans="2:47">
      <c r="B98" s="25">
        <v>2041</v>
      </c>
      <c r="C98" s="26">
        <v>12000</v>
      </c>
      <c r="D98" s="28">
        <f t="shared" si="20"/>
        <v>0</v>
      </c>
      <c r="E98" s="28">
        <f t="shared" si="23"/>
        <v>0</v>
      </c>
      <c r="F98" s="28">
        <f t="shared" si="23"/>
        <v>0</v>
      </c>
      <c r="G98" s="28">
        <f t="shared" si="23"/>
        <v>0</v>
      </c>
      <c r="H98" s="28">
        <f t="shared" ref="E98:AU103" si="24">+IF(H$73&lt;$B98,0,IF(MOD(H$73-$B98,$D$62)=0,1,0))*$C98</f>
        <v>0</v>
      </c>
      <c r="I98" s="28">
        <f t="shared" si="24"/>
        <v>0</v>
      </c>
      <c r="J98" s="28">
        <f t="shared" si="24"/>
        <v>0</v>
      </c>
      <c r="K98" s="28">
        <f t="shared" si="24"/>
        <v>0</v>
      </c>
      <c r="L98" s="28">
        <f t="shared" si="24"/>
        <v>0</v>
      </c>
      <c r="M98" s="28">
        <f t="shared" si="24"/>
        <v>0</v>
      </c>
      <c r="N98" s="28">
        <f t="shared" si="24"/>
        <v>0</v>
      </c>
      <c r="O98" s="28">
        <f t="shared" si="24"/>
        <v>0</v>
      </c>
      <c r="P98" s="28">
        <f t="shared" si="24"/>
        <v>0</v>
      </c>
      <c r="Q98" s="28">
        <f t="shared" si="24"/>
        <v>0</v>
      </c>
      <c r="R98" s="28">
        <f t="shared" si="24"/>
        <v>0</v>
      </c>
      <c r="S98" s="28">
        <f t="shared" si="24"/>
        <v>0</v>
      </c>
      <c r="T98" s="28">
        <f t="shared" si="24"/>
        <v>0</v>
      </c>
      <c r="U98" s="28">
        <f t="shared" si="24"/>
        <v>0</v>
      </c>
      <c r="V98" s="28">
        <f t="shared" si="24"/>
        <v>0</v>
      </c>
      <c r="W98" s="28">
        <f t="shared" si="24"/>
        <v>0</v>
      </c>
      <c r="X98" s="28">
        <f t="shared" si="24"/>
        <v>0</v>
      </c>
      <c r="Y98" s="28">
        <f t="shared" si="24"/>
        <v>0</v>
      </c>
      <c r="Z98" s="28">
        <f t="shared" si="24"/>
        <v>0</v>
      </c>
      <c r="AA98" s="28">
        <f t="shared" si="24"/>
        <v>0</v>
      </c>
      <c r="AB98" s="28">
        <f t="shared" si="24"/>
        <v>12000</v>
      </c>
      <c r="AC98" s="28">
        <f t="shared" si="24"/>
        <v>0</v>
      </c>
      <c r="AD98" s="28">
        <f t="shared" si="24"/>
        <v>0</v>
      </c>
      <c r="AE98" s="28">
        <f t="shared" si="24"/>
        <v>0</v>
      </c>
      <c r="AF98" s="28">
        <f t="shared" si="24"/>
        <v>0</v>
      </c>
      <c r="AG98" s="28">
        <f t="shared" si="24"/>
        <v>0</v>
      </c>
      <c r="AH98" s="28">
        <f t="shared" si="24"/>
        <v>0</v>
      </c>
      <c r="AI98" s="28">
        <f t="shared" si="24"/>
        <v>0</v>
      </c>
      <c r="AJ98" s="28">
        <f t="shared" si="24"/>
        <v>0</v>
      </c>
      <c r="AK98" s="28">
        <f t="shared" si="24"/>
        <v>0</v>
      </c>
      <c r="AL98" s="28">
        <f t="shared" si="24"/>
        <v>0</v>
      </c>
      <c r="AM98" s="28">
        <f t="shared" si="24"/>
        <v>0</v>
      </c>
      <c r="AN98" s="28">
        <f t="shared" si="24"/>
        <v>0</v>
      </c>
      <c r="AO98" s="28">
        <f t="shared" si="24"/>
        <v>0</v>
      </c>
      <c r="AP98" s="28">
        <f t="shared" si="24"/>
        <v>0</v>
      </c>
      <c r="AQ98" s="28">
        <f t="shared" si="24"/>
        <v>12000</v>
      </c>
      <c r="AR98" s="28">
        <f t="shared" si="24"/>
        <v>0</v>
      </c>
      <c r="AS98" s="28">
        <f t="shared" si="24"/>
        <v>0</v>
      </c>
      <c r="AT98" s="28">
        <f t="shared" si="24"/>
        <v>0</v>
      </c>
      <c r="AU98" s="28">
        <f t="shared" si="24"/>
        <v>0</v>
      </c>
    </row>
    <row r="99" spans="2:47">
      <c r="B99" s="25">
        <v>2042</v>
      </c>
      <c r="C99" s="26">
        <v>12000</v>
      </c>
      <c r="D99" s="28">
        <f t="shared" si="20"/>
        <v>0</v>
      </c>
      <c r="E99" s="28">
        <f t="shared" si="24"/>
        <v>0</v>
      </c>
      <c r="F99" s="28">
        <f t="shared" si="24"/>
        <v>0</v>
      </c>
      <c r="G99" s="28">
        <f t="shared" si="24"/>
        <v>0</v>
      </c>
      <c r="H99" s="28">
        <f t="shared" si="24"/>
        <v>0</v>
      </c>
      <c r="I99" s="28">
        <f t="shared" si="24"/>
        <v>0</v>
      </c>
      <c r="J99" s="28">
        <f t="shared" si="24"/>
        <v>0</v>
      </c>
      <c r="K99" s="28">
        <f t="shared" si="24"/>
        <v>0</v>
      </c>
      <c r="L99" s="28">
        <f t="shared" si="24"/>
        <v>0</v>
      </c>
      <c r="M99" s="28">
        <f t="shared" si="24"/>
        <v>0</v>
      </c>
      <c r="N99" s="28">
        <f t="shared" si="24"/>
        <v>0</v>
      </c>
      <c r="O99" s="28">
        <f t="shared" si="24"/>
        <v>0</v>
      </c>
      <c r="P99" s="28">
        <f t="shared" si="24"/>
        <v>0</v>
      </c>
      <c r="Q99" s="28">
        <f t="shared" si="24"/>
        <v>0</v>
      </c>
      <c r="R99" s="28">
        <f t="shared" si="24"/>
        <v>0</v>
      </c>
      <c r="S99" s="28">
        <f t="shared" si="24"/>
        <v>0</v>
      </c>
      <c r="T99" s="28">
        <f t="shared" si="24"/>
        <v>0</v>
      </c>
      <c r="U99" s="28">
        <f t="shared" si="24"/>
        <v>0</v>
      </c>
      <c r="V99" s="28">
        <f t="shared" si="24"/>
        <v>0</v>
      </c>
      <c r="W99" s="28">
        <f t="shared" si="24"/>
        <v>0</v>
      </c>
      <c r="X99" s="28">
        <f t="shared" si="24"/>
        <v>0</v>
      </c>
      <c r="Y99" s="28">
        <f t="shared" si="24"/>
        <v>0</v>
      </c>
      <c r="Z99" s="28">
        <f t="shared" si="24"/>
        <v>0</v>
      </c>
      <c r="AA99" s="28">
        <f t="shared" si="24"/>
        <v>0</v>
      </c>
      <c r="AB99" s="28">
        <f t="shared" si="24"/>
        <v>0</v>
      </c>
      <c r="AC99" s="28">
        <f t="shared" si="24"/>
        <v>12000</v>
      </c>
      <c r="AD99" s="28">
        <f t="shared" si="24"/>
        <v>0</v>
      </c>
      <c r="AE99" s="28">
        <f t="shared" si="24"/>
        <v>0</v>
      </c>
      <c r="AF99" s="28">
        <f t="shared" si="24"/>
        <v>0</v>
      </c>
      <c r="AG99" s="28">
        <f t="shared" si="24"/>
        <v>0</v>
      </c>
      <c r="AH99" s="28">
        <f t="shared" si="24"/>
        <v>0</v>
      </c>
      <c r="AI99" s="28">
        <f t="shared" si="24"/>
        <v>0</v>
      </c>
      <c r="AJ99" s="28">
        <f t="shared" si="24"/>
        <v>0</v>
      </c>
      <c r="AK99" s="28">
        <f t="shared" si="24"/>
        <v>0</v>
      </c>
      <c r="AL99" s="28">
        <f t="shared" si="24"/>
        <v>0</v>
      </c>
      <c r="AM99" s="28">
        <f t="shared" si="24"/>
        <v>0</v>
      </c>
      <c r="AN99" s="28">
        <f t="shared" si="24"/>
        <v>0</v>
      </c>
      <c r="AO99" s="28">
        <f t="shared" si="24"/>
        <v>0</v>
      </c>
      <c r="AP99" s="28">
        <f t="shared" si="24"/>
        <v>0</v>
      </c>
      <c r="AQ99" s="28">
        <f t="shared" si="24"/>
        <v>0</v>
      </c>
      <c r="AR99" s="28">
        <f t="shared" si="24"/>
        <v>12000</v>
      </c>
      <c r="AS99" s="28">
        <f t="shared" si="24"/>
        <v>0</v>
      </c>
      <c r="AT99" s="28">
        <f t="shared" si="24"/>
        <v>0</v>
      </c>
      <c r="AU99" s="28">
        <f t="shared" si="24"/>
        <v>0</v>
      </c>
    </row>
    <row r="100" spans="2:47">
      <c r="B100" s="25">
        <v>2043</v>
      </c>
      <c r="C100" s="26">
        <v>12000</v>
      </c>
      <c r="D100" s="28">
        <f t="shared" si="20"/>
        <v>0</v>
      </c>
      <c r="E100" s="28">
        <f t="shared" si="24"/>
        <v>0</v>
      </c>
      <c r="F100" s="28">
        <f t="shared" si="24"/>
        <v>0</v>
      </c>
      <c r="G100" s="28">
        <f t="shared" si="24"/>
        <v>0</v>
      </c>
      <c r="H100" s="28">
        <f t="shared" si="24"/>
        <v>0</v>
      </c>
      <c r="I100" s="28">
        <f t="shared" si="24"/>
        <v>0</v>
      </c>
      <c r="J100" s="28">
        <f t="shared" si="24"/>
        <v>0</v>
      </c>
      <c r="K100" s="28">
        <f t="shared" si="24"/>
        <v>0</v>
      </c>
      <c r="L100" s="28">
        <f t="shared" si="24"/>
        <v>0</v>
      </c>
      <c r="M100" s="28">
        <f t="shared" si="24"/>
        <v>0</v>
      </c>
      <c r="N100" s="28">
        <f t="shared" si="24"/>
        <v>0</v>
      </c>
      <c r="O100" s="28">
        <f t="shared" si="24"/>
        <v>0</v>
      </c>
      <c r="P100" s="28">
        <f t="shared" si="24"/>
        <v>0</v>
      </c>
      <c r="Q100" s="28">
        <f t="shared" si="24"/>
        <v>0</v>
      </c>
      <c r="R100" s="28">
        <f t="shared" si="24"/>
        <v>0</v>
      </c>
      <c r="S100" s="28">
        <f t="shared" si="24"/>
        <v>0</v>
      </c>
      <c r="T100" s="28">
        <f t="shared" si="24"/>
        <v>0</v>
      </c>
      <c r="U100" s="28">
        <f t="shared" si="24"/>
        <v>0</v>
      </c>
      <c r="V100" s="28">
        <f t="shared" si="24"/>
        <v>0</v>
      </c>
      <c r="W100" s="28">
        <f t="shared" si="24"/>
        <v>0</v>
      </c>
      <c r="X100" s="28">
        <f t="shared" si="24"/>
        <v>0</v>
      </c>
      <c r="Y100" s="28">
        <f t="shared" si="24"/>
        <v>0</v>
      </c>
      <c r="Z100" s="28">
        <f t="shared" si="24"/>
        <v>0</v>
      </c>
      <c r="AA100" s="28">
        <f t="shared" si="24"/>
        <v>0</v>
      </c>
      <c r="AB100" s="28">
        <f t="shared" si="24"/>
        <v>0</v>
      </c>
      <c r="AC100" s="28">
        <f t="shared" si="24"/>
        <v>0</v>
      </c>
      <c r="AD100" s="28">
        <f t="shared" si="24"/>
        <v>12000</v>
      </c>
      <c r="AE100" s="28">
        <f t="shared" si="24"/>
        <v>0</v>
      </c>
      <c r="AF100" s="28">
        <f t="shared" si="24"/>
        <v>0</v>
      </c>
      <c r="AG100" s="28">
        <f t="shared" si="24"/>
        <v>0</v>
      </c>
      <c r="AH100" s="28">
        <f t="shared" si="24"/>
        <v>0</v>
      </c>
      <c r="AI100" s="28">
        <f t="shared" si="24"/>
        <v>0</v>
      </c>
      <c r="AJ100" s="28">
        <f t="shared" si="24"/>
        <v>0</v>
      </c>
      <c r="AK100" s="28">
        <f t="shared" si="24"/>
        <v>0</v>
      </c>
      <c r="AL100" s="28">
        <f t="shared" si="24"/>
        <v>0</v>
      </c>
      <c r="AM100" s="28">
        <f t="shared" si="24"/>
        <v>0</v>
      </c>
      <c r="AN100" s="28">
        <f t="shared" si="24"/>
        <v>0</v>
      </c>
      <c r="AO100" s="28">
        <f t="shared" si="24"/>
        <v>0</v>
      </c>
      <c r="AP100" s="28">
        <f t="shared" si="24"/>
        <v>0</v>
      </c>
      <c r="AQ100" s="28">
        <f t="shared" si="24"/>
        <v>0</v>
      </c>
      <c r="AR100" s="28">
        <f t="shared" si="24"/>
        <v>0</v>
      </c>
      <c r="AS100" s="28">
        <f t="shared" si="24"/>
        <v>12000</v>
      </c>
      <c r="AT100" s="28">
        <f t="shared" si="24"/>
        <v>0</v>
      </c>
      <c r="AU100" s="28">
        <f t="shared" si="24"/>
        <v>0</v>
      </c>
    </row>
    <row r="101" spans="2:47">
      <c r="B101" s="25">
        <v>2044</v>
      </c>
      <c r="C101" s="26">
        <v>12000</v>
      </c>
      <c r="D101" s="28">
        <f t="shared" si="20"/>
        <v>0</v>
      </c>
      <c r="E101" s="28">
        <f t="shared" si="24"/>
        <v>0</v>
      </c>
      <c r="F101" s="28">
        <f t="shared" si="24"/>
        <v>0</v>
      </c>
      <c r="G101" s="28">
        <f t="shared" si="24"/>
        <v>0</v>
      </c>
      <c r="H101" s="28">
        <f t="shared" si="24"/>
        <v>0</v>
      </c>
      <c r="I101" s="28">
        <f t="shared" si="24"/>
        <v>0</v>
      </c>
      <c r="J101" s="28">
        <f t="shared" si="24"/>
        <v>0</v>
      </c>
      <c r="K101" s="28">
        <f t="shared" si="24"/>
        <v>0</v>
      </c>
      <c r="L101" s="28">
        <f t="shared" si="24"/>
        <v>0</v>
      </c>
      <c r="M101" s="28">
        <f t="shared" si="24"/>
        <v>0</v>
      </c>
      <c r="N101" s="28">
        <f t="shared" si="24"/>
        <v>0</v>
      </c>
      <c r="O101" s="28">
        <f t="shared" si="24"/>
        <v>0</v>
      </c>
      <c r="P101" s="28">
        <f t="shared" si="24"/>
        <v>0</v>
      </c>
      <c r="Q101" s="28">
        <f t="shared" si="24"/>
        <v>0</v>
      </c>
      <c r="R101" s="28">
        <f t="shared" si="24"/>
        <v>0</v>
      </c>
      <c r="S101" s="28">
        <f t="shared" si="24"/>
        <v>0</v>
      </c>
      <c r="T101" s="28">
        <f t="shared" si="24"/>
        <v>0</v>
      </c>
      <c r="U101" s="28">
        <f t="shared" si="24"/>
        <v>0</v>
      </c>
      <c r="V101" s="28">
        <f t="shared" si="24"/>
        <v>0</v>
      </c>
      <c r="W101" s="28">
        <f t="shared" si="24"/>
        <v>0</v>
      </c>
      <c r="X101" s="28">
        <f t="shared" si="24"/>
        <v>0</v>
      </c>
      <c r="Y101" s="28">
        <f t="shared" si="24"/>
        <v>0</v>
      </c>
      <c r="Z101" s="28">
        <f t="shared" si="24"/>
        <v>0</v>
      </c>
      <c r="AA101" s="28">
        <f t="shared" si="24"/>
        <v>0</v>
      </c>
      <c r="AB101" s="28">
        <f t="shared" si="24"/>
        <v>0</v>
      </c>
      <c r="AC101" s="28">
        <f t="shared" si="24"/>
        <v>0</v>
      </c>
      <c r="AD101" s="28">
        <f t="shared" si="24"/>
        <v>0</v>
      </c>
      <c r="AE101" s="28">
        <f t="shared" si="24"/>
        <v>12000</v>
      </c>
      <c r="AF101" s="28">
        <f t="shared" si="24"/>
        <v>0</v>
      </c>
      <c r="AG101" s="28">
        <f t="shared" si="24"/>
        <v>0</v>
      </c>
      <c r="AH101" s="28">
        <f t="shared" si="24"/>
        <v>0</v>
      </c>
      <c r="AI101" s="28">
        <f t="shared" si="24"/>
        <v>0</v>
      </c>
      <c r="AJ101" s="28">
        <f t="shared" si="24"/>
        <v>0</v>
      </c>
      <c r="AK101" s="28">
        <f t="shared" si="24"/>
        <v>0</v>
      </c>
      <c r="AL101" s="28">
        <f t="shared" si="24"/>
        <v>0</v>
      </c>
      <c r="AM101" s="28">
        <f t="shared" si="24"/>
        <v>0</v>
      </c>
      <c r="AN101" s="28">
        <f t="shared" si="24"/>
        <v>0</v>
      </c>
      <c r="AO101" s="28">
        <f t="shared" si="24"/>
        <v>0</v>
      </c>
      <c r="AP101" s="28">
        <f t="shared" si="24"/>
        <v>0</v>
      </c>
      <c r="AQ101" s="28">
        <f t="shared" si="24"/>
        <v>0</v>
      </c>
      <c r="AR101" s="28">
        <f t="shared" si="24"/>
        <v>0</v>
      </c>
      <c r="AS101" s="28">
        <f t="shared" si="24"/>
        <v>0</v>
      </c>
      <c r="AT101" s="28">
        <f t="shared" si="24"/>
        <v>12000</v>
      </c>
      <c r="AU101" s="28">
        <f t="shared" si="24"/>
        <v>0</v>
      </c>
    </row>
    <row r="102" spans="2:47">
      <c r="B102" s="25">
        <v>2045</v>
      </c>
      <c r="C102" s="26">
        <v>12000</v>
      </c>
      <c r="D102" s="28">
        <f t="shared" si="20"/>
        <v>0</v>
      </c>
      <c r="E102" s="28">
        <f t="shared" si="24"/>
        <v>0</v>
      </c>
      <c r="F102" s="28">
        <f t="shared" si="24"/>
        <v>0</v>
      </c>
      <c r="G102" s="28">
        <f t="shared" si="24"/>
        <v>0</v>
      </c>
      <c r="H102" s="28">
        <f t="shared" si="24"/>
        <v>0</v>
      </c>
      <c r="I102" s="28">
        <f t="shared" si="24"/>
        <v>0</v>
      </c>
      <c r="J102" s="28">
        <f t="shared" si="24"/>
        <v>0</v>
      </c>
      <c r="K102" s="28">
        <f t="shared" si="24"/>
        <v>0</v>
      </c>
      <c r="L102" s="28">
        <f t="shared" si="24"/>
        <v>0</v>
      </c>
      <c r="M102" s="28">
        <f t="shared" si="24"/>
        <v>0</v>
      </c>
      <c r="N102" s="28">
        <f t="shared" si="24"/>
        <v>0</v>
      </c>
      <c r="O102" s="28">
        <f t="shared" si="24"/>
        <v>0</v>
      </c>
      <c r="P102" s="28">
        <f t="shared" si="24"/>
        <v>0</v>
      </c>
      <c r="Q102" s="28">
        <f t="shared" si="24"/>
        <v>0</v>
      </c>
      <c r="R102" s="28">
        <f t="shared" si="24"/>
        <v>0</v>
      </c>
      <c r="S102" s="28">
        <f t="shared" si="24"/>
        <v>0</v>
      </c>
      <c r="T102" s="28">
        <f t="shared" si="24"/>
        <v>0</v>
      </c>
      <c r="U102" s="28">
        <f t="shared" si="24"/>
        <v>0</v>
      </c>
      <c r="V102" s="28">
        <f t="shared" si="24"/>
        <v>0</v>
      </c>
      <c r="W102" s="28">
        <f t="shared" si="24"/>
        <v>0</v>
      </c>
      <c r="X102" s="28">
        <f t="shared" si="24"/>
        <v>0</v>
      </c>
      <c r="Y102" s="28">
        <f t="shared" si="24"/>
        <v>0</v>
      </c>
      <c r="Z102" s="28">
        <f t="shared" si="24"/>
        <v>0</v>
      </c>
      <c r="AA102" s="28">
        <f t="shared" si="24"/>
        <v>0</v>
      </c>
      <c r="AB102" s="28">
        <f t="shared" si="24"/>
        <v>0</v>
      </c>
      <c r="AC102" s="28">
        <f t="shared" si="24"/>
        <v>0</v>
      </c>
      <c r="AD102" s="28">
        <f t="shared" si="24"/>
        <v>0</v>
      </c>
      <c r="AE102" s="28">
        <f t="shared" si="24"/>
        <v>0</v>
      </c>
      <c r="AF102" s="28">
        <f t="shared" si="24"/>
        <v>12000</v>
      </c>
      <c r="AG102" s="28">
        <f t="shared" si="24"/>
        <v>0</v>
      </c>
      <c r="AH102" s="28">
        <f t="shared" si="24"/>
        <v>0</v>
      </c>
      <c r="AI102" s="28">
        <f t="shared" si="24"/>
        <v>0</v>
      </c>
      <c r="AJ102" s="28">
        <f t="shared" si="24"/>
        <v>0</v>
      </c>
      <c r="AK102" s="28">
        <f t="shared" si="24"/>
        <v>0</v>
      </c>
      <c r="AL102" s="28">
        <f t="shared" si="24"/>
        <v>0</v>
      </c>
      <c r="AM102" s="28">
        <f t="shared" si="24"/>
        <v>0</v>
      </c>
      <c r="AN102" s="28">
        <f t="shared" si="24"/>
        <v>0</v>
      </c>
      <c r="AO102" s="28">
        <f t="shared" si="24"/>
        <v>0</v>
      </c>
      <c r="AP102" s="28">
        <f t="shared" si="24"/>
        <v>0</v>
      </c>
      <c r="AQ102" s="28">
        <f t="shared" si="24"/>
        <v>0</v>
      </c>
      <c r="AR102" s="28">
        <f t="shared" si="24"/>
        <v>0</v>
      </c>
      <c r="AS102" s="28">
        <f t="shared" si="24"/>
        <v>0</v>
      </c>
      <c r="AT102" s="28">
        <f t="shared" si="24"/>
        <v>0</v>
      </c>
      <c r="AU102" s="28">
        <f t="shared" si="24"/>
        <v>12000</v>
      </c>
    </row>
    <row r="103" spans="2:47">
      <c r="B103" s="25">
        <v>2046</v>
      </c>
      <c r="C103" s="26">
        <v>12000</v>
      </c>
      <c r="D103" s="28">
        <f t="shared" si="20"/>
        <v>0</v>
      </c>
      <c r="E103" s="28">
        <f t="shared" si="24"/>
        <v>0</v>
      </c>
      <c r="F103" s="28">
        <f t="shared" si="24"/>
        <v>0</v>
      </c>
      <c r="G103" s="28">
        <f t="shared" si="24"/>
        <v>0</v>
      </c>
      <c r="H103" s="28">
        <f t="shared" si="24"/>
        <v>0</v>
      </c>
      <c r="I103" s="28">
        <f t="shared" si="24"/>
        <v>0</v>
      </c>
      <c r="J103" s="28">
        <f t="shared" si="24"/>
        <v>0</v>
      </c>
      <c r="K103" s="28">
        <f t="shared" si="24"/>
        <v>0</v>
      </c>
      <c r="L103" s="28">
        <f t="shared" si="24"/>
        <v>0</v>
      </c>
      <c r="M103" s="28">
        <f t="shared" si="24"/>
        <v>0</v>
      </c>
      <c r="N103" s="28">
        <f t="shared" si="24"/>
        <v>0</v>
      </c>
      <c r="O103" s="28">
        <f t="shared" si="24"/>
        <v>0</v>
      </c>
      <c r="P103" s="28">
        <f t="shared" si="24"/>
        <v>0</v>
      </c>
      <c r="Q103" s="28">
        <f t="shared" si="24"/>
        <v>0</v>
      </c>
      <c r="R103" s="28">
        <f t="shared" si="24"/>
        <v>0</v>
      </c>
      <c r="S103" s="28">
        <f t="shared" si="24"/>
        <v>0</v>
      </c>
      <c r="T103" s="28">
        <f t="shared" si="24"/>
        <v>0</v>
      </c>
      <c r="U103" s="28">
        <f t="shared" si="24"/>
        <v>0</v>
      </c>
      <c r="V103" s="28">
        <f t="shared" si="24"/>
        <v>0</v>
      </c>
      <c r="W103" s="28">
        <f t="shared" si="24"/>
        <v>0</v>
      </c>
      <c r="X103" s="28">
        <f t="shared" si="24"/>
        <v>0</v>
      </c>
      <c r="Y103" s="28">
        <f t="shared" si="24"/>
        <v>0</v>
      </c>
      <c r="Z103" s="28">
        <f t="shared" si="24"/>
        <v>0</v>
      </c>
      <c r="AA103" s="28">
        <f t="shared" si="24"/>
        <v>0</v>
      </c>
      <c r="AB103" s="28">
        <f t="shared" si="24"/>
        <v>0</v>
      </c>
      <c r="AC103" s="28">
        <f t="shared" si="24"/>
        <v>0</v>
      </c>
      <c r="AD103" s="28">
        <f t="shared" si="24"/>
        <v>0</v>
      </c>
      <c r="AE103" s="28">
        <f t="shared" si="24"/>
        <v>0</v>
      </c>
      <c r="AF103" s="28">
        <f t="shared" si="24"/>
        <v>0</v>
      </c>
      <c r="AG103" s="28">
        <f t="shared" si="24"/>
        <v>12000</v>
      </c>
      <c r="AH103" s="28">
        <f t="shared" si="24"/>
        <v>0</v>
      </c>
      <c r="AI103" s="28">
        <f t="shared" si="24"/>
        <v>0</v>
      </c>
      <c r="AJ103" s="28">
        <f t="shared" si="24"/>
        <v>0</v>
      </c>
      <c r="AK103" s="28">
        <f t="shared" si="24"/>
        <v>0</v>
      </c>
      <c r="AL103" s="28">
        <f t="shared" si="24"/>
        <v>0</v>
      </c>
      <c r="AM103" s="28">
        <f t="shared" si="24"/>
        <v>0</v>
      </c>
      <c r="AN103" s="28">
        <f t="shared" si="24"/>
        <v>0</v>
      </c>
      <c r="AO103" s="28">
        <f t="shared" si="24"/>
        <v>0</v>
      </c>
      <c r="AP103" s="28">
        <f t="shared" si="24"/>
        <v>0</v>
      </c>
      <c r="AQ103" s="28">
        <f t="shared" si="24"/>
        <v>0</v>
      </c>
      <c r="AR103" s="28">
        <f t="shared" si="24"/>
        <v>0</v>
      </c>
      <c r="AS103" s="28">
        <f t="shared" si="24"/>
        <v>0</v>
      </c>
      <c r="AT103" s="28">
        <f t="shared" si="24"/>
        <v>0</v>
      </c>
      <c r="AU103" s="28">
        <f t="shared" si="24"/>
        <v>0</v>
      </c>
    </row>
    <row r="104" spans="2:47">
      <c r="B104" s="25">
        <v>2047</v>
      </c>
      <c r="C104" s="26">
        <v>12000</v>
      </c>
      <c r="D104" s="28">
        <f t="shared" si="20"/>
        <v>0</v>
      </c>
      <c r="E104" s="28">
        <f t="shared" ref="E104:AU109" si="25">+IF(E$73&lt;$B104,0,IF(MOD(E$73-$B104,$D$62)=0,1,0))*$C104</f>
        <v>0</v>
      </c>
      <c r="F104" s="28">
        <f t="shared" si="25"/>
        <v>0</v>
      </c>
      <c r="G104" s="28">
        <f t="shared" si="25"/>
        <v>0</v>
      </c>
      <c r="H104" s="28">
        <f t="shared" si="25"/>
        <v>0</v>
      </c>
      <c r="I104" s="28">
        <f t="shared" si="25"/>
        <v>0</v>
      </c>
      <c r="J104" s="28">
        <f t="shared" si="25"/>
        <v>0</v>
      </c>
      <c r="K104" s="28">
        <f t="shared" si="25"/>
        <v>0</v>
      </c>
      <c r="L104" s="28">
        <f t="shared" si="25"/>
        <v>0</v>
      </c>
      <c r="M104" s="28">
        <f t="shared" si="25"/>
        <v>0</v>
      </c>
      <c r="N104" s="28">
        <f t="shared" si="25"/>
        <v>0</v>
      </c>
      <c r="O104" s="28">
        <f t="shared" si="25"/>
        <v>0</v>
      </c>
      <c r="P104" s="28">
        <f t="shared" si="25"/>
        <v>0</v>
      </c>
      <c r="Q104" s="28">
        <f t="shared" si="25"/>
        <v>0</v>
      </c>
      <c r="R104" s="28">
        <f t="shared" si="25"/>
        <v>0</v>
      </c>
      <c r="S104" s="28">
        <f t="shared" si="25"/>
        <v>0</v>
      </c>
      <c r="T104" s="28">
        <f t="shared" si="25"/>
        <v>0</v>
      </c>
      <c r="U104" s="28">
        <f t="shared" si="25"/>
        <v>0</v>
      </c>
      <c r="V104" s="28">
        <f t="shared" si="25"/>
        <v>0</v>
      </c>
      <c r="W104" s="28">
        <f t="shared" si="25"/>
        <v>0</v>
      </c>
      <c r="X104" s="28">
        <f t="shared" si="25"/>
        <v>0</v>
      </c>
      <c r="Y104" s="28">
        <f t="shared" si="25"/>
        <v>0</v>
      </c>
      <c r="Z104" s="28">
        <f t="shared" si="25"/>
        <v>0</v>
      </c>
      <c r="AA104" s="28">
        <f t="shared" si="25"/>
        <v>0</v>
      </c>
      <c r="AB104" s="28">
        <f t="shared" si="25"/>
        <v>0</v>
      </c>
      <c r="AC104" s="28">
        <f t="shared" si="25"/>
        <v>0</v>
      </c>
      <c r="AD104" s="28">
        <f t="shared" si="25"/>
        <v>0</v>
      </c>
      <c r="AE104" s="28">
        <f t="shared" si="25"/>
        <v>0</v>
      </c>
      <c r="AF104" s="28">
        <f t="shared" si="25"/>
        <v>0</v>
      </c>
      <c r="AG104" s="28">
        <f t="shared" si="25"/>
        <v>0</v>
      </c>
      <c r="AH104" s="28">
        <f t="shared" si="25"/>
        <v>12000</v>
      </c>
      <c r="AI104" s="28">
        <f t="shared" si="25"/>
        <v>0</v>
      </c>
      <c r="AJ104" s="28">
        <f t="shared" si="25"/>
        <v>0</v>
      </c>
      <c r="AK104" s="28">
        <f t="shared" si="25"/>
        <v>0</v>
      </c>
      <c r="AL104" s="28">
        <f t="shared" si="25"/>
        <v>0</v>
      </c>
      <c r="AM104" s="28">
        <f t="shared" si="25"/>
        <v>0</v>
      </c>
      <c r="AN104" s="28">
        <f t="shared" si="25"/>
        <v>0</v>
      </c>
      <c r="AO104" s="28">
        <f t="shared" si="25"/>
        <v>0</v>
      </c>
      <c r="AP104" s="28">
        <f t="shared" si="25"/>
        <v>0</v>
      </c>
      <c r="AQ104" s="28">
        <f t="shared" si="25"/>
        <v>0</v>
      </c>
      <c r="AR104" s="28">
        <f t="shared" si="25"/>
        <v>0</v>
      </c>
      <c r="AS104" s="28">
        <f t="shared" si="25"/>
        <v>0</v>
      </c>
      <c r="AT104" s="28">
        <f t="shared" si="25"/>
        <v>0</v>
      </c>
      <c r="AU104" s="28">
        <f t="shared" si="25"/>
        <v>0</v>
      </c>
    </row>
    <row r="105" spans="2:47">
      <c r="B105" s="25">
        <v>2048</v>
      </c>
      <c r="C105" s="26">
        <v>12000</v>
      </c>
      <c r="D105" s="28">
        <f t="shared" si="20"/>
        <v>0</v>
      </c>
      <c r="E105" s="28">
        <f t="shared" si="25"/>
        <v>0</v>
      </c>
      <c r="F105" s="28">
        <f t="shared" si="25"/>
        <v>0</v>
      </c>
      <c r="G105" s="28">
        <f t="shared" si="25"/>
        <v>0</v>
      </c>
      <c r="H105" s="28">
        <f t="shared" si="25"/>
        <v>0</v>
      </c>
      <c r="I105" s="28">
        <f t="shared" si="25"/>
        <v>0</v>
      </c>
      <c r="J105" s="28">
        <f t="shared" si="25"/>
        <v>0</v>
      </c>
      <c r="K105" s="28">
        <f t="shared" si="25"/>
        <v>0</v>
      </c>
      <c r="L105" s="28">
        <f t="shared" si="25"/>
        <v>0</v>
      </c>
      <c r="M105" s="28">
        <f t="shared" si="25"/>
        <v>0</v>
      </c>
      <c r="N105" s="28">
        <f t="shared" si="25"/>
        <v>0</v>
      </c>
      <c r="O105" s="28">
        <f t="shared" si="25"/>
        <v>0</v>
      </c>
      <c r="P105" s="28">
        <f t="shared" si="25"/>
        <v>0</v>
      </c>
      <c r="Q105" s="28">
        <f t="shared" si="25"/>
        <v>0</v>
      </c>
      <c r="R105" s="28">
        <f t="shared" si="25"/>
        <v>0</v>
      </c>
      <c r="S105" s="28">
        <f t="shared" si="25"/>
        <v>0</v>
      </c>
      <c r="T105" s="28">
        <f t="shared" si="25"/>
        <v>0</v>
      </c>
      <c r="U105" s="28">
        <f t="shared" si="25"/>
        <v>0</v>
      </c>
      <c r="V105" s="28">
        <f t="shared" si="25"/>
        <v>0</v>
      </c>
      <c r="W105" s="28">
        <f t="shared" si="25"/>
        <v>0</v>
      </c>
      <c r="X105" s="28">
        <f t="shared" si="25"/>
        <v>0</v>
      </c>
      <c r="Y105" s="28">
        <f t="shared" si="25"/>
        <v>0</v>
      </c>
      <c r="Z105" s="28">
        <f t="shared" si="25"/>
        <v>0</v>
      </c>
      <c r="AA105" s="28">
        <f t="shared" si="25"/>
        <v>0</v>
      </c>
      <c r="AB105" s="28">
        <f t="shared" si="25"/>
        <v>0</v>
      </c>
      <c r="AC105" s="28">
        <f t="shared" si="25"/>
        <v>0</v>
      </c>
      <c r="AD105" s="28">
        <f t="shared" si="25"/>
        <v>0</v>
      </c>
      <c r="AE105" s="28">
        <f t="shared" si="25"/>
        <v>0</v>
      </c>
      <c r="AF105" s="28">
        <f t="shared" si="25"/>
        <v>0</v>
      </c>
      <c r="AG105" s="28">
        <f t="shared" si="25"/>
        <v>0</v>
      </c>
      <c r="AH105" s="28">
        <f t="shared" si="25"/>
        <v>0</v>
      </c>
      <c r="AI105" s="28">
        <f t="shared" si="25"/>
        <v>12000</v>
      </c>
      <c r="AJ105" s="28">
        <f t="shared" si="25"/>
        <v>0</v>
      </c>
      <c r="AK105" s="28">
        <f t="shared" si="25"/>
        <v>0</v>
      </c>
      <c r="AL105" s="28">
        <f t="shared" si="25"/>
        <v>0</v>
      </c>
      <c r="AM105" s="28">
        <f t="shared" si="25"/>
        <v>0</v>
      </c>
      <c r="AN105" s="28">
        <f t="shared" si="25"/>
        <v>0</v>
      </c>
      <c r="AO105" s="28">
        <f t="shared" si="25"/>
        <v>0</v>
      </c>
      <c r="AP105" s="28">
        <f t="shared" si="25"/>
        <v>0</v>
      </c>
      <c r="AQ105" s="28">
        <f t="shared" si="25"/>
        <v>0</v>
      </c>
      <c r="AR105" s="28">
        <f t="shared" si="25"/>
        <v>0</v>
      </c>
      <c r="AS105" s="28">
        <f t="shared" si="25"/>
        <v>0</v>
      </c>
      <c r="AT105" s="28">
        <f t="shared" si="25"/>
        <v>0</v>
      </c>
      <c r="AU105" s="28">
        <f t="shared" si="25"/>
        <v>0</v>
      </c>
    </row>
    <row r="106" spans="2:47">
      <c r="B106" s="25">
        <v>2049</v>
      </c>
      <c r="C106" s="26">
        <v>12000</v>
      </c>
      <c r="D106" s="28">
        <f t="shared" si="20"/>
        <v>0</v>
      </c>
      <c r="E106" s="28">
        <f t="shared" si="25"/>
        <v>0</v>
      </c>
      <c r="F106" s="28">
        <f t="shared" si="25"/>
        <v>0</v>
      </c>
      <c r="G106" s="28">
        <f t="shared" si="25"/>
        <v>0</v>
      </c>
      <c r="H106" s="28">
        <f t="shared" si="25"/>
        <v>0</v>
      </c>
      <c r="I106" s="28">
        <f t="shared" si="25"/>
        <v>0</v>
      </c>
      <c r="J106" s="28">
        <f t="shared" si="25"/>
        <v>0</v>
      </c>
      <c r="K106" s="28">
        <f t="shared" si="25"/>
        <v>0</v>
      </c>
      <c r="L106" s="28">
        <f t="shared" si="25"/>
        <v>0</v>
      </c>
      <c r="M106" s="28">
        <f t="shared" si="25"/>
        <v>0</v>
      </c>
      <c r="N106" s="28">
        <f t="shared" si="25"/>
        <v>0</v>
      </c>
      <c r="O106" s="28">
        <f t="shared" si="25"/>
        <v>0</v>
      </c>
      <c r="P106" s="28">
        <f t="shared" si="25"/>
        <v>0</v>
      </c>
      <c r="Q106" s="28">
        <f t="shared" si="25"/>
        <v>0</v>
      </c>
      <c r="R106" s="28">
        <f t="shared" si="25"/>
        <v>0</v>
      </c>
      <c r="S106" s="28">
        <f t="shared" si="25"/>
        <v>0</v>
      </c>
      <c r="T106" s="28">
        <f t="shared" si="25"/>
        <v>0</v>
      </c>
      <c r="U106" s="28">
        <f t="shared" si="25"/>
        <v>0</v>
      </c>
      <c r="V106" s="28">
        <f t="shared" si="25"/>
        <v>0</v>
      </c>
      <c r="W106" s="28">
        <f t="shared" si="25"/>
        <v>0</v>
      </c>
      <c r="X106" s="28">
        <f t="shared" si="25"/>
        <v>0</v>
      </c>
      <c r="Y106" s="28">
        <f t="shared" si="25"/>
        <v>0</v>
      </c>
      <c r="Z106" s="28">
        <f t="shared" si="25"/>
        <v>0</v>
      </c>
      <c r="AA106" s="28">
        <f t="shared" si="25"/>
        <v>0</v>
      </c>
      <c r="AB106" s="28">
        <f t="shared" si="25"/>
        <v>0</v>
      </c>
      <c r="AC106" s="28">
        <f t="shared" si="25"/>
        <v>0</v>
      </c>
      <c r="AD106" s="28">
        <f t="shared" si="25"/>
        <v>0</v>
      </c>
      <c r="AE106" s="28">
        <f t="shared" si="25"/>
        <v>0</v>
      </c>
      <c r="AF106" s="28">
        <f t="shared" si="25"/>
        <v>0</v>
      </c>
      <c r="AG106" s="28">
        <f t="shared" si="25"/>
        <v>0</v>
      </c>
      <c r="AH106" s="28">
        <f t="shared" si="25"/>
        <v>0</v>
      </c>
      <c r="AI106" s="28">
        <f t="shared" si="25"/>
        <v>0</v>
      </c>
      <c r="AJ106" s="28">
        <f t="shared" si="25"/>
        <v>12000</v>
      </c>
      <c r="AK106" s="28">
        <f t="shared" si="25"/>
        <v>0</v>
      </c>
      <c r="AL106" s="28">
        <f t="shared" si="25"/>
        <v>0</v>
      </c>
      <c r="AM106" s="28">
        <f t="shared" si="25"/>
        <v>0</v>
      </c>
      <c r="AN106" s="28">
        <f t="shared" si="25"/>
        <v>0</v>
      </c>
      <c r="AO106" s="28">
        <f t="shared" si="25"/>
        <v>0</v>
      </c>
      <c r="AP106" s="28">
        <f t="shared" si="25"/>
        <v>0</v>
      </c>
      <c r="AQ106" s="28">
        <f t="shared" si="25"/>
        <v>0</v>
      </c>
      <c r="AR106" s="28">
        <f t="shared" si="25"/>
        <v>0</v>
      </c>
      <c r="AS106" s="28">
        <f t="shared" si="25"/>
        <v>0</v>
      </c>
      <c r="AT106" s="28">
        <f t="shared" si="25"/>
        <v>0</v>
      </c>
      <c r="AU106" s="28">
        <f t="shared" si="25"/>
        <v>0</v>
      </c>
    </row>
    <row r="107" spans="2:47">
      <c r="B107" s="25">
        <v>2050</v>
      </c>
      <c r="C107" s="26">
        <v>12000</v>
      </c>
      <c r="D107" s="28">
        <f t="shared" si="20"/>
        <v>0</v>
      </c>
      <c r="E107" s="28">
        <f t="shared" si="25"/>
        <v>0</v>
      </c>
      <c r="F107" s="28">
        <f t="shared" si="25"/>
        <v>0</v>
      </c>
      <c r="G107" s="28">
        <f t="shared" si="25"/>
        <v>0</v>
      </c>
      <c r="H107" s="28">
        <f t="shared" si="25"/>
        <v>0</v>
      </c>
      <c r="I107" s="28">
        <f t="shared" si="25"/>
        <v>0</v>
      </c>
      <c r="J107" s="28">
        <f t="shared" si="25"/>
        <v>0</v>
      </c>
      <c r="K107" s="28">
        <f t="shared" si="25"/>
        <v>0</v>
      </c>
      <c r="L107" s="28">
        <f t="shared" si="25"/>
        <v>0</v>
      </c>
      <c r="M107" s="28">
        <f t="shared" si="25"/>
        <v>0</v>
      </c>
      <c r="N107" s="28">
        <f t="shared" si="25"/>
        <v>0</v>
      </c>
      <c r="O107" s="28">
        <f t="shared" si="25"/>
        <v>0</v>
      </c>
      <c r="P107" s="28">
        <f t="shared" si="25"/>
        <v>0</v>
      </c>
      <c r="Q107" s="28">
        <f t="shared" si="25"/>
        <v>0</v>
      </c>
      <c r="R107" s="28">
        <f t="shared" si="25"/>
        <v>0</v>
      </c>
      <c r="S107" s="28">
        <f t="shared" si="25"/>
        <v>0</v>
      </c>
      <c r="T107" s="28">
        <f t="shared" si="25"/>
        <v>0</v>
      </c>
      <c r="U107" s="28">
        <f t="shared" si="25"/>
        <v>0</v>
      </c>
      <c r="V107" s="28">
        <f t="shared" si="25"/>
        <v>0</v>
      </c>
      <c r="W107" s="28">
        <f t="shared" si="25"/>
        <v>0</v>
      </c>
      <c r="X107" s="28">
        <f t="shared" si="25"/>
        <v>0</v>
      </c>
      <c r="Y107" s="28">
        <f t="shared" si="25"/>
        <v>0</v>
      </c>
      <c r="Z107" s="28">
        <f t="shared" si="25"/>
        <v>0</v>
      </c>
      <c r="AA107" s="28">
        <f t="shared" si="25"/>
        <v>0</v>
      </c>
      <c r="AB107" s="28">
        <f t="shared" si="25"/>
        <v>0</v>
      </c>
      <c r="AC107" s="28">
        <f t="shared" si="25"/>
        <v>0</v>
      </c>
      <c r="AD107" s="28">
        <f t="shared" si="25"/>
        <v>0</v>
      </c>
      <c r="AE107" s="28">
        <f t="shared" si="25"/>
        <v>0</v>
      </c>
      <c r="AF107" s="28">
        <f t="shared" si="25"/>
        <v>0</v>
      </c>
      <c r="AG107" s="28">
        <f t="shared" si="25"/>
        <v>0</v>
      </c>
      <c r="AH107" s="28">
        <f t="shared" si="25"/>
        <v>0</v>
      </c>
      <c r="AI107" s="28">
        <f t="shared" si="25"/>
        <v>0</v>
      </c>
      <c r="AJ107" s="28">
        <f t="shared" si="25"/>
        <v>0</v>
      </c>
      <c r="AK107" s="28">
        <f t="shared" si="25"/>
        <v>12000</v>
      </c>
      <c r="AL107" s="28">
        <f t="shared" si="25"/>
        <v>0</v>
      </c>
      <c r="AM107" s="28">
        <f t="shared" si="25"/>
        <v>0</v>
      </c>
      <c r="AN107" s="28">
        <f t="shared" si="25"/>
        <v>0</v>
      </c>
      <c r="AO107" s="28">
        <f t="shared" si="25"/>
        <v>0</v>
      </c>
      <c r="AP107" s="28">
        <f t="shared" si="25"/>
        <v>0</v>
      </c>
      <c r="AQ107" s="28">
        <f t="shared" si="25"/>
        <v>0</v>
      </c>
      <c r="AR107" s="28">
        <f t="shared" si="25"/>
        <v>0</v>
      </c>
      <c r="AS107" s="28">
        <f t="shared" si="25"/>
        <v>0</v>
      </c>
      <c r="AT107" s="28">
        <f t="shared" si="25"/>
        <v>0</v>
      </c>
      <c r="AU107" s="28">
        <f t="shared" si="25"/>
        <v>0</v>
      </c>
    </row>
    <row r="108" spans="2:47">
      <c r="B108" s="25">
        <v>2051</v>
      </c>
      <c r="C108" s="26">
        <v>12000</v>
      </c>
      <c r="D108" s="28">
        <f t="shared" si="20"/>
        <v>0</v>
      </c>
      <c r="E108" s="28">
        <f t="shared" si="25"/>
        <v>0</v>
      </c>
      <c r="F108" s="28">
        <f t="shared" si="25"/>
        <v>0</v>
      </c>
      <c r="G108" s="28">
        <f t="shared" si="25"/>
        <v>0</v>
      </c>
      <c r="H108" s="28">
        <f t="shared" si="25"/>
        <v>0</v>
      </c>
      <c r="I108" s="28">
        <f t="shared" si="25"/>
        <v>0</v>
      </c>
      <c r="J108" s="28">
        <f t="shared" si="25"/>
        <v>0</v>
      </c>
      <c r="K108" s="28">
        <f t="shared" si="25"/>
        <v>0</v>
      </c>
      <c r="L108" s="28">
        <f t="shared" si="25"/>
        <v>0</v>
      </c>
      <c r="M108" s="28">
        <f t="shared" si="25"/>
        <v>0</v>
      </c>
      <c r="N108" s="28">
        <f t="shared" si="25"/>
        <v>0</v>
      </c>
      <c r="O108" s="28">
        <f t="shared" si="25"/>
        <v>0</v>
      </c>
      <c r="P108" s="28">
        <f t="shared" si="25"/>
        <v>0</v>
      </c>
      <c r="Q108" s="28">
        <f t="shared" si="25"/>
        <v>0</v>
      </c>
      <c r="R108" s="28">
        <f t="shared" si="25"/>
        <v>0</v>
      </c>
      <c r="S108" s="28">
        <f t="shared" si="25"/>
        <v>0</v>
      </c>
      <c r="T108" s="28">
        <f t="shared" si="25"/>
        <v>0</v>
      </c>
      <c r="U108" s="28">
        <f t="shared" si="25"/>
        <v>0</v>
      </c>
      <c r="V108" s="28">
        <f t="shared" si="25"/>
        <v>0</v>
      </c>
      <c r="W108" s="28">
        <f t="shared" si="25"/>
        <v>0</v>
      </c>
      <c r="X108" s="28">
        <f t="shared" si="25"/>
        <v>0</v>
      </c>
      <c r="Y108" s="28">
        <f t="shared" si="25"/>
        <v>0</v>
      </c>
      <c r="Z108" s="28">
        <f t="shared" si="25"/>
        <v>0</v>
      </c>
      <c r="AA108" s="28">
        <f t="shared" si="25"/>
        <v>0</v>
      </c>
      <c r="AB108" s="28">
        <f t="shared" si="25"/>
        <v>0</v>
      </c>
      <c r="AC108" s="28">
        <f t="shared" si="25"/>
        <v>0</v>
      </c>
      <c r="AD108" s="28">
        <f t="shared" si="25"/>
        <v>0</v>
      </c>
      <c r="AE108" s="28">
        <f t="shared" si="25"/>
        <v>0</v>
      </c>
      <c r="AF108" s="28">
        <f t="shared" si="25"/>
        <v>0</v>
      </c>
      <c r="AG108" s="28">
        <f t="shared" si="25"/>
        <v>0</v>
      </c>
      <c r="AH108" s="28">
        <f t="shared" si="25"/>
        <v>0</v>
      </c>
      <c r="AI108" s="28">
        <f t="shared" si="25"/>
        <v>0</v>
      </c>
      <c r="AJ108" s="28">
        <f t="shared" si="25"/>
        <v>0</v>
      </c>
      <c r="AK108" s="28">
        <f t="shared" si="25"/>
        <v>0</v>
      </c>
      <c r="AL108" s="28">
        <f t="shared" si="25"/>
        <v>12000</v>
      </c>
      <c r="AM108" s="28">
        <f t="shared" si="25"/>
        <v>0</v>
      </c>
      <c r="AN108" s="28">
        <f t="shared" si="25"/>
        <v>0</v>
      </c>
      <c r="AO108" s="28">
        <f t="shared" si="25"/>
        <v>0</v>
      </c>
      <c r="AP108" s="28">
        <f t="shared" si="25"/>
        <v>0</v>
      </c>
      <c r="AQ108" s="28">
        <f t="shared" si="25"/>
        <v>0</v>
      </c>
      <c r="AR108" s="28">
        <f t="shared" si="25"/>
        <v>0</v>
      </c>
      <c r="AS108" s="28">
        <f t="shared" si="25"/>
        <v>0</v>
      </c>
      <c r="AT108" s="28">
        <f t="shared" si="25"/>
        <v>0</v>
      </c>
      <c r="AU108" s="28">
        <f t="shared" si="25"/>
        <v>0</v>
      </c>
    </row>
    <row r="109" spans="2:47">
      <c r="B109" s="25">
        <v>2052</v>
      </c>
      <c r="C109" s="26">
        <v>12000</v>
      </c>
      <c r="D109" s="28">
        <f t="shared" si="20"/>
        <v>0</v>
      </c>
      <c r="E109" s="28">
        <f t="shared" si="25"/>
        <v>0</v>
      </c>
      <c r="F109" s="28">
        <f t="shared" si="25"/>
        <v>0</v>
      </c>
      <c r="G109" s="28">
        <f t="shared" si="25"/>
        <v>0</v>
      </c>
      <c r="H109" s="28">
        <f t="shared" si="25"/>
        <v>0</v>
      </c>
      <c r="I109" s="28">
        <f t="shared" si="25"/>
        <v>0</v>
      </c>
      <c r="J109" s="28">
        <f t="shared" si="25"/>
        <v>0</v>
      </c>
      <c r="K109" s="28">
        <f t="shared" si="25"/>
        <v>0</v>
      </c>
      <c r="L109" s="28">
        <f t="shared" si="25"/>
        <v>0</v>
      </c>
      <c r="M109" s="28">
        <f t="shared" si="25"/>
        <v>0</v>
      </c>
      <c r="N109" s="28">
        <f t="shared" si="25"/>
        <v>0</v>
      </c>
      <c r="O109" s="28">
        <f t="shared" si="25"/>
        <v>0</v>
      </c>
      <c r="P109" s="28">
        <f t="shared" si="25"/>
        <v>0</v>
      </c>
      <c r="Q109" s="28">
        <f t="shared" si="25"/>
        <v>0</v>
      </c>
      <c r="R109" s="28">
        <f t="shared" si="25"/>
        <v>0</v>
      </c>
      <c r="S109" s="28">
        <f t="shared" si="25"/>
        <v>0</v>
      </c>
      <c r="T109" s="28">
        <f t="shared" si="25"/>
        <v>0</v>
      </c>
      <c r="U109" s="28">
        <f t="shared" si="25"/>
        <v>0</v>
      </c>
      <c r="V109" s="28">
        <f t="shared" si="25"/>
        <v>0</v>
      </c>
      <c r="W109" s="28">
        <f t="shared" si="25"/>
        <v>0</v>
      </c>
      <c r="X109" s="28">
        <f t="shared" si="25"/>
        <v>0</v>
      </c>
      <c r="Y109" s="28">
        <f t="shared" si="25"/>
        <v>0</v>
      </c>
      <c r="Z109" s="28">
        <f t="shared" si="25"/>
        <v>0</v>
      </c>
      <c r="AA109" s="28">
        <f t="shared" si="25"/>
        <v>0</v>
      </c>
      <c r="AB109" s="28">
        <f t="shared" si="25"/>
        <v>0</v>
      </c>
      <c r="AC109" s="28">
        <f t="shared" si="25"/>
        <v>0</v>
      </c>
      <c r="AD109" s="28">
        <f t="shared" si="25"/>
        <v>0</v>
      </c>
      <c r="AE109" s="28">
        <f t="shared" si="25"/>
        <v>0</v>
      </c>
      <c r="AF109" s="28">
        <f t="shared" si="25"/>
        <v>0</v>
      </c>
      <c r="AG109" s="28">
        <f t="shared" si="25"/>
        <v>0</v>
      </c>
      <c r="AH109" s="28">
        <f t="shared" si="25"/>
        <v>0</v>
      </c>
      <c r="AI109" s="28">
        <f t="shared" si="25"/>
        <v>0</v>
      </c>
      <c r="AJ109" s="28">
        <f t="shared" si="25"/>
        <v>0</v>
      </c>
      <c r="AK109" s="28">
        <f t="shared" si="25"/>
        <v>0</v>
      </c>
      <c r="AL109" s="28">
        <f t="shared" si="25"/>
        <v>0</v>
      </c>
      <c r="AM109" s="28">
        <f t="shared" si="25"/>
        <v>12000</v>
      </c>
      <c r="AN109" s="28">
        <f t="shared" si="25"/>
        <v>0</v>
      </c>
      <c r="AO109" s="28">
        <f t="shared" si="25"/>
        <v>0</v>
      </c>
      <c r="AP109" s="28">
        <f t="shared" si="25"/>
        <v>0</v>
      </c>
      <c r="AQ109" s="28">
        <f t="shared" si="25"/>
        <v>0</v>
      </c>
      <c r="AR109" s="28">
        <f t="shared" si="25"/>
        <v>0</v>
      </c>
      <c r="AS109" s="28">
        <f t="shared" ref="E109:AU115" si="26">+IF(AS$73&lt;$B109,0,IF(MOD(AS$73-$B109,$D$62)=0,1,0))*$C109</f>
        <v>0</v>
      </c>
      <c r="AT109" s="28">
        <f t="shared" si="26"/>
        <v>0</v>
      </c>
      <c r="AU109" s="28">
        <f t="shared" si="26"/>
        <v>0</v>
      </c>
    </row>
    <row r="110" spans="2:47">
      <c r="B110" s="25">
        <v>2053</v>
      </c>
      <c r="C110" s="26">
        <v>12000</v>
      </c>
      <c r="D110" s="28">
        <f t="shared" si="20"/>
        <v>0</v>
      </c>
      <c r="E110" s="28">
        <f t="shared" si="26"/>
        <v>0</v>
      </c>
      <c r="F110" s="28">
        <f t="shared" si="26"/>
        <v>0</v>
      </c>
      <c r="G110" s="28">
        <f t="shared" si="26"/>
        <v>0</v>
      </c>
      <c r="H110" s="28">
        <f t="shared" si="26"/>
        <v>0</v>
      </c>
      <c r="I110" s="28">
        <f t="shared" si="26"/>
        <v>0</v>
      </c>
      <c r="J110" s="28">
        <f t="shared" si="26"/>
        <v>0</v>
      </c>
      <c r="K110" s="28">
        <f t="shared" si="26"/>
        <v>0</v>
      </c>
      <c r="L110" s="28">
        <f t="shared" si="26"/>
        <v>0</v>
      </c>
      <c r="M110" s="28">
        <f t="shared" si="26"/>
        <v>0</v>
      </c>
      <c r="N110" s="28">
        <f t="shared" si="26"/>
        <v>0</v>
      </c>
      <c r="O110" s="28">
        <f t="shared" si="26"/>
        <v>0</v>
      </c>
      <c r="P110" s="28">
        <f t="shared" si="26"/>
        <v>0</v>
      </c>
      <c r="Q110" s="28">
        <f t="shared" si="26"/>
        <v>0</v>
      </c>
      <c r="R110" s="28">
        <f t="shared" si="26"/>
        <v>0</v>
      </c>
      <c r="S110" s="28">
        <f t="shared" si="26"/>
        <v>0</v>
      </c>
      <c r="T110" s="28">
        <f t="shared" si="26"/>
        <v>0</v>
      </c>
      <c r="U110" s="28">
        <f t="shared" si="26"/>
        <v>0</v>
      </c>
      <c r="V110" s="28">
        <f t="shared" si="26"/>
        <v>0</v>
      </c>
      <c r="W110" s="28">
        <f t="shared" si="26"/>
        <v>0</v>
      </c>
      <c r="X110" s="28">
        <f t="shared" si="26"/>
        <v>0</v>
      </c>
      <c r="Y110" s="28">
        <f t="shared" si="26"/>
        <v>0</v>
      </c>
      <c r="Z110" s="28">
        <f t="shared" si="26"/>
        <v>0</v>
      </c>
      <c r="AA110" s="28">
        <f t="shared" si="26"/>
        <v>0</v>
      </c>
      <c r="AB110" s="28">
        <f t="shared" si="26"/>
        <v>0</v>
      </c>
      <c r="AC110" s="28">
        <f t="shared" si="26"/>
        <v>0</v>
      </c>
      <c r="AD110" s="28">
        <f t="shared" si="26"/>
        <v>0</v>
      </c>
      <c r="AE110" s="28">
        <f t="shared" si="26"/>
        <v>0</v>
      </c>
      <c r="AF110" s="28">
        <f t="shared" si="26"/>
        <v>0</v>
      </c>
      <c r="AG110" s="28">
        <f t="shared" si="26"/>
        <v>0</v>
      </c>
      <c r="AH110" s="28">
        <f t="shared" si="26"/>
        <v>0</v>
      </c>
      <c r="AI110" s="28">
        <f t="shared" si="26"/>
        <v>0</v>
      </c>
      <c r="AJ110" s="28">
        <f t="shared" si="26"/>
        <v>0</v>
      </c>
      <c r="AK110" s="28">
        <f t="shared" si="26"/>
        <v>0</v>
      </c>
      <c r="AL110" s="28">
        <f t="shared" si="26"/>
        <v>0</v>
      </c>
      <c r="AM110" s="28">
        <f t="shared" si="26"/>
        <v>0</v>
      </c>
      <c r="AN110" s="28">
        <f t="shared" si="26"/>
        <v>12000</v>
      </c>
      <c r="AO110" s="28">
        <f t="shared" si="26"/>
        <v>0</v>
      </c>
      <c r="AP110" s="28">
        <f t="shared" si="26"/>
        <v>0</v>
      </c>
      <c r="AQ110" s="28">
        <f t="shared" si="26"/>
        <v>0</v>
      </c>
      <c r="AR110" s="28">
        <f t="shared" si="26"/>
        <v>0</v>
      </c>
      <c r="AS110" s="28">
        <f t="shared" si="26"/>
        <v>0</v>
      </c>
      <c r="AT110" s="28">
        <f t="shared" si="26"/>
        <v>0</v>
      </c>
      <c r="AU110" s="28">
        <f t="shared" si="26"/>
        <v>0</v>
      </c>
    </row>
    <row r="111" spans="2:47">
      <c r="B111" s="25">
        <v>2054</v>
      </c>
      <c r="C111" s="26">
        <v>12000</v>
      </c>
      <c r="D111" s="28">
        <f t="shared" si="20"/>
        <v>0</v>
      </c>
      <c r="E111" s="28">
        <f t="shared" si="26"/>
        <v>0</v>
      </c>
      <c r="F111" s="28">
        <f t="shared" si="26"/>
        <v>0</v>
      </c>
      <c r="G111" s="28">
        <f t="shared" si="26"/>
        <v>0</v>
      </c>
      <c r="H111" s="28">
        <f t="shared" si="26"/>
        <v>0</v>
      </c>
      <c r="I111" s="28">
        <f t="shared" si="26"/>
        <v>0</v>
      </c>
      <c r="J111" s="28">
        <f t="shared" si="26"/>
        <v>0</v>
      </c>
      <c r="K111" s="28">
        <f t="shared" si="26"/>
        <v>0</v>
      </c>
      <c r="L111" s="28">
        <f t="shared" si="26"/>
        <v>0</v>
      </c>
      <c r="M111" s="28">
        <f t="shared" si="26"/>
        <v>0</v>
      </c>
      <c r="N111" s="28">
        <f t="shared" si="26"/>
        <v>0</v>
      </c>
      <c r="O111" s="28">
        <f t="shared" si="26"/>
        <v>0</v>
      </c>
      <c r="P111" s="28">
        <f t="shared" si="26"/>
        <v>0</v>
      </c>
      <c r="Q111" s="28">
        <f t="shared" si="26"/>
        <v>0</v>
      </c>
      <c r="R111" s="28">
        <f t="shared" si="26"/>
        <v>0</v>
      </c>
      <c r="S111" s="28">
        <f t="shared" si="26"/>
        <v>0</v>
      </c>
      <c r="T111" s="28">
        <f t="shared" si="26"/>
        <v>0</v>
      </c>
      <c r="U111" s="28">
        <f t="shared" si="26"/>
        <v>0</v>
      </c>
      <c r="V111" s="28">
        <f t="shared" si="26"/>
        <v>0</v>
      </c>
      <c r="W111" s="28">
        <f t="shared" si="26"/>
        <v>0</v>
      </c>
      <c r="X111" s="28">
        <f t="shared" si="26"/>
        <v>0</v>
      </c>
      <c r="Y111" s="28">
        <f t="shared" si="26"/>
        <v>0</v>
      </c>
      <c r="Z111" s="28">
        <f t="shared" si="26"/>
        <v>0</v>
      </c>
      <c r="AA111" s="28">
        <f t="shared" si="26"/>
        <v>0</v>
      </c>
      <c r="AB111" s="28">
        <f t="shared" si="26"/>
        <v>0</v>
      </c>
      <c r="AC111" s="28">
        <f t="shared" si="26"/>
        <v>0</v>
      </c>
      <c r="AD111" s="28">
        <f t="shared" si="26"/>
        <v>0</v>
      </c>
      <c r="AE111" s="28">
        <f t="shared" si="26"/>
        <v>0</v>
      </c>
      <c r="AF111" s="28">
        <f t="shared" si="26"/>
        <v>0</v>
      </c>
      <c r="AG111" s="28">
        <f t="shared" si="26"/>
        <v>0</v>
      </c>
      <c r="AH111" s="28">
        <f t="shared" si="26"/>
        <v>0</v>
      </c>
      <c r="AI111" s="28">
        <f t="shared" si="26"/>
        <v>0</v>
      </c>
      <c r="AJ111" s="28">
        <f t="shared" si="26"/>
        <v>0</v>
      </c>
      <c r="AK111" s="28">
        <f t="shared" si="26"/>
        <v>0</v>
      </c>
      <c r="AL111" s="28">
        <f t="shared" si="26"/>
        <v>0</v>
      </c>
      <c r="AM111" s="28">
        <f t="shared" si="26"/>
        <v>0</v>
      </c>
      <c r="AN111" s="28">
        <f t="shared" si="26"/>
        <v>0</v>
      </c>
      <c r="AO111" s="28">
        <f t="shared" si="26"/>
        <v>12000</v>
      </c>
      <c r="AP111" s="28">
        <f t="shared" si="26"/>
        <v>0</v>
      </c>
      <c r="AQ111" s="28">
        <f t="shared" si="26"/>
        <v>0</v>
      </c>
      <c r="AR111" s="28">
        <f t="shared" si="26"/>
        <v>0</v>
      </c>
      <c r="AS111" s="28">
        <f t="shared" si="26"/>
        <v>0</v>
      </c>
      <c r="AT111" s="28">
        <f t="shared" si="26"/>
        <v>0</v>
      </c>
      <c r="AU111" s="28">
        <f t="shared" si="26"/>
        <v>0</v>
      </c>
    </row>
    <row r="112" spans="2:47">
      <c r="B112" s="25">
        <v>2055</v>
      </c>
      <c r="C112" s="26">
        <v>12000</v>
      </c>
      <c r="D112" s="28">
        <f t="shared" si="20"/>
        <v>0</v>
      </c>
      <c r="E112" s="28">
        <f t="shared" si="26"/>
        <v>0</v>
      </c>
      <c r="F112" s="28">
        <f t="shared" si="26"/>
        <v>0</v>
      </c>
      <c r="G112" s="28">
        <f t="shared" si="26"/>
        <v>0</v>
      </c>
      <c r="H112" s="28">
        <f t="shared" si="26"/>
        <v>0</v>
      </c>
      <c r="I112" s="28">
        <f t="shared" si="26"/>
        <v>0</v>
      </c>
      <c r="J112" s="28">
        <f t="shared" si="26"/>
        <v>0</v>
      </c>
      <c r="K112" s="28">
        <f t="shared" si="26"/>
        <v>0</v>
      </c>
      <c r="L112" s="28">
        <f t="shared" si="26"/>
        <v>0</v>
      </c>
      <c r="M112" s="28">
        <f t="shared" si="26"/>
        <v>0</v>
      </c>
      <c r="N112" s="28">
        <f t="shared" si="26"/>
        <v>0</v>
      </c>
      <c r="O112" s="28">
        <f t="shared" si="26"/>
        <v>0</v>
      </c>
      <c r="P112" s="28">
        <f t="shared" si="26"/>
        <v>0</v>
      </c>
      <c r="Q112" s="28">
        <f t="shared" si="26"/>
        <v>0</v>
      </c>
      <c r="R112" s="28">
        <f t="shared" si="26"/>
        <v>0</v>
      </c>
      <c r="S112" s="28">
        <f t="shared" si="26"/>
        <v>0</v>
      </c>
      <c r="T112" s="28">
        <f t="shared" si="26"/>
        <v>0</v>
      </c>
      <c r="U112" s="28">
        <f t="shared" si="26"/>
        <v>0</v>
      </c>
      <c r="V112" s="28">
        <f t="shared" si="26"/>
        <v>0</v>
      </c>
      <c r="W112" s="28">
        <f t="shared" si="26"/>
        <v>0</v>
      </c>
      <c r="X112" s="28">
        <f t="shared" si="26"/>
        <v>0</v>
      </c>
      <c r="Y112" s="28">
        <f t="shared" si="26"/>
        <v>0</v>
      </c>
      <c r="Z112" s="28">
        <f t="shared" si="26"/>
        <v>0</v>
      </c>
      <c r="AA112" s="28">
        <f t="shared" si="26"/>
        <v>0</v>
      </c>
      <c r="AB112" s="28">
        <f t="shared" si="26"/>
        <v>0</v>
      </c>
      <c r="AC112" s="28">
        <f t="shared" si="26"/>
        <v>0</v>
      </c>
      <c r="AD112" s="28">
        <f t="shared" si="26"/>
        <v>0</v>
      </c>
      <c r="AE112" s="28">
        <f t="shared" si="26"/>
        <v>0</v>
      </c>
      <c r="AF112" s="28">
        <f t="shared" si="26"/>
        <v>0</v>
      </c>
      <c r="AG112" s="28">
        <f t="shared" si="26"/>
        <v>0</v>
      </c>
      <c r="AH112" s="28">
        <f t="shared" si="26"/>
        <v>0</v>
      </c>
      <c r="AI112" s="28">
        <f t="shared" si="26"/>
        <v>0</v>
      </c>
      <c r="AJ112" s="28">
        <f t="shared" si="26"/>
        <v>0</v>
      </c>
      <c r="AK112" s="28">
        <f t="shared" si="26"/>
        <v>0</v>
      </c>
      <c r="AL112" s="28">
        <f t="shared" si="26"/>
        <v>0</v>
      </c>
      <c r="AM112" s="28">
        <f t="shared" si="26"/>
        <v>0</v>
      </c>
      <c r="AN112" s="28">
        <f t="shared" si="26"/>
        <v>0</v>
      </c>
      <c r="AO112" s="28">
        <f t="shared" si="26"/>
        <v>0</v>
      </c>
      <c r="AP112" s="28">
        <f t="shared" si="26"/>
        <v>12000</v>
      </c>
      <c r="AQ112" s="28">
        <f t="shared" si="26"/>
        <v>0</v>
      </c>
      <c r="AR112" s="28">
        <f t="shared" si="26"/>
        <v>0</v>
      </c>
      <c r="AS112" s="28">
        <f t="shared" si="26"/>
        <v>0</v>
      </c>
      <c r="AT112" s="28">
        <f t="shared" si="26"/>
        <v>0</v>
      </c>
      <c r="AU112" s="28">
        <f t="shared" si="26"/>
        <v>0</v>
      </c>
    </row>
    <row r="113" spans="2:47">
      <c r="B113" s="25">
        <v>2056</v>
      </c>
      <c r="C113" s="26">
        <v>12000</v>
      </c>
      <c r="D113" s="28">
        <f t="shared" si="20"/>
        <v>0</v>
      </c>
      <c r="E113" s="28">
        <f t="shared" si="26"/>
        <v>0</v>
      </c>
      <c r="F113" s="28">
        <f t="shared" si="26"/>
        <v>0</v>
      </c>
      <c r="G113" s="28">
        <f t="shared" si="26"/>
        <v>0</v>
      </c>
      <c r="H113" s="28">
        <f t="shared" si="26"/>
        <v>0</v>
      </c>
      <c r="I113" s="28">
        <f t="shared" si="26"/>
        <v>0</v>
      </c>
      <c r="J113" s="28">
        <f t="shared" si="26"/>
        <v>0</v>
      </c>
      <c r="K113" s="28">
        <f t="shared" si="26"/>
        <v>0</v>
      </c>
      <c r="L113" s="28">
        <f t="shared" si="26"/>
        <v>0</v>
      </c>
      <c r="M113" s="28">
        <f t="shared" si="26"/>
        <v>0</v>
      </c>
      <c r="N113" s="28">
        <f t="shared" si="26"/>
        <v>0</v>
      </c>
      <c r="O113" s="28">
        <f t="shared" si="26"/>
        <v>0</v>
      </c>
      <c r="P113" s="28">
        <f t="shared" si="26"/>
        <v>0</v>
      </c>
      <c r="Q113" s="28">
        <f t="shared" si="26"/>
        <v>0</v>
      </c>
      <c r="R113" s="28">
        <f t="shared" si="26"/>
        <v>0</v>
      </c>
      <c r="S113" s="28">
        <f t="shared" si="26"/>
        <v>0</v>
      </c>
      <c r="T113" s="28">
        <f t="shared" si="26"/>
        <v>0</v>
      </c>
      <c r="U113" s="28">
        <f t="shared" si="26"/>
        <v>0</v>
      </c>
      <c r="V113" s="28">
        <f t="shared" si="26"/>
        <v>0</v>
      </c>
      <c r="W113" s="28">
        <f t="shared" si="26"/>
        <v>0</v>
      </c>
      <c r="X113" s="28">
        <f t="shared" si="26"/>
        <v>0</v>
      </c>
      <c r="Y113" s="28">
        <f t="shared" si="26"/>
        <v>0</v>
      </c>
      <c r="Z113" s="28">
        <f t="shared" si="26"/>
        <v>0</v>
      </c>
      <c r="AA113" s="28">
        <f t="shared" si="26"/>
        <v>0</v>
      </c>
      <c r="AB113" s="28">
        <f t="shared" si="26"/>
        <v>0</v>
      </c>
      <c r="AC113" s="28">
        <f t="shared" si="26"/>
        <v>0</v>
      </c>
      <c r="AD113" s="28">
        <f t="shared" si="26"/>
        <v>0</v>
      </c>
      <c r="AE113" s="28">
        <f t="shared" si="26"/>
        <v>0</v>
      </c>
      <c r="AF113" s="28">
        <f t="shared" si="26"/>
        <v>0</v>
      </c>
      <c r="AG113" s="28">
        <f t="shared" si="26"/>
        <v>0</v>
      </c>
      <c r="AH113" s="28">
        <f t="shared" si="26"/>
        <v>0</v>
      </c>
      <c r="AI113" s="28">
        <f t="shared" si="26"/>
        <v>0</v>
      </c>
      <c r="AJ113" s="28">
        <f t="shared" si="26"/>
        <v>0</v>
      </c>
      <c r="AK113" s="28">
        <f t="shared" si="26"/>
        <v>0</v>
      </c>
      <c r="AL113" s="28">
        <f t="shared" si="26"/>
        <v>0</v>
      </c>
      <c r="AM113" s="28">
        <f t="shared" si="26"/>
        <v>0</v>
      </c>
      <c r="AN113" s="28">
        <f t="shared" si="26"/>
        <v>0</v>
      </c>
      <c r="AO113" s="28">
        <f t="shared" si="26"/>
        <v>0</v>
      </c>
      <c r="AP113" s="28">
        <f t="shared" si="26"/>
        <v>0</v>
      </c>
      <c r="AQ113" s="28">
        <f t="shared" si="26"/>
        <v>12000</v>
      </c>
      <c r="AR113" s="28">
        <f t="shared" si="26"/>
        <v>0</v>
      </c>
      <c r="AS113" s="28">
        <f t="shared" si="26"/>
        <v>0</v>
      </c>
      <c r="AT113" s="28">
        <f t="shared" si="26"/>
        <v>0</v>
      </c>
      <c r="AU113" s="28">
        <f t="shared" si="26"/>
        <v>0</v>
      </c>
    </row>
    <row r="114" spans="2:47">
      <c r="B114" s="25">
        <v>2057</v>
      </c>
      <c r="C114" s="26">
        <v>12000</v>
      </c>
      <c r="D114" s="28">
        <f t="shared" si="20"/>
        <v>0</v>
      </c>
      <c r="E114" s="28">
        <f t="shared" si="26"/>
        <v>0</v>
      </c>
      <c r="F114" s="28">
        <f t="shared" si="26"/>
        <v>0</v>
      </c>
      <c r="G114" s="28">
        <f t="shared" si="26"/>
        <v>0</v>
      </c>
      <c r="H114" s="28">
        <f t="shared" si="26"/>
        <v>0</v>
      </c>
      <c r="I114" s="28">
        <f t="shared" si="26"/>
        <v>0</v>
      </c>
      <c r="J114" s="28">
        <f t="shared" si="26"/>
        <v>0</v>
      </c>
      <c r="K114" s="28">
        <f t="shared" si="26"/>
        <v>0</v>
      </c>
      <c r="L114" s="28">
        <f t="shared" si="26"/>
        <v>0</v>
      </c>
      <c r="M114" s="28">
        <f t="shared" si="26"/>
        <v>0</v>
      </c>
      <c r="N114" s="28">
        <f t="shared" si="26"/>
        <v>0</v>
      </c>
      <c r="O114" s="28">
        <f t="shared" si="26"/>
        <v>0</v>
      </c>
      <c r="P114" s="28">
        <f t="shared" si="26"/>
        <v>0</v>
      </c>
      <c r="Q114" s="28">
        <f t="shared" si="26"/>
        <v>0</v>
      </c>
      <c r="R114" s="28">
        <f t="shared" si="26"/>
        <v>0</v>
      </c>
      <c r="S114" s="28">
        <f t="shared" si="26"/>
        <v>0</v>
      </c>
      <c r="T114" s="28">
        <f t="shared" si="26"/>
        <v>0</v>
      </c>
      <c r="U114" s="28">
        <f t="shared" si="26"/>
        <v>0</v>
      </c>
      <c r="V114" s="28">
        <f t="shared" si="26"/>
        <v>0</v>
      </c>
      <c r="W114" s="28">
        <f t="shared" si="26"/>
        <v>0</v>
      </c>
      <c r="X114" s="28">
        <f t="shared" si="26"/>
        <v>0</v>
      </c>
      <c r="Y114" s="28">
        <f t="shared" si="26"/>
        <v>0</v>
      </c>
      <c r="Z114" s="28">
        <f t="shared" si="26"/>
        <v>0</v>
      </c>
      <c r="AA114" s="28">
        <f t="shared" si="26"/>
        <v>0</v>
      </c>
      <c r="AB114" s="28">
        <f t="shared" si="26"/>
        <v>0</v>
      </c>
      <c r="AC114" s="28">
        <f t="shared" si="26"/>
        <v>0</v>
      </c>
      <c r="AD114" s="28">
        <f t="shared" si="26"/>
        <v>0</v>
      </c>
      <c r="AE114" s="28">
        <f t="shared" si="26"/>
        <v>0</v>
      </c>
      <c r="AF114" s="28">
        <f t="shared" si="26"/>
        <v>0</v>
      </c>
      <c r="AG114" s="28">
        <f t="shared" si="26"/>
        <v>0</v>
      </c>
      <c r="AH114" s="28">
        <f t="shared" si="26"/>
        <v>0</v>
      </c>
      <c r="AI114" s="28">
        <f t="shared" si="26"/>
        <v>0</v>
      </c>
      <c r="AJ114" s="28">
        <f t="shared" si="26"/>
        <v>0</v>
      </c>
      <c r="AK114" s="28">
        <f t="shared" si="26"/>
        <v>0</v>
      </c>
      <c r="AL114" s="28">
        <f t="shared" si="26"/>
        <v>0</v>
      </c>
      <c r="AM114" s="28">
        <f t="shared" si="26"/>
        <v>0</v>
      </c>
      <c r="AN114" s="28">
        <f t="shared" si="26"/>
        <v>0</v>
      </c>
      <c r="AO114" s="28">
        <f t="shared" si="26"/>
        <v>0</v>
      </c>
      <c r="AP114" s="28">
        <f t="shared" si="26"/>
        <v>0</v>
      </c>
      <c r="AQ114" s="28">
        <f t="shared" si="26"/>
        <v>0</v>
      </c>
      <c r="AR114" s="28">
        <f t="shared" si="26"/>
        <v>12000</v>
      </c>
      <c r="AS114" s="28">
        <f t="shared" si="26"/>
        <v>0</v>
      </c>
      <c r="AT114" s="28">
        <f t="shared" si="26"/>
        <v>0</v>
      </c>
      <c r="AU114" s="28">
        <f t="shared" si="26"/>
        <v>0</v>
      </c>
    </row>
    <row r="115" spans="2:47">
      <c r="B115" s="25">
        <v>2058</v>
      </c>
      <c r="C115" s="26">
        <v>12000</v>
      </c>
      <c r="D115" s="28">
        <f t="shared" si="20"/>
        <v>0</v>
      </c>
      <c r="E115" s="28">
        <f t="shared" si="26"/>
        <v>0</v>
      </c>
      <c r="F115" s="28">
        <f t="shared" si="26"/>
        <v>0</v>
      </c>
      <c r="G115" s="28">
        <f t="shared" si="26"/>
        <v>0</v>
      </c>
      <c r="H115" s="28">
        <f t="shared" si="26"/>
        <v>0</v>
      </c>
      <c r="I115" s="28">
        <f t="shared" si="26"/>
        <v>0</v>
      </c>
      <c r="J115" s="28">
        <f t="shared" si="26"/>
        <v>0</v>
      </c>
      <c r="K115" s="28">
        <f t="shared" si="26"/>
        <v>0</v>
      </c>
      <c r="L115" s="28">
        <f t="shared" si="26"/>
        <v>0</v>
      </c>
      <c r="M115" s="28">
        <f t="shared" si="26"/>
        <v>0</v>
      </c>
      <c r="N115" s="28">
        <f t="shared" si="26"/>
        <v>0</v>
      </c>
      <c r="O115" s="28">
        <f t="shared" si="26"/>
        <v>0</v>
      </c>
      <c r="P115" s="28">
        <f t="shared" si="26"/>
        <v>0</v>
      </c>
      <c r="Q115" s="28">
        <f t="shared" si="26"/>
        <v>0</v>
      </c>
      <c r="R115" s="28">
        <f t="shared" si="26"/>
        <v>0</v>
      </c>
      <c r="S115" s="28">
        <f t="shared" si="26"/>
        <v>0</v>
      </c>
      <c r="T115" s="28">
        <f t="shared" si="26"/>
        <v>0</v>
      </c>
      <c r="U115" s="28">
        <f t="shared" si="26"/>
        <v>0</v>
      </c>
      <c r="V115" s="28">
        <f t="shared" si="26"/>
        <v>0</v>
      </c>
      <c r="W115" s="28">
        <f t="shared" si="26"/>
        <v>0</v>
      </c>
      <c r="X115" s="28">
        <f t="shared" si="26"/>
        <v>0</v>
      </c>
      <c r="Y115" s="28">
        <f t="shared" si="26"/>
        <v>0</v>
      </c>
      <c r="Z115" s="28">
        <f t="shared" si="26"/>
        <v>0</v>
      </c>
      <c r="AA115" s="28">
        <f t="shared" si="26"/>
        <v>0</v>
      </c>
      <c r="AB115" s="28">
        <f t="shared" si="26"/>
        <v>0</v>
      </c>
      <c r="AC115" s="28">
        <f t="shared" si="26"/>
        <v>0</v>
      </c>
      <c r="AD115" s="28">
        <f t="shared" si="26"/>
        <v>0</v>
      </c>
      <c r="AE115" s="28">
        <f t="shared" si="26"/>
        <v>0</v>
      </c>
      <c r="AF115" s="28">
        <f t="shared" si="26"/>
        <v>0</v>
      </c>
      <c r="AG115" s="28">
        <f t="shared" si="26"/>
        <v>0</v>
      </c>
      <c r="AH115" s="28">
        <f t="shared" si="26"/>
        <v>0</v>
      </c>
      <c r="AI115" s="28">
        <f t="shared" si="26"/>
        <v>0</v>
      </c>
      <c r="AJ115" s="28">
        <f t="shared" si="26"/>
        <v>0</v>
      </c>
      <c r="AK115" s="28">
        <f t="shared" si="26"/>
        <v>0</v>
      </c>
      <c r="AL115" s="28">
        <f t="shared" si="26"/>
        <v>0</v>
      </c>
      <c r="AM115" s="28">
        <f t="shared" si="26"/>
        <v>0</v>
      </c>
      <c r="AN115" s="28">
        <f t="shared" si="26"/>
        <v>0</v>
      </c>
      <c r="AO115" s="28">
        <f t="shared" si="26"/>
        <v>0</v>
      </c>
      <c r="AP115" s="28">
        <f t="shared" ref="E115:AU117" si="27">+IF(AP$73&lt;$B115,0,IF(MOD(AP$73-$B115,$D$62)=0,1,0))*$C115</f>
        <v>0</v>
      </c>
      <c r="AQ115" s="28">
        <f t="shared" si="27"/>
        <v>0</v>
      </c>
      <c r="AR115" s="28">
        <f t="shared" si="27"/>
        <v>0</v>
      </c>
      <c r="AS115" s="28">
        <f t="shared" si="27"/>
        <v>12000</v>
      </c>
      <c r="AT115" s="28">
        <f t="shared" si="27"/>
        <v>0</v>
      </c>
      <c r="AU115" s="28">
        <f t="shared" si="27"/>
        <v>0</v>
      </c>
    </row>
    <row r="116" spans="2:47">
      <c r="B116" s="25">
        <v>2059</v>
      </c>
      <c r="C116" s="26">
        <v>12000</v>
      </c>
      <c r="D116" s="28">
        <f t="shared" si="20"/>
        <v>0</v>
      </c>
      <c r="E116" s="28">
        <f t="shared" si="27"/>
        <v>0</v>
      </c>
      <c r="F116" s="28">
        <f t="shared" si="27"/>
        <v>0</v>
      </c>
      <c r="G116" s="28">
        <f t="shared" si="27"/>
        <v>0</v>
      </c>
      <c r="H116" s="28">
        <f t="shared" si="27"/>
        <v>0</v>
      </c>
      <c r="I116" s="28">
        <f t="shared" si="27"/>
        <v>0</v>
      </c>
      <c r="J116" s="28">
        <f t="shared" si="27"/>
        <v>0</v>
      </c>
      <c r="K116" s="28">
        <f t="shared" si="27"/>
        <v>0</v>
      </c>
      <c r="L116" s="28">
        <f t="shared" si="27"/>
        <v>0</v>
      </c>
      <c r="M116" s="28">
        <f t="shared" si="27"/>
        <v>0</v>
      </c>
      <c r="N116" s="28">
        <f t="shared" si="27"/>
        <v>0</v>
      </c>
      <c r="O116" s="28">
        <f t="shared" si="27"/>
        <v>0</v>
      </c>
      <c r="P116" s="28">
        <f t="shared" si="27"/>
        <v>0</v>
      </c>
      <c r="Q116" s="28">
        <f t="shared" si="27"/>
        <v>0</v>
      </c>
      <c r="R116" s="28">
        <f t="shared" si="27"/>
        <v>0</v>
      </c>
      <c r="S116" s="28">
        <f t="shared" si="27"/>
        <v>0</v>
      </c>
      <c r="T116" s="28">
        <f t="shared" si="27"/>
        <v>0</v>
      </c>
      <c r="U116" s="28">
        <f t="shared" si="27"/>
        <v>0</v>
      </c>
      <c r="V116" s="28">
        <f t="shared" si="27"/>
        <v>0</v>
      </c>
      <c r="W116" s="28">
        <f t="shared" si="27"/>
        <v>0</v>
      </c>
      <c r="X116" s="28">
        <f t="shared" si="27"/>
        <v>0</v>
      </c>
      <c r="Y116" s="28">
        <f t="shared" si="27"/>
        <v>0</v>
      </c>
      <c r="Z116" s="28">
        <f t="shared" si="27"/>
        <v>0</v>
      </c>
      <c r="AA116" s="28">
        <f t="shared" si="27"/>
        <v>0</v>
      </c>
      <c r="AB116" s="28">
        <f t="shared" si="27"/>
        <v>0</v>
      </c>
      <c r="AC116" s="28">
        <f t="shared" si="27"/>
        <v>0</v>
      </c>
      <c r="AD116" s="28">
        <f t="shared" si="27"/>
        <v>0</v>
      </c>
      <c r="AE116" s="28">
        <f t="shared" si="27"/>
        <v>0</v>
      </c>
      <c r="AF116" s="28">
        <f t="shared" si="27"/>
        <v>0</v>
      </c>
      <c r="AG116" s="28">
        <f t="shared" si="27"/>
        <v>0</v>
      </c>
      <c r="AH116" s="28">
        <f t="shared" si="27"/>
        <v>0</v>
      </c>
      <c r="AI116" s="28">
        <f t="shared" si="27"/>
        <v>0</v>
      </c>
      <c r="AJ116" s="28">
        <f t="shared" si="27"/>
        <v>0</v>
      </c>
      <c r="AK116" s="28">
        <f t="shared" si="27"/>
        <v>0</v>
      </c>
      <c r="AL116" s="28">
        <f t="shared" si="27"/>
        <v>0</v>
      </c>
      <c r="AM116" s="28">
        <f t="shared" si="27"/>
        <v>0</v>
      </c>
      <c r="AN116" s="28">
        <f t="shared" si="27"/>
        <v>0</v>
      </c>
      <c r="AO116" s="28">
        <f t="shared" si="27"/>
        <v>0</v>
      </c>
      <c r="AP116" s="28">
        <f t="shared" si="27"/>
        <v>0</v>
      </c>
      <c r="AQ116" s="28">
        <f t="shared" si="27"/>
        <v>0</v>
      </c>
      <c r="AR116" s="28">
        <f t="shared" si="27"/>
        <v>0</v>
      </c>
      <c r="AS116" s="28">
        <f t="shared" si="27"/>
        <v>0</v>
      </c>
      <c r="AT116" s="28">
        <f t="shared" si="27"/>
        <v>12000</v>
      </c>
      <c r="AU116" s="28">
        <f t="shared" si="27"/>
        <v>0</v>
      </c>
    </row>
    <row r="117" spans="2:47">
      <c r="B117" s="25">
        <v>2060</v>
      </c>
      <c r="C117" s="26">
        <v>12000</v>
      </c>
      <c r="D117" s="28">
        <f t="shared" si="20"/>
        <v>0</v>
      </c>
      <c r="E117" s="28">
        <f t="shared" si="27"/>
        <v>0</v>
      </c>
      <c r="F117" s="28">
        <f t="shared" si="27"/>
        <v>0</v>
      </c>
      <c r="G117" s="28">
        <f t="shared" si="27"/>
        <v>0</v>
      </c>
      <c r="H117" s="28">
        <f t="shared" si="27"/>
        <v>0</v>
      </c>
      <c r="I117" s="28">
        <f t="shared" si="27"/>
        <v>0</v>
      </c>
      <c r="J117" s="28">
        <f t="shared" si="27"/>
        <v>0</v>
      </c>
      <c r="K117" s="28">
        <f t="shared" si="27"/>
        <v>0</v>
      </c>
      <c r="L117" s="28">
        <f t="shared" si="27"/>
        <v>0</v>
      </c>
      <c r="M117" s="28">
        <f t="shared" si="27"/>
        <v>0</v>
      </c>
      <c r="N117" s="28">
        <f t="shared" si="27"/>
        <v>0</v>
      </c>
      <c r="O117" s="28">
        <f t="shared" si="27"/>
        <v>0</v>
      </c>
      <c r="P117" s="28">
        <f t="shared" si="27"/>
        <v>0</v>
      </c>
      <c r="Q117" s="28">
        <f t="shared" si="27"/>
        <v>0</v>
      </c>
      <c r="R117" s="28">
        <f t="shared" si="27"/>
        <v>0</v>
      </c>
      <c r="S117" s="28">
        <f t="shared" si="27"/>
        <v>0</v>
      </c>
      <c r="T117" s="28">
        <f t="shared" si="27"/>
        <v>0</v>
      </c>
      <c r="U117" s="28">
        <f t="shared" si="27"/>
        <v>0</v>
      </c>
      <c r="V117" s="28">
        <f t="shared" si="27"/>
        <v>0</v>
      </c>
      <c r="W117" s="28">
        <f t="shared" si="27"/>
        <v>0</v>
      </c>
      <c r="X117" s="28">
        <f t="shared" si="27"/>
        <v>0</v>
      </c>
      <c r="Y117" s="28">
        <f t="shared" si="27"/>
        <v>0</v>
      </c>
      <c r="Z117" s="28">
        <f t="shared" si="27"/>
        <v>0</v>
      </c>
      <c r="AA117" s="28">
        <f t="shared" si="27"/>
        <v>0</v>
      </c>
      <c r="AB117" s="28">
        <f t="shared" si="27"/>
        <v>0</v>
      </c>
      <c r="AC117" s="28">
        <f t="shared" si="27"/>
        <v>0</v>
      </c>
      <c r="AD117" s="28">
        <f t="shared" si="27"/>
        <v>0</v>
      </c>
      <c r="AE117" s="28">
        <f t="shared" si="27"/>
        <v>0</v>
      </c>
      <c r="AF117" s="28">
        <f t="shared" si="27"/>
        <v>0</v>
      </c>
      <c r="AG117" s="28">
        <f t="shared" si="27"/>
        <v>0</v>
      </c>
      <c r="AH117" s="28">
        <f t="shared" si="27"/>
        <v>0</v>
      </c>
      <c r="AI117" s="28">
        <f t="shared" si="27"/>
        <v>0</v>
      </c>
      <c r="AJ117" s="28">
        <f t="shared" si="27"/>
        <v>0</v>
      </c>
      <c r="AK117" s="28">
        <f t="shared" si="27"/>
        <v>0</v>
      </c>
      <c r="AL117" s="28">
        <f t="shared" si="27"/>
        <v>0</v>
      </c>
      <c r="AM117" s="28">
        <f t="shared" si="27"/>
        <v>0</v>
      </c>
      <c r="AN117" s="28">
        <f t="shared" si="27"/>
        <v>0</v>
      </c>
      <c r="AO117" s="28">
        <f t="shared" si="27"/>
        <v>0</v>
      </c>
      <c r="AP117" s="28">
        <f t="shared" si="27"/>
        <v>0</v>
      </c>
      <c r="AQ117" s="28">
        <f t="shared" si="27"/>
        <v>0</v>
      </c>
      <c r="AR117" s="28">
        <f t="shared" si="27"/>
        <v>0</v>
      </c>
      <c r="AS117" s="28">
        <f t="shared" si="27"/>
        <v>0</v>
      </c>
      <c r="AT117" s="28">
        <f t="shared" si="27"/>
        <v>0</v>
      </c>
      <c r="AU117" s="28">
        <f t="shared" si="27"/>
        <v>12000</v>
      </c>
    </row>
    <row r="118" spans="2:47">
      <c r="C118" s="30" t="s">
        <v>523</v>
      </c>
      <c r="D118" s="30">
        <f>SUM(D74:D117)</f>
        <v>0</v>
      </c>
      <c r="E118" s="30">
        <f t="shared" ref="E118:AU118" si="28">SUM(E74:E117)</f>
        <v>0</v>
      </c>
      <c r="F118" s="30">
        <f t="shared" si="28"/>
        <v>0</v>
      </c>
      <c r="G118" s="30">
        <f t="shared" si="28"/>
        <v>0</v>
      </c>
      <c r="H118" s="30">
        <f t="shared" si="28"/>
        <v>0</v>
      </c>
      <c r="I118" s="30">
        <f t="shared" si="28"/>
        <v>0</v>
      </c>
      <c r="J118" s="30">
        <f t="shared" si="28"/>
        <v>0</v>
      </c>
      <c r="K118" s="30">
        <f t="shared" si="28"/>
        <v>12000</v>
      </c>
      <c r="L118" s="30">
        <f t="shared" si="28"/>
        <v>12000</v>
      </c>
      <c r="M118" s="30">
        <f t="shared" si="28"/>
        <v>12000</v>
      </c>
      <c r="N118" s="30">
        <f t="shared" si="28"/>
        <v>12000</v>
      </c>
      <c r="O118" s="30">
        <f t="shared" si="28"/>
        <v>12000</v>
      </c>
      <c r="P118" s="30">
        <f t="shared" si="28"/>
        <v>12000</v>
      </c>
      <c r="Q118" s="30">
        <f t="shared" si="28"/>
        <v>12000</v>
      </c>
      <c r="R118" s="30">
        <f t="shared" si="28"/>
        <v>12000</v>
      </c>
      <c r="S118" s="30">
        <f t="shared" si="28"/>
        <v>12000</v>
      </c>
      <c r="T118" s="30">
        <f t="shared" si="28"/>
        <v>12000</v>
      </c>
      <c r="U118" s="30">
        <f t="shared" si="28"/>
        <v>12000</v>
      </c>
      <c r="V118" s="30">
        <f t="shared" si="28"/>
        <v>12000</v>
      </c>
      <c r="W118" s="30">
        <f t="shared" si="28"/>
        <v>12000</v>
      </c>
      <c r="X118" s="30">
        <f t="shared" si="28"/>
        <v>12000</v>
      </c>
      <c r="Y118" s="30">
        <f t="shared" si="28"/>
        <v>12000</v>
      </c>
      <c r="Z118" s="30">
        <f t="shared" si="28"/>
        <v>24000</v>
      </c>
      <c r="AA118" s="30">
        <f t="shared" si="28"/>
        <v>24000</v>
      </c>
      <c r="AB118" s="30">
        <f t="shared" si="28"/>
        <v>24000</v>
      </c>
      <c r="AC118" s="30">
        <f t="shared" si="28"/>
        <v>24000</v>
      </c>
      <c r="AD118" s="30">
        <f t="shared" si="28"/>
        <v>24000</v>
      </c>
      <c r="AE118" s="30">
        <f t="shared" si="28"/>
        <v>24000</v>
      </c>
      <c r="AF118" s="30">
        <f t="shared" si="28"/>
        <v>24000</v>
      </c>
      <c r="AG118" s="30">
        <f t="shared" si="28"/>
        <v>24000</v>
      </c>
      <c r="AH118" s="30">
        <f t="shared" si="28"/>
        <v>24000</v>
      </c>
      <c r="AI118" s="30">
        <f t="shared" si="28"/>
        <v>24000</v>
      </c>
      <c r="AJ118" s="30">
        <f t="shared" si="28"/>
        <v>24000</v>
      </c>
      <c r="AK118" s="30">
        <f t="shared" si="28"/>
        <v>24000</v>
      </c>
      <c r="AL118" s="30">
        <f t="shared" si="28"/>
        <v>24000</v>
      </c>
      <c r="AM118" s="30">
        <f t="shared" si="28"/>
        <v>24000</v>
      </c>
      <c r="AN118" s="30">
        <f t="shared" si="28"/>
        <v>24000</v>
      </c>
      <c r="AO118" s="30">
        <f t="shared" si="28"/>
        <v>36000</v>
      </c>
      <c r="AP118" s="30">
        <f t="shared" si="28"/>
        <v>36000</v>
      </c>
      <c r="AQ118" s="30">
        <f t="shared" si="28"/>
        <v>36000</v>
      </c>
      <c r="AR118" s="30">
        <f t="shared" si="28"/>
        <v>36000</v>
      </c>
      <c r="AS118" s="30">
        <f t="shared" si="28"/>
        <v>36000</v>
      </c>
      <c r="AT118" s="30">
        <f t="shared" si="28"/>
        <v>36000</v>
      </c>
      <c r="AU118" s="30">
        <f t="shared" si="28"/>
        <v>36000</v>
      </c>
    </row>
  </sheetData>
  <mergeCells count="1">
    <mergeCell ref="B71:F71"/>
  </mergeCells>
  <hyperlinks>
    <hyperlink ref="B71:F71" location="Res_SST!A1" display="Ir a Hoja Resumen" xr:uid="{3077FA05-84D8-496D-8BCE-DF8CD6DD39A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6EA5-CF94-4A8D-BF0C-A62CFF9E30EF}">
  <sheetPr>
    <tabColor theme="5" tint="0.79998168889431442"/>
  </sheetPr>
  <dimension ref="B2:AU92"/>
  <sheetViews>
    <sheetView topLeftCell="T34" workbookViewId="0">
      <selection activeCell="G51" sqref="G51:AK51"/>
    </sheetView>
  </sheetViews>
  <sheetFormatPr defaultColWidth="11.42578125" defaultRowHeight="12.95"/>
  <cols>
    <col min="1" max="1" width="11.42578125" style="26"/>
    <col min="2" max="2" width="29.14062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397</v>
      </c>
      <c r="C3" s="28" t="s">
        <v>498</v>
      </c>
      <c r="D3" s="28">
        <v>1106.0999999999999</v>
      </c>
      <c r="E3" s="28">
        <v>1186.3999999999999</v>
      </c>
      <c r="F3" s="28">
        <v>1281.6999999999998</v>
      </c>
      <c r="G3" s="28">
        <v>1393.8</v>
      </c>
      <c r="H3" s="28">
        <v>1523.2</v>
      </c>
      <c r="I3" s="28">
        <v>1500.5</v>
      </c>
      <c r="J3" s="28">
        <v>1514.4</v>
      </c>
      <c r="K3" s="28">
        <v>1527.1999999999998</v>
      </c>
      <c r="L3" s="28">
        <v>1543.1</v>
      </c>
      <c r="M3" s="28">
        <v>1554.6999999999998</v>
      </c>
      <c r="N3" s="28">
        <v>1563.7</v>
      </c>
      <c r="O3" s="28">
        <v>1570.1999999999996</v>
      </c>
      <c r="P3" s="28">
        <v>1572.3</v>
      </c>
      <c r="Q3" s="28">
        <v>1572.2999999999997</v>
      </c>
      <c r="R3" s="28">
        <v>1586.8999999999999</v>
      </c>
      <c r="S3" s="28">
        <v>1600.8999999999999</v>
      </c>
      <c r="T3" s="28">
        <v>1614.3999999999996</v>
      </c>
      <c r="U3" s="28">
        <v>1628.3999999999996</v>
      </c>
      <c r="V3" s="28">
        <v>1641.1</v>
      </c>
      <c r="W3" s="28">
        <v>1654</v>
      </c>
      <c r="X3" s="28">
        <v>1665.9999999999998</v>
      </c>
      <c r="Y3" s="28">
        <v>1677.5</v>
      </c>
      <c r="Z3" s="28">
        <v>1690.2</v>
      </c>
      <c r="AA3" s="28">
        <v>1700.8999999999999</v>
      </c>
      <c r="AB3" s="28">
        <v>1712.9999999999998</v>
      </c>
      <c r="AC3" s="28">
        <v>1723.3999999999999</v>
      </c>
      <c r="AD3" s="28">
        <v>1735.8</v>
      </c>
      <c r="AE3" s="28">
        <v>1746.8</v>
      </c>
      <c r="AF3" s="28">
        <v>1758.4999999999995</v>
      </c>
      <c r="AG3" s="28">
        <v>1768</v>
      </c>
      <c r="AH3" s="28">
        <v>1779.4</v>
      </c>
      <c r="AI3" s="28">
        <v>1789.9</v>
      </c>
      <c r="AJ3" s="28">
        <v>1800.3999999999999</v>
      </c>
      <c r="AK3" s="28">
        <v>1810.3999999999999</v>
      </c>
      <c r="AL3" s="28">
        <v>1820.5</v>
      </c>
      <c r="AM3" s="28">
        <v>1829.6</v>
      </c>
      <c r="AN3" s="28">
        <v>1837.6</v>
      </c>
      <c r="AO3" s="28">
        <v>1843.7999999999997</v>
      </c>
      <c r="AP3" s="28">
        <v>1849.1</v>
      </c>
      <c r="AQ3" s="28">
        <v>1851.9</v>
      </c>
      <c r="AR3" s="28">
        <v>1855.1999999999998</v>
      </c>
      <c r="AS3" s="28">
        <v>1857.7</v>
      </c>
      <c r="AT3" s="28">
        <v>1857.1</v>
      </c>
      <c r="AU3" s="28">
        <v>1855.6</v>
      </c>
    </row>
    <row r="4" spans="2:47">
      <c r="B4" s="27" t="s">
        <v>432</v>
      </c>
      <c r="C4" s="28" t="s">
        <v>498</v>
      </c>
      <c r="D4" s="28">
        <v>9399</v>
      </c>
      <c r="E4" s="28">
        <v>9876.7999999999993</v>
      </c>
      <c r="F4" s="28">
        <v>10361.5</v>
      </c>
      <c r="G4" s="28">
        <v>10854.699999999997</v>
      </c>
      <c r="H4" s="28">
        <v>11357.6</v>
      </c>
      <c r="I4" s="28">
        <v>11598.1</v>
      </c>
      <c r="J4" s="28">
        <v>11870.100000000002</v>
      </c>
      <c r="K4" s="28">
        <v>12012.199999999999</v>
      </c>
      <c r="L4" s="28">
        <v>12151.900000000001</v>
      </c>
      <c r="M4" s="28">
        <v>12281.5</v>
      </c>
      <c r="N4" s="28">
        <v>12405.400000000001</v>
      </c>
      <c r="O4" s="28">
        <v>12522.8</v>
      </c>
      <c r="P4" s="28">
        <v>12631.4</v>
      </c>
      <c r="Q4" s="28">
        <v>12734.400000000001</v>
      </c>
      <c r="R4" s="28">
        <v>12861.500000000002</v>
      </c>
      <c r="S4" s="28">
        <v>12986.599999999999</v>
      </c>
      <c r="T4" s="28">
        <v>13109</v>
      </c>
      <c r="U4" s="28">
        <v>13231.1</v>
      </c>
      <c r="V4" s="28">
        <v>13348.9</v>
      </c>
      <c r="W4" s="28">
        <v>13465.699999999997</v>
      </c>
      <c r="X4" s="28">
        <v>13578.999999999998</v>
      </c>
      <c r="Y4" s="28">
        <v>13690.099999999997</v>
      </c>
      <c r="Z4" s="28">
        <v>13801</v>
      </c>
      <c r="AA4" s="28">
        <v>13907.3</v>
      </c>
      <c r="AB4" s="28">
        <v>14013.200000000003</v>
      </c>
      <c r="AC4" s="28">
        <v>14115.300000000001</v>
      </c>
      <c r="AD4" s="28">
        <v>14217.900000000001</v>
      </c>
      <c r="AE4" s="28">
        <v>14316.699999999999</v>
      </c>
      <c r="AF4" s="28">
        <v>14414.500000000002</v>
      </c>
      <c r="AG4" s="28">
        <v>14507.5</v>
      </c>
      <c r="AH4" s="28">
        <v>14601.499999999998</v>
      </c>
      <c r="AI4" s="28">
        <v>14692.399999999998</v>
      </c>
      <c r="AJ4" s="28">
        <v>14781.099999999999</v>
      </c>
      <c r="AK4" s="28">
        <v>14867.1</v>
      </c>
      <c r="AL4" s="28">
        <v>14950.999999999996</v>
      </c>
      <c r="AM4" s="28">
        <v>15031.800000000001</v>
      </c>
      <c r="AN4" s="28">
        <v>15109.3</v>
      </c>
      <c r="AO4" s="28">
        <v>15182.799999999997</v>
      </c>
      <c r="AP4" s="28">
        <v>15253.700000000003</v>
      </c>
      <c r="AQ4" s="28">
        <v>15319.6</v>
      </c>
      <c r="AR4" s="28">
        <v>15385.4</v>
      </c>
      <c r="AS4" s="28">
        <v>15449.400000000001</v>
      </c>
      <c r="AT4" s="28">
        <v>15509.3</v>
      </c>
      <c r="AU4" s="28">
        <v>15565.9</v>
      </c>
    </row>
    <row r="5" spans="2:47">
      <c r="B5" s="27" t="s">
        <v>385</v>
      </c>
      <c r="C5" s="28" t="s">
        <v>498</v>
      </c>
      <c r="D5" s="28">
        <v>11279.300000000001</v>
      </c>
      <c r="E5" s="28">
        <v>11923.899999999998</v>
      </c>
      <c r="F5" s="28">
        <v>12561.300000000001</v>
      </c>
      <c r="G5" s="28">
        <v>13191.800000000001</v>
      </c>
      <c r="H5" s="28">
        <v>13814.599999999999</v>
      </c>
      <c r="I5" s="28">
        <v>14957.6</v>
      </c>
      <c r="J5" s="28">
        <v>15235</v>
      </c>
      <c r="K5" s="28">
        <v>15484.1</v>
      </c>
      <c r="L5" s="28">
        <v>15777.400000000001</v>
      </c>
      <c r="M5" s="28">
        <v>16075.900000000001</v>
      </c>
      <c r="N5" s="28">
        <v>16371.8</v>
      </c>
      <c r="O5" s="28">
        <v>16671.3</v>
      </c>
      <c r="P5" s="28">
        <v>16972.8</v>
      </c>
      <c r="Q5" s="28">
        <v>17275.3</v>
      </c>
      <c r="R5" s="28">
        <v>17526.900000000005</v>
      </c>
      <c r="S5" s="28">
        <v>17772.699999999997</v>
      </c>
      <c r="T5" s="28">
        <v>18013.999999999996</v>
      </c>
      <c r="U5" s="28">
        <v>18251.100000000002</v>
      </c>
      <c r="V5" s="28">
        <v>18483.300000000003</v>
      </c>
      <c r="W5" s="28">
        <v>18711.600000000002</v>
      </c>
      <c r="X5" s="28">
        <v>18934.600000000002</v>
      </c>
      <c r="Y5" s="28">
        <v>19152.599999999999</v>
      </c>
      <c r="Z5" s="28">
        <v>19366.000000000004</v>
      </c>
      <c r="AA5" s="28">
        <v>19574</v>
      </c>
      <c r="AB5" s="28">
        <v>19777.100000000002</v>
      </c>
      <c r="AC5" s="28">
        <v>19974.299999999996</v>
      </c>
      <c r="AD5" s="28">
        <v>20166.400000000001</v>
      </c>
      <c r="AE5" s="28">
        <v>20352</v>
      </c>
      <c r="AF5" s="28">
        <v>20532</v>
      </c>
      <c r="AG5" s="28">
        <v>20706</v>
      </c>
      <c r="AH5" s="28">
        <v>20873.899999999998</v>
      </c>
      <c r="AI5" s="28">
        <v>21036</v>
      </c>
      <c r="AJ5" s="28">
        <v>21192.499999999996</v>
      </c>
      <c r="AK5" s="28">
        <v>21343.1</v>
      </c>
      <c r="AL5" s="28">
        <v>21488.2</v>
      </c>
      <c r="AM5" s="28">
        <v>21635.3</v>
      </c>
      <c r="AN5" s="28">
        <v>21785.200000000001</v>
      </c>
      <c r="AO5" s="28">
        <v>21939.5</v>
      </c>
      <c r="AP5" s="28">
        <v>22097.399999999998</v>
      </c>
      <c r="AQ5" s="28">
        <v>22257.700000000004</v>
      </c>
      <c r="AR5" s="28">
        <v>22423.3</v>
      </c>
      <c r="AS5" s="28">
        <v>22591.399999999998</v>
      </c>
      <c r="AT5" s="28">
        <v>22761.799999999996</v>
      </c>
      <c r="AU5" s="28">
        <v>22936.399999999998</v>
      </c>
    </row>
    <row r="6" spans="2:47">
      <c r="B6" s="27" t="s">
        <v>434</v>
      </c>
      <c r="C6" s="28" t="s">
        <v>498</v>
      </c>
      <c r="D6" s="28">
        <v>5345</v>
      </c>
      <c r="E6" s="28">
        <v>5406.1</v>
      </c>
      <c r="F6" s="28">
        <v>5462.0999999999995</v>
      </c>
      <c r="G6" s="28">
        <v>5512.7999999999993</v>
      </c>
      <c r="H6" s="28">
        <v>5557.6</v>
      </c>
      <c r="I6" s="28">
        <v>5669.6</v>
      </c>
      <c r="J6" s="28">
        <v>5746.4</v>
      </c>
      <c r="K6" s="28">
        <v>5808.4</v>
      </c>
      <c r="L6" s="28">
        <v>5869.7999999999993</v>
      </c>
      <c r="M6" s="28">
        <v>5926.1</v>
      </c>
      <c r="N6" s="28">
        <v>5981.5</v>
      </c>
      <c r="O6" s="28">
        <v>6035.3</v>
      </c>
      <c r="P6" s="28">
        <v>6087.5999999999995</v>
      </c>
      <c r="Q6" s="28">
        <v>6138.2</v>
      </c>
      <c r="R6" s="28">
        <v>6193.5</v>
      </c>
      <c r="S6" s="28">
        <v>6247.9</v>
      </c>
      <c r="T6" s="28">
        <v>6301.8</v>
      </c>
      <c r="U6" s="28">
        <v>6354.5</v>
      </c>
      <c r="V6" s="28">
        <v>6406.1</v>
      </c>
      <c r="W6" s="28">
        <v>6456.9000000000005</v>
      </c>
      <c r="X6" s="28">
        <v>6507.1</v>
      </c>
      <c r="Y6" s="28">
        <v>6555.9</v>
      </c>
      <c r="Z6" s="28">
        <v>6603.7000000000007</v>
      </c>
      <c r="AA6" s="28">
        <v>6648.7999999999993</v>
      </c>
      <c r="AB6" s="28">
        <v>6691.9</v>
      </c>
      <c r="AC6" s="28">
        <v>6733</v>
      </c>
      <c r="AD6" s="28">
        <v>6772.7000000000007</v>
      </c>
      <c r="AE6" s="28">
        <v>6810.7</v>
      </c>
      <c r="AF6" s="28">
        <v>6846.4</v>
      </c>
      <c r="AG6" s="28">
        <v>6880</v>
      </c>
      <c r="AH6" s="28">
        <v>6911.6</v>
      </c>
      <c r="AI6" s="28">
        <v>6940.8</v>
      </c>
      <c r="AJ6" s="28">
        <v>6967.2000000000007</v>
      </c>
      <c r="AK6" s="28">
        <v>6990.8</v>
      </c>
      <c r="AL6" s="28">
        <v>7011.2999999999993</v>
      </c>
      <c r="AM6" s="28">
        <v>7028.5</v>
      </c>
      <c r="AN6" s="28">
        <v>7041.6</v>
      </c>
      <c r="AO6" s="28">
        <v>7050.8</v>
      </c>
      <c r="AP6" s="28">
        <v>7055.6</v>
      </c>
      <c r="AQ6" s="28">
        <v>7055.9</v>
      </c>
      <c r="AR6" s="28">
        <v>7050.9</v>
      </c>
      <c r="AS6" s="28">
        <v>7040.7999999999993</v>
      </c>
      <c r="AT6" s="28">
        <v>7024.7000000000007</v>
      </c>
      <c r="AU6" s="28">
        <v>7002.5</v>
      </c>
    </row>
    <row r="7" spans="2:47">
      <c r="B7" s="27" t="s">
        <v>439</v>
      </c>
      <c r="C7" s="28" t="s">
        <v>498</v>
      </c>
      <c r="D7" s="28">
        <v>126.5</v>
      </c>
      <c r="E7" s="28">
        <v>153.20000000000002</v>
      </c>
      <c r="F7" s="28">
        <v>179.60000000000002</v>
      </c>
      <c r="G7" s="28">
        <v>206.20000000000005</v>
      </c>
      <c r="H7" s="28">
        <v>232.60000000000002</v>
      </c>
      <c r="I7" s="28">
        <v>232.5</v>
      </c>
      <c r="J7" s="28">
        <v>232.1</v>
      </c>
      <c r="K7" s="28">
        <v>231.6</v>
      </c>
      <c r="L7" s="28">
        <v>231.10000000000002</v>
      </c>
      <c r="M7" s="28">
        <v>230.90000000000003</v>
      </c>
      <c r="N7" s="28">
        <v>230.1</v>
      </c>
      <c r="O7" s="28">
        <v>229.9</v>
      </c>
      <c r="P7" s="28">
        <v>229.50000000000003</v>
      </c>
      <c r="Q7" s="28">
        <v>229.3</v>
      </c>
      <c r="R7" s="28">
        <v>228.6</v>
      </c>
      <c r="S7" s="28">
        <v>228.29999999999998</v>
      </c>
      <c r="T7" s="28">
        <v>228</v>
      </c>
      <c r="U7" s="28">
        <v>227.79999999999998</v>
      </c>
      <c r="V7" s="28">
        <v>227.20000000000002</v>
      </c>
      <c r="W7" s="28">
        <v>227.20000000000002</v>
      </c>
      <c r="X7" s="28">
        <v>226.89999999999998</v>
      </c>
      <c r="Y7" s="28">
        <v>226.79999999999998</v>
      </c>
      <c r="Z7" s="28">
        <v>226.5</v>
      </c>
      <c r="AA7" s="28">
        <v>226.29999999999998</v>
      </c>
      <c r="AB7" s="28">
        <v>226.1</v>
      </c>
      <c r="AC7" s="28">
        <v>225.9</v>
      </c>
      <c r="AD7" s="28">
        <v>225.7</v>
      </c>
      <c r="AE7" s="28">
        <v>225.3</v>
      </c>
      <c r="AF7" s="28">
        <v>225.3</v>
      </c>
      <c r="AG7" s="28">
        <v>224.99999999999997</v>
      </c>
      <c r="AH7" s="28">
        <v>224.99999999999997</v>
      </c>
      <c r="AI7" s="28">
        <v>224.89999999999998</v>
      </c>
      <c r="AJ7" s="28">
        <v>224.79999999999998</v>
      </c>
      <c r="AK7" s="28">
        <v>224.7</v>
      </c>
      <c r="AL7" s="28">
        <v>224.29999999999998</v>
      </c>
      <c r="AM7" s="28">
        <v>224.2</v>
      </c>
      <c r="AN7" s="28">
        <v>224.1</v>
      </c>
      <c r="AO7" s="28">
        <v>224</v>
      </c>
      <c r="AP7" s="28">
        <v>224</v>
      </c>
      <c r="AQ7" s="28">
        <v>223.9</v>
      </c>
      <c r="AR7" s="28">
        <v>223.9</v>
      </c>
      <c r="AS7" s="28">
        <v>223.9</v>
      </c>
      <c r="AT7" s="28">
        <v>223.6</v>
      </c>
      <c r="AU7" s="28">
        <v>223.5</v>
      </c>
    </row>
    <row r="8" spans="2:47">
      <c r="B8" s="27" t="s">
        <v>391</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436</v>
      </c>
      <c r="C9" s="28" t="s">
        <v>498</v>
      </c>
      <c r="D9" s="28">
        <v>15899.2</v>
      </c>
      <c r="E9" s="28">
        <v>17751.7</v>
      </c>
      <c r="F9" s="28">
        <v>19640.3</v>
      </c>
      <c r="G9" s="28">
        <v>21560.600000000002</v>
      </c>
      <c r="H9" s="28">
        <v>23507.599999999999</v>
      </c>
      <c r="I9" s="28">
        <v>23498.800000000003</v>
      </c>
      <c r="J9" s="28">
        <v>23780.799999999999</v>
      </c>
      <c r="K9" s="28">
        <v>23937.4</v>
      </c>
      <c r="L9" s="28">
        <v>24067</v>
      </c>
      <c r="M9" s="28">
        <v>24150.799999999996</v>
      </c>
      <c r="N9" s="28">
        <v>24215.199999999997</v>
      </c>
      <c r="O9" s="28">
        <v>24263</v>
      </c>
      <c r="P9" s="28">
        <v>24261.1</v>
      </c>
      <c r="Q9" s="28">
        <v>24252.100000000002</v>
      </c>
      <c r="R9" s="28">
        <v>24391.999999999996</v>
      </c>
      <c r="S9" s="28">
        <v>24528.599999999995</v>
      </c>
      <c r="T9" s="28">
        <v>24657.100000000002</v>
      </c>
      <c r="U9" s="28">
        <v>24802.799999999996</v>
      </c>
      <c r="V9" s="28">
        <v>24921.500000000004</v>
      </c>
      <c r="W9" s="28">
        <v>25048.9</v>
      </c>
      <c r="X9" s="28">
        <v>25164.400000000001</v>
      </c>
      <c r="Y9" s="28">
        <v>25269.4</v>
      </c>
      <c r="Z9" s="28">
        <v>25406.7</v>
      </c>
      <c r="AA9" s="28">
        <v>25506.7</v>
      </c>
      <c r="AB9" s="28">
        <v>25632.2</v>
      </c>
      <c r="AC9" s="28">
        <v>25727.8</v>
      </c>
      <c r="AD9" s="28">
        <v>25860.100000000002</v>
      </c>
      <c r="AE9" s="28">
        <v>25966.6</v>
      </c>
      <c r="AF9" s="28">
        <v>26088.800000000003</v>
      </c>
      <c r="AG9" s="28">
        <v>26163.5</v>
      </c>
      <c r="AH9" s="28">
        <v>26281.3</v>
      </c>
      <c r="AI9" s="28">
        <v>26378.400000000001</v>
      </c>
      <c r="AJ9" s="28">
        <v>26482.100000000002</v>
      </c>
      <c r="AK9" s="28">
        <v>26567.300000000007</v>
      </c>
      <c r="AL9" s="28">
        <v>26658.600000000006</v>
      </c>
      <c r="AM9" s="28">
        <v>26738.9</v>
      </c>
      <c r="AN9" s="28">
        <v>26801.200000000001</v>
      </c>
      <c r="AO9" s="28">
        <v>26808.5</v>
      </c>
      <c r="AP9" s="28">
        <v>26802.9</v>
      </c>
      <c r="AQ9" s="28">
        <v>26736.199999999997</v>
      </c>
      <c r="AR9" s="28">
        <v>26673.899999999998</v>
      </c>
      <c r="AS9" s="28">
        <v>26599.599999999999</v>
      </c>
      <c r="AT9" s="28">
        <v>26474.7</v>
      </c>
      <c r="AU9" s="28">
        <v>26345.8</v>
      </c>
    </row>
    <row r="10" spans="2:47">
      <c r="B10" s="27" t="s">
        <v>501</v>
      </c>
      <c r="C10" s="29" t="s">
        <v>498</v>
      </c>
      <c r="D10" s="30">
        <f>SUM(D3:D9)</f>
        <v>43155.100000000006</v>
      </c>
      <c r="E10" s="30">
        <f t="shared" ref="E10:AU10" si="0">SUM(E3:E9)</f>
        <v>46298.1</v>
      </c>
      <c r="F10" s="30">
        <f t="shared" si="0"/>
        <v>49486.5</v>
      </c>
      <c r="G10" s="30">
        <f t="shared" si="0"/>
        <v>52719.899999999994</v>
      </c>
      <c r="H10" s="30">
        <f t="shared" si="0"/>
        <v>55993.2</v>
      </c>
      <c r="I10" s="30">
        <f t="shared" si="0"/>
        <v>57457.100000000006</v>
      </c>
      <c r="J10" s="30">
        <f t="shared" si="0"/>
        <v>58378.8</v>
      </c>
      <c r="K10" s="30">
        <f t="shared" si="0"/>
        <v>59000.9</v>
      </c>
      <c r="L10" s="30">
        <f t="shared" si="0"/>
        <v>59640.299999999996</v>
      </c>
      <c r="M10" s="30">
        <f t="shared" si="0"/>
        <v>60219.9</v>
      </c>
      <c r="N10" s="30">
        <f t="shared" si="0"/>
        <v>60767.7</v>
      </c>
      <c r="O10" s="30">
        <f t="shared" si="0"/>
        <v>61292.5</v>
      </c>
      <c r="P10" s="30">
        <f t="shared" si="0"/>
        <v>61754.7</v>
      </c>
      <c r="Q10" s="30">
        <f t="shared" si="0"/>
        <v>62201.600000000006</v>
      </c>
      <c r="R10" s="30">
        <f t="shared" si="0"/>
        <v>62789.399999999994</v>
      </c>
      <c r="S10" s="30">
        <f t="shared" si="0"/>
        <v>63365</v>
      </c>
      <c r="T10" s="30">
        <f t="shared" si="0"/>
        <v>63924.3</v>
      </c>
      <c r="U10" s="30">
        <f t="shared" si="0"/>
        <v>64495.700000000004</v>
      </c>
      <c r="V10" s="30">
        <f t="shared" si="0"/>
        <v>65028.100000000006</v>
      </c>
      <c r="W10" s="30">
        <f t="shared" si="0"/>
        <v>65564.3</v>
      </c>
      <c r="X10" s="30">
        <f t="shared" si="0"/>
        <v>66078</v>
      </c>
      <c r="Y10" s="30">
        <f t="shared" si="0"/>
        <v>66572.3</v>
      </c>
      <c r="Z10" s="30">
        <f t="shared" si="0"/>
        <v>67094.100000000006</v>
      </c>
      <c r="AA10" s="30">
        <f t="shared" si="0"/>
        <v>67564</v>
      </c>
      <c r="AB10" s="30">
        <f t="shared" si="0"/>
        <v>68053.5</v>
      </c>
      <c r="AC10" s="30">
        <f t="shared" si="0"/>
        <v>68499.7</v>
      </c>
      <c r="AD10" s="30">
        <f t="shared" si="0"/>
        <v>68978.600000000006</v>
      </c>
      <c r="AE10" s="30">
        <f t="shared" si="0"/>
        <v>69418.100000000006</v>
      </c>
      <c r="AF10" s="30">
        <f t="shared" si="0"/>
        <v>69865.5</v>
      </c>
      <c r="AG10" s="30">
        <f t="shared" si="0"/>
        <v>70250</v>
      </c>
      <c r="AH10" s="30">
        <f t="shared" si="0"/>
        <v>70672.7</v>
      </c>
      <c r="AI10" s="30">
        <f t="shared" si="0"/>
        <v>71062.400000000009</v>
      </c>
      <c r="AJ10" s="30">
        <f t="shared" si="0"/>
        <v>71448.100000000006</v>
      </c>
      <c r="AK10" s="30">
        <f t="shared" si="0"/>
        <v>71803.400000000009</v>
      </c>
      <c r="AL10" s="30">
        <f t="shared" si="0"/>
        <v>72153.900000000009</v>
      </c>
      <c r="AM10" s="30">
        <f t="shared" si="0"/>
        <v>72488.299999999988</v>
      </c>
      <c r="AN10" s="30">
        <f t="shared" si="0"/>
        <v>72799</v>
      </c>
      <c r="AO10" s="30">
        <f t="shared" si="0"/>
        <v>73049.399999999994</v>
      </c>
      <c r="AP10" s="30">
        <f t="shared" si="0"/>
        <v>73282.7</v>
      </c>
      <c r="AQ10" s="30">
        <f t="shared" si="0"/>
        <v>73445.200000000012</v>
      </c>
      <c r="AR10" s="30">
        <f t="shared" si="0"/>
        <v>73612.599999999991</v>
      </c>
      <c r="AS10" s="30">
        <f t="shared" si="0"/>
        <v>73762.8</v>
      </c>
      <c r="AT10" s="30">
        <f t="shared" si="0"/>
        <v>73851.199999999997</v>
      </c>
      <c r="AU10" s="30">
        <f t="shared" si="0"/>
        <v>73929.7</v>
      </c>
    </row>
    <row r="12" spans="2:47">
      <c r="B12" s="24" t="s">
        <v>502</v>
      </c>
      <c r="C12" s="25" t="s">
        <v>422</v>
      </c>
      <c r="D12" s="25">
        <v>2017</v>
      </c>
      <c r="E12" s="25">
        <v>2018</v>
      </c>
      <c r="F12" s="25">
        <v>2019</v>
      </c>
      <c r="G12" s="25">
        <v>2020</v>
      </c>
      <c r="H12" s="25">
        <v>2021</v>
      </c>
      <c r="I12" s="25">
        <v>2022</v>
      </c>
      <c r="J12" s="25">
        <v>2023</v>
      </c>
      <c r="K12" s="25">
        <v>2024</v>
      </c>
      <c r="L12" s="25">
        <v>2025</v>
      </c>
      <c r="M12" s="25">
        <v>2026</v>
      </c>
      <c r="N12" s="25">
        <v>2027</v>
      </c>
      <c r="O12" s="25">
        <v>2028</v>
      </c>
      <c r="P12" s="25">
        <v>2029</v>
      </c>
      <c r="Q12" s="25">
        <v>2030</v>
      </c>
      <c r="R12" s="25">
        <v>2031</v>
      </c>
      <c r="S12" s="25">
        <v>2032</v>
      </c>
      <c r="T12" s="25">
        <v>2033</v>
      </c>
      <c r="U12" s="25">
        <v>2034</v>
      </c>
      <c r="V12" s="25">
        <v>2035</v>
      </c>
      <c r="W12" s="25">
        <v>2036</v>
      </c>
      <c r="X12" s="25">
        <v>2037</v>
      </c>
      <c r="Y12" s="25">
        <v>2038</v>
      </c>
      <c r="Z12" s="25">
        <v>2039</v>
      </c>
      <c r="AA12" s="25">
        <v>2040</v>
      </c>
      <c r="AB12" s="25">
        <v>2041</v>
      </c>
      <c r="AC12" s="25">
        <v>2042</v>
      </c>
      <c r="AD12" s="25">
        <v>2043</v>
      </c>
      <c r="AE12" s="25">
        <v>2044</v>
      </c>
      <c r="AF12" s="25">
        <v>2045</v>
      </c>
      <c r="AG12" s="25">
        <v>2046</v>
      </c>
      <c r="AH12" s="25">
        <v>2047</v>
      </c>
      <c r="AI12" s="25">
        <v>2048</v>
      </c>
      <c r="AJ12" s="25">
        <v>2049</v>
      </c>
      <c r="AK12" s="25">
        <v>2050</v>
      </c>
      <c r="AL12" s="25">
        <v>2051</v>
      </c>
      <c r="AM12" s="25">
        <v>2052</v>
      </c>
      <c r="AN12" s="25">
        <v>2053</v>
      </c>
      <c r="AO12" s="25">
        <v>2054</v>
      </c>
      <c r="AP12" s="25">
        <v>2055</v>
      </c>
      <c r="AQ12" s="25">
        <v>2056</v>
      </c>
      <c r="AR12" s="25">
        <v>2057</v>
      </c>
      <c r="AS12" s="25">
        <v>2058</v>
      </c>
      <c r="AT12" s="25">
        <v>2059</v>
      </c>
      <c r="AU12" s="25">
        <v>2060</v>
      </c>
    </row>
    <row r="13" spans="2:47">
      <c r="B13" s="27" t="s">
        <v>397</v>
      </c>
      <c r="C13" s="28" t="s">
        <v>498</v>
      </c>
      <c r="D13" s="28">
        <v>1106.0999999999999</v>
      </c>
      <c r="E13" s="28">
        <v>1186.4000000000001</v>
      </c>
      <c r="F13" s="28">
        <v>1281.7</v>
      </c>
      <c r="G13" s="28">
        <v>1393.8</v>
      </c>
      <c r="H13" s="28">
        <v>1523.2</v>
      </c>
      <c r="I13" s="28">
        <v>1500.5</v>
      </c>
      <c r="J13" s="28">
        <v>1514.6</v>
      </c>
      <c r="K13" s="28">
        <v>1527.6</v>
      </c>
      <c r="L13" s="28">
        <v>1543.3</v>
      </c>
      <c r="M13" s="28">
        <v>1555.2</v>
      </c>
      <c r="N13" s="28">
        <v>1564</v>
      </c>
      <c r="O13" s="28">
        <v>1570.4</v>
      </c>
      <c r="P13" s="28">
        <v>1572.8</v>
      </c>
      <c r="Q13" s="28">
        <v>1572.6</v>
      </c>
      <c r="R13" s="28">
        <v>1586.9</v>
      </c>
      <c r="S13" s="28">
        <v>1600.6</v>
      </c>
      <c r="T13" s="28">
        <v>1613.9</v>
      </c>
      <c r="U13" s="28">
        <v>1627.5</v>
      </c>
      <c r="V13" s="28">
        <v>1639.7</v>
      </c>
      <c r="W13" s="28">
        <v>1652.4</v>
      </c>
      <c r="X13" s="28">
        <v>1663.8</v>
      </c>
      <c r="Y13" s="28">
        <v>1674.9</v>
      </c>
      <c r="Z13" s="28">
        <v>1687.4</v>
      </c>
      <c r="AA13" s="28">
        <v>1697.8</v>
      </c>
      <c r="AB13" s="28">
        <v>1709.4</v>
      </c>
      <c r="AC13" s="28">
        <v>1719.8</v>
      </c>
      <c r="AD13" s="28">
        <v>1731.7</v>
      </c>
      <c r="AE13" s="28">
        <v>1742.2</v>
      </c>
      <c r="AF13" s="28">
        <v>1753.6</v>
      </c>
      <c r="AG13" s="28">
        <v>1762.7</v>
      </c>
      <c r="AH13" s="28">
        <v>1773.8</v>
      </c>
      <c r="AI13" s="28">
        <v>1783.9</v>
      </c>
      <c r="AJ13" s="28">
        <v>1794.1</v>
      </c>
      <c r="AK13" s="28">
        <v>1804.1</v>
      </c>
      <c r="AL13" s="28">
        <v>1813.3</v>
      </c>
      <c r="AM13" s="28">
        <v>1822.3</v>
      </c>
      <c r="AN13" s="28">
        <v>1830</v>
      </c>
      <c r="AO13" s="28">
        <v>1835.7</v>
      </c>
      <c r="AP13" s="28">
        <v>1840.6</v>
      </c>
      <c r="AQ13" s="28">
        <v>1843</v>
      </c>
      <c r="AR13" s="28">
        <v>1845.9</v>
      </c>
      <c r="AS13" s="28">
        <v>1848.2</v>
      </c>
      <c r="AT13" s="28">
        <v>1847.3</v>
      </c>
      <c r="AU13" s="28">
        <v>1845.3</v>
      </c>
    </row>
    <row r="14" spans="2:47">
      <c r="B14" s="27" t="s">
        <v>432</v>
      </c>
      <c r="C14" s="28" t="s">
        <v>498</v>
      </c>
      <c r="D14" s="28">
        <v>9399</v>
      </c>
      <c r="E14" s="28">
        <v>9876.7999999999993</v>
      </c>
      <c r="F14" s="28">
        <v>10361.5</v>
      </c>
      <c r="G14" s="28">
        <v>10854.7</v>
      </c>
      <c r="H14" s="28">
        <v>11357.6</v>
      </c>
      <c r="I14" s="28">
        <v>11598.1</v>
      </c>
      <c r="J14" s="28">
        <v>11869.4</v>
      </c>
      <c r="K14" s="28">
        <v>12010.8</v>
      </c>
      <c r="L14" s="28">
        <v>12148.7</v>
      </c>
      <c r="M14" s="28">
        <v>12277</v>
      </c>
      <c r="N14" s="28">
        <v>12399.1</v>
      </c>
      <c r="O14" s="28">
        <v>12514.6</v>
      </c>
      <c r="P14" s="28">
        <v>12621.7</v>
      </c>
      <c r="Q14" s="28">
        <v>12723.2</v>
      </c>
      <c r="R14" s="28">
        <v>12848.1</v>
      </c>
      <c r="S14" s="28">
        <v>12971.2</v>
      </c>
      <c r="T14" s="28">
        <v>13091.5</v>
      </c>
      <c r="U14" s="28">
        <v>13211.7</v>
      </c>
      <c r="V14" s="28">
        <v>13327.7</v>
      </c>
      <c r="W14" s="28">
        <v>13442.9</v>
      </c>
      <c r="X14" s="28">
        <v>13555.2</v>
      </c>
      <c r="Y14" s="28">
        <v>13664.6</v>
      </c>
      <c r="Z14" s="28">
        <v>13774.5</v>
      </c>
      <c r="AA14" s="28">
        <v>13879.4</v>
      </c>
      <c r="AB14" s="28">
        <v>13984.1</v>
      </c>
      <c r="AC14" s="28">
        <v>14085.1</v>
      </c>
      <c r="AD14" s="28">
        <v>14186.4</v>
      </c>
      <c r="AE14" s="28">
        <v>14284.3</v>
      </c>
      <c r="AF14" s="28">
        <v>14380.9</v>
      </c>
      <c r="AG14" s="28">
        <v>14473.1</v>
      </c>
      <c r="AH14" s="28">
        <v>14565.7</v>
      </c>
      <c r="AI14" s="28">
        <v>14655.4</v>
      </c>
      <c r="AJ14" s="28">
        <v>14743.5</v>
      </c>
      <c r="AK14" s="28">
        <v>14828.4</v>
      </c>
      <c r="AL14" s="28">
        <v>14911.2</v>
      </c>
      <c r="AM14" s="28">
        <v>14990.9</v>
      </c>
      <c r="AN14" s="28">
        <v>15067.2</v>
      </c>
      <c r="AO14" s="28">
        <v>15139.5</v>
      </c>
      <c r="AP14" s="28">
        <v>15209.9</v>
      </c>
      <c r="AQ14" s="28">
        <v>15274.9</v>
      </c>
      <c r="AR14" s="28">
        <v>15339.7</v>
      </c>
      <c r="AS14" s="28">
        <v>15403.1</v>
      </c>
      <c r="AT14" s="28">
        <v>15461.6</v>
      </c>
      <c r="AU14" s="28">
        <v>15517.2</v>
      </c>
    </row>
    <row r="15" spans="2:47">
      <c r="B15" s="27" t="s">
        <v>385</v>
      </c>
      <c r="C15" s="28" t="s">
        <v>498</v>
      </c>
      <c r="D15" s="28">
        <v>11279.3</v>
      </c>
      <c r="E15" s="28">
        <v>11923.9</v>
      </c>
      <c r="F15" s="28">
        <v>12561.3</v>
      </c>
      <c r="G15" s="28">
        <v>13191.8</v>
      </c>
      <c r="H15" s="28">
        <v>13814.6</v>
      </c>
      <c r="I15" s="28">
        <v>14957.6</v>
      </c>
      <c r="J15" s="28">
        <v>15226.7</v>
      </c>
      <c r="K15" s="28">
        <v>15462.6</v>
      </c>
      <c r="L15" s="28">
        <v>15749.5</v>
      </c>
      <c r="M15" s="28">
        <v>16041.4</v>
      </c>
      <c r="N15" s="28">
        <v>16332.1</v>
      </c>
      <c r="O15" s="28">
        <v>16626.3</v>
      </c>
      <c r="P15" s="28">
        <v>16922.3</v>
      </c>
      <c r="Q15" s="28">
        <v>17219.3</v>
      </c>
      <c r="R15" s="28">
        <v>17467</v>
      </c>
      <c r="S15" s="28">
        <v>17709.599999999999</v>
      </c>
      <c r="T15" s="28">
        <v>17947.400000000001</v>
      </c>
      <c r="U15" s="28">
        <v>18181.5</v>
      </c>
      <c r="V15" s="28">
        <v>18411.3</v>
      </c>
      <c r="W15" s="28">
        <v>18636.7</v>
      </c>
      <c r="X15" s="28">
        <v>18857.599999999999</v>
      </c>
      <c r="Y15" s="28">
        <v>19073.5</v>
      </c>
      <c r="Z15" s="28">
        <v>19284.900000000001</v>
      </c>
      <c r="AA15" s="28">
        <v>19491.3</v>
      </c>
      <c r="AB15" s="28">
        <v>19692.599999999999</v>
      </c>
      <c r="AC15" s="28">
        <v>19888.3</v>
      </c>
      <c r="AD15" s="28">
        <v>20078.5</v>
      </c>
      <c r="AE15" s="28">
        <v>20263.099999999999</v>
      </c>
      <c r="AF15" s="28">
        <v>20441.8</v>
      </c>
      <c r="AG15" s="28">
        <v>20614.599999999999</v>
      </c>
      <c r="AH15" s="28">
        <v>20781.099999999999</v>
      </c>
      <c r="AI15" s="28">
        <v>20942.400000000001</v>
      </c>
      <c r="AJ15" s="28">
        <v>21097.599999999999</v>
      </c>
      <c r="AK15" s="28">
        <v>21246.799999999999</v>
      </c>
      <c r="AL15" s="28">
        <v>21390.799999999999</v>
      </c>
      <c r="AM15" s="28">
        <v>21538.5</v>
      </c>
      <c r="AN15" s="28">
        <v>21687.5</v>
      </c>
      <c r="AO15" s="28">
        <v>21841</v>
      </c>
      <c r="AP15" s="28">
        <v>21997.9</v>
      </c>
      <c r="AQ15" s="28">
        <v>22157.1</v>
      </c>
      <c r="AR15" s="28">
        <v>22321.200000000001</v>
      </c>
      <c r="AS15" s="28">
        <v>22488.2</v>
      </c>
      <c r="AT15" s="28">
        <v>22657.3</v>
      </c>
      <c r="AU15" s="28">
        <v>22830.9</v>
      </c>
    </row>
    <row r="16" spans="2:47">
      <c r="B16" s="27" t="s">
        <v>434</v>
      </c>
      <c r="C16" s="28" t="s">
        <v>498</v>
      </c>
      <c r="D16" s="28">
        <v>5345</v>
      </c>
      <c r="E16" s="28">
        <v>5406.1</v>
      </c>
      <c r="F16" s="28">
        <v>5462.1</v>
      </c>
      <c r="G16" s="28">
        <v>5512.8</v>
      </c>
      <c r="H16" s="28">
        <v>5557.6</v>
      </c>
      <c r="I16" s="28">
        <v>5669.6</v>
      </c>
      <c r="J16" s="28">
        <v>5745.6</v>
      </c>
      <c r="K16" s="28">
        <v>5806.7</v>
      </c>
      <c r="L16" s="28">
        <v>5866.9</v>
      </c>
      <c r="M16" s="28">
        <v>5922</v>
      </c>
      <c r="N16" s="28">
        <v>5976.1</v>
      </c>
      <c r="O16" s="28">
        <v>6028.4</v>
      </c>
      <c r="P16" s="28">
        <v>6079.7</v>
      </c>
      <c r="Q16" s="28">
        <v>6129.3</v>
      </c>
      <c r="R16" s="28">
        <v>6183.6</v>
      </c>
      <c r="S16" s="28">
        <v>6237</v>
      </c>
      <c r="T16" s="28">
        <v>6289.7</v>
      </c>
      <c r="U16" s="28">
        <v>6341.4</v>
      </c>
      <c r="V16" s="28">
        <v>6392.1</v>
      </c>
      <c r="W16" s="28">
        <v>6441.9</v>
      </c>
      <c r="X16" s="28">
        <v>6490.9</v>
      </c>
      <c r="Y16" s="28">
        <v>6539</v>
      </c>
      <c r="Z16" s="28">
        <v>6586.1</v>
      </c>
      <c r="AA16" s="28">
        <v>6630.5</v>
      </c>
      <c r="AB16" s="28">
        <v>6672.4</v>
      </c>
      <c r="AC16" s="28">
        <v>6713.1</v>
      </c>
      <c r="AD16" s="28">
        <v>6752</v>
      </c>
      <c r="AE16" s="28">
        <v>6788.9</v>
      </c>
      <c r="AF16" s="28">
        <v>6824.1</v>
      </c>
      <c r="AG16" s="28">
        <v>6857.1</v>
      </c>
      <c r="AH16" s="28">
        <v>6887.9</v>
      </c>
      <c r="AI16" s="28">
        <v>6916.3</v>
      </c>
      <c r="AJ16" s="28">
        <v>6942</v>
      </c>
      <c r="AK16" s="28">
        <v>6965.1</v>
      </c>
      <c r="AL16" s="28">
        <v>6984.9</v>
      </c>
      <c r="AM16" s="28">
        <v>7001.2</v>
      </c>
      <c r="AN16" s="28">
        <v>7014</v>
      </c>
      <c r="AO16" s="28">
        <v>7022.6</v>
      </c>
      <c r="AP16" s="28">
        <v>7026.7</v>
      </c>
      <c r="AQ16" s="28">
        <v>7026.4</v>
      </c>
      <c r="AR16" s="28">
        <v>7021.4</v>
      </c>
      <c r="AS16" s="28">
        <v>7010.9</v>
      </c>
      <c r="AT16" s="28">
        <v>6994.4</v>
      </c>
      <c r="AU16" s="28">
        <v>6971.8</v>
      </c>
    </row>
    <row r="17" spans="2:47">
      <c r="B17" s="27" t="s">
        <v>439</v>
      </c>
      <c r="C17" s="28" t="s">
        <v>498</v>
      </c>
      <c r="D17" s="28">
        <v>126.5</v>
      </c>
      <c r="E17" s="28">
        <v>153.19999999999999</v>
      </c>
      <c r="F17" s="28">
        <v>179.6</v>
      </c>
      <c r="G17" s="28">
        <v>206.2</v>
      </c>
      <c r="H17" s="28">
        <v>232.6</v>
      </c>
      <c r="I17" s="28">
        <v>232.5</v>
      </c>
      <c r="J17" s="28">
        <v>232.1</v>
      </c>
      <c r="K17" s="28">
        <v>231.6</v>
      </c>
      <c r="L17" s="28">
        <v>231.1</v>
      </c>
      <c r="M17" s="28">
        <v>230.7</v>
      </c>
      <c r="N17" s="28">
        <v>230.1</v>
      </c>
      <c r="O17" s="28">
        <v>229.9</v>
      </c>
      <c r="P17" s="28">
        <v>229.6</v>
      </c>
      <c r="Q17" s="28">
        <v>229.3</v>
      </c>
      <c r="R17" s="28">
        <v>228.6</v>
      </c>
      <c r="S17" s="28">
        <v>228.4</v>
      </c>
      <c r="T17" s="28">
        <v>228</v>
      </c>
      <c r="U17" s="28">
        <v>227.9</v>
      </c>
      <c r="V17" s="28">
        <v>227.2</v>
      </c>
      <c r="W17" s="28">
        <v>227.2</v>
      </c>
      <c r="X17" s="28">
        <v>227.1</v>
      </c>
      <c r="Y17" s="28">
        <v>226.8</v>
      </c>
      <c r="Z17" s="28">
        <v>226.5</v>
      </c>
      <c r="AA17" s="28">
        <v>226.3</v>
      </c>
      <c r="AB17" s="28">
        <v>226.1</v>
      </c>
      <c r="AC17" s="28">
        <v>226</v>
      </c>
      <c r="AD17" s="28">
        <v>225.7</v>
      </c>
      <c r="AE17" s="28">
        <v>225.4</v>
      </c>
      <c r="AF17" s="28">
        <v>225.3</v>
      </c>
      <c r="AG17" s="28">
        <v>225.3</v>
      </c>
      <c r="AH17" s="28">
        <v>225</v>
      </c>
      <c r="AI17" s="28">
        <v>224.9</v>
      </c>
      <c r="AJ17" s="28">
        <v>224.8</v>
      </c>
      <c r="AK17" s="28">
        <v>224.7</v>
      </c>
      <c r="AL17" s="28">
        <v>224.4</v>
      </c>
      <c r="AM17" s="28">
        <v>224.3</v>
      </c>
      <c r="AN17" s="28">
        <v>224.2</v>
      </c>
      <c r="AO17" s="28">
        <v>224</v>
      </c>
      <c r="AP17" s="28">
        <v>224</v>
      </c>
      <c r="AQ17" s="28">
        <v>223.9</v>
      </c>
      <c r="AR17" s="28">
        <v>223.9</v>
      </c>
      <c r="AS17" s="28">
        <v>223.9</v>
      </c>
      <c r="AT17" s="28">
        <v>223.9</v>
      </c>
      <c r="AU17" s="28">
        <v>223.7</v>
      </c>
    </row>
    <row r="18" spans="2:47">
      <c r="B18" s="27" t="s">
        <v>391</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436</v>
      </c>
      <c r="C19" s="28" t="s">
        <v>498</v>
      </c>
      <c r="D19" s="28">
        <v>15899.2</v>
      </c>
      <c r="E19" s="28">
        <v>17751.7</v>
      </c>
      <c r="F19" s="28">
        <v>19640.3</v>
      </c>
      <c r="G19" s="28">
        <v>21560.6</v>
      </c>
      <c r="H19" s="28">
        <v>23507.599999999999</v>
      </c>
      <c r="I19" s="28">
        <v>23498.799999999999</v>
      </c>
      <c r="J19" s="28">
        <v>23782.9</v>
      </c>
      <c r="K19" s="28">
        <v>23938.5</v>
      </c>
      <c r="L19" s="28">
        <v>24064.2</v>
      </c>
      <c r="M19" s="28">
        <v>24146</v>
      </c>
      <c r="N19" s="28">
        <v>24207.1</v>
      </c>
      <c r="O19" s="28">
        <v>24252.400000000001</v>
      </c>
      <c r="P19" s="28">
        <v>24247.9</v>
      </c>
      <c r="Q19" s="28">
        <v>24237.4</v>
      </c>
      <c r="R19" s="28">
        <v>24371.1</v>
      </c>
      <c r="S19" s="28">
        <v>24502</v>
      </c>
      <c r="T19" s="28">
        <v>24624.2</v>
      </c>
      <c r="U19" s="28">
        <v>24763.599999999999</v>
      </c>
      <c r="V19" s="28">
        <v>24876.2</v>
      </c>
      <c r="W19" s="28">
        <v>24997.599999999999</v>
      </c>
      <c r="X19" s="28">
        <v>25107.4</v>
      </c>
      <c r="Y19" s="28">
        <v>25206.5</v>
      </c>
      <c r="Z19" s="28">
        <v>25337.8</v>
      </c>
      <c r="AA19" s="28">
        <v>25431.9</v>
      </c>
      <c r="AB19" s="28">
        <v>25552.2</v>
      </c>
      <c r="AC19" s="28">
        <v>25641.3</v>
      </c>
      <c r="AD19" s="28">
        <v>25768</v>
      </c>
      <c r="AE19" s="28">
        <v>25868.7</v>
      </c>
      <c r="AF19" s="28">
        <v>25985.200000000001</v>
      </c>
      <c r="AG19" s="28">
        <v>26054.400000000001</v>
      </c>
      <c r="AH19" s="28">
        <v>26166.9</v>
      </c>
      <c r="AI19" s="28">
        <v>26258.5</v>
      </c>
      <c r="AJ19" s="28">
        <v>26356.5</v>
      </c>
      <c r="AK19" s="28">
        <v>26436.6</v>
      </c>
      <c r="AL19" s="28">
        <v>26522.799999999999</v>
      </c>
      <c r="AM19" s="28">
        <v>26593.3</v>
      </c>
      <c r="AN19" s="28">
        <v>26650.3</v>
      </c>
      <c r="AO19" s="28">
        <v>26650.3</v>
      </c>
      <c r="AP19" s="28">
        <v>26640</v>
      </c>
      <c r="AQ19" s="28">
        <v>26568.1</v>
      </c>
      <c r="AR19" s="28">
        <v>26501.599999999999</v>
      </c>
      <c r="AS19" s="28">
        <v>26423.200000000001</v>
      </c>
      <c r="AT19" s="28">
        <v>26294.9</v>
      </c>
      <c r="AU19" s="28">
        <v>26160.6</v>
      </c>
    </row>
    <row r="20" spans="2:47">
      <c r="B20" s="27" t="s">
        <v>501</v>
      </c>
      <c r="C20" s="29" t="s">
        <v>498</v>
      </c>
      <c r="D20" s="30">
        <f>SUM(D13:D19)</f>
        <v>43155.100000000006</v>
      </c>
      <c r="E20" s="30">
        <f t="shared" ref="E20:AU20" si="1">SUM(E13:E19)</f>
        <v>46298.1</v>
      </c>
      <c r="F20" s="30">
        <f t="shared" si="1"/>
        <v>49486.5</v>
      </c>
      <c r="G20" s="30">
        <f t="shared" si="1"/>
        <v>52719.899999999994</v>
      </c>
      <c r="H20" s="30">
        <f t="shared" si="1"/>
        <v>55993.2</v>
      </c>
      <c r="I20" s="30">
        <f t="shared" si="1"/>
        <v>57457.100000000006</v>
      </c>
      <c r="J20" s="30">
        <f t="shared" si="1"/>
        <v>58371.3</v>
      </c>
      <c r="K20" s="30">
        <f t="shared" si="1"/>
        <v>58977.799999999996</v>
      </c>
      <c r="L20" s="30">
        <f t="shared" si="1"/>
        <v>59603.7</v>
      </c>
      <c r="M20" s="30">
        <f t="shared" si="1"/>
        <v>60172.299999999996</v>
      </c>
      <c r="N20" s="30">
        <f t="shared" si="1"/>
        <v>60708.5</v>
      </c>
      <c r="O20" s="30">
        <f t="shared" si="1"/>
        <v>61222</v>
      </c>
      <c r="P20" s="30">
        <f t="shared" si="1"/>
        <v>61674</v>
      </c>
      <c r="Q20" s="30">
        <f t="shared" si="1"/>
        <v>62111.100000000006</v>
      </c>
      <c r="R20" s="30">
        <f t="shared" si="1"/>
        <v>62685.299999999996</v>
      </c>
      <c r="S20" s="30">
        <f t="shared" si="1"/>
        <v>63248.800000000003</v>
      </c>
      <c r="T20" s="30">
        <f t="shared" si="1"/>
        <v>63794.7</v>
      </c>
      <c r="U20" s="30">
        <f t="shared" si="1"/>
        <v>64353.599999999999</v>
      </c>
      <c r="V20" s="30">
        <f t="shared" si="1"/>
        <v>64874.2</v>
      </c>
      <c r="W20" s="30">
        <f t="shared" si="1"/>
        <v>65398.7</v>
      </c>
      <c r="X20" s="30">
        <f t="shared" si="1"/>
        <v>65902</v>
      </c>
      <c r="Y20" s="30">
        <f t="shared" si="1"/>
        <v>66385.3</v>
      </c>
      <c r="Z20" s="30">
        <f t="shared" si="1"/>
        <v>66897.2</v>
      </c>
      <c r="AA20" s="30">
        <f t="shared" si="1"/>
        <v>67357.200000000012</v>
      </c>
      <c r="AB20" s="30">
        <f t="shared" si="1"/>
        <v>67836.800000000003</v>
      </c>
      <c r="AC20" s="30">
        <f t="shared" si="1"/>
        <v>68273.599999999991</v>
      </c>
      <c r="AD20" s="30">
        <f t="shared" si="1"/>
        <v>68742.299999999988</v>
      </c>
      <c r="AE20" s="30">
        <f t="shared" si="1"/>
        <v>69172.600000000006</v>
      </c>
      <c r="AF20" s="30">
        <f t="shared" si="1"/>
        <v>69610.900000000009</v>
      </c>
      <c r="AG20" s="30">
        <f t="shared" si="1"/>
        <v>69987.200000000012</v>
      </c>
      <c r="AH20" s="30">
        <f t="shared" si="1"/>
        <v>70400.399999999994</v>
      </c>
      <c r="AI20" s="30">
        <f t="shared" si="1"/>
        <v>70781.399999999994</v>
      </c>
      <c r="AJ20" s="30">
        <f t="shared" si="1"/>
        <v>71158.5</v>
      </c>
      <c r="AK20" s="30">
        <f t="shared" si="1"/>
        <v>71505.7</v>
      </c>
      <c r="AL20" s="30">
        <f t="shared" si="1"/>
        <v>71847.400000000009</v>
      </c>
      <c r="AM20" s="30">
        <f t="shared" si="1"/>
        <v>72170.5</v>
      </c>
      <c r="AN20" s="30">
        <f t="shared" si="1"/>
        <v>72473.2</v>
      </c>
      <c r="AO20" s="30">
        <f t="shared" si="1"/>
        <v>72713.099999999991</v>
      </c>
      <c r="AP20" s="30">
        <f t="shared" si="1"/>
        <v>72939.100000000006</v>
      </c>
      <c r="AQ20" s="30">
        <f t="shared" si="1"/>
        <v>73093.399999999994</v>
      </c>
      <c r="AR20" s="30">
        <f t="shared" si="1"/>
        <v>73253.700000000012</v>
      </c>
      <c r="AS20" s="30">
        <f t="shared" si="1"/>
        <v>73397.5</v>
      </c>
      <c r="AT20" s="30">
        <f t="shared" si="1"/>
        <v>73479.399999999994</v>
      </c>
      <c r="AU20" s="30">
        <f t="shared" si="1"/>
        <v>73549.5</v>
      </c>
    </row>
    <row r="22" spans="2:47">
      <c r="B22" s="24" t="s">
        <v>503</v>
      </c>
      <c r="C22" s="25" t="s">
        <v>422</v>
      </c>
      <c r="D22" s="25">
        <v>2017</v>
      </c>
      <c r="E22" s="25">
        <v>2018</v>
      </c>
      <c r="F22" s="25">
        <v>2019</v>
      </c>
      <c r="G22" s="25">
        <v>2020</v>
      </c>
      <c r="H22" s="25">
        <v>2021</v>
      </c>
      <c r="I22" s="25">
        <v>2022</v>
      </c>
      <c r="J22" s="25">
        <v>2023</v>
      </c>
      <c r="K22" s="25">
        <v>2024</v>
      </c>
      <c r="L22" s="25">
        <v>2025</v>
      </c>
      <c r="M22" s="25">
        <v>2026</v>
      </c>
      <c r="N22" s="25">
        <v>2027</v>
      </c>
      <c r="O22" s="25">
        <v>2028</v>
      </c>
      <c r="P22" s="25">
        <v>2029</v>
      </c>
      <c r="Q22" s="25">
        <v>2030</v>
      </c>
      <c r="R22" s="25">
        <v>2031</v>
      </c>
      <c r="S22" s="25">
        <v>2032</v>
      </c>
      <c r="T22" s="25">
        <v>2033</v>
      </c>
      <c r="U22" s="25">
        <v>2034</v>
      </c>
      <c r="V22" s="25">
        <v>2035</v>
      </c>
      <c r="W22" s="25">
        <v>2036</v>
      </c>
      <c r="X22" s="25">
        <v>2037</v>
      </c>
      <c r="Y22" s="25">
        <v>2038</v>
      </c>
      <c r="Z22" s="25">
        <v>2039</v>
      </c>
      <c r="AA22" s="25">
        <v>2040</v>
      </c>
      <c r="AB22" s="25">
        <v>2041</v>
      </c>
      <c r="AC22" s="25">
        <v>2042</v>
      </c>
      <c r="AD22" s="25">
        <v>2043</v>
      </c>
      <c r="AE22" s="25">
        <v>2044</v>
      </c>
      <c r="AF22" s="25">
        <v>2045</v>
      </c>
      <c r="AG22" s="25">
        <v>2046</v>
      </c>
      <c r="AH22" s="25">
        <v>2047</v>
      </c>
      <c r="AI22" s="25">
        <v>2048</v>
      </c>
      <c r="AJ22" s="25">
        <v>2049</v>
      </c>
      <c r="AK22" s="25">
        <v>2050</v>
      </c>
      <c r="AL22" s="25">
        <v>2051</v>
      </c>
      <c r="AM22" s="25">
        <v>2052</v>
      </c>
      <c r="AN22" s="25">
        <v>2053</v>
      </c>
      <c r="AO22" s="25">
        <v>2054</v>
      </c>
      <c r="AP22" s="25">
        <v>2055</v>
      </c>
      <c r="AQ22" s="25">
        <v>2056</v>
      </c>
      <c r="AR22" s="25">
        <v>2057</v>
      </c>
      <c r="AS22" s="25">
        <v>2058</v>
      </c>
      <c r="AT22" s="25">
        <v>2059</v>
      </c>
      <c r="AU22" s="25">
        <v>2060</v>
      </c>
    </row>
    <row r="23" spans="2:47">
      <c r="B23" s="27" t="s">
        <v>397</v>
      </c>
      <c r="C23" s="28" t="s">
        <v>498</v>
      </c>
      <c r="D23" s="28">
        <f t="shared" ref="D23:D29" si="2">+D3-D13</f>
        <v>0</v>
      </c>
      <c r="E23" s="28">
        <f t="shared" ref="E23:AU29" si="3">+E3-E13</f>
        <v>0</v>
      </c>
      <c r="F23" s="28">
        <f t="shared" si="3"/>
        <v>0</v>
      </c>
      <c r="G23" s="28">
        <f t="shared" si="3"/>
        <v>0</v>
      </c>
      <c r="H23" s="28">
        <f t="shared" si="3"/>
        <v>0</v>
      </c>
      <c r="I23" s="28">
        <f t="shared" si="3"/>
        <v>0</v>
      </c>
      <c r="J23" s="28">
        <f t="shared" si="3"/>
        <v>-0.1999999999998181</v>
      </c>
      <c r="K23" s="28">
        <f t="shared" si="3"/>
        <v>-0.40000000000009095</v>
      </c>
      <c r="L23" s="28">
        <f t="shared" si="3"/>
        <v>-0.20000000000004547</v>
      </c>
      <c r="M23" s="28">
        <f t="shared" si="3"/>
        <v>-0.50000000000022737</v>
      </c>
      <c r="N23" s="28">
        <f t="shared" si="3"/>
        <v>-0.29999999999995453</v>
      </c>
      <c r="O23" s="28">
        <f t="shared" si="3"/>
        <v>-0.20000000000050022</v>
      </c>
      <c r="P23" s="28">
        <f t="shared" si="3"/>
        <v>-0.5</v>
      </c>
      <c r="Q23" s="28">
        <f t="shared" si="3"/>
        <v>-0.3000000000001819</v>
      </c>
      <c r="R23" s="28">
        <f t="shared" si="3"/>
        <v>0</v>
      </c>
      <c r="S23" s="28">
        <f t="shared" si="3"/>
        <v>0.29999999999995453</v>
      </c>
      <c r="T23" s="28">
        <f t="shared" si="3"/>
        <v>0.49999999999954525</v>
      </c>
      <c r="U23" s="28">
        <f t="shared" si="3"/>
        <v>0.8999999999996362</v>
      </c>
      <c r="V23" s="28">
        <f t="shared" si="3"/>
        <v>1.3999999999998636</v>
      </c>
      <c r="W23" s="28">
        <f t="shared" si="3"/>
        <v>1.5999999999999091</v>
      </c>
      <c r="X23" s="28">
        <f t="shared" si="3"/>
        <v>2.1999999999998181</v>
      </c>
      <c r="Y23" s="28">
        <f t="shared" si="3"/>
        <v>2.5999999999999091</v>
      </c>
      <c r="Z23" s="28">
        <f t="shared" si="3"/>
        <v>2.7999999999999545</v>
      </c>
      <c r="AA23" s="28">
        <f t="shared" si="3"/>
        <v>3.0999999999999091</v>
      </c>
      <c r="AB23" s="28">
        <f t="shared" si="3"/>
        <v>3.5999999999996817</v>
      </c>
      <c r="AC23" s="28">
        <f t="shared" si="3"/>
        <v>3.5999999999999091</v>
      </c>
      <c r="AD23" s="28">
        <f t="shared" si="3"/>
        <v>4.0999999999999091</v>
      </c>
      <c r="AE23" s="28">
        <f t="shared" si="3"/>
        <v>4.5999999999999091</v>
      </c>
      <c r="AF23" s="28">
        <f t="shared" si="3"/>
        <v>4.8999999999996362</v>
      </c>
      <c r="AG23" s="28">
        <f t="shared" si="3"/>
        <v>5.2999999999999545</v>
      </c>
      <c r="AH23" s="28">
        <f t="shared" si="3"/>
        <v>5.6000000000001364</v>
      </c>
      <c r="AI23" s="28">
        <f t="shared" si="3"/>
        <v>6</v>
      </c>
      <c r="AJ23" s="28">
        <f t="shared" si="3"/>
        <v>6.2999999999999545</v>
      </c>
      <c r="AK23" s="28">
        <f t="shared" si="3"/>
        <v>6.2999999999999545</v>
      </c>
      <c r="AL23" s="28">
        <f t="shared" si="3"/>
        <v>7.2000000000000455</v>
      </c>
      <c r="AM23" s="28">
        <f t="shared" si="3"/>
        <v>7.2999999999999545</v>
      </c>
      <c r="AN23" s="28">
        <f t="shared" si="3"/>
        <v>7.5999999999999091</v>
      </c>
      <c r="AO23" s="28">
        <f t="shared" si="3"/>
        <v>8.0999999999996817</v>
      </c>
      <c r="AP23" s="28">
        <f t="shared" si="3"/>
        <v>8.5</v>
      </c>
      <c r="AQ23" s="28">
        <f t="shared" si="3"/>
        <v>8.9000000000000909</v>
      </c>
      <c r="AR23" s="28">
        <f t="shared" si="3"/>
        <v>9.2999999999997272</v>
      </c>
      <c r="AS23" s="28">
        <f t="shared" si="3"/>
        <v>9.5</v>
      </c>
      <c r="AT23" s="28">
        <f t="shared" si="3"/>
        <v>9.7999999999999545</v>
      </c>
      <c r="AU23" s="28">
        <f t="shared" si="3"/>
        <v>10.299999999999955</v>
      </c>
    </row>
    <row r="24" spans="2:47">
      <c r="B24" s="27" t="s">
        <v>432</v>
      </c>
      <c r="C24" s="28" t="s">
        <v>498</v>
      </c>
      <c r="D24" s="28">
        <f t="shared" si="2"/>
        <v>0</v>
      </c>
      <c r="E24" s="28">
        <f t="shared" ref="E24:S24" si="4">+E4-E14</f>
        <v>0</v>
      </c>
      <c r="F24" s="28">
        <f t="shared" si="4"/>
        <v>0</v>
      </c>
      <c r="G24" s="28">
        <f t="shared" si="4"/>
        <v>0</v>
      </c>
      <c r="H24" s="28">
        <f t="shared" si="4"/>
        <v>0</v>
      </c>
      <c r="I24" s="28">
        <f t="shared" si="4"/>
        <v>0</v>
      </c>
      <c r="J24" s="28">
        <f t="shared" si="4"/>
        <v>0.70000000000254659</v>
      </c>
      <c r="K24" s="28">
        <f t="shared" si="4"/>
        <v>1.3999999999996362</v>
      </c>
      <c r="L24" s="28">
        <f t="shared" si="4"/>
        <v>3.2000000000007276</v>
      </c>
      <c r="M24" s="28">
        <f t="shared" si="4"/>
        <v>4.5</v>
      </c>
      <c r="N24" s="28">
        <f t="shared" si="4"/>
        <v>6.3000000000010914</v>
      </c>
      <c r="O24" s="28">
        <f t="shared" si="4"/>
        <v>8.1999999999989086</v>
      </c>
      <c r="P24" s="28">
        <f t="shared" si="4"/>
        <v>9.6999999999989086</v>
      </c>
      <c r="Q24" s="28">
        <f t="shared" si="4"/>
        <v>11.200000000000728</v>
      </c>
      <c r="R24" s="28">
        <f t="shared" si="4"/>
        <v>13.400000000001455</v>
      </c>
      <c r="S24" s="28">
        <f t="shared" si="4"/>
        <v>15.399999999997817</v>
      </c>
      <c r="T24" s="28">
        <f t="shared" si="3"/>
        <v>17.5</v>
      </c>
      <c r="U24" s="28">
        <f t="shared" si="3"/>
        <v>19.399999999999636</v>
      </c>
      <c r="V24" s="28">
        <f t="shared" si="3"/>
        <v>21.199999999998909</v>
      </c>
      <c r="W24" s="28">
        <f t="shared" si="3"/>
        <v>22.799999999997453</v>
      </c>
      <c r="X24" s="28">
        <f t="shared" si="3"/>
        <v>23.799999999997453</v>
      </c>
      <c r="Y24" s="28">
        <f t="shared" si="3"/>
        <v>25.499999999996362</v>
      </c>
      <c r="Z24" s="28">
        <f t="shared" si="3"/>
        <v>26.5</v>
      </c>
      <c r="AA24" s="28">
        <f t="shared" si="3"/>
        <v>27.899999999999636</v>
      </c>
      <c r="AB24" s="28">
        <f t="shared" si="3"/>
        <v>29.100000000002183</v>
      </c>
      <c r="AC24" s="28">
        <f t="shared" si="3"/>
        <v>30.200000000000728</v>
      </c>
      <c r="AD24" s="28">
        <f t="shared" si="3"/>
        <v>31.500000000001819</v>
      </c>
      <c r="AE24" s="28">
        <f t="shared" si="3"/>
        <v>32.399999999999636</v>
      </c>
      <c r="AF24" s="28">
        <f t="shared" si="3"/>
        <v>33.600000000002183</v>
      </c>
      <c r="AG24" s="28">
        <f t="shared" si="3"/>
        <v>34.399999999999636</v>
      </c>
      <c r="AH24" s="28">
        <f t="shared" si="3"/>
        <v>35.799999999997453</v>
      </c>
      <c r="AI24" s="28">
        <f t="shared" si="3"/>
        <v>36.999999999998181</v>
      </c>
      <c r="AJ24" s="28">
        <f t="shared" si="3"/>
        <v>37.599999999998545</v>
      </c>
      <c r="AK24" s="28">
        <f t="shared" si="3"/>
        <v>38.700000000000728</v>
      </c>
      <c r="AL24" s="28">
        <f t="shared" si="3"/>
        <v>39.799999999995634</v>
      </c>
      <c r="AM24" s="28">
        <f t="shared" si="3"/>
        <v>40.900000000001455</v>
      </c>
      <c r="AN24" s="28">
        <f t="shared" si="3"/>
        <v>42.099999999998545</v>
      </c>
      <c r="AO24" s="28">
        <f t="shared" si="3"/>
        <v>43.299999999997453</v>
      </c>
      <c r="AP24" s="28">
        <f t="shared" si="3"/>
        <v>43.80000000000291</v>
      </c>
      <c r="AQ24" s="28">
        <f t="shared" si="3"/>
        <v>44.700000000000728</v>
      </c>
      <c r="AR24" s="28">
        <f t="shared" si="3"/>
        <v>45.699999999998909</v>
      </c>
      <c r="AS24" s="28">
        <f t="shared" si="3"/>
        <v>46.300000000001091</v>
      </c>
      <c r="AT24" s="28">
        <f t="shared" si="3"/>
        <v>47.699999999998909</v>
      </c>
      <c r="AU24" s="28">
        <f t="shared" si="3"/>
        <v>48.699999999998909</v>
      </c>
    </row>
    <row r="25" spans="2:47">
      <c r="B25" s="27" t="s">
        <v>385</v>
      </c>
      <c r="C25" s="28" t="s">
        <v>498</v>
      </c>
      <c r="D25" s="28">
        <f t="shared" si="2"/>
        <v>0</v>
      </c>
      <c r="E25" s="28">
        <f t="shared" si="3"/>
        <v>0</v>
      </c>
      <c r="F25" s="28">
        <f t="shared" si="3"/>
        <v>0</v>
      </c>
      <c r="G25" s="28">
        <f t="shared" si="3"/>
        <v>0</v>
      </c>
      <c r="H25" s="28">
        <f t="shared" si="3"/>
        <v>0</v>
      </c>
      <c r="I25" s="28">
        <f t="shared" si="3"/>
        <v>0</v>
      </c>
      <c r="J25" s="28">
        <f t="shared" si="3"/>
        <v>8.2999999999992724</v>
      </c>
      <c r="K25" s="28">
        <f t="shared" si="3"/>
        <v>21.5</v>
      </c>
      <c r="L25" s="28">
        <f t="shared" si="3"/>
        <v>27.900000000001455</v>
      </c>
      <c r="M25" s="28">
        <f t="shared" si="3"/>
        <v>34.500000000001819</v>
      </c>
      <c r="N25" s="28">
        <f t="shared" si="3"/>
        <v>39.699999999998909</v>
      </c>
      <c r="O25" s="28">
        <f t="shared" si="3"/>
        <v>45</v>
      </c>
      <c r="P25" s="28">
        <f t="shared" si="3"/>
        <v>50.5</v>
      </c>
      <c r="Q25" s="28">
        <f t="shared" si="3"/>
        <v>56</v>
      </c>
      <c r="R25" s="28">
        <f t="shared" si="3"/>
        <v>59.900000000005093</v>
      </c>
      <c r="S25" s="28">
        <f t="shared" si="3"/>
        <v>63.099999999998545</v>
      </c>
      <c r="T25" s="28">
        <f t="shared" si="3"/>
        <v>66.599999999994907</v>
      </c>
      <c r="U25" s="28">
        <f t="shared" si="3"/>
        <v>69.600000000002183</v>
      </c>
      <c r="V25" s="28">
        <f t="shared" si="3"/>
        <v>72.000000000003638</v>
      </c>
      <c r="W25" s="28">
        <f t="shared" si="3"/>
        <v>74.900000000001455</v>
      </c>
      <c r="X25" s="28">
        <f t="shared" si="3"/>
        <v>77.000000000003638</v>
      </c>
      <c r="Y25" s="28">
        <f t="shared" si="3"/>
        <v>79.099999999998545</v>
      </c>
      <c r="Z25" s="28">
        <f t="shared" si="3"/>
        <v>81.100000000002183</v>
      </c>
      <c r="AA25" s="28">
        <f t="shared" si="3"/>
        <v>82.700000000000728</v>
      </c>
      <c r="AB25" s="28">
        <f t="shared" si="3"/>
        <v>84.500000000003638</v>
      </c>
      <c r="AC25" s="28">
        <f t="shared" si="3"/>
        <v>85.999999999996362</v>
      </c>
      <c r="AD25" s="28">
        <f t="shared" si="3"/>
        <v>87.900000000001455</v>
      </c>
      <c r="AE25" s="28">
        <f t="shared" si="3"/>
        <v>88.900000000001455</v>
      </c>
      <c r="AF25" s="28">
        <f t="shared" si="3"/>
        <v>90.200000000000728</v>
      </c>
      <c r="AG25" s="28">
        <f t="shared" si="3"/>
        <v>91.400000000001455</v>
      </c>
      <c r="AH25" s="28">
        <f t="shared" si="3"/>
        <v>92.799999999999272</v>
      </c>
      <c r="AI25" s="28">
        <f t="shared" si="3"/>
        <v>93.599999999998545</v>
      </c>
      <c r="AJ25" s="28">
        <f t="shared" si="3"/>
        <v>94.899999999997817</v>
      </c>
      <c r="AK25" s="28">
        <f t="shared" si="3"/>
        <v>96.299999999999272</v>
      </c>
      <c r="AL25" s="28">
        <f t="shared" si="3"/>
        <v>97.400000000001455</v>
      </c>
      <c r="AM25" s="28">
        <f t="shared" si="3"/>
        <v>96.799999999999272</v>
      </c>
      <c r="AN25" s="28">
        <f t="shared" si="3"/>
        <v>97.700000000000728</v>
      </c>
      <c r="AO25" s="28">
        <f t="shared" si="3"/>
        <v>98.5</v>
      </c>
      <c r="AP25" s="28">
        <f t="shared" si="3"/>
        <v>99.499999999996362</v>
      </c>
      <c r="AQ25" s="28">
        <f t="shared" si="3"/>
        <v>100.60000000000582</v>
      </c>
      <c r="AR25" s="28">
        <f t="shared" si="3"/>
        <v>102.09999999999854</v>
      </c>
      <c r="AS25" s="28">
        <f t="shared" si="3"/>
        <v>103.19999999999709</v>
      </c>
      <c r="AT25" s="28">
        <f t="shared" si="3"/>
        <v>104.49999999999636</v>
      </c>
      <c r="AU25" s="28">
        <f t="shared" si="3"/>
        <v>105.49999999999636</v>
      </c>
    </row>
    <row r="26" spans="2:47">
      <c r="B26" s="27" t="s">
        <v>434</v>
      </c>
      <c r="C26" s="28" t="s">
        <v>498</v>
      </c>
      <c r="D26" s="28">
        <f t="shared" si="2"/>
        <v>0</v>
      </c>
      <c r="E26" s="28">
        <f t="shared" si="3"/>
        <v>0</v>
      </c>
      <c r="F26" s="28">
        <f t="shared" si="3"/>
        <v>0</v>
      </c>
      <c r="G26" s="28">
        <f t="shared" si="3"/>
        <v>0</v>
      </c>
      <c r="H26" s="28">
        <f t="shared" si="3"/>
        <v>0</v>
      </c>
      <c r="I26" s="28">
        <f t="shared" si="3"/>
        <v>0</v>
      </c>
      <c r="J26" s="28">
        <f t="shared" si="3"/>
        <v>0.7999999999992724</v>
      </c>
      <c r="K26" s="28">
        <f t="shared" si="3"/>
        <v>1.6999999999998181</v>
      </c>
      <c r="L26" s="28">
        <f t="shared" si="3"/>
        <v>2.8999999999996362</v>
      </c>
      <c r="M26" s="28">
        <f t="shared" si="3"/>
        <v>4.1000000000003638</v>
      </c>
      <c r="N26" s="28">
        <f t="shared" si="3"/>
        <v>5.3999999999996362</v>
      </c>
      <c r="O26" s="28">
        <f t="shared" si="3"/>
        <v>6.9000000000005457</v>
      </c>
      <c r="P26" s="28">
        <f t="shared" si="3"/>
        <v>7.8999999999996362</v>
      </c>
      <c r="Q26" s="28">
        <f t="shared" si="3"/>
        <v>8.8999999999996362</v>
      </c>
      <c r="R26" s="28">
        <f t="shared" si="3"/>
        <v>9.8999999999996362</v>
      </c>
      <c r="S26" s="28">
        <f t="shared" si="3"/>
        <v>10.899999999999636</v>
      </c>
      <c r="T26" s="28">
        <f t="shared" si="3"/>
        <v>12.100000000000364</v>
      </c>
      <c r="U26" s="28">
        <f t="shared" si="3"/>
        <v>13.100000000000364</v>
      </c>
      <c r="V26" s="28">
        <f t="shared" si="3"/>
        <v>14</v>
      </c>
      <c r="W26" s="28">
        <f t="shared" si="3"/>
        <v>15.000000000000909</v>
      </c>
      <c r="X26" s="28">
        <f t="shared" si="3"/>
        <v>16.200000000000728</v>
      </c>
      <c r="Y26" s="28">
        <f t="shared" si="3"/>
        <v>16.899999999999636</v>
      </c>
      <c r="Z26" s="28">
        <f t="shared" si="3"/>
        <v>17.600000000000364</v>
      </c>
      <c r="AA26" s="28">
        <f t="shared" si="3"/>
        <v>18.299999999999272</v>
      </c>
      <c r="AB26" s="28">
        <f t="shared" si="3"/>
        <v>19.5</v>
      </c>
      <c r="AC26" s="28">
        <f t="shared" si="3"/>
        <v>19.899999999999636</v>
      </c>
      <c r="AD26" s="28">
        <f t="shared" si="3"/>
        <v>20.700000000000728</v>
      </c>
      <c r="AE26" s="28">
        <f t="shared" si="3"/>
        <v>21.800000000000182</v>
      </c>
      <c r="AF26" s="28">
        <f t="shared" si="3"/>
        <v>22.299999999999272</v>
      </c>
      <c r="AG26" s="28">
        <f t="shared" si="3"/>
        <v>22.899999999999636</v>
      </c>
      <c r="AH26" s="28">
        <f t="shared" si="3"/>
        <v>23.700000000000728</v>
      </c>
      <c r="AI26" s="28">
        <f t="shared" si="3"/>
        <v>24.5</v>
      </c>
      <c r="AJ26" s="28">
        <f t="shared" si="3"/>
        <v>25.200000000000728</v>
      </c>
      <c r="AK26" s="28">
        <f t="shared" si="3"/>
        <v>25.699999999999818</v>
      </c>
      <c r="AL26" s="28">
        <f t="shared" si="3"/>
        <v>26.399999999999636</v>
      </c>
      <c r="AM26" s="28">
        <f t="shared" si="3"/>
        <v>27.300000000000182</v>
      </c>
      <c r="AN26" s="28">
        <f t="shared" si="3"/>
        <v>27.600000000000364</v>
      </c>
      <c r="AO26" s="28">
        <f t="shared" si="3"/>
        <v>28.199999999999818</v>
      </c>
      <c r="AP26" s="28">
        <f t="shared" si="3"/>
        <v>28.900000000000546</v>
      </c>
      <c r="AQ26" s="28">
        <f t="shared" si="3"/>
        <v>29.5</v>
      </c>
      <c r="AR26" s="28">
        <f t="shared" si="3"/>
        <v>29.5</v>
      </c>
      <c r="AS26" s="28">
        <f t="shared" si="3"/>
        <v>29.899999999999636</v>
      </c>
      <c r="AT26" s="28">
        <f t="shared" si="3"/>
        <v>30.300000000001091</v>
      </c>
      <c r="AU26" s="28">
        <f t="shared" si="3"/>
        <v>30.699999999999818</v>
      </c>
    </row>
    <row r="27" spans="2:47">
      <c r="B27" s="27" t="s">
        <v>439</v>
      </c>
      <c r="C27" s="28" t="s">
        <v>498</v>
      </c>
      <c r="D27" s="28">
        <f t="shared" si="2"/>
        <v>0</v>
      </c>
      <c r="E27" s="28">
        <f t="shared" si="3"/>
        <v>0</v>
      </c>
      <c r="F27" s="28">
        <f t="shared" si="3"/>
        <v>0</v>
      </c>
      <c r="G27" s="28">
        <f t="shared" si="3"/>
        <v>0</v>
      </c>
      <c r="H27" s="28">
        <f t="shared" si="3"/>
        <v>0</v>
      </c>
      <c r="I27" s="28">
        <f t="shared" si="3"/>
        <v>0</v>
      </c>
      <c r="J27" s="28">
        <f t="shared" si="3"/>
        <v>0</v>
      </c>
      <c r="K27" s="28">
        <f t="shared" si="3"/>
        <v>0</v>
      </c>
      <c r="L27" s="28">
        <f t="shared" si="3"/>
        <v>0</v>
      </c>
      <c r="M27" s="28">
        <f t="shared" si="3"/>
        <v>0.20000000000004547</v>
      </c>
      <c r="N27" s="28">
        <f t="shared" si="3"/>
        <v>0</v>
      </c>
      <c r="O27" s="28">
        <f t="shared" si="3"/>
        <v>0</v>
      </c>
      <c r="P27" s="28">
        <f t="shared" si="3"/>
        <v>-9.9999999999965894E-2</v>
      </c>
      <c r="Q27" s="28">
        <f t="shared" si="3"/>
        <v>0</v>
      </c>
      <c r="R27" s="28">
        <f t="shared" si="3"/>
        <v>0</v>
      </c>
      <c r="S27" s="28">
        <f t="shared" si="3"/>
        <v>-0.10000000000002274</v>
      </c>
      <c r="T27" s="28">
        <f t="shared" si="3"/>
        <v>0</v>
      </c>
      <c r="U27" s="28">
        <f t="shared" si="3"/>
        <v>-0.10000000000002274</v>
      </c>
      <c r="V27" s="28">
        <f t="shared" si="3"/>
        <v>0</v>
      </c>
      <c r="W27" s="28">
        <f t="shared" si="3"/>
        <v>0</v>
      </c>
      <c r="X27" s="28">
        <f t="shared" si="3"/>
        <v>-0.20000000000001705</v>
      </c>
      <c r="Y27" s="28">
        <f t="shared" si="3"/>
        <v>0</v>
      </c>
      <c r="Z27" s="28">
        <f t="shared" si="3"/>
        <v>0</v>
      </c>
      <c r="AA27" s="28">
        <f t="shared" si="3"/>
        <v>0</v>
      </c>
      <c r="AB27" s="28">
        <f t="shared" si="3"/>
        <v>0</v>
      </c>
      <c r="AC27" s="28">
        <f t="shared" si="3"/>
        <v>-9.9999999999994316E-2</v>
      </c>
      <c r="AD27" s="28">
        <f t="shared" si="3"/>
        <v>0</v>
      </c>
      <c r="AE27" s="28">
        <f t="shared" si="3"/>
        <v>-9.9999999999994316E-2</v>
      </c>
      <c r="AF27" s="28">
        <f t="shared" si="3"/>
        <v>0</v>
      </c>
      <c r="AG27" s="28">
        <f t="shared" si="3"/>
        <v>-0.30000000000003979</v>
      </c>
      <c r="AH27" s="28">
        <f t="shared" si="3"/>
        <v>0</v>
      </c>
      <c r="AI27" s="28">
        <f t="shared" si="3"/>
        <v>0</v>
      </c>
      <c r="AJ27" s="28">
        <f t="shared" si="3"/>
        <v>0</v>
      </c>
      <c r="AK27" s="28">
        <f t="shared" si="3"/>
        <v>0</v>
      </c>
      <c r="AL27" s="28">
        <f t="shared" si="3"/>
        <v>-0.10000000000002274</v>
      </c>
      <c r="AM27" s="28">
        <f t="shared" si="3"/>
        <v>-0.10000000000002274</v>
      </c>
      <c r="AN27" s="28">
        <f t="shared" si="3"/>
        <v>-9.9999999999994316E-2</v>
      </c>
      <c r="AO27" s="28">
        <f t="shared" si="3"/>
        <v>0</v>
      </c>
      <c r="AP27" s="28">
        <f t="shared" si="3"/>
        <v>0</v>
      </c>
      <c r="AQ27" s="28">
        <f t="shared" si="3"/>
        <v>0</v>
      </c>
      <c r="AR27" s="28">
        <f t="shared" si="3"/>
        <v>0</v>
      </c>
      <c r="AS27" s="28">
        <f t="shared" si="3"/>
        <v>0</v>
      </c>
      <c r="AT27" s="28">
        <f t="shared" si="3"/>
        <v>-0.30000000000001137</v>
      </c>
      <c r="AU27" s="28">
        <f t="shared" si="3"/>
        <v>-0.19999999999998863</v>
      </c>
    </row>
    <row r="28" spans="2:47">
      <c r="B28" s="27" t="s">
        <v>391</v>
      </c>
      <c r="C28" s="28" t="s">
        <v>498</v>
      </c>
      <c r="D28" s="28">
        <f t="shared" si="2"/>
        <v>0</v>
      </c>
      <c r="E28" s="28">
        <f t="shared" si="3"/>
        <v>0</v>
      </c>
      <c r="F28" s="28">
        <f t="shared" si="3"/>
        <v>0</v>
      </c>
      <c r="G28" s="28">
        <f t="shared" si="3"/>
        <v>0</v>
      </c>
      <c r="H28" s="28">
        <f t="shared" si="3"/>
        <v>0</v>
      </c>
      <c r="I28" s="28">
        <f t="shared" si="3"/>
        <v>0</v>
      </c>
      <c r="J28" s="28">
        <f t="shared" si="3"/>
        <v>0</v>
      </c>
      <c r="K28" s="28">
        <f t="shared" si="3"/>
        <v>0</v>
      </c>
      <c r="L28" s="28">
        <f t="shared" si="3"/>
        <v>0</v>
      </c>
      <c r="M28" s="28">
        <f t="shared" si="3"/>
        <v>0</v>
      </c>
      <c r="N28" s="28">
        <f t="shared" si="3"/>
        <v>0</v>
      </c>
      <c r="O28" s="28">
        <f t="shared" si="3"/>
        <v>0</v>
      </c>
      <c r="P28" s="28">
        <f t="shared" si="3"/>
        <v>0</v>
      </c>
      <c r="Q28" s="28">
        <f t="shared" si="3"/>
        <v>0</v>
      </c>
      <c r="R28" s="28">
        <f t="shared" si="3"/>
        <v>0</v>
      </c>
      <c r="S28" s="28">
        <f t="shared" si="3"/>
        <v>0</v>
      </c>
      <c r="T28" s="28">
        <f t="shared" si="3"/>
        <v>0</v>
      </c>
      <c r="U28" s="28">
        <f t="shared" si="3"/>
        <v>0</v>
      </c>
      <c r="V28" s="28">
        <f t="shared" si="3"/>
        <v>0</v>
      </c>
      <c r="W28" s="28">
        <f t="shared" si="3"/>
        <v>0</v>
      </c>
      <c r="X28" s="28">
        <f t="shared" si="3"/>
        <v>0</v>
      </c>
      <c r="Y28" s="28">
        <f t="shared" si="3"/>
        <v>0</v>
      </c>
      <c r="Z28" s="28">
        <f t="shared" si="3"/>
        <v>0</v>
      </c>
      <c r="AA28" s="28">
        <f t="shared" si="3"/>
        <v>0</v>
      </c>
      <c r="AB28" s="28">
        <f t="shared" si="3"/>
        <v>0</v>
      </c>
      <c r="AC28" s="28">
        <f t="shared" si="3"/>
        <v>0</v>
      </c>
      <c r="AD28" s="28">
        <f t="shared" si="3"/>
        <v>0</v>
      </c>
      <c r="AE28" s="28">
        <f t="shared" si="3"/>
        <v>0</v>
      </c>
      <c r="AF28" s="28">
        <f t="shared" si="3"/>
        <v>0</v>
      </c>
      <c r="AG28" s="28">
        <f t="shared" si="3"/>
        <v>0</v>
      </c>
      <c r="AH28" s="28">
        <f t="shared" si="3"/>
        <v>0</v>
      </c>
      <c r="AI28" s="28">
        <f t="shared" si="3"/>
        <v>0</v>
      </c>
      <c r="AJ28" s="28">
        <f t="shared" si="3"/>
        <v>0</v>
      </c>
      <c r="AK28" s="28">
        <f t="shared" si="3"/>
        <v>0</v>
      </c>
      <c r="AL28" s="28">
        <f t="shared" si="3"/>
        <v>0</v>
      </c>
      <c r="AM28" s="28">
        <f t="shared" si="3"/>
        <v>0</v>
      </c>
      <c r="AN28" s="28">
        <f t="shared" si="3"/>
        <v>0</v>
      </c>
      <c r="AO28" s="28">
        <f t="shared" si="3"/>
        <v>0</v>
      </c>
      <c r="AP28" s="28">
        <f t="shared" si="3"/>
        <v>0</v>
      </c>
      <c r="AQ28" s="28">
        <f t="shared" si="3"/>
        <v>0</v>
      </c>
      <c r="AR28" s="28">
        <f t="shared" si="3"/>
        <v>0</v>
      </c>
      <c r="AS28" s="28">
        <f t="shared" si="3"/>
        <v>0</v>
      </c>
      <c r="AT28" s="28">
        <f t="shared" si="3"/>
        <v>0</v>
      </c>
      <c r="AU28" s="28">
        <f t="shared" si="3"/>
        <v>0</v>
      </c>
    </row>
    <row r="29" spans="2:47">
      <c r="B29" s="27" t="s">
        <v>436</v>
      </c>
      <c r="C29" s="28" t="s">
        <v>498</v>
      </c>
      <c r="D29" s="28">
        <f t="shared" si="2"/>
        <v>0</v>
      </c>
      <c r="E29" s="28">
        <f t="shared" si="3"/>
        <v>0</v>
      </c>
      <c r="F29" s="28">
        <f t="shared" si="3"/>
        <v>0</v>
      </c>
      <c r="G29" s="28">
        <f t="shared" si="3"/>
        <v>0</v>
      </c>
      <c r="H29" s="28">
        <f t="shared" si="3"/>
        <v>0</v>
      </c>
      <c r="I29" s="28">
        <f t="shared" si="3"/>
        <v>0</v>
      </c>
      <c r="J29" s="28">
        <f t="shared" si="3"/>
        <v>-2.1000000000021828</v>
      </c>
      <c r="K29" s="28">
        <f t="shared" si="3"/>
        <v>-1.0999999999985448</v>
      </c>
      <c r="L29" s="28">
        <f t="shared" si="3"/>
        <v>2.7999999999992724</v>
      </c>
      <c r="M29" s="28">
        <f t="shared" si="3"/>
        <v>4.7999999999956344</v>
      </c>
      <c r="N29" s="28">
        <f t="shared" si="3"/>
        <v>8.0999999999985448</v>
      </c>
      <c r="O29" s="28">
        <f t="shared" si="3"/>
        <v>10.599999999998545</v>
      </c>
      <c r="P29" s="28">
        <f t="shared" si="3"/>
        <v>13.19999999999709</v>
      </c>
      <c r="Q29" s="28">
        <f t="shared" ref="Q29:AU29" si="5">+Q9-Q19</f>
        <v>14.700000000000728</v>
      </c>
      <c r="R29" s="28">
        <f t="shared" si="5"/>
        <v>20.899999999997817</v>
      </c>
      <c r="S29" s="28">
        <f t="shared" si="5"/>
        <v>26.599999999994907</v>
      </c>
      <c r="T29" s="28">
        <f t="shared" si="5"/>
        <v>32.900000000001455</v>
      </c>
      <c r="U29" s="28">
        <f t="shared" si="5"/>
        <v>39.19999999999709</v>
      </c>
      <c r="V29" s="28">
        <f t="shared" si="5"/>
        <v>45.30000000000291</v>
      </c>
      <c r="W29" s="28">
        <f t="shared" si="5"/>
        <v>51.30000000000291</v>
      </c>
      <c r="X29" s="28">
        <f t="shared" si="5"/>
        <v>57</v>
      </c>
      <c r="Y29" s="28">
        <f t="shared" si="5"/>
        <v>62.900000000001455</v>
      </c>
      <c r="Z29" s="28">
        <f t="shared" si="5"/>
        <v>68.900000000001455</v>
      </c>
      <c r="AA29" s="28">
        <f t="shared" si="5"/>
        <v>74.799999999999272</v>
      </c>
      <c r="AB29" s="28">
        <f t="shared" si="5"/>
        <v>80</v>
      </c>
      <c r="AC29" s="28">
        <f t="shared" si="5"/>
        <v>86.5</v>
      </c>
      <c r="AD29" s="28">
        <f t="shared" si="5"/>
        <v>92.100000000002183</v>
      </c>
      <c r="AE29" s="28">
        <f t="shared" si="5"/>
        <v>97.899999999997817</v>
      </c>
      <c r="AF29" s="28">
        <f t="shared" si="5"/>
        <v>103.60000000000218</v>
      </c>
      <c r="AG29" s="28">
        <f t="shared" si="5"/>
        <v>109.09999999999854</v>
      </c>
      <c r="AH29" s="28">
        <f t="shared" si="5"/>
        <v>114.39999999999782</v>
      </c>
      <c r="AI29" s="28">
        <f t="shared" si="5"/>
        <v>119.90000000000146</v>
      </c>
      <c r="AJ29" s="28">
        <f t="shared" si="5"/>
        <v>125.60000000000218</v>
      </c>
      <c r="AK29" s="28">
        <f t="shared" si="5"/>
        <v>130.700000000008</v>
      </c>
      <c r="AL29" s="28">
        <f t="shared" si="5"/>
        <v>135.80000000000655</v>
      </c>
      <c r="AM29" s="28">
        <f t="shared" si="5"/>
        <v>145.60000000000218</v>
      </c>
      <c r="AN29" s="28">
        <f t="shared" si="5"/>
        <v>150.90000000000146</v>
      </c>
      <c r="AO29" s="28">
        <f t="shared" si="5"/>
        <v>158.20000000000073</v>
      </c>
      <c r="AP29" s="28">
        <f t="shared" si="5"/>
        <v>162.90000000000146</v>
      </c>
      <c r="AQ29" s="28">
        <f t="shared" si="5"/>
        <v>168.09999999999854</v>
      </c>
      <c r="AR29" s="28">
        <f t="shared" si="5"/>
        <v>172.29999999999927</v>
      </c>
      <c r="AS29" s="28">
        <f t="shared" si="5"/>
        <v>176.39999999999782</v>
      </c>
      <c r="AT29" s="28">
        <f t="shared" si="5"/>
        <v>179.79999999999927</v>
      </c>
      <c r="AU29" s="28">
        <f t="shared" si="5"/>
        <v>185.20000000000073</v>
      </c>
    </row>
    <row r="30" spans="2:47">
      <c r="B30" s="27" t="s">
        <v>501</v>
      </c>
      <c r="C30" s="29" t="s">
        <v>498</v>
      </c>
      <c r="D30" s="30">
        <f>SUM(D23:D29)</f>
        <v>0</v>
      </c>
      <c r="E30" s="30">
        <f t="shared" ref="E30:AU30" si="6">SUM(E23:E29)</f>
        <v>0</v>
      </c>
      <c r="F30" s="30">
        <f t="shared" si="6"/>
        <v>0</v>
      </c>
      <c r="G30" s="30">
        <f t="shared" si="6"/>
        <v>0</v>
      </c>
      <c r="H30" s="30">
        <f t="shared" si="6"/>
        <v>0</v>
      </c>
      <c r="I30" s="30">
        <f t="shared" si="6"/>
        <v>0</v>
      </c>
      <c r="J30" s="30">
        <f t="shared" si="6"/>
        <v>7.4999999999990905</v>
      </c>
      <c r="K30" s="30">
        <f t="shared" si="6"/>
        <v>23.100000000000819</v>
      </c>
      <c r="L30" s="30">
        <f t="shared" si="6"/>
        <v>36.600000000001046</v>
      </c>
      <c r="M30" s="30">
        <f t="shared" si="6"/>
        <v>47.599999999997635</v>
      </c>
      <c r="N30" s="30">
        <f t="shared" si="6"/>
        <v>59.199999999998226</v>
      </c>
      <c r="O30" s="30">
        <f t="shared" si="6"/>
        <v>70.499999999997499</v>
      </c>
      <c r="P30" s="30">
        <f t="shared" si="6"/>
        <v>80.699999999995669</v>
      </c>
      <c r="Q30" s="30">
        <f t="shared" si="6"/>
        <v>90.500000000000909</v>
      </c>
      <c r="R30" s="30">
        <f t="shared" si="6"/>
        <v>104.100000000004</v>
      </c>
      <c r="S30" s="30">
        <f t="shared" si="6"/>
        <v>116.19999999999084</v>
      </c>
      <c r="T30" s="30">
        <f t="shared" si="6"/>
        <v>129.59999999999627</v>
      </c>
      <c r="U30" s="30">
        <f t="shared" si="6"/>
        <v>142.09999999999889</v>
      </c>
      <c r="V30" s="30">
        <f t="shared" si="6"/>
        <v>153.90000000000532</v>
      </c>
      <c r="W30" s="30">
        <f t="shared" si="6"/>
        <v>165.60000000000264</v>
      </c>
      <c r="X30" s="30">
        <f t="shared" si="6"/>
        <v>176.00000000000162</v>
      </c>
      <c r="Y30" s="30">
        <f t="shared" si="6"/>
        <v>186.99999999999591</v>
      </c>
      <c r="Z30" s="30">
        <f t="shared" si="6"/>
        <v>196.90000000000396</v>
      </c>
      <c r="AA30" s="30">
        <f t="shared" si="6"/>
        <v>206.79999999999882</v>
      </c>
      <c r="AB30" s="30">
        <f t="shared" si="6"/>
        <v>216.7000000000055</v>
      </c>
      <c r="AC30" s="30">
        <f t="shared" si="6"/>
        <v>226.09999999999664</v>
      </c>
      <c r="AD30" s="30">
        <f t="shared" si="6"/>
        <v>236.30000000000609</v>
      </c>
      <c r="AE30" s="30">
        <f t="shared" si="6"/>
        <v>245.49999999999901</v>
      </c>
      <c r="AF30" s="30">
        <f t="shared" si="6"/>
        <v>254.600000000004</v>
      </c>
      <c r="AG30" s="30">
        <f t="shared" si="6"/>
        <v>262.79999999999916</v>
      </c>
      <c r="AH30" s="30">
        <f t="shared" si="6"/>
        <v>272.29999999999541</v>
      </c>
      <c r="AI30" s="30">
        <f t="shared" si="6"/>
        <v>280.99999999999818</v>
      </c>
      <c r="AJ30" s="30">
        <f t="shared" si="6"/>
        <v>289.59999999999923</v>
      </c>
      <c r="AK30" s="30">
        <f t="shared" si="6"/>
        <v>297.70000000000778</v>
      </c>
      <c r="AL30" s="30">
        <f t="shared" si="6"/>
        <v>306.5000000000033</v>
      </c>
      <c r="AM30" s="30">
        <f t="shared" si="6"/>
        <v>317.80000000000302</v>
      </c>
      <c r="AN30" s="30">
        <f t="shared" si="6"/>
        <v>325.80000000000098</v>
      </c>
      <c r="AO30" s="30">
        <f t="shared" si="6"/>
        <v>336.29999999999768</v>
      </c>
      <c r="AP30" s="30">
        <f t="shared" si="6"/>
        <v>343.60000000000127</v>
      </c>
      <c r="AQ30" s="30">
        <f t="shared" si="6"/>
        <v>351.80000000000518</v>
      </c>
      <c r="AR30" s="30">
        <f t="shared" si="6"/>
        <v>358.89999999999645</v>
      </c>
      <c r="AS30" s="30">
        <f t="shared" si="6"/>
        <v>365.29999999999563</v>
      </c>
      <c r="AT30" s="30">
        <f t="shared" si="6"/>
        <v>371.79999999999558</v>
      </c>
      <c r="AU30" s="30">
        <f t="shared" si="6"/>
        <v>380.19999999999578</v>
      </c>
    </row>
    <row r="32" spans="2:47">
      <c r="B32" s="24" t="s">
        <v>504</v>
      </c>
      <c r="C32" s="25" t="s">
        <v>422</v>
      </c>
      <c r="D32" s="25">
        <v>2017</v>
      </c>
      <c r="E32" s="25">
        <v>2018</v>
      </c>
      <c r="F32" s="25">
        <v>2019</v>
      </c>
      <c r="G32" s="25">
        <v>2020</v>
      </c>
      <c r="H32" s="25">
        <v>2021</v>
      </c>
      <c r="I32" s="25">
        <v>2022</v>
      </c>
      <c r="J32" s="25">
        <v>2023</v>
      </c>
      <c r="K32" s="25">
        <v>2024</v>
      </c>
      <c r="L32" s="25">
        <v>2025</v>
      </c>
      <c r="M32" s="25">
        <v>2026</v>
      </c>
      <c r="N32" s="25">
        <v>2027</v>
      </c>
      <c r="O32" s="25">
        <v>2028</v>
      </c>
      <c r="P32" s="25">
        <v>2029</v>
      </c>
      <c r="Q32" s="25">
        <v>2030</v>
      </c>
      <c r="R32" s="25">
        <v>2031</v>
      </c>
      <c r="S32" s="25">
        <v>2032</v>
      </c>
      <c r="T32" s="25">
        <v>2033</v>
      </c>
      <c r="U32" s="25">
        <v>2034</v>
      </c>
      <c r="V32" s="25">
        <v>2035</v>
      </c>
      <c r="W32" s="25">
        <v>2036</v>
      </c>
      <c r="X32" s="25">
        <v>2037</v>
      </c>
      <c r="Y32" s="25">
        <v>2038</v>
      </c>
      <c r="Z32" s="25">
        <v>2039</v>
      </c>
      <c r="AA32" s="25">
        <v>2040</v>
      </c>
      <c r="AB32" s="25">
        <v>2041</v>
      </c>
      <c r="AC32" s="25">
        <v>2042</v>
      </c>
      <c r="AD32" s="25">
        <v>2043</v>
      </c>
      <c r="AE32" s="25">
        <v>2044</v>
      </c>
      <c r="AF32" s="25">
        <v>2045</v>
      </c>
      <c r="AG32" s="25">
        <v>2046</v>
      </c>
      <c r="AH32" s="25">
        <v>2047</v>
      </c>
      <c r="AI32" s="25">
        <v>2048</v>
      </c>
      <c r="AJ32" s="25">
        <v>2049</v>
      </c>
      <c r="AK32" s="25">
        <v>2050</v>
      </c>
      <c r="AL32" s="25">
        <v>2051</v>
      </c>
      <c r="AM32" s="25">
        <v>2052</v>
      </c>
      <c r="AN32" s="25">
        <v>2053</v>
      </c>
      <c r="AO32" s="25">
        <v>2054</v>
      </c>
      <c r="AP32" s="25">
        <v>2055</v>
      </c>
      <c r="AQ32" s="25">
        <v>2056</v>
      </c>
      <c r="AR32" s="25">
        <v>2057</v>
      </c>
      <c r="AS32" s="25">
        <v>2058</v>
      </c>
      <c r="AT32" s="25">
        <v>2059</v>
      </c>
      <c r="AU32" s="25">
        <v>2060</v>
      </c>
    </row>
    <row r="33" spans="2:47">
      <c r="B33" s="27" t="s">
        <v>538</v>
      </c>
      <c r="C33" s="28" t="s">
        <v>506</v>
      </c>
      <c r="D33" s="28">
        <v>4456.7000000000035</v>
      </c>
      <c r="E33" s="28">
        <v>4639.9000000000005</v>
      </c>
      <c r="F33" s="28">
        <v>4829.3000000000056</v>
      </c>
      <c r="G33" s="28">
        <v>5025.6000000000004</v>
      </c>
      <c r="H33" s="28">
        <v>5228.2999999999956</v>
      </c>
      <c r="I33" s="28">
        <v>5322.2999999999975</v>
      </c>
      <c r="J33" s="28">
        <v>5426.7999999999993</v>
      </c>
      <c r="K33" s="28">
        <v>5488.9999999999955</v>
      </c>
      <c r="L33" s="28">
        <v>5550.9999999999982</v>
      </c>
      <c r="M33" s="28">
        <v>5607.9</v>
      </c>
      <c r="N33" s="28">
        <v>5661.9999999999982</v>
      </c>
      <c r="O33" s="28">
        <v>5711.9999999999964</v>
      </c>
      <c r="P33" s="28">
        <v>5758.3</v>
      </c>
      <c r="Q33" s="28">
        <v>5801.3999999999978</v>
      </c>
      <c r="R33" s="28">
        <v>5857.7</v>
      </c>
      <c r="S33" s="28">
        <v>5913.3999999999978</v>
      </c>
      <c r="T33" s="28">
        <v>5966.8999999999987</v>
      </c>
      <c r="U33" s="28">
        <v>6020.6999999999971</v>
      </c>
      <c r="V33" s="28">
        <v>6072.399999999996</v>
      </c>
      <c r="W33" s="28">
        <v>6124.0999999999985</v>
      </c>
      <c r="X33" s="28">
        <v>6173.9999999999982</v>
      </c>
      <c r="Y33" s="28">
        <v>6222.9999999999982</v>
      </c>
      <c r="Z33" s="28">
        <v>6271.899999999996</v>
      </c>
      <c r="AA33" s="28">
        <v>6317.4999999999991</v>
      </c>
      <c r="AB33" s="28">
        <v>6364.5999999999985</v>
      </c>
      <c r="AC33" s="28">
        <v>6408.3999999999987</v>
      </c>
      <c r="AD33" s="28">
        <v>6452.6</v>
      </c>
      <c r="AE33" s="28">
        <v>6495.7999999999984</v>
      </c>
      <c r="AF33" s="28">
        <v>6537.0999999999976</v>
      </c>
      <c r="AG33" s="28">
        <v>6576.2999999999993</v>
      </c>
      <c r="AH33" s="28">
        <v>6616.7000000000007</v>
      </c>
      <c r="AI33" s="28">
        <v>6654.0999999999995</v>
      </c>
      <c r="AJ33" s="28">
        <v>6690.3000000000038</v>
      </c>
      <c r="AK33" s="28">
        <v>6725.800000000002</v>
      </c>
      <c r="AL33" s="28">
        <v>6758</v>
      </c>
      <c r="AM33" s="28">
        <v>6790.4</v>
      </c>
      <c r="AN33" s="28">
        <v>6818.7999999999984</v>
      </c>
      <c r="AO33" s="28">
        <v>6845.6999999999953</v>
      </c>
      <c r="AP33" s="28">
        <v>6870.1</v>
      </c>
      <c r="AQ33" s="28">
        <v>6890.9999999999973</v>
      </c>
      <c r="AR33" s="28">
        <v>6911.3999999999987</v>
      </c>
      <c r="AS33" s="28">
        <v>6929.599999999994</v>
      </c>
      <c r="AT33" s="28">
        <v>6943.0999999999995</v>
      </c>
      <c r="AU33" s="28">
        <v>6954.7999999999975</v>
      </c>
    </row>
    <row r="34" spans="2:47">
      <c r="B34" s="27" t="s">
        <v>539</v>
      </c>
      <c r="C34" s="28" t="s">
        <v>506</v>
      </c>
      <c r="D34" s="28">
        <v>0.35429999999999989</v>
      </c>
      <c r="E34" s="28">
        <v>0.36850000000000011</v>
      </c>
      <c r="F34" s="28">
        <v>0.38379999999999992</v>
      </c>
      <c r="G34" s="28">
        <v>0.40029999999999988</v>
      </c>
      <c r="H34" s="28">
        <v>0.4168</v>
      </c>
      <c r="I34" s="28">
        <v>0.4229</v>
      </c>
      <c r="J34" s="28">
        <v>0.43090000000000006</v>
      </c>
      <c r="K34" s="28">
        <v>0.43520000000000009</v>
      </c>
      <c r="L34" s="28">
        <v>0.44040000000000001</v>
      </c>
      <c r="M34" s="28">
        <v>0.44430000000000019</v>
      </c>
      <c r="N34" s="28">
        <v>0.44890000000000013</v>
      </c>
      <c r="O34" s="28">
        <v>0.45270000000000016</v>
      </c>
      <c r="P34" s="28">
        <v>0.45600000000000018</v>
      </c>
      <c r="Q34" s="28">
        <v>0.45960000000000012</v>
      </c>
      <c r="R34" s="28">
        <v>0.46410000000000001</v>
      </c>
      <c r="S34" s="28">
        <v>0.4674000000000002</v>
      </c>
      <c r="T34" s="28">
        <v>0.47280000000000011</v>
      </c>
      <c r="U34" s="28">
        <v>0.47600000000000009</v>
      </c>
      <c r="V34" s="28">
        <v>0.48080000000000017</v>
      </c>
      <c r="W34" s="28">
        <v>0.48420000000000007</v>
      </c>
      <c r="X34" s="28">
        <v>0.48840000000000028</v>
      </c>
      <c r="Y34" s="28">
        <v>0.49210000000000031</v>
      </c>
      <c r="Z34" s="28">
        <v>0.49560000000000026</v>
      </c>
      <c r="AA34" s="28">
        <v>0.4998000000000003</v>
      </c>
      <c r="AB34" s="28">
        <v>0.50290000000000035</v>
      </c>
      <c r="AC34" s="28">
        <v>0.50680000000000036</v>
      </c>
      <c r="AD34" s="28">
        <v>0.51030000000000042</v>
      </c>
      <c r="AE34" s="28">
        <v>0.51400000000000023</v>
      </c>
      <c r="AF34" s="28">
        <v>0.5172000000000001</v>
      </c>
      <c r="AG34" s="28">
        <v>0.51930000000000021</v>
      </c>
      <c r="AH34" s="28">
        <v>0.52280000000000015</v>
      </c>
      <c r="AI34" s="28">
        <v>0.52500000000000036</v>
      </c>
      <c r="AJ34" s="28">
        <v>0.52790000000000048</v>
      </c>
      <c r="AK34" s="28">
        <v>0.53100000000000058</v>
      </c>
      <c r="AL34" s="28">
        <v>0.53410000000000024</v>
      </c>
      <c r="AM34" s="28">
        <v>0.53700000000000048</v>
      </c>
      <c r="AN34" s="28">
        <v>0.53890000000000027</v>
      </c>
      <c r="AO34" s="28">
        <v>0.54030000000000045</v>
      </c>
      <c r="AP34" s="28">
        <v>0.54270000000000052</v>
      </c>
      <c r="AQ34" s="28">
        <v>0.54440000000000055</v>
      </c>
      <c r="AR34" s="28">
        <v>0.54580000000000062</v>
      </c>
      <c r="AS34" s="28">
        <v>0.54650000000000043</v>
      </c>
      <c r="AT34" s="28">
        <v>0.54710000000000047</v>
      </c>
      <c r="AU34" s="28">
        <v>0.54800000000000038</v>
      </c>
    </row>
    <row r="35" spans="2:47">
      <c r="B35" s="27" t="s">
        <v>540</v>
      </c>
      <c r="C35" s="28" t="s">
        <v>506</v>
      </c>
      <c r="D35" s="28">
        <v>6.7999999999999988E-3</v>
      </c>
      <c r="E35" s="28">
        <v>6.9999999999999993E-3</v>
      </c>
      <c r="F35" s="28">
        <v>7.3999999999999977E-3</v>
      </c>
      <c r="G35" s="28">
        <v>8.2999999999999966E-3</v>
      </c>
      <c r="H35" s="28">
        <v>8.8999999999999947E-3</v>
      </c>
      <c r="I35" s="28">
        <v>8.8999999999999947E-3</v>
      </c>
      <c r="J35" s="28">
        <v>8.9999999999999941E-3</v>
      </c>
      <c r="K35" s="28">
        <v>9.0999999999999935E-3</v>
      </c>
      <c r="L35" s="28">
        <v>9.0999999999999935E-3</v>
      </c>
      <c r="M35" s="28">
        <v>8.8999999999999947E-3</v>
      </c>
      <c r="N35" s="28">
        <v>9.0999999999999935E-3</v>
      </c>
      <c r="O35" s="28">
        <v>9.1999999999999946E-3</v>
      </c>
      <c r="P35" s="28">
        <v>9.2999999999999958E-3</v>
      </c>
      <c r="Q35" s="28">
        <v>9.3999999999999952E-3</v>
      </c>
      <c r="R35" s="28">
        <v>9.1999999999999946E-3</v>
      </c>
      <c r="S35" s="28">
        <v>9.4999999999999946E-3</v>
      </c>
      <c r="T35" s="28">
        <v>9.8999999999999956E-3</v>
      </c>
      <c r="U35" s="28">
        <v>9.8999999999999956E-3</v>
      </c>
      <c r="V35" s="28">
        <v>9.8999999999999956E-3</v>
      </c>
      <c r="W35" s="28">
        <v>9.8999999999999956E-3</v>
      </c>
      <c r="X35" s="28">
        <v>9.7999999999999962E-3</v>
      </c>
      <c r="Y35" s="28">
        <v>9.8999999999999956E-3</v>
      </c>
      <c r="Z35" s="28">
        <v>1.0099999999999994E-2</v>
      </c>
      <c r="AA35" s="28">
        <v>1.0099999999999994E-2</v>
      </c>
      <c r="AB35" s="28">
        <v>1.0199999999999994E-2</v>
      </c>
      <c r="AC35" s="28">
        <v>1.0199999999999994E-2</v>
      </c>
      <c r="AD35" s="28">
        <v>1.0599999999999997E-2</v>
      </c>
      <c r="AE35" s="28">
        <v>1.0599999999999997E-2</v>
      </c>
      <c r="AF35" s="28">
        <v>1.0599999999999997E-2</v>
      </c>
      <c r="AG35" s="28">
        <v>1.0599999999999997E-2</v>
      </c>
      <c r="AH35" s="28">
        <v>1.0799999999999995E-2</v>
      </c>
      <c r="AI35" s="28">
        <v>1.0899999999999995E-2</v>
      </c>
      <c r="AJ35" s="28">
        <v>1.0899999999999995E-2</v>
      </c>
      <c r="AK35" s="28">
        <v>1.0699999999999994E-2</v>
      </c>
      <c r="AL35" s="28">
        <v>1.0699999999999994E-2</v>
      </c>
      <c r="AM35" s="28">
        <v>1.0999999999999994E-2</v>
      </c>
      <c r="AN35" s="28">
        <v>1.0999999999999994E-2</v>
      </c>
      <c r="AO35" s="28">
        <v>1.0999999999999994E-2</v>
      </c>
      <c r="AP35" s="28">
        <v>1.1099999999999992E-2</v>
      </c>
      <c r="AQ35" s="28">
        <v>1.1199999999999995E-2</v>
      </c>
      <c r="AR35" s="28">
        <v>1.1099999999999994E-2</v>
      </c>
      <c r="AS35" s="28">
        <v>1.1099999999999994E-2</v>
      </c>
      <c r="AT35" s="28">
        <v>1.1099999999999994E-2</v>
      </c>
      <c r="AU35" s="28">
        <v>1.0799999999999994E-2</v>
      </c>
    </row>
    <row r="36" spans="2:47">
      <c r="B36" s="27" t="s">
        <v>505</v>
      </c>
      <c r="C36" s="28" t="s">
        <v>506</v>
      </c>
      <c r="D36" s="28">
        <f>+D33+D34*25</f>
        <v>4465.5575000000035</v>
      </c>
      <c r="E36" s="28">
        <f t="shared" ref="E36:AU36" si="7">+E33+E34*25</f>
        <v>4649.1125000000002</v>
      </c>
      <c r="F36" s="28">
        <f t="shared" si="7"/>
        <v>4838.8950000000059</v>
      </c>
      <c r="G36" s="28">
        <f t="shared" si="7"/>
        <v>5035.6075000000001</v>
      </c>
      <c r="H36" s="28">
        <f t="shared" si="7"/>
        <v>5238.7199999999957</v>
      </c>
      <c r="I36" s="28">
        <f t="shared" si="7"/>
        <v>5332.8724999999977</v>
      </c>
      <c r="J36" s="28">
        <f t="shared" si="7"/>
        <v>5437.5724999999993</v>
      </c>
      <c r="K36" s="28">
        <f t="shared" si="7"/>
        <v>5499.8799999999956</v>
      </c>
      <c r="L36" s="28">
        <f t="shared" si="7"/>
        <v>5562.0099999999984</v>
      </c>
      <c r="M36" s="28">
        <f t="shared" si="7"/>
        <v>5619.0074999999997</v>
      </c>
      <c r="N36" s="28">
        <f t="shared" si="7"/>
        <v>5673.222499999998</v>
      </c>
      <c r="O36" s="28">
        <f t="shared" si="7"/>
        <v>5723.3174999999965</v>
      </c>
      <c r="P36" s="28">
        <f t="shared" si="7"/>
        <v>5769.7</v>
      </c>
      <c r="Q36" s="28">
        <f t="shared" si="7"/>
        <v>5812.8899999999976</v>
      </c>
      <c r="R36" s="28">
        <f t="shared" si="7"/>
        <v>5869.3024999999998</v>
      </c>
      <c r="S36" s="28">
        <f t="shared" si="7"/>
        <v>5925.0849999999982</v>
      </c>
      <c r="T36" s="28">
        <f t="shared" si="7"/>
        <v>5978.7199999999984</v>
      </c>
      <c r="U36" s="28">
        <f t="shared" si="7"/>
        <v>6032.5999999999967</v>
      </c>
      <c r="V36" s="28">
        <f t="shared" si="7"/>
        <v>6084.4199999999964</v>
      </c>
      <c r="W36" s="28">
        <f t="shared" si="7"/>
        <v>6136.2049999999981</v>
      </c>
      <c r="X36" s="28">
        <f t="shared" si="7"/>
        <v>6186.2099999999982</v>
      </c>
      <c r="Y36" s="28">
        <f t="shared" si="7"/>
        <v>6235.302499999998</v>
      </c>
      <c r="Z36" s="28">
        <f t="shared" si="7"/>
        <v>6284.2899999999963</v>
      </c>
      <c r="AA36" s="28">
        <f t="shared" si="7"/>
        <v>6329.994999999999</v>
      </c>
      <c r="AB36" s="28">
        <f t="shared" si="7"/>
        <v>6377.1724999999988</v>
      </c>
      <c r="AC36" s="28">
        <f t="shared" si="7"/>
        <v>6421.0699999999988</v>
      </c>
      <c r="AD36" s="28">
        <f t="shared" si="7"/>
        <v>6465.3575000000001</v>
      </c>
      <c r="AE36" s="28">
        <f t="shared" si="7"/>
        <v>6508.6499999999987</v>
      </c>
      <c r="AF36" s="28">
        <f t="shared" si="7"/>
        <v>6550.0299999999979</v>
      </c>
      <c r="AG36" s="28">
        <f t="shared" si="7"/>
        <v>6589.2824999999993</v>
      </c>
      <c r="AH36" s="28">
        <f t="shared" si="7"/>
        <v>6629.77</v>
      </c>
      <c r="AI36" s="28">
        <f t="shared" si="7"/>
        <v>6667.2249999999995</v>
      </c>
      <c r="AJ36" s="28">
        <f t="shared" si="7"/>
        <v>6703.497500000004</v>
      </c>
      <c r="AK36" s="28">
        <f t="shared" si="7"/>
        <v>6739.0750000000016</v>
      </c>
      <c r="AL36" s="28">
        <f t="shared" si="7"/>
        <v>6771.3525</v>
      </c>
      <c r="AM36" s="28">
        <f t="shared" si="7"/>
        <v>6803.8249999999998</v>
      </c>
      <c r="AN36" s="28">
        <f t="shared" si="7"/>
        <v>6832.2724999999982</v>
      </c>
      <c r="AO36" s="28">
        <f t="shared" si="7"/>
        <v>6859.207499999995</v>
      </c>
      <c r="AP36" s="28">
        <f t="shared" si="7"/>
        <v>6883.6675000000005</v>
      </c>
      <c r="AQ36" s="28">
        <f t="shared" si="7"/>
        <v>6904.6099999999969</v>
      </c>
      <c r="AR36" s="28">
        <f t="shared" si="7"/>
        <v>6925.0449999999992</v>
      </c>
      <c r="AS36" s="28">
        <f t="shared" si="7"/>
        <v>6943.2624999999944</v>
      </c>
      <c r="AT36" s="28">
        <f t="shared" si="7"/>
        <v>6956.7774999999992</v>
      </c>
      <c r="AU36" s="28">
        <f t="shared" si="7"/>
        <v>6968.4999999999973</v>
      </c>
    </row>
    <row r="38" spans="2:47">
      <c r="B38" s="24" t="s">
        <v>507</v>
      </c>
      <c r="C38" s="25" t="s">
        <v>422</v>
      </c>
      <c r="D38" s="25">
        <v>2017</v>
      </c>
      <c r="E38" s="25">
        <v>2018</v>
      </c>
      <c r="F38" s="25">
        <v>2019</v>
      </c>
      <c r="G38" s="25">
        <v>2020</v>
      </c>
      <c r="H38" s="25">
        <v>2021</v>
      </c>
      <c r="I38" s="25">
        <v>2022</v>
      </c>
      <c r="J38" s="25">
        <v>2023</v>
      </c>
      <c r="K38" s="25">
        <v>2024</v>
      </c>
      <c r="L38" s="25">
        <v>2025</v>
      </c>
      <c r="M38" s="25">
        <v>2026</v>
      </c>
      <c r="N38" s="25">
        <v>2027</v>
      </c>
      <c r="O38" s="25">
        <v>2028</v>
      </c>
      <c r="P38" s="25">
        <v>2029</v>
      </c>
      <c r="Q38" s="25">
        <v>2030</v>
      </c>
      <c r="R38" s="25">
        <v>2031</v>
      </c>
      <c r="S38" s="25">
        <v>2032</v>
      </c>
      <c r="T38" s="25">
        <v>2033</v>
      </c>
      <c r="U38" s="25">
        <v>2034</v>
      </c>
      <c r="V38" s="25">
        <v>2035</v>
      </c>
      <c r="W38" s="25">
        <v>2036</v>
      </c>
      <c r="X38" s="25">
        <v>2037</v>
      </c>
      <c r="Y38" s="25">
        <v>2038</v>
      </c>
      <c r="Z38" s="25">
        <v>2039</v>
      </c>
      <c r="AA38" s="25">
        <v>2040</v>
      </c>
      <c r="AB38" s="25">
        <v>2041</v>
      </c>
      <c r="AC38" s="25">
        <v>2042</v>
      </c>
      <c r="AD38" s="25">
        <v>2043</v>
      </c>
      <c r="AE38" s="25">
        <v>2044</v>
      </c>
      <c r="AF38" s="25">
        <v>2045</v>
      </c>
      <c r="AG38" s="25">
        <v>2046</v>
      </c>
      <c r="AH38" s="25">
        <v>2047</v>
      </c>
      <c r="AI38" s="25">
        <v>2048</v>
      </c>
      <c r="AJ38" s="25">
        <v>2049</v>
      </c>
      <c r="AK38" s="25">
        <v>2050</v>
      </c>
      <c r="AL38" s="25">
        <v>2051</v>
      </c>
      <c r="AM38" s="25">
        <v>2052</v>
      </c>
      <c r="AN38" s="25">
        <v>2053</v>
      </c>
      <c r="AO38" s="25">
        <v>2054</v>
      </c>
      <c r="AP38" s="25">
        <v>2055</v>
      </c>
      <c r="AQ38" s="25">
        <v>2056</v>
      </c>
      <c r="AR38" s="25">
        <v>2057</v>
      </c>
      <c r="AS38" s="25">
        <v>2058</v>
      </c>
      <c r="AT38" s="25">
        <v>2059</v>
      </c>
      <c r="AU38" s="25">
        <v>2060</v>
      </c>
    </row>
    <row r="39" spans="2:47">
      <c r="B39" s="27" t="s">
        <v>538</v>
      </c>
      <c r="C39" s="28" t="s">
        <v>506</v>
      </c>
      <c r="D39" s="28">
        <v>4456.7</v>
      </c>
      <c r="E39" s="28">
        <v>4639.8999999999996</v>
      </c>
      <c r="F39" s="28">
        <v>4829.3</v>
      </c>
      <c r="G39" s="28">
        <v>5025.6000000000004</v>
      </c>
      <c r="H39" s="28">
        <v>5228.3</v>
      </c>
      <c r="I39" s="28">
        <v>5322.3</v>
      </c>
      <c r="J39" s="28">
        <v>5426.5</v>
      </c>
      <c r="K39" s="28">
        <v>5488.3</v>
      </c>
      <c r="L39" s="28">
        <v>5549.5</v>
      </c>
      <c r="M39" s="28">
        <v>5605.4</v>
      </c>
      <c r="N39" s="28">
        <v>5659.2</v>
      </c>
      <c r="O39" s="28">
        <v>5708.3</v>
      </c>
      <c r="P39" s="28">
        <v>5754</v>
      </c>
      <c r="Q39" s="28">
        <v>5795.9</v>
      </c>
      <c r="R39" s="28">
        <v>5851.1</v>
      </c>
      <c r="S39" s="28">
        <v>5905.4</v>
      </c>
      <c r="T39" s="28">
        <v>5958.5</v>
      </c>
      <c r="U39" s="28">
        <v>6011.7</v>
      </c>
      <c r="V39" s="28">
        <v>6062.4</v>
      </c>
      <c r="W39" s="28">
        <v>6112.7</v>
      </c>
      <c r="X39" s="28">
        <v>6161.8</v>
      </c>
      <c r="Y39" s="28">
        <v>6210.5</v>
      </c>
      <c r="Z39" s="28">
        <v>6258.2</v>
      </c>
      <c r="AA39" s="28">
        <v>6304.4</v>
      </c>
      <c r="AB39" s="28">
        <v>6349.2</v>
      </c>
      <c r="AC39" s="28">
        <v>6393.3</v>
      </c>
      <c r="AD39" s="28">
        <v>6438</v>
      </c>
      <c r="AE39" s="28">
        <v>6479.1</v>
      </c>
      <c r="AF39" s="28">
        <v>6520.3</v>
      </c>
      <c r="AG39" s="28">
        <v>6559.5</v>
      </c>
      <c r="AH39" s="28">
        <v>6597.7</v>
      </c>
      <c r="AI39" s="28">
        <v>6634.9</v>
      </c>
      <c r="AJ39" s="28">
        <v>6671.3</v>
      </c>
      <c r="AK39" s="28">
        <v>6705.3</v>
      </c>
      <c r="AL39" s="28">
        <v>6737.2</v>
      </c>
      <c r="AM39" s="28">
        <v>6768.9</v>
      </c>
      <c r="AN39" s="28">
        <v>6797.6</v>
      </c>
      <c r="AO39" s="28">
        <v>6823.5</v>
      </c>
      <c r="AP39" s="28">
        <v>6847.5</v>
      </c>
      <c r="AQ39" s="28">
        <v>6868.1</v>
      </c>
      <c r="AR39" s="28">
        <v>6887.6</v>
      </c>
      <c r="AS39" s="28">
        <v>6905.1</v>
      </c>
      <c r="AT39" s="28">
        <v>6918.8</v>
      </c>
      <c r="AU39" s="28">
        <v>6930.8</v>
      </c>
    </row>
    <row r="40" spans="2:47">
      <c r="B40" s="27" t="s">
        <v>539</v>
      </c>
      <c r="C40" s="28" t="s">
        <v>506</v>
      </c>
      <c r="D40" s="28">
        <v>0.3543</v>
      </c>
      <c r="E40" s="28">
        <v>0.36849999999999999</v>
      </c>
      <c r="F40" s="28">
        <v>0.38379999999999997</v>
      </c>
      <c r="G40" s="28">
        <v>0.40029999999999999</v>
      </c>
      <c r="H40" s="28">
        <v>0.4168</v>
      </c>
      <c r="I40" s="28">
        <v>0.4229</v>
      </c>
      <c r="J40" s="28">
        <v>0.43080000000000002</v>
      </c>
      <c r="K40" s="28">
        <v>0.43519999999999998</v>
      </c>
      <c r="L40" s="28">
        <v>0.44030000000000002</v>
      </c>
      <c r="M40" s="28">
        <v>0.44450000000000001</v>
      </c>
      <c r="N40" s="28">
        <v>0.44869999999999999</v>
      </c>
      <c r="O40" s="28">
        <v>0.45229999999999998</v>
      </c>
      <c r="P40" s="28">
        <v>0.45569999999999999</v>
      </c>
      <c r="Q40" s="28">
        <v>0.4592</v>
      </c>
      <c r="R40" s="28">
        <v>0.46329999999999999</v>
      </c>
      <c r="S40" s="28">
        <v>0.4672</v>
      </c>
      <c r="T40" s="28">
        <v>0.4718</v>
      </c>
      <c r="U40" s="28">
        <v>0.47570000000000001</v>
      </c>
      <c r="V40" s="28">
        <v>0.47970000000000002</v>
      </c>
      <c r="W40" s="28">
        <v>0.48380000000000001</v>
      </c>
      <c r="X40" s="28">
        <v>0.48770000000000002</v>
      </c>
      <c r="Y40" s="28">
        <v>0.49099999999999999</v>
      </c>
      <c r="Z40" s="28">
        <v>0.49480000000000002</v>
      </c>
      <c r="AA40" s="28">
        <v>0.49830000000000002</v>
      </c>
      <c r="AB40" s="28">
        <v>0.50180000000000002</v>
      </c>
      <c r="AC40" s="28">
        <v>0.505</v>
      </c>
      <c r="AD40" s="28">
        <v>0.5091</v>
      </c>
      <c r="AE40" s="28">
        <v>0.51249999999999996</v>
      </c>
      <c r="AF40" s="28">
        <v>0.51529999999999998</v>
      </c>
      <c r="AG40" s="28">
        <v>0.51829999999999998</v>
      </c>
      <c r="AH40" s="28">
        <v>0.52149999999999996</v>
      </c>
      <c r="AI40" s="28">
        <v>0.52400000000000002</v>
      </c>
      <c r="AJ40" s="28">
        <v>0.5262</v>
      </c>
      <c r="AK40" s="28">
        <v>0.52939999999999998</v>
      </c>
      <c r="AL40" s="28">
        <v>0.53220000000000001</v>
      </c>
      <c r="AM40" s="28">
        <v>0.53520000000000001</v>
      </c>
      <c r="AN40" s="28">
        <v>0.53720000000000001</v>
      </c>
      <c r="AO40" s="28">
        <v>0.53859999999999997</v>
      </c>
      <c r="AP40" s="28">
        <v>0.54059999999999997</v>
      </c>
      <c r="AQ40" s="28">
        <v>0.54239999999999999</v>
      </c>
      <c r="AR40" s="28">
        <v>0.54379999999999995</v>
      </c>
      <c r="AS40" s="28">
        <v>0.54479999999999995</v>
      </c>
      <c r="AT40" s="28">
        <v>0.54549999999999998</v>
      </c>
      <c r="AU40" s="28">
        <v>0.5454</v>
      </c>
    </row>
    <row r="41" spans="2:47">
      <c r="B41" s="27" t="s">
        <v>540</v>
      </c>
      <c r="C41" s="28" t="s">
        <v>506</v>
      </c>
      <c r="D41" s="28">
        <v>6.7999999999999996E-3</v>
      </c>
      <c r="E41" s="28">
        <v>7.0000000000000001E-3</v>
      </c>
      <c r="F41" s="28">
        <v>7.4000000000000003E-3</v>
      </c>
      <c r="G41" s="28">
        <v>8.3000000000000001E-3</v>
      </c>
      <c r="H41" s="28">
        <v>8.8999999999999999E-3</v>
      </c>
      <c r="I41" s="28">
        <v>8.8999999999999999E-3</v>
      </c>
      <c r="J41" s="28">
        <v>9.1000000000000004E-3</v>
      </c>
      <c r="K41" s="28">
        <v>9.1000000000000004E-3</v>
      </c>
      <c r="L41" s="28">
        <v>9.1000000000000004E-3</v>
      </c>
      <c r="M41" s="28">
        <v>8.8999999999999999E-3</v>
      </c>
      <c r="N41" s="28">
        <v>9.1000000000000004E-3</v>
      </c>
      <c r="O41" s="28">
        <v>9.1999999999999998E-3</v>
      </c>
      <c r="P41" s="28">
        <v>9.2999999999999992E-3</v>
      </c>
      <c r="Q41" s="28">
        <v>9.4000000000000004E-3</v>
      </c>
      <c r="R41" s="28">
        <v>9.2999999999999992E-3</v>
      </c>
      <c r="S41" s="28">
        <v>9.4999999999999998E-3</v>
      </c>
      <c r="T41" s="28">
        <v>9.7999999999999997E-3</v>
      </c>
      <c r="U41" s="28">
        <v>9.9000000000000008E-3</v>
      </c>
      <c r="V41" s="28">
        <v>9.9000000000000008E-3</v>
      </c>
      <c r="W41" s="28">
        <v>9.9000000000000008E-3</v>
      </c>
      <c r="X41" s="28">
        <v>9.7999999999999997E-3</v>
      </c>
      <c r="Y41" s="28">
        <v>9.9000000000000008E-3</v>
      </c>
      <c r="Z41" s="28">
        <v>1.01E-2</v>
      </c>
      <c r="AA41" s="28">
        <v>1.01E-2</v>
      </c>
      <c r="AB41" s="28">
        <v>1.0200000000000001E-2</v>
      </c>
      <c r="AC41" s="28">
        <v>1.0200000000000001E-2</v>
      </c>
      <c r="AD41" s="28">
        <v>1.0500000000000001E-2</v>
      </c>
      <c r="AE41" s="28">
        <v>1.06E-2</v>
      </c>
      <c r="AF41" s="28">
        <v>1.06E-2</v>
      </c>
      <c r="AG41" s="28">
        <v>1.0500000000000001E-2</v>
      </c>
      <c r="AH41" s="28">
        <v>1.06E-2</v>
      </c>
      <c r="AI41" s="28">
        <v>1.0800000000000001E-2</v>
      </c>
      <c r="AJ41" s="28">
        <v>1.06E-2</v>
      </c>
      <c r="AK41" s="28">
        <v>1.0699999999999999E-2</v>
      </c>
      <c r="AL41" s="28">
        <v>1.0699999999999999E-2</v>
      </c>
      <c r="AM41" s="28">
        <v>1.0999999999999999E-2</v>
      </c>
      <c r="AN41" s="28">
        <v>1.0999999999999999E-2</v>
      </c>
      <c r="AO41" s="28">
        <v>1.0999999999999999E-2</v>
      </c>
      <c r="AP41" s="28">
        <v>1.0999999999999999E-2</v>
      </c>
      <c r="AQ41" s="28">
        <v>1.11E-2</v>
      </c>
      <c r="AR41" s="28">
        <v>1.09E-2</v>
      </c>
      <c r="AS41" s="28">
        <v>1.0999999999999999E-2</v>
      </c>
      <c r="AT41" s="28">
        <v>1.09E-2</v>
      </c>
      <c r="AU41" s="28">
        <v>1.0699999999999999E-2</v>
      </c>
    </row>
    <row r="42" spans="2:47">
      <c r="B42" s="27" t="s">
        <v>505</v>
      </c>
      <c r="C42" s="28" t="s">
        <v>506</v>
      </c>
      <c r="D42" s="28">
        <f>+D39+D40*25</f>
        <v>4465.5574999999999</v>
      </c>
      <c r="E42" s="28">
        <f t="shared" ref="E42:AU42" si="8">+E39+E40*25</f>
        <v>4649.1124999999993</v>
      </c>
      <c r="F42" s="28">
        <f t="shared" si="8"/>
        <v>4838.8950000000004</v>
      </c>
      <c r="G42" s="28">
        <f t="shared" si="8"/>
        <v>5035.6075000000001</v>
      </c>
      <c r="H42" s="28">
        <f t="shared" si="8"/>
        <v>5238.72</v>
      </c>
      <c r="I42" s="28">
        <f t="shared" si="8"/>
        <v>5332.8725000000004</v>
      </c>
      <c r="J42" s="28">
        <f t="shared" si="8"/>
        <v>5437.27</v>
      </c>
      <c r="K42" s="28">
        <f t="shared" si="8"/>
        <v>5499.18</v>
      </c>
      <c r="L42" s="28">
        <f t="shared" si="8"/>
        <v>5560.5074999999997</v>
      </c>
      <c r="M42" s="28">
        <f t="shared" si="8"/>
        <v>5616.5124999999998</v>
      </c>
      <c r="N42" s="28">
        <f t="shared" si="8"/>
        <v>5670.4174999999996</v>
      </c>
      <c r="O42" s="28">
        <f t="shared" si="8"/>
        <v>5719.6075000000001</v>
      </c>
      <c r="P42" s="28">
        <f t="shared" si="8"/>
        <v>5765.3924999999999</v>
      </c>
      <c r="Q42" s="28">
        <f t="shared" si="8"/>
        <v>5807.3799999999992</v>
      </c>
      <c r="R42" s="28">
        <f t="shared" si="8"/>
        <v>5862.6825000000008</v>
      </c>
      <c r="S42" s="28">
        <f t="shared" si="8"/>
        <v>5917.08</v>
      </c>
      <c r="T42" s="28">
        <f t="shared" si="8"/>
        <v>5970.2950000000001</v>
      </c>
      <c r="U42" s="28">
        <f t="shared" si="8"/>
        <v>6023.5924999999997</v>
      </c>
      <c r="V42" s="28">
        <f t="shared" si="8"/>
        <v>6074.3924999999999</v>
      </c>
      <c r="W42" s="28">
        <f t="shared" si="8"/>
        <v>6124.7950000000001</v>
      </c>
      <c r="X42" s="28">
        <f t="shared" si="8"/>
        <v>6173.9925000000003</v>
      </c>
      <c r="Y42" s="28">
        <f t="shared" si="8"/>
        <v>6222.7749999999996</v>
      </c>
      <c r="Z42" s="28">
        <f t="shared" si="8"/>
        <v>6270.57</v>
      </c>
      <c r="AA42" s="28">
        <f t="shared" si="8"/>
        <v>6316.8575000000001</v>
      </c>
      <c r="AB42" s="28">
        <f t="shared" si="8"/>
        <v>6361.7449999999999</v>
      </c>
      <c r="AC42" s="28">
        <f t="shared" si="8"/>
        <v>6405.9250000000002</v>
      </c>
      <c r="AD42" s="28">
        <f t="shared" si="8"/>
        <v>6450.7275</v>
      </c>
      <c r="AE42" s="28">
        <f t="shared" si="8"/>
        <v>6491.9125000000004</v>
      </c>
      <c r="AF42" s="28">
        <f t="shared" si="8"/>
        <v>6533.1824999999999</v>
      </c>
      <c r="AG42" s="28">
        <f t="shared" si="8"/>
        <v>6572.4575000000004</v>
      </c>
      <c r="AH42" s="28">
        <f t="shared" si="8"/>
        <v>6610.7375000000002</v>
      </c>
      <c r="AI42" s="28">
        <f t="shared" si="8"/>
        <v>6648</v>
      </c>
      <c r="AJ42" s="28">
        <f t="shared" si="8"/>
        <v>6684.4549999999999</v>
      </c>
      <c r="AK42" s="28">
        <f t="shared" si="8"/>
        <v>6718.5349999999999</v>
      </c>
      <c r="AL42" s="28">
        <f t="shared" si="8"/>
        <v>6750.5050000000001</v>
      </c>
      <c r="AM42" s="28">
        <f t="shared" si="8"/>
        <v>6782.28</v>
      </c>
      <c r="AN42" s="28">
        <f t="shared" si="8"/>
        <v>6811.0300000000007</v>
      </c>
      <c r="AO42" s="28">
        <f t="shared" si="8"/>
        <v>6836.9650000000001</v>
      </c>
      <c r="AP42" s="28">
        <f t="shared" si="8"/>
        <v>6861.0150000000003</v>
      </c>
      <c r="AQ42" s="28">
        <f t="shared" si="8"/>
        <v>6881.6600000000008</v>
      </c>
      <c r="AR42" s="28">
        <f t="shared" si="8"/>
        <v>6901.1950000000006</v>
      </c>
      <c r="AS42" s="28">
        <f t="shared" si="8"/>
        <v>6918.72</v>
      </c>
      <c r="AT42" s="28">
        <f t="shared" si="8"/>
        <v>6932.4375</v>
      </c>
      <c r="AU42" s="28">
        <f t="shared" si="8"/>
        <v>6944.4350000000004</v>
      </c>
    </row>
    <row r="44" spans="2:47">
      <c r="B44" s="24" t="s">
        <v>508</v>
      </c>
      <c r="C44" s="25" t="s">
        <v>422</v>
      </c>
      <c r="D44" s="25">
        <v>2017</v>
      </c>
      <c r="E44" s="25">
        <v>2018</v>
      </c>
      <c r="F44" s="25">
        <v>2019</v>
      </c>
      <c r="G44" s="25">
        <v>2020</v>
      </c>
      <c r="H44" s="25">
        <v>2021</v>
      </c>
      <c r="I44" s="25">
        <v>2022</v>
      </c>
      <c r="J44" s="25">
        <v>2023</v>
      </c>
      <c r="K44" s="25">
        <v>2024</v>
      </c>
      <c r="L44" s="25">
        <v>2025</v>
      </c>
      <c r="M44" s="25">
        <v>2026</v>
      </c>
      <c r="N44" s="25">
        <v>2027</v>
      </c>
      <c r="O44" s="25">
        <v>2028</v>
      </c>
      <c r="P44" s="25">
        <v>2029</v>
      </c>
      <c r="Q44" s="25">
        <v>2030</v>
      </c>
      <c r="R44" s="25">
        <v>2031</v>
      </c>
      <c r="S44" s="25">
        <v>2032</v>
      </c>
      <c r="T44" s="25">
        <v>2033</v>
      </c>
      <c r="U44" s="25">
        <v>2034</v>
      </c>
      <c r="V44" s="25">
        <v>2035</v>
      </c>
      <c r="W44" s="25">
        <v>2036</v>
      </c>
      <c r="X44" s="25">
        <v>2037</v>
      </c>
      <c r="Y44" s="25">
        <v>2038</v>
      </c>
      <c r="Z44" s="25">
        <v>2039</v>
      </c>
      <c r="AA44" s="25">
        <v>2040</v>
      </c>
      <c r="AB44" s="25">
        <v>2041</v>
      </c>
      <c r="AC44" s="25">
        <v>2042</v>
      </c>
      <c r="AD44" s="25">
        <v>2043</v>
      </c>
      <c r="AE44" s="25">
        <v>2044</v>
      </c>
      <c r="AF44" s="25">
        <v>2045</v>
      </c>
      <c r="AG44" s="25">
        <v>2046</v>
      </c>
      <c r="AH44" s="25">
        <v>2047</v>
      </c>
      <c r="AI44" s="25">
        <v>2048</v>
      </c>
      <c r="AJ44" s="25">
        <v>2049</v>
      </c>
      <c r="AK44" s="25">
        <v>2050</v>
      </c>
      <c r="AL44" s="25">
        <v>2051</v>
      </c>
      <c r="AM44" s="25">
        <v>2052</v>
      </c>
      <c r="AN44" s="25">
        <v>2053</v>
      </c>
      <c r="AO44" s="25">
        <v>2054</v>
      </c>
      <c r="AP44" s="25">
        <v>2055</v>
      </c>
      <c r="AQ44" s="25">
        <v>2056</v>
      </c>
      <c r="AR44" s="25">
        <v>2057</v>
      </c>
      <c r="AS44" s="25">
        <v>2058</v>
      </c>
      <c r="AT44" s="25">
        <v>2059</v>
      </c>
      <c r="AU44" s="25">
        <v>2060</v>
      </c>
    </row>
    <row r="45" spans="2:47">
      <c r="B45" s="27" t="s">
        <v>505</v>
      </c>
      <c r="C45" s="28" t="s">
        <v>506</v>
      </c>
      <c r="D45" s="28">
        <f t="shared" ref="D45:AU45" si="9">+D36-D42</f>
        <v>0</v>
      </c>
      <c r="E45" s="28">
        <f t="shared" si="9"/>
        <v>0</v>
      </c>
      <c r="F45" s="28">
        <f t="shared" si="9"/>
        <v>0</v>
      </c>
      <c r="G45" s="28">
        <f t="shared" si="9"/>
        <v>0</v>
      </c>
      <c r="H45" s="28">
        <f t="shared" si="9"/>
        <v>0</v>
      </c>
      <c r="I45" s="28">
        <f t="shared" si="9"/>
        <v>0</v>
      </c>
      <c r="J45" s="28">
        <f t="shared" si="9"/>
        <v>0.30249999999887223</v>
      </c>
      <c r="K45" s="28">
        <f t="shared" si="9"/>
        <v>0.69999999999527063</v>
      </c>
      <c r="L45" s="28">
        <f t="shared" si="9"/>
        <v>1.5024999999986903</v>
      </c>
      <c r="M45" s="28">
        <f t="shared" si="9"/>
        <v>2.4949999999998909</v>
      </c>
      <c r="N45" s="28">
        <f t="shared" si="9"/>
        <v>2.804999999998472</v>
      </c>
      <c r="O45" s="28">
        <f t="shared" si="9"/>
        <v>3.7099999999963984</v>
      </c>
      <c r="P45" s="28">
        <f t="shared" si="9"/>
        <v>4.3074999999998909</v>
      </c>
      <c r="Q45" s="28">
        <f t="shared" si="9"/>
        <v>5.5099999999983993</v>
      </c>
      <c r="R45" s="28">
        <f t="shared" si="9"/>
        <v>6.6199999999989814</v>
      </c>
      <c r="S45" s="28">
        <f t="shared" si="9"/>
        <v>8.0049999999982901</v>
      </c>
      <c r="T45" s="28">
        <f t="shared" si="9"/>
        <v>8.4249999999983629</v>
      </c>
      <c r="U45" s="28">
        <f t="shared" si="9"/>
        <v>9.0074999999969805</v>
      </c>
      <c r="V45" s="28">
        <f t="shared" si="9"/>
        <v>10.027499999996508</v>
      </c>
      <c r="W45" s="28">
        <f t="shared" si="9"/>
        <v>11.409999999998035</v>
      </c>
      <c r="X45" s="28">
        <f t="shared" si="9"/>
        <v>12.217499999997926</v>
      </c>
      <c r="Y45" s="28">
        <f t="shared" si="9"/>
        <v>12.527499999998327</v>
      </c>
      <c r="Z45" s="28">
        <f t="shared" si="9"/>
        <v>13.719999999996617</v>
      </c>
      <c r="AA45" s="28">
        <f t="shared" si="9"/>
        <v>13.137499999998909</v>
      </c>
      <c r="AB45" s="28">
        <f t="shared" si="9"/>
        <v>15.427499999998872</v>
      </c>
      <c r="AC45" s="28">
        <f t="shared" si="9"/>
        <v>15.144999999998618</v>
      </c>
      <c r="AD45" s="28">
        <f t="shared" si="9"/>
        <v>14.630000000000109</v>
      </c>
      <c r="AE45" s="28">
        <f t="shared" si="9"/>
        <v>16.737499999998363</v>
      </c>
      <c r="AF45" s="28">
        <f t="shared" si="9"/>
        <v>16.847499999998035</v>
      </c>
      <c r="AG45" s="28">
        <f t="shared" si="9"/>
        <v>16.824999999998909</v>
      </c>
      <c r="AH45" s="28">
        <f t="shared" si="9"/>
        <v>19.032500000000255</v>
      </c>
      <c r="AI45" s="28">
        <f t="shared" si="9"/>
        <v>19.224999999999454</v>
      </c>
      <c r="AJ45" s="28">
        <f t="shared" si="9"/>
        <v>19.042500000004111</v>
      </c>
      <c r="AK45" s="28">
        <f t="shared" si="9"/>
        <v>20.540000000001783</v>
      </c>
      <c r="AL45" s="28">
        <f t="shared" si="9"/>
        <v>20.847499999999854</v>
      </c>
      <c r="AM45" s="28">
        <f t="shared" si="9"/>
        <v>21.545000000000073</v>
      </c>
      <c r="AN45" s="28">
        <f t="shared" si="9"/>
        <v>21.242499999997563</v>
      </c>
      <c r="AO45" s="28">
        <f t="shared" si="9"/>
        <v>22.242499999994834</v>
      </c>
      <c r="AP45" s="28">
        <f t="shared" si="9"/>
        <v>22.652500000000146</v>
      </c>
      <c r="AQ45" s="28">
        <f t="shared" si="9"/>
        <v>22.94999999999618</v>
      </c>
      <c r="AR45" s="28">
        <f t="shared" si="9"/>
        <v>23.849999999998545</v>
      </c>
      <c r="AS45" s="28">
        <f t="shared" si="9"/>
        <v>24.542499999994106</v>
      </c>
      <c r="AT45" s="28">
        <f t="shared" si="9"/>
        <v>24.339999999999236</v>
      </c>
      <c r="AU45" s="28">
        <f t="shared" si="9"/>
        <v>24.064999999996871</v>
      </c>
    </row>
    <row r="47" spans="2:47">
      <c r="B47" s="24" t="s">
        <v>509</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510</v>
      </c>
      <c r="C48" s="28" t="s">
        <v>506</v>
      </c>
      <c r="D48" s="28">
        <f>+CONVERT(D25,"Tcal","MWh")*HLOOKUP(D47,FE_SEN,2,FALSE)/1000</f>
        <v>0</v>
      </c>
      <c r="E48" s="28">
        <f t="shared" ref="E48:AU48" si="10">+CONVERT(E28,"Tcal","MWh")*HLOOKUP(E47,FE_SEN,2,FALSE)/1000</f>
        <v>0</v>
      </c>
      <c r="F48" s="28">
        <f t="shared" si="10"/>
        <v>0</v>
      </c>
      <c r="G48" s="28">
        <f t="shared" si="10"/>
        <v>0</v>
      </c>
      <c r="H48" s="28">
        <f t="shared" si="10"/>
        <v>0</v>
      </c>
      <c r="I48" s="28">
        <f t="shared" si="10"/>
        <v>0</v>
      </c>
      <c r="J48" s="28">
        <f t="shared" si="10"/>
        <v>0</v>
      </c>
      <c r="K48" s="28">
        <f t="shared" si="10"/>
        <v>0</v>
      </c>
      <c r="L48" s="28">
        <f t="shared" si="10"/>
        <v>0</v>
      </c>
      <c r="M48" s="28">
        <f t="shared" si="10"/>
        <v>0</v>
      </c>
      <c r="N48" s="28">
        <f t="shared" si="10"/>
        <v>0</v>
      </c>
      <c r="O48" s="28">
        <f t="shared" si="10"/>
        <v>0</v>
      </c>
      <c r="P48" s="28">
        <f t="shared" si="10"/>
        <v>0</v>
      </c>
      <c r="Q48" s="28">
        <f t="shared" si="10"/>
        <v>0</v>
      </c>
      <c r="R48" s="28">
        <f t="shared" si="10"/>
        <v>0</v>
      </c>
      <c r="S48" s="28">
        <f t="shared" si="10"/>
        <v>0</v>
      </c>
      <c r="T48" s="28">
        <f t="shared" si="10"/>
        <v>0</v>
      </c>
      <c r="U48" s="28">
        <f t="shared" si="10"/>
        <v>0</v>
      </c>
      <c r="V48" s="28">
        <f t="shared" si="10"/>
        <v>0</v>
      </c>
      <c r="W48" s="28">
        <f t="shared" si="10"/>
        <v>0</v>
      </c>
      <c r="X48" s="28">
        <f t="shared" si="10"/>
        <v>0</v>
      </c>
      <c r="Y48" s="28">
        <f t="shared" si="10"/>
        <v>0</v>
      </c>
      <c r="Z48" s="28">
        <f t="shared" si="10"/>
        <v>0</v>
      </c>
      <c r="AA48" s="28">
        <f t="shared" si="10"/>
        <v>0</v>
      </c>
      <c r="AB48" s="28">
        <f t="shared" si="10"/>
        <v>0</v>
      </c>
      <c r="AC48" s="28">
        <f t="shared" si="10"/>
        <v>0</v>
      </c>
      <c r="AD48" s="28">
        <f t="shared" si="10"/>
        <v>0</v>
      </c>
      <c r="AE48" s="28">
        <f t="shared" si="10"/>
        <v>0</v>
      </c>
      <c r="AF48" s="28">
        <f t="shared" si="10"/>
        <v>0</v>
      </c>
      <c r="AG48" s="28">
        <f t="shared" si="10"/>
        <v>0</v>
      </c>
      <c r="AH48" s="28">
        <f t="shared" si="10"/>
        <v>0</v>
      </c>
      <c r="AI48" s="28">
        <f t="shared" si="10"/>
        <v>0</v>
      </c>
      <c r="AJ48" s="28">
        <f t="shared" si="10"/>
        <v>0</v>
      </c>
      <c r="AK48" s="28">
        <f t="shared" si="10"/>
        <v>0</v>
      </c>
      <c r="AL48" s="28">
        <f t="shared" si="10"/>
        <v>0</v>
      </c>
      <c r="AM48" s="28">
        <f t="shared" si="10"/>
        <v>0</v>
      </c>
      <c r="AN48" s="28">
        <f t="shared" si="10"/>
        <v>0</v>
      </c>
      <c r="AO48" s="28">
        <f t="shared" si="10"/>
        <v>0</v>
      </c>
      <c r="AP48" s="28">
        <f t="shared" si="10"/>
        <v>0</v>
      </c>
      <c r="AQ48" s="28">
        <f t="shared" si="10"/>
        <v>0</v>
      </c>
      <c r="AR48" s="28">
        <f t="shared" si="10"/>
        <v>0</v>
      </c>
      <c r="AS48" s="28">
        <f t="shared" si="10"/>
        <v>0</v>
      </c>
      <c r="AT48" s="28">
        <f t="shared" si="10"/>
        <v>0</v>
      </c>
      <c r="AU48" s="28">
        <f t="shared" si="10"/>
        <v>0</v>
      </c>
    </row>
    <row r="50" spans="2:47">
      <c r="B50" s="24" t="s">
        <v>511</v>
      </c>
      <c r="C50" s="25" t="s">
        <v>422</v>
      </c>
      <c r="D50" s="25">
        <v>2017</v>
      </c>
      <c r="E50" s="25">
        <v>2018</v>
      </c>
      <c r="F50" s="25">
        <v>2019</v>
      </c>
      <c r="G50" s="25">
        <v>2020</v>
      </c>
      <c r="H50" s="25">
        <v>2021</v>
      </c>
      <c r="I50" s="25">
        <v>2022</v>
      </c>
      <c r="J50" s="25">
        <v>2023</v>
      </c>
      <c r="K50" s="25">
        <v>2024</v>
      </c>
      <c r="L50" s="25">
        <v>2025</v>
      </c>
      <c r="M50" s="25">
        <v>2026</v>
      </c>
      <c r="N50" s="25">
        <v>2027</v>
      </c>
      <c r="O50" s="25">
        <v>2028</v>
      </c>
      <c r="P50" s="25">
        <v>2029</v>
      </c>
      <c r="Q50" s="25">
        <v>2030</v>
      </c>
      <c r="R50" s="25">
        <v>2031</v>
      </c>
      <c r="S50" s="25">
        <v>2032</v>
      </c>
      <c r="T50" s="25">
        <v>2033</v>
      </c>
      <c r="U50" s="25">
        <v>2034</v>
      </c>
      <c r="V50" s="25">
        <v>2035</v>
      </c>
      <c r="W50" s="25">
        <v>2036</v>
      </c>
      <c r="X50" s="25">
        <v>2037</v>
      </c>
      <c r="Y50" s="25">
        <v>2038</v>
      </c>
      <c r="Z50" s="25">
        <v>2039</v>
      </c>
      <c r="AA50" s="25">
        <v>2040</v>
      </c>
      <c r="AB50" s="25">
        <v>2041</v>
      </c>
      <c r="AC50" s="25">
        <v>2042</v>
      </c>
      <c r="AD50" s="25">
        <v>2043</v>
      </c>
      <c r="AE50" s="25">
        <v>2044</v>
      </c>
      <c r="AF50" s="25">
        <v>2045</v>
      </c>
      <c r="AG50" s="25">
        <v>2046</v>
      </c>
      <c r="AH50" s="25">
        <v>2047</v>
      </c>
      <c r="AI50" s="25">
        <v>2048</v>
      </c>
      <c r="AJ50" s="25">
        <v>2049</v>
      </c>
      <c r="AK50" s="25">
        <v>2050</v>
      </c>
      <c r="AL50" s="25">
        <v>2051</v>
      </c>
      <c r="AM50" s="25">
        <v>2052</v>
      </c>
      <c r="AN50" s="25">
        <v>2053</v>
      </c>
      <c r="AO50" s="25">
        <v>2054</v>
      </c>
      <c r="AP50" s="25">
        <v>2055</v>
      </c>
      <c r="AQ50" s="25">
        <v>2056</v>
      </c>
      <c r="AR50" s="25">
        <v>2057</v>
      </c>
      <c r="AS50" s="25">
        <v>2058</v>
      </c>
      <c r="AT50" s="25">
        <v>2059</v>
      </c>
      <c r="AU50" s="25">
        <v>2060</v>
      </c>
    </row>
    <row r="51" spans="2:47">
      <c r="B51" s="27" t="s">
        <v>510</v>
      </c>
      <c r="C51" s="28" t="s">
        <v>506</v>
      </c>
      <c r="D51" s="28">
        <f>+D48+D45</f>
        <v>0</v>
      </c>
      <c r="E51" s="28">
        <f t="shared" ref="E51:AU51" si="11">+E48+E45</f>
        <v>0</v>
      </c>
      <c r="F51" s="28">
        <f t="shared" si="11"/>
        <v>0</v>
      </c>
      <c r="G51" s="28">
        <f t="shared" si="11"/>
        <v>0</v>
      </c>
      <c r="H51" s="28">
        <f t="shared" si="11"/>
        <v>0</v>
      </c>
      <c r="I51" s="28">
        <f t="shared" si="11"/>
        <v>0</v>
      </c>
      <c r="J51" s="28">
        <f t="shared" si="11"/>
        <v>0.30249999999887223</v>
      </c>
      <c r="K51" s="28">
        <f t="shared" si="11"/>
        <v>0.69999999999527063</v>
      </c>
      <c r="L51" s="28">
        <f t="shared" si="11"/>
        <v>1.5024999999986903</v>
      </c>
      <c r="M51" s="28">
        <f t="shared" si="11"/>
        <v>2.4949999999998909</v>
      </c>
      <c r="N51" s="28">
        <f t="shared" si="11"/>
        <v>2.804999999998472</v>
      </c>
      <c r="O51" s="28">
        <f t="shared" si="11"/>
        <v>3.7099999999963984</v>
      </c>
      <c r="P51" s="28">
        <f t="shared" si="11"/>
        <v>4.3074999999998909</v>
      </c>
      <c r="Q51" s="28">
        <f t="shared" si="11"/>
        <v>5.5099999999983993</v>
      </c>
      <c r="R51" s="28">
        <f t="shared" si="11"/>
        <v>6.6199999999989814</v>
      </c>
      <c r="S51" s="28">
        <f t="shared" si="11"/>
        <v>8.0049999999982901</v>
      </c>
      <c r="T51" s="28">
        <f t="shared" si="11"/>
        <v>8.4249999999983629</v>
      </c>
      <c r="U51" s="28">
        <f t="shared" si="11"/>
        <v>9.0074999999969805</v>
      </c>
      <c r="V51" s="28">
        <f t="shared" si="11"/>
        <v>10.027499999996508</v>
      </c>
      <c r="W51" s="28">
        <f t="shared" si="11"/>
        <v>11.409999999998035</v>
      </c>
      <c r="X51" s="28">
        <f t="shared" si="11"/>
        <v>12.217499999997926</v>
      </c>
      <c r="Y51" s="28">
        <f t="shared" si="11"/>
        <v>12.527499999998327</v>
      </c>
      <c r="Z51" s="28">
        <f t="shared" si="11"/>
        <v>13.719999999996617</v>
      </c>
      <c r="AA51" s="28">
        <f t="shared" si="11"/>
        <v>13.137499999998909</v>
      </c>
      <c r="AB51" s="28">
        <f t="shared" si="11"/>
        <v>15.427499999998872</v>
      </c>
      <c r="AC51" s="28">
        <f t="shared" si="11"/>
        <v>15.144999999998618</v>
      </c>
      <c r="AD51" s="28">
        <f t="shared" si="11"/>
        <v>14.630000000000109</v>
      </c>
      <c r="AE51" s="28">
        <f t="shared" si="11"/>
        <v>16.737499999998363</v>
      </c>
      <c r="AF51" s="28">
        <f t="shared" si="11"/>
        <v>16.847499999998035</v>
      </c>
      <c r="AG51" s="28">
        <f t="shared" si="11"/>
        <v>16.824999999998909</v>
      </c>
      <c r="AH51" s="28">
        <f t="shared" si="11"/>
        <v>19.032500000000255</v>
      </c>
      <c r="AI51" s="28">
        <f t="shared" si="11"/>
        <v>19.224999999999454</v>
      </c>
      <c r="AJ51" s="28">
        <f t="shared" si="11"/>
        <v>19.042500000004111</v>
      </c>
      <c r="AK51" s="28">
        <f t="shared" si="11"/>
        <v>20.540000000001783</v>
      </c>
      <c r="AL51" s="28">
        <f t="shared" si="11"/>
        <v>20.847499999999854</v>
      </c>
      <c r="AM51" s="28">
        <f t="shared" si="11"/>
        <v>21.545000000000073</v>
      </c>
      <c r="AN51" s="28">
        <f t="shared" si="11"/>
        <v>21.242499999997563</v>
      </c>
      <c r="AO51" s="28">
        <f t="shared" si="11"/>
        <v>22.242499999994834</v>
      </c>
      <c r="AP51" s="28">
        <f t="shared" si="11"/>
        <v>22.652500000000146</v>
      </c>
      <c r="AQ51" s="28">
        <f t="shared" si="11"/>
        <v>22.94999999999618</v>
      </c>
      <c r="AR51" s="28">
        <f t="shared" si="11"/>
        <v>23.849999999998545</v>
      </c>
      <c r="AS51" s="28">
        <f t="shared" si="11"/>
        <v>24.542499999994106</v>
      </c>
      <c r="AT51" s="28">
        <f t="shared" si="11"/>
        <v>24.339999999999236</v>
      </c>
      <c r="AU51" s="28">
        <f t="shared" si="11"/>
        <v>24.064999999996871</v>
      </c>
    </row>
    <row r="53" spans="2:47">
      <c r="B53" s="24" t="s">
        <v>497</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397</v>
      </c>
      <c r="C54" s="28" t="s">
        <v>512</v>
      </c>
      <c r="D54" s="28">
        <f t="shared" ref="D54:AU54" si="12">+VLOOKUP($B54,Precios,D$53-2014,FALSE)*D23/1000000</f>
        <v>0</v>
      </c>
      <c r="E54" s="28">
        <f t="shared" si="12"/>
        <v>0</v>
      </c>
      <c r="F54" s="28">
        <f t="shared" si="12"/>
        <v>0</v>
      </c>
      <c r="G54" s="28">
        <f t="shared" si="12"/>
        <v>0</v>
      </c>
      <c r="H54" s="28">
        <f t="shared" si="12"/>
        <v>0</v>
      </c>
      <c r="I54" s="28">
        <f t="shared" si="12"/>
        <v>0</v>
      </c>
      <c r="J54" s="28">
        <f t="shared" si="12"/>
        <v>-2.1792143672520973E-2</v>
      </c>
      <c r="K54" s="28">
        <f t="shared" si="12"/>
        <v>-4.6316800709369048E-2</v>
      </c>
      <c r="L54" s="28">
        <f t="shared" si="12"/>
        <v>-2.4254228850820708E-2</v>
      </c>
      <c r="M54" s="28">
        <f t="shared" si="12"/>
        <v>-6.3573906414085266E-2</v>
      </c>
      <c r="N54" s="28">
        <f t="shared" si="12"/>
        <v>-3.9452563016999696E-2</v>
      </c>
      <c r="O54" s="28">
        <f t="shared" si="12"/>
        <v>-2.7213605925424825E-2</v>
      </c>
      <c r="P54" s="28">
        <f t="shared" si="12"/>
        <v>-6.999000280523178E-2</v>
      </c>
      <c r="Q54" s="28">
        <f t="shared" si="12"/>
        <v>-4.3242307627206891E-2</v>
      </c>
      <c r="R54" s="28">
        <f t="shared" si="12"/>
        <v>0</v>
      </c>
      <c r="S54" s="28">
        <f t="shared" si="12"/>
        <v>4.537709180396883E-2</v>
      </c>
      <c r="T54" s="28">
        <f t="shared" si="12"/>
        <v>7.6817639322782738E-2</v>
      </c>
      <c r="U54" s="28">
        <f t="shared" si="12"/>
        <v>0.1404839154682444</v>
      </c>
      <c r="V54" s="28">
        <f t="shared" si="12"/>
        <v>0.22080296441102609</v>
      </c>
      <c r="W54" s="28">
        <f t="shared" si="12"/>
        <v>0.25678674545660918</v>
      </c>
      <c r="X54" s="28">
        <f t="shared" si="12"/>
        <v>0.36002733708772211</v>
      </c>
      <c r="Y54" s="28">
        <f t="shared" si="12"/>
        <v>0.43339229332975965</v>
      </c>
      <c r="Z54" s="28">
        <f t="shared" si="12"/>
        <v>0.46840276613107579</v>
      </c>
      <c r="AA54" s="28">
        <f t="shared" si="12"/>
        <v>0.5340853787762887</v>
      </c>
      <c r="AB54" s="28">
        <f t="shared" si="12"/>
        <v>0.63113726428092332</v>
      </c>
      <c r="AC54" s="28">
        <f t="shared" si="12"/>
        <v>0.63749875549345636</v>
      </c>
      <c r="AD54" s="28">
        <f t="shared" si="12"/>
        <v>0.73864384134262295</v>
      </c>
      <c r="AE54" s="28">
        <f t="shared" si="12"/>
        <v>0.83738624297771791</v>
      </c>
      <c r="AF54" s="28">
        <f t="shared" si="12"/>
        <v>0.88571883916917027</v>
      </c>
      <c r="AG54" s="28">
        <f t="shared" si="12"/>
        <v>0.97756747284455958</v>
      </c>
      <c r="AH54" s="28">
        <f t="shared" si="12"/>
        <v>1.0423196273427291</v>
      </c>
      <c r="AI54" s="28">
        <f t="shared" si="12"/>
        <v>1.1200028169582641</v>
      </c>
      <c r="AJ54" s="28">
        <f t="shared" si="12"/>
        <v>1.1797178118747609</v>
      </c>
      <c r="AK54" s="28">
        <f t="shared" si="12"/>
        <v>1.1825806866818593</v>
      </c>
      <c r="AL54" s="28">
        <f t="shared" si="12"/>
        <v>1.3515207847792863</v>
      </c>
      <c r="AM54" s="28">
        <f t="shared" si="12"/>
        <v>1.3702919067900923</v>
      </c>
      <c r="AN54" s="28">
        <f t="shared" si="12"/>
        <v>1.4266052728225538</v>
      </c>
      <c r="AO54" s="28">
        <f t="shared" si="12"/>
        <v>1.5204608828766275</v>
      </c>
      <c r="AP54" s="28">
        <f t="shared" si="12"/>
        <v>1.5955453709199805</v>
      </c>
      <c r="AQ54" s="28">
        <f t="shared" si="12"/>
        <v>1.6706298589632909</v>
      </c>
      <c r="AR54" s="28">
        <f t="shared" si="12"/>
        <v>1.7457143470065157</v>
      </c>
      <c r="AS54" s="28">
        <f t="shared" si="12"/>
        <v>1.7832565910282137</v>
      </c>
      <c r="AT54" s="28">
        <f t="shared" si="12"/>
        <v>1.8395699570606749</v>
      </c>
      <c r="AU54" s="28">
        <f t="shared" si="12"/>
        <v>1.9334255671147915</v>
      </c>
    </row>
    <row r="55" spans="2:47">
      <c r="B55" s="27" t="s">
        <v>432</v>
      </c>
      <c r="C55" s="28" t="s">
        <v>512</v>
      </c>
      <c r="D55" s="28">
        <f t="shared" ref="D55:AU55" si="13">+VLOOKUP($B55,Precios,D$53-2014,FALSE)*D24/1000000</f>
        <v>0</v>
      </c>
      <c r="E55" s="28">
        <f t="shared" si="13"/>
        <v>0</v>
      </c>
      <c r="F55" s="28">
        <f t="shared" si="13"/>
        <v>0</v>
      </c>
      <c r="G55" s="28">
        <f t="shared" si="13"/>
        <v>0</v>
      </c>
      <c r="H55" s="28">
        <f t="shared" si="13"/>
        <v>0</v>
      </c>
      <c r="I55" s="28">
        <f t="shared" si="13"/>
        <v>0</v>
      </c>
      <c r="J55" s="28">
        <f t="shared" si="13"/>
        <v>0.16367957808478978</v>
      </c>
      <c r="K55" s="28">
        <f t="shared" si="13"/>
        <v>0.34454663564594112</v>
      </c>
      <c r="L55" s="28">
        <f t="shared" si="13"/>
        <v>0.8187426933234867</v>
      </c>
      <c r="M55" s="28">
        <f t="shared" si="13"/>
        <v>1.198080808679806</v>
      </c>
      <c r="N55" s="28">
        <f t="shared" si="13"/>
        <v>1.7254879256122226</v>
      </c>
      <c r="O55" s="28">
        <f t="shared" si="13"/>
        <v>2.3110814197882932</v>
      </c>
      <c r="P55" s="28">
        <f t="shared" si="13"/>
        <v>2.7996618360138403</v>
      </c>
      <c r="Q55" s="28">
        <f t="shared" si="13"/>
        <v>3.3130705296236567</v>
      </c>
      <c r="R55" s="28">
        <f t="shared" si="13"/>
        <v>4.0355569358285992</v>
      </c>
      <c r="S55" s="28">
        <f t="shared" si="13"/>
        <v>4.7434441020149807</v>
      </c>
      <c r="T55" s="28">
        <f t="shared" si="13"/>
        <v>5.4612545768871215</v>
      </c>
      <c r="U55" s="28">
        <f t="shared" si="13"/>
        <v>6.1353047194614829</v>
      </c>
      <c r="V55" s="28">
        <f t="shared" si="13"/>
        <v>6.7629451430544645</v>
      </c>
      <c r="W55" s="28">
        <f t="shared" si="13"/>
        <v>7.3805389405340254</v>
      </c>
      <c r="X55" s="28">
        <f t="shared" si="13"/>
        <v>7.8311631573265199</v>
      </c>
      <c r="Y55" s="28">
        <f t="shared" si="13"/>
        <v>8.5210843284284188</v>
      </c>
      <c r="Z55" s="28">
        <f t="shared" si="13"/>
        <v>8.8818201053904762</v>
      </c>
      <c r="AA55" s="28">
        <f t="shared" si="13"/>
        <v>9.5850554304715185</v>
      </c>
      <c r="AB55" s="28">
        <f t="shared" si="13"/>
        <v>10.144572726469312</v>
      </c>
      <c r="AC55" s="28">
        <f t="shared" si="13"/>
        <v>10.616911068447008</v>
      </c>
      <c r="AD55" s="28">
        <f t="shared" si="13"/>
        <v>11.234917410630612</v>
      </c>
      <c r="AE55" s="28">
        <f t="shared" si="13"/>
        <v>11.657087738764279</v>
      </c>
      <c r="AF55" s="28">
        <f t="shared" si="13"/>
        <v>12.017562157892252</v>
      </c>
      <c r="AG55" s="28">
        <f t="shared" si="13"/>
        <v>12.513903984694604</v>
      </c>
      <c r="AH55" s="28">
        <f t="shared" si="13"/>
        <v>13.122634939276033</v>
      </c>
      <c r="AI55" s="28">
        <f t="shared" si="13"/>
        <v>13.595367835448906</v>
      </c>
      <c r="AJ55" s="28">
        <f t="shared" si="13"/>
        <v>13.852381442034037</v>
      </c>
      <c r="AK55" s="28">
        <f t="shared" si="13"/>
        <v>14.286612528418924</v>
      </c>
      <c r="AL55" s="28">
        <f t="shared" si="13"/>
        <v>14.69269195428941</v>
      </c>
      <c r="AM55" s="28">
        <f t="shared" si="13"/>
        <v>15.098771380163923</v>
      </c>
      <c r="AN55" s="28">
        <f t="shared" si="13"/>
        <v>15.541767117478157</v>
      </c>
      <c r="AO55" s="28">
        <f t="shared" si="13"/>
        <v>15.984762854793061</v>
      </c>
      <c r="AP55" s="28">
        <f t="shared" si="13"/>
        <v>16.169344412009785</v>
      </c>
      <c r="AQ55" s="28">
        <f t="shared" si="13"/>
        <v>16.501591214995461</v>
      </c>
      <c r="AR55" s="28">
        <f t="shared" si="13"/>
        <v>16.870754329424212</v>
      </c>
      <c r="AS55" s="28">
        <f t="shared" si="13"/>
        <v>17.092252198082672</v>
      </c>
      <c r="AT55" s="28">
        <f t="shared" si="13"/>
        <v>17.609080558283058</v>
      </c>
      <c r="AU55" s="28">
        <f t="shared" si="13"/>
        <v>17.97824367271248</v>
      </c>
    </row>
    <row r="56" spans="2:47">
      <c r="B56" s="27" t="s">
        <v>451</v>
      </c>
      <c r="C56" s="28" t="s">
        <v>512</v>
      </c>
      <c r="D56" s="28">
        <f t="shared" ref="D56:AU56" si="14">+VLOOKUP($B56,Precios,D$53-2014,FALSE)*D25/1000000</f>
        <v>0</v>
      </c>
      <c r="E56" s="28">
        <f t="shared" si="14"/>
        <v>0</v>
      </c>
      <c r="F56" s="28">
        <f t="shared" si="14"/>
        <v>0</v>
      </c>
      <c r="G56" s="28">
        <f t="shared" si="14"/>
        <v>0</v>
      </c>
      <c r="H56" s="28">
        <f t="shared" si="14"/>
        <v>0</v>
      </c>
      <c r="I56" s="28">
        <f t="shared" si="14"/>
        <v>0</v>
      </c>
      <c r="J56" s="28">
        <f t="shared" si="14"/>
        <v>1.1385861599067071</v>
      </c>
      <c r="K56" s="28">
        <f t="shared" si="14"/>
        <v>2.985973679121904</v>
      </c>
      <c r="L56" s="28">
        <f t="shared" si="14"/>
        <v>3.7644971227812793</v>
      </c>
      <c r="M56" s="28">
        <f t="shared" si="14"/>
        <v>4.7477757889592063</v>
      </c>
      <c r="N56" s="28">
        <f t="shared" si="14"/>
        <v>5.5667189544742595</v>
      </c>
      <c r="O56" s="28">
        <f t="shared" si="14"/>
        <v>6.4590740452826783</v>
      </c>
      <c r="P56" s="28">
        <f t="shared" si="14"/>
        <v>7.4103669034092672</v>
      </c>
      <c r="Q56" s="28">
        <f t="shared" si="14"/>
        <v>8.0048768270419917</v>
      </c>
      <c r="R56" s="28">
        <f t="shared" si="14"/>
        <v>8.3539017322823099</v>
      </c>
      <c r="S56" s="28">
        <f t="shared" si="14"/>
        <v>9.0552213357303266</v>
      </c>
      <c r="T56" s="28">
        <f t="shared" si="14"/>
        <v>9.5030552237462143</v>
      </c>
      <c r="U56" s="28">
        <f t="shared" si="14"/>
        <v>10.090383789179372</v>
      </c>
      <c r="V56" s="28">
        <f t="shared" si="14"/>
        <v>10.658737508378438</v>
      </c>
      <c r="W56" s="28">
        <f t="shared" si="14"/>
        <v>11.543523076121481</v>
      </c>
      <c r="X56" s="28">
        <f t="shared" si="14"/>
        <v>11.94928486483299</v>
      </c>
      <c r="Y56" s="28">
        <f t="shared" si="14"/>
        <v>12.314898795676692</v>
      </c>
      <c r="Z56" s="28">
        <f t="shared" si="14"/>
        <v>12.998920269050695</v>
      </c>
      <c r="AA56" s="28">
        <f t="shared" si="14"/>
        <v>13.547910850317946</v>
      </c>
      <c r="AB56" s="28">
        <f t="shared" si="14"/>
        <v>14.132185335592819</v>
      </c>
      <c r="AC56" s="28">
        <f t="shared" si="14"/>
        <v>14.530525888182492</v>
      </c>
      <c r="AD56" s="28">
        <f t="shared" si="14"/>
        <v>14.405811515565256</v>
      </c>
      <c r="AE56" s="28">
        <f t="shared" si="14"/>
        <v>14.46315165704671</v>
      </c>
      <c r="AF56" s="28">
        <f t="shared" si="14"/>
        <v>15.251458813152322</v>
      </c>
      <c r="AG56" s="28">
        <f t="shared" si="14"/>
        <v>15.454078292653637</v>
      </c>
      <c r="AH56" s="28">
        <f t="shared" si="14"/>
        <v>15.677341793862961</v>
      </c>
      <c r="AI56" s="28">
        <f t="shared" si="14"/>
        <v>15.787646435523639</v>
      </c>
      <c r="AJ56" s="28">
        <f t="shared" si="14"/>
        <v>15.905079469387369</v>
      </c>
      <c r="AK56" s="28">
        <f t="shared" si="14"/>
        <v>16.056527010491713</v>
      </c>
      <c r="AL56" s="28">
        <f t="shared" si="14"/>
        <v>16.23993489950081</v>
      </c>
      <c r="AM56" s="28">
        <f t="shared" si="14"/>
        <v>16.139894232768413</v>
      </c>
      <c r="AN56" s="28">
        <f t="shared" si="14"/>
        <v>16.28995523286671</v>
      </c>
      <c r="AO56" s="28">
        <f t="shared" si="14"/>
        <v>16.423342788509302</v>
      </c>
      <c r="AP56" s="28">
        <f t="shared" si="14"/>
        <v>16.59007723306209</v>
      </c>
      <c r="AQ56" s="28">
        <f t="shared" si="14"/>
        <v>16.773485122072401</v>
      </c>
      <c r="AR56" s="28">
        <f t="shared" si="14"/>
        <v>17.023586788901277</v>
      </c>
      <c r="AS56" s="28">
        <f t="shared" si="14"/>
        <v>17.206994677909769</v>
      </c>
      <c r="AT56" s="28">
        <f t="shared" si="14"/>
        <v>17.423749455829057</v>
      </c>
      <c r="AU56" s="28">
        <f t="shared" si="14"/>
        <v>17.590483900382452</v>
      </c>
    </row>
    <row r="57" spans="2:47">
      <c r="B57" s="27" t="s">
        <v>434</v>
      </c>
      <c r="C57" s="28" t="s">
        <v>512</v>
      </c>
      <c r="D57" s="28">
        <f t="shared" ref="D57:AU57" si="15">+VLOOKUP($B57,Precios,D$53-2014,FALSE)*D26/1000000</f>
        <v>0</v>
      </c>
      <c r="E57" s="28">
        <f t="shared" si="15"/>
        <v>0</v>
      </c>
      <c r="F57" s="28">
        <f t="shared" si="15"/>
        <v>0</v>
      </c>
      <c r="G57" s="28">
        <f t="shared" si="15"/>
        <v>0</v>
      </c>
      <c r="H57" s="28">
        <f t="shared" si="15"/>
        <v>0</v>
      </c>
      <c r="I57" s="28">
        <f t="shared" si="15"/>
        <v>0</v>
      </c>
      <c r="J57" s="28">
        <f t="shared" si="15"/>
        <v>0.15254695293534443</v>
      </c>
      <c r="K57" s="28">
        <f t="shared" si="15"/>
        <v>0.3513448604220486</v>
      </c>
      <c r="L57" s="28">
        <f t="shared" si="15"/>
        <v>0.63082108703916373</v>
      </c>
      <c r="M57" s="28">
        <f t="shared" si="15"/>
        <v>0.9271917150739426</v>
      </c>
      <c r="N57" s="28">
        <f t="shared" si="15"/>
        <v>1.2707367331687951</v>
      </c>
      <c r="O57" s="28">
        <f t="shared" si="15"/>
        <v>1.6703546581848348</v>
      </c>
      <c r="P57" s="28">
        <f t="shared" si="15"/>
        <v>1.9679620151836845</v>
      </c>
      <c r="Q57" s="28">
        <f t="shared" si="15"/>
        <v>2.2704507003510908</v>
      </c>
      <c r="R57" s="28">
        <f t="shared" si="15"/>
        <v>2.5884279455775507</v>
      </c>
      <c r="S57" s="28">
        <f t="shared" si="15"/>
        <v>2.901438738335079</v>
      </c>
      <c r="T57" s="28">
        <f t="shared" si="15"/>
        <v>3.2941749721052473</v>
      </c>
      <c r="U57" s="28">
        <f t="shared" si="15"/>
        <v>3.6133821541862332</v>
      </c>
      <c r="V57" s="28">
        <f t="shared" si="15"/>
        <v>3.9133678244275538</v>
      </c>
      <c r="W57" s="28">
        <f t="shared" si="15"/>
        <v>4.2294070950656959</v>
      </c>
      <c r="X57" s="28">
        <f t="shared" si="15"/>
        <v>4.6350718444961334</v>
      </c>
      <c r="Y57" s="28">
        <f t="shared" si="15"/>
        <v>4.91500819791667</v>
      </c>
      <c r="Z57" s="28">
        <f t="shared" si="15"/>
        <v>5.1982310298818897</v>
      </c>
      <c r="AA57" s="28">
        <f t="shared" si="15"/>
        <v>5.4211998181270404</v>
      </c>
      <c r="AB57" s="28">
        <f t="shared" si="15"/>
        <v>5.9212481699935928</v>
      </c>
      <c r="AC57" s="28">
        <f t="shared" si="15"/>
        <v>6.1317165990259159</v>
      </c>
      <c r="AD57" s="28">
        <f t="shared" si="15"/>
        <v>6.4320558789270228</v>
      </c>
      <c r="AE57" s="28">
        <f t="shared" si="15"/>
        <v>6.8723307143304515</v>
      </c>
      <c r="AF57" s="28">
        <f t="shared" si="15"/>
        <v>7.0915006131178329</v>
      </c>
      <c r="AG57" s="28">
        <f t="shared" si="15"/>
        <v>7.2393705830568402</v>
      </c>
      <c r="AH57" s="28">
        <f t="shared" si="15"/>
        <v>7.6202803366543588</v>
      </c>
      <c r="AI57" s="28">
        <f t="shared" si="15"/>
        <v>7.9376570608243302</v>
      </c>
      <c r="AJ57" s="28">
        <f t="shared" si="15"/>
        <v>8.1842333909193972</v>
      </c>
      <c r="AK57" s="28">
        <f t="shared" si="15"/>
        <v>8.3686989851365094</v>
      </c>
      <c r="AL57" s="28">
        <f t="shared" si="15"/>
        <v>8.5966402026304412</v>
      </c>
      <c r="AM57" s="28">
        <f t="shared" si="15"/>
        <v>8.8897074822657522</v>
      </c>
      <c r="AN57" s="28">
        <f t="shared" si="15"/>
        <v>8.987396575477522</v>
      </c>
      <c r="AO57" s="28">
        <f t="shared" si="15"/>
        <v>9.1827747619007667</v>
      </c>
      <c r="AP57" s="28">
        <f t="shared" si="15"/>
        <v>9.4107159793949968</v>
      </c>
      <c r="AQ57" s="28">
        <f t="shared" si="15"/>
        <v>9.6060941658182397</v>
      </c>
      <c r="AR57" s="28">
        <f t="shared" si="15"/>
        <v>9.6060941658182397</v>
      </c>
      <c r="AS57" s="28">
        <f t="shared" si="15"/>
        <v>9.7363462901004034</v>
      </c>
      <c r="AT57" s="28">
        <f t="shared" si="15"/>
        <v>9.8665984143831587</v>
      </c>
      <c r="AU57" s="28">
        <f t="shared" si="15"/>
        <v>9.9968505386650239</v>
      </c>
    </row>
    <row r="58" spans="2:47">
      <c r="B58" s="27" t="s">
        <v>439</v>
      </c>
      <c r="C58" s="28" t="s">
        <v>512</v>
      </c>
      <c r="D58" s="28">
        <f t="shared" ref="D58:AU58" si="16">+VLOOKUP($B58,Precios,D$53-2014,FALSE)*D27/1000000</f>
        <v>0</v>
      </c>
      <c r="E58" s="28">
        <f t="shared" si="16"/>
        <v>0</v>
      </c>
      <c r="F58" s="28">
        <f t="shared" si="16"/>
        <v>0</v>
      </c>
      <c r="G58" s="28">
        <f t="shared" si="16"/>
        <v>0</v>
      </c>
      <c r="H58" s="28">
        <f t="shared" si="16"/>
        <v>0</v>
      </c>
      <c r="I58" s="28">
        <f t="shared" si="16"/>
        <v>0</v>
      </c>
      <c r="J58" s="28">
        <f t="shared" si="16"/>
        <v>0</v>
      </c>
      <c r="K58" s="28">
        <f t="shared" si="16"/>
        <v>0</v>
      </c>
      <c r="L58" s="28">
        <f t="shared" si="16"/>
        <v>0</v>
      </c>
      <c r="M58" s="28">
        <f t="shared" si="16"/>
        <v>0</v>
      </c>
      <c r="N58" s="28">
        <f t="shared" si="16"/>
        <v>0</v>
      </c>
      <c r="O58" s="28">
        <f t="shared" si="16"/>
        <v>0</v>
      </c>
      <c r="P58" s="28">
        <f t="shared" si="16"/>
        <v>0</v>
      </c>
      <c r="Q58" s="28">
        <f t="shared" si="16"/>
        <v>0</v>
      </c>
      <c r="R58" s="28">
        <f t="shared" si="16"/>
        <v>0</v>
      </c>
      <c r="S58" s="28">
        <f t="shared" si="16"/>
        <v>0</v>
      </c>
      <c r="T58" s="28">
        <f t="shared" si="16"/>
        <v>0</v>
      </c>
      <c r="U58" s="28">
        <f t="shared" si="16"/>
        <v>0</v>
      </c>
      <c r="V58" s="28">
        <f t="shared" si="16"/>
        <v>0</v>
      </c>
      <c r="W58" s="28">
        <f t="shared" si="16"/>
        <v>0</v>
      </c>
      <c r="X58" s="28">
        <f t="shared" si="16"/>
        <v>0</v>
      </c>
      <c r="Y58" s="28">
        <f t="shared" si="16"/>
        <v>0</v>
      </c>
      <c r="Z58" s="28">
        <f t="shared" si="16"/>
        <v>0</v>
      </c>
      <c r="AA58" s="28">
        <f t="shared" si="16"/>
        <v>0</v>
      </c>
      <c r="AB58" s="28">
        <f t="shared" si="16"/>
        <v>0</v>
      </c>
      <c r="AC58" s="28">
        <f t="shared" si="16"/>
        <v>0</v>
      </c>
      <c r="AD58" s="28">
        <f t="shared" si="16"/>
        <v>0</v>
      </c>
      <c r="AE58" s="28">
        <f t="shared" si="16"/>
        <v>0</v>
      </c>
      <c r="AF58" s="28">
        <f t="shared" si="16"/>
        <v>0</v>
      </c>
      <c r="AG58" s="28">
        <f t="shared" si="16"/>
        <v>0</v>
      </c>
      <c r="AH58" s="28">
        <f t="shared" si="16"/>
        <v>0</v>
      </c>
      <c r="AI58" s="28">
        <f t="shared" si="16"/>
        <v>0</v>
      </c>
      <c r="AJ58" s="28">
        <f t="shared" si="16"/>
        <v>0</v>
      </c>
      <c r="AK58" s="28">
        <f t="shared" si="16"/>
        <v>0</v>
      </c>
      <c r="AL58" s="28">
        <f t="shared" si="16"/>
        <v>0</v>
      </c>
      <c r="AM58" s="28">
        <f t="shared" si="16"/>
        <v>0</v>
      </c>
      <c r="AN58" s="28">
        <f t="shared" si="16"/>
        <v>0</v>
      </c>
      <c r="AO58" s="28">
        <f t="shared" si="16"/>
        <v>0</v>
      </c>
      <c r="AP58" s="28">
        <f t="shared" si="16"/>
        <v>0</v>
      </c>
      <c r="AQ58" s="28">
        <f t="shared" si="16"/>
        <v>0</v>
      </c>
      <c r="AR58" s="28">
        <f t="shared" si="16"/>
        <v>0</v>
      </c>
      <c r="AS58" s="28">
        <f t="shared" si="16"/>
        <v>0</v>
      </c>
      <c r="AT58" s="28">
        <f t="shared" si="16"/>
        <v>0</v>
      </c>
      <c r="AU58" s="28">
        <f t="shared" si="16"/>
        <v>0</v>
      </c>
    </row>
    <row r="59" spans="2:47">
      <c r="B59" s="27" t="s">
        <v>429</v>
      </c>
      <c r="C59" s="28" t="s">
        <v>512</v>
      </c>
      <c r="D59" s="28">
        <f t="shared" ref="D59:AU59" si="17">+VLOOKUP($B59,Precios,D$53-2014,FALSE)*D28/1000000</f>
        <v>0</v>
      </c>
      <c r="E59" s="28">
        <f t="shared" si="17"/>
        <v>0</v>
      </c>
      <c r="F59" s="28">
        <f t="shared" si="17"/>
        <v>0</v>
      </c>
      <c r="G59" s="28">
        <f t="shared" si="17"/>
        <v>0</v>
      </c>
      <c r="H59" s="28">
        <f t="shared" si="17"/>
        <v>0</v>
      </c>
      <c r="I59" s="28">
        <f t="shared" si="17"/>
        <v>0</v>
      </c>
      <c r="J59" s="28">
        <f t="shared" si="17"/>
        <v>0</v>
      </c>
      <c r="K59" s="28">
        <f t="shared" si="17"/>
        <v>0</v>
      </c>
      <c r="L59" s="28">
        <f t="shared" si="17"/>
        <v>0</v>
      </c>
      <c r="M59" s="28">
        <f t="shared" si="17"/>
        <v>0</v>
      </c>
      <c r="N59" s="28">
        <f t="shared" si="17"/>
        <v>0</v>
      </c>
      <c r="O59" s="28">
        <f t="shared" si="17"/>
        <v>0</v>
      </c>
      <c r="P59" s="28">
        <f t="shared" si="17"/>
        <v>0</v>
      </c>
      <c r="Q59" s="28">
        <f t="shared" si="17"/>
        <v>0</v>
      </c>
      <c r="R59" s="28">
        <f t="shared" si="17"/>
        <v>0</v>
      </c>
      <c r="S59" s="28">
        <f t="shared" si="17"/>
        <v>0</v>
      </c>
      <c r="T59" s="28">
        <f t="shared" si="17"/>
        <v>0</v>
      </c>
      <c r="U59" s="28">
        <f t="shared" si="17"/>
        <v>0</v>
      </c>
      <c r="V59" s="28">
        <f t="shared" si="17"/>
        <v>0</v>
      </c>
      <c r="W59" s="28">
        <f t="shared" si="17"/>
        <v>0</v>
      </c>
      <c r="X59" s="28">
        <f t="shared" si="17"/>
        <v>0</v>
      </c>
      <c r="Y59" s="28">
        <f t="shared" si="17"/>
        <v>0</v>
      </c>
      <c r="Z59" s="28">
        <f t="shared" si="17"/>
        <v>0</v>
      </c>
      <c r="AA59" s="28">
        <f t="shared" si="17"/>
        <v>0</v>
      </c>
      <c r="AB59" s="28">
        <f t="shared" si="17"/>
        <v>0</v>
      </c>
      <c r="AC59" s="28">
        <f t="shared" si="17"/>
        <v>0</v>
      </c>
      <c r="AD59" s="28">
        <f t="shared" si="17"/>
        <v>0</v>
      </c>
      <c r="AE59" s="28">
        <f t="shared" si="17"/>
        <v>0</v>
      </c>
      <c r="AF59" s="28">
        <f t="shared" si="17"/>
        <v>0</v>
      </c>
      <c r="AG59" s="28">
        <f t="shared" si="17"/>
        <v>0</v>
      </c>
      <c r="AH59" s="28">
        <f t="shared" si="17"/>
        <v>0</v>
      </c>
      <c r="AI59" s="28">
        <f t="shared" si="17"/>
        <v>0</v>
      </c>
      <c r="AJ59" s="28">
        <f t="shared" si="17"/>
        <v>0</v>
      </c>
      <c r="AK59" s="28">
        <f t="shared" si="17"/>
        <v>0</v>
      </c>
      <c r="AL59" s="28">
        <f t="shared" si="17"/>
        <v>0</v>
      </c>
      <c r="AM59" s="28">
        <f t="shared" si="17"/>
        <v>0</v>
      </c>
      <c r="AN59" s="28">
        <f t="shared" si="17"/>
        <v>0</v>
      </c>
      <c r="AO59" s="28">
        <f t="shared" si="17"/>
        <v>0</v>
      </c>
      <c r="AP59" s="28">
        <f t="shared" si="17"/>
        <v>0</v>
      </c>
      <c r="AQ59" s="28">
        <f t="shared" si="17"/>
        <v>0</v>
      </c>
      <c r="AR59" s="28">
        <f t="shared" si="17"/>
        <v>0</v>
      </c>
      <c r="AS59" s="28">
        <f t="shared" si="17"/>
        <v>0</v>
      </c>
      <c r="AT59" s="28">
        <f t="shared" si="17"/>
        <v>0</v>
      </c>
      <c r="AU59" s="28">
        <f t="shared" si="17"/>
        <v>0</v>
      </c>
    </row>
    <row r="60" spans="2:47">
      <c r="B60" s="27" t="s">
        <v>436</v>
      </c>
      <c r="C60" s="28" t="s">
        <v>512</v>
      </c>
      <c r="D60" s="28">
        <f t="shared" ref="D60:AU60" si="18">+VLOOKUP($B60,Precios,D$53-2014,FALSE)*D29/1000000</f>
        <v>0</v>
      </c>
      <c r="E60" s="28">
        <f t="shared" si="18"/>
        <v>0</v>
      </c>
      <c r="F60" s="28">
        <f t="shared" si="18"/>
        <v>0</v>
      </c>
      <c r="G60" s="28">
        <f t="shared" si="18"/>
        <v>0</v>
      </c>
      <c r="H60" s="28">
        <f t="shared" si="18"/>
        <v>0</v>
      </c>
      <c r="I60" s="28">
        <f t="shared" si="18"/>
        <v>0</v>
      </c>
      <c r="J60" s="28">
        <f t="shared" si="18"/>
        <v>-7.992153456008308E-2</v>
      </c>
      <c r="K60" s="28">
        <f t="shared" si="18"/>
        <v>-4.2696044489943519E-2</v>
      </c>
      <c r="L60" s="28">
        <f t="shared" si="18"/>
        <v>0.11097195983997116</v>
      </c>
      <c r="M60" s="28">
        <f t="shared" si="18"/>
        <v>0.19844949311981949</v>
      </c>
      <c r="N60" s="28">
        <f t="shared" si="18"/>
        <v>0.34325560835993829</v>
      </c>
      <c r="O60" s="28">
        <f t="shared" si="18"/>
        <v>0.4601547630199368</v>
      </c>
      <c r="P60" s="28">
        <f t="shared" si="18"/>
        <v>0.58388857691987128</v>
      </c>
      <c r="Q60" s="28">
        <f t="shared" si="18"/>
        <v>0.65936449866003266</v>
      </c>
      <c r="R60" s="28">
        <f t="shared" si="18"/>
        <v>0.948200042789901</v>
      </c>
      <c r="S60" s="28">
        <f t="shared" si="18"/>
        <v>1.2261180331397652</v>
      </c>
      <c r="T60" s="28">
        <f t="shared" si="18"/>
        <v>1.5379393401400683</v>
      </c>
      <c r="U60" s="28">
        <f t="shared" si="18"/>
        <v>1.8560752061598622</v>
      </c>
      <c r="V60" s="28">
        <f t="shared" si="18"/>
        <v>2.1741338851501397</v>
      </c>
      <c r="W60" s="28">
        <f t="shared" si="18"/>
        <v>2.4987428078401419</v>
      </c>
      <c r="X60" s="28">
        <f t="shared" si="18"/>
        <v>2.8134569067000004</v>
      </c>
      <c r="Y60" s="28">
        <f t="shared" si="18"/>
        <v>3.1451867438100725</v>
      </c>
      <c r="Z60" s="28">
        <f t="shared" si="18"/>
        <v>3.4909619842500734</v>
      </c>
      <c r="AA60" s="28">
        <f t="shared" si="18"/>
        <v>3.828717489959963</v>
      </c>
      <c r="AB60" s="28">
        <f t="shared" si="18"/>
        <v>4.1757080880000004</v>
      </c>
      <c r="AC60" s="28">
        <f t="shared" si="18"/>
        <v>4.5149843701499996</v>
      </c>
      <c r="AD60" s="28">
        <f t="shared" si="18"/>
        <v>4.8072839363101147</v>
      </c>
      <c r="AE60" s="28">
        <f t="shared" si="18"/>
        <v>5.1100227726898861</v>
      </c>
      <c r="AF60" s="28">
        <f t="shared" si="18"/>
        <v>5.4075419739601136</v>
      </c>
      <c r="AG60" s="28">
        <f t="shared" si="18"/>
        <v>5.6946219050099245</v>
      </c>
      <c r="AH60" s="28">
        <f t="shared" si="18"/>
        <v>5.9712625658398855</v>
      </c>
      <c r="AI60" s="28">
        <f t="shared" si="18"/>
        <v>6.2583424968900756</v>
      </c>
      <c r="AJ60" s="28">
        <f t="shared" si="18"/>
        <v>6.5558616981601139</v>
      </c>
      <c r="AK60" s="28">
        <f t="shared" si="18"/>
        <v>6.8220630887704177</v>
      </c>
      <c r="AL60" s="28">
        <f t="shared" si="18"/>
        <v>7.0882644793803422</v>
      </c>
      <c r="AM60" s="28">
        <f t="shared" si="18"/>
        <v>7.599788720160114</v>
      </c>
      <c r="AN60" s="28">
        <f t="shared" si="18"/>
        <v>7.8764293809900758</v>
      </c>
      <c r="AO60" s="28">
        <f t="shared" si="18"/>
        <v>8.2574627440200388</v>
      </c>
      <c r="AP60" s="28">
        <f t="shared" si="18"/>
        <v>8.5027855941900761</v>
      </c>
      <c r="AQ60" s="28">
        <f t="shared" si="18"/>
        <v>8.7742066199099238</v>
      </c>
      <c r="AR60" s="28">
        <f t="shared" si="18"/>
        <v>8.9934312945299606</v>
      </c>
      <c r="AS60" s="28">
        <f t="shared" si="18"/>
        <v>9.207436334039885</v>
      </c>
      <c r="AT60" s="28">
        <f t="shared" si="18"/>
        <v>9.3849039277799609</v>
      </c>
      <c r="AU60" s="28">
        <f t="shared" si="18"/>
        <v>9.6667642237200386</v>
      </c>
    </row>
    <row r="61" spans="2:47">
      <c r="B61" s="27" t="s">
        <v>501</v>
      </c>
      <c r="C61" s="29" t="s">
        <v>512</v>
      </c>
      <c r="D61" s="30">
        <f t="shared" ref="D61:AU61" si="19">SUM(D54:D60)</f>
        <v>0</v>
      </c>
      <c r="E61" s="30">
        <f t="shared" si="19"/>
        <v>0</v>
      </c>
      <c r="F61" s="30">
        <f t="shared" si="19"/>
        <v>0</v>
      </c>
      <c r="G61" s="30">
        <f t="shared" si="19"/>
        <v>0</v>
      </c>
      <c r="H61" s="30">
        <f t="shared" si="19"/>
        <v>0</v>
      </c>
      <c r="I61" s="30">
        <f t="shared" si="19"/>
        <v>0</v>
      </c>
      <c r="J61" s="30">
        <f t="shared" si="19"/>
        <v>1.3530990126942375</v>
      </c>
      <c r="K61" s="30">
        <f t="shared" si="19"/>
        <v>3.5928523299905812</v>
      </c>
      <c r="L61" s="30">
        <f t="shared" si="19"/>
        <v>5.3007786341330796</v>
      </c>
      <c r="M61" s="30">
        <f t="shared" si="19"/>
        <v>7.0079238994186897</v>
      </c>
      <c r="N61" s="30">
        <f t="shared" si="19"/>
        <v>8.8667466585982151</v>
      </c>
      <c r="O61" s="30">
        <f t="shared" si="19"/>
        <v>10.873451280350316</v>
      </c>
      <c r="P61" s="30">
        <f t="shared" si="19"/>
        <v>12.69188932872143</v>
      </c>
      <c r="Q61" s="30">
        <f t="shared" si="19"/>
        <v>14.204520248049565</v>
      </c>
      <c r="R61" s="30">
        <f t="shared" si="19"/>
        <v>15.926086656478359</v>
      </c>
      <c r="S61" s="30">
        <f t="shared" si="19"/>
        <v>17.971599301024124</v>
      </c>
      <c r="T61" s="30">
        <f t="shared" si="19"/>
        <v>19.87324175220143</v>
      </c>
      <c r="U61" s="30">
        <f t="shared" si="19"/>
        <v>21.835629784455193</v>
      </c>
      <c r="V61" s="30">
        <f t="shared" si="19"/>
        <v>23.729987325421625</v>
      </c>
      <c r="W61" s="30">
        <f t="shared" si="19"/>
        <v>25.908998665017954</v>
      </c>
      <c r="X61" s="30">
        <f t="shared" si="19"/>
        <v>27.589004110443366</v>
      </c>
      <c r="Y61" s="30">
        <f t="shared" si="19"/>
        <v>29.329570359161615</v>
      </c>
      <c r="Z61" s="30">
        <f t="shared" si="19"/>
        <v>31.038336154704208</v>
      </c>
      <c r="AA61" s="30">
        <f t="shared" si="19"/>
        <v>32.91696896765275</v>
      </c>
      <c r="AB61" s="30">
        <f t="shared" si="19"/>
        <v>35.004851584336649</v>
      </c>
      <c r="AC61" s="30">
        <f t="shared" si="19"/>
        <v>36.431636681298869</v>
      </c>
      <c r="AD61" s="30">
        <f t="shared" si="19"/>
        <v>37.618712582775629</v>
      </c>
      <c r="AE61" s="30">
        <f t="shared" si="19"/>
        <v>38.939979125809046</v>
      </c>
      <c r="AF61" s="30">
        <f t="shared" si="19"/>
        <v>40.653782397291693</v>
      </c>
      <c r="AG61" s="30">
        <f t="shared" si="19"/>
        <v>41.879542238259567</v>
      </c>
      <c r="AH61" s="30">
        <f t="shared" si="19"/>
        <v>43.433839262975972</v>
      </c>
      <c r="AI61" s="30">
        <f t="shared" si="19"/>
        <v>44.699016645645209</v>
      </c>
      <c r="AJ61" s="30">
        <f t="shared" si="19"/>
        <v>45.677273812375681</v>
      </c>
      <c r="AK61" s="30">
        <f t="shared" si="19"/>
        <v>46.716482299499425</v>
      </c>
      <c r="AL61" s="30">
        <f t="shared" si="19"/>
        <v>47.969052320580289</v>
      </c>
      <c r="AM61" s="30">
        <f t="shared" si="19"/>
        <v>49.098453722148285</v>
      </c>
      <c r="AN61" s="30">
        <f t="shared" si="19"/>
        <v>50.122153579635011</v>
      </c>
      <c r="AO61" s="30">
        <f t="shared" si="19"/>
        <v>51.368804032099796</v>
      </c>
      <c r="AP61" s="30">
        <f t="shared" si="19"/>
        <v>52.268468589576926</v>
      </c>
      <c r="AQ61" s="30">
        <f t="shared" si="19"/>
        <v>53.326006981759321</v>
      </c>
      <c r="AR61" s="30">
        <f t="shared" si="19"/>
        <v>54.239580925680208</v>
      </c>
      <c r="AS61" s="30">
        <f t="shared" si="19"/>
        <v>55.026286091160941</v>
      </c>
      <c r="AT61" s="30">
        <f t="shared" si="19"/>
        <v>56.123902313335904</v>
      </c>
      <c r="AU61" s="30">
        <f t="shared" si="19"/>
        <v>57.165767902594787</v>
      </c>
    </row>
    <row r="63" spans="2:47">
      <c r="B63" s="24" t="s">
        <v>541</v>
      </c>
      <c r="C63" s="30" t="s">
        <v>512</v>
      </c>
      <c r="D63" s="30">
        <f>+NPV(Td,G61:AK61)</f>
        <v>218.25676910918148</v>
      </c>
    </row>
    <row r="65" spans="2:47">
      <c r="B65" s="24"/>
      <c r="C65" s="25" t="s">
        <v>422</v>
      </c>
      <c r="D65" s="25">
        <v>2017</v>
      </c>
      <c r="E65" s="25">
        <v>2018</v>
      </c>
      <c r="F65" s="25">
        <v>2019</v>
      </c>
      <c r="G65" s="25">
        <v>2020</v>
      </c>
      <c r="H65" s="25">
        <v>2021</v>
      </c>
      <c r="I65" s="25">
        <v>2022</v>
      </c>
      <c r="J65" s="25">
        <v>2023</v>
      </c>
      <c r="K65" s="25">
        <v>2024</v>
      </c>
      <c r="L65" s="25">
        <v>2025</v>
      </c>
      <c r="M65" s="25">
        <v>2026</v>
      </c>
      <c r="N65" s="25">
        <v>2027</v>
      </c>
      <c r="O65" s="25">
        <v>2028</v>
      </c>
      <c r="P65" s="25">
        <v>2029</v>
      </c>
      <c r="Q65" s="25">
        <v>2030</v>
      </c>
      <c r="R65" s="25">
        <v>2031</v>
      </c>
      <c r="S65" s="25">
        <v>2032</v>
      </c>
      <c r="T65" s="25">
        <v>2033</v>
      </c>
      <c r="U65" s="25">
        <v>2034</v>
      </c>
      <c r="V65" s="25">
        <v>2035</v>
      </c>
      <c r="W65" s="25">
        <v>2036</v>
      </c>
      <c r="X65" s="25">
        <v>2037</v>
      </c>
      <c r="Y65" s="25">
        <v>2038</v>
      </c>
      <c r="Z65" s="25">
        <v>2039</v>
      </c>
      <c r="AA65" s="25">
        <v>2040</v>
      </c>
      <c r="AB65" s="25">
        <v>2041</v>
      </c>
      <c r="AC65" s="25">
        <v>2042</v>
      </c>
      <c r="AD65" s="25">
        <v>2043</v>
      </c>
      <c r="AE65" s="25">
        <v>2044</v>
      </c>
      <c r="AF65" s="25">
        <v>2045</v>
      </c>
      <c r="AG65" s="25">
        <v>2046</v>
      </c>
      <c r="AH65" s="25">
        <v>2047</v>
      </c>
      <c r="AI65" s="25">
        <v>2048</v>
      </c>
      <c r="AJ65" s="25">
        <v>2049</v>
      </c>
      <c r="AK65" s="25">
        <v>2050</v>
      </c>
      <c r="AL65" s="25">
        <v>2051</v>
      </c>
      <c r="AM65" s="25">
        <v>2052</v>
      </c>
      <c r="AN65" s="25">
        <v>2053</v>
      </c>
      <c r="AO65" s="25">
        <v>2054</v>
      </c>
      <c r="AP65" s="25">
        <v>2055</v>
      </c>
      <c r="AQ65" s="25">
        <v>2056</v>
      </c>
      <c r="AR65" s="25">
        <v>2057</v>
      </c>
      <c r="AS65" s="25">
        <v>2058</v>
      </c>
      <c r="AT65" s="25">
        <v>2059</v>
      </c>
      <c r="AU65" s="25">
        <v>2060</v>
      </c>
    </row>
    <row r="66" spans="2:47">
      <c r="B66" s="27" t="s">
        <v>542</v>
      </c>
      <c r="C66" s="28" t="s">
        <v>534</v>
      </c>
      <c r="D66" s="26">
        <v>0</v>
      </c>
      <c r="E66" s="26">
        <v>0</v>
      </c>
      <c r="F66" s="26">
        <v>0</v>
      </c>
      <c r="G66" s="26">
        <v>0</v>
      </c>
      <c r="H66" s="26">
        <v>0</v>
      </c>
      <c r="I66" s="26">
        <v>0</v>
      </c>
      <c r="J66" s="26">
        <v>0</v>
      </c>
      <c r="K66" s="26">
        <v>4000</v>
      </c>
      <c r="L66" s="26">
        <v>4000</v>
      </c>
      <c r="M66" s="26">
        <v>4000</v>
      </c>
      <c r="N66" s="26">
        <v>4000</v>
      </c>
      <c r="O66" s="26">
        <v>4000</v>
      </c>
      <c r="P66" s="26">
        <v>4000</v>
      </c>
      <c r="Q66" s="26">
        <v>4000</v>
      </c>
      <c r="R66" s="26">
        <v>4000</v>
      </c>
      <c r="S66" s="26">
        <v>4000</v>
      </c>
      <c r="T66" s="26">
        <v>4000</v>
      </c>
      <c r="U66" s="26">
        <v>4000</v>
      </c>
      <c r="V66" s="26">
        <v>4000</v>
      </c>
      <c r="W66" s="26">
        <v>4000</v>
      </c>
      <c r="X66" s="26">
        <v>4000</v>
      </c>
      <c r="Y66" s="26">
        <v>4000</v>
      </c>
      <c r="Z66" s="26">
        <v>4000</v>
      </c>
      <c r="AA66" s="26">
        <v>4000</v>
      </c>
      <c r="AB66" s="26">
        <v>4000</v>
      </c>
      <c r="AC66" s="26">
        <v>4000</v>
      </c>
      <c r="AD66" s="26">
        <v>4000</v>
      </c>
      <c r="AE66" s="26">
        <v>4000</v>
      </c>
      <c r="AF66" s="26">
        <v>4000</v>
      </c>
      <c r="AG66" s="26">
        <v>4000</v>
      </c>
      <c r="AH66" s="26">
        <v>4000</v>
      </c>
      <c r="AI66" s="26">
        <v>4000</v>
      </c>
      <c r="AJ66" s="26">
        <v>4000</v>
      </c>
      <c r="AK66" s="26">
        <v>4000</v>
      </c>
      <c r="AL66" s="26">
        <v>4000</v>
      </c>
      <c r="AM66" s="26">
        <v>4000</v>
      </c>
      <c r="AN66" s="26">
        <v>4000</v>
      </c>
      <c r="AO66" s="26">
        <v>4000</v>
      </c>
      <c r="AP66" s="26">
        <v>4000</v>
      </c>
      <c r="AQ66" s="26">
        <v>4000</v>
      </c>
      <c r="AR66" s="26">
        <v>4000</v>
      </c>
      <c r="AS66" s="26">
        <v>4000</v>
      </c>
      <c r="AT66" s="26">
        <v>4000</v>
      </c>
      <c r="AU66" s="26">
        <v>4000</v>
      </c>
    </row>
    <row r="67" spans="2:47">
      <c r="B67" s="28"/>
      <c r="C67" s="28"/>
    </row>
    <row r="68" spans="2:47">
      <c r="B68" s="25" t="s">
        <v>489</v>
      </c>
      <c r="C68" s="25"/>
      <c r="D68" s="25"/>
      <c r="E68" s="25"/>
      <c r="F68" s="25" t="s">
        <v>543</v>
      </c>
      <c r="G68" s="25" t="s">
        <v>422</v>
      </c>
    </row>
    <row r="69" spans="2:47">
      <c r="B69" s="337" t="s">
        <v>544</v>
      </c>
      <c r="C69" s="337"/>
      <c r="D69" s="337"/>
      <c r="E69" s="337"/>
      <c r="F69" s="123">
        <v>130</v>
      </c>
      <c r="G69" s="124" t="s">
        <v>545</v>
      </c>
    </row>
    <row r="70" spans="2:47">
      <c r="B70" s="337" t="s">
        <v>546</v>
      </c>
      <c r="C70" s="337"/>
      <c r="D70" s="337"/>
      <c r="E70" s="337"/>
      <c r="F70" s="123">
        <v>115</v>
      </c>
      <c r="G70" s="124" t="s">
        <v>545</v>
      </c>
    </row>
    <row r="71" spans="2:47">
      <c r="B71" s="337" t="s">
        <v>547</v>
      </c>
      <c r="C71" s="337"/>
      <c r="D71" s="337"/>
      <c r="E71" s="337"/>
      <c r="F71" s="123">
        <v>80</v>
      </c>
      <c r="G71" s="124" t="s">
        <v>545</v>
      </c>
    </row>
    <row r="72" spans="2:47">
      <c r="B72" s="337" t="s">
        <v>548</v>
      </c>
      <c r="C72" s="337"/>
      <c r="D72" s="337"/>
      <c r="E72" s="337"/>
      <c r="F72" s="123">
        <v>60</v>
      </c>
      <c r="G72" s="124" t="s">
        <v>545</v>
      </c>
    </row>
    <row r="73" spans="2:47">
      <c r="B73" s="337" t="s">
        <v>549</v>
      </c>
      <c r="C73" s="337"/>
      <c r="D73" s="337"/>
      <c r="E73" s="337"/>
      <c r="F73" s="123">
        <v>30</v>
      </c>
      <c r="G73" s="124" t="s">
        <v>545</v>
      </c>
    </row>
    <row r="74" spans="2:47">
      <c r="B74" s="337" t="s">
        <v>550</v>
      </c>
      <c r="C74" s="337"/>
      <c r="D74" s="337"/>
      <c r="E74" s="337"/>
      <c r="F74" s="123">
        <v>0</v>
      </c>
      <c r="G74" s="124" t="s">
        <v>545</v>
      </c>
    </row>
    <row r="75" spans="2:47">
      <c r="B75" s="125"/>
      <c r="C75" s="125"/>
      <c r="D75" s="125"/>
      <c r="E75" s="125"/>
      <c r="F75" s="126"/>
      <c r="G75" s="117"/>
    </row>
    <row r="76" spans="2:47">
      <c r="B76" s="120" t="s">
        <v>551</v>
      </c>
      <c r="C76" s="115"/>
      <c r="D76" s="115"/>
      <c r="E76" s="115"/>
      <c r="F76" s="126"/>
      <c r="G76" s="117"/>
    </row>
    <row r="77" spans="2:47">
      <c r="B77" s="121" t="s">
        <v>552</v>
      </c>
      <c r="C77" s="121" t="s">
        <v>422</v>
      </c>
      <c r="D77" s="121" t="s">
        <v>553</v>
      </c>
      <c r="F77" s="126"/>
      <c r="G77" s="117"/>
    </row>
    <row r="78" spans="2:47">
      <c r="B78" s="116" t="s">
        <v>554</v>
      </c>
      <c r="C78" s="117" t="s">
        <v>401</v>
      </c>
      <c r="D78" s="127">
        <v>0.05</v>
      </c>
      <c r="F78" s="126"/>
      <c r="G78" s="117"/>
    </row>
    <row r="79" spans="2:47">
      <c r="B79" s="116" t="s">
        <v>555</v>
      </c>
      <c r="C79" s="117" t="s">
        <v>401</v>
      </c>
      <c r="D79" s="127">
        <v>0.1</v>
      </c>
      <c r="F79" s="126"/>
      <c r="G79" s="117"/>
    </row>
    <row r="80" spans="2:47">
      <c r="B80" s="116" t="s">
        <v>556</v>
      </c>
      <c r="C80" s="117" t="s">
        <v>401</v>
      </c>
      <c r="D80" s="127">
        <v>0.35</v>
      </c>
      <c r="F80" s="126"/>
      <c r="G80" s="117"/>
    </row>
    <row r="81" spans="2:47">
      <c r="B81" s="116" t="s">
        <v>557</v>
      </c>
      <c r="C81" s="117" t="s">
        <v>401</v>
      </c>
      <c r="D81" s="127">
        <v>0.4</v>
      </c>
      <c r="F81" s="126"/>
      <c r="G81" s="117"/>
    </row>
    <row r="82" spans="2:47">
      <c r="B82" s="116" t="s">
        <v>558</v>
      </c>
      <c r="C82" s="117" t="s">
        <v>401</v>
      </c>
      <c r="D82" s="127">
        <v>0.1</v>
      </c>
      <c r="F82" s="126"/>
      <c r="G82" s="117"/>
    </row>
    <row r="83" spans="2:47">
      <c r="B83" s="116" t="s">
        <v>559</v>
      </c>
      <c r="C83" s="117" t="s">
        <v>401</v>
      </c>
      <c r="D83" s="127">
        <v>0</v>
      </c>
      <c r="F83" s="126"/>
      <c r="G83" s="117"/>
    </row>
    <row r="84" spans="2:47">
      <c r="B84" s="125"/>
      <c r="C84" s="125"/>
      <c r="D84" s="125"/>
      <c r="E84" s="125"/>
      <c r="F84" s="126"/>
      <c r="G84" s="117"/>
    </row>
    <row r="86" spans="2:47">
      <c r="B86" s="24" t="s">
        <v>475</v>
      </c>
      <c r="C86" s="25" t="s">
        <v>422</v>
      </c>
      <c r="D86" s="25">
        <v>2017</v>
      </c>
      <c r="E86" s="25">
        <v>2018</v>
      </c>
      <c r="F86" s="25">
        <v>2019</v>
      </c>
      <c r="G86" s="25">
        <v>2020</v>
      </c>
      <c r="H86" s="25">
        <v>2021</v>
      </c>
      <c r="I86" s="25">
        <v>2022</v>
      </c>
      <c r="J86" s="25">
        <v>2023</v>
      </c>
      <c r="K86" s="25">
        <v>2024</v>
      </c>
      <c r="L86" s="25">
        <v>2025</v>
      </c>
      <c r="M86" s="25">
        <v>2026</v>
      </c>
      <c r="N86" s="25">
        <v>2027</v>
      </c>
      <c r="O86" s="25">
        <v>2028</v>
      </c>
      <c r="P86" s="25">
        <v>2029</v>
      </c>
      <c r="Q86" s="25">
        <v>2030</v>
      </c>
      <c r="R86" s="25">
        <v>2031</v>
      </c>
      <c r="S86" s="25">
        <v>2032</v>
      </c>
      <c r="T86" s="25">
        <v>2033</v>
      </c>
      <c r="U86" s="25">
        <v>2034</v>
      </c>
      <c r="V86" s="25">
        <v>2035</v>
      </c>
      <c r="W86" s="25">
        <v>2036</v>
      </c>
      <c r="X86" s="25">
        <v>2037</v>
      </c>
      <c r="Y86" s="25">
        <v>2038</v>
      </c>
      <c r="Z86" s="25">
        <v>2039</v>
      </c>
      <c r="AA86" s="25">
        <v>2040</v>
      </c>
      <c r="AB86" s="25">
        <v>2041</v>
      </c>
      <c r="AC86" s="25">
        <v>2042</v>
      </c>
      <c r="AD86" s="25">
        <v>2043</v>
      </c>
      <c r="AE86" s="25">
        <v>2044</v>
      </c>
      <c r="AF86" s="25">
        <v>2045</v>
      </c>
      <c r="AG86" s="25">
        <v>2046</v>
      </c>
      <c r="AH86" s="25">
        <v>2047</v>
      </c>
      <c r="AI86" s="25">
        <v>2048</v>
      </c>
      <c r="AJ86" s="25">
        <v>2049</v>
      </c>
      <c r="AK86" s="25">
        <v>2050</v>
      </c>
      <c r="AL86" s="25">
        <v>2051</v>
      </c>
      <c r="AM86" s="25">
        <v>2052</v>
      </c>
      <c r="AN86" s="25">
        <v>2053</v>
      </c>
      <c r="AO86" s="25">
        <v>2054</v>
      </c>
      <c r="AP86" s="25">
        <v>2055</v>
      </c>
      <c r="AQ86" s="25">
        <v>2056</v>
      </c>
      <c r="AR86" s="25">
        <v>2057</v>
      </c>
      <c r="AS86" s="25">
        <v>2058</v>
      </c>
      <c r="AT86" s="25">
        <v>2059</v>
      </c>
      <c r="AU86" s="25">
        <v>2060</v>
      </c>
    </row>
    <row r="87" spans="2:47">
      <c r="B87" s="27" t="s">
        <v>501</v>
      </c>
      <c r="C87" s="28" t="s">
        <v>526</v>
      </c>
      <c r="D87" s="28">
        <f t="shared" ref="D87:AU87" si="20">+(D66*SUMPRODUCT($D$78:$D$83,$F$69:$F$74)*UF/Dolar)/1000000</f>
        <v>0</v>
      </c>
      <c r="E87" s="28">
        <f t="shared" si="20"/>
        <v>0</v>
      </c>
      <c r="F87" s="28">
        <f t="shared" si="20"/>
        <v>0</v>
      </c>
      <c r="G87" s="28">
        <f t="shared" si="20"/>
        <v>0</v>
      </c>
      <c r="H87" s="28">
        <f t="shared" si="20"/>
        <v>0</v>
      </c>
      <c r="I87" s="28">
        <f t="shared" si="20"/>
        <v>0</v>
      </c>
      <c r="J87" s="28">
        <f t="shared" si="20"/>
        <v>0</v>
      </c>
      <c r="K87" s="28">
        <f t="shared" si="20"/>
        <v>12.080842342342343</v>
      </c>
      <c r="L87" s="28">
        <f t="shared" si="20"/>
        <v>12.080842342342343</v>
      </c>
      <c r="M87" s="28">
        <f t="shared" si="20"/>
        <v>12.080842342342343</v>
      </c>
      <c r="N87" s="28">
        <f t="shared" si="20"/>
        <v>12.080842342342343</v>
      </c>
      <c r="O87" s="28">
        <f t="shared" si="20"/>
        <v>12.080842342342343</v>
      </c>
      <c r="P87" s="28">
        <f t="shared" si="20"/>
        <v>12.080842342342343</v>
      </c>
      <c r="Q87" s="28">
        <f t="shared" si="20"/>
        <v>12.080842342342343</v>
      </c>
      <c r="R87" s="28">
        <f t="shared" si="20"/>
        <v>12.080842342342343</v>
      </c>
      <c r="S87" s="28">
        <f t="shared" si="20"/>
        <v>12.080842342342343</v>
      </c>
      <c r="T87" s="28">
        <f t="shared" si="20"/>
        <v>12.080842342342343</v>
      </c>
      <c r="U87" s="28">
        <f t="shared" si="20"/>
        <v>12.080842342342343</v>
      </c>
      <c r="V87" s="28">
        <f t="shared" si="20"/>
        <v>12.080842342342343</v>
      </c>
      <c r="W87" s="28">
        <f t="shared" si="20"/>
        <v>12.080842342342343</v>
      </c>
      <c r="X87" s="28">
        <f t="shared" si="20"/>
        <v>12.080842342342343</v>
      </c>
      <c r="Y87" s="28">
        <f t="shared" si="20"/>
        <v>12.080842342342343</v>
      </c>
      <c r="Z87" s="28">
        <f t="shared" si="20"/>
        <v>12.080842342342343</v>
      </c>
      <c r="AA87" s="28">
        <f t="shared" si="20"/>
        <v>12.080842342342343</v>
      </c>
      <c r="AB87" s="28">
        <f t="shared" si="20"/>
        <v>12.080842342342343</v>
      </c>
      <c r="AC87" s="28">
        <f t="shared" si="20"/>
        <v>12.080842342342343</v>
      </c>
      <c r="AD87" s="28">
        <f t="shared" si="20"/>
        <v>12.080842342342343</v>
      </c>
      <c r="AE87" s="28">
        <f t="shared" si="20"/>
        <v>12.080842342342343</v>
      </c>
      <c r="AF87" s="28">
        <f t="shared" si="20"/>
        <v>12.080842342342343</v>
      </c>
      <c r="AG87" s="28">
        <f t="shared" si="20"/>
        <v>12.080842342342343</v>
      </c>
      <c r="AH87" s="28">
        <f t="shared" si="20"/>
        <v>12.080842342342343</v>
      </c>
      <c r="AI87" s="28">
        <f t="shared" si="20"/>
        <v>12.080842342342343</v>
      </c>
      <c r="AJ87" s="28">
        <f t="shared" si="20"/>
        <v>12.080842342342343</v>
      </c>
      <c r="AK87" s="28">
        <f t="shared" si="20"/>
        <v>12.080842342342343</v>
      </c>
      <c r="AL87" s="28">
        <f t="shared" si="20"/>
        <v>12.080842342342343</v>
      </c>
      <c r="AM87" s="28">
        <f t="shared" si="20"/>
        <v>12.080842342342343</v>
      </c>
      <c r="AN87" s="28">
        <f t="shared" si="20"/>
        <v>12.080842342342343</v>
      </c>
      <c r="AO87" s="28">
        <f t="shared" si="20"/>
        <v>12.080842342342343</v>
      </c>
      <c r="AP87" s="28">
        <f t="shared" si="20"/>
        <v>12.080842342342343</v>
      </c>
      <c r="AQ87" s="28">
        <f t="shared" si="20"/>
        <v>12.080842342342343</v>
      </c>
      <c r="AR87" s="28">
        <f t="shared" si="20"/>
        <v>12.080842342342343</v>
      </c>
      <c r="AS87" s="28">
        <f t="shared" si="20"/>
        <v>12.080842342342343</v>
      </c>
      <c r="AT87" s="28">
        <f t="shared" si="20"/>
        <v>12.080842342342343</v>
      </c>
      <c r="AU87" s="28">
        <f t="shared" si="20"/>
        <v>12.080842342342343</v>
      </c>
    </row>
    <row r="89" spans="2:47">
      <c r="B89" s="24" t="s">
        <v>527</v>
      </c>
      <c r="C89" s="30" t="s">
        <v>512</v>
      </c>
      <c r="D89" s="30">
        <f>+NPV(Td,G87:AK87)</f>
        <v>126.41369723534251</v>
      </c>
    </row>
    <row r="91" spans="2:47" ht="14.1" thickBot="1"/>
    <row r="92" spans="2:47" ht="15.95" thickBot="1">
      <c r="B92" s="214" t="s">
        <v>528</v>
      </c>
      <c r="C92" s="215"/>
      <c r="D92" s="215"/>
      <c r="E92" s="215"/>
      <c r="F92" s="216"/>
    </row>
  </sheetData>
  <mergeCells count="7">
    <mergeCell ref="B92:F92"/>
    <mergeCell ref="B69:E69"/>
    <mergeCell ref="B70:E70"/>
    <mergeCell ref="B71:E71"/>
    <mergeCell ref="B72:E72"/>
    <mergeCell ref="B73:E73"/>
    <mergeCell ref="B74:E74"/>
  </mergeCells>
  <hyperlinks>
    <hyperlink ref="B92:F92" location="Res_CEV!A1" display="Ir a Hoja Resumen" xr:uid="{92EBDC81-A278-4BBB-93CD-25292568372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B8E17-4A5E-4064-AFA6-6123F23FC31E}">
  <sheetPr>
    <tabColor theme="9" tint="0.79998168889431442"/>
  </sheetPr>
  <dimension ref="A1:M24"/>
  <sheetViews>
    <sheetView topLeftCell="B1" workbookViewId="0">
      <selection activeCell="D8" sqref="D8:D10"/>
    </sheetView>
  </sheetViews>
  <sheetFormatPr defaultColWidth="11.42578125" defaultRowHeight="24.95" customHeight="1"/>
  <cols>
    <col min="1" max="1" width="20.7109375" customWidth="1"/>
    <col min="2" max="2" width="34.7109375" customWidth="1"/>
    <col min="3" max="3" width="41.140625" customWidth="1"/>
    <col min="4" max="4" width="81" style="17" customWidth="1"/>
    <col min="5" max="5" width="17.42578125" customWidth="1"/>
    <col min="6" max="6" width="20" customWidth="1"/>
    <col min="7" max="7" width="44" customWidth="1"/>
  </cols>
  <sheetData>
    <row r="1" spans="1:13" s="20" customFormat="1" ht="24.95" customHeight="1" thickBot="1">
      <c r="A1" s="266" t="s">
        <v>125</v>
      </c>
      <c r="B1" s="267"/>
      <c r="C1" s="267"/>
      <c r="D1" s="267"/>
      <c r="E1" s="267"/>
      <c r="F1" s="267"/>
      <c r="G1" s="267"/>
      <c r="I1" s="192" t="s">
        <v>65</v>
      </c>
      <c r="J1" s="193"/>
      <c r="K1" s="193"/>
      <c r="L1" s="193"/>
      <c r="M1" s="194"/>
    </row>
    <row r="2" spans="1:13" s="20" customFormat="1" ht="24.95" customHeight="1" thickBot="1">
      <c r="A2" s="258" t="s">
        <v>126</v>
      </c>
      <c r="B2" s="258"/>
      <c r="C2" s="258" t="s">
        <v>167</v>
      </c>
      <c r="D2" s="258"/>
      <c r="E2" s="258"/>
      <c r="F2" s="258"/>
      <c r="G2" s="258"/>
      <c r="I2" s="214" t="s">
        <v>69</v>
      </c>
      <c r="J2" s="215"/>
      <c r="K2" s="215"/>
      <c r="L2" s="215"/>
      <c r="M2" s="216"/>
    </row>
    <row r="3" spans="1:13" s="20" customFormat="1" ht="31.5" customHeight="1" thickBot="1">
      <c r="A3" s="268" t="s">
        <v>128</v>
      </c>
      <c r="B3" s="268"/>
      <c r="C3" s="269" t="s">
        <v>168</v>
      </c>
      <c r="D3" s="269"/>
      <c r="E3" s="269"/>
      <c r="F3" s="269"/>
      <c r="G3" s="269"/>
      <c r="I3" s="217" t="s">
        <v>72</v>
      </c>
      <c r="J3" s="218"/>
      <c r="K3" s="218"/>
      <c r="L3" s="218"/>
      <c r="M3" s="219"/>
    </row>
    <row r="4" spans="1:13" s="20" customFormat="1" ht="15" thickBot="1">
      <c r="A4" s="258" t="s">
        <v>130</v>
      </c>
      <c r="B4" s="258"/>
      <c r="C4" s="259" t="s">
        <v>169</v>
      </c>
      <c r="D4" s="259"/>
      <c r="E4" s="259"/>
      <c r="F4" s="259"/>
      <c r="G4" s="259"/>
    </row>
    <row r="5" spans="1:13" s="20" customFormat="1" ht="24.95" customHeight="1" thickBot="1">
      <c r="A5" s="223" t="s">
        <v>132</v>
      </c>
      <c r="B5" s="224"/>
      <c r="C5" s="260" t="s">
        <v>133</v>
      </c>
      <c r="D5" s="261"/>
      <c r="E5" s="261"/>
      <c r="F5" s="261"/>
      <c r="G5" s="262"/>
    </row>
    <row r="6" spans="1:13" s="20" customFormat="1" ht="24.95" customHeight="1" thickBot="1">
      <c r="A6" s="228" t="s">
        <v>134</v>
      </c>
      <c r="B6" s="229"/>
      <c r="C6" s="263" t="s">
        <v>135</v>
      </c>
      <c r="D6" s="264"/>
      <c r="E6" s="264"/>
      <c r="F6" s="264"/>
      <c r="G6" s="265"/>
    </row>
    <row r="7" spans="1:13" s="20" customFormat="1" ht="24.95" customHeight="1" thickBot="1">
      <c r="A7" s="223" t="s">
        <v>136</v>
      </c>
      <c r="B7" s="224"/>
      <c r="C7" s="240">
        <v>2036</v>
      </c>
      <c r="D7" s="241"/>
      <c r="E7" s="241"/>
      <c r="F7" s="241"/>
      <c r="G7" s="242"/>
    </row>
    <row r="8" spans="1:13" s="20" customFormat="1" ht="24.75" customHeight="1" thickBot="1">
      <c r="A8" s="243" t="s">
        <v>96</v>
      </c>
      <c r="B8" s="246" t="s">
        <v>137</v>
      </c>
      <c r="C8" s="74" t="s">
        <v>98</v>
      </c>
      <c r="D8" s="90">
        <f>+SUM(C_ZEV_HDV!G60:Q60)</f>
        <v>0</v>
      </c>
      <c r="E8" s="246" t="s">
        <v>138</v>
      </c>
      <c r="F8" s="105" t="s">
        <v>98</v>
      </c>
      <c r="G8" s="109">
        <v>0</v>
      </c>
      <c r="H8" s="130">
        <f>+D8+Trans_Std_HDV!D8</f>
        <v>15.444917388944305</v>
      </c>
    </row>
    <row r="9" spans="1:13" s="20" customFormat="1" ht="24.95" customHeight="1" thickBot="1">
      <c r="A9" s="244"/>
      <c r="B9" s="247"/>
      <c r="C9" s="75" t="s">
        <v>99</v>
      </c>
      <c r="D9" s="91">
        <f>+SUM(C_ZEV_HDV!R60:AA60)</f>
        <v>193.15761892012961</v>
      </c>
      <c r="E9" s="247"/>
      <c r="F9" s="89" t="s">
        <v>99</v>
      </c>
      <c r="G9" s="107">
        <v>3</v>
      </c>
      <c r="H9" s="130">
        <f>+D9+Trans_Std_HDV!D9</f>
        <v>1128.8250036706813</v>
      </c>
    </row>
    <row r="10" spans="1:13" s="20" customFormat="1" ht="24.95" customHeight="1" thickBot="1">
      <c r="A10" s="244"/>
      <c r="B10" s="247"/>
      <c r="C10" s="73" t="s">
        <v>100</v>
      </c>
      <c r="D10" s="90">
        <f>+SUM(C_ZEV_HDV!AB60:AK60)</f>
        <v>35496.897428248987</v>
      </c>
      <c r="E10" s="247"/>
      <c r="F10" s="106" t="s">
        <v>100</v>
      </c>
      <c r="G10" s="108">
        <v>590.70000000000005</v>
      </c>
      <c r="H10" s="130">
        <f>+D10+Trans_Std_HDV!D10</f>
        <v>50133.502817622539</v>
      </c>
    </row>
    <row r="11" spans="1:13" s="20" customFormat="1" ht="24.95" customHeight="1" thickBot="1">
      <c r="A11" s="244"/>
      <c r="B11" s="248"/>
      <c r="C11" s="75" t="s">
        <v>101</v>
      </c>
      <c r="D11" s="92">
        <f>SUM(D8:D10)</f>
        <v>35690.055047169117</v>
      </c>
      <c r="E11" s="248"/>
      <c r="F11" s="89" t="s">
        <v>101</v>
      </c>
      <c r="G11" s="93">
        <f>SUM(G8:G10)</f>
        <v>593.70000000000005</v>
      </c>
      <c r="H11" s="130">
        <f>+D11+Trans_Std_HDV!D11</f>
        <v>51277.772738682164</v>
      </c>
    </row>
    <row r="12" spans="1:13" s="20" customFormat="1" ht="24.95" customHeight="1" thickBot="1">
      <c r="A12" s="244"/>
      <c r="B12" s="220" t="s">
        <v>102</v>
      </c>
      <c r="C12" s="73" t="s">
        <v>81</v>
      </c>
      <c r="D12" s="249">
        <v>0.8</v>
      </c>
      <c r="E12" s="250"/>
      <c r="F12" s="250"/>
      <c r="G12" s="251"/>
    </row>
    <row r="13" spans="1:13" s="20" customFormat="1" ht="24.95" customHeight="1" thickBot="1">
      <c r="A13" s="244"/>
      <c r="B13" s="221"/>
      <c r="C13" s="75" t="s">
        <v>103</v>
      </c>
      <c r="D13" s="252">
        <v>0.2</v>
      </c>
      <c r="E13" s="253"/>
      <c r="F13" s="253"/>
      <c r="G13" s="254"/>
    </row>
    <row r="14" spans="1:13" s="20" customFormat="1" ht="24.95" customHeight="1" thickBot="1">
      <c r="A14" s="244"/>
      <c r="B14" s="221"/>
      <c r="C14" s="73" t="s">
        <v>104</v>
      </c>
      <c r="D14" s="249">
        <v>0</v>
      </c>
      <c r="E14" s="250"/>
      <c r="F14" s="250"/>
      <c r="G14" s="251"/>
    </row>
    <row r="15" spans="1:13" s="20" customFormat="1" ht="24.95" customHeight="1" thickBot="1">
      <c r="A15" s="244"/>
      <c r="B15" s="221"/>
      <c r="C15" s="75" t="s">
        <v>105</v>
      </c>
      <c r="D15" s="252">
        <v>0</v>
      </c>
      <c r="E15" s="253"/>
      <c r="F15" s="253"/>
      <c r="G15" s="254"/>
      <c r="I15" s="20">
        <f>+(I16+I17)*1000/H11</f>
        <v>-17.363885141910547</v>
      </c>
    </row>
    <row r="16" spans="1:13" s="20" customFormat="1" ht="24.95" customHeight="1" thickBot="1">
      <c r="A16" s="244"/>
      <c r="B16" s="221"/>
      <c r="C16" s="73" t="s">
        <v>106</v>
      </c>
      <c r="D16" s="249">
        <v>0</v>
      </c>
      <c r="E16" s="250"/>
      <c r="F16" s="250"/>
      <c r="G16" s="251"/>
      <c r="I16" s="130">
        <f>+D21+Trans_Std_HDV!D21</f>
        <v>1590.6788203350441</v>
      </c>
    </row>
    <row r="17" spans="1:9" s="20" customFormat="1" ht="24.95" customHeight="1" thickBot="1">
      <c r="A17" s="244"/>
      <c r="B17" s="221"/>
      <c r="C17" s="75" t="s">
        <v>107</v>
      </c>
      <c r="D17" s="252">
        <v>0</v>
      </c>
      <c r="E17" s="253"/>
      <c r="F17" s="253"/>
      <c r="G17" s="254"/>
      <c r="I17" s="130">
        <f>+D22+Trans_Std_HDV!D22</f>
        <v>-2481.0601765025131</v>
      </c>
    </row>
    <row r="18" spans="1:9" s="20" customFormat="1" ht="24.95" customHeight="1" thickBot="1">
      <c r="A18" s="244"/>
      <c r="B18" s="222"/>
      <c r="C18" s="73" t="s">
        <v>108</v>
      </c>
      <c r="D18" s="249">
        <v>0</v>
      </c>
      <c r="E18" s="250"/>
      <c r="F18" s="250"/>
      <c r="G18" s="251"/>
    </row>
    <row r="19" spans="1:9" s="20" customFormat="1" ht="24.95" customHeight="1" thickBot="1">
      <c r="A19" s="245"/>
      <c r="B19" s="228" t="s">
        <v>109</v>
      </c>
      <c r="C19" s="229"/>
      <c r="D19" s="255" t="s">
        <v>170</v>
      </c>
      <c r="E19" s="256"/>
      <c r="F19" s="256"/>
      <c r="G19" s="257"/>
    </row>
    <row r="20" spans="1:9" s="20" customFormat="1" ht="24.95" customHeight="1" thickBot="1">
      <c r="A20" s="220" t="s">
        <v>110</v>
      </c>
      <c r="B20" s="223" t="s">
        <v>140</v>
      </c>
      <c r="C20" s="224"/>
      <c r="D20" s="225">
        <f>+(D21+D22)*1000/D11</f>
        <v>8.5897501591009284</v>
      </c>
      <c r="E20" s="226"/>
      <c r="F20" s="226"/>
      <c r="G20" s="227"/>
      <c r="I20" s="20" t="s">
        <v>171</v>
      </c>
    </row>
    <row r="21" spans="1:9" s="20" customFormat="1" ht="24.95" customHeight="1" thickBot="1">
      <c r="A21" s="221"/>
      <c r="B21" s="228" t="s">
        <v>112</v>
      </c>
      <c r="C21" s="229"/>
      <c r="D21" s="230">
        <f>+C_ZEV_HDV!D90</f>
        <v>1271.1881736868822</v>
      </c>
      <c r="E21" s="231"/>
      <c r="F21" s="231"/>
      <c r="G21" s="232"/>
    </row>
    <row r="22" spans="1:9" s="20" customFormat="1" ht="24.95" customHeight="1" thickBot="1">
      <c r="A22" s="222"/>
      <c r="B22" s="223" t="s">
        <v>113</v>
      </c>
      <c r="C22" s="224"/>
      <c r="D22" s="233">
        <f>-C_ZEV_HDV!D79</f>
        <v>-964.61951766714037</v>
      </c>
      <c r="E22" s="234"/>
      <c r="F22" s="234"/>
      <c r="G22" s="235"/>
    </row>
    <row r="23" spans="1:9" s="20" customFormat="1" ht="24.95" customHeight="1" thickBot="1">
      <c r="A23" s="237" t="s">
        <v>142</v>
      </c>
      <c r="B23" s="238"/>
      <c r="C23" s="83" t="s">
        <v>143</v>
      </c>
      <c r="D23" s="76" t="s">
        <v>128</v>
      </c>
      <c r="E23" s="83" t="s">
        <v>144</v>
      </c>
      <c r="F23" s="83" t="s">
        <v>145</v>
      </c>
      <c r="G23" s="83" t="s">
        <v>146</v>
      </c>
    </row>
    <row r="24" spans="1:9" s="20" customFormat="1" ht="30" customHeight="1" thickBot="1">
      <c r="A24" s="236" t="s">
        <v>172</v>
      </c>
      <c r="B24" s="236"/>
      <c r="C24" s="79" t="s">
        <v>148</v>
      </c>
      <c r="D24" s="81" t="s">
        <v>173</v>
      </c>
      <c r="E24" s="87" t="s">
        <v>81</v>
      </c>
      <c r="F24" s="78" t="s">
        <v>155</v>
      </c>
      <c r="G24" s="84" t="s">
        <v>174</v>
      </c>
    </row>
  </sheetData>
  <mergeCells count="38">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A23:B23"/>
    <mergeCell ref="A24:B24"/>
    <mergeCell ref="B19:C19"/>
    <mergeCell ref="D19:G19"/>
    <mergeCell ref="A20:A22"/>
    <mergeCell ref="B20:C20"/>
    <mergeCell ref="D20:G20"/>
    <mergeCell ref="B21:C21"/>
    <mergeCell ref="D21:G21"/>
    <mergeCell ref="B22:C22"/>
    <mergeCell ref="D22:G22"/>
  </mergeCells>
  <dataValidations count="1">
    <dataValidation type="list" allowBlank="1" showInputMessage="1" showErrorMessage="1" sqref="C24" xr:uid="{6D569485-D27D-4B15-ACD4-A07AF6C2B670}">
      <formula1>"Normativo, Económico o Financiero, Institucional, Técnico, Educativo o Cultural,Otro"</formula1>
    </dataValidation>
  </dataValidations>
  <hyperlinks>
    <hyperlink ref="I2:M2" location="C_ZEV_HDV!A1" display="Hoja de Cálculo" xr:uid="{0F0B4518-9CB3-4608-9C77-AF59DF8B5450}"/>
    <hyperlink ref="I3:M3" location="Indice!A1" display="Volver al Índice" xr:uid="{6BD5D97E-7B2C-4375-8FFF-D9B1707BCCF8}"/>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44A4-B5C7-46B8-8705-435F0741350D}">
  <sheetPr>
    <tabColor theme="5" tint="0.79998168889431442"/>
  </sheetPr>
  <dimension ref="A2:AU144"/>
  <sheetViews>
    <sheetView topLeftCell="A103" workbookViewId="0">
      <selection activeCell="E137" sqref="E137"/>
    </sheetView>
  </sheetViews>
  <sheetFormatPr defaultColWidth="11.42578125" defaultRowHeight="12.95"/>
  <cols>
    <col min="1" max="1" width="11.42578125" style="26"/>
    <col min="2" max="2" width="14.85546875" style="26" customWidth="1"/>
    <col min="3" max="3" width="15" style="26" bestFit="1" customWidth="1"/>
    <col min="4" max="16384" width="11.42578125" style="26"/>
  </cols>
  <sheetData>
    <row r="2" spans="2:47">
      <c r="B2" s="24" t="s">
        <v>560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561</v>
      </c>
      <c r="C3" s="28" t="s">
        <v>498</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A3" s="28">
        <v>0</v>
      </c>
      <c r="AB3" s="28">
        <v>0</v>
      </c>
      <c r="AC3" s="28">
        <v>0</v>
      </c>
      <c r="AD3" s="28">
        <v>0</v>
      </c>
      <c r="AE3" s="28">
        <v>0</v>
      </c>
      <c r="AF3" s="28">
        <v>0</v>
      </c>
      <c r="AG3" s="28">
        <v>0</v>
      </c>
      <c r="AH3" s="28">
        <v>0</v>
      </c>
      <c r="AI3" s="28">
        <v>0</v>
      </c>
      <c r="AJ3" s="28">
        <v>0</v>
      </c>
      <c r="AK3" s="28">
        <v>0</v>
      </c>
      <c r="AL3" s="28">
        <v>0</v>
      </c>
      <c r="AM3" s="28">
        <v>0</v>
      </c>
      <c r="AN3" s="28">
        <v>0</v>
      </c>
      <c r="AO3" s="28">
        <v>0</v>
      </c>
      <c r="AP3" s="28">
        <v>0</v>
      </c>
      <c r="AQ3" s="28">
        <v>0</v>
      </c>
      <c r="AR3" s="28">
        <v>0</v>
      </c>
      <c r="AS3" s="28">
        <v>0</v>
      </c>
      <c r="AT3" s="28">
        <v>0</v>
      </c>
      <c r="AU3" s="28">
        <v>0</v>
      </c>
    </row>
    <row r="4" spans="2:47">
      <c r="B4" s="27" t="s">
        <v>562</v>
      </c>
      <c r="C4" s="28" t="s">
        <v>498</v>
      </c>
      <c r="D4" s="28">
        <v>10.868381274547664</v>
      </c>
      <c r="E4" s="28">
        <v>11.033362987907489</v>
      </c>
      <c r="F4" s="28">
        <v>11.150946825026905</v>
      </c>
      <c r="G4" s="28">
        <v>11.220845327733278</v>
      </c>
      <c r="H4" s="28">
        <v>11.242771037853979</v>
      </c>
      <c r="I4" s="28">
        <v>10.933979024924792</v>
      </c>
      <c r="J4" s="28">
        <v>15.62394795901217</v>
      </c>
      <c r="K4" s="28">
        <v>15.762105962994955</v>
      </c>
      <c r="L4" s="28">
        <v>15.901363283562929</v>
      </c>
      <c r="M4" s="28">
        <v>16.047496653233647</v>
      </c>
      <c r="N4" s="28">
        <v>16.196113478328076</v>
      </c>
      <c r="O4" s="28">
        <v>16.350961860476044</v>
      </c>
      <c r="P4" s="28">
        <v>16.511550126166735</v>
      </c>
      <c r="Q4" s="28">
        <v>16.67401700621846</v>
      </c>
      <c r="R4" s="28">
        <v>16.841483854269327</v>
      </c>
      <c r="S4" s="28">
        <v>17.013636169299019</v>
      </c>
      <c r="T4" s="28">
        <v>17.184830677125397</v>
      </c>
      <c r="U4" s="28">
        <v>17.357590508567068</v>
      </c>
      <c r="V4" s="28">
        <v>17.533362837237824</v>
      </c>
      <c r="W4" s="28">
        <v>17.707084559837305</v>
      </c>
      <c r="X4" s="28">
        <v>17.880645546399521</v>
      </c>
      <c r="Y4" s="28">
        <v>18.056083820381527</v>
      </c>
      <c r="Z4" s="28">
        <v>18.22882329987938</v>
      </c>
      <c r="AA4" s="28">
        <v>18.400947287780102</v>
      </c>
      <c r="AB4" s="28">
        <v>18.572026459126597</v>
      </c>
      <c r="AC4" s="28">
        <v>18.743153286944686</v>
      </c>
      <c r="AD4" s="28">
        <v>18.911330799411935</v>
      </c>
      <c r="AE4" s="28">
        <v>19.078419260141342</v>
      </c>
      <c r="AF4" s="28">
        <v>19.243501442389764</v>
      </c>
      <c r="AG4" s="28">
        <v>19.408439238911072</v>
      </c>
      <c r="AH4" s="28">
        <v>19.569936702982336</v>
      </c>
      <c r="AI4" s="28">
        <v>19.729452930914192</v>
      </c>
      <c r="AJ4" s="28">
        <v>19.877012637402977</v>
      </c>
      <c r="AK4" s="28">
        <v>20.01084905812505</v>
      </c>
      <c r="AL4" s="28">
        <v>20.138080413911108</v>
      </c>
      <c r="AM4" s="28">
        <v>20.257405842279802</v>
      </c>
      <c r="AN4" s="28">
        <v>20.369801527611312</v>
      </c>
      <c r="AO4" s="28">
        <v>20.474955512517546</v>
      </c>
      <c r="AP4" s="28">
        <v>20.573064767799774</v>
      </c>
      <c r="AQ4" s="28">
        <v>20.663210073498586</v>
      </c>
      <c r="AR4" s="28">
        <v>20.745087986901083</v>
      </c>
      <c r="AS4" s="28">
        <v>20.818630306491855</v>
      </c>
      <c r="AT4" s="28">
        <v>20.883237768050915</v>
      </c>
      <c r="AU4" s="28">
        <v>20.94038165797609</v>
      </c>
    </row>
    <row r="5" spans="2:47">
      <c r="B5" s="27" t="s">
        <v>563</v>
      </c>
      <c r="C5" s="28" t="s">
        <v>498</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A5" s="28">
        <v>0</v>
      </c>
      <c r="AB5" s="28">
        <v>0</v>
      </c>
      <c r="AC5" s="28">
        <v>0</v>
      </c>
      <c r="AD5" s="28">
        <v>0</v>
      </c>
      <c r="AE5" s="28">
        <v>0</v>
      </c>
      <c r="AF5" s="28">
        <v>0</v>
      </c>
      <c r="AG5" s="28">
        <v>0</v>
      </c>
      <c r="AH5" s="28">
        <v>0</v>
      </c>
      <c r="AI5" s="28">
        <v>0</v>
      </c>
      <c r="AJ5" s="28">
        <v>0</v>
      </c>
      <c r="AK5" s="28">
        <v>0</v>
      </c>
      <c r="AL5" s="28">
        <v>0</v>
      </c>
      <c r="AM5" s="28">
        <v>0</v>
      </c>
      <c r="AN5" s="28">
        <v>0</v>
      </c>
      <c r="AO5" s="28">
        <v>0</v>
      </c>
      <c r="AP5" s="28">
        <v>0</v>
      </c>
      <c r="AQ5" s="28">
        <v>0</v>
      </c>
      <c r="AR5" s="28">
        <v>0</v>
      </c>
      <c r="AS5" s="28">
        <v>0</v>
      </c>
      <c r="AT5" s="28">
        <v>0</v>
      </c>
      <c r="AU5" s="28">
        <v>0</v>
      </c>
    </row>
    <row r="6" spans="2:47">
      <c r="B6" s="27" t="s">
        <v>564</v>
      </c>
      <c r="C6" s="28" t="s">
        <v>498</v>
      </c>
      <c r="D6" s="28">
        <v>1.0203199457412986</v>
      </c>
      <c r="E6" s="28">
        <v>1.6577900280642337</v>
      </c>
      <c r="F6" s="28">
        <v>2.3718187322181259</v>
      </c>
      <c r="G6" s="28">
        <v>3.1570297744732532</v>
      </c>
      <c r="H6" s="28">
        <v>4.0080468710998955</v>
      </c>
      <c r="I6" s="28">
        <v>4.169396272217849</v>
      </c>
      <c r="J6" s="28">
        <v>4.2212691810334952</v>
      </c>
      <c r="K6" s="28">
        <v>4.2694977605579094</v>
      </c>
      <c r="L6" s="28">
        <v>4.3204518783445058</v>
      </c>
      <c r="M6" s="28">
        <v>4.3659066929622563</v>
      </c>
      <c r="N6" s="28">
        <v>4.4117886645841642</v>
      </c>
      <c r="O6" s="28">
        <v>4.4585434534576782</v>
      </c>
      <c r="P6" s="28">
        <v>4.5001215514063624</v>
      </c>
      <c r="Q6" s="28">
        <v>4.5423571652440007</v>
      </c>
      <c r="R6" s="28">
        <v>4.5934893814535398</v>
      </c>
      <c r="S6" s="28">
        <v>4.6442094060598578</v>
      </c>
      <c r="T6" s="28">
        <v>4.6934922267842811</v>
      </c>
      <c r="U6" s="28">
        <v>4.7427016736835483</v>
      </c>
      <c r="V6" s="28">
        <v>4.7936302885318636</v>
      </c>
      <c r="W6" s="28">
        <v>4.8428777924518371</v>
      </c>
      <c r="X6" s="28">
        <v>4.8921740701368304</v>
      </c>
      <c r="Y6" s="28">
        <v>4.9414293433451357</v>
      </c>
      <c r="Z6" s="28">
        <v>4.9913496652337939</v>
      </c>
      <c r="AA6" s="28">
        <v>5.0450266487540274</v>
      </c>
      <c r="AB6" s="28">
        <v>5.0952565075777771</v>
      </c>
      <c r="AC6" s="28">
        <v>5.1451540627402403</v>
      </c>
      <c r="AD6" s="28">
        <v>5.1951906759749651</v>
      </c>
      <c r="AE6" s="28">
        <v>5.2454040711563383</v>
      </c>
      <c r="AF6" s="28">
        <v>5.2975885666506137</v>
      </c>
      <c r="AG6" s="28">
        <v>5.3477880006339884</v>
      </c>
      <c r="AH6" s="28">
        <v>5.3973585907346209</v>
      </c>
      <c r="AI6" s="28">
        <v>5.447372311466494</v>
      </c>
      <c r="AJ6" s="28">
        <v>5.4983161410283667</v>
      </c>
      <c r="AK6" s="28">
        <v>5.5477812723549222</v>
      </c>
      <c r="AL6" s="28">
        <v>5.6008732740174754</v>
      </c>
      <c r="AM6" s="28">
        <v>5.6530891547886375</v>
      </c>
      <c r="AN6" s="28">
        <v>5.703315954952866</v>
      </c>
      <c r="AO6" s="28">
        <v>5.7524861079395855</v>
      </c>
      <c r="AP6" s="28">
        <v>5.8026574099583748</v>
      </c>
      <c r="AQ6" s="28">
        <v>5.8526923218714426</v>
      </c>
      <c r="AR6" s="28">
        <v>5.9014295911780019</v>
      </c>
      <c r="AS6" s="28">
        <v>5.9509585258578683</v>
      </c>
      <c r="AT6" s="28">
        <v>5.9997811906997809</v>
      </c>
      <c r="AU6" s="28">
        <v>6.0516011570609853</v>
      </c>
    </row>
    <row r="7" spans="2:47">
      <c r="B7" s="27" t="s">
        <v>565</v>
      </c>
      <c r="C7" s="28" t="s">
        <v>498</v>
      </c>
      <c r="D7" s="28">
        <v>248.77755429291255</v>
      </c>
      <c r="E7" s="28">
        <v>252.27602492312508</v>
      </c>
      <c r="F7" s="28">
        <v>253.33385349880552</v>
      </c>
      <c r="G7" s="28">
        <v>252.02297596033236</v>
      </c>
      <c r="H7" s="28">
        <v>248.41532824808459</v>
      </c>
      <c r="I7" s="28">
        <v>258.01414619511377</v>
      </c>
      <c r="J7" s="28">
        <v>263.40591256561288</v>
      </c>
      <c r="K7" s="28">
        <v>268.84262215615217</v>
      </c>
      <c r="L7" s="28">
        <v>274.34303013644757</v>
      </c>
      <c r="M7" s="28">
        <v>279.74308616662074</v>
      </c>
      <c r="N7" s="28">
        <v>285.09441634573318</v>
      </c>
      <c r="O7" s="28">
        <v>290.40848799996968</v>
      </c>
      <c r="P7" s="28">
        <v>295.69077561205671</v>
      </c>
      <c r="Q7" s="28">
        <v>300.93002742661588</v>
      </c>
      <c r="R7" s="28">
        <v>306.25643918491204</v>
      </c>
      <c r="S7" s="28">
        <v>311.54501079122844</v>
      </c>
      <c r="T7" s="28">
        <v>316.79357064168386</v>
      </c>
      <c r="U7" s="28">
        <v>321.98689798339501</v>
      </c>
      <c r="V7" s="28">
        <v>327.13578727187837</v>
      </c>
      <c r="W7" s="28">
        <v>332.21171093907009</v>
      </c>
      <c r="X7" s="28">
        <v>337.22309733397196</v>
      </c>
      <c r="Y7" s="28">
        <v>342.15449789103252</v>
      </c>
      <c r="Z7" s="28">
        <v>347.02189830049122</v>
      </c>
      <c r="AA7" s="28">
        <v>351.80539941875526</v>
      </c>
      <c r="AB7" s="28">
        <v>356.50546476818124</v>
      </c>
      <c r="AC7" s="28">
        <v>361.11675570725481</v>
      </c>
      <c r="AD7" s="28">
        <v>365.64612945714168</v>
      </c>
      <c r="AE7" s="28">
        <v>370.0687462960924</v>
      </c>
      <c r="AF7" s="28">
        <v>374.41354803875475</v>
      </c>
      <c r="AG7" s="28">
        <v>378.64401148117287</v>
      </c>
      <c r="AH7" s="28">
        <v>382.77550521613733</v>
      </c>
      <c r="AI7" s="28">
        <v>386.80415396956511</v>
      </c>
      <c r="AJ7" s="28">
        <v>390.7278037947458</v>
      </c>
      <c r="AK7" s="28">
        <v>394.53731409654256</v>
      </c>
      <c r="AL7" s="28">
        <v>398.23868365746449</v>
      </c>
      <c r="AM7" s="28">
        <v>401.82482405216064</v>
      </c>
      <c r="AN7" s="28">
        <v>405.28480741910869</v>
      </c>
      <c r="AO7" s="28">
        <v>408.63098145446696</v>
      </c>
      <c r="AP7" s="28">
        <v>411.84641943889193</v>
      </c>
      <c r="AQ7" s="28">
        <v>414.96355135478632</v>
      </c>
      <c r="AR7" s="28">
        <v>417.98206119776125</v>
      </c>
      <c r="AS7" s="28">
        <v>420.88718211793451</v>
      </c>
      <c r="AT7" s="28">
        <v>423.59324402314621</v>
      </c>
      <c r="AU7" s="28">
        <v>426.03175397145259</v>
      </c>
    </row>
    <row r="8" spans="2:47">
      <c r="B8" s="27" t="s">
        <v>566</v>
      </c>
      <c r="C8" s="28" t="s">
        <v>498</v>
      </c>
      <c r="D8" s="28">
        <v>13.297380326602561</v>
      </c>
      <c r="E8" s="28">
        <v>13.297501053903623</v>
      </c>
      <c r="F8" s="28">
        <v>13.141891839437109</v>
      </c>
      <c r="G8" s="28">
        <v>12.831794526439772</v>
      </c>
      <c r="H8" s="28">
        <v>12.368450958148347</v>
      </c>
      <c r="I8" s="28">
        <v>13.302846333228963</v>
      </c>
      <c r="J8" s="28">
        <v>13.57527559777078</v>
      </c>
      <c r="K8" s="28">
        <v>13.828060274977286</v>
      </c>
      <c r="L8" s="28">
        <v>14.081671634865149</v>
      </c>
      <c r="M8" s="28">
        <v>14.338467364971077</v>
      </c>
      <c r="N8" s="28">
        <v>14.589310379203381</v>
      </c>
      <c r="O8" s="28">
        <v>14.841110821288924</v>
      </c>
      <c r="P8" s="28">
        <v>15.086805410561924</v>
      </c>
      <c r="Q8" s="28">
        <v>15.333887804804331</v>
      </c>
      <c r="R8" s="28">
        <v>15.581837391655641</v>
      </c>
      <c r="S8" s="28">
        <v>15.832618320109967</v>
      </c>
      <c r="T8" s="28">
        <v>16.081107561748702</v>
      </c>
      <c r="U8" s="28">
        <v>16.329530595581666</v>
      </c>
      <c r="V8" s="28">
        <v>16.575939630744763</v>
      </c>
      <c r="W8" s="28">
        <v>16.826653330635786</v>
      </c>
      <c r="X8" s="28">
        <v>17.064157279669583</v>
      </c>
      <c r="Y8" s="28">
        <v>17.300279648256204</v>
      </c>
      <c r="Z8" s="28">
        <v>17.535997174564265</v>
      </c>
      <c r="AA8" s="28">
        <v>17.767359651797509</v>
      </c>
      <c r="AB8" s="28">
        <v>17.99504319985201</v>
      </c>
      <c r="AC8" s="28">
        <v>18.224019331210474</v>
      </c>
      <c r="AD8" s="28">
        <v>18.444673918363137</v>
      </c>
      <c r="AE8" s="28">
        <v>18.658266476046144</v>
      </c>
      <c r="AF8" s="28">
        <v>18.875777994586034</v>
      </c>
      <c r="AG8" s="28">
        <v>19.08388974121473</v>
      </c>
      <c r="AH8" s="28">
        <v>19.294329459534012</v>
      </c>
      <c r="AI8" s="28">
        <v>19.491587358915989</v>
      </c>
      <c r="AJ8" s="28">
        <v>19.693926716295596</v>
      </c>
      <c r="AK8" s="28">
        <v>19.884840434013768</v>
      </c>
      <c r="AL8" s="28">
        <v>20.076234120677576</v>
      </c>
      <c r="AM8" s="28">
        <v>20.264820622037359</v>
      </c>
      <c r="AN8" s="28">
        <v>20.443391061556866</v>
      </c>
      <c r="AO8" s="28">
        <v>20.62329922794423</v>
      </c>
      <c r="AP8" s="28">
        <v>20.789363362643684</v>
      </c>
      <c r="AQ8" s="28">
        <v>20.960869535694972</v>
      </c>
      <c r="AR8" s="28">
        <v>21.128393705600896</v>
      </c>
      <c r="AS8" s="28">
        <v>21.284242473229988</v>
      </c>
      <c r="AT8" s="28">
        <v>21.444026766562992</v>
      </c>
      <c r="AU8" s="28">
        <v>21.590545484986364</v>
      </c>
    </row>
    <row r="9" spans="2:47">
      <c r="B9" s="27" t="s">
        <v>567</v>
      </c>
      <c r="C9" s="28" t="s">
        <v>498</v>
      </c>
      <c r="D9" s="28">
        <v>1.5581577234442734</v>
      </c>
      <c r="E9" s="28">
        <v>2.6300849694714188</v>
      </c>
      <c r="F9" s="28">
        <v>3.8526803303540444</v>
      </c>
      <c r="G9" s="28">
        <v>5.2247396919648059</v>
      </c>
      <c r="H9" s="28">
        <v>6.7450589401763601</v>
      </c>
      <c r="I9" s="28">
        <v>7.1074292725034294</v>
      </c>
      <c r="J9" s="28">
        <v>7.1914377451542872</v>
      </c>
      <c r="K9" s="28">
        <v>7.2825775435107092</v>
      </c>
      <c r="L9" s="28">
        <v>7.3585895097315985</v>
      </c>
      <c r="M9" s="28">
        <v>7.4310972201206047</v>
      </c>
      <c r="N9" s="28">
        <v>7.5140617534933716</v>
      </c>
      <c r="O9" s="28">
        <v>7.5945010167493399</v>
      </c>
      <c r="P9" s="28">
        <v>7.6714348143106816</v>
      </c>
      <c r="Q9" s="28">
        <v>7.7554021449068378</v>
      </c>
      <c r="R9" s="28">
        <v>7.8254945113802012</v>
      </c>
      <c r="S9" s="28">
        <v>7.9126358949706583</v>
      </c>
      <c r="T9" s="28">
        <v>7.9863314681524953</v>
      </c>
      <c r="U9" s="28">
        <v>8.0732064194348414</v>
      </c>
      <c r="V9" s="28">
        <v>8.1505385955084453</v>
      </c>
      <c r="W9" s="28">
        <v>8.236985746587445</v>
      </c>
      <c r="X9" s="28">
        <v>8.3140848281802437</v>
      </c>
      <c r="Y9" s="28">
        <v>8.3896027666233142</v>
      </c>
      <c r="Z9" s="28">
        <v>8.4747974102064294</v>
      </c>
      <c r="AA9" s="28">
        <v>8.5493892459540852</v>
      </c>
      <c r="AB9" s="28">
        <v>8.6305044647242148</v>
      </c>
      <c r="AC9" s="28">
        <v>8.7043749788884366</v>
      </c>
      <c r="AD9" s="28">
        <v>8.7888100230360742</v>
      </c>
      <c r="AE9" s="28">
        <v>8.8613567242922624</v>
      </c>
      <c r="AF9" s="28">
        <v>8.9434475474315178</v>
      </c>
      <c r="AG9" s="28">
        <v>9.0248910158695619</v>
      </c>
      <c r="AH9" s="28">
        <v>9.1054983812432635</v>
      </c>
      <c r="AI9" s="28">
        <v>9.1885553927303558</v>
      </c>
      <c r="AJ9" s="28">
        <v>9.2472218584464603</v>
      </c>
      <c r="AK9" s="28">
        <v>9.3120954461917851</v>
      </c>
      <c r="AL9" s="28">
        <v>9.3853231953231262</v>
      </c>
      <c r="AM9" s="28">
        <v>9.46706549826032</v>
      </c>
      <c r="AN9" s="28">
        <v>9.5413473697030664</v>
      </c>
      <c r="AO9" s="28">
        <v>9.6146234324215563</v>
      </c>
      <c r="AP9" s="28">
        <v>9.6679315984977912</v>
      </c>
      <c r="AQ9" s="28">
        <v>9.7392645822166006</v>
      </c>
      <c r="AR9" s="28">
        <v>9.809673329921976</v>
      </c>
      <c r="AS9" s="28">
        <v>9.8792014089836488</v>
      </c>
      <c r="AT9" s="28">
        <v>9.9478689416962371</v>
      </c>
      <c r="AU9" s="28">
        <v>10.015760967181858</v>
      </c>
    </row>
    <row r="10" spans="2:47">
      <c r="B10" s="27" t="s">
        <v>568</v>
      </c>
      <c r="C10" s="28" t="s">
        <v>498</v>
      </c>
      <c r="D10" s="28">
        <v>10.455367184929493</v>
      </c>
      <c r="E10" s="28">
        <v>33.135356946781812</v>
      </c>
      <c r="F10" s="28">
        <v>61.077136980904378</v>
      </c>
      <c r="G10" s="28">
        <v>94.280707287297133</v>
      </c>
      <c r="H10" s="28">
        <v>132.74606786596016</v>
      </c>
      <c r="I10" s="28">
        <v>142.35576506394833</v>
      </c>
      <c r="J10" s="28">
        <v>142.37630350800313</v>
      </c>
      <c r="K10" s="28">
        <v>142.39853880279955</v>
      </c>
      <c r="L10" s="28">
        <v>142.4184568272405</v>
      </c>
      <c r="M10" s="28">
        <v>142.42801900571854</v>
      </c>
      <c r="N10" s="28">
        <v>142.44568879613681</v>
      </c>
      <c r="O10" s="28">
        <v>142.46131976463155</v>
      </c>
      <c r="P10" s="28">
        <v>142.47264123052824</v>
      </c>
      <c r="Q10" s="28">
        <v>142.48197046376106</v>
      </c>
      <c r="R10" s="28">
        <v>142.49176558748434</v>
      </c>
      <c r="S10" s="28">
        <v>142.50781585742052</v>
      </c>
      <c r="T10" s="28">
        <v>142.51765757019288</v>
      </c>
      <c r="U10" s="28">
        <v>142.52749928296524</v>
      </c>
      <c r="V10" s="28">
        <v>142.53544194117183</v>
      </c>
      <c r="W10" s="28">
        <v>142.54338459916781</v>
      </c>
      <c r="X10" s="28">
        <v>142.555218544604</v>
      </c>
      <c r="Y10" s="28">
        <v>142.56320779185967</v>
      </c>
      <c r="Z10" s="28">
        <v>142.5711970391153</v>
      </c>
      <c r="AA10" s="28">
        <v>142.58113192998576</v>
      </c>
      <c r="AB10" s="28">
        <v>142.58295920870538</v>
      </c>
      <c r="AC10" s="28">
        <v>142.5890494013953</v>
      </c>
      <c r="AD10" s="28">
        <v>142.59087668032552</v>
      </c>
      <c r="AE10" s="28">
        <v>142.59895910567928</v>
      </c>
      <c r="AF10" s="28">
        <v>142.60277861706277</v>
      </c>
      <c r="AG10" s="28">
        <v>142.60896198785076</v>
      </c>
      <c r="AH10" s="28">
        <v>142.61709100225355</v>
      </c>
      <c r="AI10" s="28">
        <v>142.62522001665633</v>
      </c>
      <c r="AJ10" s="28">
        <v>142.62510165176121</v>
      </c>
      <c r="AK10" s="28">
        <v>142.62604373875953</v>
      </c>
      <c r="AL10" s="28">
        <v>142.62494700404494</v>
      </c>
      <c r="AM10" s="28">
        <v>142.62991905955764</v>
      </c>
      <c r="AN10" s="28">
        <v>142.63243407756778</v>
      </c>
      <c r="AO10" s="28">
        <v>142.63087145236273</v>
      </c>
      <c r="AP10" s="28">
        <v>142.62916906001053</v>
      </c>
      <c r="AQ10" s="28">
        <v>142.63534133435331</v>
      </c>
      <c r="AR10" s="28">
        <v>142.6331730515106</v>
      </c>
      <c r="AS10" s="28">
        <v>142.63077182321206</v>
      </c>
      <c r="AT10" s="28">
        <v>142.62813764987888</v>
      </c>
      <c r="AU10" s="28">
        <v>142.62712299681718</v>
      </c>
    </row>
    <row r="11" spans="2:47">
      <c r="B11" s="27" t="s">
        <v>569</v>
      </c>
      <c r="C11" s="28" t="s">
        <v>498</v>
      </c>
      <c r="D11" s="28">
        <v>24.686085918406693</v>
      </c>
      <c r="E11" s="28">
        <v>28.312619385500252</v>
      </c>
      <c r="F11" s="28">
        <v>32.350287906683171</v>
      </c>
      <c r="G11" s="28">
        <v>36.791504955740038</v>
      </c>
      <c r="H11" s="28">
        <v>41.628684006455366</v>
      </c>
      <c r="I11" s="28">
        <v>46.756827441525239</v>
      </c>
      <c r="J11" s="28">
        <v>47.635926816711724</v>
      </c>
      <c r="K11" s="28">
        <v>48.45947422308943</v>
      </c>
      <c r="L11" s="28">
        <v>49.243128173939333</v>
      </c>
      <c r="M11" s="28">
        <v>49.962730402282219</v>
      </c>
      <c r="N11" s="28">
        <v>50.673465285820605</v>
      </c>
      <c r="O11" s="28">
        <v>51.350519727476836</v>
      </c>
      <c r="P11" s="28">
        <v>51.975400978742712</v>
      </c>
      <c r="Q11" s="28">
        <v>52.591635512449379</v>
      </c>
      <c r="R11" s="28">
        <v>53.30465121648654</v>
      </c>
      <c r="S11" s="28">
        <v>54.010202360483568</v>
      </c>
      <c r="T11" s="28">
        <v>54.708042810618387</v>
      </c>
      <c r="U11" s="28">
        <v>55.393717504497033</v>
      </c>
      <c r="V11" s="28">
        <v>56.046731859059165</v>
      </c>
      <c r="W11" s="28">
        <v>56.717009815420042</v>
      </c>
      <c r="X11" s="28">
        <v>57.379397498077417</v>
      </c>
      <c r="Y11" s="28">
        <v>58.037426953400718</v>
      </c>
      <c r="Z11" s="28">
        <v>58.685754050156973</v>
      </c>
      <c r="AA11" s="28">
        <v>59.326934502797251</v>
      </c>
      <c r="AB11" s="28">
        <v>59.961737524771593</v>
      </c>
      <c r="AC11" s="28">
        <v>60.589885423759064</v>
      </c>
      <c r="AD11" s="28">
        <v>61.212688794825056</v>
      </c>
      <c r="AE11" s="28">
        <v>61.829016318779068</v>
      </c>
      <c r="AF11" s="28">
        <v>62.440812344916573</v>
      </c>
      <c r="AG11" s="28">
        <v>63.044579476130806</v>
      </c>
      <c r="AH11" s="28">
        <v>63.643005697847592</v>
      </c>
      <c r="AI11" s="28">
        <v>64.234902560841135</v>
      </c>
      <c r="AJ11" s="28">
        <v>64.820253068225327</v>
      </c>
      <c r="AK11" s="28">
        <v>65.375591520303999</v>
      </c>
      <c r="AL11" s="28">
        <v>65.948901204171904</v>
      </c>
      <c r="AM11" s="28">
        <v>66.514328127204337</v>
      </c>
      <c r="AN11" s="28">
        <v>67.071079932254378</v>
      </c>
      <c r="AO11" s="28">
        <v>67.619948164652172</v>
      </c>
      <c r="AP11" s="28">
        <v>68.163246372541579</v>
      </c>
      <c r="AQ11" s="28">
        <v>68.696808757140246</v>
      </c>
      <c r="AR11" s="28">
        <v>69.222889758728556</v>
      </c>
      <c r="AS11" s="28">
        <v>69.74337717176796</v>
      </c>
      <c r="AT11" s="28">
        <v>70.257439560164329</v>
      </c>
      <c r="AU11" s="28">
        <v>70.763616248376067</v>
      </c>
    </row>
    <row r="12" spans="2:47">
      <c r="B12" s="27" t="s">
        <v>570</v>
      </c>
      <c r="C12" s="28" t="s">
        <v>498</v>
      </c>
      <c r="D12" s="28">
        <v>3.6060635877607E-3</v>
      </c>
      <c r="E12" s="28">
        <v>4.4842387284946685</v>
      </c>
      <c r="F12" s="28">
        <v>8.996906393553445</v>
      </c>
      <c r="G12" s="28">
        <v>13.487289969820617</v>
      </c>
      <c r="H12" s="28">
        <v>17.901070368352698</v>
      </c>
      <c r="I12" s="28">
        <v>17.976296981008826</v>
      </c>
      <c r="J12" s="28">
        <v>18.702886891082002</v>
      </c>
      <c r="K12" s="28">
        <v>18.68930991232898</v>
      </c>
      <c r="L12" s="28">
        <v>19.013360105154934</v>
      </c>
      <c r="M12" s="28">
        <v>19.332591161979778</v>
      </c>
      <c r="N12" s="28">
        <v>19.618982149983029</v>
      </c>
      <c r="O12" s="28">
        <v>19.876403235474648</v>
      </c>
      <c r="P12" s="28">
        <v>20.159167522445831</v>
      </c>
      <c r="Q12" s="28">
        <v>20.397087587338504</v>
      </c>
      <c r="R12" s="28">
        <v>20.704559747240371</v>
      </c>
      <c r="S12" s="28">
        <v>21.039703345373315</v>
      </c>
      <c r="T12" s="28">
        <v>21.348574780628784</v>
      </c>
      <c r="U12" s="28">
        <v>21.640402183611549</v>
      </c>
      <c r="V12" s="28">
        <v>21.930504671001433</v>
      </c>
      <c r="W12" s="28">
        <v>22.214050294267285</v>
      </c>
      <c r="X12" s="28">
        <v>22.500940667872069</v>
      </c>
      <c r="Y12" s="28">
        <v>22.777861097878617</v>
      </c>
      <c r="Z12" s="28">
        <v>23.06904741732518</v>
      </c>
      <c r="AA12" s="28">
        <v>23.334822359839009</v>
      </c>
      <c r="AB12" s="28">
        <v>23.593830316629528</v>
      </c>
      <c r="AC12" s="28">
        <v>23.84520744947827</v>
      </c>
      <c r="AD12" s="28">
        <v>24.110246650763393</v>
      </c>
      <c r="AE12" s="28">
        <v>24.368910292387628</v>
      </c>
      <c r="AF12" s="28">
        <v>24.621727679156024</v>
      </c>
      <c r="AG12" s="28">
        <v>24.826970942381504</v>
      </c>
      <c r="AH12" s="28">
        <v>25.045598250611402</v>
      </c>
      <c r="AI12" s="28">
        <v>25.27878005039128</v>
      </c>
      <c r="AJ12" s="28">
        <v>25.505496124922914</v>
      </c>
      <c r="AK12" s="28">
        <v>25.727833476292972</v>
      </c>
      <c r="AL12" s="28">
        <v>25.912625635225606</v>
      </c>
      <c r="AM12" s="28">
        <v>26.119724360273398</v>
      </c>
      <c r="AN12" s="28">
        <v>26.300999347711137</v>
      </c>
      <c r="AO12" s="28">
        <v>26.429633815983298</v>
      </c>
      <c r="AP12" s="28">
        <v>26.427044668461228</v>
      </c>
      <c r="AQ12" s="28">
        <v>26.462241393134246</v>
      </c>
      <c r="AR12" s="28">
        <v>26.4572065824878</v>
      </c>
      <c r="AS12" s="28">
        <v>26.400811806642356</v>
      </c>
      <c r="AT12" s="28">
        <v>26.334992186129845</v>
      </c>
      <c r="AU12" s="28">
        <v>26.241077720766146</v>
      </c>
    </row>
    <row r="13" spans="2:47">
      <c r="B13" s="27" t="s">
        <v>571</v>
      </c>
      <c r="C13" s="28" t="s">
        <v>498</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row>
    <row r="14" spans="2:47">
      <c r="B14" s="27" t="s">
        <v>572</v>
      </c>
      <c r="C14" s="28" t="s">
        <v>498</v>
      </c>
      <c r="D14" s="28">
        <v>2008.4096545107534</v>
      </c>
      <c r="E14" s="28">
        <v>2083.3603287821397</v>
      </c>
      <c r="F14" s="28">
        <v>2156.1755056412539</v>
      </c>
      <c r="G14" s="28">
        <v>2226.8514620452665</v>
      </c>
      <c r="H14" s="28">
        <v>2295.3844749513491</v>
      </c>
      <c r="I14" s="28">
        <v>2437.130165906688</v>
      </c>
      <c r="J14" s="28">
        <v>2472.2652006297849</v>
      </c>
      <c r="K14" s="28">
        <v>2500.4447544536351</v>
      </c>
      <c r="L14" s="28">
        <v>2529.0064143572349</v>
      </c>
      <c r="M14" s="28">
        <v>2554.434629529811</v>
      </c>
      <c r="N14" s="28">
        <v>2580.0592923966806</v>
      </c>
      <c r="O14" s="28">
        <v>2605.8290749567918</v>
      </c>
      <c r="P14" s="28">
        <v>2631.657483674735</v>
      </c>
      <c r="Q14" s="28">
        <v>2657.4550202865148</v>
      </c>
      <c r="R14" s="28">
        <v>2684.8719866701972</v>
      </c>
      <c r="S14" s="28">
        <v>2712.2217466451607</v>
      </c>
      <c r="T14" s="28">
        <v>2739.4711814633692</v>
      </c>
      <c r="U14" s="28">
        <v>2766.5895690696384</v>
      </c>
      <c r="V14" s="28">
        <v>2793.5481367483371</v>
      </c>
      <c r="W14" s="28">
        <v>2820.3197267999599</v>
      </c>
      <c r="X14" s="28">
        <v>2846.8784913835325</v>
      </c>
      <c r="Y14" s="28">
        <v>2873.1996364116344</v>
      </c>
      <c r="Z14" s="28">
        <v>2899.2592420094261</v>
      </c>
      <c r="AA14" s="28">
        <v>2923.5355102683775</v>
      </c>
      <c r="AB14" s="28">
        <v>2946.0770871324485</v>
      </c>
      <c r="AC14" s="28">
        <v>2967.7740277049375</v>
      </c>
      <c r="AD14" s="28">
        <v>2988.5365300414355</v>
      </c>
      <c r="AE14" s="28">
        <v>3008.1099004789803</v>
      </c>
      <c r="AF14" s="28">
        <v>3026.374913893143</v>
      </c>
      <c r="AG14" s="28">
        <v>3043.2743011277712</v>
      </c>
      <c r="AH14" s="28">
        <v>3058.633203162758</v>
      </c>
      <c r="AI14" s="28">
        <v>3072.2618556909374</v>
      </c>
      <c r="AJ14" s="28">
        <v>3083.9472982783104</v>
      </c>
      <c r="AK14" s="28">
        <v>3093.4720835998696</v>
      </c>
      <c r="AL14" s="28">
        <v>3100.5654617490345</v>
      </c>
      <c r="AM14" s="28">
        <v>3104.9344278334324</v>
      </c>
      <c r="AN14" s="28">
        <v>3106.2891337053397</v>
      </c>
      <c r="AO14" s="28">
        <v>3104.3093348261955</v>
      </c>
      <c r="AP14" s="28">
        <v>3098.6549036577403</v>
      </c>
      <c r="AQ14" s="28">
        <v>3088.9102420710515</v>
      </c>
      <c r="AR14" s="28">
        <v>3074.7190647723523</v>
      </c>
      <c r="AS14" s="28">
        <v>3055.7159908355079</v>
      </c>
      <c r="AT14" s="28">
        <v>3031.3921483547924</v>
      </c>
      <c r="AU14" s="28">
        <v>3001.4267079597585</v>
      </c>
    </row>
    <row r="15" spans="2:47">
      <c r="B15" s="27" t="s">
        <v>573</v>
      </c>
      <c r="C15" s="28" t="s">
        <v>498</v>
      </c>
      <c r="D15" s="28">
        <v>3009.981181312397</v>
      </c>
      <c r="E15" s="28">
        <v>2961.5046830342544</v>
      </c>
      <c r="F15" s="28">
        <v>2908.1763261393671</v>
      </c>
      <c r="G15" s="28">
        <v>2850.0829286911999</v>
      </c>
      <c r="H15" s="28">
        <v>2787.3113087532115</v>
      </c>
      <c r="I15" s="28">
        <v>2731.7848532881535</v>
      </c>
      <c r="J15" s="28">
        <v>2761.3594251815425</v>
      </c>
      <c r="K15" s="28">
        <v>2788.37745939253</v>
      </c>
      <c r="L15" s="28">
        <v>2814.1636429650357</v>
      </c>
      <c r="M15" s="28">
        <v>2838.22198855021</v>
      </c>
      <c r="N15" s="28">
        <v>2860.9011156867782</v>
      </c>
      <c r="O15" s="28">
        <v>2882.0156000213324</v>
      </c>
      <c r="P15" s="28">
        <v>2901.6740820621208</v>
      </c>
      <c r="Q15" s="28">
        <v>2919.962732446691</v>
      </c>
      <c r="R15" s="28">
        <v>2941.0221823370512</v>
      </c>
      <c r="S15" s="28">
        <v>2961.3905353398936</v>
      </c>
      <c r="T15" s="28">
        <v>2980.992205146546</v>
      </c>
      <c r="U15" s="28">
        <v>2999.8766420517645</v>
      </c>
      <c r="V15" s="28">
        <v>3018.0368175003418</v>
      </c>
      <c r="W15" s="28">
        <v>3035.5257530517811</v>
      </c>
      <c r="X15" s="28">
        <v>3052.2742479768249</v>
      </c>
      <c r="Y15" s="28">
        <v>3068.3644951776523</v>
      </c>
      <c r="Z15" s="28">
        <v>3083.8269528270439</v>
      </c>
      <c r="AA15" s="28">
        <v>3098.6287756969405</v>
      </c>
      <c r="AB15" s="28">
        <v>3112.8252889661999</v>
      </c>
      <c r="AC15" s="28">
        <v>3126.4012334349045</v>
      </c>
      <c r="AD15" s="28">
        <v>3139.4018532996838</v>
      </c>
      <c r="AE15" s="28">
        <v>3151.8343138548148</v>
      </c>
      <c r="AF15" s="28">
        <v>3163.6848712909928</v>
      </c>
      <c r="AG15" s="28">
        <v>3174.9164041150871</v>
      </c>
      <c r="AH15" s="28">
        <v>3185.6352328407397</v>
      </c>
      <c r="AI15" s="28">
        <v>3195.7846101535415</v>
      </c>
      <c r="AJ15" s="28">
        <v>3205.3947174826058</v>
      </c>
      <c r="AK15" s="28">
        <v>3214.4278210933826</v>
      </c>
      <c r="AL15" s="28">
        <v>3222.9074458746049</v>
      </c>
      <c r="AM15" s="28">
        <v>3230.7748648302295</v>
      </c>
      <c r="AN15" s="28">
        <v>3238.0176197990054</v>
      </c>
      <c r="AO15" s="28">
        <v>3244.7981490687744</v>
      </c>
      <c r="AP15" s="28">
        <v>3251.0398036478632</v>
      </c>
      <c r="AQ15" s="28">
        <v>3256.9302932520854</v>
      </c>
      <c r="AR15" s="28">
        <v>3262.3770249383269</v>
      </c>
      <c r="AS15" s="28">
        <v>3267.4952843277574</v>
      </c>
      <c r="AT15" s="28">
        <v>3272.3318389693954</v>
      </c>
      <c r="AU15" s="28">
        <v>3276.9159753297381</v>
      </c>
    </row>
    <row r="16" spans="2:47">
      <c r="B16" s="27" t="s">
        <v>574</v>
      </c>
      <c r="C16" s="28" t="s">
        <v>498</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row>
    <row r="17" spans="2:47">
      <c r="B17" s="27" t="s">
        <v>575</v>
      </c>
      <c r="C17" s="28" t="s">
        <v>498</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row>
    <row r="18" spans="2:47">
      <c r="D18" s="30">
        <f>SUM(D3:D17)</f>
        <v>5329.0576885533228</v>
      </c>
      <c r="E18" s="30">
        <f t="shared" ref="E18:AU18" si="0">SUM(E3:E17)</f>
        <v>5391.691990839643</v>
      </c>
      <c r="F18" s="30">
        <f t="shared" si="0"/>
        <v>5450.6273542876042</v>
      </c>
      <c r="G18" s="30">
        <f t="shared" si="0"/>
        <v>5505.9512782302681</v>
      </c>
      <c r="H18" s="30">
        <f t="shared" si="0"/>
        <v>5557.7512620006919</v>
      </c>
      <c r="I18" s="30">
        <f t="shared" si="0"/>
        <v>5669.5317057793127</v>
      </c>
      <c r="J18" s="30">
        <f t="shared" si="0"/>
        <v>5746.3575860757082</v>
      </c>
      <c r="K18" s="30">
        <f t="shared" si="0"/>
        <v>5808.3544004825762</v>
      </c>
      <c r="L18" s="30">
        <f t="shared" si="0"/>
        <v>5869.8501088715566</v>
      </c>
      <c r="M18" s="30">
        <f t="shared" si="0"/>
        <v>5926.3060127479093</v>
      </c>
      <c r="N18" s="30">
        <f t="shared" si="0"/>
        <v>5981.5042349367413</v>
      </c>
      <c r="O18" s="30">
        <f t="shared" si="0"/>
        <v>6035.1865228576489</v>
      </c>
      <c r="P18" s="30">
        <f t="shared" si="0"/>
        <v>6087.399462983075</v>
      </c>
      <c r="Q18" s="30">
        <f t="shared" si="0"/>
        <v>6138.1241378445447</v>
      </c>
      <c r="R18" s="30">
        <f t="shared" si="0"/>
        <v>6193.4938898821301</v>
      </c>
      <c r="S18" s="30">
        <f t="shared" si="0"/>
        <v>6248.1181141300003</v>
      </c>
      <c r="T18" s="30">
        <f t="shared" si="0"/>
        <v>6301.7769943468502</v>
      </c>
      <c r="U18" s="30">
        <f t="shared" si="0"/>
        <v>6354.5177572731391</v>
      </c>
      <c r="V18" s="30">
        <f t="shared" si="0"/>
        <v>6406.2868913438124</v>
      </c>
      <c r="W18" s="30">
        <f t="shared" si="0"/>
        <v>6457.1452369291783</v>
      </c>
      <c r="X18" s="30">
        <f t="shared" si="0"/>
        <v>6506.9624551292691</v>
      </c>
      <c r="Y18" s="30">
        <f t="shared" si="0"/>
        <v>6555.7845209020643</v>
      </c>
      <c r="Z18" s="30">
        <f t="shared" si="0"/>
        <v>6603.6650591934431</v>
      </c>
      <c r="AA18" s="30">
        <f t="shared" si="0"/>
        <v>6648.9752970109812</v>
      </c>
      <c r="AB18" s="30">
        <f t="shared" si="0"/>
        <v>6691.8391985482167</v>
      </c>
      <c r="AC18" s="30">
        <f t="shared" si="0"/>
        <v>6733.132860781513</v>
      </c>
      <c r="AD18" s="30">
        <f t="shared" si="0"/>
        <v>6772.838330340961</v>
      </c>
      <c r="AE18" s="30">
        <f t="shared" si="0"/>
        <v>6810.653292878369</v>
      </c>
      <c r="AF18" s="30">
        <f t="shared" si="0"/>
        <v>6846.4989674150838</v>
      </c>
      <c r="AG18" s="30">
        <f t="shared" si="0"/>
        <v>6880.1802371270242</v>
      </c>
      <c r="AH18" s="30">
        <f t="shared" si="0"/>
        <v>6911.7167593048416</v>
      </c>
      <c r="AI18" s="30">
        <f t="shared" si="0"/>
        <v>6940.8464904359598</v>
      </c>
      <c r="AJ18" s="30">
        <f t="shared" si="0"/>
        <v>6967.3371477537448</v>
      </c>
      <c r="AK18" s="30">
        <f t="shared" si="0"/>
        <v>6990.9222537358364</v>
      </c>
      <c r="AL18" s="30">
        <f t="shared" si="0"/>
        <v>7011.3985761284757</v>
      </c>
      <c r="AM18" s="30">
        <f t="shared" si="0"/>
        <v>7028.4404693802244</v>
      </c>
      <c r="AN18" s="30">
        <f t="shared" si="0"/>
        <v>7041.6539301948114</v>
      </c>
      <c r="AO18" s="30">
        <f t="shared" si="0"/>
        <v>7050.8842830632584</v>
      </c>
      <c r="AP18" s="30">
        <f t="shared" si="0"/>
        <v>7055.5936039844091</v>
      </c>
      <c r="AQ18" s="30">
        <f t="shared" si="0"/>
        <v>7055.8145146758325</v>
      </c>
      <c r="AR18" s="30">
        <f t="shared" si="0"/>
        <v>7050.9760049147699</v>
      </c>
      <c r="AS18" s="30">
        <f t="shared" si="0"/>
        <v>7040.806450797385</v>
      </c>
      <c r="AT18" s="30">
        <f t="shared" si="0"/>
        <v>7024.8127154105168</v>
      </c>
      <c r="AU18" s="30">
        <f t="shared" si="0"/>
        <v>7002.6045434941134</v>
      </c>
    </row>
    <row r="19" spans="2:47">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row>
    <row r="20" spans="2:47">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row>
    <row r="21" spans="2:47">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row>
    <row r="22" spans="2:47" ht="15.95">
      <c r="B22" s="27" t="s">
        <v>576</v>
      </c>
      <c r="C22" s="26" t="s">
        <v>577</v>
      </c>
      <c r="D22" s="31">
        <f>35.8/4.18</f>
        <v>8.5645933014354068</v>
      </c>
    </row>
    <row r="23" spans="2:47" ht="15.95">
      <c r="B23" s="27" t="s">
        <v>578</v>
      </c>
      <c r="C23" s="26" t="s">
        <v>577</v>
      </c>
      <c r="D23" s="31">
        <f>10.8/4.18</f>
        <v>2.5837320574162681</v>
      </c>
    </row>
    <row r="24" spans="2:47">
      <c r="G24" s="26" t="s">
        <v>579</v>
      </c>
    </row>
    <row r="25" spans="2:47">
      <c r="B25" s="24" t="s">
        <v>560</v>
      </c>
      <c r="C25" s="25" t="s">
        <v>422</v>
      </c>
      <c r="D25" s="25">
        <v>2017</v>
      </c>
      <c r="E25" s="25">
        <v>2018</v>
      </c>
      <c r="F25" s="25">
        <v>2019</v>
      </c>
      <c r="G25" s="25">
        <v>2020</v>
      </c>
      <c r="H25" s="25">
        <v>2021</v>
      </c>
      <c r="I25" s="25">
        <v>2022</v>
      </c>
      <c r="J25" s="25">
        <v>2023</v>
      </c>
      <c r="K25" s="25">
        <v>2024</v>
      </c>
      <c r="L25" s="25">
        <v>2025</v>
      </c>
      <c r="M25" s="25">
        <v>2026</v>
      </c>
      <c r="N25" s="25">
        <v>2027</v>
      </c>
      <c r="O25" s="25">
        <v>2028</v>
      </c>
      <c r="P25" s="25">
        <v>2029</v>
      </c>
      <c r="Q25" s="25">
        <v>2030</v>
      </c>
      <c r="R25" s="25">
        <v>2031</v>
      </c>
      <c r="S25" s="25">
        <v>2032</v>
      </c>
      <c r="T25" s="25">
        <v>2033</v>
      </c>
      <c r="U25" s="25">
        <v>2034</v>
      </c>
      <c r="V25" s="25">
        <v>2035</v>
      </c>
      <c r="W25" s="25">
        <v>2036</v>
      </c>
      <c r="X25" s="25">
        <v>2037</v>
      </c>
      <c r="Y25" s="25">
        <v>2038</v>
      </c>
      <c r="Z25" s="25">
        <v>2039</v>
      </c>
      <c r="AA25" s="25">
        <v>2040</v>
      </c>
      <c r="AB25" s="25">
        <v>2041</v>
      </c>
      <c r="AC25" s="25">
        <v>2042</v>
      </c>
      <c r="AD25" s="25">
        <v>2043</v>
      </c>
      <c r="AE25" s="25">
        <v>2044</v>
      </c>
      <c r="AF25" s="25">
        <v>2045</v>
      </c>
      <c r="AG25" s="25">
        <v>2046</v>
      </c>
      <c r="AH25" s="25">
        <v>2047</v>
      </c>
      <c r="AI25" s="25">
        <v>2048</v>
      </c>
      <c r="AJ25" s="25">
        <v>2049</v>
      </c>
      <c r="AK25" s="25">
        <v>2050</v>
      </c>
      <c r="AL25" s="25">
        <v>2051</v>
      </c>
      <c r="AM25" s="25">
        <v>2052</v>
      </c>
      <c r="AN25" s="25">
        <v>2053</v>
      </c>
      <c r="AO25" s="25">
        <v>2054</v>
      </c>
      <c r="AP25" s="25">
        <v>2055</v>
      </c>
      <c r="AQ25" s="25">
        <v>2056</v>
      </c>
      <c r="AR25" s="25">
        <v>2057</v>
      </c>
      <c r="AS25" s="25">
        <v>2058</v>
      </c>
      <c r="AT25" s="25">
        <v>2059</v>
      </c>
      <c r="AU25" s="25">
        <v>2060</v>
      </c>
    </row>
    <row r="26" spans="2:47" ht="15.95">
      <c r="B26" s="27" t="s">
        <v>561</v>
      </c>
      <c r="C26" s="28" t="s">
        <v>580</v>
      </c>
      <c r="D26" s="28">
        <f t="shared" ref="D26:AU26" si="1">+D3*1000000/$D$22</f>
        <v>0</v>
      </c>
      <c r="E26" s="28">
        <f t="shared" si="1"/>
        <v>0</v>
      </c>
      <c r="F26" s="28">
        <f t="shared" si="1"/>
        <v>0</v>
      </c>
      <c r="G26" s="28">
        <f t="shared" si="1"/>
        <v>0</v>
      </c>
      <c r="H26" s="28">
        <f t="shared" si="1"/>
        <v>0</v>
      </c>
      <c r="I26" s="28">
        <f t="shared" si="1"/>
        <v>0</v>
      </c>
      <c r="J26" s="28">
        <f t="shared" si="1"/>
        <v>0</v>
      </c>
      <c r="K26" s="28">
        <f t="shared" si="1"/>
        <v>0</v>
      </c>
      <c r="L26" s="28">
        <f t="shared" si="1"/>
        <v>0</v>
      </c>
      <c r="M26" s="28">
        <f t="shared" si="1"/>
        <v>0</v>
      </c>
      <c r="N26" s="28">
        <f t="shared" si="1"/>
        <v>0</v>
      </c>
      <c r="O26" s="28">
        <f t="shared" si="1"/>
        <v>0</v>
      </c>
      <c r="P26" s="28">
        <f t="shared" si="1"/>
        <v>0</v>
      </c>
      <c r="Q26" s="28">
        <f t="shared" si="1"/>
        <v>0</v>
      </c>
      <c r="R26" s="28">
        <f t="shared" si="1"/>
        <v>0</v>
      </c>
      <c r="S26" s="28">
        <f t="shared" si="1"/>
        <v>0</v>
      </c>
      <c r="T26" s="28">
        <f t="shared" si="1"/>
        <v>0</v>
      </c>
      <c r="U26" s="28">
        <f t="shared" si="1"/>
        <v>0</v>
      </c>
      <c r="V26" s="28">
        <f t="shared" si="1"/>
        <v>0</v>
      </c>
      <c r="W26" s="28">
        <f t="shared" si="1"/>
        <v>0</v>
      </c>
      <c r="X26" s="28">
        <f t="shared" si="1"/>
        <v>0</v>
      </c>
      <c r="Y26" s="28">
        <f t="shared" si="1"/>
        <v>0</v>
      </c>
      <c r="Z26" s="28">
        <f t="shared" si="1"/>
        <v>0</v>
      </c>
      <c r="AA26" s="28">
        <f t="shared" si="1"/>
        <v>0</v>
      </c>
      <c r="AB26" s="28">
        <f t="shared" si="1"/>
        <v>0</v>
      </c>
      <c r="AC26" s="28">
        <f t="shared" si="1"/>
        <v>0</v>
      </c>
      <c r="AD26" s="28">
        <f t="shared" si="1"/>
        <v>0</v>
      </c>
      <c r="AE26" s="28">
        <f t="shared" si="1"/>
        <v>0</v>
      </c>
      <c r="AF26" s="28">
        <f t="shared" si="1"/>
        <v>0</v>
      </c>
      <c r="AG26" s="28">
        <f t="shared" si="1"/>
        <v>0</v>
      </c>
      <c r="AH26" s="28">
        <f t="shared" si="1"/>
        <v>0</v>
      </c>
      <c r="AI26" s="28">
        <f t="shared" si="1"/>
        <v>0</v>
      </c>
      <c r="AJ26" s="28">
        <f t="shared" si="1"/>
        <v>0</v>
      </c>
      <c r="AK26" s="28">
        <f t="shared" si="1"/>
        <v>0</v>
      </c>
      <c r="AL26" s="28">
        <f t="shared" si="1"/>
        <v>0</v>
      </c>
      <c r="AM26" s="28">
        <f t="shared" si="1"/>
        <v>0</v>
      </c>
      <c r="AN26" s="28">
        <f t="shared" si="1"/>
        <v>0</v>
      </c>
      <c r="AO26" s="28">
        <f t="shared" si="1"/>
        <v>0</v>
      </c>
      <c r="AP26" s="28">
        <f t="shared" si="1"/>
        <v>0</v>
      </c>
      <c r="AQ26" s="28">
        <f t="shared" si="1"/>
        <v>0</v>
      </c>
      <c r="AR26" s="28">
        <f t="shared" si="1"/>
        <v>0</v>
      </c>
      <c r="AS26" s="28">
        <f t="shared" si="1"/>
        <v>0</v>
      </c>
      <c r="AT26" s="28">
        <f t="shared" si="1"/>
        <v>0</v>
      </c>
      <c r="AU26" s="28">
        <f t="shared" si="1"/>
        <v>0</v>
      </c>
    </row>
    <row r="27" spans="2:47" ht="15.95">
      <c r="B27" s="27" t="s">
        <v>562</v>
      </c>
      <c r="C27" s="28" t="s">
        <v>580</v>
      </c>
      <c r="D27" s="28">
        <f t="shared" ref="D27:AU27" si="2">+D4*1000000/$D$22</f>
        <v>1268989.7689276324</v>
      </c>
      <c r="E27" s="28">
        <f t="shared" si="2"/>
        <v>1288252.9969121036</v>
      </c>
      <c r="F27" s="28">
        <f t="shared" si="2"/>
        <v>1301982.0594584488</v>
      </c>
      <c r="G27" s="28">
        <f t="shared" si="2"/>
        <v>1310143.3930146678</v>
      </c>
      <c r="H27" s="28">
        <f t="shared" si="2"/>
        <v>1312703.4340287605</v>
      </c>
      <c r="I27" s="28">
        <f t="shared" si="2"/>
        <v>1276648.9476029505</v>
      </c>
      <c r="J27" s="28">
        <f t="shared" si="2"/>
        <v>1824248.6723092424</v>
      </c>
      <c r="K27" s="28">
        <f t="shared" si="2"/>
        <v>1840379.9699809751</v>
      </c>
      <c r="L27" s="28">
        <f t="shared" si="2"/>
        <v>1856639.6236115377</v>
      </c>
      <c r="M27" s="28">
        <f t="shared" si="2"/>
        <v>1873702.1231987891</v>
      </c>
      <c r="N27" s="28">
        <f t="shared" si="2"/>
        <v>1891054.5904863509</v>
      </c>
      <c r="O27" s="28">
        <f t="shared" si="2"/>
        <v>1909134.6529829572</v>
      </c>
      <c r="P27" s="28">
        <f t="shared" si="2"/>
        <v>1927884.9029993562</v>
      </c>
      <c r="Q27" s="28">
        <f t="shared" si="2"/>
        <v>1946854.4996087474</v>
      </c>
      <c r="R27" s="28">
        <f t="shared" si="2"/>
        <v>1966407.8913644073</v>
      </c>
      <c r="S27" s="28">
        <f t="shared" si="2"/>
        <v>1986508.3571974831</v>
      </c>
      <c r="T27" s="28">
        <f t="shared" si="2"/>
        <v>2006496.9896755354</v>
      </c>
      <c r="U27" s="28">
        <f t="shared" si="2"/>
        <v>2026668.3889891158</v>
      </c>
      <c r="V27" s="28">
        <f t="shared" si="2"/>
        <v>2047191.5268059806</v>
      </c>
      <c r="W27" s="28">
        <f t="shared" si="2"/>
        <v>2067475.2363161992</v>
      </c>
      <c r="X27" s="28">
        <f t="shared" si="2"/>
        <v>2087740.1783226253</v>
      </c>
      <c r="Y27" s="28">
        <f t="shared" si="2"/>
        <v>2108224.3119886811</v>
      </c>
      <c r="Z27" s="28">
        <f t="shared" si="2"/>
        <v>2128393.3350138492</v>
      </c>
      <c r="AA27" s="28">
        <f t="shared" si="2"/>
        <v>2148490.4933776767</v>
      </c>
      <c r="AB27" s="28">
        <f t="shared" si="2"/>
        <v>2168465.6591941114</v>
      </c>
      <c r="AC27" s="28">
        <f t="shared" si="2"/>
        <v>2188446.3893695194</v>
      </c>
      <c r="AD27" s="28">
        <f t="shared" si="2"/>
        <v>2208082.758143628</v>
      </c>
      <c r="AE27" s="28">
        <f t="shared" si="2"/>
        <v>2227591.9694801904</v>
      </c>
      <c r="AF27" s="28">
        <f t="shared" si="2"/>
        <v>2246866.9281896427</v>
      </c>
      <c r="AG27" s="28">
        <f t="shared" si="2"/>
        <v>2266125.0284538628</v>
      </c>
      <c r="AH27" s="28">
        <f t="shared" si="2"/>
        <v>2284981.4362700046</v>
      </c>
      <c r="AI27" s="28">
        <f t="shared" si="2"/>
        <v>2303606.5153972437</v>
      </c>
      <c r="AJ27" s="28">
        <f t="shared" si="2"/>
        <v>2320835.5537526384</v>
      </c>
      <c r="AK27" s="28">
        <f t="shared" si="2"/>
        <v>2336462.2643285673</v>
      </c>
      <c r="AL27" s="28">
        <f t="shared" si="2"/>
        <v>2351317.7689985596</v>
      </c>
      <c r="AM27" s="28">
        <f t="shared" si="2"/>
        <v>2365250.1793499882</v>
      </c>
      <c r="AN27" s="28">
        <f t="shared" si="2"/>
        <v>2378373.4744529407</v>
      </c>
      <c r="AO27" s="28">
        <f t="shared" si="2"/>
        <v>2390651.2302324953</v>
      </c>
      <c r="AP27" s="28">
        <f t="shared" si="2"/>
        <v>2402106.4449553927</v>
      </c>
      <c r="AQ27" s="28">
        <f t="shared" si="2"/>
        <v>2412631.7907045833</v>
      </c>
      <c r="AR27" s="28">
        <f t="shared" si="2"/>
        <v>2422191.8375767185</v>
      </c>
      <c r="AS27" s="28">
        <f t="shared" si="2"/>
        <v>2430778.6223780992</v>
      </c>
      <c r="AT27" s="28">
        <f t="shared" si="2"/>
        <v>2438322.1751523139</v>
      </c>
      <c r="AU27" s="28">
        <f t="shared" si="2"/>
        <v>2444994.2829703926</v>
      </c>
    </row>
    <row r="28" spans="2:47" ht="15.95">
      <c r="B28" s="27" t="s">
        <v>563</v>
      </c>
      <c r="C28" s="28" t="s">
        <v>580</v>
      </c>
      <c r="D28" s="28">
        <f t="shared" ref="D28:AU28" si="3">+D5*1000000/$D$22</f>
        <v>0</v>
      </c>
      <c r="E28" s="28">
        <f t="shared" si="3"/>
        <v>0</v>
      </c>
      <c r="F28" s="28">
        <f t="shared" si="3"/>
        <v>0</v>
      </c>
      <c r="G28" s="28">
        <f t="shared" si="3"/>
        <v>0</v>
      </c>
      <c r="H28" s="28">
        <f t="shared" si="3"/>
        <v>0</v>
      </c>
      <c r="I28" s="28">
        <f t="shared" si="3"/>
        <v>0</v>
      </c>
      <c r="J28" s="28">
        <f t="shared" si="3"/>
        <v>0</v>
      </c>
      <c r="K28" s="28">
        <f t="shared" si="3"/>
        <v>0</v>
      </c>
      <c r="L28" s="28">
        <f t="shared" si="3"/>
        <v>0</v>
      </c>
      <c r="M28" s="28">
        <f t="shared" si="3"/>
        <v>0</v>
      </c>
      <c r="N28" s="28">
        <f t="shared" si="3"/>
        <v>0</v>
      </c>
      <c r="O28" s="28">
        <f t="shared" si="3"/>
        <v>0</v>
      </c>
      <c r="P28" s="28">
        <f t="shared" si="3"/>
        <v>0</v>
      </c>
      <c r="Q28" s="28">
        <f t="shared" si="3"/>
        <v>0</v>
      </c>
      <c r="R28" s="28">
        <f t="shared" si="3"/>
        <v>0</v>
      </c>
      <c r="S28" s="28">
        <f t="shared" si="3"/>
        <v>0</v>
      </c>
      <c r="T28" s="28">
        <f t="shared" si="3"/>
        <v>0</v>
      </c>
      <c r="U28" s="28">
        <f t="shared" si="3"/>
        <v>0</v>
      </c>
      <c r="V28" s="28">
        <f t="shared" si="3"/>
        <v>0</v>
      </c>
      <c r="W28" s="28">
        <f t="shared" si="3"/>
        <v>0</v>
      </c>
      <c r="X28" s="28">
        <f t="shared" si="3"/>
        <v>0</v>
      </c>
      <c r="Y28" s="28">
        <f t="shared" si="3"/>
        <v>0</v>
      </c>
      <c r="Z28" s="28">
        <f t="shared" si="3"/>
        <v>0</v>
      </c>
      <c r="AA28" s="28">
        <f t="shared" si="3"/>
        <v>0</v>
      </c>
      <c r="AB28" s="28">
        <f t="shared" si="3"/>
        <v>0</v>
      </c>
      <c r="AC28" s="28">
        <f t="shared" si="3"/>
        <v>0</v>
      </c>
      <c r="AD28" s="28">
        <f t="shared" si="3"/>
        <v>0</v>
      </c>
      <c r="AE28" s="28">
        <f t="shared" si="3"/>
        <v>0</v>
      </c>
      <c r="AF28" s="28">
        <f t="shared" si="3"/>
        <v>0</v>
      </c>
      <c r="AG28" s="28">
        <f t="shared" si="3"/>
        <v>0</v>
      </c>
      <c r="AH28" s="28">
        <f t="shared" si="3"/>
        <v>0</v>
      </c>
      <c r="AI28" s="28">
        <f t="shared" si="3"/>
        <v>0</v>
      </c>
      <c r="AJ28" s="28">
        <f t="shared" si="3"/>
        <v>0</v>
      </c>
      <c r="AK28" s="28">
        <f t="shared" si="3"/>
        <v>0</v>
      </c>
      <c r="AL28" s="28">
        <f t="shared" si="3"/>
        <v>0</v>
      </c>
      <c r="AM28" s="28">
        <f t="shared" si="3"/>
        <v>0</v>
      </c>
      <c r="AN28" s="28">
        <f t="shared" si="3"/>
        <v>0</v>
      </c>
      <c r="AO28" s="28">
        <f t="shared" si="3"/>
        <v>0</v>
      </c>
      <c r="AP28" s="28">
        <f t="shared" si="3"/>
        <v>0</v>
      </c>
      <c r="AQ28" s="28">
        <f t="shared" si="3"/>
        <v>0</v>
      </c>
      <c r="AR28" s="28">
        <f t="shared" si="3"/>
        <v>0</v>
      </c>
      <c r="AS28" s="28">
        <f t="shared" si="3"/>
        <v>0</v>
      </c>
      <c r="AT28" s="28">
        <f t="shared" si="3"/>
        <v>0</v>
      </c>
      <c r="AU28" s="28">
        <f t="shared" si="3"/>
        <v>0</v>
      </c>
    </row>
    <row r="29" spans="2:47" ht="15.95">
      <c r="B29" s="27" t="s">
        <v>564</v>
      </c>
      <c r="C29" s="28" t="s">
        <v>580</v>
      </c>
      <c r="D29" s="28">
        <f t="shared" ref="D29:AU29" si="4">+D6*1000000/$D$22</f>
        <v>119132.32886029688</v>
      </c>
      <c r="E29" s="28">
        <f t="shared" si="4"/>
        <v>193563.19322090773</v>
      </c>
      <c r="F29" s="28">
        <f t="shared" si="4"/>
        <v>276933.02515842923</v>
      </c>
      <c r="G29" s="28">
        <f t="shared" si="4"/>
        <v>368614.0909859832</v>
      </c>
      <c r="H29" s="28">
        <f t="shared" si="4"/>
        <v>467978.65701669169</v>
      </c>
      <c r="I29" s="28">
        <f t="shared" si="4"/>
        <v>486817.77703549183</v>
      </c>
      <c r="J29" s="28">
        <f t="shared" si="4"/>
        <v>492874.44627709524</v>
      </c>
      <c r="K29" s="28">
        <f t="shared" si="4"/>
        <v>498505.60444502963</v>
      </c>
      <c r="L29" s="28">
        <f t="shared" si="4"/>
        <v>504454.99585139763</v>
      </c>
      <c r="M29" s="28">
        <f t="shared" si="4"/>
        <v>509762.28984866565</v>
      </c>
      <c r="N29" s="28">
        <f t="shared" si="4"/>
        <v>515119.45860228513</v>
      </c>
      <c r="O29" s="28">
        <f t="shared" si="4"/>
        <v>520578.53730315913</v>
      </c>
      <c r="P29" s="28">
        <f t="shared" si="4"/>
        <v>525433.18672845233</v>
      </c>
      <c r="Q29" s="28">
        <f t="shared" si="4"/>
        <v>530364.60756200901</v>
      </c>
      <c r="R29" s="28">
        <f t="shared" si="4"/>
        <v>536334.79370044125</v>
      </c>
      <c r="S29" s="28">
        <f t="shared" si="4"/>
        <v>542256.85243939119</v>
      </c>
      <c r="T29" s="28">
        <f t="shared" si="4"/>
        <v>548011.10357425408</v>
      </c>
      <c r="U29" s="28">
        <f t="shared" si="4"/>
        <v>553756.78759768803</v>
      </c>
      <c r="V29" s="28">
        <f t="shared" si="4"/>
        <v>559703.20128668123</v>
      </c>
      <c r="W29" s="28">
        <f t="shared" si="4"/>
        <v>565453.32883934863</v>
      </c>
      <c r="X29" s="28">
        <f t="shared" si="4"/>
        <v>571209.15120592038</v>
      </c>
      <c r="Y29" s="28">
        <f t="shared" si="4"/>
        <v>576960.18589895719</v>
      </c>
      <c r="Z29" s="28">
        <f t="shared" si="4"/>
        <v>582788.87152729766</v>
      </c>
      <c r="AA29" s="28">
        <f t="shared" si="4"/>
        <v>589056.18412826362</v>
      </c>
      <c r="AB29" s="28">
        <f t="shared" si="4"/>
        <v>594921.01121997507</v>
      </c>
      <c r="AC29" s="28">
        <f t="shared" si="4"/>
        <v>600747.03861045267</v>
      </c>
      <c r="AD29" s="28">
        <f t="shared" si="4"/>
        <v>606589.30239037296</v>
      </c>
      <c r="AE29" s="28">
        <f t="shared" si="4"/>
        <v>612452.20719087974</v>
      </c>
      <c r="AF29" s="28">
        <f t="shared" si="4"/>
        <v>618545.25722345163</v>
      </c>
      <c r="AG29" s="28">
        <f t="shared" si="4"/>
        <v>624406.53191759973</v>
      </c>
      <c r="AH29" s="28">
        <f t="shared" si="4"/>
        <v>630194.38294052274</v>
      </c>
      <c r="AI29" s="28">
        <f t="shared" si="4"/>
        <v>636033.97379692574</v>
      </c>
      <c r="AJ29" s="28">
        <f t="shared" si="4"/>
        <v>641982.16395247413</v>
      </c>
      <c r="AK29" s="28">
        <f t="shared" si="4"/>
        <v>647757.70163250214</v>
      </c>
      <c r="AL29" s="28">
        <f t="shared" si="4"/>
        <v>653956.71188248741</v>
      </c>
      <c r="AM29" s="28">
        <f t="shared" si="4"/>
        <v>660053.42645297502</v>
      </c>
      <c r="AN29" s="28">
        <f t="shared" si="4"/>
        <v>665917.89641628438</v>
      </c>
      <c r="AO29" s="28">
        <f t="shared" si="4"/>
        <v>671658.99249126995</v>
      </c>
      <c r="AP29" s="28">
        <f t="shared" si="4"/>
        <v>677516.98250351974</v>
      </c>
      <c r="AQ29" s="28">
        <f t="shared" si="4"/>
        <v>683359.04763750359</v>
      </c>
      <c r="AR29" s="28">
        <f t="shared" si="4"/>
        <v>689049.6003107276</v>
      </c>
      <c r="AS29" s="28">
        <f t="shared" si="4"/>
        <v>694832.58765603043</v>
      </c>
      <c r="AT29" s="28">
        <f t="shared" si="4"/>
        <v>700533.11109287944</v>
      </c>
      <c r="AU29" s="28">
        <f t="shared" si="4"/>
        <v>706583.59878533299</v>
      </c>
    </row>
    <row r="30" spans="2:47" ht="15.95">
      <c r="B30" s="27" t="s">
        <v>565</v>
      </c>
      <c r="C30" s="28" t="s">
        <v>580</v>
      </c>
      <c r="D30" s="28">
        <f t="shared" ref="D30:AU30" si="5">+D7*1000000/$D$22</f>
        <v>29047211.646490905</v>
      </c>
      <c r="E30" s="28">
        <f t="shared" si="5"/>
        <v>29455692.295493376</v>
      </c>
      <c r="F30" s="28">
        <f t="shared" si="5"/>
        <v>29579204.123603549</v>
      </c>
      <c r="G30" s="28">
        <f t="shared" si="5"/>
        <v>29426146.355144951</v>
      </c>
      <c r="H30" s="28">
        <f t="shared" si="5"/>
        <v>29004918.214441162</v>
      </c>
      <c r="I30" s="28">
        <f t="shared" si="5"/>
        <v>30125674.052949037</v>
      </c>
      <c r="J30" s="28">
        <f t="shared" si="5"/>
        <v>30755215.48950452</v>
      </c>
      <c r="K30" s="28">
        <f t="shared" si="5"/>
        <v>31390004.486388721</v>
      </c>
      <c r="L30" s="28">
        <f t="shared" si="5"/>
        <v>32032230.893026557</v>
      </c>
      <c r="M30" s="28">
        <f t="shared" si="5"/>
        <v>32662740.228393145</v>
      </c>
      <c r="N30" s="28">
        <f t="shared" si="5"/>
        <v>33287560.344278343</v>
      </c>
      <c r="O30" s="28">
        <f t="shared" si="5"/>
        <v>33908030.163124949</v>
      </c>
      <c r="P30" s="28">
        <f t="shared" si="5"/>
        <v>34524788.884312771</v>
      </c>
      <c r="Q30" s="28">
        <f t="shared" si="5"/>
        <v>35136522.755398169</v>
      </c>
      <c r="R30" s="28">
        <f t="shared" si="5"/>
        <v>35758433.402037211</v>
      </c>
      <c r="S30" s="28">
        <f t="shared" si="5"/>
        <v>36375925.840987004</v>
      </c>
      <c r="T30" s="28">
        <f t="shared" si="5"/>
        <v>36988746.516263649</v>
      </c>
      <c r="U30" s="28">
        <f t="shared" si="5"/>
        <v>37595118.256161764</v>
      </c>
      <c r="V30" s="28">
        <f t="shared" si="5"/>
        <v>38196301.418895297</v>
      </c>
      <c r="W30" s="28">
        <f t="shared" si="5"/>
        <v>38788965.131991982</v>
      </c>
      <c r="X30" s="28">
        <f t="shared" si="5"/>
        <v>39374093.487597845</v>
      </c>
      <c r="Y30" s="28">
        <f t="shared" si="5"/>
        <v>39949882.714651279</v>
      </c>
      <c r="Z30" s="28">
        <f t="shared" si="5"/>
        <v>40518199.298772439</v>
      </c>
      <c r="AA30" s="28">
        <f t="shared" si="5"/>
        <v>41076719.820402145</v>
      </c>
      <c r="AB30" s="28">
        <f t="shared" si="5"/>
        <v>41625498.400307201</v>
      </c>
      <c r="AC30" s="28">
        <f t="shared" si="5"/>
        <v>42163911.699897349</v>
      </c>
      <c r="AD30" s="28">
        <f t="shared" si="5"/>
        <v>42692760.366783582</v>
      </c>
      <c r="AE30" s="28">
        <f t="shared" si="5"/>
        <v>43209144.120605201</v>
      </c>
      <c r="AF30" s="28">
        <f t="shared" si="5"/>
        <v>43716442.201173045</v>
      </c>
      <c r="AG30" s="28">
        <f t="shared" si="5"/>
        <v>44210390.167354822</v>
      </c>
      <c r="AH30" s="28">
        <f t="shared" si="5"/>
        <v>44692782.452610448</v>
      </c>
      <c r="AI30" s="28">
        <f t="shared" si="5"/>
        <v>45163166.580803968</v>
      </c>
      <c r="AJ30" s="28">
        <f t="shared" si="5"/>
        <v>45621291.057598814</v>
      </c>
      <c r="AK30" s="28">
        <f t="shared" si="5"/>
        <v>46066088.629149377</v>
      </c>
      <c r="AL30" s="28">
        <f t="shared" si="5"/>
        <v>46498259.711960942</v>
      </c>
      <c r="AM30" s="28">
        <f t="shared" si="5"/>
        <v>46916976.663073502</v>
      </c>
      <c r="AN30" s="28">
        <f t="shared" si="5"/>
        <v>47320963.547817715</v>
      </c>
      <c r="AO30" s="28">
        <f t="shared" si="5"/>
        <v>47711662.080437757</v>
      </c>
      <c r="AP30" s="28">
        <f t="shared" si="5"/>
        <v>48087095.900965594</v>
      </c>
      <c r="AQ30" s="28">
        <f t="shared" si="5"/>
        <v>48451051.526899636</v>
      </c>
      <c r="AR30" s="28">
        <f t="shared" si="5"/>
        <v>48803492.061638042</v>
      </c>
      <c r="AS30" s="28">
        <f t="shared" si="5"/>
        <v>49142693.331088446</v>
      </c>
      <c r="AT30" s="28">
        <f t="shared" si="5"/>
        <v>49458652.51443439</v>
      </c>
      <c r="AU30" s="28">
        <f t="shared" si="5"/>
        <v>49743372.391080216</v>
      </c>
    </row>
    <row r="31" spans="2:47" ht="15.95">
      <c r="B31" s="27" t="s">
        <v>566</v>
      </c>
      <c r="C31" s="28" t="s">
        <v>580</v>
      </c>
      <c r="D31" s="28">
        <f t="shared" ref="D31:AU31" si="6">+D8*1000000/$D$22</f>
        <v>1552599.1554524777</v>
      </c>
      <c r="E31" s="28">
        <f t="shared" si="6"/>
        <v>1552613.2515451715</v>
      </c>
      <c r="F31" s="28">
        <f t="shared" si="6"/>
        <v>1534444.3544370702</v>
      </c>
      <c r="G31" s="28">
        <f t="shared" si="6"/>
        <v>1498237.4614669902</v>
      </c>
      <c r="H31" s="28">
        <f t="shared" si="6"/>
        <v>1444137.5699737456</v>
      </c>
      <c r="I31" s="28">
        <f t="shared" si="6"/>
        <v>1553237.3651647223</v>
      </c>
      <c r="J31" s="28">
        <f t="shared" si="6"/>
        <v>1585046.1452145772</v>
      </c>
      <c r="K31" s="28">
        <f t="shared" si="6"/>
        <v>1614561.2276370127</v>
      </c>
      <c r="L31" s="28">
        <f t="shared" si="6"/>
        <v>1644172.8333445902</v>
      </c>
      <c r="M31" s="28">
        <f t="shared" si="6"/>
        <v>1674156.2454072374</v>
      </c>
      <c r="N31" s="28">
        <f t="shared" si="6"/>
        <v>1703444.6196946965</v>
      </c>
      <c r="O31" s="28">
        <f t="shared" si="6"/>
        <v>1732844.7830443492</v>
      </c>
      <c r="P31" s="28">
        <f t="shared" si="6"/>
        <v>1761532.0283840459</v>
      </c>
      <c r="Q31" s="28">
        <f t="shared" si="6"/>
        <v>1790381.3135218464</v>
      </c>
      <c r="R31" s="28">
        <f t="shared" si="6"/>
        <v>1819331.8518748765</v>
      </c>
      <c r="S31" s="28">
        <f t="shared" si="6"/>
        <v>1848612.9770407728</v>
      </c>
      <c r="T31" s="28">
        <f t="shared" si="6"/>
        <v>1877626.5253661892</v>
      </c>
      <c r="U31" s="28">
        <f t="shared" si="6"/>
        <v>1906632.343282999</v>
      </c>
      <c r="V31" s="28">
        <f t="shared" si="6"/>
        <v>1935403.0071651705</v>
      </c>
      <c r="W31" s="28">
        <f t="shared" si="6"/>
        <v>1964676.2827390386</v>
      </c>
      <c r="X31" s="28">
        <f t="shared" si="6"/>
        <v>1992407.1907547168</v>
      </c>
      <c r="Y31" s="28">
        <f t="shared" si="6"/>
        <v>2019976.7857461155</v>
      </c>
      <c r="Z31" s="28">
        <f t="shared" si="6"/>
        <v>2047499.1114435371</v>
      </c>
      <c r="AA31" s="28">
        <f t="shared" si="6"/>
        <v>2074512.9425841786</v>
      </c>
      <c r="AB31" s="28">
        <f t="shared" si="6"/>
        <v>2101097.2227760167</v>
      </c>
      <c r="AC31" s="28">
        <f t="shared" si="6"/>
        <v>2127832.4247055808</v>
      </c>
      <c r="AD31" s="28">
        <f t="shared" si="6"/>
        <v>2153596.0049932376</v>
      </c>
      <c r="AE31" s="28">
        <f t="shared" si="6"/>
        <v>2178535.0242981254</v>
      </c>
      <c r="AF31" s="28">
        <f t="shared" si="6"/>
        <v>2203931.6205969169</v>
      </c>
      <c r="AG31" s="28">
        <f t="shared" si="6"/>
        <v>2228230.701627865</v>
      </c>
      <c r="AH31" s="28">
        <f t="shared" si="6"/>
        <v>2252801.5961131891</v>
      </c>
      <c r="AI31" s="28">
        <f t="shared" si="6"/>
        <v>2275833.3843650511</v>
      </c>
      <c r="AJ31" s="28">
        <f t="shared" si="6"/>
        <v>2299458.4825171954</v>
      </c>
      <c r="AK31" s="28">
        <f t="shared" si="6"/>
        <v>2321749.5255356859</v>
      </c>
      <c r="AL31" s="28">
        <f t="shared" si="6"/>
        <v>2344096.609621013</v>
      </c>
      <c r="AM31" s="28">
        <f t="shared" si="6"/>
        <v>2366115.9273775462</v>
      </c>
      <c r="AN31" s="28">
        <f t="shared" si="6"/>
        <v>2386965.771991835</v>
      </c>
      <c r="AO31" s="28">
        <f t="shared" si="6"/>
        <v>2407971.8092962815</v>
      </c>
      <c r="AP31" s="28">
        <f t="shared" si="6"/>
        <v>2427361.4205544861</v>
      </c>
      <c r="AQ31" s="28">
        <f t="shared" si="6"/>
        <v>2447386.4429945527</v>
      </c>
      <c r="AR31" s="28">
        <f t="shared" si="6"/>
        <v>2466946.5276371995</v>
      </c>
      <c r="AS31" s="28">
        <f t="shared" si="6"/>
        <v>2485143.3949190318</v>
      </c>
      <c r="AT31" s="28">
        <f t="shared" si="6"/>
        <v>2503799.7733026063</v>
      </c>
      <c r="AU31" s="28">
        <f t="shared" si="6"/>
        <v>2520907.2661241065</v>
      </c>
    </row>
    <row r="32" spans="2:47" ht="15.95">
      <c r="B32" s="27" t="s">
        <v>567</v>
      </c>
      <c r="C32" s="28" t="s">
        <v>580</v>
      </c>
      <c r="D32" s="28">
        <f t="shared" ref="D32:AU32" si="7">+D9*1000000/$D$22</f>
        <v>181930.14759768333</v>
      </c>
      <c r="E32" s="28">
        <f t="shared" si="7"/>
        <v>307088.13330699806</v>
      </c>
      <c r="F32" s="28">
        <f t="shared" si="7"/>
        <v>449838.09443798615</v>
      </c>
      <c r="G32" s="28">
        <f t="shared" si="7"/>
        <v>610039.43889421481</v>
      </c>
      <c r="H32" s="28">
        <f t="shared" si="7"/>
        <v>787551.574579251</v>
      </c>
      <c r="I32" s="28">
        <f t="shared" si="7"/>
        <v>829861.85360514896</v>
      </c>
      <c r="J32" s="28">
        <f t="shared" si="7"/>
        <v>839670.66409902018</v>
      </c>
      <c r="K32" s="28">
        <f t="shared" si="7"/>
        <v>850312.12658868055</v>
      </c>
      <c r="L32" s="28">
        <f t="shared" si="7"/>
        <v>859187.26677871728</v>
      </c>
      <c r="M32" s="28">
        <f t="shared" si="7"/>
        <v>867653.25084089744</v>
      </c>
      <c r="N32" s="28">
        <f t="shared" si="7"/>
        <v>877340.1712179411</v>
      </c>
      <c r="O32" s="28">
        <f t="shared" si="7"/>
        <v>886732.24162045366</v>
      </c>
      <c r="P32" s="28">
        <f t="shared" si="7"/>
        <v>895715.01463180583</v>
      </c>
      <c r="Q32" s="28">
        <f t="shared" si="7"/>
        <v>905519.02138856368</v>
      </c>
      <c r="R32" s="28">
        <f t="shared" si="7"/>
        <v>913702.99043489504</v>
      </c>
      <c r="S32" s="28">
        <f t="shared" si="7"/>
        <v>923877.5989099819</v>
      </c>
      <c r="T32" s="28">
        <f t="shared" si="7"/>
        <v>932482.27756640862</v>
      </c>
      <c r="U32" s="28">
        <f t="shared" si="7"/>
        <v>942625.77746473846</v>
      </c>
      <c r="V32" s="28">
        <f t="shared" si="7"/>
        <v>951655.06506215921</v>
      </c>
      <c r="W32" s="28">
        <f t="shared" si="7"/>
        <v>961748.61510434409</v>
      </c>
      <c r="X32" s="28">
        <f t="shared" si="7"/>
        <v>970750.68664227426</v>
      </c>
      <c r="Y32" s="28">
        <f t="shared" si="7"/>
        <v>979568.14425937028</v>
      </c>
      <c r="Z32" s="28">
        <f t="shared" si="7"/>
        <v>989515.45180622558</v>
      </c>
      <c r="AA32" s="28">
        <f t="shared" si="7"/>
        <v>998224.77787955513</v>
      </c>
      <c r="AB32" s="28">
        <f t="shared" si="7"/>
        <v>1007695.7726968497</v>
      </c>
      <c r="AC32" s="28">
        <f t="shared" si="7"/>
        <v>1016320.8774232868</v>
      </c>
      <c r="AD32" s="28">
        <f t="shared" si="7"/>
        <v>1026179.4943097986</v>
      </c>
      <c r="AE32" s="28">
        <f t="shared" si="7"/>
        <v>1034650.0309369176</v>
      </c>
      <c r="AF32" s="28">
        <f t="shared" si="7"/>
        <v>1044234.9371023392</v>
      </c>
      <c r="AG32" s="28">
        <f t="shared" si="7"/>
        <v>1053744.2582775075</v>
      </c>
      <c r="AH32" s="28">
        <f t="shared" si="7"/>
        <v>1063155.956245722</v>
      </c>
      <c r="AI32" s="28">
        <f t="shared" si="7"/>
        <v>1072853.6743467287</v>
      </c>
      <c r="AJ32" s="28">
        <f t="shared" si="7"/>
        <v>1079703.5577739163</v>
      </c>
      <c r="AK32" s="28">
        <f t="shared" si="7"/>
        <v>1087278.1833821693</v>
      </c>
      <c r="AL32" s="28">
        <f t="shared" si="7"/>
        <v>1095828.239007002</v>
      </c>
      <c r="AM32" s="28">
        <f t="shared" si="7"/>
        <v>1105372.452031512</v>
      </c>
      <c r="AN32" s="28">
        <f t="shared" si="7"/>
        <v>1114045.5867418663</v>
      </c>
      <c r="AO32" s="28">
        <f t="shared" si="7"/>
        <v>1122601.2834503381</v>
      </c>
      <c r="AP32" s="28">
        <f t="shared" si="7"/>
        <v>1128825.5330089601</v>
      </c>
      <c r="AQ32" s="28">
        <f t="shared" si="7"/>
        <v>1137154.3562476365</v>
      </c>
      <c r="AR32" s="28">
        <f t="shared" si="7"/>
        <v>1145375.2658959178</v>
      </c>
      <c r="AS32" s="28">
        <f t="shared" si="7"/>
        <v>1153493.348870158</v>
      </c>
      <c r="AT32" s="28">
        <f t="shared" si="7"/>
        <v>1161510.9546449797</v>
      </c>
      <c r="AU32" s="28">
        <f t="shared" si="7"/>
        <v>1169438.0123692784</v>
      </c>
    </row>
    <row r="33" spans="2:47" ht="15.95">
      <c r="B33" s="27" t="s">
        <v>568</v>
      </c>
      <c r="C33" s="28" t="s">
        <v>580</v>
      </c>
      <c r="D33" s="28">
        <f t="shared" ref="D33:AU33" si="8">+D10*1000000/$D$22</f>
        <v>1220766.336117466</v>
      </c>
      <c r="E33" s="28">
        <f t="shared" si="8"/>
        <v>3868876.8725572056</v>
      </c>
      <c r="F33" s="28">
        <f t="shared" si="8"/>
        <v>7131352.8653681651</v>
      </c>
      <c r="G33" s="28">
        <f t="shared" si="8"/>
        <v>11008194.314550335</v>
      </c>
      <c r="H33" s="28">
        <f t="shared" si="8"/>
        <v>15499401.220103728</v>
      </c>
      <c r="I33" s="28">
        <f t="shared" si="8"/>
        <v>16621427.317522459</v>
      </c>
      <c r="J33" s="28">
        <f t="shared" si="8"/>
        <v>16623825.381660702</v>
      </c>
      <c r="K33" s="28">
        <f t="shared" si="8"/>
        <v>16626421.56971235</v>
      </c>
      <c r="L33" s="28">
        <f t="shared" si="8"/>
        <v>16628747.193795118</v>
      </c>
      <c r="M33" s="28">
        <f t="shared" si="8"/>
        <v>16629863.671617415</v>
      </c>
      <c r="N33" s="28">
        <f t="shared" si="8"/>
        <v>16631926.792398095</v>
      </c>
      <c r="O33" s="28">
        <f t="shared" si="8"/>
        <v>16633751.860786587</v>
      </c>
      <c r="P33" s="28">
        <f t="shared" si="8"/>
        <v>16635073.75261475</v>
      </c>
      <c r="Q33" s="28">
        <f t="shared" si="8"/>
        <v>16636163.031802269</v>
      </c>
      <c r="R33" s="28">
        <f t="shared" si="8"/>
        <v>16637306.708259344</v>
      </c>
      <c r="S33" s="28">
        <f t="shared" si="8"/>
        <v>16639180.734190442</v>
      </c>
      <c r="T33" s="28">
        <f t="shared" si="8"/>
        <v>16640329.850374475</v>
      </c>
      <c r="U33" s="28">
        <f t="shared" si="8"/>
        <v>16641478.966558512</v>
      </c>
      <c r="V33" s="28">
        <f t="shared" si="8"/>
        <v>16642406.349555817</v>
      </c>
      <c r="W33" s="28">
        <f t="shared" si="8"/>
        <v>16643333.73252853</v>
      </c>
      <c r="X33" s="28">
        <f t="shared" si="8"/>
        <v>16644715.461353205</v>
      </c>
      <c r="Y33" s="28">
        <f t="shared" si="8"/>
        <v>16645648.284077467</v>
      </c>
      <c r="Z33" s="28">
        <f t="shared" si="8"/>
        <v>16646581.106801732</v>
      </c>
      <c r="AA33" s="28">
        <f t="shared" si="8"/>
        <v>16647741.102439677</v>
      </c>
      <c r="AB33" s="28">
        <f t="shared" si="8"/>
        <v>16647954.455094649</v>
      </c>
      <c r="AC33" s="28">
        <f t="shared" si="8"/>
        <v>16648665.544632187</v>
      </c>
      <c r="AD33" s="28">
        <f t="shared" si="8"/>
        <v>16648878.897311749</v>
      </c>
      <c r="AE33" s="28">
        <f t="shared" si="8"/>
        <v>16649822.599489925</v>
      </c>
      <c r="AF33" s="28">
        <f t="shared" si="8"/>
        <v>16650268.564785542</v>
      </c>
      <c r="AG33" s="28">
        <f t="shared" si="8"/>
        <v>16650990.533776987</v>
      </c>
      <c r="AH33" s="28">
        <f t="shared" si="8"/>
        <v>16651939.675682116</v>
      </c>
      <c r="AI33" s="28">
        <f t="shared" si="8"/>
        <v>16652888.817587249</v>
      </c>
      <c r="AJ33" s="28">
        <f t="shared" si="8"/>
        <v>16652874.997328542</v>
      </c>
      <c r="AK33" s="28">
        <f t="shared" si="8"/>
        <v>16652984.995195948</v>
      </c>
      <c r="AL33" s="28">
        <f t="shared" si="8"/>
        <v>16652856.940695751</v>
      </c>
      <c r="AM33" s="28">
        <f t="shared" si="8"/>
        <v>16653437.47678634</v>
      </c>
      <c r="AN33" s="28">
        <f t="shared" si="8"/>
        <v>16653731.129727188</v>
      </c>
      <c r="AO33" s="28">
        <f t="shared" si="8"/>
        <v>16653548.677957434</v>
      </c>
      <c r="AP33" s="28">
        <f t="shared" si="8"/>
        <v>16653349.907006815</v>
      </c>
      <c r="AQ33" s="28">
        <f t="shared" si="8"/>
        <v>16654070.580379803</v>
      </c>
      <c r="AR33" s="28">
        <f t="shared" si="8"/>
        <v>16653817.412159618</v>
      </c>
      <c r="AS33" s="28">
        <f t="shared" si="8"/>
        <v>16653537.045280067</v>
      </c>
      <c r="AT33" s="28">
        <f t="shared" si="8"/>
        <v>16653229.479790328</v>
      </c>
      <c r="AU33" s="28">
        <f t="shared" si="8"/>
        <v>16653111.009125581</v>
      </c>
    </row>
    <row r="34" spans="2:47" ht="15.95">
      <c r="B34" s="27" t="s">
        <v>569</v>
      </c>
      <c r="C34" s="28" t="s">
        <v>580</v>
      </c>
      <c r="D34" s="28">
        <f t="shared" ref="D34:AU34" si="9">+D11*1000000/$D$22</f>
        <v>2882341.8753893846</v>
      </c>
      <c r="E34" s="28">
        <f t="shared" si="9"/>
        <v>3305775.1126086884</v>
      </c>
      <c r="F34" s="28">
        <f t="shared" si="9"/>
        <v>3777212.3868697109</v>
      </c>
      <c r="G34" s="28">
        <f t="shared" si="9"/>
        <v>4295767.897066853</v>
      </c>
      <c r="H34" s="28">
        <f t="shared" si="9"/>
        <v>4860555.8420945099</v>
      </c>
      <c r="I34" s="28">
        <f t="shared" si="9"/>
        <v>5459316.7236194266</v>
      </c>
      <c r="J34" s="28">
        <f t="shared" si="9"/>
        <v>5561960.1702194139</v>
      </c>
      <c r="K34" s="28">
        <f t="shared" si="9"/>
        <v>5658117.3813551338</v>
      </c>
      <c r="L34" s="28">
        <f t="shared" si="9"/>
        <v>5749616.6415381674</v>
      </c>
      <c r="M34" s="28">
        <f t="shared" si="9"/>
        <v>5833637.2369145155</v>
      </c>
      <c r="N34" s="28">
        <f t="shared" si="9"/>
        <v>5916622.4830930205</v>
      </c>
      <c r="O34" s="28">
        <f t="shared" si="9"/>
        <v>5995675.2084037196</v>
      </c>
      <c r="P34" s="28">
        <f t="shared" si="9"/>
        <v>6068636.2036632551</v>
      </c>
      <c r="Q34" s="28">
        <f t="shared" si="9"/>
        <v>6140587.610112804</v>
      </c>
      <c r="R34" s="28">
        <f t="shared" si="9"/>
        <v>6223839.1643830659</v>
      </c>
      <c r="S34" s="28">
        <f t="shared" si="9"/>
        <v>6306219.1582910977</v>
      </c>
      <c r="T34" s="28">
        <f t="shared" si="9"/>
        <v>6387698.8533068392</v>
      </c>
      <c r="U34" s="28">
        <f t="shared" si="9"/>
        <v>6467758.0773407156</v>
      </c>
      <c r="V34" s="28">
        <f t="shared" si="9"/>
        <v>6544003.8874543933</v>
      </c>
      <c r="W34" s="28">
        <f t="shared" si="9"/>
        <v>6622265.3918563062</v>
      </c>
      <c r="X34" s="28">
        <f t="shared" si="9"/>
        <v>6699605.6296637878</v>
      </c>
      <c r="Y34" s="28">
        <f t="shared" si="9"/>
        <v>6776437.0018216474</v>
      </c>
      <c r="Z34" s="28">
        <f t="shared" si="9"/>
        <v>6852135.528761345</v>
      </c>
      <c r="AA34" s="28">
        <f t="shared" si="9"/>
        <v>6926999.6151310755</v>
      </c>
      <c r="AB34" s="28">
        <f t="shared" si="9"/>
        <v>7001119.0741213756</v>
      </c>
      <c r="AC34" s="28">
        <f t="shared" si="9"/>
        <v>7074461.482438908</v>
      </c>
      <c r="AD34" s="28">
        <f t="shared" si="9"/>
        <v>7147179.8648706349</v>
      </c>
      <c r="AE34" s="28">
        <f t="shared" si="9"/>
        <v>7219142.128840684</v>
      </c>
      <c r="AF34" s="28">
        <f t="shared" si="9"/>
        <v>7290575.2961383043</v>
      </c>
      <c r="AG34" s="28">
        <f t="shared" si="9"/>
        <v>7361071.0114588486</v>
      </c>
      <c r="AH34" s="28">
        <f t="shared" si="9"/>
        <v>7430943.12337997</v>
      </c>
      <c r="AI34" s="28">
        <f t="shared" si="9"/>
        <v>7500052.8688356411</v>
      </c>
      <c r="AJ34" s="28">
        <f t="shared" si="9"/>
        <v>7568398.2632732363</v>
      </c>
      <c r="AK34" s="28">
        <f t="shared" si="9"/>
        <v>7633239.4568399647</v>
      </c>
      <c r="AL34" s="28">
        <f t="shared" si="9"/>
        <v>7700178.9674144844</v>
      </c>
      <c r="AM34" s="28">
        <f t="shared" si="9"/>
        <v>7766198.088595367</v>
      </c>
      <c r="AN34" s="28">
        <f t="shared" si="9"/>
        <v>7831204.3049391983</v>
      </c>
      <c r="AO34" s="28">
        <f t="shared" si="9"/>
        <v>7895290.0371018453</v>
      </c>
      <c r="AP34" s="28">
        <f t="shared" si="9"/>
        <v>7958725.4144475916</v>
      </c>
      <c r="AQ34" s="28">
        <f t="shared" si="9"/>
        <v>8021024.0392415151</v>
      </c>
      <c r="AR34" s="28">
        <f t="shared" si="9"/>
        <v>8082449.1394269643</v>
      </c>
      <c r="AS34" s="28">
        <f t="shared" si="9"/>
        <v>8143221.1334634107</v>
      </c>
      <c r="AT34" s="28">
        <f t="shared" si="9"/>
        <v>8203242.9430582933</v>
      </c>
      <c r="AU34" s="28">
        <f t="shared" si="9"/>
        <v>8262344.0200617872</v>
      </c>
    </row>
    <row r="35" spans="2:47" ht="15.95">
      <c r="B35" s="27" t="s">
        <v>570</v>
      </c>
      <c r="C35" s="28" t="s">
        <v>580</v>
      </c>
      <c r="D35" s="28">
        <f t="shared" ref="D35:AU35" si="10">+D12*1000000/$D$22</f>
        <v>421.0431786826739</v>
      </c>
      <c r="E35" s="28">
        <f t="shared" si="10"/>
        <v>523578.71187451715</v>
      </c>
      <c r="F35" s="28">
        <f t="shared" si="10"/>
        <v>1050476.7800294247</v>
      </c>
      <c r="G35" s="28">
        <f t="shared" si="10"/>
        <v>1574772.9629567089</v>
      </c>
      <c r="H35" s="28">
        <f t="shared" si="10"/>
        <v>2090124.9759696727</v>
      </c>
      <c r="I35" s="28">
        <f t="shared" si="10"/>
        <v>2098908.4184529856</v>
      </c>
      <c r="J35" s="28">
        <f t="shared" si="10"/>
        <v>2183744.8939866698</v>
      </c>
      <c r="K35" s="28">
        <f t="shared" si="10"/>
        <v>2182159.6489814287</v>
      </c>
      <c r="L35" s="28">
        <f t="shared" si="10"/>
        <v>2219995.677082336</v>
      </c>
      <c r="M35" s="28">
        <f t="shared" si="10"/>
        <v>2257269.0239406559</v>
      </c>
      <c r="N35" s="28">
        <f t="shared" si="10"/>
        <v>2290707.9717019293</v>
      </c>
      <c r="O35" s="28">
        <f t="shared" si="10"/>
        <v>2320764.4001196655</v>
      </c>
      <c r="P35" s="28">
        <f t="shared" si="10"/>
        <v>2353779.8950788709</v>
      </c>
      <c r="Q35" s="28">
        <f t="shared" si="10"/>
        <v>2381559.3886892442</v>
      </c>
      <c r="R35" s="28">
        <f t="shared" si="10"/>
        <v>2417459.7693705237</v>
      </c>
      <c r="S35" s="28">
        <f t="shared" si="10"/>
        <v>2456591.0609961022</v>
      </c>
      <c r="T35" s="28">
        <f t="shared" si="10"/>
        <v>2492654.8207549811</v>
      </c>
      <c r="U35" s="28">
        <f t="shared" si="10"/>
        <v>2526728.5231144209</v>
      </c>
      <c r="V35" s="28">
        <f t="shared" si="10"/>
        <v>2560600.8247146928</v>
      </c>
      <c r="W35" s="28">
        <f t="shared" si="10"/>
        <v>2593707.5483250627</v>
      </c>
      <c r="X35" s="28">
        <f t="shared" si="10"/>
        <v>2627204.8042375767</v>
      </c>
      <c r="Y35" s="28">
        <f t="shared" si="10"/>
        <v>2659537.9717634809</v>
      </c>
      <c r="Z35" s="28">
        <f t="shared" si="10"/>
        <v>2693536.821352493</v>
      </c>
      <c r="AA35" s="28">
        <f t="shared" si="10"/>
        <v>2724568.6442493591</v>
      </c>
      <c r="AB35" s="28">
        <f t="shared" si="10"/>
        <v>2754810.3554053474</v>
      </c>
      <c r="AC35" s="28">
        <f t="shared" si="10"/>
        <v>2784161.093263105</v>
      </c>
      <c r="AD35" s="28">
        <f t="shared" si="10"/>
        <v>2815107.0111785191</v>
      </c>
      <c r="AE35" s="28">
        <f t="shared" si="10"/>
        <v>2845308.5201726337</v>
      </c>
      <c r="AF35" s="28">
        <f t="shared" si="10"/>
        <v>2874827.4217562061</v>
      </c>
      <c r="AG35" s="28">
        <f t="shared" si="10"/>
        <v>2898791.5793059971</v>
      </c>
      <c r="AH35" s="28">
        <f t="shared" si="10"/>
        <v>2924318.4549596552</v>
      </c>
      <c r="AI35" s="28">
        <f t="shared" si="10"/>
        <v>2951544.709794289</v>
      </c>
      <c r="AJ35" s="28">
        <f t="shared" si="10"/>
        <v>2978016.0279937927</v>
      </c>
      <c r="AK35" s="28">
        <f t="shared" si="10"/>
        <v>3003976.0874554361</v>
      </c>
      <c r="AL35" s="28">
        <f t="shared" si="10"/>
        <v>3025552.3786380733</v>
      </c>
      <c r="AM35" s="28">
        <f t="shared" si="10"/>
        <v>3049733.1794956089</v>
      </c>
      <c r="AN35" s="28">
        <f t="shared" si="10"/>
        <v>3070898.8065204625</v>
      </c>
      <c r="AO35" s="28">
        <f t="shared" si="10"/>
        <v>3085918.1382907876</v>
      </c>
      <c r="AP35" s="28">
        <f t="shared" si="10"/>
        <v>3085615.8300046911</v>
      </c>
      <c r="AQ35" s="28">
        <f t="shared" si="10"/>
        <v>3089725.3917123228</v>
      </c>
      <c r="AR35" s="28">
        <f t="shared" si="10"/>
        <v>3089137.5283463406</v>
      </c>
      <c r="AS35" s="28">
        <f t="shared" si="10"/>
        <v>3082552.8869208116</v>
      </c>
      <c r="AT35" s="28">
        <f t="shared" si="10"/>
        <v>3074867.8027380658</v>
      </c>
      <c r="AU35" s="28">
        <f t="shared" si="10"/>
        <v>3063902.3707486726</v>
      </c>
    </row>
    <row r="36" spans="2:47" ht="15.95">
      <c r="B36" s="27" t="s">
        <v>571</v>
      </c>
      <c r="C36" s="28" t="s">
        <v>580</v>
      </c>
      <c r="D36" s="28">
        <f t="shared" ref="D36:AU36" si="11">+D13*1000000/$D$22</f>
        <v>0</v>
      </c>
      <c r="E36" s="28">
        <f t="shared" si="11"/>
        <v>0</v>
      </c>
      <c r="F36" s="28">
        <f t="shared" si="11"/>
        <v>0</v>
      </c>
      <c r="G36" s="28">
        <f t="shared" si="11"/>
        <v>0</v>
      </c>
      <c r="H36" s="28">
        <f t="shared" si="11"/>
        <v>0</v>
      </c>
      <c r="I36" s="28">
        <f t="shared" si="11"/>
        <v>0</v>
      </c>
      <c r="J36" s="28">
        <f t="shared" si="11"/>
        <v>0</v>
      </c>
      <c r="K36" s="28">
        <f t="shared" si="11"/>
        <v>0</v>
      </c>
      <c r="L36" s="28">
        <f t="shared" si="11"/>
        <v>0</v>
      </c>
      <c r="M36" s="28">
        <f t="shared" si="11"/>
        <v>0</v>
      </c>
      <c r="N36" s="28">
        <f t="shared" si="11"/>
        <v>0</v>
      </c>
      <c r="O36" s="28">
        <f t="shared" si="11"/>
        <v>0</v>
      </c>
      <c r="P36" s="28">
        <f t="shared" si="11"/>
        <v>0</v>
      </c>
      <c r="Q36" s="28">
        <f t="shared" si="11"/>
        <v>0</v>
      </c>
      <c r="R36" s="28">
        <f t="shared" si="11"/>
        <v>0</v>
      </c>
      <c r="S36" s="28">
        <f t="shared" si="11"/>
        <v>0</v>
      </c>
      <c r="T36" s="28">
        <f t="shared" si="11"/>
        <v>0</v>
      </c>
      <c r="U36" s="28">
        <f t="shared" si="11"/>
        <v>0</v>
      </c>
      <c r="V36" s="28">
        <f t="shared" si="11"/>
        <v>0</v>
      </c>
      <c r="W36" s="28">
        <f t="shared" si="11"/>
        <v>0</v>
      </c>
      <c r="X36" s="28">
        <f t="shared" si="11"/>
        <v>0</v>
      </c>
      <c r="Y36" s="28">
        <f t="shared" si="11"/>
        <v>0</v>
      </c>
      <c r="Z36" s="28">
        <f t="shared" si="11"/>
        <v>0</v>
      </c>
      <c r="AA36" s="28">
        <f t="shared" si="11"/>
        <v>0</v>
      </c>
      <c r="AB36" s="28">
        <f t="shared" si="11"/>
        <v>0</v>
      </c>
      <c r="AC36" s="28">
        <f t="shared" si="11"/>
        <v>0</v>
      </c>
      <c r="AD36" s="28">
        <f t="shared" si="11"/>
        <v>0</v>
      </c>
      <c r="AE36" s="28">
        <f t="shared" si="11"/>
        <v>0</v>
      </c>
      <c r="AF36" s="28">
        <f t="shared" si="11"/>
        <v>0</v>
      </c>
      <c r="AG36" s="28">
        <f t="shared" si="11"/>
        <v>0</v>
      </c>
      <c r="AH36" s="28">
        <f t="shared" si="11"/>
        <v>0</v>
      </c>
      <c r="AI36" s="28">
        <f t="shared" si="11"/>
        <v>0</v>
      </c>
      <c r="AJ36" s="28">
        <f t="shared" si="11"/>
        <v>0</v>
      </c>
      <c r="AK36" s="28">
        <f t="shared" si="11"/>
        <v>0</v>
      </c>
      <c r="AL36" s="28">
        <f t="shared" si="11"/>
        <v>0</v>
      </c>
      <c r="AM36" s="28">
        <f t="shared" si="11"/>
        <v>0</v>
      </c>
      <c r="AN36" s="28">
        <f t="shared" si="11"/>
        <v>0</v>
      </c>
      <c r="AO36" s="28">
        <f t="shared" si="11"/>
        <v>0</v>
      </c>
      <c r="AP36" s="28">
        <f t="shared" si="11"/>
        <v>0</v>
      </c>
      <c r="AQ36" s="28">
        <f t="shared" si="11"/>
        <v>0</v>
      </c>
      <c r="AR36" s="28">
        <f t="shared" si="11"/>
        <v>0</v>
      </c>
      <c r="AS36" s="28">
        <f t="shared" si="11"/>
        <v>0</v>
      </c>
      <c r="AT36" s="28">
        <f t="shared" si="11"/>
        <v>0</v>
      </c>
      <c r="AU36" s="28">
        <f t="shared" si="11"/>
        <v>0</v>
      </c>
    </row>
    <row r="37" spans="2:47" ht="15.95">
      <c r="B37" s="27" t="s">
        <v>572</v>
      </c>
      <c r="C37" s="28" t="s">
        <v>580</v>
      </c>
      <c r="D37" s="28">
        <f t="shared" ref="D37:AU37" si="12">+D14*1000000/$D$22</f>
        <v>234501462.45404887</v>
      </c>
      <c r="E37" s="28">
        <f t="shared" si="12"/>
        <v>243252686.43322191</v>
      </c>
      <c r="F37" s="28">
        <f t="shared" si="12"/>
        <v>251754570.21174416</v>
      </c>
      <c r="G37" s="28">
        <f t="shared" si="12"/>
        <v>260006679.08796689</v>
      </c>
      <c r="H37" s="28">
        <f t="shared" si="12"/>
        <v>268008578.36024132</v>
      </c>
      <c r="I37" s="28">
        <f t="shared" si="12"/>
        <v>284558773.56117195</v>
      </c>
      <c r="J37" s="28">
        <f t="shared" si="12"/>
        <v>288661132.36403638</v>
      </c>
      <c r="K37" s="28">
        <f t="shared" si="12"/>
        <v>291951370.77140212</v>
      </c>
      <c r="L37" s="28">
        <f t="shared" si="12"/>
        <v>295286223.79925257</v>
      </c>
      <c r="M37" s="28">
        <f t="shared" si="12"/>
        <v>298255216.52051979</v>
      </c>
      <c r="N37" s="28">
        <f t="shared" si="12"/>
        <v>301247146.43067384</v>
      </c>
      <c r="O37" s="28">
        <f t="shared" si="12"/>
        <v>304256020.48378181</v>
      </c>
      <c r="P37" s="28">
        <f t="shared" si="12"/>
        <v>307271739.71397746</v>
      </c>
      <c r="Q37" s="28">
        <f t="shared" si="12"/>
        <v>310283854.32395619</v>
      </c>
      <c r="R37" s="28">
        <f t="shared" si="12"/>
        <v>313485053.19221854</v>
      </c>
      <c r="S37" s="28">
        <f t="shared" si="12"/>
        <v>316678405.05521709</v>
      </c>
      <c r="T37" s="28">
        <f t="shared" si="12"/>
        <v>319860042.97533196</v>
      </c>
      <c r="U37" s="28">
        <f t="shared" si="12"/>
        <v>323026379.852265</v>
      </c>
      <c r="V37" s="28">
        <f t="shared" si="12"/>
        <v>326174056.19016898</v>
      </c>
      <c r="W37" s="28">
        <f t="shared" si="12"/>
        <v>329299901.06211817</v>
      </c>
      <c r="X37" s="28">
        <f t="shared" si="12"/>
        <v>332400896.47997671</v>
      </c>
      <c r="Y37" s="28">
        <f t="shared" si="12"/>
        <v>335474147.49163777</v>
      </c>
      <c r="Z37" s="28">
        <f t="shared" si="12"/>
        <v>338516861.21786034</v>
      </c>
      <c r="AA37" s="28">
        <f t="shared" si="12"/>
        <v>341351352.87491107</v>
      </c>
      <c r="AB37" s="28">
        <f t="shared" si="12"/>
        <v>343983302.35233617</v>
      </c>
      <c r="AC37" s="28">
        <f t="shared" si="12"/>
        <v>346516632.28510165</v>
      </c>
      <c r="AD37" s="28">
        <f t="shared" si="12"/>
        <v>348940857.41824585</v>
      </c>
      <c r="AE37" s="28">
        <f t="shared" si="12"/>
        <v>351226239.77659607</v>
      </c>
      <c r="AF37" s="28">
        <f t="shared" si="12"/>
        <v>353358858.66126645</v>
      </c>
      <c r="AG37" s="28">
        <f t="shared" si="12"/>
        <v>355332027.33838224</v>
      </c>
      <c r="AH37" s="28">
        <f t="shared" si="12"/>
        <v>357125329.30783039</v>
      </c>
      <c r="AI37" s="28">
        <f t="shared" si="12"/>
        <v>358716607.73151171</v>
      </c>
      <c r="AJ37" s="28">
        <f t="shared" si="12"/>
        <v>360080997.39674127</v>
      </c>
      <c r="AK37" s="28">
        <f t="shared" si="12"/>
        <v>361193109.20244288</v>
      </c>
      <c r="AL37" s="28">
        <f t="shared" si="12"/>
        <v>362021330.45002693</v>
      </c>
      <c r="AM37" s="28">
        <f t="shared" si="12"/>
        <v>362531449.95373601</v>
      </c>
      <c r="AN37" s="28">
        <f t="shared" si="12"/>
        <v>362689625.1086123</v>
      </c>
      <c r="AO37" s="28">
        <f t="shared" si="12"/>
        <v>362458464.23389661</v>
      </c>
      <c r="AP37" s="28">
        <f t="shared" si="12"/>
        <v>361798254.11422777</v>
      </c>
      <c r="AQ37" s="28">
        <f t="shared" si="12"/>
        <v>360660469.60494399</v>
      </c>
      <c r="AR37" s="28">
        <f t="shared" si="12"/>
        <v>359003510.91476065</v>
      </c>
      <c r="AS37" s="28">
        <f t="shared" si="12"/>
        <v>356784716.24839169</v>
      </c>
      <c r="AT37" s="28">
        <f t="shared" si="12"/>
        <v>353944669.83583891</v>
      </c>
      <c r="AU37" s="28">
        <f t="shared" si="12"/>
        <v>350445911.71150249</v>
      </c>
    </row>
    <row r="38" spans="2:47" ht="15.95">
      <c r="B38" s="27" t="s">
        <v>573</v>
      </c>
      <c r="C38" s="28" t="s">
        <v>580</v>
      </c>
      <c r="D38" s="28">
        <f t="shared" ref="D38:AU38" si="13">+D15*1000000/$D$22</f>
        <v>351444730.10854244</v>
      </c>
      <c r="E38" s="28">
        <f t="shared" si="13"/>
        <v>345784625.00232357</v>
      </c>
      <c r="F38" s="28">
        <f t="shared" si="13"/>
        <v>339558017.9682278</v>
      </c>
      <c r="G38" s="28">
        <f t="shared" si="13"/>
        <v>332775045.86394453</v>
      </c>
      <c r="H38" s="28">
        <f t="shared" si="13"/>
        <v>325445845.54716265</v>
      </c>
      <c r="I38" s="28">
        <f t="shared" si="13"/>
        <v>318962589.01520902</v>
      </c>
      <c r="J38" s="28">
        <f t="shared" si="13"/>
        <v>322415709.4206382</v>
      </c>
      <c r="K38" s="28">
        <f t="shared" si="13"/>
        <v>325570329.05756354</v>
      </c>
      <c r="L38" s="28">
        <f t="shared" si="13"/>
        <v>328581118.08921367</v>
      </c>
      <c r="M38" s="28">
        <f t="shared" si="13"/>
        <v>331390165.14357203</v>
      </c>
      <c r="N38" s="28">
        <f t="shared" si="13"/>
        <v>334038174.96007633</v>
      </c>
      <c r="O38" s="28">
        <f t="shared" si="13"/>
        <v>336503497.43265837</v>
      </c>
      <c r="P38" s="28">
        <f t="shared" si="13"/>
        <v>338798817.40278393</v>
      </c>
      <c r="Q38" s="28">
        <f t="shared" si="13"/>
        <v>340934196.13483709</v>
      </c>
      <c r="R38" s="28">
        <f t="shared" si="13"/>
        <v>343393092.79801327</v>
      </c>
      <c r="S38" s="28">
        <f t="shared" si="13"/>
        <v>345771297.14303786</v>
      </c>
      <c r="T38" s="28">
        <f t="shared" si="13"/>
        <v>348059983.72940117</v>
      </c>
      <c r="U38" s="28">
        <f t="shared" si="13"/>
        <v>350264926.3624686</v>
      </c>
      <c r="V38" s="28">
        <f t="shared" si="13"/>
        <v>352385304.3897047</v>
      </c>
      <c r="W38" s="28">
        <f t="shared" si="13"/>
        <v>354427308.59654874</v>
      </c>
      <c r="X38" s="28">
        <f t="shared" si="13"/>
        <v>356382859.12131643</v>
      </c>
      <c r="Y38" s="28">
        <f t="shared" si="13"/>
        <v>358261552.78889906</v>
      </c>
      <c r="Z38" s="28">
        <f t="shared" si="13"/>
        <v>360066945.88874424</v>
      </c>
      <c r="AA38" s="28">
        <f t="shared" si="13"/>
        <v>361795203.41936344</v>
      </c>
      <c r="AB38" s="28">
        <f t="shared" si="13"/>
        <v>363452785.13627696</v>
      </c>
      <c r="AC38" s="28">
        <f t="shared" si="13"/>
        <v>365037909.3787123</v>
      </c>
      <c r="AD38" s="28">
        <f t="shared" si="13"/>
        <v>366555858.84895748</v>
      </c>
      <c r="AE38" s="28">
        <f t="shared" si="13"/>
        <v>368007470.16517115</v>
      </c>
      <c r="AF38" s="28">
        <f t="shared" si="13"/>
        <v>369391138.60324997</v>
      </c>
      <c r="AG38" s="28">
        <f t="shared" si="13"/>
        <v>370702529.86595148</v>
      </c>
      <c r="AH38" s="28">
        <f t="shared" si="13"/>
        <v>371954057.91268975</v>
      </c>
      <c r="AI38" s="28">
        <f t="shared" si="13"/>
        <v>373139096.93971521</v>
      </c>
      <c r="AJ38" s="28">
        <f t="shared" si="13"/>
        <v>374261170.92394674</v>
      </c>
      <c r="AK38" s="28">
        <f t="shared" si="13"/>
        <v>375315874.08297032</v>
      </c>
      <c r="AL38" s="28">
        <f t="shared" si="13"/>
        <v>376305953.17753768</v>
      </c>
      <c r="AM38" s="28">
        <f t="shared" si="13"/>
        <v>377224551.25671393</v>
      </c>
      <c r="AN38" s="28">
        <f t="shared" si="13"/>
        <v>378070213.70837551</v>
      </c>
      <c r="AO38" s="28">
        <f t="shared" si="13"/>
        <v>378861906.79071164</v>
      </c>
      <c r="AP38" s="28">
        <f t="shared" si="13"/>
        <v>379590680.9845829</v>
      </c>
      <c r="AQ38" s="28">
        <f t="shared" si="13"/>
        <v>380278453.23446143</v>
      </c>
      <c r="AR38" s="28">
        <f t="shared" si="13"/>
        <v>380914412.40900016</v>
      </c>
      <c r="AS38" s="28">
        <f t="shared" si="13"/>
        <v>381512019.23156494</v>
      </c>
      <c r="AT38" s="28">
        <f t="shared" si="13"/>
        <v>382076734.27072829</v>
      </c>
      <c r="AU38" s="28">
        <f t="shared" si="13"/>
        <v>382611977.00777388</v>
      </c>
    </row>
    <row r="39" spans="2:47" ht="15.95">
      <c r="B39" s="27" t="s">
        <v>574</v>
      </c>
      <c r="C39" s="28" t="s">
        <v>580</v>
      </c>
      <c r="D39" s="28">
        <f t="shared" ref="D39:AU39" si="14">+D16*1000000/$D$22</f>
        <v>0</v>
      </c>
      <c r="E39" s="28">
        <f t="shared" si="14"/>
        <v>0</v>
      </c>
      <c r="F39" s="28">
        <f t="shared" si="14"/>
        <v>0</v>
      </c>
      <c r="G39" s="28">
        <f t="shared" si="14"/>
        <v>0</v>
      </c>
      <c r="H39" s="28">
        <f t="shared" si="14"/>
        <v>0</v>
      </c>
      <c r="I39" s="28">
        <f t="shared" si="14"/>
        <v>0</v>
      </c>
      <c r="J39" s="28">
        <f t="shared" si="14"/>
        <v>0</v>
      </c>
      <c r="K39" s="28">
        <f t="shared" si="14"/>
        <v>0</v>
      </c>
      <c r="L39" s="28">
        <f t="shared" si="14"/>
        <v>0</v>
      </c>
      <c r="M39" s="28">
        <f t="shared" si="14"/>
        <v>0</v>
      </c>
      <c r="N39" s="28">
        <f t="shared" si="14"/>
        <v>0</v>
      </c>
      <c r="O39" s="28">
        <f t="shared" si="14"/>
        <v>0</v>
      </c>
      <c r="P39" s="28">
        <f t="shared" si="14"/>
        <v>0</v>
      </c>
      <c r="Q39" s="28">
        <f t="shared" si="14"/>
        <v>0</v>
      </c>
      <c r="R39" s="28">
        <f t="shared" si="14"/>
        <v>0</v>
      </c>
      <c r="S39" s="28">
        <f t="shared" si="14"/>
        <v>0</v>
      </c>
      <c r="T39" s="28">
        <f t="shared" si="14"/>
        <v>0</v>
      </c>
      <c r="U39" s="28">
        <f t="shared" si="14"/>
        <v>0</v>
      </c>
      <c r="V39" s="28">
        <f t="shared" si="14"/>
        <v>0</v>
      </c>
      <c r="W39" s="28">
        <f t="shared" si="14"/>
        <v>0</v>
      </c>
      <c r="X39" s="28">
        <f t="shared" si="14"/>
        <v>0</v>
      </c>
      <c r="Y39" s="28">
        <f t="shared" si="14"/>
        <v>0</v>
      </c>
      <c r="Z39" s="28">
        <f t="shared" si="14"/>
        <v>0</v>
      </c>
      <c r="AA39" s="28">
        <f t="shared" si="14"/>
        <v>0</v>
      </c>
      <c r="AB39" s="28">
        <f t="shared" si="14"/>
        <v>0</v>
      </c>
      <c r="AC39" s="28">
        <f t="shared" si="14"/>
        <v>0</v>
      </c>
      <c r="AD39" s="28">
        <f t="shared" si="14"/>
        <v>0</v>
      </c>
      <c r="AE39" s="28">
        <f t="shared" si="14"/>
        <v>0</v>
      </c>
      <c r="AF39" s="28">
        <f t="shared" si="14"/>
        <v>0</v>
      </c>
      <c r="AG39" s="28">
        <f t="shared" si="14"/>
        <v>0</v>
      </c>
      <c r="AH39" s="28">
        <f t="shared" si="14"/>
        <v>0</v>
      </c>
      <c r="AI39" s="28">
        <f t="shared" si="14"/>
        <v>0</v>
      </c>
      <c r="AJ39" s="28">
        <f t="shared" si="14"/>
        <v>0</v>
      </c>
      <c r="AK39" s="28">
        <f t="shared" si="14"/>
        <v>0</v>
      </c>
      <c r="AL39" s="28">
        <f t="shared" si="14"/>
        <v>0</v>
      </c>
      <c r="AM39" s="28">
        <f t="shared" si="14"/>
        <v>0</v>
      </c>
      <c r="AN39" s="28">
        <f t="shared" si="14"/>
        <v>0</v>
      </c>
      <c r="AO39" s="28">
        <f t="shared" si="14"/>
        <v>0</v>
      </c>
      <c r="AP39" s="28">
        <f t="shared" si="14"/>
        <v>0</v>
      </c>
      <c r="AQ39" s="28">
        <f t="shared" si="14"/>
        <v>0</v>
      </c>
      <c r="AR39" s="28">
        <f t="shared" si="14"/>
        <v>0</v>
      </c>
      <c r="AS39" s="28">
        <f t="shared" si="14"/>
        <v>0</v>
      </c>
      <c r="AT39" s="28">
        <f t="shared" si="14"/>
        <v>0</v>
      </c>
      <c r="AU39" s="28">
        <f t="shared" si="14"/>
        <v>0</v>
      </c>
    </row>
    <row r="40" spans="2:47" ht="15.95">
      <c r="B40" s="27" t="s">
        <v>575</v>
      </c>
      <c r="C40" s="28" t="s">
        <v>580</v>
      </c>
      <c r="D40" s="28">
        <f t="shared" ref="D40:AU40" si="15">+D17*1000000/$D$22</f>
        <v>0</v>
      </c>
      <c r="E40" s="28">
        <f t="shared" si="15"/>
        <v>0</v>
      </c>
      <c r="F40" s="28">
        <f t="shared" si="15"/>
        <v>0</v>
      </c>
      <c r="G40" s="28">
        <f t="shared" si="15"/>
        <v>0</v>
      </c>
      <c r="H40" s="28">
        <f t="shared" si="15"/>
        <v>0</v>
      </c>
      <c r="I40" s="28">
        <f t="shared" si="15"/>
        <v>0</v>
      </c>
      <c r="J40" s="28">
        <f t="shared" si="15"/>
        <v>0</v>
      </c>
      <c r="K40" s="28">
        <f t="shared" si="15"/>
        <v>0</v>
      </c>
      <c r="L40" s="28">
        <f t="shared" si="15"/>
        <v>0</v>
      </c>
      <c r="M40" s="28">
        <f t="shared" si="15"/>
        <v>0</v>
      </c>
      <c r="N40" s="28">
        <f t="shared" si="15"/>
        <v>0</v>
      </c>
      <c r="O40" s="28">
        <f t="shared" si="15"/>
        <v>0</v>
      </c>
      <c r="P40" s="28">
        <f t="shared" si="15"/>
        <v>0</v>
      </c>
      <c r="Q40" s="28">
        <f t="shared" si="15"/>
        <v>0</v>
      </c>
      <c r="R40" s="28">
        <f t="shared" si="15"/>
        <v>0</v>
      </c>
      <c r="S40" s="28">
        <f t="shared" si="15"/>
        <v>0</v>
      </c>
      <c r="T40" s="28">
        <f t="shared" si="15"/>
        <v>0</v>
      </c>
      <c r="U40" s="28">
        <f t="shared" si="15"/>
        <v>0</v>
      </c>
      <c r="V40" s="28">
        <f t="shared" si="15"/>
        <v>0</v>
      </c>
      <c r="W40" s="28">
        <f t="shared" si="15"/>
        <v>0</v>
      </c>
      <c r="X40" s="28">
        <f t="shared" si="15"/>
        <v>0</v>
      </c>
      <c r="Y40" s="28">
        <f t="shared" si="15"/>
        <v>0</v>
      </c>
      <c r="Z40" s="28">
        <f t="shared" si="15"/>
        <v>0</v>
      </c>
      <c r="AA40" s="28">
        <f t="shared" si="15"/>
        <v>0</v>
      </c>
      <c r="AB40" s="28">
        <f t="shared" si="15"/>
        <v>0</v>
      </c>
      <c r="AC40" s="28">
        <f t="shared" si="15"/>
        <v>0</v>
      </c>
      <c r="AD40" s="28">
        <f t="shared" si="15"/>
        <v>0</v>
      </c>
      <c r="AE40" s="28">
        <f t="shared" si="15"/>
        <v>0</v>
      </c>
      <c r="AF40" s="28">
        <f t="shared" si="15"/>
        <v>0</v>
      </c>
      <c r="AG40" s="28">
        <f t="shared" si="15"/>
        <v>0</v>
      </c>
      <c r="AH40" s="28">
        <f t="shared" si="15"/>
        <v>0</v>
      </c>
      <c r="AI40" s="28">
        <f t="shared" si="15"/>
        <v>0</v>
      </c>
      <c r="AJ40" s="28">
        <f t="shared" si="15"/>
        <v>0</v>
      </c>
      <c r="AK40" s="28">
        <f t="shared" si="15"/>
        <v>0</v>
      </c>
      <c r="AL40" s="28">
        <f t="shared" si="15"/>
        <v>0</v>
      </c>
      <c r="AM40" s="28">
        <f t="shared" si="15"/>
        <v>0</v>
      </c>
      <c r="AN40" s="28">
        <f t="shared" si="15"/>
        <v>0</v>
      </c>
      <c r="AO40" s="28">
        <f t="shared" si="15"/>
        <v>0</v>
      </c>
      <c r="AP40" s="28">
        <f t="shared" si="15"/>
        <v>0</v>
      </c>
      <c r="AQ40" s="28">
        <f t="shared" si="15"/>
        <v>0</v>
      </c>
      <c r="AR40" s="28">
        <f t="shared" si="15"/>
        <v>0</v>
      </c>
      <c r="AS40" s="28">
        <f t="shared" si="15"/>
        <v>0</v>
      </c>
      <c r="AT40" s="28">
        <f t="shared" si="15"/>
        <v>0</v>
      </c>
      <c r="AU40" s="28">
        <f t="shared" si="15"/>
        <v>0</v>
      </c>
    </row>
    <row r="41" spans="2:47" ht="15.95">
      <c r="B41" s="27"/>
      <c r="C41" s="28" t="s">
        <v>580</v>
      </c>
      <c r="D41" s="30">
        <f>SUM(D26:D40)</f>
        <v>622219584.8646059</v>
      </c>
      <c r="E41" s="30">
        <f t="shared" ref="E41:AU41" si="16">SUM(E26:E40)</f>
        <v>629532752.00306439</v>
      </c>
      <c r="F41" s="30">
        <f t="shared" si="16"/>
        <v>636414031.8693347</v>
      </c>
      <c r="G41" s="30">
        <f t="shared" si="16"/>
        <v>642873640.86599207</v>
      </c>
      <c r="H41" s="30">
        <f t="shared" si="16"/>
        <v>648921795.39561152</v>
      </c>
      <c r="I41" s="30">
        <f t="shared" si="16"/>
        <v>661973255.03233314</v>
      </c>
      <c r="J41" s="30">
        <f t="shared" si="16"/>
        <v>670943427.64794588</v>
      </c>
      <c r="K41" s="30">
        <f t="shared" si="16"/>
        <v>678182161.84405494</v>
      </c>
      <c r="L41" s="30">
        <f t="shared" si="16"/>
        <v>685362387.01349473</v>
      </c>
      <c r="M41" s="30">
        <f t="shared" si="16"/>
        <v>691954165.73425317</v>
      </c>
      <c r="N41" s="30">
        <f t="shared" si="16"/>
        <v>698399097.82222283</v>
      </c>
      <c r="O41" s="30">
        <f t="shared" si="16"/>
        <v>704667029.76382601</v>
      </c>
      <c r="P41" s="30">
        <f t="shared" si="16"/>
        <v>710763400.98517466</v>
      </c>
      <c r="Q41" s="30">
        <f t="shared" si="16"/>
        <v>716686002.68687701</v>
      </c>
      <c r="R41" s="30">
        <f t="shared" si="16"/>
        <v>723150962.56165659</v>
      </c>
      <c r="S41" s="30">
        <f t="shared" si="16"/>
        <v>729528874.7783072</v>
      </c>
      <c r="T41" s="30">
        <f t="shared" si="16"/>
        <v>735794073.64161539</v>
      </c>
      <c r="U41" s="30">
        <f t="shared" si="16"/>
        <v>741952073.33524358</v>
      </c>
      <c r="V41" s="30">
        <f t="shared" si="16"/>
        <v>747996625.86081386</v>
      </c>
      <c r="W41" s="30">
        <f t="shared" si="16"/>
        <v>753934834.92636776</v>
      </c>
      <c r="X41" s="30">
        <f t="shared" si="16"/>
        <v>759751482.19107103</v>
      </c>
      <c r="Y41" s="30">
        <f t="shared" si="16"/>
        <v>765451935.68074381</v>
      </c>
      <c r="Z41" s="30">
        <f t="shared" si="16"/>
        <v>771042456.63208354</v>
      </c>
      <c r="AA41" s="30">
        <f t="shared" si="16"/>
        <v>776332869.87446642</v>
      </c>
      <c r="AB41" s="30">
        <f t="shared" si="16"/>
        <v>781337649.43942869</v>
      </c>
      <c r="AC41" s="30">
        <f t="shared" si="16"/>
        <v>786159088.21415436</v>
      </c>
      <c r="AD41" s="30">
        <f t="shared" si="16"/>
        <v>790795089.96718478</v>
      </c>
      <c r="AE41" s="30">
        <f t="shared" si="16"/>
        <v>795210356.54278183</v>
      </c>
      <c r="AF41" s="30">
        <f t="shared" si="16"/>
        <v>799395689.49148178</v>
      </c>
      <c r="AG41" s="30">
        <f t="shared" si="16"/>
        <v>803328307.01650715</v>
      </c>
      <c r="AH41" s="30">
        <f t="shared" si="16"/>
        <v>807010504.29872179</v>
      </c>
      <c r="AI41" s="30">
        <f t="shared" si="16"/>
        <v>810411685.196154</v>
      </c>
      <c r="AJ41" s="30">
        <f t="shared" si="16"/>
        <v>813504728.4248786</v>
      </c>
      <c r="AK41" s="30">
        <f t="shared" si="16"/>
        <v>816258520.12893295</v>
      </c>
      <c r="AL41" s="30">
        <f t="shared" si="16"/>
        <v>818649330.95578289</v>
      </c>
      <c r="AM41" s="30">
        <f t="shared" si="16"/>
        <v>820639138.60361278</v>
      </c>
      <c r="AN41" s="30">
        <f t="shared" si="16"/>
        <v>822181939.33559537</v>
      </c>
      <c r="AO41" s="30">
        <f t="shared" si="16"/>
        <v>823259673.27386642</v>
      </c>
      <c r="AP41" s="30">
        <f t="shared" si="16"/>
        <v>823809532.5322578</v>
      </c>
      <c r="AQ41" s="30">
        <f t="shared" si="16"/>
        <v>823835326.01522303</v>
      </c>
      <c r="AR41" s="30">
        <f t="shared" si="16"/>
        <v>823270382.69675231</v>
      </c>
      <c r="AS41" s="30">
        <f t="shared" si="16"/>
        <v>822082987.83053267</v>
      </c>
      <c r="AT41" s="30">
        <f t="shared" si="16"/>
        <v>820215562.86078107</v>
      </c>
      <c r="AU41" s="30">
        <f t="shared" si="16"/>
        <v>817622541.67054176</v>
      </c>
    </row>
    <row r="43" spans="2:47">
      <c r="B43" s="24" t="s">
        <v>560</v>
      </c>
      <c r="C43" s="25" t="s">
        <v>422</v>
      </c>
      <c r="D43" s="25">
        <v>2017</v>
      </c>
      <c r="E43" s="25">
        <v>2018</v>
      </c>
      <c r="F43" s="25">
        <v>2019</v>
      </c>
      <c r="G43" s="25">
        <v>2020</v>
      </c>
      <c r="H43" s="25">
        <v>2021</v>
      </c>
      <c r="I43" s="25">
        <v>2022</v>
      </c>
      <c r="J43" s="25">
        <v>2023</v>
      </c>
      <c r="K43" s="25">
        <v>2024</v>
      </c>
      <c r="L43" s="25">
        <v>2025</v>
      </c>
      <c r="M43" s="25">
        <v>2026</v>
      </c>
      <c r="N43" s="25">
        <v>2027</v>
      </c>
      <c r="O43" s="25">
        <v>2028</v>
      </c>
      <c r="P43" s="25">
        <v>2029</v>
      </c>
      <c r="Q43" s="25">
        <v>2030</v>
      </c>
      <c r="R43" s="25">
        <v>2031</v>
      </c>
      <c r="S43" s="25">
        <v>2032</v>
      </c>
      <c r="T43" s="25">
        <v>2033</v>
      </c>
      <c r="U43" s="25">
        <v>2034</v>
      </c>
      <c r="V43" s="25">
        <v>2035</v>
      </c>
      <c r="W43" s="25">
        <v>2036</v>
      </c>
      <c r="X43" s="25">
        <v>2037</v>
      </c>
      <c r="Y43" s="25">
        <v>2038</v>
      </c>
      <c r="Z43" s="25">
        <v>2039</v>
      </c>
      <c r="AA43" s="25">
        <v>2040</v>
      </c>
      <c r="AB43" s="25">
        <v>2041</v>
      </c>
      <c r="AC43" s="25">
        <v>2042</v>
      </c>
      <c r="AD43" s="25">
        <v>2043</v>
      </c>
      <c r="AE43" s="25">
        <v>2044</v>
      </c>
      <c r="AF43" s="25">
        <v>2045</v>
      </c>
      <c r="AG43" s="25">
        <v>2046</v>
      </c>
      <c r="AH43" s="25">
        <v>2047</v>
      </c>
      <c r="AI43" s="25">
        <v>2048</v>
      </c>
      <c r="AJ43" s="25">
        <v>2049</v>
      </c>
      <c r="AK43" s="25">
        <v>2050</v>
      </c>
      <c r="AL43" s="25">
        <v>2051</v>
      </c>
      <c r="AM43" s="25">
        <v>2052</v>
      </c>
      <c r="AN43" s="25">
        <v>2053</v>
      </c>
      <c r="AO43" s="25">
        <v>2054</v>
      </c>
      <c r="AP43" s="25">
        <v>2055</v>
      </c>
      <c r="AQ43" s="25">
        <v>2056</v>
      </c>
      <c r="AR43" s="25">
        <v>2057</v>
      </c>
      <c r="AS43" s="25">
        <v>2058</v>
      </c>
      <c r="AT43" s="25">
        <v>2059</v>
      </c>
      <c r="AU43" s="25">
        <v>2060</v>
      </c>
    </row>
    <row r="44" spans="2:47">
      <c r="B44" s="27" t="s">
        <v>561</v>
      </c>
      <c r="C44" s="28" t="s">
        <v>401</v>
      </c>
      <c r="D44" s="53">
        <v>0</v>
      </c>
      <c r="E44" s="53">
        <v>0</v>
      </c>
      <c r="F44" s="53">
        <v>0</v>
      </c>
      <c r="G44" s="53">
        <v>0</v>
      </c>
      <c r="H44" s="53">
        <v>0</v>
      </c>
      <c r="I44" s="53">
        <v>0</v>
      </c>
      <c r="J44" s="53">
        <v>0</v>
      </c>
      <c r="K44" s="53">
        <v>0</v>
      </c>
      <c r="L44" s="53">
        <v>0.05</v>
      </c>
      <c r="M44" s="53">
        <f>+L44+($Q$44-$L$44)/($Q$43-$L$43)</f>
        <v>8.0000000000000016E-2</v>
      </c>
      <c r="N44" s="53">
        <f>+M44+($Q$44-$L$44)/($Q$43-$L$43)</f>
        <v>0.11000000000000001</v>
      </c>
      <c r="O44" s="53">
        <f>+N44+($Q$44-$L$44)/($Q$43-$L$43)</f>
        <v>0.14000000000000001</v>
      </c>
      <c r="P44" s="53">
        <f>+O44+($Q$44-$L$44)/($Q$43-$L$43)</f>
        <v>0.17</v>
      </c>
      <c r="Q44" s="53">
        <v>0.2</v>
      </c>
      <c r="R44" s="53">
        <f t="shared" ref="R44:R58" si="17">+Q44</f>
        <v>0.2</v>
      </c>
      <c r="S44" s="53">
        <f t="shared" ref="S44:AU53" si="18">+R44</f>
        <v>0.2</v>
      </c>
      <c r="T44" s="53">
        <f t="shared" si="18"/>
        <v>0.2</v>
      </c>
      <c r="U44" s="53">
        <f t="shared" si="18"/>
        <v>0.2</v>
      </c>
      <c r="V44" s="53">
        <f t="shared" si="18"/>
        <v>0.2</v>
      </c>
      <c r="W44" s="53">
        <f t="shared" si="18"/>
        <v>0.2</v>
      </c>
      <c r="X44" s="53">
        <f t="shared" si="18"/>
        <v>0.2</v>
      </c>
      <c r="Y44" s="53">
        <f t="shared" si="18"/>
        <v>0.2</v>
      </c>
      <c r="Z44" s="53">
        <f t="shared" si="18"/>
        <v>0.2</v>
      </c>
      <c r="AA44" s="53">
        <f t="shared" si="18"/>
        <v>0.2</v>
      </c>
      <c r="AB44" s="53">
        <f t="shared" si="18"/>
        <v>0.2</v>
      </c>
      <c r="AC44" s="53">
        <f t="shared" si="18"/>
        <v>0.2</v>
      </c>
      <c r="AD44" s="53">
        <f t="shared" si="18"/>
        <v>0.2</v>
      </c>
      <c r="AE44" s="53">
        <f t="shared" si="18"/>
        <v>0.2</v>
      </c>
      <c r="AF44" s="53">
        <f t="shared" si="18"/>
        <v>0.2</v>
      </c>
      <c r="AG44" s="53">
        <f t="shared" si="18"/>
        <v>0.2</v>
      </c>
      <c r="AH44" s="53">
        <f t="shared" si="18"/>
        <v>0.2</v>
      </c>
      <c r="AI44" s="53">
        <f t="shared" si="18"/>
        <v>0.2</v>
      </c>
      <c r="AJ44" s="53">
        <f t="shared" si="18"/>
        <v>0.2</v>
      </c>
      <c r="AK44" s="53">
        <f t="shared" si="18"/>
        <v>0.2</v>
      </c>
      <c r="AL44" s="53">
        <f t="shared" si="18"/>
        <v>0.2</v>
      </c>
      <c r="AM44" s="53">
        <f t="shared" si="18"/>
        <v>0.2</v>
      </c>
      <c r="AN44" s="53">
        <f t="shared" si="18"/>
        <v>0.2</v>
      </c>
      <c r="AO44" s="53">
        <f t="shared" si="18"/>
        <v>0.2</v>
      </c>
      <c r="AP44" s="53">
        <f t="shared" si="18"/>
        <v>0.2</v>
      </c>
      <c r="AQ44" s="53">
        <f t="shared" si="18"/>
        <v>0.2</v>
      </c>
      <c r="AR44" s="53">
        <f t="shared" si="18"/>
        <v>0.2</v>
      </c>
      <c r="AS44" s="53">
        <f t="shared" si="18"/>
        <v>0.2</v>
      </c>
      <c r="AT44" s="53">
        <f t="shared" si="18"/>
        <v>0.2</v>
      </c>
      <c r="AU44" s="53">
        <f t="shared" si="18"/>
        <v>0.2</v>
      </c>
    </row>
    <row r="45" spans="2:47">
      <c r="B45" s="27" t="s">
        <v>562</v>
      </c>
      <c r="C45" s="28" t="s">
        <v>401</v>
      </c>
      <c r="D45" s="53">
        <v>0</v>
      </c>
      <c r="E45" s="53">
        <v>0</v>
      </c>
      <c r="F45" s="53">
        <v>0</v>
      </c>
      <c r="G45" s="53">
        <v>0</v>
      </c>
      <c r="H45" s="53">
        <v>0</v>
      </c>
      <c r="I45" s="53">
        <v>0</v>
      </c>
      <c r="J45" s="53">
        <v>0</v>
      </c>
      <c r="K45" s="53">
        <v>0</v>
      </c>
      <c r="L45" s="53">
        <v>0.05</v>
      </c>
      <c r="M45" s="53">
        <f t="shared" ref="M45:P58" si="19">+L45+($Q$44-$L$44)/($Q$43-$L$43)</f>
        <v>8.0000000000000016E-2</v>
      </c>
      <c r="N45" s="53">
        <f t="shared" si="19"/>
        <v>0.11000000000000001</v>
      </c>
      <c r="O45" s="53">
        <f t="shared" si="19"/>
        <v>0.14000000000000001</v>
      </c>
      <c r="P45" s="53">
        <f t="shared" si="19"/>
        <v>0.17</v>
      </c>
      <c r="Q45" s="53">
        <v>0.2</v>
      </c>
      <c r="R45" s="53">
        <f t="shared" si="17"/>
        <v>0.2</v>
      </c>
      <c r="S45" s="53">
        <f t="shared" ref="S45:AG45" si="20">+R45</f>
        <v>0.2</v>
      </c>
      <c r="T45" s="53">
        <f t="shared" si="20"/>
        <v>0.2</v>
      </c>
      <c r="U45" s="53">
        <f t="shared" si="20"/>
        <v>0.2</v>
      </c>
      <c r="V45" s="53">
        <f t="shared" si="20"/>
        <v>0.2</v>
      </c>
      <c r="W45" s="53">
        <f t="shared" si="20"/>
        <v>0.2</v>
      </c>
      <c r="X45" s="53">
        <f t="shared" si="20"/>
        <v>0.2</v>
      </c>
      <c r="Y45" s="53">
        <f t="shared" si="20"/>
        <v>0.2</v>
      </c>
      <c r="Z45" s="53">
        <f t="shared" si="20"/>
        <v>0.2</v>
      </c>
      <c r="AA45" s="53">
        <f t="shared" si="20"/>
        <v>0.2</v>
      </c>
      <c r="AB45" s="53">
        <f t="shared" si="20"/>
        <v>0.2</v>
      </c>
      <c r="AC45" s="53">
        <f t="shared" si="20"/>
        <v>0.2</v>
      </c>
      <c r="AD45" s="53">
        <f t="shared" si="20"/>
        <v>0.2</v>
      </c>
      <c r="AE45" s="53">
        <f t="shared" si="20"/>
        <v>0.2</v>
      </c>
      <c r="AF45" s="53">
        <f t="shared" si="20"/>
        <v>0.2</v>
      </c>
      <c r="AG45" s="53">
        <f t="shared" si="20"/>
        <v>0.2</v>
      </c>
      <c r="AH45" s="53">
        <f t="shared" si="18"/>
        <v>0.2</v>
      </c>
      <c r="AI45" s="53">
        <f t="shared" si="18"/>
        <v>0.2</v>
      </c>
      <c r="AJ45" s="53">
        <f t="shared" si="18"/>
        <v>0.2</v>
      </c>
      <c r="AK45" s="53">
        <f t="shared" si="18"/>
        <v>0.2</v>
      </c>
      <c r="AL45" s="53">
        <f t="shared" si="18"/>
        <v>0.2</v>
      </c>
      <c r="AM45" s="53">
        <f t="shared" si="18"/>
        <v>0.2</v>
      </c>
      <c r="AN45" s="53">
        <f t="shared" si="18"/>
        <v>0.2</v>
      </c>
      <c r="AO45" s="53">
        <f t="shared" si="18"/>
        <v>0.2</v>
      </c>
      <c r="AP45" s="53">
        <f t="shared" si="18"/>
        <v>0.2</v>
      </c>
      <c r="AQ45" s="53">
        <f t="shared" si="18"/>
        <v>0.2</v>
      </c>
      <c r="AR45" s="53">
        <f t="shared" si="18"/>
        <v>0.2</v>
      </c>
      <c r="AS45" s="53">
        <f t="shared" si="18"/>
        <v>0.2</v>
      </c>
      <c r="AT45" s="53">
        <f t="shared" si="18"/>
        <v>0.2</v>
      </c>
      <c r="AU45" s="53">
        <f t="shared" si="18"/>
        <v>0.2</v>
      </c>
    </row>
    <row r="46" spans="2:47">
      <c r="B46" s="27" t="s">
        <v>563</v>
      </c>
      <c r="C46" s="28" t="s">
        <v>401</v>
      </c>
      <c r="D46" s="53">
        <v>0</v>
      </c>
      <c r="E46" s="53">
        <v>0</v>
      </c>
      <c r="F46" s="53">
        <v>0</v>
      </c>
      <c r="G46" s="53">
        <v>0</v>
      </c>
      <c r="H46" s="53">
        <v>0</v>
      </c>
      <c r="I46" s="53">
        <v>0</v>
      </c>
      <c r="J46" s="53">
        <v>0</v>
      </c>
      <c r="K46" s="53">
        <v>0</v>
      </c>
      <c r="L46" s="53">
        <v>0.05</v>
      </c>
      <c r="M46" s="53">
        <f t="shared" si="19"/>
        <v>8.0000000000000016E-2</v>
      </c>
      <c r="N46" s="53">
        <f t="shared" si="19"/>
        <v>0.11000000000000001</v>
      </c>
      <c r="O46" s="53">
        <f t="shared" si="19"/>
        <v>0.14000000000000001</v>
      </c>
      <c r="P46" s="53">
        <f t="shared" si="19"/>
        <v>0.17</v>
      </c>
      <c r="Q46" s="53">
        <v>0.2</v>
      </c>
      <c r="R46" s="53">
        <f t="shared" si="17"/>
        <v>0.2</v>
      </c>
      <c r="S46" s="53">
        <f t="shared" si="18"/>
        <v>0.2</v>
      </c>
      <c r="T46" s="53">
        <f t="shared" si="18"/>
        <v>0.2</v>
      </c>
      <c r="U46" s="53">
        <f t="shared" si="18"/>
        <v>0.2</v>
      </c>
      <c r="V46" s="53">
        <f t="shared" si="18"/>
        <v>0.2</v>
      </c>
      <c r="W46" s="53">
        <f t="shared" si="18"/>
        <v>0.2</v>
      </c>
      <c r="X46" s="53">
        <f t="shared" si="18"/>
        <v>0.2</v>
      </c>
      <c r="Y46" s="53">
        <f t="shared" si="18"/>
        <v>0.2</v>
      </c>
      <c r="Z46" s="53">
        <f t="shared" si="18"/>
        <v>0.2</v>
      </c>
      <c r="AA46" s="53">
        <f t="shared" si="18"/>
        <v>0.2</v>
      </c>
      <c r="AB46" s="53">
        <f t="shared" si="18"/>
        <v>0.2</v>
      </c>
      <c r="AC46" s="53">
        <f t="shared" si="18"/>
        <v>0.2</v>
      </c>
      <c r="AD46" s="53">
        <f t="shared" si="18"/>
        <v>0.2</v>
      </c>
      <c r="AE46" s="53">
        <f t="shared" si="18"/>
        <v>0.2</v>
      </c>
      <c r="AF46" s="53">
        <f t="shared" si="18"/>
        <v>0.2</v>
      </c>
      <c r="AG46" s="53">
        <f t="shared" si="18"/>
        <v>0.2</v>
      </c>
      <c r="AH46" s="53">
        <f t="shared" si="18"/>
        <v>0.2</v>
      </c>
      <c r="AI46" s="53">
        <f t="shared" si="18"/>
        <v>0.2</v>
      </c>
      <c r="AJ46" s="53">
        <f t="shared" si="18"/>
        <v>0.2</v>
      </c>
      <c r="AK46" s="53">
        <f t="shared" si="18"/>
        <v>0.2</v>
      </c>
      <c r="AL46" s="53">
        <f t="shared" si="18"/>
        <v>0.2</v>
      </c>
      <c r="AM46" s="53">
        <f t="shared" si="18"/>
        <v>0.2</v>
      </c>
      <c r="AN46" s="53">
        <f t="shared" si="18"/>
        <v>0.2</v>
      </c>
      <c r="AO46" s="53">
        <f t="shared" si="18"/>
        <v>0.2</v>
      </c>
      <c r="AP46" s="53">
        <f t="shared" si="18"/>
        <v>0.2</v>
      </c>
      <c r="AQ46" s="53">
        <f t="shared" si="18"/>
        <v>0.2</v>
      </c>
      <c r="AR46" s="53">
        <f t="shared" si="18"/>
        <v>0.2</v>
      </c>
      <c r="AS46" s="53">
        <f t="shared" si="18"/>
        <v>0.2</v>
      </c>
      <c r="AT46" s="53">
        <f t="shared" si="18"/>
        <v>0.2</v>
      </c>
      <c r="AU46" s="53">
        <f t="shared" si="18"/>
        <v>0.2</v>
      </c>
    </row>
    <row r="47" spans="2:47">
      <c r="B47" s="27" t="s">
        <v>564</v>
      </c>
      <c r="C47" s="28" t="s">
        <v>401</v>
      </c>
      <c r="D47" s="53">
        <v>0</v>
      </c>
      <c r="E47" s="53">
        <v>0</v>
      </c>
      <c r="F47" s="53">
        <v>0</v>
      </c>
      <c r="G47" s="53">
        <v>0</v>
      </c>
      <c r="H47" s="53">
        <v>0</v>
      </c>
      <c r="I47" s="53">
        <v>0</v>
      </c>
      <c r="J47" s="53">
        <v>0.05</v>
      </c>
      <c r="K47" s="53">
        <v>0.05</v>
      </c>
      <c r="L47" s="53">
        <v>0.05</v>
      </c>
      <c r="M47" s="53">
        <f t="shared" si="19"/>
        <v>8.0000000000000016E-2</v>
      </c>
      <c r="N47" s="53">
        <f t="shared" si="19"/>
        <v>0.11000000000000001</v>
      </c>
      <c r="O47" s="53">
        <f t="shared" si="19"/>
        <v>0.14000000000000001</v>
      </c>
      <c r="P47" s="53">
        <f t="shared" si="19"/>
        <v>0.17</v>
      </c>
      <c r="Q47" s="53">
        <v>0.2</v>
      </c>
      <c r="R47" s="53">
        <f t="shared" si="17"/>
        <v>0.2</v>
      </c>
      <c r="S47" s="53">
        <f t="shared" si="18"/>
        <v>0.2</v>
      </c>
      <c r="T47" s="53">
        <f t="shared" si="18"/>
        <v>0.2</v>
      </c>
      <c r="U47" s="53">
        <f t="shared" si="18"/>
        <v>0.2</v>
      </c>
      <c r="V47" s="53">
        <f t="shared" si="18"/>
        <v>0.2</v>
      </c>
      <c r="W47" s="53">
        <f t="shared" si="18"/>
        <v>0.2</v>
      </c>
      <c r="X47" s="53">
        <f t="shared" si="18"/>
        <v>0.2</v>
      </c>
      <c r="Y47" s="53">
        <f t="shared" si="18"/>
        <v>0.2</v>
      </c>
      <c r="Z47" s="53">
        <f t="shared" si="18"/>
        <v>0.2</v>
      </c>
      <c r="AA47" s="53">
        <f t="shared" si="18"/>
        <v>0.2</v>
      </c>
      <c r="AB47" s="53">
        <f t="shared" si="18"/>
        <v>0.2</v>
      </c>
      <c r="AC47" s="53">
        <f t="shared" si="18"/>
        <v>0.2</v>
      </c>
      <c r="AD47" s="53">
        <f t="shared" si="18"/>
        <v>0.2</v>
      </c>
      <c r="AE47" s="53">
        <f t="shared" si="18"/>
        <v>0.2</v>
      </c>
      <c r="AF47" s="53">
        <f t="shared" si="18"/>
        <v>0.2</v>
      </c>
      <c r="AG47" s="53">
        <f t="shared" si="18"/>
        <v>0.2</v>
      </c>
      <c r="AH47" s="53">
        <f t="shared" si="18"/>
        <v>0.2</v>
      </c>
      <c r="AI47" s="53">
        <f t="shared" si="18"/>
        <v>0.2</v>
      </c>
      <c r="AJ47" s="53">
        <f t="shared" si="18"/>
        <v>0.2</v>
      </c>
      <c r="AK47" s="53">
        <f t="shared" si="18"/>
        <v>0.2</v>
      </c>
      <c r="AL47" s="53">
        <f t="shared" si="18"/>
        <v>0.2</v>
      </c>
      <c r="AM47" s="53">
        <f t="shared" si="18"/>
        <v>0.2</v>
      </c>
      <c r="AN47" s="53">
        <f t="shared" si="18"/>
        <v>0.2</v>
      </c>
      <c r="AO47" s="53">
        <f t="shared" si="18"/>
        <v>0.2</v>
      </c>
      <c r="AP47" s="53">
        <f t="shared" si="18"/>
        <v>0.2</v>
      </c>
      <c r="AQ47" s="53">
        <f t="shared" si="18"/>
        <v>0.2</v>
      </c>
      <c r="AR47" s="53">
        <f t="shared" si="18"/>
        <v>0.2</v>
      </c>
      <c r="AS47" s="53">
        <f t="shared" si="18"/>
        <v>0.2</v>
      </c>
      <c r="AT47" s="53">
        <f t="shared" si="18"/>
        <v>0.2</v>
      </c>
      <c r="AU47" s="53">
        <f t="shared" si="18"/>
        <v>0.2</v>
      </c>
    </row>
    <row r="48" spans="2:47">
      <c r="B48" s="27" t="s">
        <v>565</v>
      </c>
      <c r="C48" s="28" t="s">
        <v>401</v>
      </c>
      <c r="D48" s="53">
        <v>0</v>
      </c>
      <c r="E48" s="53">
        <v>0</v>
      </c>
      <c r="F48" s="53">
        <v>0</v>
      </c>
      <c r="G48" s="53">
        <v>0</v>
      </c>
      <c r="H48" s="53">
        <v>0</v>
      </c>
      <c r="I48" s="53">
        <v>0</v>
      </c>
      <c r="J48" s="53">
        <v>0</v>
      </c>
      <c r="K48" s="53">
        <v>0</v>
      </c>
      <c r="L48" s="53">
        <v>0.05</v>
      </c>
      <c r="M48" s="53">
        <f t="shared" si="19"/>
        <v>8.0000000000000016E-2</v>
      </c>
      <c r="N48" s="53">
        <f t="shared" si="19"/>
        <v>0.11000000000000001</v>
      </c>
      <c r="O48" s="53">
        <f t="shared" si="19"/>
        <v>0.14000000000000001</v>
      </c>
      <c r="P48" s="53">
        <f t="shared" si="19"/>
        <v>0.17</v>
      </c>
      <c r="Q48" s="53">
        <v>0.2</v>
      </c>
      <c r="R48" s="53">
        <f t="shared" si="17"/>
        <v>0.2</v>
      </c>
      <c r="S48" s="53">
        <f t="shared" si="18"/>
        <v>0.2</v>
      </c>
      <c r="T48" s="53">
        <f t="shared" si="18"/>
        <v>0.2</v>
      </c>
      <c r="U48" s="53">
        <f t="shared" si="18"/>
        <v>0.2</v>
      </c>
      <c r="V48" s="53">
        <f t="shared" si="18"/>
        <v>0.2</v>
      </c>
      <c r="W48" s="53">
        <f t="shared" si="18"/>
        <v>0.2</v>
      </c>
      <c r="X48" s="53">
        <f t="shared" si="18"/>
        <v>0.2</v>
      </c>
      <c r="Y48" s="53">
        <f t="shared" si="18"/>
        <v>0.2</v>
      </c>
      <c r="Z48" s="53">
        <f t="shared" si="18"/>
        <v>0.2</v>
      </c>
      <c r="AA48" s="53">
        <f t="shared" si="18"/>
        <v>0.2</v>
      </c>
      <c r="AB48" s="53">
        <f t="shared" si="18"/>
        <v>0.2</v>
      </c>
      <c r="AC48" s="53">
        <f t="shared" si="18"/>
        <v>0.2</v>
      </c>
      <c r="AD48" s="53">
        <f t="shared" si="18"/>
        <v>0.2</v>
      </c>
      <c r="AE48" s="53">
        <f t="shared" si="18"/>
        <v>0.2</v>
      </c>
      <c r="AF48" s="53">
        <f t="shared" si="18"/>
        <v>0.2</v>
      </c>
      <c r="AG48" s="53">
        <f t="shared" si="18"/>
        <v>0.2</v>
      </c>
      <c r="AH48" s="53">
        <f t="shared" si="18"/>
        <v>0.2</v>
      </c>
      <c r="AI48" s="53">
        <f t="shared" si="18"/>
        <v>0.2</v>
      </c>
      <c r="AJ48" s="53">
        <f t="shared" si="18"/>
        <v>0.2</v>
      </c>
      <c r="AK48" s="53">
        <f t="shared" si="18"/>
        <v>0.2</v>
      </c>
      <c r="AL48" s="53">
        <f t="shared" si="18"/>
        <v>0.2</v>
      </c>
      <c r="AM48" s="53">
        <f t="shared" si="18"/>
        <v>0.2</v>
      </c>
      <c r="AN48" s="53">
        <f t="shared" si="18"/>
        <v>0.2</v>
      </c>
      <c r="AO48" s="53">
        <f t="shared" si="18"/>
        <v>0.2</v>
      </c>
      <c r="AP48" s="53">
        <f t="shared" si="18"/>
        <v>0.2</v>
      </c>
      <c r="AQ48" s="53">
        <f t="shared" si="18"/>
        <v>0.2</v>
      </c>
      <c r="AR48" s="53">
        <f t="shared" si="18"/>
        <v>0.2</v>
      </c>
      <c r="AS48" s="53">
        <f t="shared" si="18"/>
        <v>0.2</v>
      </c>
      <c r="AT48" s="53">
        <f t="shared" si="18"/>
        <v>0.2</v>
      </c>
      <c r="AU48" s="53">
        <f t="shared" si="18"/>
        <v>0.2</v>
      </c>
    </row>
    <row r="49" spans="2:47">
      <c r="B49" s="27" t="s">
        <v>566</v>
      </c>
      <c r="C49" s="28" t="s">
        <v>401</v>
      </c>
      <c r="D49" s="53">
        <v>0</v>
      </c>
      <c r="E49" s="53">
        <v>0</v>
      </c>
      <c r="F49" s="53">
        <v>0</v>
      </c>
      <c r="G49" s="53">
        <v>0</v>
      </c>
      <c r="H49" s="53">
        <v>0</v>
      </c>
      <c r="I49" s="53">
        <v>0</v>
      </c>
      <c r="J49" s="53">
        <v>0</v>
      </c>
      <c r="K49" s="53">
        <v>0</v>
      </c>
      <c r="L49" s="53">
        <v>0.05</v>
      </c>
      <c r="M49" s="53">
        <f t="shared" si="19"/>
        <v>8.0000000000000016E-2</v>
      </c>
      <c r="N49" s="53">
        <f t="shared" si="19"/>
        <v>0.11000000000000001</v>
      </c>
      <c r="O49" s="53">
        <f t="shared" si="19"/>
        <v>0.14000000000000001</v>
      </c>
      <c r="P49" s="53">
        <f t="shared" si="19"/>
        <v>0.17</v>
      </c>
      <c r="Q49" s="53">
        <v>0.2</v>
      </c>
      <c r="R49" s="53">
        <f t="shared" si="17"/>
        <v>0.2</v>
      </c>
      <c r="S49" s="53">
        <f t="shared" si="18"/>
        <v>0.2</v>
      </c>
      <c r="T49" s="53">
        <f t="shared" si="18"/>
        <v>0.2</v>
      </c>
      <c r="U49" s="53">
        <f t="shared" si="18"/>
        <v>0.2</v>
      </c>
      <c r="V49" s="53">
        <f t="shared" si="18"/>
        <v>0.2</v>
      </c>
      <c r="W49" s="53">
        <f t="shared" si="18"/>
        <v>0.2</v>
      </c>
      <c r="X49" s="53">
        <f t="shared" si="18"/>
        <v>0.2</v>
      </c>
      <c r="Y49" s="53">
        <f t="shared" si="18"/>
        <v>0.2</v>
      </c>
      <c r="Z49" s="53">
        <f t="shared" si="18"/>
        <v>0.2</v>
      </c>
      <c r="AA49" s="53">
        <f t="shared" si="18"/>
        <v>0.2</v>
      </c>
      <c r="AB49" s="53">
        <f t="shared" si="18"/>
        <v>0.2</v>
      </c>
      <c r="AC49" s="53">
        <f t="shared" si="18"/>
        <v>0.2</v>
      </c>
      <c r="AD49" s="53">
        <f t="shared" si="18"/>
        <v>0.2</v>
      </c>
      <c r="AE49" s="53">
        <f t="shared" si="18"/>
        <v>0.2</v>
      </c>
      <c r="AF49" s="53">
        <f t="shared" si="18"/>
        <v>0.2</v>
      </c>
      <c r="AG49" s="53">
        <f t="shared" si="18"/>
        <v>0.2</v>
      </c>
      <c r="AH49" s="53">
        <f t="shared" si="18"/>
        <v>0.2</v>
      </c>
      <c r="AI49" s="53">
        <f t="shared" si="18"/>
        <v>0.2</v>
      </c>
      <c r="AJ49" s="53">
        <f t="shared" si="18"/>
        <v>0.2</v>
      </c>
      <c r="AK49" s="53">
        <f t="shared" si="18"/>
        <v>0.2</v>
      </c>
      <c r="AL49" s="53">
        <f t="shared" si="18"/>
        <v>0.2</v>
      </c>
      <c r="AM49" s="53">
        <f t="shared" si="18"/>
        <v>0.2</v>
      </c>
      <c r="AN49" s="53">
        <f t="shared" si="18"/>
        <v>0.2</v>
      </c>
      <c r="AO49" s="53">
        <f t="shared" si="18"/>
        <v>0.2</v>
      </c>
      <c r="AP49" s="53">
        <f t="shared" si="18"/>
        <v>0.2</v>
      </c>
      <c r="AQ49" s="53">
        <f t="shared" si="18"/>
        <v>0.2</v>
      </c>
      <c r="AR49" s="53">
        <f t="shared" si="18"/>
        <v>0.2</v>
      </c>
      <c r="AS49" s="53">
        <f t="shared" si="18"/>
        <v>0.2</v>
      </c>
      <c r="AT49" s="53">
        <f t="shared" si="18"/>
        <v>0.2</v>
      </c>
      <c r="AU49" s="53">
        <f t="shared" si="18"/>
        <v>0.2</v>
      </c>
    </row>
    <row r="50" spans="2:47">
      <c r="B50" s="27" t="s">
        <v>567</v>
      </c>
      <c r="C50" s="28" t="s">
        <v>401</v>
      </c>
      <c r="D50" s="53">
        <v>0</v>
      </c>
      <c r="E50" s="53">
        <v>0</v>
      </c>
      <c r="F50" s="53">
        <v>0</v>
      </c>
      <c r="G50" s="53">
        <v>0</v>
      </c>
      <c r="H50" s="53">
        <v>0</v>
      </c>
      <c r="I50" s="53">
        <v>0</v>
      </c>
      <c r="J50" s="53">
        <v>0</v>
      </c>
      <c r="K50" s="53">
        <v>0</v>
      </c>
      <c r="L50" s="53">
        <v>0.05</v>
      </c>
      <c r="M50" s="53">
        <f t="shared" si="19"/>
        <v>8.0000000000000016E-2</v>
      </c>
      <c r="N50" s="53">
        <f t="shared" si="19"/>
        <v>0.11000000000000001</v>
      </c>
      <c r="O50" s="53">
        <f t="shared" si="19"/>
        <v>0.14000000000000001</v>
      </c>
      <c r="P50" s="53">
        <f t="shared" si="19"/>
        <v>0.17</v>
      </c>
      <c r="Q50" s="53">
        <v>0.2</v>
      </c>
      <c r="R50" s="53">
        <f t="shared" si="17"/>
        <v>0.2</v>
      </c>
      <c r="S50" s="53">
        <f t="shared" si="18"/>
        <v>0.2</v>
      </c>
      <c r="T50" s="53">
        <f t="shared" si="18"/>
        <v>0.2</v>
      </c>
      <c r="U50" s="53">
        <f t="shared" si="18"/>
        <v>0.2</v>
      </c>
      <c r="V50" s="53">
        <f t="shared" si="18"/>
        <v>0.2</v>
      </c>
      <c r="W50" s="53">
        <f t="shared" si="18"/>
        <v>0.2</v>
      </c>
      <c r="X50" s="53">
        <f t="shared" si="18"/>
        <v>0.2</v>
      </c>
      <c r="Y50" s="53">
        <f t="shared" si="18"/>
        <v>0.2</v>
      </c>
      <c r="Z50" s="53">
        <f t="shared" si="18"/>
        <v>0.2</v>
      </c>
      <c r="AA50" s="53">
        <f t="shared" si="18"/>
        <v>0.2</v>
      </c>
      <c r="AB50" s="53">
        <f t="shared" si="18"/>
        <v>0.2</v>
      </c>
      <c r="AC50" s="53">
        <f t="shared" si="18"/>
        <v>0.2</v>
      </c>
      <c r="AD50" s="53">
        <f t="shared" si="18"/>
        <v>0.2</v>
      </c>
      <c r="AE50" s="53">
        <f t="shared" si="18"/>
        <v>0.2</v>
      </c>
      <c r="AF50" s="53">
        <f t="shared" si="18"/>
        <v>0.2</v>
      </c>
      <c r="AG50" s="53">
        <f t="shared" si="18"/>
        <v>0.2</v>
      </c>
      <c r="AH50" s="53">
        <f t="shared" si="18"/>
        <v>0.2</v>
      </c>
      <c r="AI50" s="53">
        <f t="shared" si="18"/>
        <v>0.2</v>
      </c>
      <c r="AJ50" s="53">
        <f t="shared" si="18"/>
        <v>0.2</v>
      </c>
      <c r="AK50" s="53">
        <f t="shared" si="18"/>
        <v>0.2</v>
      </c>
      <c r="AL50" s="53">
        <f t="shared" si="18"/>
        <v>0.2</v>
      </c>
      <c r="AM50" s="53">
        <f t="shared" si="18"/>
        <v>0.2</v>
      </c>
      <c r="AN50" s="53">
        <f t="shared" si="18"/>
        <v>0.2</v>
      </c>
      <c r="AO50" s="53">
        <f t="shared" si="18"/>
        <v>0.2</v>
      </c>
      <c r="AP50" s="53">
        <f t="shared" si="18"/>
        <v>0.2</v>
      </c>
      <c r="AQ50" s="53">
        <f t="shared" si="18"/>
        <v>0.2</v>
      </c>
      <c r="AR50" s="53">
        <f t="shared" si="18"/>
        <v>0.2</v>
      </c>
      <c r="AS50" s="53">
        <f t="shared" si="18"/>
        <v>0.2</v>
      </c>
      <c r="AT50" s="53">
        <f t="shared" si="18"/>
        <v>0.2</v>
      </c>
      <c r="AU50" s="53">
        <f t="shared" si="18"/>
        <v>0.2</v>
      </c>
    </row>
    <row r="51" spans="2:47">
      <c r="B51" s="27" t="s">
        <v>568</v>
      </c>
      <c r="C51" s="28" t="s">
        <v>401</v>
      </c>
      <c r="D51" s="53">
        <v>0</v>
      </c>
      <c r="E51" s="53">
        <v>0</v>
      </c>
      <c r="F51" s="53">
        <v>0</v>
      </c>
      <c r="G51" s="53">
        <v>0</v>
      </c>
      <c r="H51" s="53">
        <v>0</v>
      </c>
      <c r="I51" s="53">
        <v>0</v>
      </c>
      <c r="J51" s="53">
        <v>0</v>
      </c>
      <c r="K51" s="53">
        <v>0</v>
      </c>
      <c r="L51" s="53">
        <v>0.05</v>
      </c>
      <c r="M51" s="53">
        <f t="shared" si="19"/>
        <v>8.0000000000000016E-2</v>
      </c>
      <c r="N51" s="53">
        <f t="shared" si="19"/>
        <v>0.11000000000000001</v>
      </c>
      <c r="O51" s="53">
        <f t="shared" si="19"/>
        <v>0.14000000000000001</v>
      </c>
      <c r="P51" s="53">
        <f t="shared" si="19"/>
        <v>0.17</v>
      </c>
      <c r="Q51" s="53">
        <v>0.2</v>
      </c>
      <c r="R51" s="53">
        <f t="shared" si="17"/>
        <v>0.2</v>
      </c>
      <c r="S51" s="53">
        <f t="shared" si="18"/>
        <v>0.2</v>
      </c>
      <c r="T51" s="53">
        <f t="shared" si="18"/>
        <v>0.2</v>
      </c>
      <c r="U51" s="53">
        <f t="shared" si="18"/>
        <v>0.2</v>
      </c>
      <c r="V51" s="53">
        <f t="shared" si="18"/>
        <v>0.2</v>
      </c>
      <c r="W51" s="53">
        <f t="shared" si="18"/>
        <v>0.2</v>
      </c>
      <c r="X51" s="53">
        <f t="shared" si="18"/>
        <v>0.2</v>
      </c>
      <c r="Y51" s="53">
        <f t="shared" si="18"/>
        <v>0.2</v>
      </c>
      <c r="Z51" s="53">
        <f t="shared" si="18"/>
        <v>0.2</v>
      </c>
      <c r="AA51" s="53">
        <f t="shared" si="18"/>
        <v>0.2</v>
      </c>
      <c r="AB51" s="53">
        <f t="shared" si="18"/>
        <v>0.2</v>
      </c>
      <c r="AC51" s="53">
        <f t="shared" si="18"/>
        <v>0.2</v>
      </c>
      <c r="AD51" s="53">
        <f t="shared" si="18"/>
        <v>0.2</v>
      </c>
      <c r="AE51" s="53">
        <f t="shared" si="18"/>
        <v>0.2</v>
      </c>
      <c r="AF51" s="53">
        <f t="shared" si="18"/>
        <v>0.2</v>
      </c>
      <c r="AG51" s="53">
        <f t="shared" si="18"/>
        <v>0.2</v>
      </c>
      <c r="AH51" s="53">
        <f t="shared" si="18"/>
        <v>0.2</v>
      </c>
      <c r="AI51" s="53">
        <f t="shared" si="18"/>
        <v>0.2</v>
      </c>
      <c r="AJ51" s="53">
        <f t="shared" si="18"/>
        <v>0.2</v>
      </c>
      <c r="AK51" s="53">
        <f t="shared" si="18"/>
        <v>0.2</v>
      </c>
      <c r="AL51" s="53">
        <f t="shared" si="18"/>
        <v>0.2</v>
      </c>
      <c r="AM51" s="53">
        <f t="shared" si="18"/>
        <v>0.2</v>
      </c>
      <c r="AN51" s="53">
        <f t="shared" si="18"/>
        <v>0.2</v>
      </c>
      <c r="AO51" s="53">
        <f t="shared" si="18"/>
        <v>0.2</v>
      </c>
      <c r="AP51" s="53">
        <f t="shared" si="18"/>
        <v>0.2</v>
      </c>
      <c r="AQ51" s="53">
        <f t="shared" si="18"/>
        <v>0.2</v>
      </c>
      <c r="AR51" s="53">
        <f t="shared" si="18"/>
        <v>0.2</v>
      </c>
      <c r="AS51" s="53">
        <f t="shared" si="18"/>
        <v>0.2</v>
      </c>
      <c r="AT51" s="53">
        <f t="shared" si="18"/>
        <v>0.2</v>
      </c>
      <c r="AU51" s="53">
        <f t="shared" si="18"/>
        <v>0.2</v>
      </c>
    </row>
    <row r="52" spans="2:47">
      <c r="B52" s="27" t="s">
        <v>569</v>
      </c>
      <c r="C52" s="28" t="s">
        <v>401</v>
      </c>
      <c r="D52" s="53">
        <v>0</v>
      </c>
      <c r="E52" s="53">
        <v>0</v>
      </c>
      <c r="F52" s="53">
        <v>0</v>
      </c>
      <c r="G52" s="53">
        <v>0</v>
      </c>
      <c r="H52" s="53">
        <v>0</v>
      </c>
      <c r="I52" s="53">
        <v>0</v>
      </c>
      <c r="J52" s="53">
        <v>0</v>
      </c>
      <c r="K52" s="53">
        <v>0</v>
      </c>
      <c r="L52" s="53">
        <v>0.05</v>
      </c>
      <c r="M52" s="53">
        <f t="shared" si="19"/>
        <v>8.0000000000000016E-2</v>
      </c>
      <c r="N52" s="53">
        <f t="shared" si="19"/>
        <v>0.11000000000000001</v>
      </c>
      <c r="O52" s="53">
        <f t="shared" si="19"/>
        <v>0.14000000000000001</v>
      </c>
      <c r="P52" s="53">
        <f t="shared" si="19"/>
        <v>0.17</v>
      </c>
      <c r="Q52" s="53">
        <v>0.2</v>
      </c>
      <c r="R52" s="53">
        <f t="shared" si="17"/>
        <v>0.2</v>
      </c>
      <c r="S52" s="53">
        <f t="shared" si="18"/>
        <v>0.2</v>
      </c>
      <c r="T52" s="53">
        <f t="shared" si="18"/>
        <v>0.2</v>
      </c>
      <c r="U52" s="53">
        <f t="shared" si="18"/>
        <v>0.2</v>
      </c>
      <c r="V52" s="53">
        <f t="shared" si="18"/>
        <v>0.2</v>
      </c>
      <c r="W52" s="53">
        <f t="shared" si="18"/>
        <v>0.2</v>
      </c>
      <c r="X52" s="53">
        <f t="shared" si="18"/>
        <v>0.2</v>
      </c>
      <c r="Y52" s="53">
        <f t="shared" si="18"/>
        <v>0.2</v>
      </c>
      <c r="Z52" s="53">
        <f t="shared" si="18"/>
        <v>0.2</v>
      </c>
      <c r="AA52" s="53">
        <f t="shared" si="18"/>
        <v>0.2</v>
      </c>
      <c r="AB52" s="53">
        <f t="shared" si="18"/>
        <v>0.2</v>
      </c>
      <c r="AC52" s="53">
        <f t="shared" si="18"/>
        <v>0.2</v>
      </c>
      <c r="AD52" s="53">
        <f t="shared" si="18"/>
        <v>0.2</v>
      </c>
      <c r="AE52" s="53">
        <f t="shared" si="18"/>
        <v>0.2</v>
      </c>
      <c r="AF52" s="53">
        <f t="shared" si="18"/>
        <v>0.2</v>
      </c>
      <c r="AG52" s="53">
        <f t="shared" si="18"/>
        <v>0.2</v>
      </c>
      <c r="AH52" s="53">
        <f t="shared" si="18"/>
        <v>0.2</v>
      </c>
      <c r="AI52" s="53">
        <f t="shared" si="18"/>
        <v>0.2</v>
      </c>
      <c r="AJ52" s="53">
        <f t="shared" si="18"/>
        <v>0.2</v>
      </c>
      <c r="AK52" s="53">
        <f t="shared" si="18"/>
        <v>0.2</v>
      </c>
      <c r="AL52" s="53">
        <f t="shared" si="18"/>
        <v>0.2</v>
      </c>
      <c r="AM52" s="53">
        <f t="shared" si="18"/>
        <v>0.2</v>
      </c>
      <c r="AN52" s="53">
        <f t="shared" si="18"/>
        <v>0.2</v>
      </c>
      <c r="AO52" s="53">
        <f t="shared" si="18"/>
        <v>0.2</v>
      </c>
      <c r="AP52" s="53">
        <f t="shared" si="18"/>
        <v>0.2</v>
      </c>
      <c r="AQ52" s="53">
        <f t="shared" si="18"/>
        <v>0.2</v>
      </c>
      <c r="AR52" s="53">
        <f t="shared" si="18"/>
        <v>0.2</v>
      </c>
      <c r="AS52" s="53">
        <f t="shared" si="18"/>
        <v>0.2</v>
      </c>
      <c r="AT52" s="53">
        <f t="shared" si="18"/>
        <v>0.2</v>
      </c>
      <c r="AU52" s="53">
        <f t="shared" si="18"/>
        <v>0.2</v>
      </c>
    </row>
    <row r="53" spans="2:47">
      <c r="B53" s="27" t="s">
        <v>570</v>
      </c>
      <c r="C53" s="28" t="s">
        <v>401</v>
      </c>
      <c r="D53" s="53">
        <v>0</v>
      </c>
      <c r="E53" s="53">
        <v>0</v>
      </c>
      <c r="F53" s="53">
        <v>0</v>
      </c>
      <c r="G53" s="53">
        <v>0</v>
      </c>
      <c r="H53" s="53">
        <v>0</v>
      </c>
      <c r="I53" s="53">
        <v>0</v>
      </c>
      <c r="J53" s="53">
        <v>0</v>
      </c>
      <c r="K53" s="53">
        <v>0</v>
      </c>
      <c r="L53" s="53">
        <v>0.05</v>
      </c>
      <c r="M53" s="53">
        <f t="shared" si="19"/>
        <v>8.0000000000000016E-2</v>
      </c>
      <c r="N53" s="53">
        <f t="shared" si="19"/>
        <v>0.11000000000000001</v>
      </c>
      <c r="O53" s="53">
        <f t="shared" si="19"/>
        <v>0.14000000000000001</v>
      </c>
      <c r="P53" s="53">
        <f t="shared" si="19"/>
        <v>0.17</v>
      </c>
      <c r="Q53" s="53">
        <v>0.2</v>
      </c>
      <c r="R53" s="53">
        <f t="shared" si="17"/>
        <v>0.2</v>
      </c>
      <c r="S53" s="53">
        <f t="shared" si="18"/>
        <v>0.2</v>
      </c>
      <c r="T53" s="53">
        <f t="shared" si="18"/>
        <v>0.2</v>
      </c>
      <c r="U53" s="53">
        <f t="shared" si="18"/>
        <v>0.2</v>
      </c>
      <c r="V53" s="53">
        <f t="shared" si="18"/>
        <v>0.2</v>
      </c>
      <c r="W53" s="53">
        <f t="shared" si="18"/>
        <v>0.2</v>
      </c>
      <c r="X53" s="53">
        <f t="shared" si="18"/>
        <v>0.2</v>
      </c>
      <c r="Y53" s="53">
        <f t="shared" si="18"/>
        <v>0.2</v>
      </c>
      <c r="Z53" s="53">
        <f t="shared" si="18"/>
        <v>0.2</v>
      </c>
      <c r="AA53" s="53">
        <f t="shared" si="18"/>
        <v>0.2</v>
      </c>
      <c r="AB53" s="53">
        <f t="shared" ref="S53:AU58" si="21">+AA53</f>
        <v>0.2</v>
      </c>
      <c r="AC53" s="53">
        <f t="shared" si="21"/>
        <v>0.2</v>
      </c>
      <c r="AD53" s="53">
        <f t="shared" si="21"/>
        <v>0.2</v>
      </c>
      <c r="AE53" s="53">
        <f t="shared" si="21"/>
        <v>0.2</v>
      </c>
      <c r="AF53" s="53">
        <f t="shared" si="21"/>
        <v>0.2</v>
      </c>
      <c r="AG53" s="53">
        <f t="shared" si="21"/>
        <v>0.2</v>
      </c>
      <c r="AH53" s="53">
        <f t="shared" si="21"/>
        <v>0.2</v>
      </c>
      <c r="AI53" s="53">
        <f t="shared" si="21"/>
        <v>0.2</v>
      </c>
      <c r="AJ53" s="53">
        <f t="shared" si="21"/>
        <v>0.2</v>
      </c>
      <c r="AK53" s="53">
        <f t="shared" si="21"/>
        <v>0.2</v>
      </c>
      <c r="AL53" s="53">
        <f t="shared" si="21"/>
        <v>0.2</v>
      </c>
      <c r="AM53" s="53">
        <f t="shared" si="21"/>
        <v>0.2</v>
      </c>
      <c r="AN53" s="53">
        <f t="shared" si="21"/>
        <v>0.2</v>
      </c>
      <c r="AO53" s="53">
        <f t="shared" si="21"/>
        <v>0.2</v>
      </c>
      <c r="AP53" s="53">
        <f t="shared" si="21"/>
        <v>0.2</v>
      </c>
      <c r="AQ53" s="53">
        <f t="shared" si="21"/>
        <v>0.2</v>
      </c>
      <c r="AR53" s="53">
        <f t="shared" si="21"/>
        <v>0.2</v>
      </c>
      <c r="AS53" s="53">
        <f t="shared" si="21"/>
        <v>0.2</v>
      </c>
      <c r="AT53" s="53">
        <f t="shared" si="21"/>
        <v>0.2</v>
      </c>
      <c r="AU53" s="53">
        <f t="shared" si="21"/>
        <v>0.2</v>
      </c>
    </row>
    <row r="54" spans="2:47">
      <c r="B54" s="27" t="s">
        <v>571</v>
      </c>
      <c r="C54" s="28" t="s">
        <v>401</v>
      </c>
      <c r="D54" s="53">
        <v>0</v>
      </c>
      <c r="E54" s="53">
        <v>0</v>
      </c>
      <c r="F54" s="53">
        <v>0</v>
      </c>
      <c r="G54" s="53">
        <v>0</v>
      </c>
      <c r="H54" s="53">
        <v>0</v>
      </c>
      <c r="I54" s="53">
        <v>0</v>
      </c>
      <c r="J54" s="53">
        <v>0</v>
      </c>
      <c r="K54" s="53">
        <v>0</v>
      </c>
      <c r="L54" s="53">
        <v>0.05</v>
      </c>
      <c r="M54" s="53">
        <f t="shared" si="19"/>
        <v>8.0000000000000016E-2</v>
      </c>
      <c r="N54" s="53">
        <f t="shared" si="19"/>
        <v>0.11000000000000001</v>
      </c>
      <c r="O54" s="53">
        <f t="shared" si="19"/>
        <v>0.14000000000000001</v>
      </c>
      <c r="P54" s="53">
        <f t="shared" si="19"/>
        <v>0.17</v>
      </c>
      <c r="Q54" s="53">
        <v>0.2</v>
      </c>
      <c r="R54" s="53">
        <f t="shared" si="17"/>
        <v>0.2</v>
      </c>
      <c r="S54" s="53">
        <f t="shared" si="21"/>
        <v>0.2</v>
      </c>
      <c r="T54" s="53">
        <f t="shared" si="21"/>
        <v>0.2</v>
      </c>
      <c r="U54" s="53">
        <f t="shared" si="21"/>
        <v>0.2</v>
      </c>
      <c r="V54" s="53">
        <f t="shared" si="21"/>
        <v>0.2</v>
      </c>
      <c r="W54" s="53">
        <f t="shared" si="21"/>
        <v>0.2</v>
      </c>
      <c r="X54" s="53">
        <f t="shared" si="21"/>
        <v>0.2</v>
      </c>
      <c r="Y54" s="53">
        <f t="shared" si="21"/>
        <v>0.2</v>
      </c>
      <c r="Z54" s="53">
        <f t="shared" si="21"/>
        <v>0.2</v>
      </c>
      <c r="AA54" s="53">
        <f t="shared" si="21"/>
        <v>0.2</v>
      </c>
      <c r="AB54" s="53">
        <f t="shared" si="21"/>
        <v>0.2</v>
      </c>
      <c r="AC54" s="53">
        <f t="shared" si="21"/>
        <v>0.2</v>
      </c>
      <c r="AD54" s="53">
        <f t="shared" si="21"/>
        <v>0.2</v>
      </c>
      <c r="AE54" s="53">
        <f t="shared" si="21"/>
        <v>0.2</v>
      </c>
      <c r="AF54" s="53">
        <f t="shared" si="21"/>
        <v>0.2</v>
      </c>
      <c r="AG54" s="53">
        <f t="shared" si="21"/>
        <v>0.2</v>
      </c>
      <c r="AH54" s="53">
        <f t="shared" si="21"/>
        <v>0.2</v>
      </c>
      <c r="AI54" s="53">
        <f t="shared" si="21"/>
        <v>0.2</v>
      </c>
      <c r="AJ54" s="53">
        <f t="shared" si="21"/>
        <v>0.2</v>
      </c>
      <c r="AK54" s="53">
        <f t="shared" si="21"/>
        <v>0.2</v>
      </c>
      <c r="AL54" s="53">
        <f t="shared" si="21"/>
        <v>0.2</v>
      </c>
      <c r="AM54" s="53">
        <f t="shared" si="21"/>
        <v>0.2</v>
      </c>
      <c r="AN54" s="53">
        <f t="shared" si="21"/>
        <v>0.2</v>
      </c>
      <c r="AO54" s="53">
        <f t="shared" si="21"/>
        <v>0.2</v>
      </c>
      <c r="AP54" s="53">
        <f t="shared" si="21"/>
        <v>0.2</v>
      </c>
      <c r="AQ54" s="53">
        <f t="shared" si="21"/>
        <v>0.2</v>
      </c>
      <c r="AR54" s="53">
        <f t="shared" si="21"/>
        <v>0.2</v>
      </c>
      <c r="AS54" s="53">
        <f t="shared" si="21"/>
        <v>0.2</v>
      </c>
      <c r="AT54" s="53">
        <f t="shared" si="21"/>
        <v>0.2</v>
      </c>
      <c r="AU54" s="53">
        <f t="shared" si="21"/>
        <v>0.2</v>
      </c>
    </row>
    <row r="55" spans="2:47">
      <c r="B55" s="27" t="s">
        <v>572</v>
      </c>
      <c r="C55" s="28" t="s">
        <v>401</v>
      </c>
      <c r="D55" s="53">
        <v>0</v>
      </c>
      <c r="E55" s="53">
        <v>0</v>
      </c>
      <c r="F55" s="53">
        <v>0</v>
      </c>
      <c r="G55" s="53">
        <v>0</v>
      </c>
      <c r="H55" s="53">
        <v>0</v>
      </c>
      <c r="I55" s="53">
        <v>0</v>
      </c>
      <c r="J55" s="53">
        <v>0</v>
      </c>
      <c r="K55" s="53">
        <v>0</v>
      </c>
      <c r="L55" s="53">
        <v>0.05</v>
      </c>
      <c r="M55" s="53">
        <f t="shared" si="19"/>
        <v>8.0000000000000016E-2</v>
      </c>
      <c r="N55" s="53">
        <f t="shared" si="19"/>
        <v>0.11000000000000001</v>
      </c>
      <c r="O55" s="53">
        <f t="shared" si="19"/>
        <v>0.14000000000000001</v>
      </c>
      <c r="P55" s="53">
        <f t="shared" si="19"/>
        <v>0.17</v>
      </c>
      <c r="Q55" s="53">
        <v>0.2</v>
      </c>
      <c r="R55" s="53">
        <f t="shared" si="17"/>
        <v>0.2</v>
      </c>
      <c r="S55" s="53">
        <f t="shared" si="21"/>
        <v>0.2</v>
      </c>
      <c r="T55" s="53">
        <f t="shared" si="21"/>
        <v>0.2</v>
      </c>
      <c r="U55" s="53">
        <f t="shared" si="21"/>
        <v>0.2</v>
      </c>
      <c r="V55" s="53">
        <f t="shared" si="21"/>
        <v>0.2</v>
      </c>
      <c r="W55" s="53">
        <f t="shared" si="21"/>
        <v>0.2</v>
      </c>
      <c r="X55" s="53">
        <f t="shared" si="21"/>
        <v>0.2</v>
      </c>
      <c r="Y55" s="53">
        <f t="shared" si="21"/>
        <v>0.2</v>
      </c>
      <c r="Z55" s="53">
        <f t="shared" si="21"/>
        <v>0.2</v>
      </c>
      <c r="AA55" s="53">
        <f t="shared" si="21"/>
        <v>0.2</v>
      </c>
      <c r="AB55" s="53">
        <f t="shared" si="21"/>
        <v>0.2</v>
      </c>
      <c r="AC55" s="53">
        <f t="shared" si="21"/>
        <v>0.2</v>
      </c>
      <c r="AD55" s="53">
        <f t="shared" si="21"/>
        <v>0.2</v>
      </c>
      <c r="AE55" s="53">
        <f t="shared" si="21"/>
        <v>0.2</v>
      </c>
      <c r="AF55" s="53">
        <f t="shared" si="21"/>
        <v>0.2</v>
      </c>
      <c r="AG55" s="53">
        <f t="shared" si="21"/>
        <v>0.2</v>
      </c>
      <c r="AH55" s="53">
        <f t="shared" si="21"/>
        <v>0.2</v>
      </c>
      <c r="AI55" s="53">
        <f t="shared" si="21"/>
        <v>0.2</v>
      </c>
      <c r="AJ55" s="53">
        <f t="shared" si="21"/>
        <v>0.2</v>
      </c>
      <c r="AK55" s="53">
        <f t="shared" si="21"/>
        <v>0.2</v>
      </c>
      <c r="AL55" s="53">
        <f t="shared" si="21"/>
        <v>0.2</v>
      </c>
      <c r="AM55" s="53">
        <f t="shared" si="21"/>
        <v>0.2</v>
      </c>
      <c r="AN55" s="53">
        <f t="shared" si="21"/>
        <v>0.2</v>
      </c>
      <c r="AO55" s="53">
        <f t="shared" si="21"/>
        <v>0.2</v>
      </c>
      <c r="AP55" s="53">
        <f t="shared" si="21"/>
        <v>0.2</v>
      </c>
      <c r="AQ55" s="53">
        <f t="shared" si="21"/>
        <v>0.2</v>
      </c>
      <c r="AR55" s="53">
        <f t="shared" si="21"/>
        <v>0.2</v>
      </c>
      <c r="AS55" s="53">
        <f t="shared" si="21"/>
        <v>0.2</v>
      </c>
      <c r="AT55" s="53">
        <f t="shared" si="21"/>
        <v>0.2</v>
      </c>
      <c r="AU55" s="53">
        <f t="shared" si="21"/>
        <v>0.2</v>
      </c>
    </row>
    <row r="56" spans="2:47">
      <c r="B56" s="27" t="s">
        <v>573</v>
      </c>
      <c r="C56" s="28" t="s">
        <v>401</v>
      </c>
      <c r="D56" s="53">
        <v>0</v>
      </c>
      <c r="E56" s="53">
        <v>0</v>
      </c>
      <c r="F56" s="53">
        <v>0</v>
      </c>
      <c r="G56" s="53">
        <v>0</v>
      </c>
      <c r="H56" s="53">
        <v>0</v>
      </c>
      <c r="I56" s="53">
        <v>0</v>
      </c>
      <c r="J56" s="53">
        <v>0</v>
      </c>
      <c r="K56" s="53">
        <v>0</v>
      </c>
      <c r="L56" s="53">
        <v>0.05</v>
      </c>
      <c r="M56" s="53">
        <f t="shared" si="19"/>
        <v>8.0000000000000016E-2</v>
      </c>
      <c r="N56" s="53">
        <f t="shared" si="19"/>
        <v>0.11000000000000001</v>
      </c>
      <c r="O56" s="53">
        <f t="shared" si="19"/>
        <v>0.14000000000000001</v>
      </c>
      <c r="P56" s="53">
        <f t="shared" si="19"/>
        <v>0.17</v>
      </c>
      <c r="Q56" s="53">
        <v>0.2</v>
      </c>
      <c r="R56" s="53">
        <f t="shared" si="17"/>
        <v>0.2</v>
      </c>
      <c r="S56" s="53">
        <f t="shared" si="21"/>
        <v>0.2</v>
      </c>
      <c r="T56" s="53">
        <f t="shared" si="21"/>
        <v>0.2</v>
      </c>
      <c r="U56" s="53">
        <f t="shared" si="21"/>
        <v>0.2</v>
      </c>
      <c r="V56" s="53">
        <f t="shared" si="21"/>
        <v>0.2</v>
      </c>
      <c r="W56" s="53">
        <f t="shared" si="21"/>
        <v>0.2</v>
      </c>
      <c r="X56" s="53">
        <f t="shared" si="21"/>
        <v>0.2</v>
      </c>
      <c r="Y56" s="53">
        <f t="shared" si="21"/>
        <v>0.2</v>
      </c>
      <c r="Z56" s="53">
        <f t="shared" si="21"/>
        <v>0.2</v>
      </c>
      <c r="AA56" s="53">
        <f t="shared" si="21"/>
        <v>0.2</v>
      </c>
      <c r="AB56" s="53">
        <f t="shared" si="21"/>
        <v>0.2</v>
      </c>
      <c r="AC56" s="53">
        <f t="shared" si="21"/>
        <v>0.2</v>
      </c>
      <c r="AD56" s="53">
        <f t="shared" si="21"/>
        <v>0.2</v>
      </c>
      <c r="AE56" s="53">
        <f t="shared" si="21"/>
        <v>0.2</v>
      </c>
      <c r="AF56" s="53">
        <f t="shared" si="21"/>
        <v>0.2</v>
      </c>
      <c r="AG56" s="53">
        <f t="shared" si="21"/>
        <v>0.2</v>
      </c>
      <c r="AH56" s="53">
        <f t="shared" si="21"/>
        <v>0.2</v>
      </c>
      <c r="AI56" s="53">
        <f t="shared" si="21"/>
        <v>0.2</v>
      </c>
      <c r="AJ56" s="53">
        <f t="shared" si="21"/>
        <v>0.2</v>
      </c>
      <c r="AK56" s="53">
        <f t="shared" si="21"/>
        <v>0.2</v>
      </c>
      <c r="AL56" s="53">
        <f t="shared" si="21"/>
        <v>0.2</v>
      </c>
      <c r="AM56" s="53">
        <f t="shared" si="21"/>
        <v>0.2</v>
      </c>
      <c r="AN56" s="53">
        <f t="shared" si="21"/>
        <v>0.2</v>
      </c>
      <c r="AO56" s="53">
        <f t="shared" si="21"/>
        <v>0.2</v>
      </c>
      <c r="AP56" s="53">
        <f t="shared" si="21"/>
        <v>0.2</v>
      </c>
      <c r="AQ56" s="53">
        <f t="shared" si="21"/>
        <v>0.2</v>
      </c>
      <c r="AR56" s="53">
        <f t="shared" si="21"/>
        <v>0.2</v>
      </c>
      <c r="AS56" s="53">
        <f t="shared" si="21"/>
        <v>0.2</v>
      </c>
      <c r="AT56" s="53">
        <f t="shared" si="21"/>
        <v>0.2</v>
      </c>
      <c r="AU56" s="53">
        <f t="shared" si="21"/>
        <v>0.2</v>
      </c>
    </row>
    <row r="57" spans="2:47">
      <c r="B57" s="27" t="s">
        <v>574</v>
      </c>
      <c r="C57" s="28" t="s">
        <v>401</v>
      </c>
      <c r="D57" s="53">
        <v>0</v>
      </c>
      <c r="E57" s="53">
        <v>0</v>
      </c>
      <c r="F57" s="53">
        <v>0</v>
      </c>
      <c r="G57" s="53">
        <v>0</v>
      </c>
      <c r="H57" s="53">
        <v>0</v>
      </c>
      <c r="I57" s="53">
        <v>0</v>
      </c>
      <c r="J57" s="53">
        <v>0</v>
      </c>
      <c r="K57" s="53">
        <v>0</v>
      </c>
      <c r="L57" s="53">
        <v>0.05</v>
      </c>
      <c r="M57" s="53">
        <f t="shared" si="19"/>
        <v>8.0000000000000016E-2</v>
      </c>
      <c r="N57" s="53">
        <f t="shared" si="19"/>
        <v>0.11000000000000001</v>
      </c>
      <c r="O57" s="53">
        <f t="shared" si="19"/>
        <v>0.14000000000000001</v>
      </c>
      <c r="P57" s="53">
        <f t="shared" si="19"/>
        <v>0.17</v>
      </c>
      <c r="Q57" s="53">
        <v>0.2</v>
      </c>
      <c r="R57" s="53">
        <f t="shared" si="17"/>
        <v>0.2</v>
      </c>
      <c r="S57" s="53">
        <f t="shared" si="21"/>
        <v>0.2</v>
      </c>
      <c r="T57" s="53">
        <f t="shared" si="21"/>
        <v>0.2</v>
      </c>
      <c r="U57" s="53">
        <f t="shared" si="21"/>
        <v>0.2</v>
      </c>
      <c r="V57" s="53">
        <f t="shared" si="21"/>
        <v>0.2</v>
      </c>
      <c r="W57" s="53">
        <f t="shared" si="21"/>
        <v>0.2</v>
      </c>
      <c r="X57" s="53">
        <f t="shared" si="21"/>
        <v>0.2</v>
      </c>
      <c r="Y57" s="53">
        <f t="shared" si="21"/>
        <v>0.2</v>
      </c>
      <c r="Z57" s="53">
        <f t="shared" si="21"/>
        <v>0.2</v>
      </c>
      <c r="AA57" s="53">
        <f t="shared" si="21"/>
        <v>0.2</v>
      </c>
      <c r="AB57" s="53">
        <f t="shared" si="21"/>
        <v>0.2</v>
      </c>
      <c r="AC57" s="53">
        <f t="shared" si="21"/>
        <v>0.2</v>
      </c>
      <c r="AD57" s="53">
        <f t="shared" si="21"/>
        <v>0.2</v>
      </c>
      <c r="AE57" s="53">
        <f t="shared" si="21"/>
        <v>0.2</v>
      </c>
      <c r="AF57" s="53">
        <f t="shared" si="21"/>
        <v>0.2</v>
      </c>
      <c r="AG57" s="53">
        <f t="shared" si="21"/>
        <v>0.2</v>
      </c>
      <c r="AH57" s="53">
        <f t="shared" si="21"/>
        <v>0.2</v>
      </c>
      <c r="AI57" s="53">
        <f t="shared" si="21"/>
        <v>0.2</v>
      </c>
      <c r="AJ57" s="53">
        <f t="shared" si="21"/>
        <v>0.2</v>
      </c>
      <c r="AK57" s="53">
        <f t="shared" si="21"/>
        <v>0.2</v>
      </c>
      <c r="AL57" s="53">
        <f t="shared" si="21"/>
        <v>0.2</v>
      </c>
      <c r="AM57" s="53">
        <f t="shared" si="21"/>
        <v>0.2</v>
      </c>
      <c r="AN57" s="53">
        <f t="shared" si="21"/>
        <v>0.2</v>
      </c>
      <c r="AO57" s="53">
        <f t="shared" si="21"/>
        <v>0.2</v>
      </c>
      <c r="AP57" s="53">
        <f t="shared" si="21"/>
        <v>0.2</v>
      </c>
      <c r="AQ57" s="53">
        <f t="shared" si="21"/>
        <v>0.2</v>
      </c>
      <c r="AR57" s="53">
        <f t="shared" si="21"/>
        <v>0.2</v>
      </c>
      <c r="AS57" s="53">
        <f t="shared" si="21"/>
        <v>0.2</v>
      </c>
      <c r="AT57" s="53">
        <f t="shared" si="21"/>
        <v>0.2</v>
      </c>
      <c r="AU57" s="53">
        <f t="shared" si="21"/>
        <v>0.2</v>
      </c>
    </row>
    <row r="58" spans="2:47">
      <c r="B58" s="27" t="s">
        <v>575</v>
      </c>
      <c r="C58" s="28" t="s">
        <v>401</v>
      </c>
      <c r="D58" s="53">
        <v>0</v>
      </c>
      <c r="E58" s="53">
        <v>0</v>
      </c>
      <c r="F58" s="53">
        <v>0</v>
      </c>
      <c r="G58" s="53">
        <v>0</v>
      </c>
      <c r="H58" s="53">
        <v>0</v>
      </c>
      <c r="I58" s="53">
        <v>0</v>
      </c>
      <c r="J58" s="53">
        <v>0</v>
      </c>
      <c r="K58" s="53">
        <v>0</v>
      </c>
      <c r="L58" s="53">
        <v>0.05</v>
      </c>
      <c r="M58" s="53">
        <f t="shared" si="19"/>
        <v>8.0000000000000016E-2</v>
      </c>
      <c r="N58" s="53">
        <f t="shared" si="19"/>
        <v>0.11000000000000001</v>
      </c>
      <c r="O58" s="53">
        <f t="shared" si="19"/>
        <v>0.14000000000000001</v>
      </c>
      <c r="P58" s="53">
        <f t="shared" si="19"/>
        <v>0.17</v>
      </c>
      <c r="Q58" s="53">
        <v>0.2</v>
      </c>
      <c r="R58" s="53">
        <f t="shared" si="17"/>
        <v>0.2</v>
      </c>
      <c r="S58" s="53">
        <f t="shared" si="21"/>
        <v>0.2</v>
      </c>
      <c r="T58" s="53">
        <f t="shared" si="21"/>
        <v>0.2</v>
      </c>
      <c r="U58" s="53">
        <f t="shared" si="21"/>
        <v>0.2</v>
      </c>
      <c r="V58" s="53">
        <f t="shared" si="21"/>
        <v>0.2</v>
      </c>
      <c r="W58" s="53">
        <f t="shared" si="21"/>
        <v>0.2</v>
      </c>
      <c r="X58" s="53">
        <f t="shared" si="21"/>
        <v>0.2</v>
      </c>
      <c r="Y58" s="53">
        <f t="shared" si="21"/>
        <v>0.2</v>
      </c>
      <c r="Z58" s="53">
        <f t="shared" si="21"/>
        <v>0.2</v>
      </c>
      <c r="AA58" s="53">
        <f t="shared" si="21"/>
        <v>0.2</v>
      </c>
      <c r="AB58" s="53">
        <f t="shared" si="21"/>
        <v>0.2</v>
      </c>
      <c r="AC58" s="53">
        <f t="shared" si="21"/>
        <v>0.2</v>
      </c>
      <c r="AD58" s="53">
        <f t="shared" si="21"/>
        <v>0.2</v>
      </c>
      <c r="AE58" s="53">
        <f t="shared" si="21"/>
        <v>0.2</v>
      </c>
      <c r="AF58" s="53">
        <f t="shared" si="21"/>
        <v>0.2</v>
      </c>
      <c r="AG58" s="53">
        <f t="shared" si="21"/>
        <v>0.2</v>
      </c>
      <c r="AH58" s="53">
        <f t="shared" si="21"/>
        <v>0.2</v>
      </c>
      <c r="AI58" s="53">
        <f t="shared" si="21"/>
        <v>0.2</v>
      </c>
      <c r="AJ58" s="53">
        <f t="shared" si="21"/>
        <v>0.2</v>
      </c>
      <c r="AK58" s="53">
        <f t="shared" si="21"/>
        <v>0.2</v>
      </c>
      <c r="AL58" s="53">
        <f t="shared" si="21"/>
        <v>0.2</v>
      </c>
      <c r="AM58" s="53">
        <f t="shared" si="21"/>
        <v>0.2</v>
      </c>
      <c r="AN58" s="53">
        <f t="shared" si="21"/>
        <v>0.2</v>
      </c>
      <c r="AO58" s="53">
        <f t="shared" si="21"/>
        <v>0.2</v>
      </c>
      <c r="AP58" s="53">
        <f t="shared" si="21"/>
        <v>0.2</v>
      </c>
      <c r="AQ58" s="53">
        <f t="shared" si="21"/>
        <v>0.2</v>
      </c>
      <c r="AR58" s="53">
        <f t="shared" si="21"/>
        <v>0.2</v>
      </c>
      <c r="AS58" s="53">
        <f t="shared" si="21"/>
        <v>0.2</v>
      </c>
      <c r="AT58" s="53">
        <f t="shared" si="21"/>
        <v>0.2</v>
      </c>
      <c r="AU58" s="53">
        <f t="shared" si="21"/>
        <v>0.2</v>
      </c>
    </row>
    <row r="60" spans="2:47">
      <c r="B60" s="24" t="s">
        <v>581</v>
      </c>
      <c r="C60" s="25" t="s">
        <v>422</v>
      </c>
      <c r="D60" s="25">
        <v>2017</v>
      </c>
      <c r="E60" s="25">
        <v>2018</v>
      </c>
      <c r="F60" s="25">
        <v>2019</v>
      </c>
      <c r="G60" s="25">
        <v>2020</v>
      </c>
      <c r="H60" s="25">
        <v>2021</v>
      </c>
      <c r="I60" s="25">
        <v>2022</v>
      </c>
      <c r="J60" s="25">
        <v>2023</v>
      </c>
      <c r="K60" s="25">
        <v>2024</v>
      </c>
      <c r="L60" s="25">
        <v>2025</v>
      </c>
      <c r="M60" s="25">
        <v>2026</v>
      </c>
      <c r="N60" s="25">
        <v>2027</v>
      </c>
      <c r="O60" s="25">
        <v>2028</v>
      </c>
      <c r="P60" s="25">
        <v>2029</v>
      </c>
      <c r="Q60" s="25">
        <v>2030</v>
      </c>
      <c r="R60" s="25">
        <v>2031</v>
      </c>
      <c r="S60" s="25">
        <v>2032</v>
      </c>
      <c r="T60" s="25">
        <v>2033</v>
      </c>
      <c r="U60" s="25">
        <v>2034</v>
      </c>
      <c r="V60" s="25">
        <v>2035</v>
      </c>
      <c r="W60" s="25">
        <v>2036</v>
      </c>
      <c r="X60" s="25">
        <v>2037</v>
      </c>
      <c r="Y60" s="25">
        <v>2038</v>
      </c>
      <c r="Z60" s="25">
        <v>2039</v>
      </c>
      <c r="AA60" s="25">
        <v>2040</v>
      </c>
      <c r="AB60" s="25">
        <v>2041</v>
      </c>
      <c r="AC60" s="25">
        <v>2042</v>
      </c>
      <c r="AD60" s="25">
        <v>2043</v>
      </c>
      <c r="AE60" s="25">
        <v>2044</v>
      </c>
      <c r="AF60" s="25">
        <v>2045</v>
      </c>
      <c r="AG60" s="25">
        <v>2046</v>
      </c>
      <c r="AH60" s="25">
        <v>2047</v>
      </c>
      <c r="AI60" s="25">
        <v>2048</v>
      </c>
      <c r="AJ60" s="25">
        <v>2049</v>
      </c>
      <c r="AK60" s="25">
        <v>2050</v>
      </c>
      <c r="AL60" s="25">
        <v>2051</v>
      </c>
      <c r="AM60" s="25">
        <v>2052</v>
      </c>
      <c r="AN60" s="25">
        <v>2053</v>
      </c>
      <c r="AO60" s="25">
        <v>2054</v>
      </c>
      <c r="AP60" s="25">
        <v>2055</v>
      </c>
      <c r="AQ60" s="25">
        <v>2056</v>
      </c>
      <c r="AR60" s="25">
        <v>2057</v>
      </c>
      <c r="AS60" s="25">
        <v>2058</v>
      </c>
      <c r="AT60" s="25">
        <v>2059</v>
      </c>
      <c r="AU60" s="25">
        <v>2060</v>
      </c>
    </row>
    <row r="61" spans="2:47" ht="15.95">
      <c r="B61" s="27" t="s">
        <v>561</v>
      </c>
      <c r="C61" s="28" t="s">
        <v>580</v>
      </c>
      <c r="D61" s="28">
        <f>+D26*$D$22/(D44*$D$23+(1-D44)*$D$22)</f>
        <v>0</v>
      </c>
      <c r="E61" s="28">
        <f t="shared" ref="E61:N61" si="22">+E26*$D$22/(E44*$D$23+(1-E44)*$D$22)</f>
        <v>0</v>
      </c>
      <c r="F61" s="28">
        <f t="shared" si="22"/>
        <v>0</v>
      </c>
      <c r="G61" s="28">
        <f t="shared" si="22"/>
        <v>0</v>
      </c>
      <c r="H61" s="28">
        <f t="shared" si="22"/>
        <v>0</v>
      </c>
      <c r="I61" s="28">
        <f t="shared" si="22"/>
        <v>0</v>
      </c>
      <c r="J61" s="28">
        <f t="shared" si="22"/>
        <v>0</v>
      </c>
      <c r="K61" s="28">
        <f t="shared" si="22"/>
        <v>0</v>
      </c>
      <c r="L61" s="28">
        <f t="shared" si="22"/>
        <v>0</v>
      </c>
      <c r="M61" s="28">
        <f t="shared" si="22"/>
        <v>0</v>
      </c>
      <c r="N61" s="28">
        <f t="shared" si="22"/>
        <v>0</v>
      </c>
      <c r="O61" s="28">
        <f>+O26*$D$22/(O44*$D$23+(1-O44)*$D$22)</f>
        <v>0</v>
      </c>
      <c r="P61" s="28">
        <f t="shared" ref="P61:AC61" si="23">+P26*$D$22/(P44*$D$23+(1-P44)*$D$22)</f>
        <v>0</v>
      </c>
      <c r="Q61" s="28">
        <f t="shared" si="23"/>
        <v>0</v>
      </c>
      <c r="R61" s="28">
        <f t="shared" si="23"/>
        <v>0</v>
      </c>
      <c r="S61" s="28">
        <f t="shared" si="23"/>
        <v>0</v>
      </c>
      <c r="T61" s="28">
        <f t="shared" si="23"/>
        <v>0</v>
      </c>
      <c r="U61" s="28">
        <f t="shared" si="23"/>
        <v>0</v>
      </c>
      <c r="V61" s="28">
        <f t="shared" si="23"/>
        <v>0</v>
      </c>
      <c r="W61" s="28">
        <f t="shared" si="23"/>
        <v>0</v>
      </c>
      <c r="X61" s="28">
        <f t="shared" si="23"/>
        <v>0</v>
      </c>
      <c r="Y61" s="28">
        <f t="shared" si="23"/>
        <v>0</v>
      </c>
      <c r="Z61" s="28">
        <f t="shared" si="23"/>
        <v>0</v>
      </c>
      <c r="AA61" s="28">
        <f t="shared" si="23"/>
        <v>0</v>
      </c>
      <c r="AB61" s="28">
        <f t="shared" si="23"/>
        <v>0</v>
      </c>
      <c r="AC61" s="28">
        <f t="shared" si="23"/>
        <v>0</v>
      </c>
      <c r="AD61" s="28">
        <f t="shared" ref="AD61:AU61" si="24">+AD26*$D$22/(AD44*$D$23+(1-AD44)*$D$22)</f>
        <v>0</v>
      </c>
      <c r="AE61" s="28">
        <f t="shared" si="24"/>
        <v>0</v>
      </c>
      <c r="AF61" s="28">
        <f t="shared" si="24"/>
        <v>0</v>
      </c>
      <c r="AG61" s="28">
        <f t="shared" si="24"/>
        <v>0</v>
      </c>
      <c r="AH61" s="28">
        <f t="shared" si="24"/>
        <v>0</v>
      </c>
      <c r="AI61" s="28">
        <f t="shared" si="24"/>
        <v>0</v>
      </c>
      <c r="AJ61" s="28">
        <f t="shared" si="24"/>
        <v>0</v>
      </c>
      <c r="AK61" s="28">
        <f t="shared" si="24"/>
        <v>0</v>
      </c>
      <c r="AL61" s="28">
        <f t="shared" si="24"/>
        <v>0</v>
      </c>
      <c r="AM61" s="28">
        <f t="shared" si="24"/>
        <v>0</v>
      </c>
      <c r="AN61" s="28">
        <f t="shared" si="24"/>
        <v>0</v>
      </c>
      <c r="AO61" s="28">
        <f t="shared" si="24"/>
        <v>0</v>
      </c>
      <c r="AP61" s="28">
        <f t="shared" si="24"/>
        <v>0</v>
      </c>
      <c r="AQ61" s="28">
        <f t="shared" si="24"/>
        <v>0</v>
      </c>
      <c r="AR61" s="28">
        <f t="shared" si="24"/>
        <v>0</v>
      </c>
      <c r="AS61" s="28">
        <f t="shared" si="24"/>
        <v>0</v>
      </c>
      <c r="AT61" s="28">
        <f t="shared" si="24"/>
        <v>0</v>
      </c>
      <c r="AU61" s="28">
        <f t="shared" si="24"/>
        <v>0</v>
      </c>
    </row>
    <row r="62" spans="2:47" ht="15.95">
      <c r="B62" s="27" t="s">
        <v>562</v>
      </c>
      <c r="C62" s="28" t="s">
        <v>580</v>
      </c>
      <c r="D62" s="28">
        <f t="shared" ref="D62:N75" si="25">+D27*$D$22/(D45*$D$23+(1-D45)*$D$22)</f>
        <v>1268989.7689276324</v>
      </c>
      <c r="E62" s="28">
        <f t="shared" si="25"/>
        <v>1288252.9969121036</v>
      </c>
      <c r="F62" s="28">
        <f t="shared" si="25"/>
        <v>1301982.0594584488</v>
      </c>
      <c r="G62" s="28">
        <f t="shared" si="25"/>
        <v>1310143.3930146678</v>
      </c>
      <c r="H62" s="28">
        <f t="shared" si="25"/>
        <v>1312703.4340287605</v>
      </c>
      <c r="I62" s="28">
        <f t="shared" si="25"/>
        <v>1276648.9476029505</v>
      </c>
      <c r="J62" s="28">
        <f t="shared" si="25"/>
        <v>1824248.6723092424</v>
      </c>
      <c r="K62" s="28">
        <f t="shared" si="25"/>
        <v>1840379.9699809751</v>
      </c>
      <c r="L62" s="28">
        <f t="shared" si="25"/>
        <v>1923811.8241763543</v>
      </c>
      <c r="M62" s="28">
        <f t="shared" si="25"/>
        <v>1984572.0713170609</v>
      </c>
      <c r="N62" s="28">
        <f t="shared" si="25"/>
        <v>2048404.0647325674</v>
      </c>
      <c r="O62" s="28">
        <f t="shared" ref="O62:AB62" si="26">+O27*$D$22/(O45*$D$23+(1-O45)*$D$22)</f>
        <v>2116006.8290027822</v>
      </c>
      <c r="P62" s="28">
        <f t="shared" si="26"/>
        <v>2187584.1371593331</v>
      </c>
      <c r="Q62" s="28">
        <f t="shared" si="26"/>
        <v>2262902.3079867908</v>
      </c>
      <c r="R62" s="28">
        <f t="shared" si="26"/>
        <v>2285629.951650837</v>
      </c>
      <c r="S62" s="28">
        <f t="shared" si="26"/>
        <v>2308993.4801191525</v>
      </c>
      <c r="T62" s="28">
        <f t="shared" si="26"/>
        <v>2332227.0204670182</v>
      </c>
      <c r="U62" s="28">
        <f t="shared" si="26"/>
        <v>2355672.997591245</v>
      </c>
      <c r="V62" s="28">
        <f t="shared" si="26"/>
        <v>2379527.8136251331</v>
      </c>
      <c r="W62" s="28">
        <f t="shared" si="26"/>
        <v>2403104.3331207773</v>
      </c>
      <c r="X62" s="28">
        <f t="shared" si="26"/>
        <v>2426659.0384399346</v>
      </c>
      <c r="Y62" s="28">
        <f t="shared" si="26"/>
        <v>2450468.5184803498</v>
      </c>
      <c r="Z62" s="28">
        <f t="shared" si="26"/>
        <v>2473911.7335550589</v>
      </c>
      <c r="AA62" s="28">
        <f t="shared" si="26"/>
        <v>2497271.4176272997</v>
      </c>
      <c r="AB62" s="28">
        <f t="shared" si="26"/>
        <v>2520489.3051671814</v>
      </c>
      <c r="AC62" s="28">
        <f t="shared" ref="AC62:AU62" si="27">+AC27*$D$22/(AC45*$D$23+(1-AC45)*$D$22)</f>
        <v>2543713.6603710647</v>
      </c>
      <c r="AD62" s="28">
        <f t="shared" si="27"/>
        <v>2566537.7513487623</v>
      </c>
      <c r="AE62" s="28">
        <f t="shared" si="27"/>
        <v>2589214.0424477537</v>
      </c>
      <c r="AF62" s="28">
        <f t="shared" si="27"/>
        <v>2611618.0528957536</v>
      </c>
      <c r="AG62" s="28">
        <f t="shared" si="27"/>
        <v>2634002.4681379315</v>
      </c>
      <c r="AH62" s="28">
        <f t="shared" si="27"/>
        <v>2655919.9811190316</v>
      </c>
      <c r="AI62" s="28">
        <f t="shared" si="27"/>
        <v>2677568.6120526404</v>
      </c>
      <c r="AJ62" s="28">
        <f t="shared" si="27"/>
        <v>2697594.572218976</v>
      </c>
      <c r="AK62" s="28">
        <f t="shared" si="27"/>
        <v>2715758.0864598281</v>
      </c>
      <c r="AL62" s="28">
        <f t="shared" si="27"/>
        <v>2733025.1990307933</v>
      </c>
      <c r="AM62" s="28">
        <f t="shared" si="27"/>
        <v>2749219.3643094017</v>
      </c>
      <c r="AN62" s="28">
        <f t="shared" si="27"/>
        <v>2764473.0644615353</v>
      </c>
      <c r="AO62" s="28">
        <f t="shared" si="27"/>
        <v>2778743.9624130954</v>
      </c>
      <c r="AP62" s="28">
        <f t="shared" si="27"/>
        <v>2792058.7899156841</v>
      </c>
      <c r="AQ62" s="28">
        <f t="shared" si="27"/>
        <v>2804292.7956890939</v>
      </c>
      <c r="AR62" s="28">
        <f t="shared" si="27"/>
        <v>2815404.7982222899</v>
      </c>
      <c r="AS62" s="28">
        <f t="shared" si="27"/>
        <v>2825385.5415953235</v>
      </c>
      <c r="AT62" s="28">
        <f t="shared" si="27"/>
        <v>2834153.6970926244</v>
      </c>
      <c r="AU62" s="28">
        <f t="shared" si="27"/>
        <v>2841908.9392967555</v>
      </c>
    </row>
    <row r="63" spans="2:47" ht="15.95">
      <c r="B63" s="27" t="s">
        <v>563</v>
      </c>
      <c r="C63" s="28" t="s">
        <v>580</v>
      </c>
      <c r="D63" s="28">
        <f t="shared" si="25"/>
        <v>0</v>
      </c>
      <c r="E63" s="28">
        <f t="shared" si="25"/>
        <v>0</v>
      </c>
      <c r="F63" s="28">
        <f t="shared" si="25"/>
        <v>0</v>
      </c>
      <c r="G63" s="28">
        <f t="shared" si="25"/>
        <v>0</v>
      </c>
      <c r="H63" s="28">
        <f t="shared" si="25"/>
        <v>0</v>
      </c>
      <c r="I63" s="28">
        <f t="shared" si="25"/>
        <v>0</v>
      </c>
      <c r="J63" s="28">
        <f t="shared" si="25"/>
        <v>0</v>
      </c>
      <c r="K63" s="28">
        <f t="shared" si="25"/>
        <v>0</v>
      </c>
      <c r="L63" s="28">
        <f t="shared" si="25"/>
        <v>0</v>
      </c>
      <c r="M63" s="28">
        <f t="shared" si="25"/>
        <v>0</v>
      </c>
      <c r="N63" s="28">
        <f t="shared" si="25"/>
        <v>0</v>
      </c>
      <c r="O63" s="28">
        <f t="shared" ref="O63:AB63" si="28">+O28*$D$22/(O46*$D$23+(1-O46)*$D$22)</f>
        <v>0</v>
      </c>
      <c r="P63" s="28">
        <f t="shared" si="28"/>
        <v>0</v>
      </c>
      <c r="Q63" s="28">
        <f t="shared" si="28"/>
        <v>0</v>
      </c>
      <c r="R63" s="28">
        <f t="shared" si="28"/>
        <v>0</v>
      </c>
      <c r="S63" s="28">
        <f t="shared" si="28"/>
        <v>0</v>
      </c>
      <c r="T63" s="28">
        <f t="shared" si="28"/>
        <v>0</v>
      </c>
      <c r="U63" s="28">
        <f t="shared" si="28"/>
        <v>0</v>
      </c>
      <c r="V63" s="28">
        <f t="shared" si="28"/>
        <v>0</v>
      </c>
      <c r="W63" s="28">
        <f t="shared" si="28"/>
        <v>0</v>
      </c>
      <c r="X63" s="28">
        <f t="shared" si="28"/>
        <v>0</v>
      </c>
      <c r="Y63" s="28">
        <f t="shared" si="28"/>
        <v>0</v>
      </c>
      <c r="Z63" s="28">
        <f t="shared" si="28"/>
        <v>0</v>
      </c>
      <c r="AA63" s="28">
        <f t="shared" si="28"/>
        <v>0</v>
      </c>
      <c r="AB63" s="28">
        <f t="shared" si="28"/>
        <v>0</v>
      </c>
      <c r="AC63" s="28">
        <f t="shared" ref="AC63:AU63" si="29">+AC28*$D$22/(AC46*$D$23+(1-AC46)*$D$22)</f>
        <v>0</v>
      </c>
      <c r="AD63" s="28">
        <f t="shared" si="29"/>
        <v>0</v>
      </c>
      <c r="AE63" s="28">
        <f t="shared" si="29"/>
        <v>0</v>
      </c>
      <c r="AF63" s="28">
        <f t="shared" si="29"/>
        <v>0</v>
      </c>
      <c r="AG63" s="28">
        <f t="shared" si="29"/>
        <v>0</v>
      </c>
      <c r="AH63" s="28">
        <f t="shared" si="29"/>
        <v>0</v>
      </c>
      <c r="AI63" s="28">
        <f t="shared" si="29"/>
        <v>0</v>
      </c>
      <c r="AJ63" s="28">
        <f t="shared" si="29"/>
        <v>0</v>
      </c>
      <c r="AK63" s="28">
        <f t="shared" si="29"/>
        <v>0</v>
      </c>
      <c r="AL63" s="28">
        <f t="shared" si="29"/>
        <v>0</v>
      </c>
      <c r="AM63" s="28">
        <f t="shared" si="29"/>
        <v>0</v>
      </c>
      <c r="AN63" s="28">
        <f t="shared" si="29"/>
        <v>0</v>
      </c>
      <c r="AO63" s="28">
        <f t="shared" si="29"/>
        <v>0</v>
      </c>
      <c r="AP63" s="28">
        <f t="shared" si="29"/>
        <v>0</v>
      </c>
      <c r="AQ63" s="28">
        <f t="shared" si="29"/>
        <v>0</v>
      </c>
      <c r="AR63" s="28">
        <f t="shared" si="29"/>
        <v>0</v>
      </c>
      <c r="AS63" s="28">
        <f t="shared" si="29"/>
        <v>0</v>
      </c>
      <c r="AT63" s="28">
        <f t="shared" si="29"/>
        <v>0</v>
      </c>
      <c r="AU63" s="28">
        <f t="shared" si="29"/>
        <v>0</v>
      </c>
    </row>
    <row r="64" spans="2:47" ht="15.95">
      <c r="B64" s="27" t="s">
        <v>564</v>
      </c>
      <c r="C64" s="28" t="s">
        <v>580</v>
      </c>
      <c r="D64" s="28">
        <f t="shared" si="25"/>
        <v>119132.32886029688</v>
      </c>
      <c r="E64" s="28">
        <f t="shared" si="25"/>
        <v>193563.19322090773</v>
      </c>
      <c r="F64" s="28">
        <f t="shared" si="25"/>
        <v>276933.02515842923</v>
      </c>
      <c r="G64" s="28">
        <f t="shared" si="25"/>
        <v>368614.0909859832</v>
      </c>
      <c r="H64" s="28">
        <f t="shared" si="25"/>
        <v>467978.65701669169</v>
      </c>
      <c r="I64" s="28">
        <f t="shared" si="25"/>
        <v>486817.77703549183</v>
      </c>
      <c r="J64" s="28">
        <f t="shared" si="25"/>
        <v>510706.37269811891</v>
      </c>
      <c r="K64" s="28">
        <f t="shared" si="25"/>
        <v>516541.2630718397</v>
      </c>
      <c r="L64" s="28">
        <f t="shared" si="25"/>
        <v>522705.90018755523</v>
      </c>
      <c r="M64" s="28">
        <f t="shared" si="25"/>
        <v>539925.73895213706</v>
      </c>
      <c r="N64" s="28">
        <f t="shared" si="25"/>
        <v>557981.13821367035</v>
      </c>
      <c r="O64" s="28">
        <f t="shared" ref="O64:AB64" si="30">+O29*$D$22/(O47*$D$23+(1-O47)*$D$22)</f>
        <v>576987.9763298172</v>
      </c>
      <c r="P64" s="28">
        <f t="shared" si="30"/>
        <v>596212.6175872772</v>
      </c>
      <c r="Q64" s="28">
        <f t="shared" si="30"/>
        <v>616462.75814025733</v>
      </c>
      <c r="R64" s="28">
        <f t="shared" si="30"/>
        <v>623402.13034012332</v>
      </c>
      <c r="S64" s="28">
        <f t="shared" si="30"/>
        <v>630285.56225098064</v>
      </c>
      <c r="T64" s="28">
        <f t="shared" si="30"/>
        <v>636973.94506358111</v>
      </c>
      <c r="U64" s="28">
        <f t="shared" si="30"/>
        <v>643652.36999991012</v>
      </c>
      <c r="V64" s="28">
        <f t="shared" si="30"/>
        <v>650564.1105864672</v>
      </c>
      <c r="W64" s="28">
        <f t="shared" si="30"/>
        <v>657247.700404178</v>
      </c>
      <c r="X64" s="28">
        <f t="shared" si="30"/>
        <v>663937.90951856982</v>
      </c>
      <c r="Y64" s="28">
        <f t="shared" si="30"/>
        <v>670622.55373969697</v>
      </c>
      <c r="Z64" s="28">
        <f t="shared" si="30"/>
        <v>677397.45456744346</v>
      </c>
      <c r="AA64" s="28">
        <f t="shared" si="30"/>
        <v>684682.18804518948</v>
      </c>
      <c r="AB64" s="28">
        <f t="shared" si="30"/>
        <v>691499.09745698399</v>
      </c>
      <c r="AC64" s="28">
        <f t="shared" ref="AC64:AU64" si="31">+AC29*$D$22/(AC47*$D$23+(1-AC47)*$D$22)</f>
        <v>698270.90851474693</v>
      </c>
      <c r="AD64" s="28">
        <f t="shared" si="31"/>
        <v>705061.59173945955</v>
      </c>
      <c r="AE64" s="28">
        <f t="shared" si="31"/>
        <v>711876.26679978881</v>
      </c>
      <c r="AF64" s="28">
        <f t="shared" si="31"/>
        <v>718958.44833115477</v>
      </c>
      <c r="AG64" s="28">
        <f t="shared" si="31"/>
        <v>725771.22865746985</v>
      </c>
      <c r="AH64" s="28">
        <f t="shared" si="31"/>
        <v>732498.66588541283</v>
      </c>
      <c r="AI64" s="28">
        <f t="shared" si="31"/>
        <v>739286.24227045279</v>
      </c>
      <c r="AJ64" s="28">
        <f t="shared" si="31"/>
        <v>746200.04771099263</v>
      </c>
      <c r="AK64" s="28">
        <f t="shared" si="31"/>
        <v>752913.17267673952</v>
      </c>
      <c r="AL64" s="28">
        <f t="shared" si="31"/>
        <v>760118.51575951453</v>
      </c>
      <c r="AM64" s="28">
        <f t="shared" si="31"/>
        <v>767204.95672131516</v>
      </c>
      <c r="AN64" s="28">
        <f t="shared" si="31"/>
        <v>774021.45102931757</v>
      </c>
      <c r="AO64" s="28">
        <f t="shared" si="31"/>
        <v>780694.54322037229</v>
      </c>
      <c r="AP64" s="28">
        <f t="shared" si="31"/>
        <v>787503.505637208</v>
      </c>
      <c r="AQ64" s="28">
        <f t="shared" si="31"/>
        <v>794293.95796826726</v>
      </c>
      <c r="AR64" s="28">
        <f t="shared" si="31"/>
        <v>800908.30165987171</v>
      </c>
      <c r="AS64" s="28">
        <f t="shared" si="31"/>
        <v>807630.08565213939</v>
      </c>
      <c r="AT64" s="28">
        <f t="shared" si="31"/>
        <v>814256.01873782743</v>
      </c>
      <c r="AU64" s="28">
        <f t="shared" si="31"/>
        <v>821288.7284582766</v>
      </c>
    </row>
    <row r="65" spans="2:47" ht="15.95">
      <c r="B65" s="27" t="s">
        <v>565</v>
      </c>
      <c r="C65" s="28" t="s">
        <v>580</v>
      </c>
      <c r="D65" s="28">
        <f t="shared" si="25"/>
        <v>29047211.646490905</v>
      </c>
      <c r="E65" s="28">
        <f t="shared" si="25"/>
        <v>29455692.295493376</v>
      </c>
      <c r="F65" s="28">
        <f t="shared" si="25"/>
        <v>29579204.123603549</v>
      </c>
      <c r="G65" s="28">
        <f t="shared" si="25"/>
        <v>29426146.355144951</v>
      </c>
      <c r="H65" s="28">
        <f t="shared" si="25"/>
        <v>29004918.214441162</v>
      </c>
      <c r="I65" s="28">
        <f t="shared" si="25"/>
        <v>30125674.052949037</v>
      </c>
      <c r="J65" s="28">
        <f t="shared" si="25"/>
        <v>30755215.48950452</v>
      </c>
      <c r="K65" s="28">
        <f t="shared" si="25"/>
        <v>31390004.486388721</v>
      </c>
      <c r="L65" s="28">
        <f t="shared" si="25"/>
        <v>33191139.391327083</v>
      </c>
      <c r="M65" s="28">
        <f t="shared" si="25"/>
        <v>34595446.75078328</v>
      </c>
      <c r="N65" s="28">
        <f t="shared" si="25"/>
        <v>36057327.090020105</v>
      </c>
      <c r="O65" s="28">
        <f t="shared" ref="O65:AB65" si="32">+O30*$D$22/(O48*$D$23+(1-O48)*$D$22)</f>
        <v>37582274.91764313</v>
      </c>
      <c r="P65" s="28">
        <f t="shared" si="32"/>
        <v>39175513.218966633</v>
      </c>
      <c r="Q65" s="28">
        <f t="shared" si="32"/>
        <v>40840503.722183585</v>
      </c>
      <c r="R65" s="28">
        <f t="shared" si="32"/>
        <v>41563373.889380917</v>
      </c>
      <c r="S65" s="28">
        <f t="shared" si="32"/>
        <v>42281108.607381001</v>
      </c>
      <c r="T65" s="28">
        <f t="shared" si="32"/>
        <v>42993413.158514239</v>
      </c>
      <c r="U65" s="28">
        <f t="shared" si="32"/>
        <v>43698221.869175039</v>
      </c>
      <c r="V65" s="28">
        <f t="shared" si="32"/>
        <v>44396999.70118349</v>
      </c>
      <c r="W65" s="28">
        <f t="shared" si="32"/>
        <v>45085875.056016661</v>
      </c>
      <c r="X65" s="28">
        <f t="shared" si="32"/>
        <v>45765991.781039052</v>
      </c>
      <c r="Y65" s="28">
        <f t="shared" si="32"/>
        <v>46435253.285211556</v>
      </c>
      <c r="Z65" s="28">
        <f t="shared" si="32"/>
        <v>47095829.055066667</v>
      </c>
      <c r="AA65" s="28">
        <f t="shared" si="32"/>
        <v>47745018.492545351</v>
      </c>
      <c r="AB65" s="28">
        <f t="shared" si="32"/>
        <v>48382884.504253171</v>
      </c>
      <c r="AC65" s="28">
        <f t="shared" ref="AC65:AU65" si="33">+AC30*$D$22/(AC48*$D$23+(1-AC48)*$D$22)</f>
        <v>49008702.560270302</v>
      </c>
      <c r="AD65" s="28">
        <f t="shared" si="33"/>
        <v>49623403.28346923</v>
      </c>
      <c r="AE65" s="28">
        <f t="shared" si="33"/>
        <v>50223615.568755396</v>
      </c>
      <c r="AF65" s="28">
        <f t="shared" si="33"/>
        <v>50813267.233831003</v>
      </c>
      <c r="AG65" s="28">
        <f t="shared" si="33"/>
        <v>51387401.558159173</v>
      </c>
      <c r="AH65" s="28">
        <f t="shared" si="33"/>
        <v>51948104.279332928</v>
      </c>
      <c r="AI65" s="28">
        <f t="shared" si="33"/>
        <v>52494849.46729812</v>
      </c>
      <c r="AJ65" s="28">
        <f t="shared" si="33"/>
        <v>53027344.800715506</v>
      </c>
      <c r="AK65" s="28">
        <f t="shared" si="33"/>
        <v>53544349.77024506</v>
      </c>
      <c r="AL65" s="28">
        <f t="shared" si="33"/>
        <v>54046678.496370181</v>
      </c>
      <c r="AM65" s="28">
        <f t="shared" si="33"/>
        <v>54533368.978507511</v>
      </c>
      <c r="AN65" s="28">
        <f t="shared" si="33"/>
        <v>55002938.149736173</v>
      </c>
      <c r="AO65" s="28">
        <f t="shared" si="33"/>
        <v>55457061.768820517</v>
      </c>
      <c r="AP65" s="28">
        <f t="shared" si="33"/>
        <v>55893442.638135336</v>
      </c>
      <c r="AQ65" s="28">
        <f t="shared" si="33"/>
        <v>56316481.969578147</v>
      </c>
      <c r="AR65" s="28">
        <f t="shared" si="33"/>
        <v>56726136.876839027</v>
      </c>
      <c r="AS65" s="28">
        <f t="shared" si="33"/>
        <v>57120403.287433974</v>
      </c>
      <c r="AT65" s="28">
        <f t="shared" si="33"/>
        <v>57487654.545998417</v>
      </c>
      <c r="AU65" s="28">
        <f t="shared" si="33"/>
        <v>57818595.181839995</v>
      </c>
    </row>
    <row r="66" spans="2:47" ht="15.95">
      <c r="B66" s="27" t="s">
        <v>566</v>
      </c>
      <c r="C66" s="28" t="s">
        <v>580</v>
      </c>
      <c r="D66" s="28">
        <f t="shared" si="25"/>
        <v>1552599.1554524777</v>
      </c>
      <c r="E66" s="28">
        <f t="shared" si="25"/>
        <v>1552613.2515451715</v>
      </c>
      <c r="F66" s="28">
        <f t="shared" si="25"/>
        <v>1534444.3544370702</v>
      </c>
      <c r="G66" s="28">
        <f t="shared" si="25"/>
        <v>1498237.4614669902</v>
      </c>
      <c r="H66" s="28">
        <f t="shared" si="25"/>
        <v>1444137.5699737456</v>
      </c>
      <c r="I66" s="28">
        <f t="shared" si="25"/>
        <v>1553237.3651647223</v>
      </c>
      <c r="J66" s="28">
        <f t="shared" si="25"/>
        <v>1585046.1452145772</v>
      </c>
      <c r="K66" s="28">
        <f t="shared" si="25"/>
        <v>1614561.2276370127</v>
      </c>
      <c r="L66" s="28">
        <f t="shared" si="25"/>
        <v>1703658.1022789094</v>
      </c>
      <c r="M66" s="28">
        <f t="shared" si="25"/>
        <v>1773218.7451354766</v>
      </c>
      <c r="N66" s="28">
        <f t="shared" si="25"/>
        <v>1845183.5819990961</v>
      </c>
      <c r="O66" s="28">
        <f t="shared" ref="O66:AB66" si="34">+O31*$D$22/(O49*$D$23+(1-O49)*$D$22)</f>
        <v>1920614.3415785665</v>
      </c>
      <c r="P66" s="28">
        <f t="shared" si="34"/>
        <v>1998822.396708363</v>
      </c>
      <c r="Q66" s="28">
        <f t="shared" si="34"/>
        <v>2081027.6306520163</v>
      </c>
      <c r="R66" s="28">
        <f t="shared" si="34"/>
        <v>2114677.9317246941</v>
      </c>
      <c r="S66" s="28">
        <f t="shared" si="34"/>
        <v>2148712.4863006384</v>
      </c>
      <c r="T66" s="28">
        <f t="shared" si="34"/>
        <v>2182436.0262373239</v>
      </c>
      <c r="U66" s="28">
        <f t="shared" si="34"/>
        <v>2216150.5808289405</v>
      </c>
      <c r="V66" s="28">
        <f t="shared" si="34"/>
        <v>2249591.8070296464</v>
      </c>
      <c r="W66" s="28">
        <f t="shared" si="34"/>
        <v>2283617.2377291424</v>
      </c>
      <c r="X66" s="28">
        <f t="shared" si="34"/>
        <v>2315849.9165265863</v>
      </c>
      <c r="Y66" s="28">
        <f t="shared" si="34"/>
        <v>2347895.0951204849</v>
      </c>
      <c r="Z66" s="28">
        <f t="shared" si="34"/>
        <v>2379885.3308337219</v>
      </c>
      <c r="AA66" s="28">
        <f t="shared" si="34"/>
        <v>2411284.5241725193</v>
      </c>
      <c r="AB66" s="28">
        <f t="shared" si="34"/>
        <v>2442184.4342656299</v>
      </c>
      <c r="AC66" s="28">
        <f t="shared" ref="AC66:AU66" si="35">+AC31*$D$22/(AC49*$D$23+(1-AC49)*$D$22)</f>
        <v>2473259.7663785648</v>
      </c>
      <c r="AD66" s="28">
        <f t="shared" si="35"/>
        <v>2503205.7460635686</v>
      </c>
      <c r="AE66" s="28">
        <f t="shared" si="35"/>
        <v>2532193.3074634057</v>
      </c>
      <c r="AF66" s="28">
        <f t="shared" si="35"/>
        <v>2561712.7278366764</v>
      </c>
      <c r="AG66" s="28">
        <f t="shared" si="35"/>
        <v>2589956.4648791421</v>
      </c>
      <c r="AH66" s="28">
        <f t="shared" si="35"/>
        <v>2618516.1409367588</v>
      </c>
      <c r="AI66" s="28">
        <f t="shared" si="35"/>
        <v>2645286.8558528842</v>
      </c>
      <c r="AJ66" s="28">
        <f t="shared" si="35"/>
        <v>2672747.1972115454</v>
      </c>
      <c r="AK66" s="28">
        <f t="shared" si="35"/>
        <v>2698656.916044726</v>
      </c>
      <c r="AL66" s="28">
        <f t="shared" si="35"/>
        <v>2724631.7735205283</v>
      </c>
      <c r="AM66" s="28">
        <f t="shared" si="35"/>
        <v>2750225.6558479271</v>
      </c>
      <c r="AN66" s="28">
        <f t="shared" si="35"/>
        <v>2774460.2154970029</v>
      </c>
      <c r="AO66" s="28">
        <f t="shared" si="35"/>
        <v>2798876.323792431</v>
      </c>
      <c r="AP66" s="28">
        <f t="shared" si="35"/>
        <v>2821413.5992159289</v>
      </c>
      <c r="AQ66" s="28">
        <f t="shared" si="35"/>
        <v>2844689.4369871747</v>
      </c>
      <c r="AR66" s="28">
        <f t="shared" si="35"/>
        <v>2867424.8600458358</v>
      </c>
      <c r="AS66" s="28">
        <f t="shared" si="35"/>
        <v>2888575.7642240697</v>
      </c>
      <c r="AT66" s="28">
        <f t="shared" si="35"/>
        <v>2910260.7754621203</v>
      </c>
      <c r="AU66" s="28">
        <f t="shared" si="35"/>
        <v>2930145.458676721</v>
      </c>
    </row>
    <row r="67" spans="2:47" ht="15.95">
      <c r="B67" s="27" t="s">
        <v>567</v>
      </c>
      <c r="C67" s="28" t="s">
        <v>580</v>
      </c>
      <c r="D67" s="28">
        <f t="shared" si="25"/>
        <v>181930.14759768333</v>
      </c>
      <c r="E67" s="28">
        <f t="shared" si="25"/>
        <v>307088.13330699806</v>
      </c>
      <c r="F67" s="28">
        <f t="shared" si="25"/>
        <v>449838.09443798615</v>
      </c>
      <c r="G67" s="28">
        <f t="shared" si="25"/>
        <v>610039.43889421481</v>
      </c>
      <c r="H67" s="28">
        <f t="shared" si="25"/>
        <v>787551.574579251</v>
      </c>
      <c r="I67" s="28">
        <f t="shared" si="25"/>
        <v>829861.85360514896</v>
      </c>
      <c r="J67" s="28">
        <f t="shared" si="25"/>
        <v>839670.66409902018</v>
      </c>
      <c r="K67" s="28">
        <f t="shared" si="25"/>
        <v>850312.12658868055</v>
      </c>
      <c r="L67" s="28">
        <f t="shared" si="25"/>
        <v>890272.1895999444</v>
      </c>
      <c r="M67" s="28">
        <f t="shared" si="25"/>
        <v>918993.67988473771</v>
      </c>
      <c r="N67" s="28">
        <f t="shared" si="25"/>
        <v>950341.24446602992</v>
      </c>
      <c r="O67" s="28">
        <f t="shared" ref="O67:AB67" si="36">+O32*$D$22/(O50*$D$23+(1-O50)*$D$22)</f>
        <v>982817.77863814984</v>
      </c>
      <c r="P67" s="28">
        <f t="shared" si="36"/>
        <v>1016373.9310243629</v>
      </c>
      <c r="Q67" s="28">
        <f t="shared" si="36"/>
        <v>1052518.8625230708</v>
      </c>
      <c r="R67" s="28">
        <f t="shared" si="36"/>
        <v>1062031.3979730273</v>
      </c>
      <c r="S67" s="28">
        <f t="shared" si="36"/>
        <v>1073857.7286031607</v>
      </c>
      <c r="T67" s="28">
        <f t="shared" si="36"/>
        <v>1083859.2706778387</v>
      </c>
      <c r="U67" s="28">
        <f t="shared" si="36"/>
        <v>1095649.4426375858</v>
      </c>
      <c r="V67" s="28">
        <f t="shared" si="36"/>
        <v>1106144.5236761461</v>
      </c>
      <c r="W67" s="28">
        <f t="shared" si="36"/>
        <v>1117876.6370368677</v>
      </c>
      <c r="X67" s="28">
        <f t="shared" si="36"/>
        <v>1128340.0838244616</v>
      </c>
      <c r="Y67" s="28">
        <f t="shared" si="36"/>
        <v>1138588.9468988783</v>
      </c>
      <c r="Z67" s="28">
        <f t="shared" si="36"/>
        <v>1150151.0770994441</v>
      </c>
      <c r="AA67" s="28">
        <f t="shared" si="36"/>
        <v>1160274.2548080545</v>
      </c>
      <c r="AB67" s="28">
        <f t="shared" si="36"/>
        <v>1171282.7487840005</v>
      </c>
      <c r="AC67" s="28">
        <f t="shared" ref="AC67:AU67" si="37">+AC32*$D$22/(AC50*$D$23+(1-AC50)*$D$22)</f>
        <v>1181308.0328491451</v>
      </c>
      <c r="AD67" s="28">
        <f t="shared" si="37"/>
        <v>1192767.0745548957</v>
      </c>
      <c r="AE67" s="28">
        <f t="shared" si="37"/>
        <v>1202612.698296807</v>
      </c>
      <c r="AF67" s="28">
        <f t="shared" si="37"/>
        <v>1213753.5957228488</v>
      </c>
      <c r="AG67" s="28">
        <f t="shared" si="37"/>
        <v>1224806.6378680121</v>
      </c>
      <c r="AH67" s="28">
        <f t="shared" si="37"/>
        <v>1235746.2088830145</v>
      </c>
      <c r="AI67" s="28">
        <f t="shared" si="37"/>
        <v>1247018.2318705483</v>
      </c>
      <c r="AJ67" s="28">
        <f t="shared" si="37"/>
        <v>1254980.109360591</v>
      </c>
      <c r="AK67" s="28">
        <f t="shared" si="37"/>
        <v>1263784.381983171</v>
      </c>
      <c r="AL67" s="28">
        <f t="shared" si="37"/>
        <v>1273722.4336509958</v>
      </c>
      <c r="AM67" s="28">
        <f t="shared" si="37"/>
        <v>1284816.0319067577</v>
      </c>
      <c r="AN67" s="28">
        <f t="shared" si="37"/>
        <v>1294897.1430311303</v>
      </c>
      <c r="AO67" s="28">
        <f t="shared" si="37"/>
        <v>1304841.7515429254</v>
      </c>
      <c r="AP67" s="28">
        <f t="shared" si="37"/>
        <v>1312076.4312247003</v>
      </c>
      <c r="AQ67" s="28">
        <f t="shared" si="37"/>
        <v>1321757.3361579671</v>
      </c>
      <c r="AR67" s="28">
        <f t="shared" si="37"/>
        <v>1331312.8090608397</v>
      </c>
      <c r="AS67" s="28">
        <f t="shared" si="37"/>
        <v>1340748.7626477811</v>
      </c>
      <c r="AT67" s="28">
        <f t="shared" si="37"/>
        <v>1350067.9278016323</v>
      </c>
      <c r="AU67" s="28">
        <f t="shared" si="37"/>
        <v>1359281.8455461094</v>
      </c>
    </row>
    <row r="68" spans="2:47" ht="15.95">
      <c r="B68" s="27" t="s">
        <v>568</v>
      </c>
      <c r="C68" s="28" t="s">
        <v>580</v>
      </c>
      <c r="D68" s="28">
        <f t="shared" si="25"/>
        <v>1220766.336117466</v>
      </c>
      <c r="E68" s="28">
        <f t="shared" si="25"/>
        <v>3868876.8725572056</v>
      </c>
      <c r="F68" s="28">
        <f t="shared" si="25"/>
        <v>7131352.8653681651</v>
      </c>
      <c r="G68" s="28">
        <f t="shared" si="25"/>
        <v>11008194.314550335</v>
      </c>
      <c r="H68" s="28">
        <f t="shared" si="25"/>
        <v>15499401.220103728</v>
      </c>
      <c r="I68" s="28">
        <f t="shared" si="25"/>
        <v>16621427.317522459</v>
      </c>
      <c r="J68" s="28">
        <f t="shared" si="25"/>
        <v>16623825.381660702</v>
      </c>
      <c r="K68" s="28">
        <f t="shared" si="25"/>
        <v>16626421.56971235</v>
      </c>
      <c r="L68" s="28">
        <f t="shared" si="25"/>
        <v>17230366.122658908</v>
      </c>
      <c r="M68" s="28">
        <f t="shared" si="25"/>
        <v>17613879.273488272</v>
      </c>
      <c r="N68" s="28">
        <f t="shared" si="25"/>
        <v>18015823.877998538</v>
      </c>
      <c r="O68" s="28">
        <f t="shared" ref="O68:AB68" si="38">+O33*$D$22/(O51*$D$23+(1-O51)*$D$22)</f>
        <v>18436170.793069962</v>
      </c>
      <c r="P68" s="28">
        <f t="shared" si="38"/>
        <v>18875931.548133377</v>
      </c>
      <c r="Q68" s="28">
        <f t="shared" si="38"/>
        <v>19336838.848653287</v>
      </c>
      <c r="R68" s="28">
        <f t="shared" si="38"/>
        <v>19338168.186872873</v>
      </c>
      <c r="S68" s="28">
        <f t="shared" si="38"/>
        <v>19340346.437792785</v>
      </c>
      <c r="T68" s="28">
        <f t="shared" si="38"/>
        <v>19341682.098811891</v>
      </c>
      <c r="U68" s="28">
        <f t="shared" si="38"/>
        <v>19343017.759830996</v>
      </c>
      <c r="V68" s="28">
        <f t="shared" si="38"/>
        <v>19344095.692016177</v>
      </c>
      <c r="W68" s="28">
        <f t="shared" si="38"/>
        <v>19345173.624172773</v>
      </c>
      <c r="X68" s="28">
        <f t="shared" si="38"/>
        <v>19346779.65962483</v>
      </c>
      <c r="Y68" s="28">
        <f t="shared" si="38"/>
        <v>19347863.914609525</v>
      </c>
      <c r="Z68" s="28">
        <f t="shared" si="38"/>
        <v>19348948.169594221</v>
      </c>
      <c r="AA68" s="28">
        <f t="shared" si="38"/>
        <v>19350296.476212353</v>
      </c>
      <c r="AB68" s="28">
        <f t="shared" si="38"/>
        <v>19350544.464038584</v>
      </c>
      <c r="AC68" s="28">
        <f t="shared" ref="AC68:AU68" si="39">+AC33*$D$22/(AC51*$D$23+(1-AC51)*$D$22)</f>
        <v>19351370.990189362</v>
      </c>
      <c r="AD68" s="28">
        <f t="shared" si="39"/>
        <v>19351618.978044178</v>
      </c>
      <c r="AE68" s="28">
        <f t="shared" si="39"/>
        <v>19352715.878627904</v>
      </c>
      <c r="AF68" s="28">
        <f t="shared" si="39"/>
        <v>19353234.240887091</v>
      </c>
      <c r="AG68" s="28">
        <f t="shared" si="39"/>
        <v>19354073.412636887</v>
      </c>
      <c r="AH68" s="28">
        <f t="shared" si="39"/>
        <v>19355176.636020124</v>
      </c>
      <c r="AI68" s="28">
        <f t="shared" si="39"/>
        <v>19356279.859403361</v>
      </c>
      <c r="AJ68" s="28">
        <f t="shared" si="39"/>
        <v>19356263.795596164</v>
      </c>
      <c r="AK68" s="28">
        <f t="shared" si="39"/>
        <v>19356391.650260225</v>
      </c>
      <c r="AL68" s="28">
        <f t="shared" si="39"/>
        <v>19356242.807691816</v>
      </c>
      <c r="AM68" s="28">
        <f t="shared" si="39"/>
        <v>19356917.586654253</v>
      </c>
      <c r="AN68" s="28">
        <f t="shared" si="39"/>
        <v>19357258.910527058</v>
      </c>
      <c r="AO68" s="28">
        <f t="shared" si="39"/>
        <v>19357046.839963511</v>
      </c>
      <c r="AP68" s="28">
        <f t="shared" si="39"/>
        <v>19356815.80100143</v>
      </c>
      <c r="AQ68" s="28">
        <f t="shared" si="39"/>
        <v>19357653.466805097</v>
      </c>
      <c r="AR68" s="28">
        <f t="shared" si="39"/>
        <v>19357359.19984787</v>
      </c>
      <c r="AS68" s="28">
        <f t="shared" si="39"/>
        <v>19357033.318864495</v>
      </c>
      <c r="AT68" s="28">
        <f t="shared" si="39"/>
        <v>19356675.823912136</v>
      </c>
      <c r="AU68" s="28">
        <f t="shared" si="39"/>
        <v>19356538.120996617</v>
      </c>
    </row>
    <row r="69" spans="2:47" ht="15.95">
      <c r="B69" s="27" t="s">
        <v>569</v>
      </c>
      <c r="C69" s="28" t="s">
        <v>580</v>
      </c>
      <c r="D69" s="28">
        <f t="shared" si="25"/>
        <v>2882341.8753893846</v>
      </c>
      <c r="E69" s="28">
        <f t="shared" si="25"/>
        <v>3305775.1126086884</v>
      </c>
      <c r="F69" s="28">
        <f t="shared" si="25"/>
        <v>3777212.3868697109</v>
      </c>
      <c r="G69" s="28">
        <f t="shared" si="25"/>
        <v>4295767.897066853</v>
      </c>
      <c r="H69" s="28">
        <f t="shared" si="25"/>
        <v>4860555.8420945099</v>
      </c>
      <c r="I69" s="28">
        <f t="shared" si="25"/>
        <v>5459316.7236194266</v>
      </c>
      <c r="J69" s="28">
        <f t="shared" si="25"/>
        <v>5561960.1702194139</v>
      </c>
      <c r="K69" s="28">
        <f t="shared" si="25"/>
        <v>5658117.3813551338</v>
      </c>
      <c r="L69" s="28">
        <f t="shared" si="25"/>
        <v>5957634.6097559007</v>
      </c>
      <c r="M69" s="28">
        <f t="shared" si="25"/>
        <v>6178822.8722349023</v>
      </c>
      <c r="N69" s="28">
        <f t="shared" si="25"/>
        <v>6408928.438569746</v>
      </c>
      <c r="O69" s="28">
        <f t="shared" ref="O69:AB69" si="40">+O34*$D$22/(O52*$D$23+(1-O52)*$D$22)</f>
        <v>6645361.3764970023</v>
      </c>
      <c r="P69" s="28">
        <f t="shared" si="40"/>
        <v>6886122.8555037891</v>
      </c>
      <c r="Q69" s="28">
        <f t="shared" si="40"/>
        <v>7137436.2481181296</v>
      </c>
      <c r="R69" s="28">
        <f t="shared" si="40"/>
        <v>7234202.6650946029</v>
      </c>
      <c r="S69" s="28">
        <f t="shared" si="40"/>
        <v>7329956.0346370554</v>
      </c>
      <c r="T69" s="28">
        <f t="shared" si="40"/>
        <v>7424662.9528696379</v>
      </c>
      <c r="U69" s="28">
        <f t="shared" si="40"/>
        <v>7517718.8041817406</v>
      </c>
      <c r="V69" s="28">
        <f t="shared" si="40"/>
        <v>7606342.1808723137</v>
      </c>
      <c r="W69" s="28">
        <f t="shared" si="40"/>
        <v>7697308.4749498628</v>
      </c>
      <c r="X69" s="28">
        <f t="shared" si="40"/>
        <v>7787203.9461676497</v>
      </c>
      <c r="Y69" s="28">
        <f t="shared" si="40"/>
        <v>7876507.9436758114</v>
      </c>
      <c r="Z69" s="28">
        <f t="shared" si="40"/>
        <v>7964495.1925213039</v>
      </c>
      <c r="AA69" s="28">
        <f t="shared" si="40"/>
        <v>8051512.5396653414</v>
      </c>
      <c r="AB69" s="28">
        <f t="shared" si="40"/>
        <v>8137664.3783618594</v>
      </c>
      <c r="AC69" s="28">
        <f t="shared" ref="AC69:AU69" si="41">+AC34*$D$22/(AC52*$D$23+(1-AC52)*$D$22)</f>
        <v>8222913.0217958735</v>
      </c>
      <c r="AD69" s="28">
        <f t="shared" si="41"/>
        <v>8307436.3364405436</v>
      </c>
      <c r="AE69" s="28">
        <f t="shared" si="41"/>
        <v>8391080.7861200161</v>
      </c>
      <c r="AF69" s="28">
        <f t="shared" si="41"/>
        <v>8474110.2468101066</v>
      </c>
      <c r="AG69" s="28">
        <f t="shared" si="41"/>
        <v>8556050.0717606097</v>
      </c>
      <c r="AH69" s="28">
        <f t="shared" si="41"/>
        <v>8637265.0589936022</v>
      </c>
      <c r="AI69" s="28">
        <f t="shared" si="41"/>
        <v>8717593.9189712964</v>
      </c>
      <c r="AJ69" s="28">
        <f t="shared" si="41"/>
        <v>8797034.3449734375</v>
      </c>
      <c r="AK69" s="28">
        <f t="shared" si="41"/>
        <v>8872401.7063269727</v>
      </c>
      <c r="AL69" s="28">
        <f t="shared" si="41"/>
        <v>8950208.0205661878</v>
      </c>
      <c r="AM69" s="28">
        <f t="shared" si="41"/>
        <v>9026944.5315491613</v>
      </c>
      <c r="AN69" s="28">
        <f t="shared" si="41"/>
        <v>9102503.7050916664</v>
      </c>
      <c r="AO69" s="28">
        <f t="shared" si="41"/>
        <v>9176992.9652027953</v>
      </c>
      <c r="AP69" s="28">
        <f t="shared" si="41"/>
        <v>9250726.2934163567</v>
      </c>
      <c r="AQ69" s="28">
        <f t="shared" si="41"/>
        <v>9323138.3313261773</v>
      </c>
      <c r="AR69" s="28">
        <f t="shared" si="41"/>
        <v>9394535.0386845898</v>
      </c>
      <c r="AS69" s="28">
        <f t="shared" si="41"/>
        <v>9465172.6161685102</v>
      </c>
      <c r="AT69" s="28">
        <f t="shared" si="41"/>
        <v>9534938.2260223031</v>
      </c>
      <c r="AU69" s="28">
        <f t="shared" si="41"/>
        <v>9603633.6337081809</v>
      </c>
    </row>
    <row r="70" spans="2:47" ht="15.95">
      <c r="B70" s="27" t="s">
        <v>570</v>
      </c>
      <c r="C70" s="28" t="s">
        <v>580</v>
      </c>
      <c r="D70" s="28">
        <f t="shared" si="25"/>
        <v>421.0431786826739</v>
      </c>
      <c r="E70" s="28">
        <f t="shared" si="25"/>
        <v>523578.71187451715</v>
      </c>
      <c r="F70" s="28">
        <f t="shared" si="25"/>
        <v>1050476.7800294247</v>
      </c>
      <c r="G70" s="28">
        <f t="shared" si="25"/>
        <v>1574772.9629567089</v>
      </c>
      <c r="H70" s="28">
        <f t="shared" si="25"/>
        <v>2090124.9759696727</v>
      </c>
      <c r="I70" s="28">
        <f t="shared" si="25"/>
        <v>2098908.4184529856</v>
      </c>
      <c r="J70" s="28">
        <f t="shared" si="25"/>
        <v>2183744.8939866698</v>
      </c>
      <c r="K70" s="28">
        <f t="shared" si="25"/>
        <v>2182159.6489814287</v>
      </c>
      <c r="L70" s="28">
        <f t="shared" si="25"/>
        <v>2300313.8998421887</v>
      </c>
      <c r="M70" s="28">
        <f t="shared" si="25"/>
        <v>2390835.2383750146</v>
      </c>
      <c r="N70" s="28">
        <f t="shared" si="25"/>
        <v>2481311.5094380956</v>
      </c>
      <c r="O70" s="28">
        <f t="shared" ref="O70:AB70" si="42">+O35*$D$22/(O53*$D$23+(1-O53)*$D$22)</f>
        <v>2572240.4187084837</v>
      </c>
      <c r="P70" s="28">
        <f t="shared" si="42"/>
        <v>2670850.0869674669</v>
      </c>
      <c r="Q70" s="28">
        <f t="shared" si="42"/>
        <v>2768176.1725673685</v>
      </c>
      <c r="R70" s="28">
        <f t="shared" si="42"/>
        <v>2809904.537125479</v>
      </c>
      <c r="S70" s="28">
        <f t="shared" si="42"/>
        <v>2855388.3111578068</v>
      </c>
      <c r="T70" s="28">
        <f t="shared" si="42"/>
        <v>2897306.5773710497</v>
      </c>
      <c r="U70" s="28">
        <f t="shared" si="42"/>
        <v>2936911.7249187105</v>
      </c>
      <c r="V70" s="28">
        <f t="shared" si="42"/>
        <v>2976282.776778766</v>
      </c>
      <c r="W70" s="28">
        <f t="shared" si="42"/>
        <v>3014763.9685077029</v>
      </c>
      <c r="X70" s="28">
        <f t="shared" si="42"/>
        <v>3053699.0906397807</v>
      </c>
      <c r="Y70" s="28">
        <f t="shared" si="42"/>
        <v>3091281.1489978121</v>
      </c>
      <c r="Z70" s="28">
        <f t="shared" si="42"/>
        <v>3130799.2923512743</v>
      </c>
      <c r="AA70" s="28">
        <f t="shared" si="42"/>
        <v>3166868.748835294</v>
      </c>
      <c r="AB70" s="28">
        <f t="shared" si="42"/>
        <v>3202019.8286854359</v>
      </c>
      <c r="AC70" s="28">
        <f t="shared" ref="AC70:AU70" si="43">+AC35*$D$22/(AC53*$D$23+(1-AC53)*$D$22)</f>
        <v>3236135.296714908</v>
      </c>
      <c r="AD70" s="28">
        <f t="shared" si="43"/>
        <v>3272104.9026036034</v>
      </c>
      <c r="AE70" s="28">
        <f t="shared" si="43"/>
        <v>3307209.2539668921</v>
      </c>
      <c r="AF70" s="28">
        <f t="shared" si="43"/>
        <v>3341520.1850283179</v>
      </c>
      <c r="AG70" s="28">
        <f t="shared" si="43"/>
        <v>3369374.627894633</v>
      </c>
      <c r="AH70" s="28">
        <f t="shared" si="43"/>
        <v>3399045.4768686905</v>
      </c>
      <c r="AI70" s="28">
        <f t="shared" si="43"/>
        <v>3430691.578267388</v>
      </c>
      <c r="AJ70" s="28">
        <f t="shared" si="43"/>
        <v>3461460.1883823955</v>
      </c>
      <c r="AK70" s="28">
        <f t="shared" si="43"/>
        <v>3491634.5432111891</v>
      </c>
      <c r="AL70" s="28">
        <f t="shared" si="43"/>
        <v>3516713.4790663323</v>
      </c>
      <c r="AM70" s="28">
        <f t="shared" si="43"/>
        <v>3544819.7346085329</v>
      </c>
      <c r="AN70" s="28">
        <f t="shared" si="43"/>
        <v>3569421.340046512</v>
      </c>
      <c r="AO70" s="28">
        <f t="shared" si="43"/>
        <v>3586878.8750263052</v>
      </c>
      <c r="AP70" s="28">
        <f t="shared" si="43"/>
        <v>3586527.4907197384</v>
      </c>
      <c r="AQ70" s="28">
        <f t="shared" si="43"/>
        <v>3591304.1890682196</v>
      </c>
      <c r="AR70" s="28">
        <f t="shared" si="43"/>
        <v>3590620.8933376302</v>
      </c>
      <c r="AS70" s="28">
        <f t="shared" si="43"/>
        <v>3582967.3166157487</v>
      </c>
      <c r="AT70" s="28">
        <f t="shared" si="43"/>
        <v>3574034.6538319075</v>
      </c>
      <c r="AU70" s="28">
        <f t="shared" si="43"/>
        <v>3561289.1192468335</v>
      </c>
    </row>
    <row r="71" spans="2:47" ht="15.95">
      <c r="B71" s="27" t="s">
        <v>571</v>
      </c>
      <c r="C71" s="28" t="s">
        <v>580</v>
      </c>
      <c r="D71" s="28">
        <f t="shared" si="25"/>
        <v>0</v>
      </c>
      <c r="E71" s="28">
        <f t="shared" si="25"/>
        <v>0</v>
      </c>
      <c r="F71" s="28">
        <f t="shared" si="25"/>
        <v>0</v>
      </c>
      <c r="G71" s="28">
        <f t="shared" si="25"/>
        <v>0</v>
      </c>
      <c r="H71" s="28">
        <f t="shared" si="25"/>
        <v>0</v>
      </c>
      <c r="I71" s="28">
        <f t="shared" si="25"/>
        <v>0</v>
      </c>
      <c r="J71" s="28">
        <f t="shared" si="25"/>
        <v>0</v>
      </c>
      <c r="K71" s="28">
        <f t="shared" si="25"/>
        <v>0</v>
      </c>
      <c r="L71" s="28">
        <f t="shared" si="25"/>
        <v>0</v>
      </c>
      <c r="M71" s="28">
        <f t="shared" si="25"/>
        <v>0</v>
      </c>
      <c r="N71" s="28">
        <f t="shared" si="25"/>
        <v>0</v>
      </c>
      <c r="O71" s="28">
        <f t="shared" ref="O71:AB71" si="44">+O36*$D$22/(O54*$D$23+(1-O54)*$D$22)</f>
        <v>0</v>
      </c>
      <c r="P71" s="28">
        <f t="shared" si="44"/>
        <v>0</v>
      </c>
      <c r="Q71" s="28">
        <f t="shared" si="44"/>
        <v>0</v>
      </c>
      <c r="R71" s="28">
        <f t="shared" si="44"/>
        <v>0</v>
      </c>
      <c r="S71" s="28">
        <f t="shared" si="44"/>
        <v>0</v>
      </c>
      <c r="T71" s="28">
        <f t="shared" si="44"/>
        <v>0</v>
      </c>
      <c r="U71" s="28">
        <f t="shared" si="44"/>
        <v>0</v>
      </c>
      <c r="V71" s="28">
        <f t="shared" si="44"/>
        <v>0</v>
      </c>
      <c r="W71" s="28">
        <f t="shared" si="44"/>
        <v>0</v>
      </c>
      <c r="X71" s="28">
        <f t="shared" si="44"/>
        <v>0</v>
      </c>
      <c r="Y71" s="28">
        <f t="shared" si="44"/>
        <v>0</v>
      </c>
      <c r="Z71" s="28">
        <f t="shared" si="44"/>
        <v>0</v>
      </c>
      <c r="AA71" s="28">
        <f t="shared" si="44"/>
        <v>0</v>
      </c>
      <c r="AB71" s="28">
        <f t="shared" si="44"/>
        <v>0</v>
      </c>
      <c r="AC71" s="28">
        <f t="shared" ref="AC71:AU71" si="45">+AC36*$D$22/(AC54*$D$23+(1-AC54)*$D$22)</f>
        <v>0</v>
      </c>
      <c r="AD71" s="28">
        <f t="shared" si="45"/>
        <v>0</v>
      </c>
      <c r="AE71" s="28">
        <f t="shared" si="45"/>
        <v>0</v>
      </c>
      <c r="AF71" s="28">
        <f t="shared" si="45"/>
        <v>0</v>
      </c>
      <c r="AG71" s="28">
        <f t="shared" si="45"/>
        <v>0</v>
      </c>
      <c r="AH71" s="28">
        <f t="shared" si="45"/>
        <v>0</v>
      </c>
      <c r="AI71" s="28">
        <f t="shared" si="45"/>
        <v>0</v>
      </c>
      <c r="AJ71" s="28">
        <f t="shared" si="45"/>
        <v>0</v>
      </c>
      <c r="AK71" s="28">
        <f t="shared" si="45"/>
        <v>0</v>
      </c>
      <c r="AL71" s="28">
        <f t="shared" si="45"/>
        <v>0</v>
      </c>
      <c r="AM71" s="28">
        <f t="shared" si="45"/>
        <v>0</v>
      </c>
      <c r="AN71" s="28">
        <f t="shared" si="45"/>
        <v>0</v>
      </c>
      <c r="AO71" s="28">
        <f t="shared" si="45"/>
        <v>0</v>
      </c>
      <c r="AP71" s="28">
        <f t="shared" si="45"/>
        <v>0</v>
      </c>
      <c r="AQ71" s="28">
        <f t="shared" si="45"/>
        <v>0</v>
      </c>
      <c r="AR71" s="28">
        <f t="shared" si="45"/>
        <v>0</v>
      </c>
      <c r="AS71" s="28">
        <f t="shared" si="45"/>
        <v>0</v>
      </c>
      <c r="AT71" s="28">
        <f t="shared" si="45"/>
        <v>0</v>
      </c>
      <c r="AU71" s="28">
        <f t="shared" si="45"/>
        <v>0</v>
      </c>
    </row>
    <row r="72" spans="2:47" ht="15.95">
      <c r="B72" s="27" t="s">
        <v>572</v>
      </c>
      <c r="C72" s="28" t="s">
        <v>580</v>
      </c>
      <c r="D72" s="28">
        <f t="shared" si="25"/>
        <v>234501462.45404887</v>
      </c>
      <c r="E72" s="28">
        <f t="shared" si="25"/>
        <v>243252686.43322191</v>
      </c>
      <c r="F72" s="28">
        <f t="shared" si="25"/>
        <v>251754570.21174416</v>
      </c>
      <c r="G72" s="28">
        <f t="shared" si="25"/>
        <v>260006679.08796689</v>
      </c>
      <c r="H72" s="28">
        <f t="shared" si="25"/>
        <v>268008578.36024132</v>
      </c>
      <c r="I72" s="28">
        <f t="shared" si="25"/>
        <v>284558773.56117195</v>
      </c>
      <c r="J72" s="28">
        <f t="shared" si="25"/>
        <v>288661132.36403638</v>
      </c>
      <c r="K72" s="28">
        <f t="shared" si="25"/>
        <v>291951370.77140212</v>
      </c>
      <c r="L72" s="28">
        <f t="shared" si="25"/>
        <v>305969516.99025303</v>
      </c>
      <c r="M72" s="28">
        <f t="shared" si="25"/>
        <v>315903454.18445593</v>
      </c>
      <c r="N72" s="28">
        <f t="shared" si="25"/>
        <v>326313096.58753777</v>
      </c>
      <c r="O72" s="28">
        <f t="shared" ref="O72:AB72" si="46">+O37*$D$22/(O55*$D$23+(1-O55)*$D$22)</f>
        <v>337224939.11205536</v>
      </c>
      <c r="P72" s="28">
        <f t="shared" si="46"/>
        <v>348663336.98131198</v>
      </c>
      <c r="Q72" s="28">
        <f t="shared" si="46"/>
        <v>360654609.89602703</v>
      </c>
      <c r="R72" s="28">
        <f t="shared" si="46"/>
        <v>364375483.90524101</v>
      </c>
      <c r="S72" s="28">
        <f t="shared" si="46"/>
        <v>368087237.04470038</v>
      </c>
      <c r="T72" s="28">
        <f t="shared" si="46"/>
        <v>371785374.62717158</v>
      </c>
      <c r="U72" s="28">
        <f t="shared" si="46"/>
        <v>375465727.23087949</v>
      </c>
      <c r="V72" s="28">
        <f t="shared" si="46"/>
        <v>379124389.98727435</v>
      </c>
      <c r="W72" s="28">
        <f t="shared" si="46"/>
        <v>382757677.20856595</v>
      </c>
      <c r="X72" s="28">
        <f t="shared" si="46"/>
        <v>386362080.97347945</v>
      </c>
      <c r="Y72" s="28">
        <f t="shared" si="46"/>
        <v>389934236.37015039</v>
      </c>
      <c r="Z72" s="28">
        <f t="shared" si="46"/>
        <v>393470897.12985069</v>
      </c>
      <c r="AA72" s="28">
        <f t="shared" si="46"/>
        <v>396765533.53642267</v>
      </c>
      <c r="AB72" s="28">
        <f t="shared" si="46"/>
        <v>399824747.53940374</v>
      </c>
      <c r="AC72" s="28">
        <f t="shared" ref="AC72:AU72" si="47">+AC37*$D$22/(AC55*$D$23+(1-AC55)*$D$22)</f>
        <v>402769332.33138436</v>
      </c>
      <c r="AD72" s="28">
        <f t="shared" si="47"/>
        <v>405587100.5056234</v>
      </c>
      <c r="AE72" s="28">
        <f t="shared" si="47"/>
        <v>408243486.49357593</v>
      </c>
      <c r="AF72" s="28">
        <f t="shared" si="47"/>
        <v>410722309.74264085</v>
      </c>
      <c r="AG72" s="28">
        <f t="shared" si="47"/>
        <v>413015798.01019758</v>
      </c>
      <c r="AH72" s="28">
        <f t="shared" si="47"/>
        <v>415100220.42923146</v>
      </c>
      <c r="AI72" s="28">
        <f t="shared" si="47"/>
        <v>416949823.27234155</v>
      </c>
      <c r="AJ72" s="28">
        <f t="shared" si="47"/>
        <v>418535704.7663421</v>
      </c>
      <c r="AK72" s="28">
        <f t="shared" si="47"/>
        <v>419828354.20283949</v>
      </c>
      <c r="AL72" s="28">
        <f t="shared" si="47"/>
        <v>420791026.95165467</v>
      </c>
      <c r="AM72" s="28">
        <f t="shared" si="47"/>
        <v>421383958.06310874</v>
      </c>
      <c r="AN72" s="28">
        <f t="shared" si="47"/>
        <v>421567811.00286758</v>
      </c>
      <c r="AO72" s="28">
        <f t="shared" si="47"/>
        <v>421299124.01212656</v>
      </c>
      <c r="AP72" s="28">
        <f t="shared" si="47"/>
        <v>420531736.92497903</v>
      </c>
      <c r="AQ72" s="28">
        <f t="shared" si="47"/>
        <v>419209247.13821417</v>
      </c>
      <c r="AR72" s="28">
        <f t="shared" si="47"/>
        <v>417283301.64767641</v>
      </c>
      <c r="AS72" s="28">
        <f t="shared" si="47"/>
        <v>414704313.04196179</v>
      </c>
      <c r="AT72" s="28">
        <f t="shared" si="47"/>
        <v>411403220.1338647</v>
      </c>
      <c r="AU72" s="28">
        <f t="shared" si="47"/>
        <v>407336481.79453862</v>
      </c>
    </row>
    <row r="73" spans="2:47" ht="15.95">
      <c r="B73" s="27" t="s">
        <v>573</v>
      </c>
      <c r="C73" s="28" t="s">
        <v>580</v>
      </c>
      <c r="D73" s="28">
        <f t="shared" si="25"/>
        <v>351444730.10854244</v>
      </c>
      <c r="E73" s="28">
        <f t="shared" si="25"/>
        <v>345784625.00232357</v>
      </c>
      <c r="F73" s="28">
        <f t="shared" si="25"/>
        <v>339558017.9682278</v>
      </c>
      <c r="G73" s="28">
        <f t="shared" si="25"/>
        <v>332775045.86394453</v>
      </c>
      <c r="H73" s="28">
        <f t="shared" si="25"/>
        <v>325445845.54716265</v>
      </c>
      <c r="I73" s="28">
        <f t="shared" si="25"/>
        <v>318962589.01520902</v>
      </c>
      <c r="J73" s="28">
        <f t="shared" si="25"/>
        <v>322415709.4206382</v>
      </c>
      <c r="K73" s="28">
        <f t="shared" si="25"/>
        <v>325570329.05756354</v>
      </c>
      <c r="L73" s="28">
        <f t="shared" si="25"/>
        <v>340469002.24584222</v>
      </c>
      <c r="M73" s="28">
        <f t="shared" si="25"/>
        <v>350999050.65502608</v>
      </c>
      <c r="N73" s="28">
        <f t="shared" si="25"/>
        <v>361832576.81000698</v>
      </c>
      <c r="O73" s="28">
        <f t="shared" ref="O73:AB73" si="48">+O38*$D$22/(O56*$D$23+(1-O56)*$D$22)</f>
        <v>372966724.70864302</v>
      </c>
      <c r="P73" s="28">
        <f t="shared" si="48"/>
        <v>384437326.87859482</v>
      </c>
      <c r="Q73" s="28">
        <f t="shared" si="48"/>
        <v>396280656.54633665</v>
      </c>
      <c r="R73" s="28">
        <f t="shared" si="48"/>
        <v>399138724.74574268</v>
      </c>
      <c r="S73" s="28">
        <f t="shared" si="48"/>
        <v>401903001.22469991</v>
      </c>
      <c r="T73" s="28">
        <f t="shared" si="48"/>
        <v>404563227.84131694</v>
      </c>
      <c r="U73" s="28">
        <f t="shared" si="48"/>
        <v>407126115.70702517</v>
      </c>
      <c r="V73" s="28">
        <f t="shared" si="48"/>
        <v>409590710.94647497</v>
      </c>
      <c r="W73" s="28">
        <f t="shared" si="48"/>
        <v>411964209.34274173</v>
      </c>
      <c r="X73" s="28">
        <f t="shared" si="48"/>
        <v>414237219.36828339</v>
      </c>
      <c r="Y73" s="28">
        <f t="shared" si="48"/>
        <v>416420895.77410996</v>
      </c>
      <c r="Z73" s="28">
        <f t="shared" si="48"/>
        <v>418519372.16938454</v>
      </c>
      <c r="AA73" s="28">
        <f t="shared" si="48"/>
        <v>420528190.9874419</v>
      </c>
      <c r="AB73" s="28">
        <f t="shared" si="48"/>
        <v>422454860.64541286</v>
      </c>
      <c r="AC73" s="28">
        <f t="shared" ref="AC73:AU73" si="49">+AC38*$D$22/(AC56*$D$23+(1-AC56)*$D$22)</f>
        <v>424297310.25187993</v>
      </c>
      <c r="AD73" s="28">
        <f t="shared" si="49"/>
        <v>426061680.09067136</v>
      </c>
      <c r="AE73" s="28">
        <f t="shared" si="49"/>
        <v>427748942.59458202</v>
      </c>
      <c r="AF73" s="28">
        <f t="shared" si="49"/>
        <v>429357232.53234905</v>
      </c>
      <c r="AG73" s="28">
        <f t="shared" si="49"/>
        <v>430881511.98704755</v>
      </c>
      <c r="AH73" s="28">
        <f t="shared" si="49"/>
        <v>432336210.17124325</v>
      </c>
      <c r="AI73" s="28">
        <f t="shared" si="49"/>
        <v>433713625.66369492</v>
      </c>
      <c r="AJ73" s="28">
        <f t="shared" si="49"/>
        <v>435017854.51549655</v>
      </c>
      <c r="AK73" s="28">
        <f t="shared" si="49"/>
        <v>436243775.71981621</v>
      </c>
      <c r="AL73" s="28">
        <f t="shared" si="49"/>
        <v>437394581.94012499</v>
      </c>
      <c r="AM73" s="28">
        <f t="shared" si="49"/>
        <v>438462303.08410257</v>
      </c>
      <c r="AN73" s="28">
        <f t="shared" si="49"/>
        <v>439445248.40129364</v>
      </c>
      <c r="AO73" s="28">
        <f t="shared" si="49"/>
        <v>440365463.08790511</v>
      </c>
      <c r="AP73" s="28">
        <f t="shared" si="49"/>
        <v>441212544.78078139</v>
      </c>
      <c r="AQ73" s="28">
        <f t="shared" si="49"/>
        <v>442011968.36992598</v>
      </c>
      <c r="AR73" s="28">
        <f t="shared" si="49"/>
        <v>442751167.67020154</v>
      </c>
      <c r="AS73" s="28">
        <f t="shared" si="49"/>
        <v>443445788.58733851</v>
      </c>
      <c r="AT73" s="28">
        <f t="shared" si="49"/>
        <v>444102178.14584655</v>
      </c>
      <c r="AU73" s="28">
        <f t="shared" si="49"/>
        <v>444724310.93760735</v>
      </c>
    </row>
    <row r="74" spans="2:47" ht="15.95">
      <c r="B74" s="27" t="s">
        <v>574</v>
      </c>
      <c r="C74" s="28" t="s">
        <v>580</v>
      </c>
      <c r="D74" s="28">
        <f t="shared" si="25"/>
        <v>0</v>
      </c>
      <c r="E74" s="28">
        <f t="shared" si="25"/>
        <v>0</v>
      </c>
      <c r="F74" s="28">
        <f t="shared" si="25"/>
        <v>0</v>
      </c>
      <c r="G74" s="28">
        <f t="shared" si="25"/>
        <v>0</v>
      </c>
      <c r="H74" s="28">
        <f t="shared" si="25"/>
        <v>0</v>
      </c>
      <c r="I74" s="28">
        <f t="shared" si="25"/>
        <v>0</v>
      </c>
      <c r="J74" s="28">
        <f t="shared" si="25"/>
        <v>0</v>
      </c>
      <c r="K74" s="28">
        <f t="shared" si="25"/>
        <v>0</v>
      </c>
      <c r="L74" s="28">
        <f t="shared" si="25"/>
        <v>0</v>
      </c>
      <c r="M74" s="28">
        <f t="shared" si="25"/>
        <v>0</v>
      </c>
      <c r="N74" s="28">
        <f t="shared" si="25"/>
        <v>0</v>
      </c>
      <c r="O74" s="28">
        <f t="shared" ref="O74:AB74" si="50">+O39*$D$22/(O57*$D$23+(1-O57)*$D$22)</f>
        <v>0</v>
      </c>
      <c r="P74" s="28">
        <f t="shared" si="50"/>
        <v>0</v>
      </c>
      <c r="Q74" s="28">
        <f t="shared" si="50"/>
        <v>0</v>
      </c>
      <c r="R74" s="28">
        <f t="shared" si="50"/>
        <v>0</v>
      </c>
      <c r="S74" s="28">
        <f t="shared" si="50"/>
        <v>0</v>
      </c>
      <c r="T74" s="28">
        <f t="shared" si="50"/>
        <v>0</v>
      </c>
      <c r="U74" s="28">
        <f t="shared" si="50"/>
        <v>0</v>
      </c>
      <c r="V74" s="28">
        <f t="shared" si="50"/>
        <v>0</v>
      </c>
      <c r="W74" s="28">
        <f t="shared" si="50"/>
        <v>0</v>
      </c>
      <c r="X74" s="28">
        <f t="shared" si="50"/>
        <v>0</v>
      </c>
      <c r="Y74" s="28">
        <f t="shared" si="50"/>
        <v>0</v>
      </c>
      <c r="Z74" s="28">
        <f t="shared" si="50"/>
        <v>0</v>
      </c>
      <c r="AA74" s="28">
        <f t="shared" si="50"/>
        <v>0</v>
      </c>
      <c r="AB74" s="28">
        <f t="shared" si="50"/>
        <v>0</v>
      </c>
      <c r="AC74" s="28">
        <f t="shared" ref="AC74:AU74" si="51">+AC39*$D$22/(AC57*$D$23+(1-AC57)*$D$22)</f>
        <v>0</v>
      </c>
      <c r="AD74" s="28">
        <f t="shared" si="51"/>
        <v>0</v>
      </c>
      <c r="AE74" s="28">
        <f t="shared" si="51"/>
        <v>0</v>
      </c>
      <c r="AF74" s="28">
        <f t="shared" si="51"/>
        <v>0</v>
      </c>
      <c r="AG74" s="28">
        <f t="shared" si="51"/>
        <v>0</v>
      </c>
      <c r="AH74" s="28">
        <f t="shared" si="51"/>
        <v>0</v>
      </c>
      <c r="AI74" s="28">
        <f t="shared" si="51"/>
        <v>0</v>
      </c>
      <c r="AJ74" s="28">
        <f t="shared" si="51"/>
        <v>0</v>
      </c>
      <c r="AK74" s="28">
        <f t="shared" si="51"/>
        <v>0</v>
      </c>
      <c r="AL74" s="28">
        <f t="shared" si="51"/>
        <v>0</v>
      </c>
      <c r="AM74" s="28">
        <f t="shared" si="51"/>
        <v>0</v>
      </c>
      <c r="AN74" s="28">
        <f t="shared" si="51"/>
        <v>0</v>
      </c>
      <c r="AO74" s="28">
        <f t="shared" si="51"/>
        <v>0</v>
      </c>
      <c r="AP74" s="28">
        <f t="shared" si="51"/>
        <v>0</v>
      </c>
      <c r="AQ74" s="28">
        <f t="shared" si="51"/>
        <v>0</v>
      </c>
      <c r="AR74" s="28">
        <f t="shared" si="51"/>
        <v>0</v>
      </c>
      <c r="AS74" s="28">
        <f t="shared" si="51"/>
        <v>0</v>
      </c>
      <c r="AT74" s="28">
        <f t="shared" si="51"/>
        <v>0</v>
      </c>
      <c r="AU74" s="28">
        <f t="shared" si="51"/>
        <v>0</v>
      </c>
    </row>
    <row r="75" spans="2:47" ht="15.95">
      <c r="B75" s="27" t="s">
        <v>575</v>
      </c>
      <c r="C75" s="28" t="s">
        <v>580</v>
      </c>
      <c r="D75" s="28">
        <f t="shared" si="25"/>
        <v>0</v>
      </c>
      <c r="E75" s="28">
        <f t="shared" si="25"/>
        <v>0</v>
      </c>
      <c r="F75" s="28">
        <f t="shared" si="25"/>
        <v>0</v>
      </c>
      <c r="G75" s="28">
        <f t="shared" si="25"/>
        <v>0</v>
      </c>
      <c r="H75" s="28">
        <f t="shared" si="25"/>
        <v>0</v>
      </c>
      <c r="I75" s="28">
        <f t="shared" si="25"/>
        <v>0</v>
      </c>
      <c r="J75" s="28">
        <f t="shared" si="25"/>
        <v>0</v>
      </c>
      <c r="K75" s="28">
        <f t="shared" si="25"/>
        <v>0</v>
      </c>
      <c r="L75" s="28">
        <f t="shared" si="25"/>
        <v>0</v>
      </c>
      <c r="M75" s="28">
        <f t="shared" si="25"/>
        <v>0</v>
      </c>
      <c r="N75" s="28">
        <f t="shared" si="25"/>
        <v>0</v>
      </c>
      <c r="O75" s="28">
        <f t="shared" ref="O75:AB75" si="52">+O40*$D$22/(O58*$D$23+(1-O58)*$D$22)</f>
        <v>0</v>
      </c>
      <c r="P75" s="28">
        <f t="shared" si="52"/>
        <v>0</v>
      </c>
      <c r="Q75" s="28">
        <f t="shared" si="52"/>
        <v>0</v>
      </c>
      <c r="R75" s="28">
        <f t="shared" si="52"/>
        <v>0</v>
      </c>
      <c r="S75" s="28">
        <f t="shared" si="52"/>
        <v>0</v>
      </c>
      <c r="T75" s="28">
        <f t="shared" si="52"/>
        <v>0</v>
      </c>
      <c r="U75" s="28">
        <f t="shared" si="52"/>
        <v>0</v>
      </c>
      <c r="V75" s="28">
        <f t="shared" si="52"/>
        <v>0</v>
      </c>
      <c r="W75" s="28">
        <f t="shared" si="52"/>
        <v>0</v>
      </c>
      <c r="X75" s="28">
        <f t="shared" si="52"/>
        <v>0</v>
      </c>
      <c r="Y75" s="28">
        <f t="shared" si="52"/>
        <v>0</v>
      </c>
      <c r="Z75" s="28">
        <f t="shared" si="52"/>
        <v>0</v>
      </c>
      <c r="AA75" s="28">
        <f t="shared" si="52"/>
        <v>0</v>
      </c>
      <c r="AB75" s="28">
        <f t="shared" si="52"/>
        <v>0</v>
      </c>
      <c r="AC75" s="28">
        <f t="shared" ref="AC75:AU75" si="53">+AC40*$D$22/(AC58*$D$23+(1-AC58)*$D$22)</f>
        <v>0</v>
      </c>
      <c r="AD75" s="28">
        <f t="shared" si="53"/>
        <v>0</v>
      </c>
      <c r="AE75" s="28">
        <f t="shared" si="53"/>
        <v>0</v>
      </c>
      <c r="AF75" s="28">
        <f t="shared" si="53"/>
        <v>0</v>
      </c>
      <c r="AG75" s="28">
        <f t="shared" si="53"/>
        <v>0</v>
      </c>
      <c r="AH75" s="28">
        <f t="shared" si="53"/>
        <v>0</v>
      </c>
      <c r="AI75" s="28">
        <f t="shared" si="53"/>
        <v>0</v>
      </c>
      <c r="AJ75" s="28">
        <f t="shared" si="53"/>
        <v>0</v>
      </c>
      <c r="AK75" s="28">
        <f t="shared" si="53"/>
        <v>0</v>
      </c>
      <c r="AL75" s="28">
        <f t="shared" si="53"/>
        <v>0</v>
      </c>
      <c r="AM75" s="28">
        <f t="shared" si="53"/>
        <v>0</v>
      </c>
      <c r="AN75" s="28">
        <f t="shared" si="53"/>
        <v>0</v>
      </c>
      <c r="AO75" s="28">
        <f t="shared" si="53"/>
        <v>0</v>
      </c>
      <c r="AP75" s="28">
        <f t="shared" si="53"/>
        <v>0</v>
      </c>
      <c r="AQ75" s="28">
        <f t="shared" si="53"/>
        <v>0</v>
      </c>
      <c r="AR75" s="28">
        <f t="shared" si="53"/>
        <v>0</v>
      </c>
      <c r="AS75" s="28">
        <f t="shared" si="53"/>
        <v>0</v>
      </c>
      <c r="AT75" s="28">
        <f t="shared" si="53"/>
        <v>0</v>
      </c>
      <c r="AU75" s="28">
        <f t="shared" si="53"/>
        <v>0</v>
      </c>
    </row>
    <row r="76" spans="2:47">
      <c r="D76" s="30">
        <f>SUM(D61:D75)</f>
        <v>622219584.8646059</v>
      </c>
      <c r="E76" s="30">
        <f t="shared" ref="E76:AU76" si="54">SUM(E61:E75)</f>
        <v>629532752.00306439</v>
      </c>
      <c r="F76" s="30">
        <f t="shared" si="54"/>
        <v>636414031.8693347</v>
      </c>
      <c r="G76" s="30">
        <f t="shared" si="54"/>
        <v>642873640.86599207</v>
      </c>
      <c r="H76" s="30">
        <f t="shared" si="54"/>
        <v>648921795.39561152</v>
      </c>
      <c r="I76" s="30">
        <f t="shared" si="54"/>
        <v>661973255.03233314</v>
      </c>
      <c r="J76" s="30">
        <f t="shared" si="54"/>
        <v>670961259.57436681</v>
      </c>
      <c r="K76" s="30">
        <f t="shared" si="54"/>
        <v>678200197.50268173</v>
      </c>
      <c r="L76" s="30">
        <f t="shared" si="54"/>
        <v>710158421.27592206</v>
      </c>
      <c r="M76" s="30">
        <f>SUM(M61:M75)</f>
        <v>732898199.2096529</v>
      </c>
      <c r="N76" s="30">
        <f t="shared" si="54"/>
        <v>756510974.34298253</v>
      </c>
      <c r="O76" s="30">
        <f t="shared" si="54"/>
        <v>781024138.25216627</v>
      </c>
      <c r="P76" s="30">
        <f t="shared" si="54"/>
        <v>806508074.65195739</v>
      </c>
      <c r="Q76" s="30">
        <f t="shared" si="54"/>
        <v>833031132.99318814</v>
      </c>
      <c r="R76" s="30">
        <f t="shared" si="54"/>
        <v>840545599.34114623</v>
      </c>
      <c r="S76" s="30">
        <f t="shared" si="54"/>
        <v>847958886.91764283</v>
      </c>
      <c r="T76" s="30">
        <f t="shared" si="54"/>
        <v>855241163.51850104</v>
      </c>
      <c r="U76" s="30">
        <f t="shared" si="54"/>
        <v>862398838.48706889</v>
      </c>
      <c r="V76" s="30">
        <f t="shared" si="54"/>
        <v>869424649.5395174</v>
      </c>
      <c r="W76" s="30">
        <f t="shared" si="54"/>
        <v>876326853.58324564</v>
      </c>
      <c r="X76" s="30">
        <f t="shared" si="54"/>
        <v>883087761.76754379</v>
      </c>
      <c r="Y76" s="30">
        <f t="shared" si="54"/>
        <v>889713613.5509944</v>
      </c>
      <c r="Z76" s="30">
        <f t="shared" si="54"/>
        <v>896211686.6048243</v>
      </c>
      <c r="AA76" s="30">
        <f t="shared" si="54"/>
        <v>902360933.16577601</v>
      </c>
      <c r="AB76" s="30">
        <f t="shared" si="54"/>
        <v>908178176.94582939</v>
      </c>
      <c r="AC76" s="30">
        <f t="shared" si="54"/>
        <v>913782316.82034826</v>
      </c>
      <c r="AD76" s="30">
        <f t="shared" si="54"/>
        <v>919170916.26055908</v>
      </c>
      <c r="AE76" s="30">
        <f t="shared" si="54"/>
        <v>924302946.89063597</v>
      </c>
      <c r="AF76" s="30">
        <f t="shared" si="54"/>
        <v>929167717.00633287</v>
      </c>
      <c r="AG76" s="30">
        <f t="shared" si="54"/>
        <v>933738746.46723902</v>
      </c>
      <c r="AH76" s="30">
        <f t="shared" si="54"/>
        <v>938018703.04851437</v>
      </c>
      <c r="AI76" s="30">
        <f t="shared" si="54"/>
        <v>941972023.70202327</v>
      </c>
      <c r="AJ76" s="30">
        <f t="shared" si="54"/>
        <v>945567184.33800828</v>
      </c>
      <c r="AK76" s="30">
        <f t="shared" si="54"/>
        <v>948768020.1498636</v>
      </c>
      <c r="AL76" s="30">
        <f t="shared" si="54"/>
        <v>951546949.61743593</v>
      </c>
      <c r="AM76" s="30">
        <f t="shared" si="54"/>
        <v>953859777.98731613</v>
      </c>
      <c r="AN76" s="30">
        <f t="shared" si="54"/>
        <v>955653033.38358164</v>
      </c>
      <c r="AO76" s="30">
        <f t="shared" si="54"/>
        <v>956905724.1300137</v>
      </c>
      <c r="AP76" s="30">
        <f t="shared" si="54"/>
        <v>957544846.25502682</v>
      </c>
      <c r="AQ76" s="30">
        <f t="shared" si="54"/>
        <v>957574826.99172032</v>
      </c>
      <c r="AR76" s="30">
        <f t="shared" si="54"/>
        <v>956918172.09557593</v>
      </c>
      <c r="AS76" s="30">
        <f t="shared" si="54"/>
        <v>955538018.32250237</v>
      </c>
      <c r="AT76" s="30">
        <f t="shared" si="54"/>
        <v>953367439.94857025</v>
      </c>
      <c r="AU76" s="30">
        <f t="shared" si="54"/>
        <v>950353473.75991547</v>
      </c>
    </row>
    <row r="77" spans="2:47">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row>
    <row r="78" spans="2:47">
      <c r="B78" s="24" t="s">
        <v>582</v>
      </c>
      <c r="C78" s="25" t="s">
        <v>422</v>
      </c>
      <c r="D78" s="25">
        <v>2017</v>
      </c>
      <c r="E78" s="25">
        <v>2018</v>
      </c>
      <c r="F78" s="25">
        <v>2019</v>
      </c>
      <c r="G78" s="25">
        <v>2020</v>
      </c>
      <c r="H78" s="25">
        <v>2021</v>
      </c>
      <c r="I78" s="25">
        <v>2022</v>
      </c>
      <c r="J78" s="25">
        <v>2023</v>
      </c>
      <c r="K78" s="25">
        <v>2024</v>
      </c>
      <c r="L78" s="25">
        <v>2025</v>
      </c>
      <c r="M78" s="25">
        <v>2026</v>
      </c>
      <c r="N78" s="25">
        <v>2027</v>
      </c>
      <c r="O78" s="25">
        <v>2028</v>
      </c>
      <c r="P78" s="25">
        <v>2029</v>
      </c>
      <c r="Q78" s="25">
        <v>2030</v>
      </c>
      <c r="R78" s="25">
        <v>2031</v>
      </c>
      <c r="S78" s="25">
        <v>2032</v>
      </c>
      <c r="T78" s="25">
        <v>2033</v>
      </c>
      <c r="U78" s="25">
        <v>2034</v>
      </c>
      <c r="V78" s="25">
        <v>2035</v>
      </c>
      <c r="W78" s="25">
        <v>2036</v>
      </c>
      <c r="X78" s="25">
        <v>2037</v>
      </c>
      <c r="Y78" s="25">
        <v>2038</v>
      </c>
      <c r="Z78" s="25">
        <v>2039</v>
      </c>
      <c r="AA78" s="25">
        <v>2040</v>
      </c>
      <c r="AB78" s="25">
        <v>2041</v>
      </c>
      <c r="AC78" s="25">
        <v>2042</v>
      </c>
      <c r="AD78" s="25">
        <v>2043</v>
      </c>
      <c r="AE78" s="25">
        <v>2044</v>
      </c>
      <c r="AF78" s="25">
        <v>2045</v>
      </c>
      <c r="AG78" s="25">
        <v>2046</v>
      </c>
      <c r="AH78" s="25">
        <v>2047</v>
      </c>
      <c r="AI78" s="25">
        <v>2048</v>
      </c>
      <c r="AJ78" s="25">
        <v>2049</v>
      </c>
      <c r="AK78" s="25">
        <v>2050</v>
      </c>
      <c r="AL78" s="25">
        <v>2051</v>
      </c>
      <c r="AM78" s="25">
        <v>2052</v>
      </c>
      <c r="AN78" s="25">
        <v>2053</v>
      </c>
      <c r="AO78" s="25">
        <v>2054</v>
      </c>
      <c r="AP78" s="25">
        <v>2055</v>
      </c>
      <c r="AQ78" s="25">
        <v>2056</v>
      </c>
      <c r="AR78" s="25">
        <v>2057</v>
      </c>
      <c r="AS78" s="25">
        <v>2058</v>
      </c>
      <c r="AT78" s="25">
        <v>2059</v>
      </c>
      <c r="AU78" s="25">
        <v>2060</v>
      </c>
    </row>
    <row r="79" spans="2:47">
      <c r="B79" s="27" t="s">
        <v>561</v>
      </c>
      <c r="C79" s="28" t="s">
        <v>498</v>
      </c>
      <c r="D79" s="28">
        <f t="shared" ref="D79:D93" si="55">+D61*D44*$D$23/1000000</f>
        <v>0</v>
      </c>
      <c r="E79" s="28">
        <f t="shared" ref="E79:AU85" si="56">+E61*E44*$D$23/1000000</f>
        <v>0</v>
      </c>
      <c r="F79" s="28">
        <f t="shared" si="56"/>
        <v>0</v>
      </c>
      <c r="G79" s="28">
        <f t="shared" si="56"/>
        <v>0</v>
      </c>
      <c r="H79" s="28">
        <f t="shared" si="56"/>
        <v>0</v>
      </c>
      <c r="I79" s="28">
        <f t="shared" si="56"/>
        <v>0</v>
      </c>
      <c r="J79" s="28">
        <f t="shared" si="56"/>
        <v>0</v>
      </c>
      <c r="K79" s="28">
        <f t="shared" si="56"/>
        <v>0</v>
      </c>
      <c r="L79" s="28">
        <f t="shared" si="56"/>
        <v>0</v>
      </c>
      <c r="M79" s="28">
        <f t="shared" si="56"/>
        <v>0</v>
      </c>
      <c r="N79" s="28">
        <f t="shared" si="56"/>
        <v>0</v>
      </c>
      <c r="O79" s="28">
        <f t="shared" si="56"/>
        <v>0</v>
      </c>
      <c r="P79" s="28">
        <f t="shared" si="56"/>
        <v>0</v>
      </c>
      <c r="Q79" s="28">
        <f t="shared" si="56"/>
        <v>0</v>
      </c>
      <c r="R79" s="28">
        <f t="shared" si="56"/>
        <v>0</v>
      </c>
      <c r="S79" s="28">
        <f t="shared" si="56"/>
        <v>0</v>
      </c>
      <c r="T79" s="28">
        <f t="shared" si="56"/>
        <v>0</v>
      </c>
      <c r="U79" s="28">
        <f t="shared" si="56"/>
        <v>0</v>
      </c>
      <c r="V79" s="28">
        <f t="shared" si="56"/>
        <v>0</v>
      </c>
      <c r="W79" s="28">
        <f t="shared" si="56"/>
        <v>0</v>
      </c>
      <c r="X79" s="28">
        <f t="shared" si="56"/>
        <v>0</v>
      </c>
      <c r="Y79" s="28">
        <f t="shared" si="56"/>
        <v>0</v>
      </c>
      <c r="Z79" s="28">
        <f t="shared" si="56"/>
        <v>0</v>
      </c>
      <c r="AA79" s="28">
        <f t="shared" si="56"/>
        <v>0</v>
      </c>
      <c r="AB79" s="28">
        <f t="shared" si="56"/>
        <v>0</v>
      </c>
      <c r="AC79" s="28">
        <f t="shared" si="56"/>
        <v>0</v>
      </c>
      <c r="AD79" s="28">
        <f t="shared" si="56"/>
        <v>0</v>
      </c>
      <c r="AE79" s="28">
        <f t="shared" si="56"/>
        <v>0</v>
      </c>
      <c r="AF79" s="28">
        <f t="shared" si="56"/>
        <v>0</v>
      </c>
      <c r="AG79" s="28">
        <f t="shared" si="56"/>
        <v>0</v>
      </c>
      <c r="AH79" s="28">
        <f t="shared" si="56"/>
        <v>0</v>
      </c>
      <c r="AI79" s="28">
        <f t="shared" si="56"/>
        <v>0</v>
      </c>
      <c r="AJ79" s="28">
        <f t="shared" si="56"/>
        <v>0</v>
      </c>
      <c r="AK79" s="28">
        <f t="shared" si="56"/>
        <v>0</v>
      </c>
      <c r="AL79" s="28">
        <f t="shared" si="56"/>
        <v>0</v>
      </c>
      <c r="AM79" s="28">
        <f t="shared" si="56"/>
        <v>0</v>
      </c>
      <c r="AN79" s="28">
        <f t="shared" si="56"/>
        <v>0</v>
      </c>
      <c r="AO79" s="28">
        <f t="shared" si="56"/>
        <v>0</v>
      </c>
      <c r="AP79" s="28">
        <f t="shared" si="56"/>
        <v>0</v>
      </c>
      <c r="AQ79" s="28">
        <f t="shared" si="56"/>
        <v>0</v>
      </c>
      <c r="AR79" s="28">
        <f t="shared" si="56"/>
        <v>0</v>
      </c>
      <c r="AS79" s="28">
        <f t="shared" si="56"/>
        <v>0</v>
      </c>
      <c r="AT79" s="28">
        <f t="shared" si="56"/>
        <v>0</v>
      </c>
      <c r="AU79" s="28">
        <f t="shared" si="56"/>
        <v>0</v>
      </c>
    </row>
    <row r="80" spans="2:47">
      <c r="B80" s="27" t="s">
        <v>562</v>
      </c>
      <c r="C80" s="28" t="s">
        <v>498</v>
      </c>
      <c r="D80" s="28">
        <f t="shared" si="55"/>
        <v>0</v>
      </c>
      <c r="E80" s="28">
        <f t="shared" ref="E80:S80" si="57">+E62*E45*$D$23/1000000</f>
        <v>0</v>
      </c>
      <c r="F80" s="28">
        <f t="shared" si="57"/>
        <v>0</v>
      </c>
      <c r="G80" s="28">
        <f t="shared" si="57"/>
        <v>0</v>
      </c>
      <c r="H80" s="28">
        <f t="shared" si="57"/>
        <v>0</v>
      </c>
      <c r="I80" s="28">
        <f t="shared" si="57"/>
        <v>0</v>
      </c>
      <c r="J80" s="28">
        <f t="shared" si="57"/>
        <v>0</v>
      </c>
      <c r="K80" s="28">
        <f t="shared" si="57"/>
        <v>0</v>
      </c>
      <c r="L80" s="28">
        <f t="shared" si="57"/>
        <v>0.24853071412804584</v>
      </c>
      <c r="M80" s="28">
        <f t="shared" si="57"/>
        <v>0.41020819847319162</v>
      </c>
      <c r="N80" s="28">
        <f t="shared" si="57"/>
        <v>0.58217799734504561</v>
      </c>
      <c r="O80" s="28">
        <f t="shared" si="57"/>
        <v>0.76540725489287254</v>
      </c>
      <c r="P80" s="28">
        <f t="shared" si="57"/>
        <v>0.96086231479055884</v>
      </c>
      <c r="Q80" s="28">
        <f t="shared" si="57"/>
        <v>1.1693466471893466</v>
      </c>
      <c r="R80" s="28">
        <f t="shared" si="57"/>
        <v>1.1810910754942126</v>
      </c>
      <c r="S80" s="28">
        <f t="shared" si="57"/>
        <v>1.1931640949898012</v>
      </c>
      <c r="T80" s="28">
        <f t="shared" si="56"/>
        <v>1.2051699435906125</v>
      </c>
      <c r="U80" s="28">
        <f t="shared" si="56"/>
        <v>1.217285568133275</v>
      </c>
      <c r="V80" s="28">
        <f t="shared" si="56"/>
        <v>1.2296124587153798</v>
      </c>
      <c r="W80" s="28">
        <f t="shared" si="56"/>
        <v>1.241795540560019</v>
      </c>
      <c r="X80" s="28">
        <f t="shared" si="56"/>
        <v>1.253967350007239</v>
      </c>
      <c r="Y80" s="28">
        <f t="shared" si="56"/>
        <v>1.2662708133774057</v>
      </c>
      <c r="Z80" s="28">
        <f t="shared" si="56"/>
        <v>1.278385010640892</v>
      </c>
      <c r="AA80" s="28">
        <f t="shared" si="56"/>
        <v>1.2904560435586048</v>
      </c>
      <c r="AB80" s="28">
        <f t="shared" si="56"/>
        <v>1.3024538036270605</v>
      </c>
      <c r="AC80" s="28">
        <f t="shared" si="56"/>
        <v>1.3144549058376795</v>
      </c>
      <c r="AD80" s="28">
        <f t="shared" si="56"/>
        <v>1.3262491729457722</v>
      </c>
      <c r="AE80" s="28">
        <f t="shared" si="56"/>
        <v>1.3379670649969257</v>
      </c>
      <c r="AF80" s="28">
        <f t="shared" si="56"/>
        <v>1.3495442569987628</v>
      </c>
      <c r="AG80" s="28">
        <f t="shared" si="56"/>
        <v>1.3611113232483092</v>
      </c>
      <c r="AH80" s="28">
        <f t="shared" si="56"/>
        <v>1.3724371194299301</v>
      </c>
      <c r="AI80" s="28">
        <f t="shared" si="56"/>
        <v>1.3836239717783982</v>
      </c>
      <c r="AJ80" s="28">
        <f t="shared" si="56"/>
        <v>1.3939723148308585</v>
      </c>
      <c r="AK80" s="28">
        <f t="shared" si="56"/>
        <v>1.403358245634744</v>
      </c>
      <c r="AL80" s="28">
        <f t="shared" si="56"/>
        <v>1.4122809640924674</v>
      </c>
      <c r="AM80" s="28">
        <f t="shared" si="56"/>
        <v>1.4206492408871552</v>
      </c>
      <c r="AN80" s="28">
        <f t="shared" si="56"/>
        <v>1.4285315357026118</v>
      </c>
      <c r="AO80" s="28">
        <f t="shared" si="56"/>
        <v>1.435905971007724</v>
      </c>
      <c r="AP80" s="28">
        <f t="shared" si="56"/>
        <v>1.4427863603392053</v>
      </c>
      <c r="AQ80" s="28">
        <f t="shared" si="56"/>
        <v>1.44910823892068</v>
      </c>
      <c r="AR80" s="28">
        <f t="shared" si="56"/>
        <v>1.4548503263541022</v>
      </c>
      <c r="AS80" s="28">
        <f t="shared" si="56"/>
        <v>1.4600078396760525</v>
      </c>
      <c r="AT80" s="28">
        <f t="shared" si="56"/>
        <v>1.4645387525646101</v>
      </c>
      <c r="AU80" s="28">
        <f t="shared" si="56"/>
        <v>1.4685462461437782</v>
      </c>
    </row>
    <row r="81" spans="2:47">
      <c r="B81" s="27" t="s">
        <v>563</v>
      </c>
      <c r="C81" s="28" t="s">
        <v>498</v>
      </c>
      <c r="D81" s="28">
        <f t="shared" si="55"/>
        <v>0</v>
      </c>
      <c r="E81" s="28">
        <f t="shared" si="56"/>
        <v>0</v>
      </c>
      <c r="F81" s="28">
        <f t="shared" si="56"/>
        <v>0</v>
      </c>
      <c r="G81" s="28">
        <f t="shared" si="56"/>
        <v>0</v>
      </c>
      <c r="H81" s="28">
        <f t="shared" si="56"/>
        <v>0</v>
      </c>
      <c r="I81" s="28">
        <f t="shared" si="56"/>
        <v>0</v>
      </c>
      <c r="J81" s="28">
        <f t="shared" si="56"/>
        <v>0</v>
      </c>
      <c r="K81" s="28">
        <f t="shared" si="56"/>
        <v>0</v>
      </c>
      <c r="L81" s="28">
        <f t="shared" si="56"/>
        <v>0</v>
      </c>
      <c r="M81" s="28">
        <f t="shared" si="56"/>
        <v>0</v>
      </c>
      <c r="N81" s="28">
        <f t="shared" si="56"/>
        <v>0</v>
      </c>
      <c r="O81" s="28">
        <f t="shared" si="56"/>
        <v>0</v>
      </c>
      <c r="P81" s="28">
        <f t="shared" si="56"/>
        <v>0</v>
      </c>
      <c r="Q81" s="28">
        <f t="shared" si="56"/>
        <v>0</v>
      </c>
      <c r="R81" s="28">
        <f t="shared" si="56"/>
        <v>0</v>
      </c>
      <c r="S81" s="28">
        <f t="shared" si="56"/>
        <v>0</v>
      </c>
      <c r="T81" s="28">
        <f t="shared" si="56"/>
        <v>0</v>
      </c>
      <c r="U81" s="28">
        <f t="shared" si="56"/>
        <v>0</v>
      </c>
      <c r="V81" s="28">
        <f t="shared" si="56"/>
        <v>0</v>
      </c>
      <c r="W81" s="28">
        <f t="shared" si="56"/>
        <v>0</v>
      </c>
      <c r="X81" s="28">
        <f t="shared" si="56"/>
        <v>0</v>
      </c>
      <c r="Y81" s="28">
        <f t="shared" si="56"/>
        <v>0</v>
      </c>
      <c r="Z81" s="28">
        <f t="shared" si="56"/>
        <v>0</v>
      </c>
      <c r="AA81" s="28">
        <f t="shared" si="56"/>
        <v>0</v>
      </c>
      <c r="AB81" s="28">
        <f t="shared" si="56"/>
        <v>0</v>
      </c>
      <c r="AC81" s="28">
        <f t="shared" si="56"/>
        <v>0</v>
      </c>
      <c r="AD81" s="28">
        <f t="shared" si="56"/>
        <v>0</v>
      </c>
      <c r="AE81" s="28">
        <f t="shared" si="56"/>
        <v>0</v>
      </c>
      <c r="AF81" s="28">
        <f t="shared" si="56"/>
        <v>0</v>
      </c>
      <c r="AG81" s="28">
        <f t="shared" si="56"/>
        <v>0</v>
      </c>
      <c r="AH81" s="28">
        <f t="shared" si="56"/>
        <v>0</v>
      </c>
      <c r="AI81" s="28">
        <f t="shared" si="56"/>
        <v>0</v>
      </c>
      <c r="AJ81" s="28">
        <f t="shared" si="56"/>
        <v>0</v>
      </c>
      <c r="AK81" s="28">
        <f t="shared" si="56"/>
        <v>0</v>
      </c>
      <c r="AL81" s="28">
        <f t="shared" si="56"/>
        <v>0</v>
      </c>
      <c r="AM81" s="28">
        <f t="shared" si="56"/>
        <v>0</v>
      </c>
      <c r="AN81" s="28">
        <f t="shared" si="56"/>
        <v>0</v>
      </c>
      <c r="AO81" s="28">
        <f t="shared" si="56"/>
        <v>0</v>
      </c>
      <c r="AP81" s="28">
        <f t="shared" si="56"/>
        <v>0</v>
      </c>
      <c r="AQ81" s="28">
        <f t="shared" si="56"/>
        <v>0</v>
      </c>
      <c r="AR81" s="28">
        <f t="shared" si="56"/>
        <v>0</v>
      </c>
      <c r="AS81" s="28">
        <f t="shared" si="56"/>
        <v>0</v>
      </c>
      <c r="AT81" s="28">
        <f t="shared" si="56"/>
        <v>0</v>
      </c>
      <c r="AU81" s="28">
        <f t="shared" si="56"/>
        <v>0</v>
      </c>
    </row>
    <row r="82" spans="2:47">
      <c r="B82" s="27" t="s">
        <v>564</v>
      </c>
      <c r="C82" s="28" t="s">
        <v>498</v>
      </c>
      <c r="D82" s="28">
        <f t="shared" si="55"/>
        <v>0</v>
      </c>
      <c r="E82" s="28">
        <f t="shared" si="56"/>
        <v>0</v>
      </c>
      <c r="F82" s="28">
        <f t="shared" si="56"/>
        <v>0</v>
      </c>
      <c r="G82" s="28">
        <f t="shared" si="56"/>
        <v>0</v>
      </c>
      <c r="H82" s="28">
        <f t="shared" si="56"/>
        <v>0</v>
      </c>
      <c r="I82" s="28">
        <f t="shared" si="56"/>
        <v>0</v>
      </c>
      <c r="J82" s="28">
        <f t="shared" si="56"/>
        <v>6.5976421353345513E-2</v>
      </c>
      <c r="K82" s="28">
        <f t="shared" si="56"/>
        <v>6.6730211018850114E-2</v>
      </c>
      <c r="L82" s="28">
        <f t="shared" si="56"/>
        <v>6.7526599545760735E-2</v>
      </c>
      <c r="M82" s="28">
        <f t="shared" si="56"/>
        <v>0.11160187522838436</v>
      </c>
      <c r="N82" s="28">
        <f t="shared" si="56"/>
        <v>0.15858411296599056</v>
      </c>
      <c r="O82" s="28">
        <f t="shared" si="56"/>
        <v>0.20870952636619228</v>
      </c>
      <c r="P82" s="28">
        <f t="shared" si="56"/>
        <v>0.26187712102637345</v>
      </c>
      <c r="Q82" s="28">
        <f t="shared" si="56"/>
        <v>0.31855491808204689</v>
      </c>
      <c r="R82" s="28">
        <f t="shared" si="56"/>
        <v>0.32214081376427428</v>
      </c>
      <c r="S82" s="28">
        <f t="shared" si="56"/>
        <v>0.32569780250289915</v>
      </c>
      <c r="T82" s="28">
        <f t="shared" si="56"/>
        <v>0.32915400031993663</v>
      </c>
      <c r="U82" s="28">
        <f t="shared" si="56"/>
        <v>0.33260505244014499</v>
      </c>
      <c r="V82" s="28">
        <f t="shared" si="56"/>
        <v>0.33617666958535147</v>
      </c>
      <c r="W82" s="28">
        <f t="shared" si="56"/>
        <v>0.33963039063947958</v>
      </c>
      <c r="X82" s="28">
        <f t="shared" si="56"/>
        <v>0.34308753219141408</v>
      </c>
      <c r="Y82" s="28">
        <f t="shared" si="56"/>
        <v>0.34654179810472385</v>
      </c>
      <c r="Z82" s="28">
        <f t="shared" si="56"/>
        <v>0.35004270379561675</v>
      </c>
      <c r="AA82" s="28">
        <f t="shared" si="56"/>
        <v>0.35380706367885395</v>
      </c>
      <c r="AB82" s="28">
        <f t="shared" si="56"/>
        <v>0.35732967715480518</v>
      </c>
      <c r="AC82" s="28">
        <f t="shared" si="56"/>
        <v>0.3608289862181468</v>
      </c>
      <c r="AD82" s="28">
        <f t="shared" si="56"/>
        <v>0.36433804740603654</v>
      </c>
      <c r="AE82" s="28">
        <f t="shared" si="56"/>
        <v>0.36785950628888614</v>
      </c>
      <c r="AF82" s="28">
        <f t="shared" si="56"/>
        <v>0.37151919818069246</v>
      </c>
      <c r="AG82" s="28">
        <f t="shared" si="56"/>
        <v>0.37503967796653953</v>
      </c>
      <c r="AH82" s="28">
        <f t="shared" si="56"/>
        <v>0.37851605701255786</v>
      </c>
      <c r="AI82" s="28">
        <f t="shared" si="56"/>
        <v>0.3820235127521957</v>
      </c>
      <c r="AJ82" s="28">
        <f t="shared" si="56"/>
        <v>0.38559619690328806</v>
      </c>
      <c r="AK82" s="28">
        <f t="shared" si="56"/>
        <v>0.38906518013917646</v>
      </c>
      <c r="AL82" s="28">
        <f t="shared" si="56"/>
        <v>0.39278851532070613</v>
      </c>
      <c r="AM82" s="28">
        <f t="shared" si="56"/>
        <v>0.39645040825790456</v>
      </c>
      <c r="AN82" s="28">
        <f t="shared" si="56"/>
        <v>0.39997280723046075</v>
      </c>
      <c r="AO82" s="28">
        <f t="shared" si="56"/>
        <v>0.40342110367368522</v>
      </c>
      <c r="AP82" s="28">
        <f t="shared" si="56"/>
        <v>0.40693961056850941</v>
      </c>
      <c r="AQ82" s="28">
        <f t="shared" si="56"/>
        <v>0.41044855244293244</v>
      </c>
      <c r="AR82" s="28">
        <f t="shared" si="56"/>
        <v>0.41386649080988591</v>
      </c>
      <c r="AS82" s="28">
        <f t="shared" si="56"/>
        <v>0.41733994856665579</v>
      </c>
      <c r="AT82" s="28">
        <f t="shared" si="56"/>
        <v>0.42076387571141327</v>
      </c>
      <c r="AU82" s="28">
        <f t="shared" si="56"/>
        <v>0.42439800322245874</v>
      </c>
    </row>
    <row r="83" spans="2:47">
      <c r="B83" s="27" t="s">
        <v>565</v>
      </c>
      <c r="C83" s="28" t="s">
        <v>498</v>
      </c>
      <c r="D83" s="28">
        <f t="shared" si="55"/>
        <v>0</v>
      </c>
      <c r="E83" s="28">
        <f t="shared" si="56"/>
        <v>0</v>
      </c>
      <c r="F83" s="28">
        <f t="shared" si="56"/>
        <v>0</v>
      </c>
      <c r="G83" s="28">
        <f t="shared" si="56"/>
        <v>0</v>
      </c>
      <c r="H83" s="28">
        <f t="shared" si="56"/>
        <v>0</v>
      </c>
      <c r="I83" s="28">
        <f t="shared" si="56"/>
        <v>0</v>
      </c>
      <c r="J83" s="28">
        <f t="shared" si="56"/>
        <v>0</v>
      </c>
      <c r="K83" s="28">
        <f t="shared" si="56"/>
        <v>0</v>
      </c>
      <c r="L83" s="28">
        <f t="shared" si="56"/>
        <v>4.287850543377183</v>
      </c>
      <c r="M83" s="28">
        <f t="shared" si="56"/>
        <v>7.1508291848508998</v>
      </c>
      <c r="N83" s="28">
        <f t="shared" si="56"/>
        <v>10.247871909795188</v>
      </c>
      <c r="O83" s="28">
        <f t="shared" si="56"/>
        <v>13.594353989348425</v>
      </c>
      <c r="P83" s="28">
        <f t="shared" si="56"/>
        <v>17.207234992828411</v>
      </c>
      <c r="Q83" s="28">
        <f t="shared" si="56"/>
        <v>21.104183741606832</v>
      </c>
      <c r="R83" s="28">
        <f t="shared" si="56"/>
        <v>21.47772430647435</v>
      </c>
      <c r="S83" s="28">
        <f t="shared" si="56"/>
        <v>21.84861114639784</v>
      </c>
      <c r="T83" s="28">
        <f t="shared" si="56"/>
        <v>22.216691967079129</v>
      </c>
      <c r="U83" s="28">
        <f t="shared" si="56"/>
        <v>22.580899339095239</v>
      </c>
      <c r="V83" s="28">
        <f t="shared" si="56"/>
        <v>22.941990276209651</v>
      </c>
      <c r="W83" s="28">
        <f t="shared" si="56"/>
        <v>23.297964143778945</v>
      </c>
      <c r="X83" s="28">
        <f t="shared" si="56"/>
        <v>23.649412020824009</v>
      </c>
      <c r="Y83" s="28">
        <f t="shared" si="56"/>
        <v>23.995250501449036</v>
      </c>
      <c r="Z83" s="28">
        <f t="shared" si="56"/>
        <v>24.336600660034453</v>
      </c>
      <c r="AA83" s="28">
        <f t="shared" si="56"/>
        <v>24.672066972224396</v>
      </c>
      <c r="AB83" s="28">
        <f t="shared" si="56"/>
        <v>25.001681944781545</v>
      </c>
      <c r="AC83" s="28">
        <f t="shared" si="56"/>
        <v>25.325071179469823</v>
      </c>
      <c r="AD83" s="28">
        <f t="shared" si="56"/>
        <v>25.64271557231903</v>
      </c>
      <c r="AE83" s="28">
        <f t="shared" si="56"/>
        <v>25.952873116868819</v>
      </c>
      <c r="AF83" s="28">
        <f t="shared" si="56"/>
        <v>26.257573498821767</v>
      </c>
      <c r="AG83" s="28">
        <f t="shared" si="56"/>
        <v>26.554255350627713</v>
      </c>
      <c r="AH83" s="28">
        <f t="shared" si="56"/>
        <v>26.843996469703146</v>
      </c>
      <c r="AI83" s="28">
        <f t="shared" si="56"/>
        <v>27.126525083579896</v>
      </c>
      <c r="AJ83" s="28">
        <f t="shared" si="56"/>
        <v>27.401690136254906</v>
      </c>
      <c r="AK83" s="28">
        <f t="shared" si="56"/>
        <v>27.668850598978313</v>
      </c>
      <c r="AL83" s="28">
        <f t="shared" si="56"/>
        <v>27.928427165588424</v>
      </c>
      <c r="AM83" s="28">
        <f t="shared" si="56"/>
        <v>28.179922725735945</v>
      </c>
      <c r="AN83" s="28">
        <f t="shared" si="56"/>
        <v>28.422570909911521</v>
      </c>
      <c r="AO83" s="28">
        <f t="shared" si="56"/>
        <v>28.65723766044314</v>
      </c>
      <c r="AP83" s="28">
        <f t="shared" si="56"/>
        <v>28.882735908701516</v>
      </c>
      <c r="AQ83" s="28">
        <f t="shared" si="56"/>
        <v>29.10133996514087</v>
      </c>
      <c r="AR83" s="28">
        <f t="shared" si="56"/>
        <v>29.313027668414428</v>
      </c>
      <c r="AS83" s="28">
        <f t="shared" si="56"/>
        <v>29.516763421257753</v>
      </c>
      <c r="AT83" s="28">
        <f t="shared" si="56"/>
        <v>29.706539191233638</v>
      </c>
      <c r="AU83" s="28">
        <f t="shared" si="56"/>
        <v>29.877551577218757</v>
      </c>
    </row>
    <row r="84" spans="2:47">
      <c r="B84" s="27" t="s">
        <v>566</v>
      </c>
      <c r="C84" s="28" t="s">
        <v>498</v>
      </c>
      <c r="D84" s="28">
        <f t="shared" si="55"/>
        <v>0</v>
      </c>
      <c r="E84" s="28">
        <f t="shared" si="56"/>
        <v>0</v>
      </c>
      <c r="F84" s="28">
        <f t="shared" si="56"/>
        <v>0</v>
      </c>
      <c r="G84" s="28">
        <f t="shared" si="56"/>
        <v>0</v>
      </c>
      <c r="H84" s="28">
        <f t="shared" si="56"/>
        <v>0</v>
      </c>
      <c r="I84" s="28">
        <f t="shared" si="56"/>
        <v>0</v>
      </c>
      <c r="J84" s="28">
        <f t="shared" si="56"/>
        <v>0</v>
      </c>
      <c r="K84" s="28">
        <f t="shared" si="56"/>
        <v>0</v>
      </c>
      <c r="L84" s="28">
        <f t="shared" si="56"/>
        <v>0.2200898026867491</v>
      </c>
      <c r="M84" s="28">
        <f t="shared" si="56"/>
        <v>0.36652176932943836</v>
      </c>
      <c r="N84" s="28">
        <f t="shared" si="56"/>
        <v>0.52442059698921684</v>
      </c>
      <c r="O84" s="28">
        <f t="shared" si="56"/>
        <v>0.69472939819779722</v>
      </c>
      <c r="P84" s="28">
        <f t="shared" si="56"/>
        <v>0.8779516555876925</v>
      </c>
      <c r="Q84" s="28">
        <f t="shared" si="56"/>
        <v>1.0753635603369271</v>
      </c>
      <c r="R84" s="28">
        <f t="shared" si="56"/>
        <v>1.0927522326615646</v>
      </c>
      <c r="S84" s="28">
        <f t="shared" si="56"/>
        <v>1.1103394666051147</v>
      </c>
      <c r="T84" s="28">
        <f t="shared" si="56"/>
        <v>1.1277659848499091</v>
      </c>
      <c r="U84" s="28">
        <f t="shared" si="56"/>
        <v>1.1451878599498833</v>
      </c>
      <c r="V84" s="28">
        <f t="shared" si="56"/>
        <v>1.1624684935846978</v>
      </c>
      <c r="W84" s="28">
        <f t="shared" si="56"/>
        <v>1.1800510127978345</v>
      </c>
      <c r="X84" s="28">
        <f t="shared" si="56"/>
        <v>1.1967071338989059</v>
      </c>
      <c r="Y84" s="28">
        <f t="shared" si="56"/>
        <v>1.2132663649426432</v>
      </c>
      <c r="Z84" s="28">
        <f t="shared" si="56"/>
        <v>1.2297972044499617</v>
      </c>
      <c r="AA84" s="28">
        <f t="shared" si="56"/>
        <v>1.2460226249312543</v>
      </c>
      <c r="AB84" s="28">
        <f t="shared" si="56"/>
        <v>1.2619900425870241</v>
      </c>
      <c r="AC84" s="28">
        <f t="shared" si="56"/>
        <v>1.2780481089420335</v>
      </c>
      <c r="AD84" s="28">
        <f t="shared" si="56"/>
        <v>1.2935225864826099</v>
      </c>
      <c r="AE84" s="28">
        <f t="shared" si="56"/>
        <v>1.3085018048136259</v>
      </c>
      <c r="AF84" s="28">
        <f t="shared" si="56"/>
        <v>1.3237558593605794</v>
      </c>
      <c r="AG84" s="28">
        <f t="shared" si="56"/>
        <v>1.3383507091241502</v>
      </c>
      <c r="AH84" s="28">
        <f t="shared" si="56"/>
        <v>1.3531088192400478</v>
      </c>
      <c r="AI84" s="28">
        <f t="shared" si="56"/>
        <v>1.3669424901057969</v>
      </c>
      <c r="AJ84" s="28">
        <f t="shared" si="56"/>
        <v>1.3811325229609899</v>
      </c>
      <c r="AK84" s="28">
        <f t="shared" si="56"/>
        <v>1.3945212771905764</v>
      </c>
      <c r="AL84" s="28">
        <f t="shared" si="56"/>
        <v>1.4079436915799859</v>
      </c>
      <c r="AM84" s="28">
        <f t="shared" si="56"/>
        <v>1.4211692384285939</v>
      </c>
      <c r="AN84" s="28">
        <f t="shared" si="56"/>
        <v>1.4336923601611309</v>
      </c>
      <c r="AO84" s="28">
        <f t="shared" si="56"/>
        <v>1.4463092965051798</v>
      </c>
      <c r="AP84" s="28">
        <f t="shared" si="56"/>
        <v>1.4579553527048821</v>
      </c>
      <c r="AQ84" s="28">
        <f t="shared" si="56"/>
        <v>1.4699830583474396</v>
      </c>
      <c r="AR84" s="28">
        <f t="shared" si="56"/>
        <v>1.4817315066265564</v>
      </c>
      <c r="AS84" s="28">
        <f t="shared" si="56"/>
        <v>1.4926611604602851</v>
      </c>
      <c r="AT84" s="28">
        <f t="shared" si="56"/>
        <v>1.5038668122005219</v>
      </c>
      <c r="AU84" s="28">
        <f t="shared" si="56"/>
        <v>1.514142150895148</v>
      </c>
    </row>
    <row r="85" spans="2:47">
      <c r="B85" s="27" t="s">
        <v>567</v>
      </c>
      <c r="C85" s="28" t="s">
        <v>498</v>
      </c>
      <c r="D85" s="28">
        <f t="shared" si="55"/>
        <v>0</v>
      </c>
      <c r="E85" s="28">
        <f t="shared" si="56"/>
        <v>0</v>
      </c>
      <c r="F85" s="28">
        <f t="shared" si="56"/>
        <v>0</v>
      </c>
      <c r="G85" s="28">
        <f t="shared" si="56"/>
        <v>0</v>
      </c>
      <c r="H85" s="28">
        <f t="shared" si="56"/>
        <v>0</v>
      </c>
      <c r="I85" s="28">
        <f t="shared" si="56"/>
        <v>0</v>
      </c>
      <c r="J85" s="28">
        <f t="shared" si="56"/>
        <v>0</v>
      </c>
      <c r="K85" s="28">
        <f t="shared" si="56"/>
        <v>0</v>
      </c>
      <c r="L85" s="28">
        <f t="shared" si="56"/>
        <v>0.11501123980477751</v>
      </c>
      <c r="M85" s="28">
        <f t="shared" si="56"/>
        <v>0.18995467450249129</v>
      </c>
      <c r="N85" s="28">
        <f t="shared" si="56"/>
        <v>0.27009698526929271</v>
      </c>
      <c r="O85" s="28">
        <f t="shared" si="56"/>
        <v>0.35550729217724469</v>
      </c>
      <c r="P85" s="28">
        <f t="shared" si="56"/>
        <v>0.44642644434467238</v>
      </c>
      <c r="Q85" s="28">
        <f t="shared" ref="E85:AU91" si="58">+Q67*Q50*$D$23/1000000</f>
        <v>0.54388534522723275</v>
      </c>
      <c r="R85" s="28">
        <f t="shared" si="58"/>
        <v>0.54880091378510509</v>
      </c>
      <c r="S85" s="28">
        <f t="shared" si="58"/>
        <v>0.55491212769924103</v>
      </c>
      <c r="T85" s="28">
        <f t="shared" si="58"/>
        <v>0.56008038867562959</v>
      </c>
      <c r="U85" s="28">
        <f t="shared" si="58"/>
        <v>0.5661729177265995</v>
      </c>
      <c r="V85" s="28">
        <f t="shared" si="58"/>
        <v>0.57159621319150133</v>
      </c>
      <c r="W85" s="28">
        <f t="shared" si="58"/>
        <v>0.57765874066976897</v>
      </c>
      <c r="X85" s="28">
        <f t="shared" si="58"/>
        <v>0.58306568924900415</v>
      </c>
      <c r="Y85" s="28">
        <f t="shared" si="58"/>
        <v>0.58836175246449218</v>
      </c>
      <c r="Z85" s="28">
        <f t="shared" si="58"/>
        <v>0.59433644175473677</v>
      </c>
      <c r="AA85" s="28">
        <f t="shared" si="58"/>
        <v>0.59956755750846835</v>
      </c>
      <c r="AB85" s="28">
        <f t="shared" si="58"/>
        <v>0.6052561572663735</v>
      </c>
      <c r="AC85" s="28">
        <f t="shared" si="58"/>
        <v>0.61043668683113728</v>
      </c>
      <c r="AD85" s="28">
        <f t="shared" si="58"/>
        <v>0.61635810551162085</v>
      </c>
      <c r="AE85" s="28">
        <f t="shared" si="58"/>
        <v>0.62144579624906771</v>
      </c>
      <c r="AF85" s="28">
        <f t="shared" si="58"/>
        <v>0.62720281501467789</v>
      </c>
      <c r="AG85" s="28">
        <f t="shared" si="58"/>
        <v>0.63291443487916421</v>
      </c>
      <c r="AH85" s="28">
        <f t="shared" si="58"/>
        <v>0.638567418944333</v>
      </c>
      <c r="AI85" s="28">
        <f t="shared" si="58"/>
        <v>0.6443921963732977</v>
      </c>
      <c r="AJ85" s="28">
        <f t="shared" si="58"/>
        <v>0.6485064679949466</v>
      </c>
      <c r="AK85" s="28">
        <f t="shared" si="58"/>
        <v>0.65305604427838515</v>
      </c>
      <c r="AL85" s="28">
        <f t="shared" si="58"/>
        <v>0.65819149681486877</v>
      </c>
      <c r="AM85" s="28">
        <f t="shared" si="58"/>
        <v>0.66392407390397068</v>
      </c>
      <c r="AN85" s="28">
        <f t="shared" si="58"/>
        <v>0.66913345190125406</v>
      </c>
      <c r="AO85" s="28">
        <f t="shared" si="58"/>
        <v>0.67427229266333</v>
      </c>
      <c r="AP85" s="28">
        <f t="shared" si="58"/>
        <v>0.67801078742711796</v>
      </c>
      <c r="AQ85" s="28">
        <f t="shared" si="58"/>
        <v>0.68301336031129412</v>
      </c>
      <c r="AR85" s="28">
        <f t="shared" si="58"/>
        <v>0.68795111664387887</v>
      </c>
      <c r="AS85" s="28">
        <f t="shared" si="58"/>
        <v>0.69282711179885348</v>
      </c>
      <c r="AT85" s="28">
        <f t="shared" si="58"/>
        <v>0.69764275695012579</v>
      </c>
      <c r="AU85" s="28">
        <f t="shared" si="58"/>
        <v>0.70240401588028634</v>
      </c>
    </row>
    <row r="86" spans="2:47">
      <c r="B86" s="27" t="s">
        <v>568</v>
      </c>
      <c r="C86" s="28" t="s">
        <v>498</v>
      </c>
      <c r="D86" s="28">
        <f t="shared" si="55"/>
        <v>0</v>
      </c>
      <c r="E86" s="28">
        <f t="shared" si="58"/>
        <v>0</v>
      </c>
      <c r="F86" s="28">
        <f t="shared" si="58"/>
        <v>0</v>
      </c>
      <c r="G86" s="28">
        <f t="shared" si="58"/>
        <v>0</v>
      </c>
      <c r="H86" s="28">
        <f t="shared" si="58"/>
        <v>0</v>
      </c>
      <c r="I86" s="28">
        <f t="shared" si="58"/>
        <v>0</v>
      </c>
      <c r="J86" s="28">
        <f t="shared" si="58"/>
        <v>0</v>
      </c>
      <c r="K86" s="28">
        <f t="shared" si="58"/>
        <v>0</v>
      </c>
      <c r="L86" s="28">
        <f t="shared" si="58"/>
        <v>2.2259324656066535</v>
      </c>
      <c r="M86" s="28">
        <f t="shared" si="58"/>
        <v>3.6407635627497301</v>
      </c>
      <c r="N86" s="28">
        <f t="shared" si="58"/>
        <v>5.1202867863785331</v>
      </c>
      <c r="O86" s="28">
        <f t="shared" si="58"/>
        <v>6.6687775691678928</v>
      </c>
      <c r="P86" s="28">
        <f t="shared" si="58"/>
        <v>8.2909594072662394</v>
      </c>
      <c r="Q86" s="28">
        <f t="shared" si="58"/>
        <v>9.992242084471556</v>
      </c>
      <c r="R86" s="28">
        <f t="shared" si="58"/>
        <v>9.9929290152261743</v>
      </c>
      <c r="S86" s="28">
        <f t="shared" si="58"/>
        <v>9.9940546185723509</v>
      </c>
      <c r="T86" s="28">
        <f t="shared" si="58"/>
        <v>9.9947448166109307</v>
      </c>
      <c r="U86" s="28">
        <f t="shared" si="58"/>
        <v>9.9954350146495123</v>
      </c>
      <c r="V86" s="28">
        <f t="shared" si="58"/>
        <v>9.9959920322380249</v>
      </c>
      <c r="W86" s="28">
        <f t="shared" si="58"/>
        <v>9.9965490498117688</v>
      </c>
      <c r="X86" s="28">
        <f t="shared" si="58"/>
        <v>9.9973789628683356</v>
      </c>
      <c r="Y86" s="28">
        <f t="shared" si="58"/>
        <v>9.997939247740808</v>
      </c>
      <c r="Z86" s="28">
        <f t="shared" si="58"/>
        <v>9.9984995326132822</v>
      </c>
      <c r="AA86" s="28">
        <f t="shared" si="58"/>
        <v>9.9991962652197817</v>
      </c>
      <c r="AB86" s="28">
        <f t="shared" si="58"/>
        <v>9.9993244120390781</v>
      </c>
      <c r="AC86" s="28">
        <f t="shared" si="58"/>
        <v>9.9997515164614903</v>
      </c>
      <c r="AD86" s="28">
        <f t="shared" si="58"/>
        <v>9.9998796632955571</v>
      </c>
      <c r="AE86" s="28">
        <f t="shared" si="58"/>
        <v>10.000446482735953</v>
      </c>
      <c r="AF86" s="28">
        <f t="shared" si="58"/>
        <v>10.000714344573232</v>
      </c>
      <c r="AG86" s="28">
        <f t="shared" si="58"/>
        <v>10.001147983563561</v>
      </c>
      <c r="AH86" s="28">
        <f t="shared" si="58"/>
        <v>10.001718070287911</v>
      </c>
      <c r="AI86" s="28">
        <f t="shared" si="58"/>
        <v>10.002288157012265</v>
      </c>
      <c r="AJ86" s="28">
        <f t="shared" si="58"/>
        <v>10.002279856097539</v>
      </c>
      <c r="AK86" s="28">
        <f t="shared" si="58"/>
        <v>10.002345924536385</v>
      </c>
      <c r="AL86" s="28">
        <f t="shared" si="58"/>
        <v>10.002269010673285</v>
      </c>
      <c r="AM86" s="28">
        <f t="shared" si="58"/>
        <v>10.002617700280668</v>
      </c>
      <c r="AN86" s="28">
        <f t="shared" si="58"/>
        <v>10.002794078167094</v>
      </c>
      <c r="AO86" s="28">
        <f t="shared" si="58"/>
        <v>10.002684491464398</v>
      </c>
      <c r="AP86" s="28">
        <f t="shared" si="58"/>
        <v>10.002565102909831</v>
      </c>
      <c r="AQ86" s="28">
        <f t="shared" si="58"/>
        <v>10.002997963707898</v>
      </c>
      <c r="AR86" s="28">
        <f t="shared" si="58"/>
        <v>10.002845902313732</v>
      </c>
      <c r="AS86" s="28">
        <f t="shared" si="58"/>
        <v>10.002677504485003</v>
      </c>
      <c r="AT86" s="28">
        <f t="shared" si="58"/>
        <v>10.002492770251248</v>
      </c>
      <c r="AU86" s="28">
        <f t="shared" si="58"/>
        <v>10.002421612763804</v>
      </c>
    </row>
    <row r="87" spans="2:47">
      <c r="B87" s="27" t="s">
        <v>569</v>
      </c>
      <c r="C87" s="28" t="s">
        <v>498</v>
      </c>
      <c r="D87" s="28">
        <f t="shared" si="55"/>
        <v>0</v>
      </c>
      <c r="E87" s="28">
        <f t="shared" si="58"/>
        <v>0</v>
      </c>
      <c r="F87" s="28">
        <f t="shared" si="58"/>
        <v>0</v>
      </c>
      <c r="G87" s="28">
        <f t="shared" si="58"/>
        <v>0</v>
      </c>
      <c r="H87" s="28">
        <f t="shared" si="58"/>
        <v>0</v>
      </c>
      <c r="I87" s="28">
        <f t="shared" si="58"/>
        <v>0</v>
      </c>
      <c r="J87" s="28">
        <f t="shared" si="58"/>
        <v>0</v>
      </c>
      <c r="K87" s="28">
        <f t="shared" si="58"/>
        <v>0</v>
      </c>
      <c r="L87" s="28">
        <f t="shared" si="58"/>
        <v>0.76964657637994893</v>
      </c>
      <c r="M87" s="28">
        <f t="shared" si="58"/>
        <v>1.2771538185672144</v>
      </c>
      <c r="N87" s="28">
        <f t="shared" si="58"/>
        <v>1.8214849246461386</v>
      </c>
      <c r="O87" s="28">
        <f t="shared" si="58"/>
        <v>2.4037766510199687</v>
      </c>
      <c r="P87" s="28">
        <f t="shared" si="58"/>
        <v>3.0246223834222392</v>
      </c>
      <c r="Q87" s="28">
        <f t="shared" si="58"/>
        <v>3.6882445684055409</v>
      </c>
      <c r="R87" s="28">
        <f t="shared" si="58"/>
        <v>3.7382482671302255</v>
      </c>
      <c r="S87" s="28">
        <f t="shared" si="58"/>
        <v>3.7877284772287183</v>
      </c>
      <c r="T87" s="28">
        <f t="shared" si="58"/>
        <v>3.8366679373680426</v>
      </c>
      <c r="U87" s="28">
        <f t="shared" si="58"/>
        <v>3.8847542146010912</v>
      </c>
      <c r="V87" s="28">
        <f t="shared" si="58"/>
        <v>3.9305500264794735</v>
      </c>
      <c r="W87" s="28">
        <f t="shared" si="58"/>
        <v>3.9775565325099773</v>
      </c>
      <c r="X87" s="28">
        <f t="shared" si="58"/>
        <v>4.0240096946703643</v>
      </c>
      <c r="Y87" s="28">
        <f t="shared" si="58"/>
        <v>4.0701572149138165</v>
      </c>
      <c r="Z87" s="28">
        <f t="shared" si="58"/>
        <v>4.1156243100110093</v>
      </c>
      <c r="AA87" s="28">
        <f t="shared" si="58"/>
        <v>4.1605902118844833</v>
      </c>
      <c r="AB87" s="28">
        <f t="shared" si="58"/>
        <v>4.2051088653735924</v>
      </c>
      <c r="AC87" s="28">
        <f t="shared" si="58"/>
        <v>4.2491607959519353</v>
      </c>
      <c r="AD87" s="28">
        <f t="shared" si="58"/>
        <v>4.2928379154812388</v>
      </c>
      <c r="AE87" s="28">
        <f t="shared" si="58"/>
        <v>4.3360608846935973</v>
      </c>
      <c r="AF87" s="28">
        <f t="shared" si="58"/>
        <v>4.3789660605525915</v>
      </c>
      <c r="AG87" s="28">
        <f t="shared" si="58"/>
        <v>4.4213081710533304</v>
      </c>
      <c r="AH87" s="28">
        <f t="shared" si="58"/>
        <v>4.4632757242646379</v>
      </c>
      <c r="AI87" s="28">
        <f t="shared" si="58"/>
        <v>4.5047853743966506</v>
      </c>
      <c r="AJ87" s="28">
        <f t="shared" si="58"/>
        <v>4.5458359294599591</v>
      </c>
      <c r="AK87" s="28">
        <f t="shared" si="58"/>
        <v>4.5847817429823596</v>
      </c>
      <c r="AL87" s="28">
        <f t="shared" si="58"/>
        <v>4.6249878766562125</v>
      </c>
      <c r="AM87" s="28">
        <f t="shared" si="58"/>
        <v>4.6646411933364096</v>
      </c>
      <c r="AN87" s="28">
        <f t="shared" si="58"/>
        <v>4.7036861251191393</v>
      </c>
      <c r="AO87" s="28">
        <f t="shared" si="58"/>
        <v>4.742178182975608</v>
      </c>
      <c r="AP87" s="28">
        <f t="shared" si="58"/>
        <v>4.7802796157366831</v>
      </c>
      <c r="AQ87" s="28">
        <f t="shared" si="58"/>
        <v>4.8176982764747711</v>
      </c>
      <c r="AR87" s="28">
        <f t="shared" si="58"/>
        <v>4.8545922687939509</v>
      </c>
      <c r="AS87" s="28">
        <f t="shared" si="58"/>
        <v>4.8910939834746374</v>
      </c>
      <c r="AT87" s="28">
        <f t="shared" si="58"/>
        <v>4.9271451120115257</v>
      </c>
      <c r="AU87" s="28">
        <f t="shared" si="58"/>
        <v>4.9626432174185826</v>
      </c>
    </row>
    <row r="88" spans="2:47">
      <c r="B88" s="27" t="s">
        <v>570</v>
      </c>
      <c r="C88" s="28" t="s">
        <v>498</v>
      </c>
      <c r="D88" s="28">
        <f t="shared" si="55"/>
        <v>0</v>
      </c>
      <c r="E88" s="28">
        <f t="shared" si="58"/>
        <v>0</v>
      </c>
      <c r="F88" s="28">
        <f t="shared" si="58"/>
        <v>0</v>
      </c>
      <c r="G88" s="28">
        <f t="shared" si="58"/>
        <v>0</v>
      </c>
      <c r="H88" s="28">
        <f t="shared" si="58"/>
        <v>0</v>
      </c>
      <c r="I88" s="28">
        <f t="shared" si="58"/>
        <v>0</v>
      </c>
      <c r="J88" s="28">
        <f t="shared" si="58"/>
        <v>0</v>
      </c>
      <c r="K88" s="28">
        <f t="shared" si="58"/>
        <v>0</v>
      </c>
      <c r="L88" s="28">
        <f t="shared" si="58"/>
        <v>0.29716973825712484</v>
      </c>
      <c r="M88" s="28">
        <f t="shared" si="58"/>
        <v>0.49418221195119932</v>
      </c>
      <c r="N88" s="28">
        <f t="shared" si="58"/>
        <v>0.7052148500508274</v>
      </c>
      <c r="O88" s="28">
        <f t="shared" si="58"/>
        <v>0.93043720408785369</v>
      </c>
      <c r="P88" s="28">
        <f t="shared" si="58"/>
        <v>1.1731293683426482</v>
      </c>
      <c r="Q88" s="28">
        <f t="shared" si="58"/>
        <v>1.4304451035276355</v>
      </c>
      <c r="R88" s="28">
        <f t="shared" si="58"/>
        <v>1.4520080861701041</v>
      </c>
      <c r="S88" s="28">
        <f t="shared" si="58"/>
        <v>1.4755116631820246</v>
      </c>
      <c r="T88" s="28">
        <f t="shared" si="58"/>
        <v>1.4971727768233176</v>
      </c>
      <c r="U88" s="28">
        <f t="shared" si="58"/>
        <v>1.5176385946948361</v>
      </c>
      <c r="V88" s="28">
        <f t="shared" si="58"/>
        <v>1.5379834444598408</v>
      </c>
      <c r="W88" s="28">
        <f t="shared" si="58"/>
        <v>1.557868462195368</v>
      </c>
      <c r="X88" s="28">
        <f t="shared" si="58"/>
        <v>1.5779880468377816</v>
      </c>
      <c r="Y88" s="28">
        <f t="shared" si="58"/>
        <v>1.5974084406304485</v>
      </c>
      <c r="Z88" s="28">
        <f t="shared" si="58"/>
        <v>1.6178292993968311</v>
      </c>
      <c r="AA88" s="28">
        <f t="shared" si="58"/>
        <v>1.6364680615990996</v>
      </c>
      <c r="AB88" s="28">
        <f t="shared" si="58"/>
        <v>1.6546322559714215</v>
      </c>
      <c r="AC88" s="28">
        <f t="shared" si="58"/>
        <v>1.6722613016517229</v>
      </c>
      <c r="AD88" s="28">
        <f t="shared" si="58"/>
        <v>1.6908484664171732</v>
      </c>
      <c r="AE88" s="28">
        <f t="shared" si="58"/>
        <v>1.7089885140115999</v>
      </c>
      <c r="AF88" s="28">
        <f t="shared" si="58"/>
        <v>1.7267185645122409</v>
      </c>
      <c r="AG88" s="28">
        <f t="shared" si="58"/>
        <v>1.7411122479072749</v>
      </c>
      <c r="AH88" s="28">
        <f t="shared" si="58"/>
        <v>1.7564445526402805</v>
      </c>
      <c r="AI88" s="28">
        <f t="shared" si="58"/>
        <v>1.7727975619754925</v>
      </c>
      <c r="AJ88" s="28">
        <f t="shared" si="58"/>
        <v>1.7886971308387503</v>
      </c>
      <c r="AK88" s="28">
        <f t="shared" si="58"/>
        <v>1.8042896204153516</v>
      </c>
      <c r="AL88" s="28">
        <f t="shared" si="58"/>
        <v>1.8172490705223157</v>
      </c>
      <c r="AM88" s="28">
        <f t="shared" si="58"/>
        <v>1.8317728772139792</v>
      </c>
      <c r="AN88" s="28">
        <f t="shared" si="58"/>
        <v>1.8444856685407816</v>
      </c>
      <c r="AO88" s="28">
        <f t="shared" si="58"/>
        <v>1.8535067870949329</v>
      </c>
      <c r="AP88" s="28">
        <f t="shared" si="58"/>
        <v>1.853325210515463</v>
      </c>
      <c r="AQ88" s="28">
        <f t="shared" si="58"/>
        <v>1.8557935522457787</v>
      </c>
      <c r="AR88" s="28">
        <f t="shared" si="58"/>
        <v>1.855440461629015</v>
      </c>
      <c r="AS88" s="28">
        <f t="shared" si="58"/>
        <v>1.8514855033229711</v>
      </c>
      <c r="AT88" s="28">
        <f t="shared" si="58"/>
        <v>1.846869581884431</v>
      </c>
      <c r="AU88" s="28">
        <f t="shared" si="58"/>
        <v>1.8402833726251582</v>
      </c>
    </row>
    <row r="89" spans="2:47">
      <c r="B89" s="27" t="s">
        <v>571</v>
      </c>
      <c r="C89" s="28" t="s">
        <v>498</v>
      </c>
      <c r="D89" s="28">
        <f t="shared" si="55"/>
        <v>0</v>
      </c>
      <c r="E89" s="28">
        <f t="shared" si="58"/>
        <v>0</v>
      </c>
      <c r="F89" s="28">
        <f t="shared" si="58"/>
        <v>0</v>
      </c>
      <c r="G89" s="28">
        <f t="shared" si="58"/>
        <v>0</v>
      </c>
      <c r="H89" s="28">
        <f t="shared" si="58"/>
        <v>0</v>
      </c>
      <c r="I89" s="28">
        <f t="shared" si="58"/>
        <v>0</v>
      </c>
      <c r="J89" s="28">
        <f t="shared" si="58"/>
        <v>0</v>
      </c>
      <c r="K89" s="28">
        <f t="shared" si="58"/>
        <v>0</v>
      </c>
      <c r="L89" s="28">
        <f t="shared" si="58"/>
        <v>0</v>
      </c>
      <c r="M89" s="28">
        <f t="shared" si="58"/>
        <v>0</v>
      </c>
      <c r="N89" s="28">
        <f t="shared" si="58"/>
        <v>0</v>
      </c>
      <c r="O89" s="28">
        <f t="shared" si="58"/>
        <v>0</v>
      </c>
      <c r="P89" s="28">
        <f t="shared" si="58"/>
        <v>0</v>
      </c>
      <c r="Q89" s="28">
        <f t="shared" si="58"/>
        <v>0</v>
      </c>
      <c r="R89" s="28">
        <f t="shared" si="58"/>
        <v>0</v>
      </c>
      <c r="S89" s="28">
        <f t="shared" si="58"/>
        <v>0</v>
      </c>
      <c r="T89" s="28">
        <f t="shared" si="58"/>
        <v>0</v>
      </c>
      <c r="U89" s="28">
        <f t="shared" si="58"/>
        <v>0</v>
      </c>
      <c r="V89" s="28">
        <f t="shared" si="58"/>
        <v>0</v>
      </c>
      <c r="W89" s="28">
        <f t="shared" si="58"/>
        <v>0</v>
      </c>
      <c r="X89" s="28">
        <f t="shared" si="58"/>
        <v>0</v>
      </c>
      <c r="Y89" s="28">
        <f t="shared" si="58"/>
        <v>0</v>
      </c>
      <c r="Z89" s="28">
        <f t="shared" si="58"/>
        <v>0</v>
      </c>
      <c r="AA89" s="28">
        <f t="shared" si="58"/>
        <v>0</v>
      </c>
      <c r="AB89" s="28">
        <f t="shared" si="58"/>
        <v>0</v>
      </c>
      <c r="AC89" s="28">
        <f t="shared" si="58"/>
        <v>0</v>
      </c>
      <c r="AD89" s="28">
        <f t="shared" si="58"/>
        <v>0</v>
      </c>
      <c r="AE89" s="28">
        <f t="shared" si="58"/>
        <v>0</v>
      </c>
      <c r="AF89" s="28">
        <f t="shared" si="58"/>
        <v>0</v>
      </c>
      <c r="AG89" s="28">
        <f t="shared" si="58"/>
        <v>0</v>
      </c>
      <c r="AH89" s="28">
        <f t="shared" si="58"/>
        <v>0</v>
      </c>
      <c r="AI89" s="28">
        <f t="shared" si="58"/>
        <v>0</v>
      </c>
      <c r="AJ89" s="28">
        <f t="shared" si="58"/>
        <v>0</v>
      </c>
      <c r="AK89" s="28">
        <f t="shared" si="58"/>
        <v>0</v>
      </c>
      <c r="AL89" s="28">
        <f t="shared" si="58"/>
        <v>0</v>
      </c>
      <c r="AM89" s="28">
        <f t="shared" si="58"/>
        <v>0</v>
      </c>
      <c r="AN89" s="28">
        <f t="shared" si="58"/>
        <v>0</v>
      </c>
      <c r="AO89" s="28">
        <f t="shared" si="58"/>
        <v>0</v>
      </c>
      <c r="AP89" s="28">
        <f t="shared" si="58"/>
        <v>0</v>
      </c>
      <c r="AQ89" s="28">
        <f t="shared" si="58"/>
        <v>0</v>
      </c>
      <c r="AR89" s="28">
        <f t="shared" si="58"/>
        <v>0</v>
      </c>
      <c r="AS89" s="28">
        <f t="shared" si="58"/>
        <v>0</v>
      </c>
      <c r="AT89" s="28">
        <f t="shared" si="58"/>
        <v>0</v>
      </c>
      <c r="AU89" s="28">
        <f t="shared" si="58"/>
        <v>0</v>
      </c>
    </row>
    <row r="90" spans="2:47">
      <c r="B90" s="27" t="s">
        <v>572</v>
      </c>
      <c r="C90" s="28" t="s">
        <v>498</v>
      </c>
      <c r="D90" s="28">
        <f t="shared" si="55"/>
        <v>0</v>
      </c>
      <c r="E90" s="28">
        <f t="shared" si="58"/>
        <v>0</v>
      </c>
      <c r="F90" s="28">
        <f t="shared" si="58"/>
        <v>0</v>
      </c>
      <c r="G90" s="28">
        <f t="shared" si="58"/>
        <v>0</v>
      </c>
      <c r="H90" s="28">
        <f t="shared" si="58"/>
        <v>0</v>
      </c>
      <c r="I90" s="28">
        <f t="shared" si="58"/>
        <v>0</v>
      </c>
      <c r="J90" s="28">
        <f t="shared" si="58"/>
        <v>0</v>
      </c>
      <c r="K90" s="28">
        <f t="shared" si="58"/>
        <v>0</v>
      </c>
      <c r="L90" s="28">
        <f t="shared" si="58"/>
        <v>39.527162481994409</v>
      </c>
      <c r="M90" s="28">
        <f t="shared" si="58"/>
        <v>65.296790529992819</v>
      </c>
      <c r="N90" s="28">
        <f t="shared" si="58"/>
        <v>92.741616924879182</v>
      </c>
      <c r="O90" s="28">
        <f t="shared" si="58"/>
        <v>121.98184400416933</v>
      </c>
      <c r="P90" s="28">
        <f t="shared" si="58"/>
        <v>153.14494897073897</v>
      </c>
      <c r="Q90" s="28">
        <f t="shared" si="58"/>
        <v>186.36697544866473</v>
      </c>
      <c r="R90" s="28">
        <f t="shared" si="58"/>
        <v>188.28972374050733</v>
      </c>
      <c r="S90" s="28">
        <f t="shared" si="58"/>
        <v>190.20775885563467</v>
      </c>
      <c r="T90" s="28">
        <f t="shared" si="58"/>
        <v>192.11875818054801</v>
      </c>
      <c r="U90" s="28">
        <f t="shared" si="58"/>
        <v>194.02056718150715</v>
      </c>
      <c r="V90" s="28">
        <f t="shared" si="58"/>
        <v>195.91116803170161</v>
      </c>
      <c r="W90" s="28">
        <f t="shared" si="58"/>
        <v>197.78865616519201</v>
      </c>
      <c r="X90" s="28">
        <f t="shared" si="58"/>
        <v>199.65121887624775</v>
      </c>
      <c r="Y90" s="28">
        <f t="shared" si="58"/>
        <v>201.497117358738</v>
      </c>
      <c r="Z90" s="28">
        <f t="shared" si="58"/>
        <v>203.32467411494679</v>
      </c>
      <c r="AA90" s="28">
        <f t="shared" si="58"/>
        <v>205.02716565518494</v>
      </c>
      <c r="AB90" s="28">
        <f t="shared" si="58"/>
        <v>206.60800351318471</v>
      </c>
      <c r="AC90" s="28">
        <f t="shared" si="58"/>
        <v>208.12960713774891</v>
      </c>
      <c r="AD90" s="28">
        <f t="shared" si="58"/>
        <v>209.58567873017861</v>
      </c>
      <c r="AE90" s="28">
        <f t="shared" si="58"/>
        <v>210.95835665696748</v>
      </c>
      <c r="AF90" s="28">
        <f t="shared" si="58"/>
        <v>212.23927967562304</v>
      </c>
      <c r="AG90" s="28">
        <f t="shared" si="58"/>
        <v>213.42443150766192</v>
      </c>
      <c r="AH90" s="28">
        <f t="shared" si="58"/>
        <v>214.50154931271297</v>
      </c>
      <c r="AI90" s="28">
        <f t="shared" si="58"/>
        <v>215.45732494455928</v>
      </c>
      <c r="AJ90" s="28">
        <f t="shared" si="58"/>
        <v>216.27682351562177</v>
      </c>
      <c r="AK90" s="28">
        <f t="shared" si="58"/>
        <v>216.94479547323766</v>
      </c>
      <c r="AL90" s="28">
        <f t="shared" si="58"/>
        <v>217.44225316162061</v>
      </c>
      <c r="AM90" s="28">
        <f t="shared" si="58"/>
        <v>217.74864818572127</v>
      </c>
      <c r="AN90" s="28">
        <f t="shared" si="58"/>
        <v>217.84365353258232</v>
      </c>
      <c r="AO90" s="28">
        <f t="shared" si="58"/>
        <v>217.7048104943047</v>
      </c>
      <c r="AP90" s="28">
        <f t="shared" si="58"/>
        <v>217.30826597080261</v>
      </c>
      <c r="AQ90" s="28">
        <f t="shared" si="58"/>
        <v>216.62487411926858</v>
      </c>
      <c r="AR90" s="28">
        <f t="shared" si="58"/>
        <v>215.62964869832086</v>
      </c>
      <c r="AS90" s="28">
        <f t="shared" si="58"/>
        <v>214.29696559106162</v>
      </c>
      <c r="AT90" s="28">
        <f t="shared" si="58"/>
        <v>212.59113767682965</v>
      </c>
      <c r="AU90" s="28">
        <f t="shared" si="58"/>
        <v>210.48966523354153</v>
      </c>
    </row>
    <row r="91" spans="2:47">
      <c r="B91" s="27" t="s">
        <v>573</v>
      </c>
      <c r="C91" s="28" t="s">
        <v>498</v>
      </c>
      <c r="D91" s="28">
        <f t="shared" si="55"/>
        <v>0</v>
      </c>
      <c r="E91" s="28">
        <f t="shared" si="58"/>
        <v>0</v>
      </c>
      <c r="F91" s="28">
        <f t="shared" si="58"/>
        <v>0</v>
      </c>
      <c r="G91" s="28">
        <f t="shared" si="58"/>
        <v>0</v>
      </c>
      <c r="H91" s="28">
        <f t="shared" si="58"/>
        <v>0</v>
      </c>
      <c r="I91" s="28">
        <f t="shared" si="58"/>
        <v>0</v>
      </c>
      <c r="J91" s="28">
        <f t="shared" si="58"/>
        <v>0</v>
      </c>
      <c r="K91" s="28">
        <f t="shared" si="58"/>
        <v>0</v>
      </c>
      <c r="L91" s="28">
        <f t="shared" si="58"/>
        <v>43.984033782955699</v>
      </c>
      <c r="M91" s="28">
        <f t="shared" si="58"/>
        <v>72.550999944005397</v>
      </c>
      <c r="N91" s="28">
        <f t="shared" ref="E91:AU93" si="59">+N73*N56*$D$23/1000000</f>
        <v>102.83662709337042</v>
      </c>
      <c r="O91" s="28">
        <f t="shared" si="59"/>
        <v>134.91045161709769</v>
      </c>
      <c r="P91" s="28">
        <f t="shared" si="59"/>
        <v>168.85811773901918</v>
      </c>
      <c r="Q91" s="28">
        <f t="shared" si="59"/>
        <v>204.77660721054718</v>
      </c>
      <c r="R91" s="28">
        <f t="shared" si="59"/>
        <v>206.25350369636465</v>
      </c>
      <c r="S91" s="28">
        <f t="shared" si="59"/>
        <v>207.68193364721336</v>
      </c>
      <c r="T91" s="28">
        <f t="shared" si="59"/>
        <v>209.05659620508249</v>
      </c>
      <c r="U91" s="28">
        <f t="shared" si="59"/>
        <v>210.38095931272119</v>
      </c>
      <c r="V91" s="28">
        <f t="shared" si="59"/>
        <v>211.65453005846555</v>
      </c>
      <c r="W91" s="28">
        <f t="shared" si="59"/>
        <v>212.88102683739766</v>
      </c>
      <c r="X91" s="28">
        <f t="shared" si="59"/>
        <v>214.05559661136181</v>
      </c>
      <c r="Y91" s="28">
        <f t="shared" si="59"/>
        <v>215.18400355791331</v>
      </c>
      <c r="Z91" s="28">
        <f t="shared" si="59"/>
        <v>216.26838370475375</v>
      </c>
      <c r="AA91" s="28">
        <f t="shared" si="59"/>
        <v>217.30643362030492</v>
      </c>
      <c r="AB91" s="28">
        <f t="shared" si="59"/>
        <v>218.30203325217508</v>
      </c>
      <c r="AC91" s="28">
        <f t="shared" si="59"/>
        <v>219.2541124746557</v>
      </c>
      <c r="AD91" s="28">
        <f t="shared" si="59"/>
        <v>220.16584425738046</v>
      </c>
      <c r="AE91" s="28">
        <f t="shared" si="59"/>
        <v>221.03773110150652</v>
      </c>
      <c r="AF91" s="28">
        <f t="shared" si="59"/>
        <v>221.86880915547229</v>
      </c>
      <c r="AG91" s="28">
        <f t="shared" si="59"/>
        <v>222.65647509378533</v>
      </c>
      <c r="AH91" s="28">
        <f t="shared" si="59"/>
        <v>223.40818516025971</v>
      </c>
      <c r="AI91" s="28">
        <f t="shared" si="59"/>
        <v>224.11995967310554</v>
      </c>
      <c r="AJ91" s="28">
        <f t="shared" si="59"/>
        <v>224.79391525202695</v>
      </c>
      <c r="AK91" s="28">
        <f t="shared" si="59"/>
        <v>225.42740563512035</v>
      </c>
      <c r="AL91" s="28">
        <f t="shared" si="59"/>
        <v>226.02208061977754</v>
      </c>
      <c r="AM91" s="28">
        <f t="shared" si="59"/>
        <v>226.5738216893927</v>
      </c>
      <c r="AN91" s="28">
        <f t="shared" si="59"/>
        <v>227.0817551547355</v>
      </c>
      <c r="AO91" s="28">
        <f t="shared" si="59"/>
        <v>227.55727279183614</v>
      </c>
      <c r="AP91" s="28">
        <f t="shared" si="59"/>
        <v>227.99499921686314</v>
      </c>
      <c r="AQ91" s="28">
        <f t="shared" si="59"/>
        <v>228.40809848780867</v>
      </c>
      <c r="AR91" s="28">
        <f t="shared" si="59"/>
        <v>228.79007707359702</v>
      </c>
      <c r="AS91" s="28">
        <f t="shared" si="59"/>
        <v>229.14901993986874</v>
      </c>
      <c r="AT91" s="28">
        <f t="shared" si="59"/>
        <v>229.48820688876282</v>
      </c>
      <c r="AU91" s="28">
        <f t="shared" si="59"/>
        <v>229.80969177637127</v>
      </c>
    </row>
    <row r="92" spans="2:47">
      <c r="B92" s="27" t="s">
        <v>574</v>
      </c>
      <c r="C92" s="28" t="s">
        <v>498</v>
      </c>
      <c r="D92" s="28">
        <f t="shared" si="55"/>
        <v>0</v>
      </c>
      <c r="E92" s="28">
        <f t="shared" si="59"/>
        <v>0</v>
      </c>
      <c r="F92" s="28">
        <f t="shared" si="59"/>
        <v>0</v>
      </c>
      <c r="G92" s="28">
        <f t="shared" si="59"/>
        <v>0</v>
      </c>
      <c r="H92" s="28">
        <f t="shared" si="59"/>
        <v>0</v>
      </c>
      <c r="I92" s="28">
        <f t="shared" si="59"/>
        <v>0</v>
      </c>
      <c r="J92" s="28">
        <f t="shared" si="59"/>
        <v>0</v>
      </c>
      <c r="K92" s="28">
        <f t="shared" si="59"/>
        <v>0</v>
      </c>
      <c r="L92" s="28">
        <f t="shared" si="59"/>
        <v>0</v>
      </c>
      <c r="M92" s="28">
        <f t="shared" si="59"/>
        <v>0</v>
      </c>
      <c r="N92" s="28">
        <f t="shared" si="59"/>
        <v>0</v>
      </c>
      <c r="O92" s="28">
        <f t="shared" si="59"/>
        <v>0</v>
      </c>
      <c r="P92" s="28">
        <f t="shared" si="59"/>
        <v>0</v>
      </c>
      <c r="Q92" s="28">
        <f t="shared" si="59"/>
        <v>0</v>
      </c>
      <c r="R92" s="28">
        <f t="shared" si="59"/>
        <v>0</v>
      </c>
      <c r="S92" s="28">
        <f t="shared" si="59"/>
        <v>0</v>
      </c>
      <c r="T92" s="28">
        <f t="shared" si="59"/>
        <v>0</v>
      </c>
      <c r="U92" s="28">
        <f t="shared" si="59"/>
        <v>0</v>
      </c>
      <c r="V92" s="28">
        <f t="shared" si="59"/>
        <v>0</v>
      </c>
      <c r="W92" s="28">
        <f t="shared" si="59"/>
        <v>0</v>
      </c>
      <c r="X92" s="28">
        <f t="shared" si="59"/>
        <v>0</v>
      </c>
      <c r="Y92" s="28">
        <f t="shared" si="59"/>
        <v>0</v>
      </c>
      <c r="Z92" s="28">
        <f t="shared" si="59"/>
        <v>0</v>
      </c>
      <c r="AA92" s="28">
        <f t="shared" si="59"/>
        <v>0</v>
      </c>
      <c r="AB92" s="28">
        <f t="shared" si="59"/>
        <v>0</v>
      </c>
      <c r="AC92" s="28">
        <f t="shared" si="59"/>
        <v>0</v>
      </c>
      <c r="AD92" s="28">
        <f t="shared" si="59"/>
        <v>0</v>
      </c>
      <c r="AE92" s="28">
        <f t="shared" si="59"/>
        <v>0</v>
      </c>
      <c r="AF92" s="28">
        <f t="shared" si="59"/>
        <v>0</v>
      </c>
      <c r="AG92" s="28">
        <f t="shared" si="59"/>
        <v>0</v>
      </c>
      <c r="AH92" s="28">
        <f t="shared" si="59"/>
        <v>0</v>
      </c>
      <c r="AI92" s="28">
        <f t="shared" si="59"/>
        <v>0</v>
      </c>
      <c r="AJ92" s="28">
        <f t="shared" si="59"/>
        <v>0</v>
      </c>
      <c r="AK92" s="28">
        <f t="shared" si="59"/>
        <v>0</v>
      </c>
      <c r="AL92" s="28">
        <f t="shared" si="59"/>
        <v>0</v>
      </c>
      <c r="AM92" s="28">
        <f t="shared" si="59"/>
        <v>0</v>
      </c>
      <c r="AN92" s="28">
        <f t="shared" si="59"/>
        <v>0</v>
      </c>
      <c r="AO92" s="28">
        <f t="shared" si="59"/>
        <v>0</v>
      </c>
      <c r="AP92" s="28">
        <f t="shared" si="59"/>
        <v>0</v>
      </c>
      <c r="AQ92" s="28">
        <f t="shared" si="59"/>
        <v>0</v>
      </c>
      <c r="AR92" s="28">
        <f t="shared" si="59"/>
        <v>0</v>
      </c>
      <c r="AS92" s="28">
        <f t="shared" si="59"/>
        <v>0</v>
      </c>
      <c r="AT92" s="28">
        <f t="shared" si="59"/>
        <v>0</v>
      </c>
      <c r="AU92" s="28">
        <f t="shared" si="59"/>
        <v>0</v>
      </c>
    </row>
    <row r="93" spans="2:47">
      <c r="B93" s="27" t="s">
        <v>575</v>
      </c>
      <c r="C93" s="28" t="s">
        <v>498</v>
      </c>
      <c r="D93" s="28">
        <f t="shared" si="55"/>
        <v>0</v>
      </c>
      <c r="E93" s="28">
        <f t="shared" si="59"/>
        <v>0</v>
      </c>
      <c r="F93" s="28">
        <f t="shared" si="59"/>
        <v>0</v>
      </c>
      <c r="G93" s="28">
        <f t="shared" si="59"/>
        <v>0</v>
      </c>
      <c r="H93" s="28">
        <f t="shared" si="59"/>
        <v>0</v>
      </c>
      <c r="I93" s="28">
        <f t="shared" si="59"/>
        <v>0</v>
      </c>
      <c r="J93" s="28">
        <f t="shared" si="59"/>
        <v>0</v>
      </c>
      <c r="K93" s="28">
        <f t="shared" si="59"/>
        <v>0</v>
      </c>
      <c r="L93" s="28">
        <f t="shared" si="59"/>
        <v>0</v>
      </c>
      <c r="M93" s="28">
        <f t="shared" si="59"/>
        <v>0</v>
      </c>
      <c r="N93" s="28">
        <f t="shared" si="59"/>
        <v>0</v>
      </c>
      <c r="O93" s="28">
        <f t="shared" si="59"/>
        <v>0</v>
      </c>
      <c r="P93" s="28">
        <f t="shared" si="59"/>
        <v>0</v>
      </c>
      <c r="Q93" s="28">
        <f t="shared" si="59"/>
        <v>0</v>
      </c>
      <c r="R93" s="28">
        <f t="shared" si="59"/>
        <v>0</v>
      </c>
      <c r="S93" s="28">
        <f t="shared" si="59"/>
        <v>0</v>
      </c>
      <c r="T93" s="28">
        <f t="shared" si="59"/>
        <v>0</v>
      </c>
      <c r="U93" s="28">
        <f t="shared" si="59"/>
        <v>0</v>
      </c>
      <c r="V93" s="28">
        <f t="shared" si="59"/>
        <v>0</v>
      </c>
      <c r="W93" s="28">
        <f t="shared" si="59"/>
        <v>0</v>
      </c>
      <c r="X93" s="28">
        <f t="shared" si="59"/>
        <v>0</v>
      </c>
      <c r="Y93" s="28">
        <f t="shared" si="59"/>
        <v>0</v>
      </c>
      <c r="Z93" s="28">
        <f t="shared" si="59"/>
        <v>0</v>
      </c>
      <c r="AA93" s="28">
        <f t="shared" si="59"/>
        <v>0</v>
      </c>
      <c r="AB93" s="28">
        <f t="shared" si="59"/>
        <v>0</v>
      </c>
      <c r="AC93" s="28">
        <f t="shared" si="59"/>
        <v>0</v>
      </c>
      <c r="AD93" s="28">
        <f t="shared" si="59"/>
        <v>0</v>
      </c>
      <c r="AE93" s="28">
        <f t="shared" si="59"/>
        <v>0</v>
      </c>
      <c r="AF93" s="28">
        <f t="shared" si="59"/>
        <v>0</v>
      </c>
      <c r="AG93" s="28">
        <f t="shared" si="59"/>
        <v>0</v>
      </c>
      <c r="AH93" s="28">
        <f t="shared" si="59"/>
        <v>0</v>
      </c>
      <c r="AI93" s="28">
        <f t="shared" si="59"/>
        <v>0</v>
      </c>
      <c r="AJ93" s="28">
        <f t="shared" si="59"/>
        <v>0</v>
      </c>
      <c r="AK93" s="28">
        <f t="shared" si="59"/>
        <v>0</v>
      </c>
      <c r="AL93" s="28">
        <f t="shared" si="59"/>
        <v>0</v>
      </c>
      <c r="AM93" s="28">
        <f t="shared" si="59"/>
        <v>0</v>
      </c>
      <c r="AN93" s="28">
        <f t="shared" si="59"/>
        <v>0</v>
      </c>
      <c r="AO93" s="28">
        <f t="shared" si="59"/>
        <v>0</v>
      </c>
      <c r="AP93" s="28">
        <f t="shared" si="59"/>
        <v>0</v>
      </c>
      <c r="AQ93" s="28">
        <f t="shared" si="59"/>
        <v>0</v>
      </c>
      <c r="AR93" s="28">
        <f t="shared" si="59"/>
        <v>0</v>
      </c>
      <c r="AS93" s="28">
        <f t="shared" si="59"/>
        <v>0</v>
      </c>
      <c r="AT93" s="28">
        <f t="shared" si="59"/>
        <v>0</v>
      </c>
      <c r="AU93" s="28">
        <f t="shared" si="59"/>
        <v>0</v>
      </c>
    </row>
    <row r="94" spans="2:47">
      <c r="D94" s="30">
        <f t="shared" ref="D94" si="60">SUM(D79:D93)</f>
        <v>0</v>
      </c>
      <c r="E94" s="30">
        <f t="shared" ref="E94:AU94" si="61">SUM(E79:E93)</f>
        <v>0</v>
      </c>
      <c r="F94" s="30">
        <f t="shared" si="61"/>
        <v>0</v>
      </c>
      <c r="G94" s="30">
        <f t="shared" si="61"/>
        <v>0</v>
      </c>
      <c r="H94" s="30">
        <f t="shared" si="61"/>
        <v>0</v>
      </c>
      <c r="I94" s="30">
        <f t="shared" si="61"/>
        <v>0</v>
      </c>
      <c r="J94" s="30">
        <f t="shared" si="61"/>
        <v>6.5976421353345513E-2</v>
      </c>
      <c r="K94" s="30">
        <f t="shared" si="61"/>
        <v>6.6730211018850114E-2</v>
      </c>
      <c r="L94" s="30">
        <f t="shared" si="61"/>
        <v>91.742953944736342</v>
      </c>
      <c r="M94" s="30">
        <f t="shared" si="61"/>
        <v>151.48900576965076</v>
      </c>
      <c r="N94" s="30">
        <f t="shared" si="61"/>
        <v>215.00838218168985</v>
      </c>
      <c r="O94" s="30">
        <f t="shared" si="61"/>
        <v>282.51399450652525</v>
      </c>
      <c r="P94" s="30">
        <f t="shared" si="61"/>
        <v>354.24613039736698</v>
      </c>
      <c r="Q94" s="30">
        <f t="shared" si="61"/>
        <v>430.46584862805901</v>
      </c>
      <c r="R94" s="30">
        <f t="shared" si="61"/>
        <v>434.34892214757798</v>
      </c>
      <c r="S94" s="30">
        <f t="shared" si="61"/>
        <v>438.17971190002601</v>
      </c>
      <c r="T94" s="30">
        <f t="shared" si="61"/>
        <v>441.94280220094799</v>
      </c>
      <c r="U94" s="30">
        <f t="shared" si="61"/>
        <v>445.64150505551891</v>
      </c>
      <c r="V94" s="30">
        <f t="shared" si="61"/>
        <v>449.27206770463107</v>
      </c>
      <c r="W94" s="30">
        <f t="shared" si="61"/>
        <v>452.8387568755528</v>
      </c>
      <c r="X94" s="30">
        <f t="shared" si="61"/>
        <v>456.3324319181566</v>
      </c>
      <c r="Y94" s="30">
        <f t="shared" si="61"/>
        <v>459.75631705027467</v>
      </c>
      <c r="Z94" s="30">
        <f t="shared" si="61"/>
        <v>463.11417298239735</v>
      </c>
      <c r="AA94" s="30">
        <f t="shared" si="61"/>
        <v>466.29177407609478</v>
      </c>
      <c r="AB94" s="30">
        <f t="shared" si="61"/>
        <v>469.29781392416066</v>
      </c>
      <c r="AC94" s="30">
        <f t="shared" si="61"/>
        <v>472.19373309376857</v>
      </c>
      <c r="AD94" s="30">
        <f t="shared" si="61"/>
        <v>474.97827251741808</v>
      </c>
      <c r="AE94" s="30">
        <f t="shared" si="61"/>
        <v>477.63023092913249</v>
      </c>
      <c r="AF94" s="30">
        <f t="shared" si="61"/>
        <v>480.14408342910986</v>
      </c>
      <c r="AG94" s="30">
        <f t="shared" si="61"/>
        <v>482.50614649981731</v>
      </c>
      <c r="AH94" s="30">
        <f t="shared" si="61"/>
        <v>484.71779870449552</v>
      </c>
      <c r="AI94" s="30">
        <f t="shared" si="61"/>
        <v>486.7606629656388</v>
      </c>
      <c r="AJ94" s="30">
        <f t="shared" si="61"/>
        <v>488.61844932298993</v>
      </c>
      <c r="AK94" s="30">
        <f t="shared" si="61"/>
        <v>490.27246974251329</v>
      </c>
      <c r="AL94" s="30">
        <f t="shared" si="61"/>
        <v>491.70847157264643</v>
      </c>
      <c r="AM94" s="30">
        <f t="shared" si="61"/>
        <v>492.90361733315865</v>
      </c>
      <c r="AN94" s="30">
        <f t="shared" si="61"/>
        <v>493.83027562405181</v>
      </c>
      <c r="AO94" s="30">
        <f t="shared" si="61"/>
        <v>494.47759907196883</v>
      </c>
      <c r="AP94" s="30">
        <f t="shared" si="61"/>
        <v>494.80786313656893</v>
      </c>
      <c r="AQ94" s="30">
        <f t="shared" si="61"/>
        <v>494.82335557466894</v>
      </c>
      <c r="AR94" s="30">
        <f t="shared" si="61"/>
        <v>494.4840315135034</v>
      </c>
      <c r="AS94" s="30">
        <f t="shared" si="61"/>
        <v>493.77084200397258</v>
      </c>
      <c r="AT94" s="30">
        <f t="shared" si="61"/>
        <v>492.64920341839996</v>
      </c>
      <c r="AU94" s="30">
        <f t="shared" si="61"/>
        <v>491.09174720608075</v>
      </c>
    </row>
    <row r="95" spans="2:47">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row>
    <row r="96" spans="2:47">
      <c r="B96" s="24" t="s">
        <v>583</v>
      </c>
      <c r="C96" s="25" t="s">
        <v>422</v>
      </c>
      <c r="D96" s="25">
        <v>2017</v>
      </c>
      <c r="E96" s="25">
        <v>2018</v>
      </c>
      <c r="F96" s="25">
        <v>2019</v>
      </c>
      <c r="G96" s="25">
        <v>2020</v>
      </c>
      <c r="H96" s="25">
        <v>2021</v>
      </c>
      <c r="I96" s="25">
        <v>2022</v>
      </c>
      <c r="J96" s="25">
        <v>2023</v>
      </c>
      <c r="K96" s="25">
        <v>2024</v>
      </c>
      <c r="L96" s="25">
        <v>2025</v>
      </c>
      <c r="M96" s="25">
        <v>2026</v>
      </c>
      <c r="N96" s="25">
        <v>2027</v>
      </c>
      <c r="O96" s="25">
        <v>2028</v>
      </c>
      <c r="P96" s="25">
        <v>2029</v>
      </c>
      <c r="Q96" s="25">
        <v>2030</v>
      </c>
      <c r="R96" s="25">
        <v>2031</v>
      </c>
      <c r="S96" s="25">
        <v>2032</v>
      </c>
      <c r="T96" s="25">
        <v>2033</v>
      </c>
      <c r="U96" s="25">
        <v>2034</v>
      </c>
      <c r="V96" s="25">
        <v>2035</v>
      </c>
      <c r="W96" s="25">
        <v>2036</v>
      </c>
      <c r="X96" s="25">
        <v>2037</v>
      </c>
      <c r="Y96" s="25">
        <v>2038</v>
      </c>
      <c r="Z96" s="25">
        <v>2039</v>
      </c>
      <c r="AA96" s="25">
        <v>2040</v>
      </c>
      <c r="AB96" s="25">
        <v>2041</v>
      </c>
      <c r="AC96" s="25">
        <v>2042</v>
      </c>
      <c r="AD96" s="25">
        <v>2043</v>
      </c>
      <c r="AE96" s="25">
        <v>2044</v>
      </c>
      <c r="AF96" s="25">
        <v>2045</v>
      </c>
      <c r="AG96" s="25">
        <v>2046</v>
      </c>
      <c r="AH96" s="25">
        <v>2047</v>
      </c>
      <c r="AI96" s="25">
        <v>2048</v>
      </c>
      <c r="AJ96" s="25">
        <v>2049</v>
      </c>
      <c r="AK96" s="25">
        <v>2050</v>
      </c>
      <c r="AL96" s="25">
        <v>2051</v>
      </c>
      <c r="AM96" s="25">
        <v>2052</v>
      </c>
      <c r="AN96" s="25">
        <v>2053</v>
      </c>
      <c r="AO96" s="25">
        <v>2054</v>
      </c>
      <c r="AP96" s="25">
        <v>2055</v>
      </c>
      <c r="AQ96" s="25">
        <v>2056</v>
      </c>
      <c r="AR96" s="25">
        <v>2057</v>
      </c>
      <c r="AS96" s="25">
        <v>2058</v>
      </c>
      <c r="AT96" s="25">
        <v>2059</v>
      </c>
      <c r="AU96" s="25">
        <v>2060</v>
      </c>
    </row>
    <row r="97" spans="2:47">
      <c r="B97" s="27" t="s">
        <v>561</v>
      </c>
      <c r="C97" s="28" t="s">
        <v>498</v>
      </c>
      <c r="D97" s="28">
        <f t="shared" ref="D97:D111" si="62">+D61*(1-D44)*$D$22/1000000</f>
        <v>0</v>
      </c>
      <c r="E97" s="28">
        <f t="shared" ref="E97:AU103" si="63">+E61*(1-E44)*$D$22/1000000</f>
        <v>0</v>
      </c>
      <c r="F97" s="28">
        <f t="shared" si="63"/>
        <v>0</v>
      </c>
      <c r="G97" s="28">
        <f t="shared" si="63"/>
        <v>0</v>
      </c>
      <c r="H97" s="28">
        <f t="shared" si="63"/>
        <v>0</v>
      </c>
      <c r="I97" s="28">
        <f t="shared" si="63"/>
        <v>0</v>
      </c>
      <c r="J97" s="28">
        <f t="shared" si="63"/>
        <v>0</v>
      </c>
      <c r="K97" s="28">
        <f t="shared" si="63"/>
        <v>0</v>
      </c>
      <c r="L97" s="28">
        <f>+L61*(1-L44)*$D$22/1000000</f>
        <v>0</v>
      </c>
      <c r="M97" s="28">
        <f>+M61*(1-M44)*$D$22/1000000</f>
        <v>0</v>
      </c>
      <c r="N97" s="28">
        <f t="shared" si="63"/>
        <v>0</v>
      </c>
      <c r="O97" s="28">
        <f t="shared" si="63"/>
        <v>0</v>
      </c>
      <c r="P97" s="28">
        <f t="shared" si="63"/>
        <v>0</v>
      </c>
      <c r="Q97" s="28">
        <f t="shared" si="63"/>
        <v>0</v>
      </c>
      <c r="R97" s="28">
        <f t="shared" si="63"/>
        <v>0</v>
      </c>
      <c r="S97" s="28">
        <f t="shared" si="63"/>
        <v>0</v>
      </c>
      <c r="T97" s="28">
        <f t="shared" si="63"/>
        <v>0</v>
      </c>
      <c r="U97" s="28">
        <f t="shared" si="63"/>
        <v>0</v>
      </c>
      <c r="V97" s="28">
        <f t="shared" si="63"/>
        <v>0</v>
      </c>
      <c r="W97" s="28">
        <f t="shared" si="63"/>
        <v>0</v>
      </c>
      <c r="X97" s="28">
        <f t="shared" si="63"/>
        <v>0</v>
      </c>
      <c r="Y97" s="28">
        <f t="shared" si="63"/>
        <v>0</v>
      </c>
      <c r="Z97" s="28">
        <f t="shared" si="63"/>
        <v>0</v>
      </c>
      <c r="AA97" s="28">
        <f t="shared" si="63"/>
        <v>0</v>
      </c>
      <c r="AB97" s="28">
        <f t="shared" si="63"/>
        <v>0</v>
      </c>
      <c r="AC97" s="28">
        <f t="shared" si="63"/>
        <v>0</v>
      </c>
      <c r="AD97" s="28">
        <f t="shared" si="63"/>
        <v>0</v>
      </c>
      <c r="AE97" s="28">
        <f t="shared" si="63"/>
        <v>0</v>
      </c>
      <c r="AF97" s="28">
        <f t="shared" si="63"/>
        <v>0</v>
      </c>
      <c r="AG97" s="28">
        <f t="shared" si="63"/>
        <v>0</v>
      </c>
      <c r="AH97" s="28">
        <f t="shared" si="63"/>
        <v>0</v>
      </c>
      <c r="AI97" s="28">
        <f t="shared" si="63"/>
        <v>0</v>
      </c>
      <c r="AJ97" s="28">
        <f t="shared" si="63"/>
        <v>0</v>
      </c>
      <c r="AK97" s="28">
        <f t="shared" si="63"/>
        <v>0</v>
      </c>
      <c r="AL97" s="28">
        <f t="shared" si="63"/>
        <v>0</v>
      </c>
      <c r="AM97" s="28">
        <f t="shared" si="63"/>
        <v>0</v>
      </c>
      <c r="AN97" s="28">
        <f t="shared" si="63"/>
        <v>0</v>
      </c>
      <c r="AO97" s="28">
        <f t="shared" si="63"/>
        <v>0</v>
      </c>
      <c r="AP97" s="28">
        <f t="shared" si="63"/>
        <v>0</v>
      </c>
      <c r="AQ97" s="28">
        <f t="shared" si="63"/>
        <v>0</v>
      </c>
      <c r="AR97" s="28">
        <f t="shared" si="63"/>
        <v>0</v>
      </c>
      <c r="AS97" s="28">
        <f t="shared" si="63"/>
        <v>0</v>
      </c>
      <c r="AT97" s="28">
        <f t="shared" si="63"/>
        <v>0</v>
      </c>
      <c r="AU97" s="28">
        <f t="shared" si="63"/>
        <v>0</v>
      </c>
    </row>
    <row r="98" spans="2:47">
      <c r="B98" s="27" t="s">
        <v>562</v>
      </c>
      <c r="C98" s="28" t="s">
        <v>498</v>
      </c>
      <c r="D98" s="28">
        <f t="shared" si="62"/>
        <v>10.868381274547664</v>
      </c>
      <c r="E98" s="28">
        <f t="shared" ref="E98:S98" si="64">+E62*(1-E45)*$D$22/1000000</f>
        <v>11.033362987907489</v>
      </c>
      <c r="F98" s="28">
        <f t="shared" si="64"/>
        <v>11.150946825026905</v>
      </c>
      <c r="G98" s="28">
        <f t="shared" si="64"/>
        <v>11.220845327733279</v>
      </c>
      <c r="H98" s="28">
        <f t="shared" si="64"/>
        <v>11.242771037853979</v>
      </c>
      <c r="I98" s="28">
        <f t="shared" si="64"/>
        <v>10.933979024924792</v>
      </c>
      <c r="J98" s="28">
        <f t="shared" si="64"/>
        <v>15.62394795901217</v>
      </c>
      <c r="K98" s="28">
        <f t="shared" si="64"/>
        <v>15.762105962994955</v>
      </c>
      <c r="L98" s="28">
        <f t="shared" si="64"/>
        <v>15.652832569434882</v>
      </c>
      <c r="M98" s="28">
        <f>+M62*(1-M45)*$D$22/1000000</f>
        <v>15.637288454760458</v>
      </c>
      <c r="N98" s="28">
        <f t="shared" si="64"/>
        <v>15.613935480983031</v>
      </c>
      <c r="O98" s="28">
        <f t="shared" si="64"/>
        <v>15.585554605583173</v>
      </c>
      <c r="P98" s="28">
        <f t="shared" si="64"/>
        <v>15.550687811376177</v>
      </c>
      <c r="Q98" s="28">
        <f t="shared" si="64"/>
        <v>15.504670359029113</v>
      </c>
      <c r="R98" s="28">
        <f t="shared" si="64"/>
        <v>15.660392778775112</v>
      </c>
      <c r="S98" s="28">
        <f t="shared" si="64"/>
        <v>15.820472074309217</v>
      </c>
      <c r="T98" s="28">
        <f t="shared" si="63"/>
        <v>15.979660733534786</v>
      </c>
      <c r="U98" s="28">
        <f t="shared" si="63"/>
        <v>16.140304940433793</v>
      </c>
      <c r="V98" s="28">
        <f t="shared" si="63"/>
        <v>16.303750378522441</v>
      </c>
      <c r="W98" s="28">
        <f t="shared" si="63"/>
        <v>16.465289019277289</v>
      </c>
      <c r="X98" s="28">
        <f t="shared" si="63"/>
        <v>16.62667819639228</v>
      </c>
      <c r="Y98" s="28">
        <f t="shared" si="63"/>
        <v>16.78981300700412</v>
      </c>
      <c r="Z98" s="28">
        <f t="shared" si="63"/>
        <v>16.950438289238491</v>
      </c>
      <c r="AA98" s="28">
        <f t="shared" si="63"/>
        <v>17.110491244221496</v>
      </c>
      <c r="AB98" s="28">
        <f t="shared" si="63"/>
        <v>17.269572655499541</v>
      </c>
      <c r="AC98" s="28">
        <f t="shared" si="63"/>
        <v>17.428698381107012</v>
      </c>
      <c r="AD98" s="28">
        <f t="shared" si="63"/>
        <v>17.585081626466163</v>
      </c>
      <c r="AE98" s="28">
        <f t="shared" si="63"/>
        <v>17.740452195144417</v>
      </c>
      <c r="AF98" s="28">
        <f t="shared" si="63"/>
        <v>17.893957185391002</v>
      </c>
      <c r="AG98" s="28">
        <f t="shared" si="63"/>
        <v>18.047327915662766</v>
      </c>
      <c r="AH98" s="28">
        <f t="shared" si="63"/>
        <v>18.197499583552407</v>
      </c>
      <c r="AI98" s="28">
        <f t="shared" si="63"/>
        <v>18.345828959135797</v>
      </c>
      <c r="AJ98" s="28">
        <f t="shared" si="63"/>
        <v>18.483040322572123</v>
      </c>
      <c r="AK98" s="28">
        <f t="shared" si="63"/>
        <v>18.607490812490308</v>
      </c>
      <c r="AL98" s="28">
        <f t="shared" si="63"/>
        <v>18.725799449818641</v>
      </c>
      <c r="AM98" s="28">
        <f t="shared" si="63"/>
        <v>18.836756601392651</v>
      </c>
      <c r="AN98" s="28">
        <f t="shared" si="63"/>
        <v>18.941269991908705</v>
      </c>
      <c r="AO98" s="28">
        <f t="shared" si="63"/>
        <v>19.039049541509822</v>
      </c>
      <c r="AP98" s="28">
        <f t="shared" si="63"/>
        <v>19.130278407460569</v>
      </c>
      <c r="AQ98" s="28">
        <f t="shared" si="63"/>
        <v>19.214101834577907</v>
      </c>
      <c r="AR98" s="28">
        <f t="shared" si="63"/>
        <v>19.290237660546985</v>
      </c>
      <c r="AS98" s="28">
        <f t="shared" si="63"/>
        <v>19.358622466815806</v>
      </c>
      <c r="AT98" s="28">
        <f t="shared" si="63"/>
        <v>19.418699015486308</v>
      </c>
      <c r="AU98" s="28">
        <f t="shared" si="63"/>
        <v>19.471835411832316</v>
      </c>
    </row>
    <row r="99" spans="2:47">
      <c r="B99" s="27" t="s">
        <v>563</v>
      </c>
      <c r="C99" s="28" t="s">
        <v>498</v>
      </c>
      <c r="D99" s="28">
        <f t="shared" si="62"/>
        <v>0</v>
      </c>
      <c r="E99" s="28">
        <f t="shared" si="63"/>
        <v>0</v>
      </c>
      <c r="F99" s="28">
        <f t="shared" si="63"/>
        <v>0</v>
      </c>
      <c r="G99" s="28">
        <f t="shared" si="63"/>
        <v>0</v>
      </c>
      <c r="H99" s="28">
        <f t="shared" si="63"/>
        <v>0</v>
      </c>
      <c r="I99" s="28">
        <f t="shared" si="63"/>
        <v>0</v>
      </c>
      <c r="J99" s="28">
        <f t="shared" si="63"/>
        <v>0</v>
      </c>
      <c r="K99" s="28">
        <f t="shared" si="63"/>
        <v>0</v>
      </c>
      <c r="L99" s="28">
        <f t="shared" si="63"/>
        <v>0</v>
      </c>
      <c r="M99" s="28">
        <f t="shared" si="63"/>
        <v>0</v>
      </c>
      <c r="N99" s="28">
        <f t="shared" si="63"/>
        <v>0</v>
      </c>
      <c r="O99" s="28">
        <f t="shared" si="63"/>
        <v>0</v>
      </c>
      <c r="P99" s="28">
        <f t="shared" si="63"/>
        <v>0</v>
      </c>
      <c r="Q99" s="28">
        <f t="shared" si="63"/>
        <v>0</v>
      </c>
      <c r="R99" s="28">
        <f t="shared" si="63"/>
        <v>0</v>
      </c>
      <c r="S99" s="28">
        <f t="shared" si="63"/>
        <v>0</v>
      </c>
      <c r="T99" s="28">
        <f t="shared" si="63"/>
        <v>0</v>
      </c>
      <c r="U99" s="28">
        <f t="shared" si="63"/>
        <v>0</v>
      </c>
      <c r="V99" s="28">
        <f t="shared" si="63"/>
        <v>0</v>
      </c>
      <c r="W99" s="28">
        <f t="shared" si="63"/>
        <v>0</v>
      </c>
      <c r="X99" s="28">
        <f t="shared" si="63"/>
        <v>0</v>
      </c>
      <c r="Y99" s="28">
        <f t="shared" si="63"/>
        <v>0</v>
      </c>
      <c r="Z99" s="28">
        <f t="shared" si="63"/>
        <v>0</v>
      </c>
      <c r="AA99" s="28">
        <f t="shared" si="63"/>
        <v>0</v>
      </c>
      <c r="AB99" s="28">
        <f t="shared" si="63"/>
        <v>0</v>
      </c>
      <c r="AC99" s="28">
        <f t="shared" si="63"/>
        <v>0</v>
      </c>
      <c r="AD99" s="28">
        <f t="shared" si="63"/>
        <v>0</v>
      </c>
      <c r="AE99" s="28">
        <f t="shared" si="63"/>
        <v>0</v>
      </c>
      <c r="AF99" s="28">
        <f t="shared" si="63"/>
        <v>0</v>
      </c>
      <c r="AG99" s="28">
        <f t="shared" si="63"/>
        <v>0</v>
      </c>
      <c r="AH99" s="28">
        <f t="shared" si="63"/>
        <v>0</v>
      </c>
      <c r="AI99" s="28">
        <f t="shared" si="63"/>
        <v>0</v>
      </c>
      <c r="AJ99" s="28">
        <f t="shared" si="63"/>
        <v>0</v>
      </c>
      <c r="AK99" s="28">
        <f t="shared" si="63"/>
        <v>0</v>
      </c>
      <c r="AL99" s="28">
        <f t="shared" si="63"/>
        <v>0</v>
      </c>
      <c r="AM99" s="28">
        <f t="shared" si="63"/>
        <v>0</v>
      </c>
      <c r="AN99" s="28">
        <f t="shared" si="63"/>
        <v>0</v>
      </c>
      <c r="AO99" s="28">
        <f t="shared" si="63"/>
        <v>0</v>
      </c>
      <c r="AP99" s="28">
        <f t="shared" si="63"/>
        <v>0</v>
      </c>
      <c r="AQ99" s="28">
        <f t="shared" si="63"/>
        <v>0</v>
      </c>
      <c r="AR99" s="28">
        <f t="shared" si="63"/>
        <v>0</v>
      </c>
      <c r="AS99" s="28">
        <f t="shared" si="63"/>
        <v>0</v>
      </c>
      <c r="AT99" s="28">
        <f t="shared" si="63"/>
        <v>0</v>
      </c>
      <c r="AU99" s="28">
        <f t="shared" si="63"/>
        <v>0</v>
      </c>
    </row>
    <row r="100" spans="2:47">
      <c r="B100" s="27" t="s">
        <v>564</v>
      </c>
      <c r="C100" s="28" t="s">
        <v>498</v>
      </c>
      <c r="D100" s="28">
        <f t="shared" si="62"/>
        <v>1.0203199457412986</v>
      </c>
      <c r="E100" s="28">
        <f t="shared" si="63"/>
        <v>1.6577900280642337</v>
      </c>
      <c r="F100" s="28">
        <f t="shared" si="63"/>
        <v>2.3718187322181259</v>
      </c>
      <c r="G100" s="28">
        <f t="shared" si="63"/>
        <v>3.1570297744732532</v>
      </c>
      <c r="H100" s="28">
        <f t="shared" si="63"/>
        <v>4.0080468710998955</v>
      </c>
      <c r="I100" s="28">
        <f t="shared" si="63"/>
        <v>4.169396272217849</v>
      </c>
      <c r="J100" s="28">
        <f t="shared" si="63"/>
        <v>4.1552927596801492</v>
      </c>
      <c r="K100" s="28">
        <f t="shared" si="63"/>
        <v>4.2027675495390593</v>
      </c>
      <c r="L100" s="28">
        <f t="shared" si="63"/>
        <v>4.2529252787987453</v>
      </c>
      <c r="M100" s="28">
        <f t="shared" si="63"/>
        <v>4.2543048177338729</v>
      </c>
      <c r="N100" s="28">
        <f t="shared" si="63"/>
        <v>4.2532045516181736</v>
      </c>
      <c r="O100" s="28">
        <f t="shared" si="63"/>
        <v>4.249833927091486</v>
      </c>
      <c r="P100" s="28">
        <f t="shared" si="63"/>
        <v>4.2382444303799893</v>
      </c>
      <c r="Q100" s="28">
        <f t="shared" si="63"/>
        <v>4.223802247161955</v>
      </c>
      <c r="R100" s="28">
        <f t="shared" si="63"/>
        <v>4.271348567689266</v>
      </c>
      <c r="S100" s="28">
        <f t="shared" si="63"/>
        <v>4.3185116035569582</v>
      </c>
      <c r="T100" s="28">
        <f t="shared" si="63"/>
        <v>4.3643382264643451</v>
      </c>
      <c r="U100" s="28">
        <f t="shared" si="63"/>
        <v>4.4100966212434036</v>
      </c>
      <c r="V100" s="28">
        <f t="shared" si="63"/>
        <v>4.4574536189465119</v>
      </c>
      <c r="W100" s="28">
        <f t="shared" si="63"/>
        <v>4.5032474018123585</v>
      </c>
      <c r="X100" s="28">
        <f t="shared" si="63"/>
        <v>4.5490865379454162</v>
      </c>
      <c r="Y100" s="28">
        <f t="shared" si="63"/>
        <v>4.5948875452404128</v>
      </c>
      <c r="Z100" s="28">
        <f t="shared" si="63"/>
        <v>4.6413069614381772</v>
      </c>
      <c r="AA100" s="28">
        <f t="shared" si="63"/>
        <v>4.6912195850751743</v>
      </c>
      <c r="AB100" s="28">
        <f t="shared" si="63"/>
        <v>4.737926830422972</v>
      </c>
      <c r="AC100" s="28">
        <f t="shared" si="63"/>
        <v>4.7843250765220944</v>
      </c>
      <c r="AD100" s="28">
        <f t="shared" si="63"/>
        <v>4.8308526285689286</v>
      </c>
      <c r="AE100" s="28">
        <f t="shared" si="63"/>
        <v>4.8775445648674527</v>
      </c>
      <c r="AF100" s="28">
        <f t="shared" si="63"/>
        <v>4.9260693684699222</v>
      </c>
      <c r="AG100" s="28">
        <f t="shared" si="63"/>
        <v>4.9727483226674494</v>
      </c>
      <c r="AH100" s="28">
        <f t="shared" si="63"/>
        <v>5.0188425337220632</v>
      </c>
      <c r="AI100" s="28">
        <f t="shared" si="63"/>
        <v>5.0653487987142984</v>
      </c>
      <c r="AJ100" s="28">
        <f t="shared" si="63"/>
        <v>5.1127199441250788</v>
      </c>
      <c r="AK100" s="28">
        <f t="shared" si="63"/>
        <v>5.1587160922157462</v>
      </c>
      <c r="AL100" s="28">
        <f t="shared" si="63"/>
        <v>5.2080847586967698</v>
      </c>
      <c r="AM100" s="28">
        <f t="shared" si="63"/>
        <v>5.2566387465307338</v>
      </c>
      <c r="AN100" s="28">
        <f t="shared" si="63"/>
        <v>5.3033431477224058</v>
      </c>
      <c r="AO100" s="28">
        <f t="shared" si="63"/>
        <v>5.3490650042659</v>
      </c>
      <c r="AP100" s="28">
        <f t="shared" si="63"/>
        <v>5.3957177993898648</v>
      </c>
      <c r="AQ100" s="28">
        <f t="shared" si="63"/>
        <v>5.4422437694285115</v>
      </c>
      <c r="AR100" s="28">
        <f t="shared" si="63"/>
        <v>5.4875631003681171</v>
      </c>
      <c r="AS100" s="28">
        <f t="shared" si="63"/>
        <v>5.5336185772912136</v>
      </c>
      <c r="AT100" s="28">
        <f t="shared" si="63"/>
        <v>5.5790173149883691</v>
      </c>
      <c r="AU100" s="28">
        <f t="shared" si="63"/>
        <v>5.6272031538385265</v>
      </c>
    </row>
    <row r="101" spans="2:47">
      <c r="B101" s="27" t="s">
        <v>565</v>
      </c>
      <c r="C101" s="28" t="s">
        <v>498</v>
      </c>
      <c r="D101" s="28">
        <f t="shared" si="62"/>
        <v>248.77755429291255</v>
      </c>
      <c r="E101" s="28">
        <f t="shared" si="63"/>
        <v>252.27602492312508</v>
      </c>
      <c r="F101" s="28">
        <f t="shared" si="63"/>
        <v>253.33385349880552</v>
      </c>
      <c r="G101" s="28">
        <f t="shared" si="63"/>
        <v>252.02297596033236</v>
      </c>
      <c r="H101" s="28">
        <f t="shared" si="63"/>
        <v>248.41532824808459</v>
      </c>
      <c r="I101" s="28">
        <f t="shared" si="63"/>
        <v>258.01414619511377</v>
      </c>
      <c r="J101" s="28">
        <f t="shared" si="63"/>
        <v>263.40591256561288</v>
      </c>
      <c r="K101" s="28">
        <f t="shared" si="63"/>
        <v>268.84262215615217</v>
      </c>
      <c r="L101" s="28">
        <f t="shared" si="63"/>
        <v>270.05517959307031</v>
      </c>
      <c r="M101" s="28">
        <f t="shared" si="63"/>
        <v>272.59225698176988</v>
      </c>
      <c r="N101" s="28">
        <f t="shared" si="63"/>
        <v>274.84654443593791</v>
      </c>
      <c r="O101" s="28">
        <f t="shared" si="63"/>
        <v>276.81413401062122</v>
      </c>
      <c r="P101" s="28">
        <f t="shared" si="63"/>
        <v>278.48354061922828</v>
      </c>
      <c r="Q101" s="28">
        <f t="shared" si="63"/>
        <v>279.82584368500909</v>
      </c>
      <c r="R101" s="28">
        <f t="shared" si="63"/>
        <v>284.77871487843771</v>
      </c>
      <c r="S101" s="28">
        <f t="shared" si="63"/>
        <v>289.69639964483065</v>
      </c>
      <c r="T101" s="28">
        <f t="shared" si="63"/>
        <v>294.5768786746047</v>
      </c>
      <c r="U101" s="28">
        <f t="shared" si="63"/>
        <v>299.40599864429981</v>
      </c>
      <c r="V101" s="28">
        <f t="shared" si="63"/>
        <v>304.19379699566872</v>
      </c>
      <c r="W101" s="28">
        <f t="shared" si="63"/>
        <v>308.91374679529116</v>
      </c>
      <c r="X101" s="28">
        <f t="shared" si="63"/>
        <v>313.57368531314796</v>
      </c>
      <c r="Y101" s="28">
        <f t="shared" si="63"/>
        <v>318.15924738958347</v>
      </c>
      <c r="Z101" s="28">
        <f t="shared" si="63"/>
        <v>322.68529764045678</v>
      </c>
      <c r="AA101" s="28">
        <f t="shared" si="63"/>
        <v>327.13333244653086</v>
      </c>
      <c r="AB101" s="28">
        <f t="shared" si="63"/>
        <v>331.50378282339972</v>
      </c>
      <c r="AC101" s="28">
        <f t="shared" si="63"/>
        <v>335.79168452778504</v>
      </c>
      <c r="AD101" s="28">
        <f t="shared" si="63"/>
        <v>340.00341388482269</v>
      </c>
      <c r="AE101" s="28">
        <f t="shared" si="63"/>
        <v>344.11587317922357</v>
      </c>
      <c r="AF101" s="28">
        <f t="shared" si="63"/>
        <v>348.15597453993303</v>
      </c>
      <c r="AG101" s="28">
        <f t="shared" si="63"/>
        <v>352.0897561305452</v>
      </c>
      <c r="AH101" s="28">
        <f t="shared" si="63"/>
        <v>355.93150874643425</v>
      </c>
      <c r="AI101" s="28">
        <f t="shared" si="63"/>
        <v>359.67762888598526</v>
      </c>
      <c r="AJ101" s="28">
        <f t="shared" si="63"/>
        <v>363.32611365849095</v>
      </c>
      <c r="AK101" s="28">
        <f t="shared" si="63"/>
        <v>366.86846349756433</v>
      </c>
      <c r="AL101" s="28">
        <f t="shared" si="63"/>
        <v>370.31025649187615</v>
      </c>
      <c r="AM101" s="28">
        <f t="shared" si="63"/>
        <v>373.6449013264247</v>
      </c>
      <c r="AN101" s="28">
        <f t="shared" si="63"/>
        <v>376.8622365091972</v>
      </c>
      <c r="AO101" s="28">
        <f t="shared" si="63"/>
        <v>379.97374379402385</v>
      </c>
      <c r="AP101" s="28">
        <f t="shared" si="63"/>
        <v>382.96368353019045</v>
      </c>
      <c r="AQ101" s="28">
        <f t="shared" si="63"/>
        <v>385.86221138964549</v>
      </c>
      <c r="AR101" s="28">
        <f t="shared" si="63"/>
        <v>388.66903352934685</v>
      </c>
      <c r="AS101" s="28">
        <f t="shared" si="63"/>
        <v>391.37041869667684</v>
      </c>
      <c r="AT101" s="28">
        <f t="shared" si="63"/>
        <v>393.88670483191265</v>
      </c>
      <c r="AU101" s="28">
        <f t="shared" si="63"/>
        <v>396.15420239423389</v>
      </c>
    </row>
    <row r="102" spans="2:47">
      <c r="B102" s="27" t="s">
        <v>566</v>
      </c>
      <c r="C102" s="28" t="s">
        <v>498</v>
      </c>
      <c r="D102" s="28">
        <f t="shared" si="62"/>
        <v>13.297380326602561</v>
      </c>
      <c r="E102" s="28">
        <f t="shared" si="63"/>
        <v>13.297501053903623</v>
      </c>
      <c r="F102" s="28">
        <f t="shared" si="63"/>
        <v>13.141891839437109</v>
      </c>
      <c r="G102" s="28">
        <f t="shared" si="63"/>
        <v>12.831794526439772</v>
      </c>
      <c r="H102" s="28">
        <f t="shared" si="63"/>
        <v>12.368450958148347</v>
      </c>
      <c r="I102" s="28">
        <f t="shared" si="63"/>
        <v>13.302846333228961</v>
      </c>
      <c r="J102" s="28">
        <f t="shared" si="63"/>
        <v>13.57527559777078</v>
      </c>
      <c r="K102" s="28">
        <f t="shared" si="63"/>
        <v>13.828060274977286</v>
      </c>
      <c r="L102" s="28">
        <f t="shared" si="63"/>
        <v>13.861581832178398</v>
      </c>
      <c r="M102" s="28">
        <f t="shared" si="63"/>
        <v>13.971945595641639</v>
      </c>
      <c r="N102" s="28">
        <f t="shared" si="63"/>
        <v>14.064889782214163</v>
      </c>
      <c r="O102" s="28">
        <f t="shared" si="63"/>
        <v>14.146381423091126</v>
      </c>
      <c r="P102" s="28">
        <f t="shared" si="63"/>
        <v>14.208853754974234</v>
      </c>
      <c r="Q102" s="28">
        <f t="shared" si="63"/>
        <v>14.258524244467404</v>
      </c>
      <c r="R102" s="28">
        <f t="shared" si="63"/>
        <v>14.489085158994076</v>
      </c>
      <c r="S102" s="28">
        <f t="shared" si="63"/>
        <v>14.722278853504854</v>
      </c>
      <c r="T102" s="28">
        <f t="shared" si="63"/>
        <v>14.953341576898795</v>
      </c>
      <c r="U102" s="28">
        <f t="shared" si="63"/>
        <v>15.184342735631786</v>
      </c>
      <c r="V102" s="28">
        <f t="shared" si="63"/>
        <v>15.413471137160066</v>
      </c>
      <c r="W102" s="28">
        <f t="shared" si="63"/>
        <v>15.646602317837953</v>
      </c>
      <c r="X102" s="28">
        <f t="shared" si="63"/>
        <v>15.867450145770679</v>
      </c>
      <c r="Y102" s="28">
        <f t="shared" si="63"/>
        <v>16.087013283313564</v>
      </c>
      <c r="Z102" s="28">
        <f t="shared" si="63"/>
        <v>16.306199970114307</v>
      </c>
      <c r="AA102" s="28">
        <f t="shared" si="63"/>
        <v>16.521337026866256</v>
      </c>
      <c r="AB102" s="28">
        <f t="shared" si="63"/>
        <v>16.733053157264987</v>
      </c>
      <c r="AC102" s="28">
        <f t="shared" si="63"/>
        <v>16.945971222268444</v>
      </c>
      <c r="AD102" s="28">
        <f t="shared" si="63"/>
        <v>17.151151331880527</v>
      </c>
      <c r="AE102" s="28">
        <f t="shared" si="63"/>
        <v>17.349764671232521</v>
      </c>
      <c r="AF102" s="28">
        <f t="shared" si="63"/>
        <v>17.55202213522546</v>
      </c>
      <c r="AG102" s="28">
        <f t="shared" si="63"/>
        <v>17.745539032090583</v>
      </c>
      <c r="AH102" s="28">
        <f t="shared" si="63"/>
        <v>17.941220640293967</v>
      </c>
      <c r="AI102" s="28">
        <f t="shared" si="63"/>
        <v>18.124644868810197</v>
      </c>
      <c r="AJ102" s="28">
        <f t="shared" si="63"/>
        <v>18.312794193334611</v>
      </c>
      <c r="AK102" s="28">
        <f t="shared" si="63"/>
        <v>18.490319156823194</v>
      </c>
      <c r="AL102" s="28">
        <f t="shared" si="63"/>
        <v>18.668290429097588</v>
      </c>
      <c r="AM102" s="28">
        <f t="shared" si="63"/>
        <v>18.843651383608762</v>
      </c>
      <c r="AN102" s="28">
        <f t="shared" si="63"/>
        <v>19.009698701395731</v>
      </c>
      <c r="AO102" s="28">
        <f t="shared" si="63"/>
        <v>19.176989931439049</v>
      </c>
      <c r="AP102" s="28">
        <f t="shared" si="63"/>
        <v>19.331408009938805</v>
      </c>
      <c r="AQ102" s="28">
        <f t="shared" si="63"/>
        <v>19.49088647734753</v>
      </c>
      <c r="AR102" s="28">
        <f t="shared" si="63"/>
        <v>19.64666219897434</v>
      </c>
      <c r="AS102" s="28">
        <f t="shared" si="63"/>
        <v>19.791581312769704</v>
      </c>
      <c r="AT102" s="28">
        <f t="shared" si="63"/>
        <v>19.940159954362475</v>
      </c>
      <c r="AU102" s="28">
        <f t="shared" si="63"/>
        <v>20.076403334091221</v>
      </c>
    </row>
    <row r="103" spans="2:47">
      <c r="B103" s="27" t="s">
        <v>567</v>
      </c>
      <c r="C103" s="28" t="s">
        <v>498</v>
      </c>
      <c r="D103" s="28">
        <f t="shared" si="62"/>
        <v>1.5581577234442734</v>
      </c>
      <c r="E103" s="28">
        <f t="shared" si="63"/>
        <v>2.6300849694714188</v>
      </c>
      <c r="F103" s="28">
        <f t="shared" si="63"/>
        <v>3.852680330354044</v>
      </c>
      <c r="G103" s="28">
        <f t="shared" si="63"/>
        <v>5.2247396919648059</v>
      </c>
      <c r="H103" s="28">
        <f t="shared" si="63"/>
        <v>6.7450589401763601</v>
      </c>
      <c r="I103" s="28">
        <f t="shared" si="63"/>
        <v>7.1074292725034294</v>
      </c>
      <c r="J103" s="28">
        <f t="shared" si="63"/>
        <v>7.1914377451542872</v>
      </c>
      <c r="K103" s="28">
        <f t="shared" si="63"/>
        <v>7.2825775435107092</v>
      </c>
      <c r="L103" s="28">
        <f t="shared" si="63"/>
        <v>7.2435782699268199</v>
      </c>
      <c r="M103" s="28">
        <f t="shared" si="63"/>
        <v>7.2411425456181151</v>
      </c>
      <c r="N103" s="28">
        <f t="shared" si="63"/>
        <v>7.2439647682240773</v>
      </c>
      <c r="O103" s="28">
        <f t="shared" si="63"/>
        <v>7.2389937245720954</v>
      </c>
      <c r="P103" s="28">
        <f t="shared" si="63"/>
        <v>7.2250083699660088</v>
      </c>
      <c r="Q103" s="28">
        <f t="shared" ref="E103:AU109" si="65">+Q67*(1-Q50)*$D$22/1000000</f>
        <v>7.2115167996796057</v>
      </c>
      <c r="R103" s="28">
        <f t="shared" si="65"/>
        <v>7.2766935975950968</v>
      </c>
      <c r="S103" s="28">
        <f t="shared" si="65"/>
        <v>7.3577237672714171</v>
      </c>
      <c r="T103" s="28">
        <f t="shared" si="65"/>
        <v>7.4262510794768666</v>
      </c>
      <c r="U103" s="28">
        <f t="shared" si="65"/>
        <v>7.5070335017082437</v>
      </c>
      <c r="V103" s="28">
        <f t="shared" si="65"/>
        <v>7.5789423823169431</v>
      </c>
      <c r="W103" s="28">
        <f t="shared" si="65"/>
        <v>7.6593270059176772</v>
      </c>
      <c r="X103" s="28">
        <f t="shared" si="65"/>
        <v>7.7310191389312388</v>
      </c>
      <c r="Y103" s="28">
        <f t="shared" si="65"/>
        <v>7.8012410141588218</v>
      </c>
      <c r="Z103" s="28">
        <f t="shared" si="65"/>
        <v>7.8804609684516942</v>
      </c>
      <c r="AA103" s="28">
        <f t="shared" si="65"/>
        <v>7.9498216884456179</v>
      </c>
      <c r="AB103" s="28">
        <f t="shared" si="65"/>
        <v>8.0252483074578418</v>
      </c>
      <c r="AC103" s="28">
        <f t="shared" si="65"/>
        <v>8.0939382920573024</v>
      </c>
      <c r="AD103" s="28">
        <f t="shared" si="65"/>
        <v>8.1724519175244534</v>
      </c>
      <c r="AE103" s="28">
        <f t="shared" si="65"/>
        <v>8.2399109280431944</v>
      </c>
      <c r="AF103" s="28">
        <f t="shared" si="65"/>
        <v>8.3162447324168411</v>
      </c>
      <c r="AG103" s="28">
        <f t="shared" si="65"/>
        <v>8.3919765809904003</v>
      </c>
      <c r="AH103" s="28">
        <f t="shared" si="65"/>
        <v>8.4669309622989335</v>
      </c>
      <c r="AI103" s="28">
        <f t="shared" si="65"/>
        <v>8.5441631963570579</v>
      </c>
      <c r="AJ103" s="28">
        <f t="shared" si="65"/>
        <v>8.598715390451515</v>
      </c>
      <c r="AK103" s="28">
        <f t="shared" si="65"/>
        <v>8.6590394019134003</v>
      </c>
      <c r="AL103" s="28">
        <f t="shared" si="65"/>
        <v>8.7271316985082592</v>
      </c>
      <c r="AM103" s="28">
        <f t="shared" si="65"/>
        <v>8.8031414243563511</v>
      </c>
      <c r="AN103" s="28">
        <f t="shared" si="65"/>
        <v>8.8722139178018118</v>
      </c>
      <c r="AO103" s="28">
        <f t="shared" si="65"/>
        <v>8.940351139758226</v>
      </c>
      <c r="AP103" s="28">
        <f t="shared" si="65"/>
        <v>8.9899208110706752</v>
      </c>
      <c r="AQ103" s="28">
        <f t="shared" si="65"/>
        <v>9.0562512219053062</v>
      </c>
      <c r="AR103" s="28">
        <f t="shared" si="65"/>
        <v>9.1217222132780975</v>
      </c>
      <c r="AS103" s="28">
        <f t="shared" si="65"/>
        <v>9.1863742971847966</v>
      </c>
      <c r="AT103" s="28">
        <f t="shared" si="65"/>
        <v>9.2502261847461131</v>
      </c>
      <c r="AU103" s="28">
        <f t="shared" si="65"/>
        <v>9.3133569513015733</v>
      </c>
    </row>
    <row r="104" spans="2:47">
      <c r="B104" s="27" t="s">
        <v>568</v>
      </c>
      <c r="C104" s="28" t="s">
        <v>498</v>
      </c>
      <c r="D104" s="28">
        <f t="shared" si="62"/>
        <v>10.455367184929495</v>
      </c>
      <c r="E104" s="28">
        <f t="shared" si="65"/>
        <v>33.135356946781812</v>
      </c>
      <c r="F104" s="28">
        <f t="shared" si="65"/>
        <v>61.077136980904378</v>
      </c>
      <c r="G104" s="28">
        <f t="shared" si="65"/>
        <v>94.280707287297133</v>
      </c>
      <c r="H104" s="28">
        <f t="shared" si="65"/>
        <v>132.74606786596016</v>
      </c>
      <c r="I104" s="28">
        <f t="shared" si="65"/>
        <v>142.35576506394833</v>
      </c>
      <c r="J104" s="28">
        <f t="shared" si="65"/>
        <v>142.37630350800313</v>
      </c>
      <c r="K104" s="28">
        <f t="shared" si="65"/>
        <v>142.39853880279955</v>
      </c>
      <c r="L104" s="28">
        <f t="shared" si="65"/>
        <v>140.19252436163384</v>
      </c>
      <c r="M104" s="28">
        <f t="shared" si="65"/>
        <v>138.78725544296881</v>
      </c>
      <c r="N104" s="28">
        <f t="shared" si="65"/>
        <v>137.32540200975822</v>
      </c>
      <c r="O104" s="28">
        <f t="shared" si="65"/>
        <v>135.79254219546362</v>
      </c>
      <c r="P104" s="28">
        <f t="shared" si="65"/>
        <v>134.18168182326198</v>
      </c>
      <c r="Q104" s="28">
        <f t="shared" si="65"/>
        <v>132.48972837928952</v>
      </c>
      <c r="R104" s="28">
        <f t="shared" si="65"/>
        <v>132.49883657225817</v>
      </c>
      <c r="S104" s="28">
        <f t="shared" si="65"/>
        <v>132.51376123884819</v>
      </c>
      <c r="T104" s="28">
        <f t="shared" si="65"/>
        <v>132.52291275358198</v>
      </c>
      <c r="U104" s="28">
        <f t="shared" si="65"/>
        <v>132.53206426831574</v>
      </c>
      <c r="V104" s="28">
        <f t="shared" si="65"/>
        <v>132.53944990893379</v>
      </c>
      <c r="W104" s="28">
        <f t="shared" si="65"/>
        <v>132.54683554935605</v>
      </c>
      <c r="X104" s="28">
        <f t="shared" si="65"/>
        <v>132.55783958173569</v>
      </c>
      <c r="Y104" s="28">
        <f t="shared" si="65"/>
        <v>132.56526854411885</v>
      </c>
      <c r="Z104" s="28">
        <f t="shared" si="65"/>
        <v>132.57269750650204</v>
      </c>
      <c r="AA104" s="28">
        <f t="shared" si="65"/>
        <v>132.58193566476598</v>
      </c>
      <c r="AB104" s="28">
        <f t="shared" si="65"/>
        <v>132.58363479666627</v>
      </c>
      <c r="AC104" s="28">
        <f t="shared" si="65"/>
        <v>132.58929788493381</v>
      </c>
      <c r="AD104" s="28">
        <f t="shared" si="65"/>
        <v>132.59099701702996</v>
      </c>
      <c r="AE104" s="28">
        <f t="shared" si="65"/>
        <v>132.59851262294336</v>
      </c>
      <c r="AF104" s="28">
        <f t="shared" si="65"/>
        <v>132.60206427248954</v>
      </c>
      <c r="AG104" s="28">
        <f t="shared" si="65"/>
        <v>132.60781400428721</v>
      </c>
      <c r="AH104" s="28">
        <f t="shared" si="65"/>
        <v>132.61537293196562</v>
      </c>
      <c r="AI104" s="28">
        <f t="shared" si="65"/>
        <v>132.6229318596441</v>
      </c>
      <c r="AJ104" s="28">
        <f t="shared" si="65"/>
        <v>132.6228217956637</v>
      </c>
      <c r="AK104" s="28">
        <f t="shared" si="65"/>
        <v>132.62369781422316</v>
      </c>
      <c r="AL104" s="28">
        <f t="shared" si="65"/>
        <v>132.62267799337167</v>
      </c>
      <c r="AM104" s="28">
        <f t="shared" si="65"/>
        <v>132.627301359277</v>
      </c>
      <c r="AN104" s="28">
        <f t="shared" si="65"/>
        <v>132.62963999940072</v>
      </c>
      <c r="AO104" s="28">
        <f t="shared" si="65"/>
        <v>132.62818696089832</v>
      </c>
      <c r="AP104" s="28">
        <f t="shared" si="65"/>
        <v>132.62660395710071</v>
      </c>
      <c r="AQ104" s="28">
        <f t="shared" si="65"/>
        <v>132.63234337064546</v>
      </c>
      <c r="AR104" s="28">
        <f t="shared" si="65"/>
        <v>132.63032714919689</v>
      </c>
      <c r="AS104" s="28">
        <f t="shared" si="65"/>
        <v>132.62809431872708</v>
      </c>
      <c r="AT104" s="28">
        <f t="shared" si="65"/>
        <v>132.62564487962766</v>
      </c>
      <c r="AU104" s="28">
        <f t="shared" si="65"/>
        <v>132.62470138405337</v>
      </c>
    </row>
    <row r="105" spans="2:47">
      <c r="B105" s="27" t="s">
        <v>569</v>
      </c>
      <c r="C105" s="28" t="s">
        <v>498</v>
      </c>
      <c r="D105" s="28">
        <f t="shared" si="62"/>
        <v>24.68608591840669</v>
      </c>
      <c r="E105" s="28">
        <f t="shared" si="65"/>
        <v>28.312619385500248</v>
      </c>
      <c r="F105" s="28">
        <f t="shared" si="65"/>
        <v>32.350287906683171</v>
      </c>
      <c r="G105" s="28">
        <f t="shared" si="65"/>
        <v>36.791504955740038</v>
      </c>
      <c r="H105" s="28">
        <f t="shared" si="65"/>
        <v>41.628684006455366</v>
      </c>
      <c r="I105" s="28">
        <f t="shared" si="65"/>
        <v>46.756827441525239</v>
      </c>
      <c r="J105" s="28">
        <f t="shared" si="65"/>
        <v>47.635926816711724</v>
      </c>
      <c r="K105" s="28">
        <f t="shared" si="65"/>
        <v>48.45947422308943</v>
      </c>
      <c r="L105" s="28">
        <f t="shared" si="65"/>
        <v>48.47348159755937</v>
      </c>
      <c r="M105" s="28">
        <f t="shared" si="65"/>
        <v>48.685576583715005</v>
      </c>
      <c r="N105" s="28">
        <f t="shared" si="65"/>
        <v>48.851980361174455</v>
      </c>
      <c r="O105" s="28">
        <f t="shared" si="65"/>
        <v>48.946743076456869</v>
      </c>
      <c r="P105" s="28">
        <f t="shared" si="65"/>
        <v>48.950778595320472</v>
      </c>
      <c r="Q105" s="28">
        <f t="shared" si="65"/>
        <v>48.903390944043835</v>
      </c>
      <c r="R105" s="28">
        <f t="shared" si="65"/>
        <v>49.566402949356323</v>
      </c>
      <c r="S105" s="28">
        <f t="shared" si="65"/>
        <v>50.222473883254857</v>
      </c>
      <c r="T105" s="28">
        <f t="shared" si="65"/>
        <v>50.871374873250346</v>
      </c>
      <c r="U105" s="28">
        <f t="shared" si="65"/>
        <v>51.508963289895945</v>
      </c>
      <c r="V105" s="28">
        <f t="shared" si="65"/>
        <v>52.116181832579677</v>
      </c>
      <c r="W105" s="28">
        <f t="shared" si="65"/>
        <v>52.73945328291007</v>
      </c>
      <c r="X105" s="28">
        <f t="shared" si="65"/>
        <v>53.355387803407055</v>
      </c>
      <c r="Y105" s="28">
        <f t="shared" si="65"/>
        <v>53.967269738486898</v>
      </c>
      <c r="Z105" s="28">
        <f t="shared" si="65"/>
        <v>54.570129740145966</v>
      </c>
      <c r="AA105" s="28">
        <f t="shared" si="65"/>
        <v>55.166344290912768</v>
      </c>
      <c r="AB105" s="28">
        <f t="shared" si="65"/>
        <v>55.756628659398011</v>
      </c>
      <c r="AC105" s="28">
        <f t="shared" si="65"/>
        <v>56.340724627807141</v>
      </c>
      <c r="AD105" s="28">
        <f t="shared" si="65"/>
        <v>56.919850879343819</v>
      </c>
      <c r="AE105" s="28">
        <f t="shared" si="65"/>
        <v>57.492955434085474</v>
      </c>
      <c r="AF105" s="28">
        <f t="shared" si="65"/>
        <v>58.061846284363995</v>
      </c>
      <c r="AG105" s="28">
        <f t="shared" si="65"/>
        <v>58.623271305077488</v>
      </c>
      <c r="AH105" s="28">
        <f t="shared" si="65"/>
        <v>59.179729973582958</v>
      </c>
      <c r="AI105" s="28">
        <f t="shared" si="65"/>
        <v>59.730117186444481</v>
      </c>
      <c r="AJ105" s="28">
        <f t="shared" si="65"/>
        <v>60.274417138765379</v>
      </c>
      <c r="AK105" s="28">
        <f t="shared" si="65"/>
        <v>60.790809777321648</v>
      </c>
      <c r="AL105" s="28">
        <f t="shared" si="65"/>
        <v>61.323913327515704</v>
      </c>
      <c r="AM105" s="28">
        <f t="shared" si="65"/>
        <v>61.849686933867936</v>
      </c>
      <c r="AN105" s="28">
        <f t="shared" si="65"/>
        <v>62.367393807135251</v>
      </c>
      <c r="AO105" s="28">
        <f t="shared" si="65"/>
        <v>62.877769981676572</v>
      </c>
      <c r="AP105" s="28">
        <f t="shared" si="65"/>
        <v>63.382966756804898</v>
      </c>
      <c r="AQ105" s="28">
        <f t="shared" si="65"/>
        <v>63.879110480665481</v>
      </c>
      <c r="AR105" s="28">
        <f t="shared" si="65"/>
        <v>64.368297489934605</v>
      </c>
      <c r="AS105" s="28">
        <f t="shared" si="65"/>
        <v>64.852283188293342</v>
      </c>
      <c r="AT105" s="28">
        <f t="shared" si="65"/>
        <v>65.330294448152813</v>
      </c>
      <c r="AU105" s="28">
        <f t="shared" si="65"/>
        <v>65.800973030957493</v>
      </c>
    </row>
    <row r="106" spans="2:47">
      <c r="B106" s="27" t="s">
        <v>570</v>
      </c>
      <c r="C106" s="28" t="s">
        <v>498</v>
      </c>
      <c r="D106" s="28">
        <f t="shared" si="62"/>
        <v>3.6060635877607E-3</v>
      </c>
      <c r="E106" s="28">
        <f t="shared" si="65"/>
        <v>4.4842387284946685</v>
      </c>
      <c r="F106" s="28">
        <f t="shared" si="65"/>
        <v>8.9969063935534468</v>
      </c>
      <c r="G106" s="28">
        <f t="shared" si="65"/>
        <v>13.487289969820617</v>
      </c>
      <c r="H106" s="28">
        <f t="shared" si="65"/>
        <v>17.901070368352698</v>
      </c>
      <c r="I106" s="28">
        <f t="shared" si="65"/>
        <v>17.976296981008822</v>
      </c>
      <c r="J106" s="28">
        <f t="shared" si="65"/>
        <v>18.702886891082002</v>
      </c>
      <c r="K106" s="28">
        <f t="shared" si="65"/>
        <v>18.689309912328984</v>
      </c>
      <c r="L106" s="28">
        <f t="shared" si="65"/>
        <v>18.716190366897806</v>
      </c>
      <c r="M106" s="28">
        <f t="shared" si="65"/>
        <v>18.838408950028583</v>
      </c>
      <c r="N106" s="28">
        <f t="shared" si="65"/>
        <v>18.9137672999322</v>
      </c>
      <c r="O106" s="28">
        <f t="shared" si="65"/>
        <v>18.945966031386792</v>
      </c>
      <c r="P106" s="28">
        <f t="shared" si="65"/>
        <v>18.986038154103188</v>
      </c>
      <c r="Q106" s="28">
        <f t="shared" si="65"/>
        <v>18.966642483810869</v>
      </c>
      <c r="R106" s="28">
        <f t="shared" si="65"/>
        <v>19.252551661070267</v>
      </c>
      <c r="S106" s="28">
        <f t="shared" si="65"/>
        <v>19.564191682191289</v>
      </c>
      <c r="T106" s="28">
        <f t="shared" si="65"/>
        <v>19.851402003805468</v>
      </c>
      <c r="U106" s="28">
        <f t="shared" si="65"/>
        <v>20.122763588916715</v>
      </c>
      <c r="V106" s="28">
        <f t="shared" si="65"/>
        <v>20.392521226541593</v>
      </c>
      <c r="W106" s="28">
        <f t="shared" si="65"/>
        <v>20.656181832071915</v>
      </c>
      <c r="X106" s="28">
        <f t="shared" si="65"/>
        <v>20.922952621034288</v>
      </c>
      <c r="Y106" s="28">
        <f t="shared" si="65"/>
        <v>21.180452657248168</v>
      </c>
      <c r="Z106" s="28">
        <f t="shared" si="65"/>
        <v>21.451218117928352</v>
      </c>
      <c r="AA106" s="28">
        <f t="shared" si="65"/>
        <v>21.698354298239913</v>
      </c>
      <c r="AB106" s="28">
        <f t="shared" si="65"/>
        <v>21.939198060658107</v>
      </c>
      <c r="AC106" s="28">
        <f t="shared" si="65"/>
        <v>22.172946147826547</v>
      </c>
      <c r="AD106" s="28">
        <f t="shared" si="65"/>
        <v>22.419398184346221</v>
      </c>
      <c r="AE106" s="28">
        <f t="shared" si="65"/>
        <v>22.659921778376027</v>
      </c>
      <c r="AF106" s="28">
        <f t="shared" si="65"/>
        <v>22.895009114643788</v>
      </c>
      <c r="AG106" s="28">
        <f t="shared" si="65"/>
        <v>23.085858694474236</v>
      </c>
      <c r="AH106" s="28">
        <f t="shared" si="65"/>
        <v>23.289153697971123</v>
      </c>
      <c r="AI106" s="28">
        <f t="shared" si="65"/>
        <v>23.505982488415789</v>
      </c>
      <c r="AJ106" s="28">
        <f t="shared" si="65"/>
        <v>23.716798994084169</v>
      </c>
      <c r="AK106" s="28">
        <f t="shared" si="65"/>
        <v>23.923543855877622</v>
      </c>
      <c r="AL106" s="28">
        <f t="shared" si="65"/>
        <v>24.095376564703294</v>
      </c>
      <c r="AM106" s="28">
        <f t="shared" si="65"/>
        <v>24.287951483059423</v>
      </c>
      <c r="AN106" s="28">
        <f t="shared" si="65"/>
        <v>24.456513679170364</v>
      </c>
      <c r="AO106" s="28">
        <f t="shared" si="65"/>
        <v>24.576127028888372</v>
      </c>
      <c r="AP106" s="28">
        <f t="shared" si="65"/>
        <v>24.573719457945767</v>
      </c>
      <c r="AQ106" s="28">
        <f t="shared" si="65"/>
        <v>24.606447840888475</v>
      </c>
      <c r="AR106" s="28">
        <f t="shared" si="65"/>
        <v>24.601766120858787</v>
      </c>
      <c r="AS106" s="28">
        <f t="shared" si="65"/>
        <v>24.54932630331939</v>
      </c>
      <c r="AT106" s="28">
        <f t="shared" si="65"/>
        <v>24.488122604245415</v>
      </c>
      <c r="AU106" s="28">
        <f t="shared" si="65"/>
        <v>24.400794348140984</v>
      </c>
    </row>
    <row r="107" spans="2:47">
      <c r="B107" s="27" t="s">
        <v>571</v>
      </c>
      <c r="C107" s="28" t="s">
        <v>498</v>
      </c>
      <c r="D107" s="28">
        <f t="shared" si="62"/>
        <v>0</v>
      </c>
      <c r="E107" s="28">
        <f t="shared" si="65"/>
        <v>0</v>
      </c>
      <c r="F107" s="28">
        <f t="shared" si="65"/>
        <v>0</v>
      </c>
      <c r="G107" s="28">
        <f t="shared" si="65"/>
        <v>0</v>
      </c>
      <c r="H107" s="28">
        <f t="shared" si="65"/>
        <v>0</v>
      </c>
      <c r="I107" s="28">
        <f t="shared" si="65"/>
        <v>0</v>
      </c>
      <c r="J107" s="28">
        <f t="shared" si="65"/>
        <v>0</v>
      </c>
      <c r="K107" s="28">
        <f t="shared" si="65"/>
        <v>0</v>
      </c>
      <c r="L107" s="28">
        <f t="shared" si="65"/>
        <v>0</v>
      </c>
      <c r="M107" s="28">
        <f t="shared" si="65"/>
        <v>0</v>
      </c>
      <c r="N107" s="28">
        <f t="shared" si="65"/>
        <v>0</v>
      </c>
      <c r="O107" s="28">
        <f t="shared" si="65"/>
        <v>0</v>
      </c>
      <c r="P107" s="28">
        <f t="shared" si="65"/>
        <v>0</v>
      </c>
      <c r="Q107" s="28">
        <f t="shared" si="65"/>
        <v>0</v>
      </c>
      <c r="R107" s="28">
        <f t="shared" si="65"/>
        <v>0</v>
      </c>
      <c r="S107" s="28">
        <f t="shared" si="65"/>
        <v>0</v>
      </c>
      <c r="T107" s="28">
        <f t="shared" si="65"/>
        <v>0</v>
      </c>
      <c r="U107" s="28">
        <f t="shared" si="65"/>
        <v>0</v>
      </c>
      <c r="V107" s="28">
        <f t="shared" si="65"/>
        <v>0</v>
      </c>
      <c r="W107" s="28">
        <f t="shared" si="65"/>
        <v>0</v>
      </c>
      <c r="X107" s="28">
        <f t="shared" si="65"/>
        <v>0</v>
      </c>
      <c r="Y107" s="28">
        <f t="shared" si="65"/>
        <v>0</v>
      </c>
      <c r="Z107" s="28">
        <f t="shared" si="65"/>
        <v>0</v>
      </c>
      <c r="AA107" s="28">
        <f t="shared" si="65"/>
        <v>0</v>
      </c>
      <c r="AB107" s="28">
        <f t="shared" si="65"/>
        <v>0</v>
      </c>
      <c r="AC107" s="28">
        <f t="shared" si="65"/>
        <v>0</v>
      </c>
      <c r="AD107" s="28">
        <f t="shared" si="65"/>
        <v>0</v>
      </c>
      <c r="AE107" s="28">
        <f t="shared" si="65"/>
        <v>0</v>
      </c>
      <c r="AF107" s="28">
        <f t="shared" si="65"/>
        <v>0</v>
      </c>
      <c r="AG107" s="28">
        <f t="shared" si="65"/>
        <v>0</v>
      </c>
      <c r="AH107" s="28">
        <f t="shared" si="65"/>
        <v>0</v>
      </c>
      <c r="AI107" s="28">
        <f t="shared" si="65"/>
        <v>0</v>
      </c>
      <c r="AJ107" s="28">
        <f t="shared" si="65"/>
        <v>0</v>
      </c>
      <c r="AK107" s="28">
        <f t="shared" si="65"/>
        <v>0</v>
      </c>
      <c r="AL107" s="28">
        <f t="shared" si="65"/>
        <v>0</v>
      </c>
      <c r="AM107" s="28">
        <f t="shared" si="65"/>
        <v>0</v>
      </c>
      <c r="AN107" s="28">
        <f t="shared" si="65"/>
        <v>0</v>
      </c>
      <c r="AO107" s="28">
        <f t="shared" si="65"/>
        <v>0</v>
      </c>
      <c r="AP107" s="28">
        <f t="shared" si="65"/>
        <v>0</v>
      </c>
      <c r="AQ107" s="28">
        <f t="shared" si="65"/>
        <v>0</v>
      </c>
      <c r="AR107" s="28">
        <f t="shared" si="65"/>
        <v>0</v>
      </c>
      <c r="AS107" s="28">
        <f t="shared" si="65"/>
        <v>0</v>
      </c>
      <c r="AT107" s="28">
        <f t="shared" si="65"/>
        <v>0</v>
      </c>
      <c r="AU107" s="28">
        <f t="shared" si="65"/>
        <v>0</v>
      </c>
    </row>
    <row r="108" spans="2:47">
      <c r="B108" s="27" t="s">
        <v>572</v>
      </c>
      <c r="C108" s="28" t="s">
        <v>498</v>
      </c>
      <c r="D108" s="28">
        <f t="shared" si="62"/>
        <v>2008.4096545107534</v>
      </c>
      <c r="E108" s="28">
        <f t="shared" si="65"/>
        <v>2083.3603287821397</v>
      </c>
      <c r="F108" s="28">
        <f t="shared" si="65"/>
        <v>2156.1755056412539</v>
      </c>
      <c r="G108" s="28">
        <f t="shared" si="65"/>
        <v>2226.8514620452665</v>
      </c>
      <c r="H108" s="28">
        <f t="shared" si="65"/>
        <v>2295.3844749513491</v>
      </c>
      <c r="I108" s="28">
        <f t="shared" si="65"/>
        <v>2437.130165906688</v>
      </c>
      <c r="J108" s="28">
        <f t="shared" si="65"/>
        <v>2472.2652006297849</v>
      </c>
      <c r="K108" s="28">
        <f t="shared" si="65"/>
        <v>2500.4447544536351</v>
      </c>
      <c r="L108" s="28">
        <f t="shared" si="65"/>
        <v>2489.4792518752406</v>
      </c>
      <c r="M108" s="28">
        <f t="shared" si="65"/>
        <v>2489.1378389998185</v>
      </c>
      <c r="N108" s="28">
        <f t="shared" si="65"/>
        <v>2487.3176754718011</v>
      </c>
      <c r="O108" s="28">
        <f t="shared" si="65"/>
        <v>2483.8472309526223</v>
      </c>
      <c r="P108" s="28">
        <f t="shared" si="65"/>
        <v>2478.5125347039962</v>
      </c>
      <c r="Q108" s="28">
        <f t="shared" si="65"/>
        <v>2471.0880448378507</v>
      </c>
      <c r="R108" s="28">
        <f t="shared" si="65"/>
        <v>2496.5822629296899</v>
      </c>
      <c r="S108" s="28">
        <f t="shared" si="65"/>
        <v>2522.0139877895258</v>
      </c>
      <c r="T108" s="28">
        <f t="shared" si="65"/>
        <v>2547.3524232828217</v>
      </c>
      <c r="U108" s="28">
        <f t="shared" si="65"/>
        <v>2572.5690018881314</v>
      </c>
      <c r="V108" s="28">
        <f t="shared" si="65"/>
        <v>2597.6369687166357</v>
      </c>
      <c r="W108" s="28">
        <f t="shared" si="65"/>
        <v>2622.5310706347682</v>
      </c>
      <c r="X108" s="28">
        <f t="shared" si="65"/>
        <v>2647.2272725072853</v>
      </c>
      <c r="Y108" s="28">
        <f t="shared" si="65"/>
        <v>2671.7025190528966</v>
      </c>
      <c r="Z108" s="28">
        <f t="shared" si="65"/>
        <v>2695.9345678944792</v>
      </c>
      <c r="AA108" s="28">
        <f t="shared" si="65"/>
        <v>2718.508344613193</v>
      </c>
      <c r="AB108" s="28">
        <f t="shared" si="65"/>
        <v>2739.469083619264</v>
      </c>
      <c r="AC108" s="28">
        <f t="shared" si="65"/>
        <v>2759.6444205671887</v>
      </c>
      <c r="AD108" s="28">
        <f t="shared" si="65"/>
        <v>2778.9508513112573</v>
      </c>
      <c r="AE108" s="28">
        <f t="shared" si="65"/>
        <v>2797.1515438220135</v>
      </c>
      <c r="AF108" s="28">
        <f t="shared" si="65"/>
        <v>2814.1356342175204</v>
      </c>
      <c r="AG108" s="28">
        <f t="shared" si="65"/>
        <v>2829.8498696201095</v>
      </c>
      <c r="AH108" s="28">
        <f t="shared" si="65"/>
        <v>2844.1316538500455</v>
      </c>
      <c r="AI108" s="28">
        <f t="shared" si="65"/>
        <v>2856.8045307463785</v>
      </c>
      <c r="AJ108" s="28">
        <f t="shared" si="65"/>
        <v>2867.6704747626886</v>
      </c>
      <c r="AK108" s="28">
        <f t="shared" si="65"/>
        <v>2876.5272881266324</v>
      </c>
      <c r="AL108" s="28">
        <f t="shared" si="65"/>
        <v>2883.1232085874144</v>
      </c>
      <c r="AM108" s="28">
        <f t="shared" si="65"/>
        <v>2887.1857796477116</v>
      </c>
      <c r="AN108" s="28">
        <f t="shared" si="65"/>
        <v>2888.4454801727579</v>
      </c>
      <c r="AO108" s="28">
        <f t="shared" si="65"/>
        <v>2886.6045243318918</v>
      </c>
      <c r="AP108" s="28">
        <f t="shared" si="65"/>
        <v>2881.3466376869383</v>
      </c>
      <c r="AQ108" s="28">
        <f t="shared" si="65"/>
        <v>2872.285367951783</v>
      </c>
      <c r="AR108" s="28">
        <f t="shared" si="65"/>
        <v>2859.0894160740318</v>
      </c>
      <c r="AS108" s="28">
        <f t="shared" si="65"/>
        <v>2841.4190252444464</v>
      </c>
      <c r="AT108" s="28">
        <f t="shared" si="65"/>
        <v>2818.8010106779634</v>
      </c>
      <c r="AU108" s="28">
        <f t="shared" si="65"/>
        <v>2790.937042726217</v>
      </c>
    </row>
    <row r="109" spans="2:47">
      <c r="B109" s="27" t="s">
        <v>573</v>
      </c>
      <c r="C109" s="28" t="s">
        <v>498</v>
      </c>
      <c r="D109" s="28">
        <f t="shared" si="62"/>
        <v>3009.981181312397</v>
      </c>
      <c r="E109" s="28">
        <f t="shared" si="65"/>
        <v>2961.5046830342544</v>
      </c>
      <c r="F109" s="28">
        <f t="shared" si="65"/>
        <v>2908.1763261393671</v>
      </c>
      <c r="G109" s="28">
        <f t="shared" si="65"/>
        <v>2850.0829286911999</v>
      </c>
      <c r="H109" s="28">
        <f t="shared" si="65"/>
        <v>2787.3113087532111</v>
      </c>
      <c r="I109" s="28">
        <f t="shared" si="65"/>
        <v>2731.7848532881535</v>
      </c>
      <c r="J109" s="28">
        <f t="shared" si="65"/>
        <v>2761.3594251815425</v>
      </c>
      <c r="K109" s="28">
        <f t="shared" si="65"/>
        <v>2788.37745939253</v>
      </c>
      <c r="L109" s="28">
        <f t="shared" si="65"/>
        <v>2770.1796091820797</v>
      </c>
      <c r="M109" s="28">
        <f t="shared" si="65"/>
        <v>2765.6709886062049</v>
      </c>
      <c r="N109" s="28">
        <f t="shared" ref="E109:AU111" si="66">+N73*(1-N56)*$D$22/1000000</f>
        <v>2758.0644885934075</v>
      </c>
      <c r="O109" s="28">
        <f t="shared" si="66"/>
        <v>2747.1051484042346</v>
      </c>
      <c r="P109" s="28">
        <f t="shared" si="66"/>
        <v>2732.8159643231015</v>
      </c>
      <c r="Q109" s="28">
        <f t="shared" si="66"/>
        <v>2715.1861252361441</v>
      </c>
      <c r="R109" s="28">
        <f t="shared" si="66"/>
        <v>2734.7686786406866</v>
      </c>
      <c r="S109" s="28">
        <f t="shared" si="66"/>
        <v>2753.708601692681</v>
      </c>
      <c r="T109" s="28">
        <f t="shared" si="66"/>
        <v>2771.9356089414641</v>
      </c>
      <c r="U109" s="28">
        <f t="shared" si="66"/>
        <v>2789.4956827390438</v>
      </c>
      <c r="V109" s="28">
        <f t="shared" si="66"/>
        <v>2806.3822874418765</v>
      </c>
      <c r="W109" s="28">
        <f t="shared" si="66"/>
        <v>2822.6447262143838</v>
      </c>
      <c r="X109" s="28">
        <f t="shared" si="66"/>
        <v>2838.2186513654638</v>
      </c>
      <c r="Y109" s="28">
        <f t="shared" si="66"/>
        <v>2853.1804916197389</v>
      </c>
      <c r="Z109" s="28">
        <f t="shared" si="66"/>
        <v>2867.5585691222905</v>
      </c>
      <c r="AA109" s="28">
        <f t="shared" si="66"/>
        <v>2881.3223420766353</v>
      </c>
      <c r="AB109" s="28">
        <f t="shared" si="66"/>
        <v>2894.5232557140248</v>
      </c>
      <c r="AC109" s="28">
        <f t="shared" si="66"/>
        <v>2907.1471209602496</v>
      </c>
      <c r="AD109" s="28">
        <f t="shared" si="66"/>
        <v>2919.2360090423035</v>
      </c>
      <c r="AE109" s="28">
        <f t="shared" si="66"/>
        <v>2930.7965827533089</v>
      </c>
      <c r="AF109" s="28">
        <f t="shared" si="66"/>
        <v>2941.816062135521</v>
      </c>
      <c r="AG109" s="28">
        <f t="shared" si="66"/>
        <v>2952.259929021302</v>
      </c>
      <c r="AH109" s="28">
        <f t="shared" si="66"/>
        <v>2962.2270476804802</v>
      </c>
      <c r="AI109" s="28">
        <f t="shared" si="66"/>
        <v>2971.6646504804362</v>
      </c>
      <c r="AJ109" s="28">
        <f t="shared" si="66"/>
        <v>2980.6008022305796</v>
      </c>
      <c r="AK109" s="28">
        <f t="shared" si="66"/>
        <v>2989.0004154582625</v>
      </c>
      <c r="AL109" s="28">
        <f t="shared" si="66"/>
        <v>2996.8853652548278</v>
      </c>
      <c r="AM109" s="28">
        <f t="shared" si="66"/>
        <v>3004.2010431408366</v>
      </c>
      <c r="AN109" s="28">
        <f t="shared" si="66"/>
        <v>3010.9358646442706</v>
      </c>
      <c r="AO109" s="28">
        <f t="shared" si="66"/>
        <v>3017.2408762769383</v>
      </c>
      <c r="AP109" s="28">
        <f t="shared" si="66"/>
        <v>3023.0448044309996</v>
      </c>
      <c r="AQ109" s="28">
        <f t="shared" si="66"/>
        <v>3028.5221947642776</v>
      </c>
      <c r="AR109" s="28">
        <f t="shared" si="66"/>
        <v>3033.5869478647305</v>
      </c>
      <c r="AS109" s="28">
        <f t="shared" si="66"/>
        <v>3038.3462643878888</v>
      </c>
      <c r="AT109" s="28">
        <f t="shared" si="66"/>
        <v>3042.8436320806331</v>
      </c>
      <c r="AU109" s="28">
        <f t="shared" si="66"/>
        <v>3047.1062835533671</v>
      </c>
    </row>
    <row r="110" spans="2:47">
      <c r="B110" s="27" t="s">
        <v>574</v>
      </c>
      <c r="C110" s="28" t="s">
        <v>498</v>
      </c>
      <c r="D110" s="28">
        <f t="shared" si="62"/>
        <v>0</v>
      </c>
      <c r="E110" s="28">
        <f t="shared" si="66"/>
        <v>0</v>
      </c>
      <c r="F110" s="28">
        <f t="shared" si="66"/>
        <v>0</v>
      </c>
      <c r="G110" s="28">
        <f t="shared" si="66"/>
        <v>0</v>
      </c>
      <c r="H110" s="28">
        <f t="shared" si="66"/>
        <v>0</v>
      </c>
      <c r="I110" s="28">
        <f t="shared" si="66"/>
        <v>0</v>
      </c>
      <c r="J110" s="28">
        <f t="shared" si="66"/>
        <v>0</v>
      </c>
      <c r="K110" s="28">
        <f t="shared" si="66"/>
        <v>0</v>
      </c>
      <c r="L110" s="28">
        <f t="shared" si="66"/>
        <v>0</v>
      </c>
      <c r="M110" s="28">
        <f t="shared" si="66"/>
        <v>0</v>
      </c>
      <c r="N110" s="28">
        <f t="shared" si="66"/>
        <v>0</v>
      </c>
      <c r="O110" s="28">
        <f t="shared" si="66"/>
        <v>0</v>
      </c>
      <c r="P110" s="28">
        <f t="shared" si="66"/>
        <v>0</v>
      </c>
      <c r="Q110" s="28">
        <f t="shared" si="66"/>
        <v>0</v>
      </c>
      <c r="R110" s="28">
        <f t="shared" si="66"/>
        <v>0</v>
      </c>
      <c r="S110" s="28">
        <f t="shared" si="66"/>
        <v>0</v>
      </c>
      <c r="T110" s="28">
        <f t="shared" si="66"/>
        <v>0</v>
      </c>
      <c r="U110" s="28">
        <f t="shared" si="66"/>
        <v>0</v>
      </c>
      <c r="V110" s="28">
        <f t="shared" si="66"/>
        <v>0</v>
      </c>
      <c r="W110" s="28">
        <f t="shared" si="66"/>
        <v>0</v>
      </c>
      <c r="X110" s="28">
        <f t="shared" si="66"/>
        <v>0</v>
      </c>
      <c r="Y110" s="28">
        <f t="shared" si="66"/>
        <v>0</v>
      </c>
      <c r="Z110" s="28">
        <f t="shared" si="66"/>
        <v>0</v>
      </c>
      <c r="AA110" s="28">
        <f t="shared" si="66"/>
        <v>0</v>
      </c>
      <c r="AB110" s="28">
        <f t="shared" si="66"/>
        <v>0</v>
      </c>
      <c r="AC110" s="28">
        <f t="shared" si="66"/>
        <v>0</v>
      </c>
      <c r="AD110" s="28">
        <f t="shared" si="66"/>
        <v>0</v>
      </c>
      <c r="AE110" s="28">
        <f t="shared" si="66"/>
        <v>0</v>
      </c>
      <c r="AF110" s="28">
        <f t="shared" si="66"/>
        <v>0</v>
      </c>
      <c r="AG110" s="28">
        <f t="shared" si="66"/>
        <v>0</v>
      </c>
      <c r="AH110" s="28">
        <f t="shared" si="66"/>
        <v>0</v>
      </c>
      <c r="AI110" s="28">
        <f t="shared" si="66"/>
        <v>0</v>
      </c>
      <c r="AJ110" s="28">
        <f t="shared" si="66"/>
        <v>0</v>
      </c>
      <c r="AK110" s="28">
        <f t="shared" si="66"/>
        <v>0</v>
      </c>
      <c r="AL110" s="28">
        <f t="shared" si="66"/>
        <v>0</v>
      </c>
      <c r="AM110" s="28">
        <f t="shared" si="66"/>
        <v>0</v>
      </c>
      <c r="AN110" s="28">
        <f t="shared" si="66"/>
        <v>0</v>
      </c>
      <c r="AO110" s="28">
        <f t="shared" si="66"/>
        <v>0</v>
      </c>
      <c r="AP110" s="28">
        <f t="shared" si="66"/>
        <v>0</v>
      </c>
      <c r="AQ110" s="28">
        <f t="shared" si="66"/>
        <v>0</v>
      </c>
      <c r="AR110" s="28">
        <f t="shared" si="66"/>
        <v>0</v>
      </c>
      <c r="AS110" s="28">
        <f t="shared" si="66"/>
        <v>0</v>
      </c>
      <c r="AT110" s="28">
        <f t="shared" si="66"/>
        <v>0</v>
      </c>
      <c r="AU110" s="28">
        <f t="shared" si="66"/>
        <v>0</v>
      </c>
    </row>
    <row r="111" spans="2:47">
      <c r="B111" s="27" t="s">
        <v>575</v>
      </c>
      <c r="C111" s="28" t="s">
        <v>498</v>
      </c>
      <c r="D111" s="28">
        <f t="shared" si="62"/>
        <v>0</v>
      </c>
      <c r="E111" s="28">
        <f t="shared" si="66"/>
        <v>0</v>
      </c>
      <c r="F111" s="28">
        <f t="shared" si="66"/>
        <v>0</v>
      </c>
      <c r="G111" s="28">
        <f t="shared" si="66"/>
        <v>0</v>
      </c>
      <c r="H111" s="28">
        <f t="shared" si="66"/>
        <v>0</v>
      </c>
      <c r="I111" s="28">
        <f t="shared" si="66"/>
        <v>0</v>
      </c>
      <c r="J111" s="28">
        <f t="shared" si="66"/>
        <v>0</v>
      </c>
      <c r="K111" s="28">
        <f t="shared" si="66"/>
        <v>0</v>
      </c>
      <c r="L111" s="28">
        <f t="shared" si="66"/>
        <v>0</v>
      </c>
      <c r="M111" s="28">
        <f t="shared" si="66"/>
        <v>0</v>
      </c>
      <c r="N111" s="28">
        <f t="shared" si="66"/>
        <v>0</v>
      </c>
      <c r="O111" s="28">
        <f t="shared" si="66"/>
        <v>0</v>
      </c>
      <c r="P111" s="28">
        <f t="shared" si="66"/>
        <v>0</v>
      </c>
      <c r="Q111" s="28">
        <f t="shared" si="66"/>
        <v>0</v>
      </c>
      <c r="R111" s="28">
        <f t="shared" si="66"/>
        <v>0</v>
      </c>
      <c r="S111" s="28">
        <f t="shared" si="66"/>
        <v>0</v>
      </c>
      <c r="T111" s="28">
        <f t="shared" si="66"/>
        <v>0</v>
      </c>
      <c r="U111" s="28">
        <f t="shared" si="66"/>
        <v>0</v>
      </c>
      <c r="V111" s="28">
        <f t="shared" si="66"/>
        <v>0</v>
      </c>
      <c r="W111" s="28">
        <f t="shared" si="66"/>
        <v>0</v>
      </c>
      <c r="X111" s="28">
        <f t="shared" si="66"/>
        <v>0</v>
      </c>
      <c r="Y111" s="28">
        <f t="shared" si="66"/>
        <v>0</v>
      </c>
      <c r="Z111" s="28">
        <f t="shared" si="66"/>
        <v>0</v>
      </c>
      <c r="AA111" s="28">
        <f t="shared" si="66"/>
        <v>0</v>
      </c>
      <c r="AB111" s="28">
        <f t="shared" si="66"/>
        <v>0</v>
      </c>
      <c r="AC111" s="28">
        <f t="shared" si="66"/>
        <v>0</v>
      </c>
      <c r="AD111" s="28">
        <f t="shared" si="66"/>
        <v>0</v>
      </c>
      <c r="AE111" s="28">
        <f t="shared" si="66"/>
        <v>0</v>
      </c>
      <c r="AF111" s="28">
        <f t="shared" si="66"/>
        <v>0</v>
      </c>
      <c r="AG111" s="28">
        <f t="shared" si="66"/>
        <v>0</v>
      </c>
      <c r="AH111" s="28">
        <f t="shared" si="66"/>
        <v>0</v>
      </c>
      <c r="AI111" s="28">
        <f t="shared" si="66"/>
        <v>0</v>
      </c>
      <c r="AJ111" s="28">
        <f t="shared" si="66"/>
        <v>0</v>
      </c>
      <c r="AK111" s="28">
        <f t="shared" si="66"/>
        <v>0</v>
      </c>
      <c r="AL111" s="28">
        <f t="shared" si="66"/>
        <v>0</v>
      </c>
      <c r="AM111" s="28">
        <f t="shared" si="66"/>
        <v>0</v>
      </c>
      <c r="AN111" s="28">
        <f t="shared" si="66"/>
        <v>0</v>
      </c>
      <c r="AO111" s="28">
        <f t="shared" si="66"/>
        <v>0</v>
      </c>
      <c r="AP111" s="28">
        <f t="shared" si="66"/>
        <v>0</v>
      </c>
      <c r="AQ111" s="28">
        <f t="shared" si="66"/>
        <v>0</v>
      </c>
      <c r="AR111" s="28">
        <f t="shared" si="66"/>
        <v>0</v>
      </c>
      <c r="AS111" s="28">
        <f t="shared" si="66"/>
        <v>0</v>
      </c>
      <c r="AT111" s="28">
        <f t="shared" si="66"/>
        <v>0</v>
      </c>
      <c r="AU111" s="28">
        <f t="shared" si="66"/>
        <v>0</v>
      </c>
    </row>
    <row r="112" spans="2:47">
      <c r="D112" s="30">
        <f t="shared" ref="D112:AU112" si="67">SUM(D97:D111)</f>
        <v>5329.0576885533228</v>
      </c>
      <c r="E112" s="30">
        <f t="shared" si="67"/>
        <v>5391.691990839643</v>
      </c>
      <c r="F112" s="30">
        <f t="shared" si="67"/>
        <v>5450.6273542876042</v>
      </c>
      <c r="G112" s="30">
        <f t="shared" si="67"/>
        <v>5505.9512782302681</v>
      </c>
      <c r="H112" s="30">
        <f t="shared" si="67"/>
        <v>5557.751262000691</v>
      </c>
      <c r="I112" s="30">
        <f t="shared" si="67"/>
        <v>5669.5317057793127</v>
      </c>
      <c r="J112" s="30">
        <f t="shared" si="67"/>
        <v>5746.291609654354</v>
      </c>
      <c r="K112" s="30">
        <f t="shared" si="67"/>
        <v>5808.2876702715575</v>
      </c>
      <c r="L112" s="30">
        <f t="shared" si="67"/>
        <v>5778.1071549268199</v>
      </c>
      <c r="M112" s="30">
        <f t="shared" si="67"/>
        <v>5774.8170069782591</v>
      </c>
      <c r="N112" s="30">
        <f t="shared" si="67"/>
        <v>5766.4958527550507</v>
      </c>
      <c r="O112" s="30">
        <f t="shared" si="67"/>
        <v>5752.6725283511232</v>
      </c>
      <c r="P112" s="30">
        <f t="shared" si="67"/>
        <v>5733.1533325857081</v>
      </c>
      <c r="Q112" s="30">
        <f t="shared" si="67"/>
        <v>5707.6582892164861</v>
      </c>
      <c r="R112" s="30">
        <f t="shared" si="67"/>
        <v>5759.1449677345527</v>
      </c>
      <c r="S112" s="30">
        <f t="shared" si="67"/>
        <v>5809.9384022299746</v>
      </c>
      <c r="T112" s="30">
        <f t="shared" si="67"/>
        <v>5859.8341921459032</v>
      </c>
      <c r="U112" s="30">
        <f t="shared" si="67"/>
        <v>5908.8762522176203</v>
      </c>
      <c r="V112" s="30">
        <f t="shared" si="67"/>
        <v>5957.0148236391815</v>
      </c>
      <c r="W112" s="30">
        <f t="shared" si="67"/>
        <v>6004.3064800536267</v>
      </c>
      <c r="X112" s="30">
        <f t="shared" si="67"/>
        <v>6050.6300232111134</v>
      </c>
      <c r="Y112" s="30">
        <f t="shared" si="67"/>
        <v>6096.0282038517898</v>
      </c>
      <c r="Z112" s="30">
        <f t="shared" si="67"/>
        <v>6140.5508862110455</v>
      </c>
      <c r="AA112" s="30">
        <f t="shared" si="67"/>
        <v>6182.6835229348862</v>
      </c>
      <c r="AB112" s="30">
        <f t="shared" si="67"/>
        <v>6222.5413846240563</v>
      </c>
      <c r="AC112" s="30">
        <f t="shared" si="67"/>
        <v>6260.9391276877459</v>
      </c>
      <c r="AD112" s="30">
        <f t="shared" si="67"/>
        <v>6297.8600578235437</v>
      </c>
      <c r="AE112" s="30">
        <f t="shared" si="67"/>
        <v>6333.0230619492386</v>
      </c>
      <c r="AF112" s="30">
        <f t="shared" si="67"/>
        <v>6366.354883985975</v>
      </c>
      <c r="AG112" s="30">
        <f t="shared" si="67"/>
        <v>6397.6740906272071</v>
      </c>
      <c r="AH112" s="30">
        <f t="shared" si="67"/>
        <v>6426.9989606003473</v>
      </c>
      <c r="AI112" s="30">
        <f t="shared" si="67"/>
        <v>6454.0858274703223</v>
      </c>
      <c r="AJ112" s="30">
        <f t="shared" si="67"/>
        <v>6478.7186984307555</v>
      </c>
      <c r="AK112" s="30">
        <f t="shared" si="67"/>
        <v>6500.6497839933236</v>
      </c>
      <c r="AL112" s="30">
        <f t="shared" si="67"/>
        <v>6519.6901045558297</v>
      </c>
      <c r="AM112" s="30">
        <f t="shared" si="67"/>
        <v>6535.5368520470656</v>
      </c>
      <c r="AN112" s="30">
        <f t="shared" si="67"/>
        <v>6547.8236545707605</v>
      </c>
      <c r="AO112" s="30">
        <f t="shared" si="67"/>
        <v>6556.4066839912903</v>
      </c>
      <c r="AP112" s="30">
        <f t="shared" si="67"/>
        <v>6560.7857408478394</v>
      </c>
      <c r="AQ112" s="30">
        <f t="shared" si="67"/>
        <v>6560.9911591011651</v>
      </c>
      <c r="AR112" s="30">
        <f t="shared" si="67"/>
        <v>6556.4919734012674</v>
      </c>
      <c r="AS112" s="30">
        <f t="shared" si="67"/>
        <v>6547.0356087934133</v>
      </c>
      <c r="AT112" s="30">
        <f t="shared" si="67"/>
        <v>6532.1635119921184</v>
      </c>
      <c r="AU112" s="30">
        <f t="shared" si="67"/>
        <v>6511.5127962880333</v>
      </c>
    </row>
    <row r="114" spans="1:47">
      <c r="B114" s="24" t="s">
        <v>423</v>
      </c>
      <c r="C114" s="25" t="s">
        <v>422</v>
      </c>
      <c r="D114" s="25">
        <v>2017</v>
      </c>
      <c r="E114" s="25">
        <v>2018</v>
      </c>
      <c r="F114" s="25">
        <v>2019</v>
      </c>
      <c r="G114" s="25">
        <v>2020</v>
      </c>
      <c r="H114" s="25">
        <v>2021</v>
      </c>
      <c r="I114" s="25">
        <v>2022</v>
      </c>
      <c r="J114" s="25">
        <v>2023</v>
      </c>
      <c r="K114" s="25">
        <v>2024</v>
      </c>
      <c r="L114" s="25">
        <v>2025</v>
      </c>
      <c r="M114" s="25">
        <v>2026</v>
      </c>
      <c r="N114" s="25">
        <v>2027</v>
      </c>
      <c r="O114" s="25">
        <v>2028</v>
      </c>
      <c r="P114" s="25">
        <v>2029</v>
      </c>
      <c r="Q114" s="25">
        <v>2030</v>
      </c>
      <c r="R114" s="25">
        <v>2031</v>
      </c>
      <c r="S114" s="25">
        <v>2032</v>
      </c>
      <c r="T114" s="25">
        <v>2033</v>
      </c>
      <c r="U114" s="25">
        <v>2034</v>
      </c>
      <c r="V114" s="25">
        <v>2035</v>
      </c>
      <c r="W114" s="25">
        <v>2036</v>
      </c>
      <c r="X114" s="25">
        <v>2037</v>
      </c>
      <c r="Y114" s="25">
        <v>2038</v>
      </c>
      <c r="Z114" s="25">
        <v>2039</v>
      </c>
      <c r="AA114" s="25">
        <v>2040</v>
      </c>
      <c r="AB114" s="25">
        <v>2041</v>
      </c>
      <c r="AC114" s="25">
        <v>2042</v>
      </c>
      <c r="AD114" s="25">
        <v>2043</v>
      </c>
      <c r="AE114" s="25">
        <v>2044</v>
      </c>
      <c r="AF114" s="25">
        <v>2045</v>
      </c>
      <c r="AG114" s="25">
        <v>2046</v>
      </c>
      <c r="AH114" s="25">
        <v>2047</v>
      </c>
      <c r="AI114" s="25">
        <v>2048</v>
      </c>
      <c r="AJ114" s="25">
        <v>2049</v>
      </c>
      <c r="AK114" s="25">
        <v>2050</v>
      </c>
      <c r="AL114" s="25">
        <v>2051</v>
      </c>
      <c r="AM114" s="25">
        <v>2052</v>
      </c>
      <c r="AN114" s="25">
        <v>2053</v>
      </c>
      <c r="AO114" s="25">
        <v>2054</v>
      </c>
      <c r="AP114" s="25">
        <v>2055</v>
      </c>
      <c r="AQ114" s="25">
        <v>2056</v>
      </c>
      <c r="AR114" s="25">
        <v>2057</v>
      </c>
      <c r="AS114" s="25">
        <v>2058</v>
      </c>
      <c r="AT114" s="25">
        <v>2059</v>
      </c>
      <c r="AU114" s="25">
        <v>2060</v>
      </c>
    </row>
    <row r="115" spans="1:47">
      <c r="A115" s="26">
        <f>56100/(4.18*1000000)</f>
        <v>1.3421052631578948E-2</v>
      </c>
      <c r="B115" s="27" t="s">
        <v>434</v>
      </c>
      <c r="C115" s="28" t="s">
        <v>498</v>
      </c>
      <c r="D115" s="28">
        <f>+D18</f>
        <v>5329.0576885533228</v>
      </c>
      <c r="E115" s="28">
        <f t="shared" ref="E115:AU115" si="68">+E18</f>
        <v>5391.691990839643</v>
      </c>
      <c r="F115" s="28">
        <f t="shared" si="68"/>
        <v>5450.6273542876042</v>
      </c>
      <c r="G115" s="28">
        <f t="shared" si="68"/>
        <v>5505.9512782302681</v>
      </c>
      <c r="H115" s="28">
        <f t="shared" si="68"/>
        <v>5557.7512620006919</v>
      </c>
      <c r="I115" s="28">
        <f t="shared" si="68"/>
        <v>5669.5317057793127</v>
      </c>
      <c r="J115" s="28">
        <f t="shared" si="68"/>
        <v>5746.3575860757082</v>
      </c>
      <c r="K115" s="28">
        <f t="shared" si="68"/>
        <v>5808.3544004825762</v>
      </c>
      <c r="L115" s="28">
        <f t="shared" si="68"/>
        <v>5869.8501088715566</v>
      </c>
      <c r="M115" s="28">
        <f t="shared" si="68"/>
        <v>5926.3060127479093</v>
      </c>
      <c r="N115" s="28">
        <f t="shared" si="68"/>
        <v>5981.5042349367413</v>
      </c>
      <c r="O115" s="28">
        <f t="shared" si="68"/>
        <v>6035.1865228576489</v>
      </c>
      <c r="P115" s="28">
        <f t="shared" si="68"/>
        <v>6087.399462983075</v>
      </c>
      <c r="Q115" s="28">
        <f t="shared" si="68"/>
        <v>6138.1241378445447</v>
      </c>
      <c r="R115" s="28">
        <f t="shared" si="68"/>
        <v>6193.4938898821301</v>
      </c>
      <c r="S115" s="28">
        <f t="shared" si="68"/>
        <v>6248.1181141300003</v>
      </c>
      <c r="T115" s="28">
        <f t="shared" si="68"/>
        <v>6301.7769943468502</v>
      </c>
      <c r="U115" s="28">
        <f t="shared" si="68"/>
        <v>6354.5177572731391</v>
      </c>
      <c r="V115" s="28">
        <f t="shared" si="68"/>
        <v>6406.2868913438124</v>
      </c>
      <c r="W115" s="28">
        <f t="shared" si="68"/>
        <v>6457.1452369291783</v>
      </c>
      <c r="X115" s="28">
        <f t="shared" si="68"/>
        <v>6506.9624551292691</v>
      </c>
      <c r="Y115" s="28">
        <f t="shared" si="68"/>
        <v>6555.7845209020643</v>
      </c>
      <c r="Z115" s="28">
        <f t="shared" si="68"/>
        <v>6603.6650591934431</v>
      </c>
      <c r="AA115" s="28">
        <f t="shared" si="68"/>
        <v>6648.9752970109812</v>
      </c>
      <c r="AB115" s="28">
        <f t="shared" si="68"/>
        <v>6691.8391985482167</v>
      </c>
      <c r="AC115" s="28">
        <f t="shared" si="68"/>
        <v>6733.132860781513</v>
      </c>
      <c r="AD115" s="28">
        <f t="shared" si="68"/>
        <v>6772.838330340961</v>
      </c>
      <c r="AE115" s="28">
        <f t="shared" si="68"/>
        <v>6810.653292878369</v>
      </c>
      <c r="AF115" s="28">
        <f t="shared" si="68"/>
        <v>6846.4989674150838</v>
      </c>
      <c r="AG115" s="28">
        <f t="shared" si="68"/>
        <v>6880.1802371270242</v>
      </c>
      <c r="AH115" s="28">
        <f t="shared" si="68"/>
        <v>6911.7167593048416</v>
      </c>
      <c r="AI115" s="28">
        <f t="shared" si="68"/>
        <v>6940.8464904359598</v>
      </c>
      <c r="AJ115" s="28">
        <f t="shared" si="68"/>
        <v>6967.3371477537448</v>
      </c>
      <c r="AK115" s="28">
        <f t="shared" si="68"/>
        <v>6990.9222537358364</v>
      </c>
      <c r="AL115" s="28">
        <f t="shared" si="68"/>
        <v>7011.3985761284757</v>
      </c>
      <c r="AM115" s="28">
        <f t="shared" si="68"/>
        <v>7028.4404693802244</v>
      </c>
      <c r="AN115" s="28">
        <f t="shared" si="68"/>
        <v>7041.6539301948114</v>
      </c>
      <c r="AO115" s="28">
        <f t="shared" si="68"/>
        <v>7050.8842830632584</v>
      </c>
      <c r="AP115" s="28">
        <f t="shared" si="68"/>
        <v>7055.5936039844091</v>
      </c>
      <c r="AQ115" s="28">
        <f t="shared" si="68"/>
        <v>7055.8145146758325</v>
      </c>
      <c r="AR115" s="28">
        <f t="shared" si="68"/>
        <v>7050.9760049147699</v>
      </c>
      <c r="AS115" s="28">
        <f t="shared" si="68"/>
        <v>7040.806450797385</v>
      </c>
      <c r="AT115" s="28">
        <f t="shared" si="68"/>
        <v>7024.8127154105168</v>
      </c>
      <c r="AU115" s="28">
        <f t="shared" si="68"/>
        <v>7002.6045434941134</v>
      </c>
    </row>
    <row r="116" spans="1:47">
      <c r="B116" s="27" t="s">
        <v>391</v>
      </c>
      <c r="C116" s="28" t="s">
        <v>498</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row>
    <row r="117" spans="1:47">
      <c r="B117" s="27" t="s">
        <v>501</v>
      </c>
      <c r="C117" s="29" t="s">
        <v>498</v>
      </c>
      <c r="D117" s="30">
        <f t="shared" ref="D117:AU117" si="69">SUM(D115:D116)</f>
        <v>5329.0576885533228</v>
      </c>
      <c r="E117" s="30">
        <f t="shared" si="69"/>
        <v>5391.691990839643</v>
      </c>
      <c r="F117" s="30">
        <f t="shared" si="69"/>
        <v>5450.6273542876042</v>
      </c>
      <c r="G117" s="30">
        <f t="shared" si="69"/>
        <v>5505.9512782302681</v>
      </c>
      <c r="H117" s="30">
        <f t="shared" si="69"/>
        <v>5557.7512620006919</v>
      </c>
      <c r="I117" s="30">
        <f t="shared" si="69"/>
        <v>5669.5317057793127</v>
      </c>
      <c r="J117" s="30">
        <f t="shared" si="69"/>
        <v>5746.3575860757082</v>
      </c>
      <c r="K117" s="30">
        <f t="shared" si="69"/>
        <v>5808.3544004825762</v>
      </c>
      <c r="L117" s="30">
        <f t="shared" si="69"/>
        <v>5869.8501088715566</v>
      </c>
      <c r="M117" s="30">
        <f t="shared" si="69"/>
        <v>5926.3060127479093</v>
      </c>
      <c r="N117" s="30">
        <f t="shared" si="69"/>
        <v>5981.5042349367413</v>
      </c>
      <c r="O117" s="30">
        <f t="shared" si="69"/>
        <v>6035.1865228576489</v>
      </c>
      <c r="P117" s="30">
        <f t="shared" si="69"/>
        <v>6087.399462983075</v>
      </c>
      <c r="Q117" s="30">
        <f t="shared" si="69"/>
        <v>6138.1241378445447</v>
      </c>
      <c r="R117" s="30">
        <f t="shared" si="69"/>
        <v>6193.4938898821301</v>
      </c>
      <c r="S117" s="30">
        <f t="shared" si="69"/>
        <v>6248.1181141300003</v>
      </c>
      <c r="T117" s="30">
        <f t="shared" si="69"/>
        <v>6301.7769943468502</v>
      </c>
      <c r="U117" s="30">
        <f t="shared" si="69"/>
        <v>6354.5177572731391</v>
      </c>
      <c r="V117" s="30">
        <f t="shared" si="69"/>
        <v>6406.2868913438124</v>
      </c>
      <c r="W117" s="30">
        <f t="shared" si="69"/>
        <v>6457.1452369291783</v>
      </c>
      <c r="X117" s="30">
        <f t="shared" si="69"/>
        <v>6506.9624551292691</v>
      </c>
      <c r="Y117" s="30">
        <f t="shared" si="69"/>
        <v>6555.7845209020643</v>
      </c>
      <c r="Z117" s="30">
        <f t="shared" si="69"/>
        <v>6603.6650591934431</v>
      </c>
      <c r="AA117" s="30">
        <f t="shared" si="69"/>
        <v>6648.9752970109812</v>
      </c>
      <c r="AB117" s="30">
        <f t="shared" si="69"/>
        <v>6691.8391985482167</v>
      </c>
      <c r="AC117" s="30">
        <f t="shared" si="69"/>
        <v>6733.132860781513</v>
      </c>
      <c r="AD117" s="30">
        <f t="shared" si="69"/>
        <v>6772.838330340961</v>
      </c>
      <c r="AE117" s="30">
        <f t="shared" si="69"/>
        <v>6810.653292878369</v>
      </c>
      <c r="AF117" s="30">
        <f t="shared" si="69"/>
        <v>6846.4989674150838</v>
      </c>
      <c r="AG117" s="30">
        <f t="shared" si="69"/>
        <v>6880.1802371270242</v>
      </c>
      <c r="AH117" s="30">
        <f t="shared" si="69"/>
        <v>6911.7167593048416</v>
      </c>
      <c r="AI117" s="30">
        <f t="shared" si="69"/>
        <v>6940.8464904359598</v>
      </c>
      <c r="AJ117" s="30">
        <f t="shared" si="69"/>
        <v>6967.3371477537448</v>
      </c>
      <c r="AK117" s="30">
        <f t="shared" si="69"/>
        <v>6990.9222537358364</v>
      </c>
      <c r="AL117" s="30">
        <f t="shared" si="69"/>
        <v>7011.3985761284757</v>
      </c>
      <c r="AM117" s="30">
        <f t="shared" si="69"/>
        <v>7028.4404693802244</v>
      </c>
      <c r="AN117" s="30">
        <f t="shared" si="69"/>
        <v>7041.6539301948114</v>
      </c>
      <c r="AO117" s="30">
        <f t="shared" si="69"/>
        <v>7050.8842830632584</v>
      </c>
      <c r="AP117" s="30">
        <f t="shared" si="69"/>
        <v>7055.5936039844091</v>
      </c>
      <c r="AQ117" s="30">
        <f t="shared" si="69"/>
        <v>7055.8145146758325</v>
      </c>
      <c r="AR117" s="30">
        <f t="shared" si="69"/>
        <v>7050.9760049147699</v>
      </c>
      <c r="AS117" s="30">
        <f t="shared" si="69"/>
        <v>7040.806450797385</v>
      </c>
      <c r="AT117" s="30">
        <f t="shared" si="69"/>
        <v>7024.8127154105168</v>
      </c>
      <c r="AU117" s="30">
        <f t="shared" si="69"/>
        <v>7002.6045434941134</v>
      </c>
    </row>
    <row r="119" spans="1:47">
      <c r="B119" s="24" t="s">
        <v>584</v>
      </c>
      <c r="C119" s="25" t="s">
        <v>422</v>
      </c>
      <c r="D119" s="25">
        <v>2017</v>
      </c>
      <c r="E119" s="25">
        <v>2018</v>
      </c>
      <c r="F119" s="25">
        <v>2019</v>
      </c>
      <c r="G119" s="25">
        <v>2020</v>
      </c>
      <c r="H119" s="25">
        <v>2021</v>
      </c>
      <c r="I119" s="25">
        <v>2022</v>
      </c>
      <c r="J119" s="25">
        <v>2023</v>
      </c>
      <c r="K119" s="25">
        <v>2024</v>
      </c>
      <c r="L119" s="25">
        <v>2025</v>
      </c>
      <c r="M119" s="25">
        <v>2026</v>
      </c>
      <c r="N119" s="25">
        <v>2027</v>
      </c>
      <c r="O119" s="25">
        <v>2028</v>
      </c>
      <c r="P119" s="25">
        <v>2029</v>
      </c>
      <c r="Q119" s="25">
        <v>2030</v>
      </c>
      <c r="R119" s="25">
        <v>2031</v>
      </c>
      <c r="S119" s="25">
        <v>2032</v>
      </c>
      <c r="T119" s="25">
        <v>2033</v>
      </c>
      <c r="U119" s="25">
        <v>2034</v>
      </c>
      <c r="V119" s="25">
        <v>2035</v>
      </c>
      <c r="W119" s="25">
        <v>2036</v>
      </c>
      <c r="X119" s="25">
        <v>2037</v>
      </c>
      <c r="Y119" s="25">
        <v>2038</v>
      </c>
      <c r="Z119" s="25">
        <v>2039</v>
      </c>
      <c r="AA119" s="25">
        <v>2040</v>
      </c>
      <c r="AB119" s="25">
        <v>2041</v>
      </c>
      <c r="AC119" s="25">
        <v>2042</v>
      </c>
      <c r="AD119" s="25">
        <v>2043</v>
      </c>
      <c r="AE119" s="25">
        <v>2044</v>
      </c>
      <c r="AF119" s="25">
        <v>2045</v>
      </c>
      <c r="AG119" s="25">
        <v>2046</v>
      </c>
      <c r="AH119" s="25">
        <v>2047</v>
      </c>
      <c r="AI119" s="25">
        <v>2048</v>
      </c>
      <c r="AJ119" s="25">
        <v>2049</v>
      </c>
      <c r="AK119" s="25">
        <v>2050</v>
      </c>
      <c r="AL119" s="25">
        <v>2051</v>
      </c>
      <c r="AM119" s="25">
        <v>2052</v>
      </c>
      <c r="AN119" s="25">
        <v>2053</v>
      </c>
      <c r="AO119" s="25">
        <v>2054</v>
      </c>
      <c r="AP119" s="25">
        <v>2055</v>
      </c>
      <c r="AQ119" s="25">
        <v>2056</v>
      </c>
      <c r="AR119" s="25">
        <v>2057</v>
      </c>
      <c r="AS119" s="25">
        <v>2058</v>
      </c>
      <c r="AT119" s="25">
        <v>2059</v>
      </c>
      <c r="AU119" s="25">
        <v>2060</v>
      </c>
    </row>
    <row r="120" spans="1:47">
      <c r="A120" s="26">
        <f>56100/(4.18*1000000)</f>
        <v>1.3421052631578948E-2</v>
      </c>
      <c r="B120" s="27" t="s">
        <v>434</v>
      </c>
      <c r="C120" s="28" t="s">
        <v>498</v>
      </c>
      <c r="D120" s="28">
        <f>+D112</f>
        <v>5329.0576885533228</v>
      </c>
      <c r="E120" s="28">
        <f t="shared" ref="E120:T120" si="70">+E112</f>
        <v>5391.691990839643</v>
      </c>
      <c r="F120" s="28">
        <f t="shared" si="70"/>
        <v>5450.6273542876042</v>
      </c>
      <c r="G120" s="28">
        <f t="shared" si="70"/>
        <v>5505.9512782302681</v>
      </c>
      <c r="H120" s="28">
        <f t="shared" si="70"/>
        <v>5557.751262000691</v>
      </c>
      <c r="I120" s="28">
        <f t="shared" si="70"/>
        <v>5669.5317057793127</v>
      </c>
      <c r="J120" s="28">
        <f t="shared" si="70"/>
        <v>5746.291609654354</v>
      </c>
      <c r="K120" s="28">
        <f t="shared" si="70"/>
        <v>5808.2876702715575</v>
      </c>
      <c r="L120" s="28">
        <f t="shared" si="70"/>
        <v>5778.1071549268199</v>
      </c>
      <c r="M120" s="28">
        <f t="shared" si="70"/>
        <v>5774.8170069782591</v>
      </c>
      <c r="N120" s="28">
        <f t="shared" si="70"/>
        <v>5766.4958527550507</v>
      </c>
      <c r="O120" s="28">
        <f t="shared" si="70"/>
        <v>5752.6725283511232</v>
      </c>
      <c r="P120" s="28">
        <f t="shared" si="70"/>
        <v>5733.1533325857081</v>
      </c>
      <c r="Q120" s="28">
        <f t="shared" si="70"/>
        <v>5707.6582892164861</v>
      </c>
      <c r="R120" s="28">
        <f t="shared" si="70"/>
        <v>5759.1449677345527</v>
      </c>
      <c r="S120" s="28">
        <f t="shared" si="70"/>
        <v>5809.9384022299746</v>
      </c>
      <c r="T120" s="28">
        <f t="shared" si="70"/>
        <v>5859.8341921459032</v>
      </c>
      <c r="U120" s="28">
        <f t="shared" ref="U120:AU120" si="71">+U112</f>
        <v>5908.8762522176203</v>
      </c>
      <c r="V120" s="28">
        <f t="shared" si="71"/>
        <v>5957.0148236391815</v>
      </c>
      <c r="W120" s="28">
        <f t="shared" si="71"/>
        <v>6004.3064800536267</v>
      </c>
      <c r="X120" s="28">
        <f t="shared" si="71"/>
        <v>6050.6300232111134</v>
      </c>
      <c r="Y120" s="28">
        <f t="shared" si="71"/>
        <v>6096.0282038517898</v>
      </c>
      <c r="Z120" s="28">
        <f t="shared" si="71"/>
        <v>6140.5508862110455</v>
      </c>
      <c r="AA120" s="28">
        <f t="shared" si="71"/>
        <v>6182.6835229348862</v>
      </c>
      <c r="AB120" s="28">
        <f t="shared" si="71"/>
        <v>6222.5413846240563</v>
      </c>
      <c r="AC120" s="28">
        <f t="shared" si="71"/>
        <v>6260.9391276877459</v>
      </c>
      <c r="AD120" s="28">
        <f t="shared" si="71"/>
        <v>6297.8600578235437</v>
      </c>
      <c r="AE120" s="28">
        <f t="shared" si="71"/>
        <v>6333.0230619492386</v>
      </c>
      <c r="AF120" s="28">
        <f t="shared" si="71"/>
        <v>6366.354883985975</v>
      </c>
      <c r="AG120" s="28">
        <f t="shared" si="71"/>
        <v>6397.6740906272071</v>
      </c>
      <c r="AH120" s="28">
        <f t="shared" si="71"/>
        <v>6426.9989606003473</v>
      </c>
      <c r="AI120" s="28">
        <f t="shared" si="71"/>
        <v>6454.0858274703223</v>
      </c>
      <c r="AJ120" s="28">
        <f t="shared" si="71"/>
        <v>6478.7186984307555</v>
      </c>
      <c r="AK120" s="28">
        <f t="shared" si="71"/>
        <v>6500.6497839933236</v>
      </c>
      <c r="AL120" s="28">
        <f t="shared" si="71"/>
        <v>6519.6901045558297</v>
      </c>
      <c r="AM120" s="28">
        <f t="shared" si="71"/>
        <v>6535.5368520470656</v>
      </c>
      <c r="AN120" s="28">
        <f t="shared" si="71"/>
        <v>6547.8236545707605</v>
      </c>
      <c r="AO120" s="28">
        <f t="shared" si="71"/>
        <v>6556.4066839912903</v>
      </c>
      <c r="AP120" s="28">
        <f t="shared" si="71"/>
        <v>6560.7857408478394</v>
      </c>
      <c r="AQ120" s="28">
        <f t="shared" si="71"/>
        <v>6560.9911591011651</v>
      </c>
      <c r="AR120" s="28">
        <f t="shared" si="71"/>
        <v>6556.4919734012674</v>
      </c>
      <c r="AS120" s="28">
        <f t="shared" si="71"/>
        <v>6547.0356087934133</v>
      </c>
      <c r="AT120" s="28">
        <f t="shared" si="71"/>
        <v>6532.1635119921184</v>
      </c>
      <c r="AU120" s="28">
        <f t="shared" si="71"/>
        <v>6511.5127962880333</v>
      </c>
    </row>
    <row r="121" spans="1:47">
      <c r="B121" s="27" t="s">
        <v>391</v>
      </c>
      <c r="C121" s="28" t="s">
        <v>498</v>
      </c>
      <c r="D121" s="28">
        <f>+D94</f>
        <v>0</v>
      </c>
      <c r="E121" s="28">
        <f t="shared" ref="E121:T121" si="72">+E94</f>
        <v>0</v>
      </c>
      <c r="F121" s="28">
        <f t="shared" si="72"/>
        <v>0</v>
      </c>
      <c r="G121" s="28">
        <f t="shared" si="72"/>
        <v>0</v>
      </c>
      <c r="H121" s="28">
        <f t="shared" si="72"/>
        <v>0</v>
      </c>
      <c r="I121" s="28">
        <f t="shared" si="72"/>
        <v>0</v>
      </c>
      <c r="J121" s="28">
        <f t="shared" si="72"/>
        <v>6.5976421353345513E-2</v>
      </c>
      <c r="K121" s="28">
        <f t="shared" si="72"/>
        <v>6.6730211018850114E-2</v>
      </c>
      <c r="L121" s="28">
        <f t="shared" si="72"/>
        <v>91.742953944736342</v>
      </c>
      <c r="M121" s="28">
        <f t="shared" si="72"/>
        <v>151.48900576965076</v>
      </c>
      <c r="N121" s="28">
        <f t="shared" si="72"/>
        <v>215.00838218168985</v>
      </c>
      <c r="O121" s="28">
        <f t="shared" si="72"/>
        <v>282.51399450652525</v>
      </c>
      <c r="P121" s="28">
        <f t="shared" si="72"/>
        <v>354.24613039736698</v>
      </c>
      <c r="Q121" s="28">
        <f t="shared" si="72"/>
        <v>430.46584862805901</v>
      </c>
      <c r="R121" s="28">
        <f t="shared" si="72"/>
        <v>434.34892214757798</v>
      </c>
      <c r="S121" s="28">
        <f t="shared" si="72"/>
        <v>438.17971190002601</v>
      </c>
      <c r="T121" s="28">
        <f t="shared" si="72"/>
        <v>441.94280220094799</v>
      </c>
      <c r="U121" s="28">
        <f t="shared" ref="U121:AU121" si="73">+U94</f>
        <v>445.64150505551891</v>
      </c>
      <c r="V121" s="28">
        <f t="shared" si="73"/>
        <v>449.27206770463107</v>
      </c>
      <c r="W121" s="28">
        <f t="shared" si="73"/>
        <v>452.8387568755528</v>
      </c>
      <c r="X121" s="28">
        <f t="shared" si="73"/>
        <v>456.3324319181566</v>
      </c>
      <c r="Y121" s="28">
        <f t="shared" si="73"/>
        <v>459.75631705027467</v>
      </c>
      <c r="Z121" s="28">
        <f t="shared" si="73"/>
        <v>463.11417298239735</v>
      </c>
      <c r="AA121" s="28">
        <f t="shared" si="73"/>
        <v>466.29177407609478</v>
      </c>
      <c r="AB121" s="28">
        <f t="shared" si="73"/>
        <v>469.29781392416066</v>
      </c>
      <c r="AC121" s="28">
        <f t="shared" si="73"/>
        <v>472.19373309376857</v>
      </c>
      <c r="AD121" s="28">
        <f t="shared" si="73"/>
        <v>474.97827251741808</v>
      </c>
      <c r="AE121" s="28">
        <f t="shared" si="73"/>
        <v>477.63023092913249</v>
      </c>
      <c r="AF121" s="28">
        <f t="shared" si="73"/>
        <v>480.14408342910986</v>
      </c>
      <c r="AG121" s="28">
        <f t="shared" si="73"/>
        <v>482.50614649981731</v>
      </c>
      <c r="AH121" s="28">
        <f t="shared" si="73"/>
        <v>484.71779870449552</v>
      </c>
      <c r="AI121" s="28">
        <f t="shared" si="73"/>
        <v>486.7606629656388</v>
      </c>
      <c r="AJ121" s="28">
        <f t="shared" si="73"/>
        <v>488.61844932298993</v>
      </c>
      <c r="AK121" s="28">
        <f t="shared" si="73"/>
        <v>490.27246974251329</v>
      </c>
      <c r="AL121" s="28">
        <f t="shared" si="73"/>
        <v>491.70847157264643</v>
      </c>
      <c r="AM121" s="28">
        <f t="shared" si="73"/>
        <v>492.90361733315865</v>
      </c>
      <c r="AN121" s="28">
        <f t="shared" si="73"/>
        <v>493.83027562405181</v>
      </c>
      <c r="AO121" s="28">
        <f t="shared" si="73"/>
        <v>494.47759907196883</v>
      </c>
      <c r="AP121" s="28">
        <f t="shared" si="73"/>
        <v>494.80786313656893</v>
      </c>
      <c r="AQ121" s="28">
        <f t="shared" si="73"/>
        <v>494.82335557466894</v>
      </c>
      <c r="AR121" s="28">
        <f t="shared" si="73"/>
        <v>494.4840315135034</v>
      </c>
      <c r="AS121" s="28">
        <f t="shared" si="73"/>
        <v>493.77084200397258</v>
      </c>
      <c r="AT121" s="28">
        <f t="shared" si="73"/>
        <v>492.64920341839996</v>
      </c>
      <c r="AU121" s="28">
        <f t="shared" si="73"/>
        <v>491.09174720608075</v>
      </c>
    </row>
    <row r="122" spans="1:47">
      <c r="B122" s="27" t="s">
        <v>501</v>
      </c>
      <c r="C122" s="29" t="s">
        <v>498</v>
      </c>
      <c r="D122" s="30">
        <f t="shared" ref="D122:AU122" si="74">SUM(D120:D121)</f>
        <v>5329.0576885533228</v>
      </c>
      <c r="E122" s="30">
        <f t="shared" si="74"/>
        <v>5391.691990839643</v>
      </c>
      <c r="F122" s="30">
        <f t="shared" si="74"/>
        <v>5450.6273542876042</v>
      </c>
      <c r="G122" s="30">
        <f t="shared" si="74"/>
        <v>5505.9512782302681</v>
      </c>
      <c r="H122" s="30">
        <f t="shared" si="74"/>
        <v>5557.751262000691</v>
      </c>
      <c r="I122" s="30">
        <f t="shared" si="74"/>
        <v>5669.5317057793127</v>
      </c>
      <c r="J122" s="30">
        <f t="shared" si="74"/>
        <v>5746.3575860757073</v>
      </c>
      <c r="K122" s="30">
        <f t="shared" si="74"/>
        <v>5808.3544004825762</v>
      </c>
      <c r="L122" s="30">
        <f t="shared" si="74"/>
        <v>5869.8501088715566</v>
      </c>
      <c r="M122" s="30">
        <f t="shared" si="74"/>
        <v>5926.3060127479102</v>
      </c>
      <c r="N122" s="30">
        <f t="shared" si="74"/>
        <v>5981.5042349367404</v>
      </c>
      <c r="O122" s="30">
        <f t="shared" si="74"/>
        <v>6035.186522857648</v>
      </c>
      <c r="P122" s="30">
        <f t="shared" si="74"/>
        <v>6087.399462983075</v>
      </c>
      <c r="Q122" s="30">
        <f t="shared" si="74"/>
        <v>6138.1241378445447</v>
      </c>
      <c r="R122" s="30">
        <f t="shared" si="74"/>
        <v>6193.493889882131</v>
      </c>
      <c r="S122" s="30">
        <f t="shared" si="74"/>
        <v>6248.1181141300003</v>
      </c>
      <c r="T122" s="30">
        <f t="shared" si="74"/>
        <v>6301.7769943468511</v>
      </c>
      <c r="U122" s="30">
        <f t="shared" si="74"/>
        <v>6354.5177572731391</v>
      </c>
      <c r="V122" s="30">
        <f t="shared" si="74"/>
        <v>6406.2868913438124</v>
      </c>
      <c r="W122" s="30">
        <f t="shared" si="74"/>
        <v>6457.1452369291792</v>
      </c>
      <c r="X122" s="30">
        <f t="shared" si="74"/>
        <v>6506.96245512927</v>
      </c>
      <c r="Y122" s="30">
        <f t="shared" si="74"/>
        <v>6555.7845209020643</v>
      </c>
      <c r="Z122" s="30">
        <f t="shared" si="74"/>
        <v>6603.6650591934431</v>
      </c>
      <c r="AA122" s="30">
        <f t="shared" si="74"/>
        <v>6648.9752970109812</v>
      </c>
      <c r="AB122" s="30">
        <f t="shared" si="74"/>
        <v>6691.8391985482167</v>
      </c>
      <c r="AC122" s="30">
        <f t="shared" si="74"/>
        <v>6733.1328607815149</v>
      </c>
      <c r="AD122" s="30">
        <f t="shared" si="74"/>
        <v>6772.8383303409619</v>
      </c>
      <c r="AE122" s="30">
        <f t="shared" si="74"/>
        <v>6810.6532928783708</v>
      </c>
      <c r="AF122" s="30">
        <f t="shared" si="74"/>
        <v>6846.4989674150847</v>
      </c>
      <c r="AG122" s="30">
        <f t="shared" si="74"/>
        <v>6880.1802371270242</v>
      </c>
      <c r="AH122" s="30">
        <f t="shared" si="74"/>
        <v>6911.7167593048425</v>
      </c>
      <c r="AI122" s="30">
        <f t="shared" si="74"/>
        <v>6940.8464904359607</v>
      </c>
      <c r="AJ122" s="30">
        <f t="shared" si="74"/>
        <v>6967.3371477537457</v>
      </c>
      <c r="AK122" s="30">
        <f t="shared" si="74"/>
        <v>6990.9222537358364</v>
      </c>
      <c r="AL122" s="30">
        <f t="shared" si="74"/>
        <v>7011.3985761284766</v>
      </c>
      <c r="AM122" s="30">
        <f t="shared" si="74"/>
        <v>7028.4404693802244</v>
      </c>
      <c r="AN122" s="30">
        <f t="shared" si="74"/>
        <v>7041.6539301948123</v>
      </c>
      <c r="AO122" s="30">
        <f t="shared" si="74"/>
        <v>7050.8842830632593</v>
      </c>
      <c r="AP122" s="30">
        <f t="shared" si="74"/>
        <v>7055.5936039844082</v>
      </c>
      <c r="AQ122" s="30">
        <f t="shared" si="74"/>
        <v>7055.8145146758343</v>
      </c>
      <c r="AR122" s="30">
        <f t="shared" si="74"/>
        <v>7050.9760049147708</v>
      </c>
      <c r="AS122" s="30">
        <f t="shared" si="74"/>
        <v>7040.8064507973859</v>
      </c>
      <c r="AT122" s="30">
        <f t="shared" si="74"/>
        <v>7024.8127154105186</v>
      </c>
      <c r="AU122" s="30">
        <f t="shared" si="74"/>
        <v>7002.6045434941143</v>
      </c>
    </row>
    <row r="123" spans="1:47">
      <c r="L123" s="53"/>
      <c r="M123" s="53"/>
      <c r="N123" s="53"/>
    </row>
    <row r="124" spans="1:47">
      <c r="B124" s="24" t="s">
        <v>585</v>
      </c>
      <c r="C124" s="25" t="s">
        <v>422</v>
      </c>
      <c r="D124" s="25">
        <v>2017</v>
      </c>
      <c r="E124" s="25">
        <v>2018</v>
      </c>
      <c r="F124" s="25">
        <v>2019</v>
      </c>
      <c r="G124" s="25">
        <v>2020</v>
      </c>
      <c r="H124" s="25">
        <v>2021</v>
      </c>
      <c r="I124" s="25">
        <v>2022</v>
      </c>
      <c r="J124" s="25">
        <v>2023</v>
      </c>
      <c r="K124" s="25">
        <v>2024</v>
      </c>
      <c r="L124" s="25">
        <v>2025</v>
      </c>
      <c r="M124" s="25">
        <v>2026</v>
      </c>
      <c r="N124" s="25">
        <v>2027</v>
      </c>
      <c r="O124" s="25">
        <v>2028</v>
      </c>
      <c r="P124" s="25">
        <v>2029</v>
      </c>
      <c r="Q124" s="25">
        <v>2030</v>
      </c>
      <c r="R124" s="25">
        <v>2031</v>
      </c>
      <c r="S124" s="25">
        <v>2032</v>
      </c>
      <c r="T124" s="25">
        <v>2033</v>
      </c>
      <c r="U124" s="25">
        <v>2034</v>
      </c>
      <c r="V124" s="25">
        <v>2035</v>
      </c>
      <c r="W124" s="25">
        <v>2036</v>
      </c>
      <c r="X124" s="25">
        <v>2037</v>
      </c>
      <c r="Y124" s="25">
        <v>2038</v>
      </c>
      <c r="Z124" s="25">
        <v>2039</v>
      </c>
      <c r="AA124" s="25">
        <v>2040</v>
      </c>
      <c r="AB124" s="25">
        <v>2041</v>
      </c>
      <c r="AC124" s="25">
        <v>2042</v>
      </c>
      <c r="AD124" s="25">
        <v>2043</v>
      </c>
      <c r="AE124" s="25">
        <v>2044</v>
      </c>
      <c r="AF124" s="25">
        <v>2045</v>
      </c>
      <c r="AG124" s="25">
        <v>2046</v>
      </c>
      <c r="AH124" s="25">
        <v>2047</v>
      </c>
      <c r="AI124" s="25">
        <v>2048</v>
      </c>
      <c r="AJ124" s="25">
        <v>2049</v>
      </c>
      <c r="AK124" s="25">
        <v>2050</v>
      </c>
      <c r="AL124" s="25">
        <v>2051</v>
      </c>
      <c r="AM124" s="25">
        <v>2052</v>
      </c>
      <c r="AN124" s="25">
        <v>2053</v>
      </c>
      <c r="AO124" s="25">
        <v>2054</v>
      </c>
      <c r="AP124" s="25">
        <v>2055</v>
      </c>
      <c r="AQ124" s="25">
        <v>2056</v>
      </c>
      <c r="AR124" s="25">
        <v>2057</v>
      </c>
      <c r="AS124" s="25">
        <v>2058</v>
      </c>
      <c r="AT124" s="25">
        <v>2059</v>
      </c>
      <c r="AU124" s="25">
        <v>2060</v>
      </c>
    </row>
    <row r="125" spans="1:47">
      <c r="B125" s="27" t="s">
        <v>586</v>
      </c>
      <c r="C125" s="28" t="s">
        <v>587</v>
      </c>
      <c r="D125" s="28">
        <f>+(+D115-D120)*$B$144</f>
        <v>0</v>
      </c>
      <c r="E125" s="28">
        <f t="shared" ref="E125:AU125" si="75">+(+E115-E120)*$B$144</f>
        <v>0</v>
      </c>
      <c r="F125" s="28">
        <f t="shared" si="75"/>
        <v>0</v>
      </c>
      <c r="G125" s="28">
        <f t="shared" si="75"/>
        <v>0</v>
      </c>
      <c r="H125" s="28">
        <f t="shared" si="75"/>
        <v>2.0148945623077451E-13</v>
      </c>
      <c r="I125" s="28">
        <f t="shared" si="75"/>
        <v>0</v>
      </c>
      <c r="J125" s="28">
        <f t="shared" si="75"/>
        <v>1.4616416386811142E-2</v>
      </c>
      <c r="K125" s="28">
        <f t="shared" si="75"/>
        <v>1.4783410949081425E-2</v>
      </c>
      <c r="L125" s="28">
        <f t="shared" si="75"/>
        <v>20.324734016916956</v>
      </c>
      <c r="M125" s="28">
        <f t="shared" si="75"/>
        <v>33.560874338208315</v>
      </c>
      <c r="N125" s="28">
        <f t="shared" si="75"/>
        <v>47.632956988531745</v>
      </c>
      <c r="O125" s="28">
        <f t="shared" si="75"/>
        <v>62.588150342975702</v>
      </c>
      <c r="P125" s="28">
        <f t="shared" si="75"/>
        <v>78.479687728232648</v>
      </c>
      <c r="Q125" s="28">
        <f t="shared" si="75"/>
        <v>95.365404105060108</v>
      </c>
      <c r="R125" s="28">
        <f t="shared" si="75"/>
        <v>96.225660212574311</v>
      </c>
      <c r="S125" s="28">
        <f t="shared" si="75"/>
        <v>97.074333374331687</v>
      </c>
      <c r="T125" s="28">
        <f t="shared" si="75"/>
        <v>97.90800839959779</v>
      </c>
      <c r="U125" s="28">
        <f t="shared" si="75"/>
        <v>98.727419029999623</v>
      </c>
      <c r="V125" s="28">
        <f t="shared" si="75"/>
        <v>99.531733879283919</v>
      </c>
      <c r="W125" s="28">
        <f t="shared" si="75"/>
        <v>100.32189819820968</v>
      </c>
      <c r="X125" s="28">
        <f t="shared" si="75"/>
        <v>101.09588696714819</v>
      </c>
      <c r="Y125" s="28">
        <f t="shared" si="75"/>
        <v>101.8544144793178</v>
      </c>
      <c r="Z125" s="28">
        <f t="shared" si="75"/>
        <v>102.59831388252036</v>
      </c>
      <c r="AA125" s="28">
        <f t="shared" si="75"/>
        <v>103.30227962881807</v>
      </c>
      <c r="AB125" s="28">
        <f t="shared" si="75"/>
        <v>103.96823769675849</v>
      </c>
      <c r="AC125" s="28">
        <f t="shared" si="75"/>
        <v>104.60979962959317</v>
      </c>
      <c r="AD125" s="28">
        <f t="shared" si="75"/>
        <v>105.22668649350862</v>
      </c>
      <c r="AE125" s="28">
        <f t="shared" si="75"/>
        <v>105.81420136003955</v>
      </c>
      <c r="AF125" s="28">
        <f t="shared" si="75"/>
        <v>106.37112024288477</v>
      </c>
      <c r="AG125" s="28">
        <f t="shared" si="75"/>
        <v>106.89441169556947</v>
      </c>
      <c r="AH125" s="28">
        <f t="shared" si="75"/>
        <v>107.38438112499365</v>
      </c>
      <c r="AI125" s="28">
        <f t="shared" si="75"/>
        <v>107.83695727340732</v>
      </c>
      <c r="AJ125" s="28">
        <f t="shared" si="75"/>
        <v>108.24853126301505</v>
      </c>
      <c r="AK125" s="28">
        <f t="shared" si="75"/>
        <v>108.61496294675629</v>
      </c>
      <c r="AL125" s="28">
        <f t="shared" si="75"/>
        <v>108.93309479220399</v>
      </c>
      <c r="AM125" s="28">
        <f t="shared" si="75"/>
        <v>109.19786738398798</v>
      </c>
      <c r="AN125" s="28">
        <f t="shared" si="75"/>
        <v>109.40315926175224</v>
      </c>
      <c r="AO125" s="28">
        <f t="shared" si="75"/>
        <v>109.54656729840382</v>
      </c>
      <c r="AP125" s="28">
        <f t="shared" si="75"/>
        <v>109.61973399927565</v>
      </c>
      <c r="AQ125" s="28">
        <f t="shared" si="75"/>
        <v>109.62316619401182</v>
      </c>
      <c r="AR125" s="28">
        <f t="shared" si="75"/>
        <v>109.54799234150133</v>
      </c>
      <c r="AS125" s="28">
        <f t="shared" si="75"/>
        <v>109.38999233755987</v>
      </c>
      <c r="AT125" s="28">
        <f t="shared" si="75"/>
        <v>109.14150452531199</v>
      </c>
      <c r="AU125" s="28">
        <f t="shared" si="75"/>
        <v>108.79646567603497</v>
      </c>
    </row>
    <row r="127" spans="1:47">
      <c r="B127" s="24" t="s">
        <v>503</v>
      </c>
      <c r="C127" s="25" t="s">
        <v>422</v>
      </c>
      <c r="D127" s="25">
        <v>2017</v>
      </c>
      <c r="E127" s="25">
        <v>2018</v>
      </c>
      <c r="F127" s="25">
        <v>2019</v>
      </c>
      <c r="G127" s="25">
        <v>2020</v>
      </c>
      <c r="H127" s="25">
        <v>2021</v>
      </c>
      <c r="I127" s="25">
        <v>2022</v>
      </c>
      <c r="J127" s="25">
        <v>2023</v>
      </c>
      <c r="K127" s="25">
        <v>2024</v>
      </c>
      <c r="L127" s="25">
        <v>2025</v>
      </c>
      <c r="M127" s="25">
        <v>2026</v>
      </c>
      <c r="N127" s="25">
        <v>2027</v>
      </c>
      <c r="O127" s="25">
        <v>2028</v>
      </c>
      <c r="P127" s="25">
        <v>2029</v>
      </c>
      <c r="Q127" s="25">
        <v>2030</v>
      </c>
      <c r="R127" s="25">
        <v>2031</v>
      </c>
      <c r="S127" s="25">
        <v>2032</v>
      </c>
      <c r="T127" s="25">
        <v>2033</v>
      </c>
      <c r="U127" s="25">
        <v>2034</v>
      </c>
      <c r="V127" s="25">
        <v>2035</v>
      </c>
      <c r="W127" s="25">
        <v>2036</v>
      </c>
      <c r="X127" s="25">
        <v>2037</v>
      </c>
      <c r="Y127" s="25">
        <v>2038</v>
      </c>
      <c r="Z127" s="25">
        <v>2039</v>
      </c>
      <c r="AA127" s="25">
        <v>2040</v>
      </c>
      <c r="AB127" s="25">
        <v>2041</v>
      </c>
      <c r="AC127" s="25">
        <v>2042</v>
      </c>
      <c r="AD127" s="25">
        <v>2043</v>
      </c>
      <c r="AE127" s="25">
        <v>2044</v>
      </c>
      <c r="AF127" s="25">
        <v>2045</v>
      </c>
      <c r="AG127" s="25">
        <v>2046</v>
      </c>
      <c r="AH127" s="25">
        <v>2047</v>
      </c>
      <c r="AI127" s="25">
        <v>2048</v>
      </c>
      <c r="AJ127" s="25">
        <v>2049</v>
      </c>
      <c r="AK127" s="25">
        <v>2050</v>
      </c>
      <c r="AL127" s="25">
        <v>2051</v>
      </c>
      <c r="AM127" s="25">
        <v>2052</v>
      </c>
      <c r="AN127" s="25">
        <v>2053</v>
      </c>
      <c r="AO127" s="25">
        <v>2054</v>
      </c>
      <c r="AP127" s="25">
        <v>2055</v>
      </c>
      <c r="AQ127" s="25">
        <v>2056</v>
      </c>
      <c r="AR127" s="25">
        <v>2057</v>
      </c>
      <c r="AS127" s="25">
        <v>2058</v>
      </c>
      <c r="AT127" s="25">
        <v>2059</v>
      </c>
      <c r="AU127" s="25">
        <v>2060</v>
      </c>
    </row>
    <row r="128" spans="1:47">
      <c r="B128" s="27" t="s">
        <v>434</v>
      </c>
      <c r="C128" s="28" t="s">
        <v>498</v>
      </c>
      <c r="D128" s="28">
        <f>+D115-D120</f>
        <v>0</v>
      </c>
      <c r="E128" s="28">
        <f t="shared" ref="E128:AU128" si="76">+E115-E120</f>
        <v>0</v>
      </c>
      <c r="F128" s="28">
        <f t="shared" si="76"/>
        <v>0</v>
      </c>
      <c r="G128" s="28">
        <f t="shared" si="76"/>
        <v>0</v>
      </c>
      <c r="H128" s="28">
        <f t="shared" si="76"/>
        <v>0</v>
      </c>
      <c r="I128" s="28">
        <f t="shared" si="76"/>
        <v>0</v>
      </c>
      <c r="J128" s="28">
        <f t="shared" si="76"/>
        <v>6.5976421354207559E-2</v>
      </c>
      <c r="K128" s="28">
        <f t="shared" si="76"/>
        <v>6.6730211018693808E-2</v>
      </c>
      <c r="L128" s="28">
        <f t="shared" si="76"/>
        <v>91.742953944736655</v>
      </c>
      <c r="M128" s="28">
        <f t="shared" si="76"/>
        <v>151.48900576965025</v>
      </c>
      <c r="N128" s="28">
        <f t="shared" si="76"/>
        <v>215.00838218169065</v>
      </c>
      <c r="O128" s="28">
        <f t="shared" si="76"/>
        <v>282.51399450652571</v>
      </c>
      <c r="P128" s="28">
        <f t="shared" si="76"/>
        <v>354.24613039736687</v>
      </c>
      <c r="Q128" s="28">
        <f t="shared" si="76"/>
        <v>430.46584862805867</v>
      </c>
      <c r="R128" s="28">
        <f t="shared" si="76"/>
        <v>434.34892214757747</v>
      </c>
      <c r="S128" s="28">
        <f t="shared" si="76"/>
        <v>438.17971190002572</v>
      </c>
      <c r="T128" s="28">
        <f t="shared" si="76"/>
        <v>441.94280220094697</v>
      </c>
      <c r="U128" s="28">
        <f t="shared" si="76"/>
        <v>445.64150505551879</v>
      </c>
      <c r="V128" s="28">
        <f t="shared" si="76"/>
        <v>449.2720677046309</v>
      </c>
      <c r="W128" s="28">
        <f t="shared" si="76"/>
        <v>452.83875687555155</v>
      </c>
      <c r="X128" s="28">
        <f t="shared" si="76"/>
        <v>456.33243191815563</v>
      </c>
      <c r="Y128" s="28">
        <f t="shared" si="76"/>
        <v>459.75631705027445</v>
      </c>
      <c r="Z128" s="28">
        <f t="shared" si="76"/>
        <v>463.11417298239758</v>
      </c>
      <c r="AA128" s="28">
        <f t="shared" si="76"/>
        <v>466.29177407609495</v>
      </c>
      <c r="AB128" s="28">
        <f t="shared" si="76"/>
        <v>469.29781392416044</v>
      </c>
      <c r="AC128" s="28">
        <f t="shared" si="76"/>
        <v>472.19373309376715</v>
      </c>
      <c r="AD128" s="28">
        <f t="shared" si="76"/>
        <v>474.97827251741728</v>
      </c>
      <c r="AE128" s="28">
        <f t="shared" si="76"/>
        <v>477.63023092913045</v>
      </c>
      <c r="AF128" s="28">
        <f t="shared" si="76"/>
        <v>480.14408342910883</v>
      </c>
      <c r="AG128" s="28">
        <f t="shared" si="76"/>
        <v>482.50614649981708</v>
      </c>
      <c r="AH128" s="28">
        <f t="shared" si="76"/>
        <v>484.71779870449427</v>
      </c>
      <c r="AI128" s="28">
        <f t="shared" si="76"/>
        <v>486.76066296563749</v>
      </c>
      <c r="AJ128" s="28">
        <f t="shared" si="76"/>
        <v>488.61844932298936</v>
      </c>
      <c r="AK128" s="28">
        <f t="shared" si="76"/>
        <v>490.27246974251284</v>
      </c>
      <c r="AL128" s="28">
        <f t="shared" si="76"/>
        <v>491.70847157264598</v>
      </c>
      <c r="AM128" s="28">
        <f t="shared" si="76"/>
        <v>492.90361733315876</v>
      </c>
      <c r="AN128" s="28">
        <f t="shared" si="76"/>
        <v>493.83027562405096</v>
      </c>
      <c r="AO128" s="28">
        <f t="shared" si="76"/>
        <v>494.47759907196814</v>
      </c>
      <c r="AP128" s="28">
        <f t="shared" si="76"/>
        <v>494.80786313656972</v>
      </c>
      <c r="AQ128" s="28">
        <f t="shared" si="76"/>
        <v>494.8233555746674</v>
      </c>
      <c r="AR128" s="28">
        <f t="shared" si="76"/>
        <v>494.48403151350249</v>
      </c>
      <c r="AS128" s="28">
        <f t="shared" si="76"/>
        <v>493.77084200397167</v>
      </c>
      <c r="AT128" s="28">
        <f t="shared" si="76"/>
        <v>492.64920341839843</v>
      </c>
      <c r="AU128" s="28">
        <f t="shared" si="76"/>
        <v>491.09174720608007</v>
      </c>
    </row>
    <row r="129" spans="2:47">
      <c r="B129" s="27" t="s">
        <v>391</v>
      </c>
      <c r="C129" s="28" t="s">
        <v>498</v>
      </c>
      <c r="D129" s="28">
        <f>+D116-D121</f>
        <v>0</v>
      </c>
      <c r="E129" s="28">
        <f t="shared" ref="E129:AU129" si="77">+E116-E121</f>
        <v>0</v>
      </c>
      <c r="F129" s="28">
        <f t="shared" si="77"/>
        <v>0</v>
      </c>
      <c r="G129" s="28">
        <f t="shared" si="77"/>
        <v>0</v>
      </c>
      <c r="H129" s="28">
        <f t="shared" si="77"/>
        <v>0</v>
      </c>
      <c r="I129" s="28">
        <f t="shared" si="77"/>
        <v>0</v>
      </c>
      <c r="J129" s="28">
        <f t="shared" si="77"/>
        <v>-6.5976421353345513E-2</v>
      </c>
      <c r="K129" s="28">
        <f t="shared" si="77"/>
        <v>-6.6730211018850114E-2</v>
      </c>
      <c r="L129" s="28">
        <f t="shared" si="77"/>
        <v>-91.742953944736342</v>
      </c>
      <c r="M129" s="28">
        <f t="shared" si="77"/>
        <v>-151.48900576965076</v>
      </c>
      <c r="N129" s="28">
        <f t="shared" si="77"/>
        <v>-215.00838218168985</v>
      </c>
      <c r="O129" s="28">
        <f t="shared" si="77"/>
        <v>-282.51399450652525</v>
      </c>
      <c r="P129" s="28">
        <f t="shared" si="77"/>
        <v>-354.24613039736698</v>
      </c>
      <c r="Q129" s="28">
        <f t="shared" si="77"/>
        <v>-430.46584862805901</v>
      </c>
      <c r="R129" s="28">
        <f t="shared" si="77"/>
        <v>-434.34892214757798</v>
      </c>
      <c r="S129" s="28">
        <f t="shared" si="77"/>
        <v>-438.17971190002601</v>
      </c>
      <c r="T129" s="28">
        <f t="shared" si="77"/>
        <v>-441.94280220094799</v>
      </c>
      <c r="U129" s="28">
        <f t="shared" si="77"/>
        <v>-445.64150505551891</v>
      </c>
      <c r="V129" s="28">
        <f t="shared" si="77"/>
        <v>-449.27206770463107</v>
      </c>
      <c r="W129" s="28">
        <f t="shared" si="77"/>
        <v>-452.8387568755528</v>
      </c>
      <c r="X129" s="28">
        <f t="shared" si="77"/>
        <v>-456.3324319181566</v>
      </c>
      <c r="Y129" s="28">
        <f t="shared" si="77"/>
        <v>-459.75631705027467</v>
      </c>
      <c r="Z129" s="28">
        <f t="shared" si="77"/>
        <v>-463.11417298239735</v>
      </c>
      <c r="AA129" s="28">
        <f t="shared" si="77"/>
        <v>-466.29177407609478</v>
      </c>
      <c r="AB129" s="28">
        <f t="shared" si="77"/>
        <v>-469.29781392416066</v>
      </c>
      <c r="AC129" s="28">
        <f t="shared" si="77"/>
        <v>-472.19373309376857</v>
      </c>
      <c r="AD129" s="28">
        <f t="shared" si="77"/>
        <v>-474.97827251741808</v>
      </c>
      <c r="AE129" s="28">
        <f t="shared" si="77"/>
        <v>-477.63023092913249</v>
      </c>
      <c r="AF129" s="28">
        <f t="shared" si="77"/>
        <v>-480.14408342910986</v>
      </c>
      <c r="AG129" s="28">
        <f t="shared" si="77"/>
        <v>-482.50614649981731</v>
      </c>
      <c r="AH129" s="28">
        <f t="shared" si="77"/>
        <v>-484.71779870449552</v>
      </c>
      <c r="AI129" s="28">
        <f t="shared" si="77"/>
        <v>-486.7606629656388</v>
      </c>
      <c r="AJ129" s="28">
        <f t="shared" si="77"/>
        <v>-488.61844932298993</v>
      </c>
      <c r="AK129" s="28">
        <f t="shared" si="77"/>
        <v>-490.27246974251329</v>
      </c>
      <c r="AL129" s="28">
        <f t="shared" si="77"/>
        <v>-491.70847157264643</v>
      </c>
      <c r="AM129" s="28">
        <f t="shared" si="77"/>
        <v>-492.90361733315865</v>
      </c>
      <c r="AN129" s="28">
        <f t="shared" si="77"/>
        <v>-493.83027562405181</v>
      </c>
      <c r="AO129" s="28">
        <f t="shared" si="77"/>
        <v>-494.47759907196883</v>
      </c>
      <c r="AP129" s="28">
        <f t="shared" si="77"/>
        <v>-494.80786313656893</v>
      </c>
      <c r="AQ129" s="28">
        <f t="shared" si="77"/>
        <v>-494.82335557466894</v>
      </c>
      <c r="AR129" s="28">
        <f t="shared" si="77"/>
        <v>-494.4840315135034</v>
      </c>
      <c r="AS129" s="28">
        <f t="shared" si="77"/>
        <v>-493.77084200397258</v>
      </c>
      <c r="AT129" s="28">
        <f t="shared" si="77"/>
        <v>-492.64920341839996</v>
      </c>
      <c r="AU129" s="28">
        <f t="shared" si="77"/>
        <v>-491.09174720608075</v>
      </c>
    </row>
    <row r="130" spans="2:47">
      <c r="B130" s="27" t="s">
        <v>501</v>
      </c>
      <c r="C130" s="29" t="s">
        <v>498</v>
      </c>
      <c r="D130" s="30">
        <f>SUM(D128:D129)</f>
        <v>0</v>
      </c>
      <c r="E130" s="30">
        <f t="shared" ref="E130:AU130" si="78">SUM(E128:E129)</f>
        <v>0</v>
      </c>
      <c r="F130" s="30">
        <f t="shared" si="78"/>
        <v>0</v>
      </c>
      <c r="G130" s="30">
        <f t="shared" si="78"/>
        <v>0</v>
      </c>
      <c r="H130" s="30">
        <f t="shared" si="78"/>
        <v>0</v>
      </c>
      <c r="I130" s="30">
        <f t="shared" si="78"/>
        <v>0</v>
      </c>
      <c r="J130" s="30">
        <f t="shared" si="78"/>
        <v>8.6204654525801061E-13</v>
      </c>
      <c r="K130" s="30">
        <f t="shared" si="78"/>
        <v>-1.5630552407941423E-13</v>
      </c>
      <c r="L130" s="30">
        <f t="shared" si="78"/>
        <v>3.1263880373444408E-13</v>
      </c>
      <c r="M130" s="30">
        <f t="shared" si="78"/>
        <v>-5.1159076974727213E-13</v>
      </c>
      <c r="N130" s="30">
        <f t="shared" si="78"/>
        <v>7.9580786405131221E-13</v>
      </c>
      <c r="O130" s="30">
        <f t="shared" si="78"/>
        <v>4.5474735088646412E-13</v>
      </c>
      <c r="P130" s="30">
        <f t="shared" si="78"/>
        <v>0</v>
      </c>
      <c r="Q130" s="30">
        <f t="shared" si="78"/>
        <v>0</v>
      </c>
      <c r="R130" s="30">
        <f t="shared" si="78"/>
        <v>-5.1159076974727213E-13</v>
      </c>
      <c r="S130" s="30">
        <f t="shared" si="78"/>
        <v>0</v>
      </c>
      <c r="T130" s="30">
        <f t="shared" si="78"/>
        <v>-1.0231815394945443E-12</v>
      </c>
      <c r="U130" s="30">
        <f t="shared" si="78"/>
        <v>0</v>
      </c>
      <c r="V130" s="30">
        <f t="shared" si="78"/>
        <v>0</v>
      </c>
      <c r="W130" s="30">
        <f t="shared" si="78"/>
        <v>-1.2505552149377763E-12</v>
      </c>
      <c r="X130" s="30">
        <f t="shared" si="78"/>
        <v>-9.6633812063373625E-13</v>
      </c>
      <c r="Y130" s="30">
        <f t="shared" si="78"/>
        <v>0</v>
      </c>
      <c r="Z130" s="30">
        <f t="shared" si="78"/>
        <v>0</v>
      </c>
      <c r="AA130" s="30">
        <f t="shared" si="78"/>
        <v>0</v>
      </c>
      <c r="AB130" s="30">
        <f t="shared" si="78"/>
        <v>0</v>
      </c>
      <c r="AC130" s="30">
        <f t="shared" si="78"/>
        <v>-1.4210854715202004E-12</v>
      </c>
      <c r="AD130" s="30">
        <f t="shared" si="78"/>
        <v>-7.9580786405131221E-13</v>
      </c>
      <c r="AE130" s="30">
        <f t="shared" si="78"/>
        <v>-2.0463630789890885E-12</v>
      </c>
      <c r="AF130" s="30">
        <f t="shared" si="78"/>
        <v>-1.0231815394945443E-12</v>
      </c>
      <c r="AG130" s="30">
        <f t="shared" si="78"/>
        <v>0</v>
      </c>
      <c r="AH130" s="30">
        <f t="shared" si="78"/>
        <v>-1.2505552149377763E-12</v>
      </c>
      <c r="AI130" s="30">
        <f t="shared" si="78"/>
        <v>-1.3073986337985843E-12</v>
      </c>
      <c r="AJ130" s="30">
        <f t="shared" si="78"/>
        <v>-5.6843418860808015E-13</v>
      </c>
      <c r="AK130" s="30">
        <f t="shared" si="78"/>
        <v>-4.5474735088646412E-13</v>
      </c>
      <c r="AL130" s="30">
        <f t="shared" si="78"/>
        <v>-4.5474735088646412E-13</v>
      </c>
      <c r="AM130" s="30">
        <f t="shared" si="78"/>
        <v>0</v>
      </c>
      <c r="AN130" s="30">
        <f t="shared" si="78"/>
        <v>-8.5265128291212022E-13</v>
      </c>
      <c r="AO130" s="30">
        <f t="shared" si="78"/>
        <v>-6.8212102632969618E-13</v>
      </c>
      <c r="AP130" s="30">
        <f t="shared" si="78"/>
        <v>7.9580786405131221E-13</v>
      </c>
      <c r="AQ130" s="30">
        <f t="shared" si="78"/>
        <v>-1.5347723092418164E-12</v>
      </c>
      <c r="AR130" s="30">
        <f t="shared" si="78"/>
        <v>-9.0949470177292824E-13</v>
      </c>
      <c r="AS130" s="30">
        <f t="shared" si="78"/>
        <v>-9.0949470177292824E-13</v>
      </c>
      <c r="AT130" s="30">
        <f t="shared" si="78"/>
        <v>-1.5347723092418164E-12</v>
      </c>
      <c r="AU130" s="30">
        <f t="shared" si="78"/>
        <v>-6.8212102632969618E-13</v>
      </c>
    </row>
    <row r="132" spans="2:47">
      <c r="B132" s="24" t="s">
        <v>497</v>
      </c>
      <c r="C132" s="25" t="s">
        <v>422</v>
      </c>
      <c r="D132" s="25">
        <v>2017</v>
      </c>
      <c r="E132" s="25">
        <v>2018</v>
      </c>
      <c r="F132" s="25">
        <v>2019</v>
      </c>
      <c r="G132" s="25">
        <v>2020</v>
      </c>
      <c r="H132" s="25">
        <v>2021</v>
      </c>
      <c r="I132" s="25">
        <v>2022</v>
      </c>
      <c r="J132" s="25">
        <v>2023</v>
      </c>
      <c r="K132" s="25">
        <v>2024</v>
      </c>
      <c r="L132" s="25">
        <v>2025</v>
      </c>
      <c r="M132" s="25">
        <v>2026</v>
      </c>
      <c r="N132" s="25">
        <v>2027</v>
      </c>
      <c r="O132" s="25">
        <v>2028</v>
      </c>
      <c r="P132" s="25">
        <v>2029</v>
      </c>
      <c r="Q132" s="25">
        <v>2030</v>
      </c>
      <c r="R132" s="25">
        <v>2031</v>
      </c>
      <c r="S132" s="25">
        <v>2032</v>
      </c>
      <c r="T132" s="25">
        <v>2033</v>
      </c>
      <c r="U132" s="25">
        <v>2034</v>
      </c>
      <c r="V132" s="25">
        <v>2035</v>
      </c>
      <c r="W132" s="25">
        <v>2036</v>
      </c>
      <c r="X132" s="25">
        <v>2037</v>
      </c>
      <c r="Y132" s="25">
        <v>2038</v>
      </c>
      <c r="Z132" s="25">
        <v>2039</v>
      </c>
      <c r="AA132" s="25">
        <v>2040</v>
      </c>
      <c r="AB132" s="25">
        <v>2041</v>
      </c>
      <c r="AC132" s="25">
        <v>2042</v>
      </c>
      <c r="AD132" s="25">
        <v>2043</v>
      </c>
      <c r="AE132" s="25">
        <v>2044</v>
      </c>
      <c r="AF132" s="25">
        <v>2045</v>
      </c>
      <c r="AG132" s="25">
        <v>2046</v>
      </c>
      <c r="AH132" s="25">
        <v>2047</v>
      </c>
      <c r="AI132" s="25">
        <v>2048</v>
      </c>
      <c r="AJ132" s="25">
        <v>2049</v>
      </c>
      <c r="AK132" s="25">
        <v>2050</v>
      </c>
      <c r="AL132" s="25">
        <v>2051</v>
      </c>
      <c r="AM132" s="25">
        <v>2052</v>
      </c>
      <c r="AN132" s="25">
        <v>2053</v>
      </c>
      <c r="AO132" s="25">
        <v>2054</v>
      </c>
      <c r="AP132" s="25">
        <v>2055</v>
      </c>
      <c r="AQ132" s="25">
        <v>2056</v>
      </c>
      <c r="AR132" s="25">
        <v>2057</v>
      </c>
      <c r="AS132" s="25">
        <v>2058</v>
      </c>
      <c r="AT132" s="25">
        <v>2059</v>
      </c>
      <c r="AU132" s="25">
        <v>2060</v>
      </c>
    </row>
    <row r="133" spans="2:47">
      <c r="B133" s="27" t="s">
        <v>434</v>
      </c>
      <c r="C133" s="28" t="s">
        <v>512</v>
      </c>
      <c r="D133" s="28">
        <f t="shared" ref="D133:AU133" si="79">+VLOOKUP($B133,Precios,D$127-2014,FALSE)*D128/1000000</f>
        <v>0</v>
      </c>
      <c r="E133" s="28">
        <f t="shared" si="79"/>
        <v>0</v>
      </c>
      <c r="F133" s="28">
        <f t="shared" si="79"/>
        <v>0</v>
      </c>
      <c r="G133" s="28">
        <f t="shared" si="79"/>
        <v>0</v>
      </c>
      <c r="H133" s="28">
        <f t="shared" si="79"/>
        <v>0</v>
      </c>
      <c r="I133" s="28">
        <f t="shared" si="79"/>
        <v>0</v>
      </c>
      <c r="J133" s="28">
        <f t="shared" si="79"/>
        <v>1.2580627553964883E-2</v>
      </c>
      <c r="K133" s="28">
        <f t="shared" si="79"/>
        <v>1.3791362750764313E-2</v>
      </c>
      <c r="L133" s="28">
        <f t="shared" si="79"/>
        <v>19.956341357106886</v>
      </c>
      <c r="M133" s="28">
        <f t="shared" si="79"/>
        <v>34.258378310828277</v>
      </c>
      <c r="N133" s="28">
        <f t="shared" si="79"/>
        <v>50.596120218053287</v>
      </c>
      <c r="O133" s="28">
        <f t="shared" si="79"/>
        <v>68.391096627006192</v>
      </c>
      <c r="P133" s="28">
        <f t="shared" si="79"/>
        <v>88.245940335171696</v>
      </c>
      <c r="Q133" s="28">
        <f t="shared" si="79"/>
        <v>109.81477387582497</v>
      </c>
      <c r="R133" s="28">
        <f t="shared" si="79"/>
        <v>113.56372608265848</v>
      </c>
      <c r="S133" s="28">
        <f t="shared" si="79"/>
        <v>116.63776059259462</v>
      </c>
      <c r="T133" s="28">
        <f t="shared" si="79"/>
        <v>120.31710067044426</v>
      </c>
      <c r="U133" s="28">
        <f t="shared" si="79"/>
        <v>122.92160775055427</v>
      </c>
      <c r="V133" s="28">
        <f t="shared" si="79"/>
        <v>125.58334672638144</v>
      </c>
      <c r="W133" s="28">
        <f t="shared" si="79"/>
        <v>127.6826300833381</v>
      </c>
      <c r="X133" s="28">
        <f t="shared" si="79"/>
        <v>130.5638028959381</v>
      </c>
      <c r="Y133" s="28">
        <f t="shared" si="79"/>
        <v>133.71041818616112</v>
      </c>
      <c r="Z133" s="28">
        <f t="shared" si="79"/>
        <v>136.78264002131468</v>
      </c>
      <c r="AA133" s="28">
        <f t="shared" si="79"/>
        <v>138.13447436150611</v>
      </c>
      <c r="AB133" s="28">
        <f t="shared" si="79"/>
        <v>142.50404214771427</v>
      </c>
      <c r="AC133" s="28">
        <f t="shared" si="79"/>
        <v>145.4953844807597</v>
      </c>
      <c r="AD133" s="28">
        <f t="shared" si="79"/>
        <v>147.58873382164967</v>
      </c>
      <c r="AE133" s="28">
        <f t="shared" si="79"/>
        <v>150.57031679389829</v>
      </c>
      <c r="AF133" s="28">
        <f t="shared" si="79"/>
        <v>152.68798484405991</v>
      </c>
      <c r="AG133" s="28">
        <f t="shared" si="79"/>
        <v>152.53453288711555</v>
      </c>
      <c r="AH133" s="28">
        <f t="shared" si="79"/>
        <v>155.85170929511096</v>
      </c>
      <c r="AI133" s="28">
        <f t="shared" si="79"/>
        <v>157.70364136002956</v>
      </c>
      <c r="AJ133" s="28">
        <f t="shared" si="79"/>
        <v>158.68918366541078</v>
      </c>
      <c r="AK133" s="28">
        <f t="shared" si="79"/>
        <v>159.64757665270687</v>
      </c>
      <c r="AL133" s="28">
        <f t="shared" si="79"/>
        <v>160.11518237482704</v>
      </c>
      <c r="AM133" s="28">
        <f t="shared" si="79"/>
        <v>160.50435806016145</v>
      </c>
      <c r="AN133" s="28">
        <f t="shared" si="79"/>
        <v>160.80610608734267</v>
      </c>
      <c r="AO133" s="28">
        <f t="shared" si="79"/>
        <v>161.01689422281504</v>
      </c>
      <c r="AP133" s="28">
        <f t="shared" si="79"/>
        <v>161.1244382127862</v>
      </c>
      <c r="AQ133" s="28">
        <f t="shared" si="79"/>
        <v>161.12948302021752</v>
      </c>
      <c r="AR133" s="28">
        <f t="shared" si="79"/>
        <v>161.01898882075048</v>
      </c>
      <c r="AS133" s="28">
        <f t="shared" si="79"/>
        <v>160.78675269916991</v>
      </c>
      <c r="AT133" s="28">
        <f t="shared" si="79"/>
        <v>160.42151317805019</v>
      </c>
      <c r="AU133" s="28">
        <f t="shared" si="79"/>
        <v>159.91435822772243</v>
      </c>
    </row>
    <row r="134" spans="2:47">
      <c r="B134" s="27" t="s">
        <v>429</v>
      </c>
      <c r="C134" s="28" t="s">
        <v>512</v>
      </c>
      <c r="D134" s="28">
        <f t="shared" ref="D134:AU134" si="80">+VLOOKUP($B134,Precios,D$127-2014,FALSE)*D129/1000000</f>
        <v>0</v>
      </c>
      <c r="E134" s="28">
        <f t="shared" si="80"/>
        <v>0</v>
      </c>
      <c r="F134" s="28">
        <f t="shared" si="80"/>
        <v>0</v>
      </c>
      <c r="G134" s="28">
        <f t="shared" si="80"/>
        <v>0</v>
      </c>
      <c r="H134" s="28">
        <f t="shared" si="80"/>
        <v>0</v>
      </c>
      <c r="I134" s="28">
        <f t="shared" si="80"/>
        <v>0</v>
      </c>
      <c r="J134" s="28">
        <f t="shared" si="80"/>
        <v>-1.7266700693948374E-2</v>
      </c>
      <c r="K134" s="28">
        <f t="shared" si="80"/>
        <v>-1.7463975118257528E-2</v>
      </c>
      <c r="L134" s="28">
        <f t="shared" si="80"/>
        <v>-22.987601925813589</v>
      </c>
      <c r="M134" s="28">
        <f t="shared" si="80"/>
        <v>-36.269566128234487</v>
      </c>
      <c r="N134" s="28">
        <f t="shared" si="80"/>
        <v>-49.081165316329589</v>
      </c>
      <c r="O134" s="28">
        <f t="shared" si="80"/>
        <v>-61.342469544939952</v>
      </c>
      <c r="P134" s="28">
        <f t="shared" si="80"/>
        <v>-72.969696536788277</v>
      </c>
      <c r="Q134" s="28">
        <f t="shared" si="80"/>
        <v>-83.872399190463284</v>
      </c>
      <c r="R134" s="28">
        <f t="shared" si="80"/>
        <v>-79.788222688451313</v>
      </c>
      <c r="S134" s="28">
        <f t="shared" si="80"/>
        <v>-75.608471924399296</v>
      </c>
      <c r="T134" s="28">
        <f t="shared" si="80"/>
        <v>-74.846342600825849</v>
      </c>
      <c r="U134" s="28">
        <f t="shared" si="80"/>
        <v>-74.049477666811981</v>
      </c>
      <c r="V134" s="28">
        <f t="shared" si="80"/>
        <v>-73.217882447558765</v>
      </c>
      <c r="W134" s="28">
        <f t="shared" si="80"/>
        <v>-72.352891533475983</v>
      </c>
      <c r="X134" s="28">
        <f t="shared" si="80"/>
        <v>-71.453685646468983</v>
      </c>
      <c r="Y134" s="28">
        <f t="shared" si="80"/>
        <v>-70.521458912261522</v>
      </c>
      <c r="Z134" s="28">
        <f t="shared" si="80"/>
        <v>-69.557444845706456</v>
      </c>
      <c r="AA134" s="28">
        <f t="shared" si="80"/>
        <v>-68.545484774972778</v>
      </c>
      <c r="AB134" s="28">
        <f t="shared" si="80"/>
        <v>-67.488555971461309</v>
      </c>
      <c r="AC134" s="28">
        <f t="shared" si="80"/>
        <v>-66.396941596873049</v>
      </c>
      <c r="AD134" s="28">
        <f t="shared" si="80"/>
        <v>-65.440075108995742</v>
      </c>
      <c r="AE134" s="28">
        <f t="shared" si="80"/>
        <v>-64.449508668489685</v>
      </c>
      <c r="AF134" s="28">
        <f t="shared" si="80"/>
        <v>-63.425641600841239</v>
      </c>
      <c r="AG134" s="28">
        <f t="shared" si="80"/>
        <v>-62.36788140153449</v>
      </c>
      <c r="AH134" s="28">
        <f t="shared" si="80"/>
        <v>-61.27769508808624</v>
      </c>
      <c r="AI134" s="28">
        <f t="shared" si="80"/>
        <v>-60.154092613053855</v>
      </c>
      <c r="AJ134" s="28">
        <f t="shared" si="80"/>
        <v>-58.996544612755585</v>
      </c>
      <c r="AK134" s="28">
        <f t="shared" si="80"/>
        <v>-57.804423965875948</v>
      </c>
      <c r="AL134" s="28">
        <f t="shared" si="80"/>
        <v>-56.577826115982148</v>
      </c>
      <c r="AM134" s="28">
        <f t="shared" si="80"/>
        <v>-55.316044922191772</v>
      </c>
      <c r="AN134" s="28">
        <f t="shared" si="80"/>
        <v>-55.420039029445242</v>
      </c>
      <c r="AO134" s="28">
        <f t="shared" si="80"/>
        <v>-55.492684819950689</v>
      </c>
      <c r="AP134" s="28">
        <f t="shared" si="80"/>
        <v>-55.529748662030912</v>
      </c>
      <c r="AQ134" s="28">
        <f t="shared" si="80"/>
        <v>-55.531487298899783</v>
      </c>
      <c r="AR134" s="28">
        <f t="shared" si="80"/>
        <v>-55.4934066998728</v>
      </c>
      <c r="AS134" s="28">
        <f t="shared" si="80"/>
        <v>-55.413369099092563</v>
      </c>
      <c r="AT134" s="28">
        <f t="shared" si="80"/>
        <v>-55.28749335340077</v>
      </c>
      <c r="AU134" s="28">
        <f t="shared" si="80"/>
        <v>-55.112708030722224</v>
      </c>
    </row>
    <row r="135" spans="2:47">
      <c r="B135" s="27" t="s">
        <v>501</v>
      </c>
      <c r="C135" s="29" t="s">
        <v>512</v>
      </c>
      <c r="D135" s="30">
        <f t="shared" ref="D135:AU135" si="81">SUM(D133:D134)</f>
        <v>0</v>
      </c>
      <c r="E135" s="30">
        <f t="shared" si="81"/>
        <v>0</v>
      </c>
      <c r="F135" s="30">
        <f t="shared" si="81"/>
        <v>0</v>
      </c>
      <c r="G135" s="30">
        <f t="shared" si="81"/>
        <v>0</v>
      </c>
      <c r="H135" s="30">
        <f t="shared" si="81"/>
        <v>0</v>
      </c>
      <c r="I135" s="30">
        <f t="shared" si="81"/>
        <v>0</v>
      </c>
      <c r="J135" s="30">
        <f t="shared" si="81"/>
        <v>-4.6860731399834907E-3</v>
      </c>
      <c r="K135" s="30">
        <f t="shared" si="81"/>
        <v>-3.6726123674932151E-3</v>
      </c>
      <c r="L135" s="30">
        <f t="shared" si="81"/>
        <v>-3.0312605687067027</v>
      </c>
      <c r="M135" s="30">
        <f t="shared" si="81"/>
        <v>-2.0111878174062099</v>
      </c>
      <c r="N135" s="30">
        <f t="shared" si="81"/>
        <v>1.5149549017236978</v>
      </c>
      <c r="O135" s="30">
        <f t="shared" si="81"/>
        <v>7.0486270820662398</v>
      </c>
      <c r="P135" s="30">
        <f t="shared" si="81"/>
        <v>15.276243798383419</v>
      </c>
      <c r="Q135" s="30">
        <f t="shared" si="81"/>
        <v>25.942374685361685</v>
      </c>
      <c r="R135" s="30">
        <f t="shared" si="81"/>
        <v>33.775503394207163</v>
      </c>
      <c r="S135" s="30">
        <f t="shared" si="81"/>
        <v>41.029288668195321</v>
      </c>
      <c r="T135" s="30">
        <f t="shared" si="81"/>
        <v>45.470758069618412</v>
      </c>
      <c r="U135" s="30">
        <f t="shared" si="81"/>
        <v>48.872130083742292</v>
      </c>
      <c r="V135" s="30">
        <f t="shared" si="81"/>
        <v>52.365464278822671</v>
      </c>
      <c r="W135" s="30">
        <f t="shared" si="81"/>
        <v>55.329738549862114</v>
      </c>
      <c r="X135" s="30">
        <f t="shared" si="81"/>
        <v>59.110117249469113</v>
      </c>
      <c r="Y135" s="30">
        <f t="shared" si="81"/>
        <v>63.188959273899599</v>
      </c>
      <c r="Z135" s="30">
        <f t="shared" si="81"/>
        <v>67.225195175608221</v>
      </c>
      <c r="AA135" s="30">
        <f t="shared" si="81"/>
        <v>69.58898958653333</v>
      </c>
      <c r="AB135" s="30">
        <f t="shared" si="81"/>
        <v>75.015486176252963</v>
      </c>
      <c r="AC135" s="30">
        <f t="shared" si="81"/>
        <v>79.098442883886648</v>
      </c>
      <c r="AD135" s="30">
        <f t="shared" si="81"/>
        <v>82.148658712653926</v>
      </c>
      <c r="AE135" s="30">
        <f t="shared" si="81"/>
        <v>86.120808125408601</v>
      </c>
      <c r="AF135" s="30">
        <f t="shared" si="81"/>
        <v>89.26234324321868</v>
      </c>
      <c r="AG135" s="30">
        <f t="shared" si="81"/>
        <v>90.166651485581056</v>
      </c>
      <c r="AH135" s="30">
        <f t="shared" si="81"/>
        <v>94.574014207024732</v>
      </c>
      <c r="AI135" s="30">
        <f t="shared" si="81"/>
        <v>97.549548746975717</v>
      </c>
      <c r="AJ135" s="30">
        <f t="shared" si="81"/>
        <v>99.692639052655196</v>
      </c>
      <c r="AK135" s="30">
        <f t="shared" si="81"/>
        <v>101.84315268683093</v>
      </c>
      <c r="AL135" s="30">
        <f t="shared" si="81"/>
        <v>103.53735625884489</v>
      </c>
      <c r="AM135" s="30">
        <f t="shared" si="81"/>
        <v>105.18831313796969</v>
      </c>
      <c r="AN135" s="30">
        <f t="shared" si="81"/>
        <v>105.38606705789744</v>
      </c>
      <c r="AO135" s="30">
        <f t="shared" si="81"/>
        <v>105.52420940286436</v>
      </c>
      <c r="AP135" s="30">
        <f t="shared" si="81"/>
        <v>105.59468955075529</v>
      </c>
      <c r="AQ135" s="30">
        <f t="shared" si="81"/>
        <v>105.59799572131774</v>
      </c>
      <c r="AR135" s="30">
        <f t="shared" si="81"/>
        <v>105.52558212087769</v>
      </c>
      <c r="AS135" s="30">
        <f t="shared" si="81"/>
        <v>105.37338360007735</v>
      </c>
      <c r="AT135" s="30">
        <f t="shared" si="81"/>
        <v>105.13401982464941</v>
      </c>
      <c r="AU135" s="30">
        <f t="shared" si="81"/>
        <v>104.80165019700021</v>
      </c>
    </row>
    <row r="137" spans="2:47">
      <c r="B137" s="24" t="s">
        <v>513</v>
      </c>
      <c r="C137" s="30" t="s">
        <v>512</v>
      </c>
      <c r="D137" s="30">
        <f>+NPV(Td,G135:AK135)</f>
        <v>415.33860285416944</v>
      </c>
      <c r="E137" s="30">
        <f>+NPV(Td,K135:Q135)</f>
        <v>30.099532368211189</v>
      </c>
    </row>
    <row r="140" spans="2:47" ht="14.1" thickBot="1"/>
    <row r="141" spans="2:47" ht="15.95" thickBot="1">
      <c r="B141" s="214" t="s">
        <v>528</v>
      </c>
      <c r="C141" s="215"/>
      <c r="D141" s="215"/>
      <c r="E141" s="215"/>
      <c r="F141" s="216"/>
    </row>
    <row r="143" spans="2:47">
      <c r="B143" s="26">
        <f>0.053*4.18*1000</f>
        <v>221.54</v>
      </c>
    </row>
    <row r="144" spans="2:47">
      <c r="B144" s="26">
        <f>+B143/1000</f>
        <v>0.22153999999999999</v>
      </c>
    </row>
  </sheetData>
  <mergeCells count="1">
    <mergeCell ref="B141:F141"/>
  </mergeCells>
  <hyperlinks>
    <hyperlink ref="B141:F141" location="Res_BlendingH2!A1" display="Ir a Hoja Resumen" xr:uid="{B3D8367E-670A-4B9C-8341-50A7F4E71FC3}"/>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D88F-2E8E-4CEA-8341-FFAE3399E551}">
  <sheetPr>
    <tabColor theme="5" tint="0.79998168889431442"/>
  </sheetPr>
  <dimension ref="B2:AU121"/>
  <sheetViews>
    <sheetView topLeftCell="A40" workbookViewId="0">
      <selection activeCell="E72" sqref="E72"/>
    </sheetView>
  </sheetViews>
  <sheetFormatPr defaultColWidth="11.42578125" defaultRowHeight="12.95"/>
  <cols>
    <col min="1" max="1" width="11.42578125" style="26"/>
    <col min="2" max="2" width="14.8554687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397</v>
      </c>
      <c r="C3" s="28" t="s">
        <v>498</v>
      </c>
      <c r="D3" s="28">
        <v>1170.8</v>
      </c>
      <c r="E3" s="28">
        <v>1243.0999999999999</v>
      </c>
      <c r="F3" s="28">
        <v>1325.7</v>
      </c>
      <c r="G3" s="28">
        <v>1418.9</v>
      </c>
      <c r="H3" s="28">
        <v>1523.1</v>
      </c>
      <c r="I3" s="28">
        <v>1500.6</v>
      </c>
      <c r="J3" s="28">
        <v>1514.4</v>
      </c>
      <c r="K3" s="28">
        <v>1527.1</v>
      </c>
      <c r="L3" s="28">
        <v>1543.1</v>
      </c>
      <c r="M3" s="28">
        <v>1554.7</v>
      </c>
      <c r="N3" s="28">
        <v>1563.9</v>
      </c>
      <c r="O3" s="28">
        <v>1570.4</v>
      </c>
      <c r="P3" s="28">
        <v>1572.4</v>
      </c>
      <c r="Q3" s="28">
        <v>1572.4</v>
      </c>
      <c r="R3" s="28">
        <v>1586.9</v>
      </c>
      <c r="S3" s="28">
        <v>1601</v>
      </c>
      <c r="T3" s="28">
        <v>1614.5</v>
      </c>
      <c r="U3" s="28">
        <v>1628.6</v>
      </c>
      <c r="V3" s="28">
        <v>1641.1</v>
      </c>
      <c r="W3" s="28">
        <v>1654</v>
      </c>
      <c r="X3" s="28">
        <v>1666</v>
      </c>
      <c r="Y3" s="28">
        <v>1677.5</v>
      </c>
      <c r="Z3" s="28">
        <v>1690.2</v>
      </c>
      <c r="AA3" s="28">
        <v>1701</v>
      </c>
      <c r="AB3" s="28">
        <v>1712.9</v>
      </c>
      <c r="AC3" s="28">
        <v>1723.5</v>
      </c>
      <c r="AD3" s="28">
        <v>1735.7</v>
      </c>
      <c r="AE3" s="28">
        <v>1746.7</v>
      </c>
      <c r="AF3" s="28">
        <v>1758.3</v>
      </c>
      <c r="AG3" s="28">
        <v>1767.9</v>
      </c>
      <c r="AH3" s="28">
        <v>1779.2</v>
      </c>
      <c r="AI3" s="28">
        <v>1789.8</v>
      </c>
      <c r="AJ3" s="28">
        <v>1800.5</v>
      </c>
      <c r="AK3" s="28">
        <v>1810.6</v>
      </c>
      <c r="AL3" s="28">
        <v>1820.4</v>
      </c>
      <c r="AM3" s="28">
        <v>1829.6</v>
      </c>
      <c r="AN3" s="28">
        <v>1837.6</v>
      </c>
      <c r="AO3" s="28">
        <v>1843.7</v>
      </c>
      <c r="AP3" s="28">
        <v>1849.1</v>
      </c>
      <c r="AQ3" s="28">
        <v>1851.8</v>
      </c>
      <c r="AR3" s="28">
        <v>1855</v>
      </c>
      <c r="AS3" s="28">
        <v>1857.7</v>
      </c>
      <c r="AT3" s="28">
        <v>1857</v>
      </c>
      <c r="AU3" s="28">
        <v>1855.6</v>
      </c>
    </row>
    <row r="4" spans="2:47">
      <c r="B4" s="27" t="s">
        <v>432</v>
      </c>
      <c r="C4" s="28" t="s">
        <v>498</v>
      </c>
      <c r="D4" s="28">
        <v>9785.1</v>
      </c>
      <c r="E4" s="28">
        <v>10206.6</v>
      </c>
      <c r="F4" s="28">
        <v>10609.4</v>
      </c>
      <c r="G4" s="28">
        <v>10993.2</v>
      </c>
      <c r="H4" s="28">
        <v>11357.7</v>
      </c>
      <c r="I4" s="28">
        <v>11598.1</v>
      </c>
      <c r="J4" s="28">
        <v>11870.1</v>
      </c>
      <c r="K4" s="28">
        <v>12012.2</v>
      </c>
      <c r="L4" s="28">
        <v>12151.7</v>
      </c>
      <c r="M4" s="28">
        <v>12281.6</v>
      </c>
      <c r="N4" s="28">
        <v>12405.4</v>
      </c>
      <c r="O4" s="28">
        <v>12522.7</v>
      </c>
      <c r="P4" s="28">
        <v>12631.2</v>
      </c>
      <c r="Q4" s="28">
        <v>12734.4</v>
      </c>
      <c r="R4" s="28">
        <v>12861.4</v>
      </c>
      <c r="S4" s="28">
        <v>12986.5</v>
      </c>
      <c r="T4" s="28">
        <v>13109.2</v>
      </c>
      <c r="U4" s="28">
        <v>13231</v>
      </c>
      <c r="V4" s="28">
        <v>13348.9</v>
      </c>
      <c r="W4" s="28">
        <v>13465.6</v>
      </c>
      <c r="X4" s="28">
        <v>13579.1</v>
      </c>
      <c r="Y4" s="28">
        <v>13690.2</v>
      </c>
      <c r="Z4" s="28">
        <v>13801</v>
      </c>
      <c r="AA4" s="28">
        <v>13907.3</v>
      </c>
      <c r="AB4" s="28">
        <v>14013.3</v>
      </c>
      <c r="AC4" s="28">
        <v>14115.3</v>
      </c>
      <c r="AD4" s="28">
        <v>14218</v>
      </c>
      <c r="AE4" s="28">
        <v>14316.8</v>
      </c>
      <c r="AF4" s="28">
        <v>14414.6</v>
      </c>
      <c r="AG4" s="28">
        <v>14507.7</v>
      </c>
      <c r="AH4" s="28">
        <v>14601.4</v>
      </c>
      <c r="AI4" s="28">
        <v>14692.2</v>
      </c>
      <c r="AJ4" s="28">
        <v>14781.1</v>
      </c>
      <c r="AK4" s="28">
        <v>14867.3</v>
      </c>
      <c r="AL4" s="28">
        <v>14951</v>
      </c>
      <c r="AM4" s="28">
        <v>15032</v>
      </c>
      <c r="AN4" s="28">
        <v>15109.3</v>
      </c>
      <c r="AO4" s="28">
        <v>15182.6</v>
      </c>
      <c r="AP4" s="28">
        <v>15253.5</v>
      </c>
      <c r="AQ4" s="28">
        <v>15319.6</v>
      </c>
      <c r="AR4" s="28">
        <v>15385.5</v>
      </c>
      <c r="AS4" s="28">
        <v>15449.5</v>
      </c>
      <c r="AT4" s="28">
        <v>15509</v>
      </c>
      <c r="AU4" s="28">
        <v>15566.1</v>
      </c>
    </row>
    <row r="5" spans="2:47">
      <c r="B5" s="27" t="s">
        <v>385</v>
      </c>
      <c r="C5" s="28" t="s">
        <v>498</v>
      </c>
      <c r="D5" s="28">
        <v>11384.4</v>
      </c>
      <c r="E5" s="28">
        <v>12012.1</v>
      </c>
      <c r="F5" s="28">
        <v>12626.4</v>
      </c>
      <c r="G5" s="28">
        <v>13227.4</v>
      </c>
      <c r="H5" s="28">
        <v>13814.8</v>
      </c>
      <c r="I5" s="28">
        <v>14957.5</v>
      </c>
      <c r="J5" s="28">
        <v>15234.9</v>
      </c>
      <c r="K5" s="28">
        <v>15484.1</v>
      </c>
      <c r="L5" s="28">
        <v>15777.3</v>
      </c>
      <c r="M5" s="28">
        <v>16075.8</v>
      </c>
      <c r="N5" s="28">
        <v>16371.9</v>
      </c>
      <c r="O5" s="28">
        <v>16671.400000000001</v>
      </c>
      <c r="P5" s="28">
        <v>16972.8</v>
      </c>
      <c r="Q5" s="28">
        <v>17275.099999999999</v>
      </c>
      <c r="R5" s="28">
        <v>17526.900000000001</v>
      </c>
      <c r="S5" s="28">
        <v>17772.900000000001</v>
      </c>
      <c r="T5" s="28">
        <v>18013.900000000001</v>
      </c>
      <c r="U5" s="28">
        <v>18251</v>
      </c>
      <c r="V5" s="28">
        <v>18483.3</v>
      </c>
      <c r="W5" s="28">
        <v>18711.400000000001</v>
      </c>
      <c r="X5" s="28">
        <v>18934.599999999999</v>
      </c>
      <c r="Y5" s="28">
        <v>19152.7</v>
      </c>
      <c r="Z5" s="28">
        <v>19365.900000000001</v>
      </c>
      <c r="AA5" s="28">
        <v>19573.900000000001</v>
      </c>
      <c r="AB5" s="28">
        <v>19777</v>
      </c>
      <c r="AC5" s="28">
        <v>19974.3</v>
      </c>
      <c r="AD5" s="28">
        <v>20166.2</v>
      </c>
      <c r="AE5" s="28">
        <v>20351.900000000001</v>
      </c>
      <c r="AF5" s="28">
        <v>20532.099999999999</v>
      </c>
      <c r="AG5" s="28">
        <v>20705.900000000001</v>
      </c>
      <c r="AH5" s="28">
        <v>20874</v>
      </c>
      <c r="AI5" s="28">
        <v>21036.2</v>
      </c>
      <c r="AJ5" s="28">
        <v>21192.6</v>
      </c>
      <c r="AK5" s="28">
        <v>21343.3</v>
      </c>
      <c r="AL5" s="28">
        <v>21488.2</v>
      </c>
      <c r="AM5" s="28">
        <v>21635.1</v>
      </c>
      <c r="AN5" s="28">
        <v>21785.200000000001</v>
      </c>
      <c r="AO5" s="28">
        <v>21939.599999999999</v>
      </c>
      <c r="AP5" s="28">
        <v>22097.5</v>
      </c>
      <c r="AQ5" s="28">
        <v>22257.599999999999</v>
      </c>
      <c r="AR5" s="28">
        <v>22423.3</v>
      </c>
      <c r="AS5" s="28">
        <v>22591.3</v>
      </c>
      <c r="AT5" s="28">
        <v>22761.7</v>
      </c>
      <c r="AU5" s="28">
        <v>22936.400000000001</v>
      </c>
    </row>
    <row r="6" spans="2:47">
      <c r="B6" s="27" t="s">
        <v>434</v>
      </c>
      <c r="C6" s="28" t="s">
        <v>498</v>
      </c>
      <c r="D6" s="28">
        <v>5329.1</v>
      </c>
      <c r="E6" s="28">
        <v>5391.7</v>
      </c>
      <c r="F6" s="28">
        <v>5450.6</v>
      </c>
      <c r="G6" s="28">
        <v>5506</v>
      </c>
      <c r="H6" s="28">
        <v>5557.8</v>
      </c>
      <c r="I6" s="28">
        <v>5669.5</v>
      </c>
      <c r="J6" s="28">
        <v>5746.4</v>
      </c>
      <c r="K6" s="28">
        <v>5808.4</v>
      </c>
      <c r="L6" s="28">
        <v>5869.9</v>
      </c>
      <c r="M6" s="28">
        <v>5926.3</v>
      </c>
      <c r="N6" s="28">
        <v>5981.5</v>
      </c>
      <c r="O6" s="28">
        <v>6035.2</v>
      </c>
      <c r="P6" s="28">
        <v>6087.4</v>
      </c>
      <c r="Q6" s="28">
        <v>6138.1</v>
      </c>
      <c r="R6" s="28">
        <v>6193.5</v>
      </c>
      <c r="S6" s="28">
        <v>6248.1</v>
      </c>
      <c r="T6" s="28">
        <v>6301.8</v>
      </c>
      <c r="U6" s="28">
        <v>6354.5</v>
      </c>
      <c r="V6" s="28">
        <v>6406.3</v>
      </c>
      <c r="W6" s="28">
        <v>6457.1</v>
      </c>
      <c r="X6" s="28">
        <v>6507</v>
      </c>
      <c r="Y6" s="28">
        <v>6555.8</v>
      </c>
      <c r="Z6" s="28">
        <v>6603.7</v>
      </c>
      <c r="AA6" s="28">
        <v>6649</v>
      </c>
      <c r="AB6" s="28">
        <v>6691.8</v>
      </c>
      <c r="AC6" s="28">
        <v>6733.1</v>
      </c>
      <c r="AD6" s="28">
        <v>6772.8</v>
      </c>
      <c r="AE6" s="28">
        <v>6810.7</v>
      </c>
      <c r="AF6" s="28">
        <v>6846.5</v>
      </c>
      <c r="AG6" s="28">
        <v>6880.2</v>
      </c>
      <c r="AH6" s="28">
        <v>6911.7</v>
      </c>
      <c r="AI6" s="28">
        <v>6940.8</v>
      </c>
      <c r="AJ6" s="28">
        <v>6967.3</v>
      </c>
      <c r="AK6" s="28">
        <v>6990.9</v>
      </c>
      <c r="AL6" s="28">
        <v>7011.4</v>
      </c>
      <c r="AM6" s="28">
        <v>7028.4</v>
      </c>
      <c r="AN6" s="28">
        <v>7041.7</v>
      </c>
      <c r="AO6" s="28">
        <v>7050.9</v>
      </c>
      <c r="AP6" s="28">
        <v>7055.6</v>
      </c>
      <c r="AQ6" s="28">
        <v>7055.8</v>
      </c>
      <c r="AR6" s="28">
        <v>7051</v>
      </c>
      <c r="AS6" s="28">
        <v>7040.8</v>
      </c>
      <c r="AT6" s="28">
        <v>7024.8</v>
      </c>
      <c r="AU6" s="28">
        <v>7002.6</v>
      </c>
    </row>
    <row r="7" spans="2:47">
      <c r="B7" s="27" t="s">
        <v>439</v>
      </c>
      <c r="C7" s="28" t="s">
        <v>498</v>
      </c>
      <c r="D7" s="28">
        <v>127.8</v>
      </c>
      <c r="E7" s="28">
        <v>154</v>
      </c>
      <c r="F7" s="28">
        <v>180.3</v>
      </c>
      <c r="G7" s="28">
        <v>206.5</v>
      </c>
      <c r="H7" s="28">
        <v>232.8</v>
      </c>
      <c r="I7" s="28">
        <v>232.5</v>
      </c>
      <c r="J7" s="28">
        <v>232</v>
      </c>
      <c r="K7" s="28">
        <v>231.6</v>
      </c>
      <c r="L7" s="28">
        <v>231.1</v>
      </c>
      <c r="M7" s="28">
        <v>230.7</v>
      </c>
      <c r="N7" s="28">
        <v>230.2</v>
      </c>
      <c r="O7" s="28">
        <v>229.9</v>
      </c>
      <c r="P7" s="28">
        <v>229.4</v>
      </c>
      <c r="Q7" s="28">
        <v>229.1</v>
      </c>
      <c r="R7" s="28">
        <v>228.8</v>
      </c>
      <c r="S7" s="28">
        <v>228.4</v>
      </c>
      <c r="T7" s="28">
        <v>228.1</v>
      </c>
      <c r="U7" s="28">
        <v>227.8</v>
      </c>
      <c r="V7" s="28">
        <v>227.6</v>
      </c>
      <c r="W7" s="28">
        <v>227.3</v>
      </c>
      <c r="X7" s="28">
        <v>227</v>
      </c>
      <c r="Y7" s="28">
        <v>226.7</v>
      </c>
      <c r="Z7" s="28">
        <v>226.5</v>
      </c>
      <c r="AA7" s="28">
        <v>226.3</v>
      </c>
      <c r="AB7" s="28">
        <v>226.1</v>
      </c>
      <c r="AC7" s="28">
        <v>225.9</v>
      </c>
      <c r="AD7" s="28">
        <v>225.6</v>
      </c>
      <c r="AE7" s="28">
        <v>225.5</v>
      </c>
      <c r="AF7" s="28">
        <v>225.3</v>
      </c>
      <c r="AG7" s="28">
        <v>225.1</v>
      </c>
      <c r="AH7" s="28">
        <v>225</v>
      </c>
      <c r="AI7" s="28">
        <v>224.8</v>
      </c>
      <c r="AJ7" s="28">
        <v>224.7</v>
      </c>
      <c r="AK7" s="28">
        <v>224.6</v>
      </c>
      <c r="AL7" s="28">
        <v>224.4</v>
      </c>
      <c r="AM7" s="28">
        <v>224.3</v>
      </c>
      <c r="AN7" s="28">
        <v>224.2</v>
      </c>
      <c r="AO7" s="28">
        <v>224.1</v>
      </c>
      <c r="AP7" s="28">
        <v>224</v>
      </c>
      <c r="AQ7" s="28">
        <v>223.9</v>
      </c>
      <c r="AR7" s="28">
        <v>223.8</v>
      </c>
      <c r="AS7" s="28">
        <v>223.7</v>
      </c>
      <c r="AT7" s="28">
        <v>223.6</v>
      </c>
      <c r="AU7" s="28">
        <v>223.5</v>
      </c>
    </row>
    <row r="8" spans="2:47">
      <c r="B8" s="27" t="s">
        <v>391</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436</v>
      </c>
      <c r="C9" s="28" t="s">
        <v>498</v>
      </c>
      <c r="D9" s="28">
        <v>17077.8</v>
      </c>
      <c r="E9" s="28">
        <v>18738.7</v>
      </c>
      <c r="F9" s="28">
        <v>20364.3</v>
      </c>
      <c r="G9" s="28">
        <v>21954.1</v>
      </c>
      <c r="H9" s="28">
        <v>23507.5</v>
      </c>
      <c r="I9" s="28">
        <v>23498.799999999999</v>
      </c>
      <c r="J9" s="28">
        <v>23780.799999999999</v>
      </c>
      <c r="K9" s="28">
        <v>23937.3</v>
      </c>
      <c r="L9" s="28">
        <v>24067.1</v>
      </c>
      <c r="M9" s="28">
        <v>24150.799999999999</v>
      </c>
      <c r="N9" s="28">
        <v>24215</v>
      </c>
      <c r="O9" s="28">
        <v>24263</v>
      </c>
      <c r="P9" s="28">
        <v>24260.9</v>
      </c>
      <c r="Q9" s="28">
        <v>24252</v>
      </c>
      <c r="R9" s="28">
        <v>24392.1</v>
      </c>
      <c r="S9" s="28">
        <v>24528.9</v>
      </c>
      <c r="T9" s="28">
        <v>24657</v>
      </c>
      <c r="U9" s="28">
        <v>24802.799999999999</v>
      </c>
      <c r="V9" s="28">
        <v>24921.4</v>
      </c>
      <c r="W9" s="28">
        <v>25048.7</v>
      </c>
      <c r="X9" s="28">
        <v>25164.400000000001</v>
      </c>
      <c r="Y9" s="28">
        <v>25269.4</v>
      </c>
      <c r="Z9" s="28">
        <v>25406.7</v>
      </c>
      <c r="AA9" s="28">
        <v>25506.6</v>
      </c>
      <c r="AB9" s="28">
        <v>25632.400000000001</v>
      </c>
      <c r="AC9" s="28">
        <v>25727.5</v>
      </c>
      <c r="AD9" s="28">
        <v>25860.3</v>
      </c>
      <c r="AE9" s="28">
        <v>25966.6</v>
      </c>
      <c r="AF9" s="28">
        <v>26088.799999999999</v>
      </c>
      <c r="AG9" s="28">
        <v>26163.4</v>
      </c>
      <c r="AH9" s="28">
        <v>26281.4</v>
      </c>
      <c r="AI9" s="28">
        <v>26378.400000000001</v>
      </c>
      <c r="AJ9" s="28">
        <v>26482.1</v>
      </c>
      <c r="AK9" s="28">
        <v>26567.3</v>
      </c>
      <c r="AL9" s="28">
        <v>26658.6</v>
      </c>
      <c r="AM9" s="28">
        <v>26738.9</v>
      </c>
      <c r="AN9" s="28">
        <v>26801.3</v>
      </c>
      <c r="AO9" s="28">
        <v>26808.5</v>
      </c>
      <c r="AP9" s="28">
        <v>26802.799999999999</v>
      </c>
      <c r="AQ9" s="28">
        <v>26735.9</v>
      </c>
      <c r="AR9" s="28">
        <v>26673.8</v>
      </c>
      <c r="AS9" s="28">
        <v>26599.599999999999</v>
      </c>
      <c r="AT9" s="28">
        <v>26474.7</v>
      </c>
      <c r="AU9" s="28">
        <v>26345.599999999999</v>
      </c>
    </row>
    <row r="10" spans="2:47">
      <c r="B10" s="27" t="s">
        <v>501</v>
      </c>
      <c r="C10" s="29" t="s">
        <v>498</v>
      </c>
      <c r="D10" s="30">
        <f>SUM(D3:D9)</f>
        <v>44875</v>
      </c>
      <c r="E10" s="30">
        <f t="shared" ref="E10:AU10" si="0">SUM(E3:E9)</f>
        <v>47746.200000000004</v>
      </c>
      <c r="F10" s="30">
        <f t="shared" si="0"/>
        <v>50556.7</v>
      </c>
      <c r="G10" s="30">
        <f t="shared" si="0"/>
        <v>53306.1</v>
      </c>
      <c r="H10" s="30">
        <f t="shared" si="0"/>
        <v>55993.7</v>
      </c>
      <c r="I10" s="30">
        <f t="shared" si="0"/>
        <v>57457</v>
      </c>
      <c r="J10" s="30">
        <f t="shared" si="0"/>
        <v>58378.600000000006</v>
      </c>
      <c r="K10" s="30">
        <f t="shared" si="0"/>
        <v>59000.7</v>
      </c>
      <c r="L10" s="30">
        <f t="shared" si="0"/>
        <v>59640.2</v>
      </c>
      <c r="M10" s="30">
        <f t="shared" si="0"/>
        <v>60219.899999999994</v>
      </c>
      <c r="N10" s="30">
        <f t="shared" si="0"/>
        <v>60767.899999999994</v>
      </c>
      <c r="O10" s="30">
        <f t="shared" si="0"/>
        <v>61292.6</v>
      </c>
      <c r="P10" s="30">
        <f t="shared" si="0"/>
        <v>61754.100000000006</v>
      </c>
      <c r="Q10" s="30">
        <f t="shared" si="0"/>
        <v>62201.1</v>
      </c>
      <c r="R10" s="30">
        <f t="shared" si="0"/>
        <v>62789.599999999999</v>
      </c>
      <c r="S10" s="30">
        <f t="shared" si="0"/>
        <v>63365.8</v>
      </c>
      <c r="T10" s="30">
        <f t="shared" si="0"/>
        <v>63924.5</v>
      </c>
      <c r="U10" s="30">
        <f t="shared" si="0"/>
        <v>64495.7</v>
      </c>
      <c r="V10" s="30">
        <f t="shared" si="0"/>
        <v>65028.600000000006</v>
      </c>
      <c r="W10" s="30">
        <f t="shared" si="0"/>
        <v>65564.100000000006</v>
      </c>
      <c r="X10" s="30">
        <f t="shared" si="0"/>
        <v>66078.100000000006</v>
      </c>
      <c r="Y10" s="30">
        <f t="shared" si="0"/>
        <v>66572.3</v>
      </c>
      <c r="Z10" s="30">
        <f t="shared" si="0"/>
        <v>67094</v>
      </c>
      <c r="AA10" s="30">
        <f t="shared" si="0"/>
        <v>67564.100000000006</v>
      </c>
      <c r="AB10" s="30">
        <f t="shared" si="0"/>
        <v>68053.5</v>
      </c>
      <c r="AC10" s="30">
        <f t="shared" si="0"/>
        <v>68499.600000000006</v>
      </c>
      <c r="AD10" s="30">
        <f t="shared" si="0"/>
        <v>68978.600000000006</v>
      </c>
      <c r="AE10" s="30">
        <f t="shared" si="0"/>
        <v>69418.2</v>
      </c>
      <c r="AF10" s="30">
        <f t="shared" si="0"/>
        <v>69865.600000000006</v>
      </c>
      <c r="AG10" s="30">
        <f t="shared" si="0"/>
        <v>70250.2</v>
      </c>
      <c r="AH10" s="30">
        <f t="shared" si="0"/>
        <v>70672.7</v>
      </c>
      <c r="AI10" s="30">
        <f t="shared" si="0"/>
        <v>71062.200000000012</v>
      </c>
      <c r="AJ10" s="30">
        <f t="shared" si="0"/>
        <v>71448.299999999988</v>
      </c>
      <c r="AK10" s="30">
        <f t="shared" si="0"/>
        <v>71804</v>
      </c>
      <c r="AL10" s="30">
        <f t="shared" si="0"/>
        <v>72154</v>
      </c>
      <c r="AM10" s="30">
        <f t="shared" si="0"/>
        <v>72488.3</v>
      </c>
      <c r="AN10" s="30">
        <f t="shared" si="0"/>
        <v>72799.299999999988</v>
      </c>
      <c r="AO10" s="30">
        <f t="shared" si="0"/>
        <v>73049.399999999994</v>
      </c>
      <c r="AP10" s="30">
        <f t="shared" si="0"/>
        <v>73282.5</v>
      </c>
      <c r="AQ10" s="30">
        <f t="shared" si="0"/>
        <v>73444.600000000006</v>
      </c>
      <c r="AR10" s="30">
        <f t="shared" si="0"/>
        <v>73612.400000000009</v>
      </c>
      <c r="AS10" s="30">
        <f t="shared" si="0"/>
        <v>73762.600000000006</v>
      </c>
      <c r="AT10" s="30">
        <f t="shared" si="0"/>
        <v>73850.8</v>
      </c>
      <c r="AU10" s="30">
        <f t="shared" si="0"/>
        <v>73929.8</v>
      </c>
    </row>
    <row r="12" spans="2:47">
      <c r="B12" s="24" t="s">
        <v>502</v>
      </c>
      <c r="C12" s="25" t="s">
        <v>422</v>
      </c>
      <c r="D12" s="25">
        <v>2017</v>
      </c>
      <c r="E12" s="25">
        <v>2018</v>
      </c>
      <c r="F12" s="25">
        <v>2019</v>
      </c>
      <c r="G12" s="25">
        <v>2020</v>
      </c>
      <c r="H12" s="25">
        <v>2021</v>
      </c>
      <c r="I12" s="25">
        <v>2022</v>
      </c>
      <c r="J12" s="25">
        <v>2023</v>
      </c>
      <c r="K12" s="25">
        <v>2024</v>
      </c>
      <c r="L12" s="25">
        <v>2025</v>
      </c>
      <c r="M12" s="25">
        <v>2026</v>
      </c>
      <c r="N12" s="25">
        <v>2027</v>
      </c>
      <c r="O12" s="25">
        <v>2028</v>
      </c>
      <c r="P12" s="25">
        <v>2029</v>
      </c>
      <c r="Q12" s="25">
        <v>2030</v>
      </c>
      <c r="R12" s="25">
        <v>2031</v>
      </c>
      <c r="S12" s="25">
        <v>2032</v>
      </c>
      <c r="T12" s="25">
        <v>2033</v>
      </c>
      <c r="U12" s="25">
        <v>2034</v>
      </c>
      <c r="V12" s="25">
        <v>2035</v>
      </c>
      <c r="W12" s="25">
        <v>2036</v>
      </c>
      <c r="X12" s="25">
        <v>2037</v>
      </c>
      <c r="Y12" s="25">
        <v>2038</v>
      </c>
      <c r="Z12" s="25">
        <v>2039</v>
      </c>
      <c r="AA12" s="25">
        <v>2040</v>
      </c>
      <c r="AB12" s="25">
        <v>2041</v>
      </c>
      <c r="AC12" s="25">
        <v>2042</v>
      </c>
      <c r="AD12" s="25">
        <v>2043</v>
      </c>
      <c r="AE12" s="25">
        <v>2044</v>
      </c>
      <c r="AF12" s="25">
        <v>2045</v>
      </c>
      <c r="AG12" s="25">
        <v>2046</v>
      </c>
      <c r="AH12" s="25">
        <v>2047</v>
      </c>
      <c r="AI12" s="25">
        <v>2048</v>
      </c>
      <c r="AJ12" s="25">
        <v>2049</v>
      </c>
      <c r="AK12" s="25">
        <v>2050</v>
      </c>
      <c r="AL12" s="25">
        <v>2051</v>
      </c>
      <c r="AM12" s="25">
        <v>2052</v>
      </c>
      <c r="AN12" s="25">
        <v>2053</v>
      </c>
      <c r="AO12" s="25">
        <v>2054</v>
      </c>
      <c r="AP12" s="25">
        <v>2055</v>
      </c>
      <c r="AQ12" s="25">
        <v>2056</v>
      </c>
      <c r="AR12" s="25">
        <v>2057</v>
      </c>
      <c r="AS12" s="25">
        <v>2058</v>
      </c>
      <c r="AT12" s="25">
        <v>2059</v>
      </c>
      <c r="AU12" s="25">
        <v>2060</v>
      </c>
    </row>
    <row r="13" spans="2:47">
      <c r="B13" s="27" t="s">
        <v>397</v>
      </c>
      <c r="C13" s="28" t="s">
        <v>498</v>
      </c>
      <c r="D13" s="28">
        <v>1170.8</v>
      </c>
      <c r="E13" s="28">
        <v>1243.0999999999999</v>
      </c>
      <c r="F13" s="28">
        <v>1325.7</v>
      </c>
      <c r="G13" s="28">
        <v>1418.9</v>
      </c>
      <c r="H13" s="28">
        <v>1523.1</v>
      </c>
      <c r="I13" s="28">
        <v>1500.6</v>
      </c>
      <c r="J13" s="28">
        <v>1514.4</v>
      </c>
      <c r="K13" s="28">
        <v>1527.1</v>
      </c>
      <c r="L13" s="28">
        <v>1543.1</v>
      </c>
      <c r="M13" s="28">
        <v>1554.7</v>
      </c>
      <c r="N13" s="28">
        <v>1563.9</v>
      </c>
      <c r="O13" s="28">
        <v>1570.4</v>
      </c>
      <c r="P13" s="28">
        <v>1572.4</v>
      </c>
      <c r="Q13" s="28">
        <v>1572.4</v>
      </c>
      <c r="R13" s="28">
        <v>1586.9</v>
      </c>
      <c r="S13" s="28">
        <v>1601</v>
      </c>
      <c r="T13" s="28">
        <v>1614.5</v>
      </c>
      <c r="U13" s="28">
        <v>1628.6</v>
      </c>
      <c r="V13" s="28">
        <v>1641.1</v>
      </c>
      <c r="W13" s="28">
        <v>1654</v>
      </c>
      <c r="X13" s="28">
        <v>1666</v>
      </c>
      <c r="Y13" s="28">
        <v>1677.5</v>
      </c>
      <c r="Z13" s="28">
        <v>1690.1</v>
      </c>
      <c r="AA13" s="28">
        <v>1700.6</v>
      </c>
      <c r="AB13" s="28">
        <v>1710.8</v>
      </c>
      <c r="AC13" s="28">
        <v>1717.1</v>
      </c>
      <c r="AD13" s="28">
        <v>1723.6</v>
      </c>
      <c r="AE13" s="28">
        <v>1727.2</v>
      </c>
      <c r="AF13" s="28">
        <v>1724</v>
      </c>
      <c r="AG13" s="28">
        <v>1712.8</v>
      </c>
      <c r="AH13" s="28">
        <v>1699.7</v>
      </c>
      <c r="AI13" s="28">
        <v>1682.1</v>
      </c>
      <c r="AJ13" s="28">
        <v>1651.8</v>
      </c>
      <c r="AK13" s="28">
        <v>1600.2</v>
      </c>
      <c r="AL13" s="28">
        <v>1537.4</v>
      </c>
      <c r="AM13" s="28">
        <v>1468.2</v>
      </c>
      <c r="AN13" s="28">
        <v>1392.4</v>
      </c>
      <c r="AO13" s="28">
        <v>1311.1</v>
      </c>
      <c r="AP13" s="28">
        <v>1227</v>
      </c>
      <c r="AQ13" s="28">
        <v>1139.3</v>
      </c>
      <c r="AR13" s="28">
        <v>1053</v>
      </c>
      <c r="AS13" s="28">
        <v>968</v>
      </c>
      <c r="AT13" s="28">
        <v>884.1</v>
      </c>
      <c r="AU13" s="28">
        <v>804.6</v>
      </c>
    </row>
    <row r="14" spans="2:47">
      <c r="B14" s="27" t="s">
        <v>432</v>
      </c>
      <c r="C14" s="28" t="s">
        <v>498</v>
      </c>
      <c r="D14" s="28">
        <v>9785.1</v>
      </c>
      <c r="E14" s="28">
        <v>10206.6</v>
      </c>
      <c r="F14" s="28">
        <v>10609.4</v>
      </c>
      <c r="G14" s="28">
        <v>10993.2</v>
      </c>
      <c r="H14" s="28">
        <v>11357.7</v>
      </c>
      <c r="I14" s="28">
        <v>11598.1</v>
      </c>
      <c r="J14" s="28">
        <v>11870.1</v>
      </c>
      <c r="K14" s="28">
        <v>12012.2</v>
      </c>
      <c r="L14" s="28">
        <v>12151.7</v>
      </c>
      <c r="M14" s="28">
        <v>12281.6</v>
      </c>
      <c r="N14" s="28">
        <v>12405.4</v>
      </c>
      <c r="O14" s="28">
        <v>12522.7</v>
      </c>
      <c r="P14" s="28">
        <v>12631.2</v>
      </c>
      <c r="Q14" s="28">
        <v>12734.4</v>
      </c>
      <c r="R14" s="28">
        <v>12861.4</v>
      </c>
      <c r="S14" s="28">
        <v>12986.5</v>
      </c>
      <c r="T14" s="28">
        <v>13109.2</v>
      </c>
      <c r="U14" s="28">
        <v>13231</v>
      </c>
      <c r="V14" s="28">
        <v>13348.9</v>
      </c>
      <c r="W14" s="28">
        <v>13465.6</v>
      </c>
      <c r="X14" s="28">
        <v>13579.1</v>
      </c>
      <c r="Y14" s="28">
        <v>13690.1</v>
      </c>
      <c r="Z14" s="28">
        <v>13800.8</v>
      </c>
      <c r="AA14" s="28">
        <v>13906.7</v>
      </c>
      <c r="AB14" s="28">
        <v>14011.1</v>
      </c>
      <c r="AC14" s="28">
        <v>14110</v>
      </c>
      <c r="AD14" s="28">
        <v>14208.5</v>
      </c>
      <c r="AE14" s="28">
        <v>14301.2</v>
      </c>
      <c r="AF14" s="28">
        <v>14386.3</v>
      </c>
      <c r="AG14" s="28">
        <v>14462.8</v>
      </c>
      <c r="AH14" s="28">
        <v>14537.3</v>
      </c>
      <c r="AI14" s="28">
        <v>14606</v>
      </c>
      <c r="AJ14" s="28">
        <v>14648.2</v>
      </c>
      <c r="AK14" s="28">
        <v>14644.2</v>
      </c>
      <c r="AL14" s="28">
        <v>14625.7</v>
      </c>
      <c r="AM14" s="28">
        <v>14597.4</v>
      </c>
      <c r="AN14" s="28">
        <v>14559.5</v>
      </c>
      <c r="AO14" s="28">
        <v>14513.3</v>
      </c>
      <c r="AP14" s="28">
        <v>14462.1</v>
      </c>
      <c r="AQ14" s="28">
        <v>14405.3</v>
      </c>
      <c r="AR14" s="28">
        <v>14349.6</v>
      </c>
      <c r="AS14" s="28">
        <v>14295.5</v>
      </c>
      <c r="AT14" s="28">
        <v>14242.1</v>
      </c>
      <c r="AU14" s="28">
        <v>14194.3</v>
      </c>
    </row>
    <row r="15" spans="2:47">
      <c r="B15" s="27" t="s">
        <v>385</v>
      </c>
      <c r="C15" s="28" t="s">
        <v>498</v>
      </c>
      <c r="D15" s="28">
        <v>11384.4</v>
      </c>
      <c r="E15" s="28">
        <v>12012.1</v>
      </c>
      <c r="F15" s="28">
        <v>12626.4</v>
      </c>
      <c r="G15" s="28">
        <v>13227.4</v>
      </c>
      <c r="H15" s="28">
        <v>13814.8</v>
      </c>
      <c r="I15" s="28">
        <v>14957.5</v>
      </c>
      <c r="J15" s="28">
        <v>15234.9</v>
      </c>
      <c r="K15" s="28">
        <v>15484.1</v>
      </c>
      <c r="L15" s="28">
        <v>15777.3</v>
      </c>
      <c r="M15" s="28">
        <v>16075.8</v>
      </c>
      <c r="N15" s="28">
        <v>16371.9</v>
      </c>
      <c r="O15" s="28">
        <v>16671.400000000001</v>
      </c>
      <c r="P15" s="28">
        <v>16972.8</v>
      </c>
      <c r="Q15" s="28">
        <v>17275.099999999999</v>
      </c>
      <c r="R15" s="28">
        <v>17526.900000000001</v>
      </c>
      <c r="S15" s="28">
        <v>17772.900000000001</v>
      </c>
      <c r="T15" s="28">
        <v>18013.900000000001</v>
      </c>
      <c r="U15" s="28">
        <v>18251</v>
      </c>
      <c r="V15" s="28">
        <v>18484.099999999999</v>
      </c>
      <c r="W15" s="28">
        <v>18713.400000000001</v>
      </c>
      <c r="X15" s="28">
        <v>18938.3</v>
      </c>
      <c r="Y15" s="28">
        <v>19158.5</v>
      </c>
      <c r="Z15" s="28">
        <v>19374.5</v>
      </c>
      <c r="AA15" s="28">
        <v>19588.900000000001</v>
      </c>
      <c r="AB15" s="28">
        <v>19811.599999999999</v>
      </c>
      <c r="AC15" s="28">
        <v>20045.099999999999</v>
      </c>
      <c r="AD15" s="28">
        <v>20286.599999999999</v>
      </c>
      <c r="AE15" s="28">
        <v>20534</v>
      </c>
      <c r="AF15" s="28">
        <v>20804.7</v>
      </c>
      <c r="AG15" s="28">
        <v>21091.8</v>
      </c>
      <c r="AH15" s="28">
        <v>21390.400000000001</v>
      </c>
      <c r="AI15" s="28">
        <v>21701.4</v>
      </c>
      <c r="AJ15" s="28">
        <v>22034.7</v>
      </c>
      <c r="AK15" s="28">
        <v>22407.5</v>
      </c>
      <c r="AL15" s="28">
        <v>22810.6</v>
      </c>
      <c r="AM15" s="28">
        <v>23230.9</v>
      </c>
      <c r="AN15" s="28">
        <v>23665.8</v>
      </c>
      <c r="AO15" s="28">
        <v>24111.599999999999</v>
      </c>
      <c r="AP15" s="28">
        <v>24564.1</v>
      </c>
      <c r="AQ15" s="28">
        <v>25018</v>
      </c>
      <c r="AR15" s="28">
        <v>25468.7</v>
      </c>
      <c r="AS15" s="28">
        <v>25910.9</v>
      </c>
      <c r="AT15" s="28">
        <v>26339.5</v>
      </c>
      <c r="AU15" s="28">
        <v>26751.200000000001</v>
      </c>
    </row>
    <row r="16" spans="2:47">
      <c r="B16" s="27" t="s">
        <v>434</v>
      </c>
      <c r="C16" s="28" t="s">
        <v>498</v>
      </c>
      <c r="D16" s="28">
        <v>5329.1</v>
      </c>
      <c r="E16" s="28">
        <v>5391.7</v>
      </c>
      <c r="F16" s="28">
        <v>5450.6</v>
      </c>
      <c r="G16" s="28">
        <v>5506</v>
      </c>
      <c r="H16" s="28">
        <v>5557.8</v>
      </c>
      <c r="I16" s="28">
        <v>5669.5</v>
      </c>
      <c r="J16" s="28">
        <v>5746.4</v>
      </c>
      <c r="K16" s="28">
        <v>5808.4</v>
      </c>
      <c r="L16" s="28">
        <v>5869.9</v>
      </c>
      <c r="M16" s="28">
        <v>5926.3</v>
      </c>
      <c r="N16" s="28">
        <v>5981.5</v>
      </c>
      <c r="O16" s="28">
        <v>6035.2</v>
      </c>
      <c r="P16" s="28">
        <v>6087.4</v>
      </c>
      <c r="Q16" s="28">
        <v>6138.1</v>
      </c>
      <c r="R16" s="28">
        <v>6193.5</v>
      </c>
      <c r="S16" s="28">
        <v>6248.1</v>
      </c>
      <c r="T16" s="28">
        <v>6301.8</v>
      </c>
      <c r="U16" s="28">
        <v>6354.5</v>
      </c>
      <c r="V16" s="28">
        <v>6403.7</v>
      </c>
      <c r="W16" s="28">
        <v>6450</v>
      </c>
      <c r="X16" s="28">
        <v>6493.6</v>
      </c>
      <c r="Y16" s="28">
        <v>6534.7</v>
      </c>
      <c r="Z16" s="28">
        <v>6572.8</v>
      </c>
      <c r="AA16" s="28">
        <v>6607.4</v>
      </c>
      <c r="AB16" s="28">
        <v>6637.9</v>
      </c>
      <c r="AC16" s="28">
        <v>6663.5</v>
      </c>
      <c r="AD16" s="28">
        <v>6683.5</v>
      </c>
      <c r="AE16" s="28">
        <v>6696.9</v>
      </c>
      <c r="AF16" s="28">
        <v>6702.1</v>
      </c>
      <c r="AG16" s="28">
        <v>6698.2</v>
      </c>
      <c r="AH16" s="28">
        <v>6683.9</v>
      </c>
      <c r="AI16" s="28">
        <v>6658</v>
      </c>
      <c r="AJ16" s="28">
        <v>6615</v>
      </c>
      <c r="AK16" s="28">
        <v>6552.3</v>
      </c>
      <c r="AL16" s="28">
        <v>6474.1</v>
      </c>
      <c r="AM16" s="28">
        <v>6380.6</v>
      </c>
      <c r="AN16" s="28">
        <v>6272.6</v>
      </c>
      <c r="AO16" s="28">
        <v>6152</v>
      </c>
      <c r="AP16" s="28">
        <v>6021.3</v>
      </c>
      <c r="AQ16" s="28">
        <v>5883.8</v>
      </c>
      <c r="AR16" s="28">
        <v>5743.4</v>
      </c>
      <c r="AS16" s="28">
        <v>5603.8</v>
      </c>
      <c r="AT16" s="28">
        <v>5468.8</v>
      </c>
      <c r="AU16" s="28">
        <v>5341.8</v>
      </c>
    </row>
    <row r="17" spans="2:47">
      <c r="B17" s="27" t="s">
        <v>439</v>
      </c>
      <c r="C17" s="28" t="s">
        <v>498</v>
      </c>
      <c r="D17" s="28">
        <v>127.8</v>
      </c>
      <c r="E17" s="28">
        <v>154</v>
      </c>
      <c r="F17" s="28">
        <v>180.3</v>
      </c>
      <c r="G17" s="28">
        <v>206.5</v>
      </c>
      <c r="H17" s="28">
        <v>232.8</v>
      </c>
      <c r="I17" s="28">
        <v>232.5</v>
      </c>
      <c r="J17" s="28">
        <v>232</v>
      </c>
      <c r="K17" s="28">
        <v>231.6</v>
      </c>
      <c r="L17" s="28">
        <v>231.1</v>
      </c>
      <c r="M17" s="28">
        <v>230.7</v>
      </c>
      <c r="N17" s="28">
        <v>230.2</v>
      </c>
      <c r="O17" s="28">
        <v>229.9</v>
      </c>
      <c r="P17" s="28">
        <v>229.4</v>
      </c>
      <c r="Q17" s="28">
        <v>229.1</v>
      </c>
      <c r="R17" s="28">
        <v>228.8</v>
      </c>
      <c r="S17" s="28">
        <v>228.4</v>
      </c>
      <c r="T17" s="28">
        <v>228.1</v>
      </c>
      <c r="U17" s="28">
        <v>227.8</v>
      </c>
      <c r="V17" s="28">
        <v>227.6</v>
      </c>
      <c r="W17" s="28">
        <v>227.3</v>
      </c>
      <c r="X17" s="28">
        <v>227</v>
      </c>
      <c r="Y17" s="28">
        <v>226.7</v>
      </c>
      <c r="Z17" s="28">
        <v>226.5</v>
      </c>
      <c r="AA17" s="28">
        <v>226.3</v>
      </c>
      <c r="AB17" s="28">
        <v>226.1</v>
      </c>
      <c r="AC17" s="28">
        <v>225.9</v>
      </c>
      <c r="AD17" s="28">
        <v>225.6</v>
      </c>
      <c r="AE17" s="28">
        <v>225.5</v>
      </c>
      <c r="AF17" s="28">
        <v>225.3</v>
      </c>
      <c r="AG17" s="28">
        <v>225.1</v>
      </c>
      <c r="AH17" s="28">
        <v>225</v>
      </c>
      <c r="AI17" s="28">
        <v>224.8</v>
      </c>
      <c r="AJ17" s="28">
        <v>224.7</v>
      </c>
      <c r="AK17" s="28">
        <v>224.6</v>
      </c>
      <c r="AL17" s="28">
        <v>224.4</v>
      </c>
      <c r="AM17" s="28">
        <v>224.3</v>
      </c>
      <c r="AN17" s="28">
        <v>224.2</v>
      </c>
      <c r="AO17" s="28">
        <v>224.1</v>
      </c>
      <c r="AP17" s="28">
        <v>224</v>
      </c>
      <c r="AQ17" s="28">
        <v>223.9</v>
      </c>
      <c r="AR17" s="28">
        <v>223.8</v>
      </c>
      <c r="AS17" s="28">
        <v>223.7</v>
      </c>
      <c r="AT17" s="28">
        <v>223.6</v>
      </c>
      <c r="AU17" s="28">
        <v>223.5</v>
      </c>
    </row>
    <row r="18" spans="2:47">
      <c r="B18" s="27" t="s">
        <v>391</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436</v>
      </c>
      <c r="C19" s="28" t="s">
        <v>498</v>
      </c>
      <c r="D19" s="28">
        <v>17077.8</v>
      </c>
      <c r="E19" s="28">
        <v>18738.7</v>
      </c>
      <c r="F19" s="28">
        <v>20364.3</v>
      </c>
      <c r="G19" s="28">
        <v>21954.1</v>
      </c>
      <c r="H19" s="28">
        <v>23507.5</v>
      </c>
      <c r="I19" s="28">
        <v>23498.799999999999</v>
      </c>
      <c r="J19" s="28">
        <v>23780.799999999999</v>
      </c>
      <c r="K19" s="28">
        <v>23937.3</v>
      </c>
      <c r="L19" s="28">
        <v>24067.1</v>
      </c>
      <c r="M19" s="28">
        <v>24150.799999999999</v>
      </c>
      <c r="N19" s="28">
        <v>24215</v>
      </c>
      <c r="O19" s="28">
        <v>24263</v>
      </c>
      <c r="P19" s="28">
        <v>24260.9</v>
      </c>
      <c r="Q19" s="28">
        <v>24252</v>
      </c>
      <c r="R19" s="28">
        <v>24392.1</v>
      </c>
      <c r="S19" s="28">
        <v>24528.9</v>
      </c>
      <c r="T19" s="28">
        <v>24657</v>
      </c>
      <c r="U19" s="28">
        <v>24802.799999999999</v>
      </c>
      <c r="V19" s="28">
        <v>24921.200000000001</v>
      </c>
      <c r="W19" s="28">
        <v>25048.1</v>
      </c>
      <c r="X19" s="28">
        <v>25163.200000000001</v>
      </c>
      <c r="Y19" s="28">
        <v>25267.5</v>
      </c>
      <c r="Z19" s="28">
        <v>25403.8</v>
      </c>
      <c r="AA19" s="28">
        <v>25494.7</v>
      </c>
      <c r="AB19" s="28">
        <v>25573.3</v>
      </c>
      <c r="AC19" s="28">
        <v>25545.8</v>
      </c>
      <c r="AD19" s="28">
        <v>25497.3</v>
      </c>
      <c r="AE19" s="28">
        <v>25374.2</v>
      </c>
      <c r="AF19" s="28">
        <v>25130.7</v>
      </c>
      <c r="AG19" s="28">
        <v>24739.200000000001</v>
      </c>
      <c r="AH19" s="28">
        <v>24320.799999999999</v>
      </c>
      <c r="AI19" s="28">
        <v>23808</v>
      </c>
      <c r="AJ19" s="28">
        <v>23209.200000000001</v>
      </c>
      <c r="AK19" s="28">
        <v>22448</v>
      </c>
      <c r="AL19" s="28">
        <v>21572.799999999999</v>
      </c>
      <c r="AM19" s="28">
        <v>20626.8</v>
      </c>
      <c r="AN19" s="28">
        <v>19614.099999999999</v>
      </c>
      <c r="AO19" s="28">
        <v>18531.599999999999</v>
      </c>
      <c r="AP19" s="28">
        <v>17428.7</v>
      </c>
      <c r="AQ19" s="28">
        <v>16270.3</v>
      </c>
      <c r="AR19" s="28">
        <v>15153.7</v>
      </c>
      <c r="AS19" s="28">
        <v>14062.2</v>
      </c>
      <c r="AT19" s="28">
        <v>12974.9</v>
      </c>
      <c r="AU19" s="28">
        <v>11958</v>
      </c>
    </row>
    <row r="20" spans="2:47">
      <c r="B20" s="27" t="s">
        <v>501</v>
      </c>
      <c r="C20" s="29" t="s">
        <v>498</v>
      </c>
      <c r="D20" s="30">
        <f>SUM(D13:D19)</f>
        <v>44875</v>
      </c>
      <c r="E20" s="30">
        <f t="shared" ref="E20:AU20" si="1">SUM(E13:E19)</f>
        <v>47746.200000000004</v>
      </c>
      <c r="F20" s="30">
        <f t="shared" si="1"/>
        <v>50556.7</v>
      </c>
      <c r="G20" s="30">
        <f t="shared" si="1"/>
        <v>53306.1</v>
      </c>
      <c r="H20" s="30">
        <f t="shared" si="1"/>
        <v>55993.7</v>
      </c>
      <c r="I20" s="30">
        <f t="shared" si="1"/>
        <v>57457</v>
      </c>
      <c r="J20" s="30">
        <f t="shared" si="1"/>
        <v>58378.600000000006</v>
      </c>
      <c r="K20" s="30">
        <f t="shared" si="1"/>
        <v>59000.7</v>
      </c>
      <c r="L20" s="30">
        <f t="shared" si="1"/>
        <v>59640.2</v>
      </c>
      <c r="M20" s="30">
        <f t="shared" si="1"/>
        <v>60219.899999999994</v>
      </c>
      <c r="N20" s="30">
        <f t="shared" si="1"/>
        <v>60767.899999999994</v>
      </c>
      <c r="O20" s="30">
        <f t="shared" si="1"/>
        <v>61292.6</v>
      </c>
      <c r="P20" s="30">
        <f t="shared" si="1"/>
        <v>61754.100000000006</v>
      </c>
      <c r="Q20" s="30">
        <f t="shared" si="1"/>
        <v>62201.1</v>
      </c>
      <c r="R20" s="30">
        <f t="shared" si="1"/>
        <v>62789.599999999999</v>
      </c>
      <c r="S20" s="30">
        <f t="shared" si="1"/>
        <v>63365.8</v>
      </c>
      <c r="T20" s="30">
        <f t="shared" si="1"/>
        <v>63924.5</v>
      </c>
      <c r="U20" s="30">
        <f t="shared" si="1"/>
        <v>64495.7</v>
      </c>
      <c r="V20" s="30">
        <f t="shared" si="1"/>
        <v>65026.599999999991</v>
      </c>
      <c r="W20" s="30">
        <f t="shared" si="1"/>
        <v>65558.399999999994</v>
      </c>
      <c r="X20" s="30">
        <f t="shared" si="1"/>
        <v>66067.199999999997</v>
      </c>
      <c r="Y20" s="30">
        <f t="shared" si="1"/>
        <v>66555</v>
      </c>
      <c r="Z20" s="30">
        <f t="shared" si="1"/>
        <v>67068.5</v>
      </c>
      <c r="AA20" s="30">
        <f t="shared" si="1"/>
        <v>67524.600000000006</v>
      </c>
      <c r="AB20" s="30">
        <f t="shared" si="1"/>
        <v>67970.8</v>
      </c>
      <c r="AC20" s="30">
        <f t="shared" si="1"/>
        <v>68307.399999999994</v>
      </c>
      <c r="AD20" s="30">
        <f t="shared" si="1"/>
        <v>68625.099999999991</v>
      </c>
      <c r="AE20" s="30">
        <f t="shared" si="1"/>
        <v>68859</v>
      </c>
      <c r="AF20" s="30">
        <f t="shared" si="1"/>
        <v>68973.100000000006</v>
      </c>
      <c r="AG20" s="30">
        <f t="shared" si="1"/>
        <v>68929.899999999994</v>
      </c>
      <c r="AH20" s="30">
        <f t="shared" si="1"/>
        <v>68857.100000000006</v>
      </c>
      <c r="AI20" s="30">
        <f t="shared" si="1"/>
        <v>68680.3</v>
      </c>
      <c r="AJ20" s="30">
        <f t="shared" si="1"/>
        <v>68383.599999999991</v>
      </c>
      <c r="AK20" s="30">
        <f t="shared" si="1"/>
        <v>67876.800000000003</v>
      </c>
      <c r="AL20" s="30">
        <f t="shared" si="1"/>
        <v>67245</v>
      </c>
      <c r="AM20" s="30">
        <f t="shared" si="1"/>
        <v>66528.2</v>
      </c>
      <c r="AN20" s="30">
        <f t="shared" si="1"/>
        <v>65728.599999999991</v>
      </c>
      <c r="AO20" s="30">
        <f t="shared" si="1"/>
        <v>64843.7</v>
      </c>
      <c r="AP20" s="30">
        <f t="shared" si="1"/>
        <v>63927.199999999997</v>
      </c>
      <c r="AQ20" s="30">
        <f t="shared" si="1"/>
        <v>62940.600000000006</v>
      </c>
      <c r="AR20" s="30">
        <f t="shared" si="1"/>
        <v>61992.200000000012</v>
      </c>
      <c r="AS20" s="30">
        <f t="shared" si="1"/>
        <v>61064.100000000006</v>
      </c>
      <c r="AT20" s="30">
        <f t="shared" si="1"/>
        <v>60133</v>
      </c>
      <c r="AU20" s="30">
        <f t="shared" si="1"/>
        <v>59273.4</v>
      </c>
    </row>
    <row r="22" spans="2:47">
      <c r="B22" s="24" t="s">
        <v>503</v>
      </c>
      <c r="C22" s="25" t="s">
        <v>422</v>
      </c>
      <c r="D22" s="25">
        <v>2017</v>
      </c>
      <c r="E22" s="25">
        <v>2018</v>
      </c>
      <c r="F22" s="25">
        <v>2019</v>
      </c>
      <c r="G22" s="25">
        <v>2020</v>
      </c>
      <c r="H22" s="25">
        <v>2021</v>
      </c>
      <c r="I22" s="25">
        <v>2022</v>
      </c>
      <c r="J22" s="25">
        <v>2023</v>
      </c>
      <c r="K22" s="25">
        <v>2024</v>
      </c>
      <c r="L22" s="25">
        <v>2025</v>
      </c>
      <c r="M22" s="25">
        <v>2026</v>
      </c>
      <c r="N22" s="25">
        <v>2027</v>
      </c>
      <c r="O22" s="25">
        <v>2028</v>
      </c>
      <c r="P22" s="25">
        <v>2029</v>
      </c>
      <c r="Q22" s="25">
        <v>2030</v>
      </c>
      <c r="R22" s="25">
        <v>2031</v>
      </c>
      <c r="S22" s="25">
        <v>2032</v>
      </c>
      <c r="T22" s="25">
        <v>2033</v>
      </c>
      <c r="U22" s="25">
        <v>2034</v>
      </c>
      <c r="V22" s="25">
        <v>2035</v>
      </c>
      <c r="W22" s="25">
        <v>2036</v>
      </c>
      <c r="X22" s="25">
        <v>2037</v>
      </c>
      <c r="Y22" s="25">
        <v>2038</v>
      </c>
      <c r="Z22" s="25">
        <v>2039</v>
      </c>
      <c r="AA22" s="25">
        <v>2040</v>
      </c>
      <c r="AB22" s="25">
        <v>2041</v>
      </c>
      <c r="AC22" s="25">
        <v>2042</v>
      </c>
      <c r="AD22" s="25">
        <v>2043</v>
      </c>
      <c r="AE22" s="25">
        <v>2044</v>
      </c>
      <c r="AF22" s="25">
        <v>2045</v>
      </c>
      <c r="AG22" s="25">
        <v>2046</v>
      </c>
      <c r="AH22" s="25">
        <v>2047</v>
      </c>
      <c r="AI22" s="25">
        <v>2048</v>
      </c>
      <c r="AJ22" s="25">
        <v>2049</v>
      </c>
      <c r="AK22" s="25">
        <v>2050</v>
      </c>
      <c r="AL22" s="25">
        <v>2051</v>
      </c>
      <c r="AM22" s="25">
        <v>2052</v>
      </c>
      <c r="AN22" s="25">
        <v>2053</v>
      </c>
      <c r="AO22" s="25">
        <v>2054</v>
      </c>
      <c r="AP22" s="25">
        <v>2055</v>
      </c>
      <c r="AQ22" s="25">
        <v>2056</v>
      </c>
      <c r="AR22" s="25">
        <v>2057</v>
      </c>
      <c r="AS22" s="25">
        <v>2058</v>
      </c>
      <c r="AT22" s="25">
        <v>2059</v>
      </c>
      <c r="AU22" s="25">
        <v>2060</v>
      </c>
    </row>
    <row r="23" spans="2:47">
      <c r="B23" s="27" t="s">
        <v>397</v>
      </c>
      <c r="C23" s="28" t="s">
        <v>498</v>
      </c>
      <c r="D23" s="28">
        <f t="shared" ref="D23:D29" si="2">+D3-D13</f>
        <v>0</v>
      </c>
      <c r="E23" s="28">
        <f t="shared" ref="E23:AU29" si="3">+E3-E13</f>
        <v>0</v>
      </c>
      <c r="F23" s="28">
        <f t="shared" si="3"/>
        <v>0</v>
      </c>
      <c r="G23" s="28">
        <f t="shared" si="3"/>
        <v>0</v>
      </c>
      <c r="H23" s="28">
        <f t="shared" si="3"/>
        <v>0</v>
      </c>
      <c r="I23" s="28">
        <f t="shared" si="3"/>
        <v>0</v>
      </c>
      <c r="J23" s="28">
        <f t="shared" si="3"/>
        <v>0</v>
      </c>
      <c r="K23" s="28">
        <f t="shared" si="3"/>
        <v>0</v>
      </c>
      <c r="L23" s="28">
        <f t="shared" si="3"/>
        <v>0</v>
      </c>
      <c r="M23" s="28">
        <f t="shared" si="3"/>
        <v>0</v>
      </c>
      <c r="N23" s="28">
        <f t="shared" si="3"/>
        <v>0</v>
      </c>
      <c r="O23" s="28">
        <f t="shared" si="3"/>
        <v>0</v>
      </c>
      <c r="P23" s="28">
        <f t="shared" si="3"/>
        <v>0</v>
      </c>
      <c r="Q23" s="28">
        <f t="shared" si="3"/>
        <v>0</v>
      </c>
      <c r="R23" s="28">
        <f t="shared" si="3"/>
        <v>0</v>
      </c>
      <c r="S23" s="28">
        <f t="shared" si="3"/>
        <v>0</v>
      </c>
      <c r="T23" s="28">
        <f t="shared" si="3"/>
        <v>0</v>
      </c>
      <c r="U23" s="28">
        <f t="shared" si="3"/>
        <v>0</v>
      </c>
      <c r="V23" s="28">
        <f t="shared" si="3"/>
        <v>0</v>
      </c>
      <c r="W23" s="28">
        <f t="shared" si="3"/>
        <v>0</v>
      </c>
      <c r="X23" s="28">
        <f t="shared" si="3"/>
        <v>0</v>
      </c>
      <c r="Y23" s="28">
        <f t="shared" si="3"/>
        <v>0</v>
      </c>
      <c r="Z23" s="28">
        <f t="shared" si="3"/>
        <v>0.10000000000013642</v>
      </c>
      <c r="AA23" s="28">
        <f t="shared" si="3"/>
        <v>0.40000000000009095</v>
      </c>
      <c r="AB23" s="28">
        <f t="shared" si="3"/>
        <v>2.1000000000001364</v>
      </c>
      <c r="AC23" s="28">
        <f t="shared" si="3"/>
        <v>6.4000000000000909</v>
      </c>
      <c r="AD23" s="28">
        <f t="shared" si="3"/>
        <v>12.100000000000136</v>
      </c>
      <c r="AE23" s="28">
        <f t="shared" si="3"/>
        <v>19.5</v>
      </c>
      <c r="AF23" s="28">
        <f t="shared" si="3"/>
        <v>34.299999999999955</v>
      </c>
      <c r="AG23" s="28">
        <f t="shared" si="3"/>
        <v>55.100000000000136</v>
      </c>
      <c r="AH23" s="28">
        <f t="shared" si="3"/>
        <v>79.5</v>
      </c>
      <c r="AI23" s="28">
        <f t="shared" si="3"/>
        <v>107.70000000000005</v>
      </c>
      <c r="AJ23" s="28">
        <f t="shared" si="3"/>
        <v>148.70000000000005</v>
      </c>
      <c r="AK23" s="28">
        <f t="shared" si="3"/>
        <v>210.39999999999986</v>
      </c>
      <c r="AL23" s="28">
        <f t="shared" si="3"/>
        <v>283</v>
      </c>
      <c r="AM23" s="28">
        <f t="shared" si="3"/>
        <v>361.39999999999986</v>
      </c>
      <c r="AN23" s="28">
        <f t="shared" si="3"/>
        <v>445.19999999999982</v>
      </c>
      <c r="AO23" s="28">
        <f t="shared" si="3"/>
        <v>532.60000000000014</v>
      </c>
      <c r="AP23" s="28">
        <f t="shared" si="3"/>
        <v>622.09999999999991</v>
      </c>
      <c r="AQ23" s="28">
        <f t="shared" si="3"/>
        <v>712.5</v>
      </c>
      <c r="AR23" s="28">
        <f t="shared" si="3"/>
        <v>802</v>
      </c>
      <c r="AS23" s="28">
        <f t="shared" si="3"/>
        <v>889.7</v>
      </c>
      <c r="AT23" s="28">
        <f t="shared" si="3"/>
        <v>972.9</v>
      </c>
      <c r="AU23" s="28">
        <f t="shared" si="3"/>
        <v>1051</v>
      </c>
    </row>
    <row r="24" spans="2:47">
      <c r="B24" s="27" t="s">
        <v>432</v>
      </c>
      <c r="C24" s="28" t="s">
        <v>498</v>
      </c>
      <c r="D24" s="28">
        <f t="shared" si="2"/>
        <v>0</v>
      </c>
      <c r="E24" s="28">
        <f t="shared" ref="E24:S24" si="4">+E4-E14</f>
        <v>0</v>
      </c>
      <c r="F24" s="28">
        <f t="shared" si="4"/>
        <v>0</v>
      </c>
      <c r="G24" s="28">
        <f t="shared" si="4"/>
        <v>0</v>
      </c>
      <c r="H24" s="28">
        <f t="shared" si="4"/>
        <v>0</v>
      </c>
      <c r="I24" s="28">
        <f t="shared" si="4"/>
        <v>0</v>
      </c>
      <c r="J24" s="28">
        <f t="shared" si="4"/>
        <v>0</v>
      </c>
      <c r="K24" s="28">
        <f t="shared" si="4"/>
        <v>0</v>
      </c>
      <c r="L24" s="28">
        <f t="shared" si="4"/>
        <v>0</v>
      </c>
      <c r="M24" s="28">
        <f t="shared" si="4"/>
        <v>0</v>
      </c>
      <c r="N24" s="28">
        <f t="shared" si="4"/>
        <v>0</v>
      </c>
      <c r="O24" s="28">
        <f t="shared" si="4"/>
        <v>0</v>
      </c>
      <c r="P24" s="28">
        <f t="shared" si="4"/>
        <v>0</v>
      </c>
      <c r="Q24" s="28">
        <f t="shared" si="4"/>
        <v>0</v>
      </c>
      <c r="R24" s="28">
        <f t="shared" si="4"/>
        <v>0</v>
      </c>
      <c r="S24" s="28">
        <f t="shared" si="4"/>
        <v>0</v>
      </c>
      <c r="T24" s="28">
        <f t="shared" si="3"/>
        <v>0</v>
      </c>
      <c r="U24" s="28">
        <f t="shared" si="3"/>
        <v>0</v>
      </c>
      <c r="V24" s="28">
        <f t="shared" si="3"/>
        <v>0</v>
      </c>
      <c r="W24" s="28">
        <f t="shared" si="3"/>
        <v>0</v>
      </c>
      <c r="X24" s="28">
        <f t="shared" si="3"/>
        <v>0</v>
      </c>
      <c r="Y24" s="28">
        <f t="shared" si="3"/>
        <v>0.1000000000003638</v>
      </c>
      <c r="Z24" s="28">
        <f t="shared" si="3"/>
        <v>0.2000000000007276</v>
      </c>
      <c r="AA24" s="28">
        <f t="shared" si="3"/>
        <v>0.59999999999854481</v>
      </c>
      <c r="AB24" s="28">
        <f t="shared" si="3"/>
        <v>2.1999999999989086</v>
      </c>
      <c r="AC24" s="28">
        <f t="shared" si="3"/>
        <v>5.2999999999992724</v>
      </c>
      <c r="AD24" s="28">
        <f t="shared" si="3"/>
        <v>9.5</v>
      </c>
      <c r="AE24" s="28">
        <f t="shared" si="3"/>
        <v>15.599999999998545</v>
      </c>
      <c r="AF24" s="28">
        <f t="shared" si="3"/>
        <v>28.300000000001091</v>
      </c>
      <c r="AG24" s="28">
        <f t="shared" si="3"/>
        <v>44.900000000001455</v>
      </c>
      <c r="AH24" s="28">
        <f t="shared" si="3"/>
        <v>64.100000000000364</v>
      </c>
      <c r="AI24" s="28">
        <f t="shared" si="3"/>
        <v>86.200000000000728</v>
      </c>
      <c r="AJ24" s="28">
        <f t="shared" si="3"/>
        <v>132.89999999999964</v>
      </c>
      <c r="AK24" s="28">
        <f t="shared" si="3"/>
        <v>223.09999999999854</v>
      </c>
      <c r="AL24" s="28">
        <f t="shared" si="3"/>
        <v>325.29999999999927</v>
      </c>
      <c r="AM24" s="28">
        <f t="shared" si="3"/>
        <v>434.60000000000036</v>
      </c>
      <c r="AN24" s="28">
        <f t="shared" si="3"/>
        <v>549.79999999999927</v>
      </c>
      <c r="AO24" s="28">
        <f t="shared" si="3"/>
        <v>669.30000000000109</v>
      </c>
      <c r="AP24" s="28">
        <f t="shared" si="3"/>
        <v>791.39999999999964</v>
      </c>
      <c r="AQ24" s="28">
        <f t="shared" si="3"/>
        <v>914.30000000000109</v>
      </c>
      <c r="AR24" s="28">
        <f t="shared" si="3"/>
        <v>1035.8999999999996</v>
      </c>
      <c r="AS24" s="28">
        <f t="shared" si="3"/>
        <v>1154</v>
      </c>
      <c r="AT24" s="28">
        <f t="shared" si="3"/>
        <v>1266.8999999999996</v>
      </c>
      <c r="AU24" s="28">
        <f t="shared" si="3"/>
        <v>1371.8000000000011</v>
      </c>
    </row>
    <row r="25" spans="2:47">
      <c r="B25" s="27" t="s">
        <v>385</v>
      </c>
      <c r="C25" s="28" t="s">
        <v>498</v>
      </c>
      <c r="D25" s="28">
        <f t="shared" si="2"/>
        <v>0</v>
      </c>
      <c r="E25" s="28">
        <f t="shared" si="3"/>
        <v>0</v>
      </c>
      <c r="F25" s="28">
        <f t="shared" si="3"/>
        <v>0</v>
      </c>
      <c r="G25" s="28">
        <f t="shared" si="3"/>
        <v>0</v>
      </c>
      <c r="H25" s="28">
        <f t="shared" si="3"/>
        <v>0</v>
      </c>
      <c r="I25" s="28">
        <f t="shared" si="3"/>
        <v>0</v>
      </c>
      <c r="J25" s="28">
        <f t="shared" si="3"/>
        <v>0</v>
      </c>
      <c r="K25" s="28">
        <f t="shared" si="3"/>
        <v>0</v>
      </c>
      <c r="L25" s="28">
        <f t="shared" si="3"/>
        <v>0</v>
      </c>
      <c r="M25" s="28">
        <f t="shared" si="3"/>
        <v>0</v>
      </c>
      <c r="N25" s="28">
        <f t="shared" si="3"/>
        <v>0</v>
      </c>
      <c r="O25" s="28">
        <f t="shared" si="3"/>
        <v>0</v>
      </c>
      <c r="P25" s="28">
        <f t="shared" si="3"/>
        <v>0</v>
      </c>
      <c r="Q25" s="28">
        <f t="shared" si="3"/>
        <v>0</v>
      </c>
      <c r="R25" s="28">
        <f t="shared" si="3"/>
        <v>0</v>
      </c>
      <c r="S25" s="28">
        <f t="shared" si="3"/>
        <v>0</v>
      </c>
      <c r="T25" s="28">
        <f t="shared" si="3"/>
        <v>0</v>
      </c>
      <c r="U25" s="28">
        <f t="shared" si="3"/>
        <v>0</v>
      </c>
      <c r="V25" s="28">
        <f t="shared" si="3"/>
        <v>-0.7999999999992724</v>
      </c>
      <c r="W25" s="28">
        <f t="shared" si="3"/>
        <v>-2</v>
      </c>
      <c r="X25" s="28">
        <f t="shared" si="3"/>
        <v>-3.7000000000007276</v>
      </c>
      <c r="Y25" s="28">
        <f t="shared" si="3"/>
        <v>-5.7999999999992724</v>
      </c>
      <c r="Z25" s="28">
        <f t="shared" si="3"/>
        <v>-8.5999999999985448</v>
      </c>
      <c r="AA25" s="28">
        <f t="shared" si="3"/>
        <v>-15</v>
      </c>
      <c r="AB25" s="28">
        <f t="shared" si="3"/>
        <v>-34.599999999998545</v>
      </c>
      <c r="AC25" s="28">
        <f t="shared" si="3"/>
        <v>-70.799999999999272</v>
      </c>
      <c r="AD25" s="28">
        <f t="shared" si="3"/>
        <v>-120.39999999999782</v>
      </c>
      <c r="AE25" s="28">
        <f t="shared" si="3"/>
        <v>-182.09999999999854</v>
      </c>
      <c r="AF25" s="28">
        <f t="shared" si="3"/>
        <v>-272.60000000000218</v>
      </c>
      <c r="AG25" s="28">
        <f t="shared" si="3"/>
        <v>-385.89999999999782</v>
      </c>
      <c r="AH25" s="28">
        <f t="shared" si="3"/>
        <v>-516.40000000000146</v>
      </c>
      <c r="AI25" s="28">
        <f t="shared" si="3"/>
        <v>-665.20000000000073</v>
      </c>
      <c r="AJ25" s="28">
        <f t="shared" si="3"/>
        <v>-842.10000000000218</v>
      </c>
      <c r="AK25" s="28">
        <f t="shared" si="3"/>
        <v>-1064.2000000000007</v>
      </c>
      <c r="AL25" s="28">
        <f t="shared" si="3"/>
        <v>-1322.3999999999978</v>
      </c>
      <c r="AM25" s="28">
        <f t="shared" si="3"/>
        <v>-1595.8000000000029</v>
      </c>
      <c r="AN25" s="28">
        <f t="shared" si="3"/>
        <v>-1880.5999999999985</v>
      </c>
      <c r="AO25" s="28">
        <f t="shared" si="3"/>
        <v>-2172</v>
      </c>
      <c r="AP25" s="28">
        <f t="shared" si="3"/>
        <v>-2466.5999999999985</v>
      </c>
      <c r="AQ25" s="28">
        <f t="shared" si="3"/>
        <v>-2760.4000000000015</v>
      </c>
      <c r="AR25" s="28">
        <f t="shared" si="3"/>
        <v>-3045.4000000000015</v>
      </c>
      <c r="AS25" s="28">
        <f t="shared" si="3"/>
        <v>-3319.6000000000022</v>
      </c>
      <c r="AT25" s="28">
        <f t="shared" si="3"/>
        <v>-3577.7999999999993</v>
      </c>
      <c r="AU25" s="28">
        <f t="shared" si="3"/>
        <v>-3814.7999999999993</v>
      </c>
    </row>
    <row r="26" spans="2:47">
      <c r="B26" s="27" t="s">
        <v>434</v>
      </c>
      <c r="C26" s="28" t="s">
        <v>498</v>
      </c>
      <c r="D26" s="28">
        <f t="shared" si="2"/>
        <v>0</v>
      </c>
      <c r="E26" s="28">
        <f t="shared" si="3"/>
        <v>0</v>
      </c>
      <c r="F26" s="28">
        <f t="shared" si="3"/>
        <v>0</v>
      </c>
      <c r="G26" s="28">
        <f t="shared" si="3"/>
        <v>0</v>
      </c>
      <c r="H26" s="28">
        <f t="shared" si="3"/>
        <v>0</v>
      </c>
      <c r="I26" s="28">
        <f t="shared" si="3"/>
        <v>0</v>
      </c>
      <c r="J26" s="28">
        <f t="shared" si="3"/>
        <v>0</v>
      </c>
      <c r="K26" s="28">
        <f t="shared" si="3"/>
        <v>0</v>
      </c>
      <c r="L26" s="28">
        <f t="shared" si="3"/>
        <v>0</v>
      </c>
      <c r="M26" s="28">
        <f t="shared" si="3"/>
        <v>0</v>
      </c>
      <c r="N26" s="28">
        <f t="shared" si="3"/>
        <v>0</v>
      </c>
      <c r="O26" s="28">
        <f t="shared" si="3"/>
        <v>0</v>
      </c>
      <c r="P26" s="28">
        <f t="shared" si="3"/>
        <v>0</v>
      </c>
      <c r="Q26" s="28">
        <f t="shared" si="3"/>
        <v>0</v>
      </c>
      <c r="R26" s="28">
        <f t="shared" si="3"/>
        <v>0</v>
      </c>
      <c r="S26" s="28">
        <f t="shared" si="3"/>
        <v>0</v>
      </c>
      <c r="T26" s="28">
        <f t="shared" si="3"/>
        <v>0</v>
      </c>
      <c r="U26" s="28">
        <f t="shared" si="3"/>
        <v>0</v>
      </c>
      <c r="V26" s="28">
        <f t="shared" si="3"/>
        <v>2.6000000000003638</v>
      </c>
      <c r="W26" s="28">
        <f t="shared" si="3"/>
        <v>7.1000000000003638</v>
      </c>
      <c r="X26" s="28">
        <f t="shared" si="3"/>
        <v>13.399999999999636</v>
      </c>
      <c r="Y26" s="28">
        <f t="shared" si="3"/>
        <v>21.100000000000364</v>
      </c>
      <c r="Z26" s="28">
        <f t="shared" si="3"/>
        <v>30.899999999999636</v>
      </c>
      <c r="AA26" s="28">
        <f t="shared" si="3"/>
        <v>41.600000000000364</v>
      </c>
      <c r="AB26" s="28">
        <f t="shared" si="3"/>
        <v>53.900000000000546</v>
      </c>
      <c r="AC26" s="28">
        <f t="shared" si="3"/>
        <v>69.600000000000364</v>
      </c>
      <c r="AD26" s="28">
        <f t="shared" si="3"/>
        <v>89.300000000000182</v>
      </c>
      <c r="AE26" s="28">
        <f t="shared" si="3"/>
        <v>113.80000000000018</v>
      </c>
      <c r="AF26" s="28">
        <f t="shared" si="3"/>
        <v>144.39999999999964</v>
      </c>
      <c r="AG26" s="28">
        <f t="shared" si="3"/>
        <v>182</v>
      </c>
      <c r="AH26" s="28">
        <f t="shared" si="3"/>
        <v>227.80000000000018</v>
      </c>
      <c r="AI26" s="28">
        <f t="shared" si="3"/>
        <v>282.80000000000018</v>
      </c>
      <c r="AJ26" s="28">
        <f t="shared" si="3"/>
        <v>352.30000000000018</v>
      </c>
      <c r="AK26" s="28">
        <f t="shared" si="3"/>
        <v>438.59999999999945</v>
      </c>
      <c r="AL26" s="28">
        <f t="shared" si="3"/>
        <v>537.29999999999927</v>
      </c>
      <c r="AM26" s="28">
        <f t="shared" si="3"/>
        <v>647.79999999999927</v>
      </c>
      <c r="AN26" s="28">
        <f t="shared" si="3"/>
        <v>769.09999999999945</v>
      </c>
      <c r="AO26" s="28">
        <f t="shared" si="3"/>
        <v>898.89999999999964</v>
      </c>
      <c r="AP26" s="28">
        <f t="shared" si="3"/>
        <v>1034.3000000000002</v>
      </c>
      <c r="AQ26" s="28">
        <f t="shared" si="3"/>
        <v>1172</v>
      </c>
      <c r="AR26" s="28">
        <f t="shared" si="3"/>
        <v>1307.6000000000004</v>
      </c>
      <c r="AS26" s="28">
        <f t="shared" si="3"/>
        <v>1437</v>
      </c>
      <c r="AT26" s="28">
        <f t="shared" si="3"/>
        <v>1556</v>
      </c>
      <c r="AU26" s="28">
        <f t="shared" si="3"/>
        <v>1660.8000000000002</v>
      </c>
    </row>
    <row r="27" spans="2:47">
      <c r="B27" s="27" t="s">
        <v>439</v>
      </c>
      <c r="C27" s="28" t="s">
        <v>498</v>
      </c>
      <c r="D27" s="28">
        <f t="shared" si="2"/>
        <v>0</v>
      </c>
      <c r="E27" s="28">
        <f t="shared" si="3"/>
        <v>0</v>
      </c>
      <c r="F27" s="28">
        <f t="shared" si="3"/>
        <v>0</v>
      </c>
      <c r="G27" s="28">
        <f t="shared" si="3"/>
        <v>0</v>
      </c>
      <c r="H27" s="28">
        <f t="shared" si="3"/>
        <v>0</v>
      </c>
      <c r="I27" s="28">
        <f t="shared" si="3"/>
        <v>0</v>
      </c>
      <c r="J27" s="28">
        <f t="shared" si="3"/>
        <v>0</v>
      </c>
      <c r="K27" s="28">
        <f t="shared" si="3"/>
        <v>0</v>
      </c>
      <c r="L27" s="28">
        <f t="shared" si="3"/>
        <v>0</v>
      </c>
      <c r="M27" s="28">
        <f t="shared" si="3"/>
        <v>0</v>
      </c>
      <c r="N27" s="28">
        <f t="shared" si="3"/>
        <v>0</v>
      </c>
      <c r="O27" s="28">
        <f t="shared" si="3"/>
        <v>0</v>
      </c>
      <c r="P27" s="28">
        <f t="shared" si="3"/>
        <v>0</v>
      </c>
      <c r="Q27" s="28">
        <f t="shared" si="3"/>
        <v>0</v>
      </c>
      <c r="R27" s="28">
        <f t="shared" si="3"/>
        <v>0</v>
      </c>
      <c r="S27" s="28">
        <f t="shared" si="3"/>
        <v>0</v>
      </c>
      <c r="T27" s="28">
        <f t="shared" si="3"/>
        <v>0</v>
      </c>
      <c r="U27" s="28">
        <f t="shared" si="3"/>
        <v>0</v>
      </c>
      <c r="V27" s="28">
        <f t="shared" si="3"/>
        <v>0</v>
      </c>
      <c r="W27" s="28">
        <f t="shared" si="3"/>
        <v>0</v>
      </c>
      <c r="X27" s="28">
        <f t="shared" si="3"/>
        <v>0</v>
      </c>
      <c r="Y27" s="28">
        <f t="shared" si="3"/>
        <v>0</v>
      </c>
      <c r="Z27" s="28">
        <f t="shared" si="3"/>
        <v>0</v>
      </c>
      <c r="AA27" s="28">
        <f t="shared" si="3"/>
        <v>0</v>
      </c>
      <c r="AB27" s="28">
        <f t="shared" si="3"/>
        <v>0</v>
      </c>
      <c r="AC27" s="28">
        <f t="shared" si="3"/>
        <v>0</v>
      </c>
      <c r="AD27" s="28">
        <f t="shared" si="3"/>
        <v>0</v>
      </c>
      <c r="AE27" s="28">
        <f t="shared" si="3"/>
        <v>0</v>
      </c>
      <c r="AF27" s="28">
        <f t="shared" si="3"/>
        <v>0</v>
      </c>
      <c r="AG27" s="28">
        <f t="shared" si="3"/>
        <v>0</v>
      </c>
      <c r="AH27" s="28">
        <f t="shared" si="3"/>
        <v>0</v>
      </c>
      <c r="AI27" s="28">
        <f t="shared" si="3"/>
        <v>0</v>
      </c>
      <c r="AJ27" s="28">
        <f t="shared" si="3"/>
        <v>0</v>
      </c>
      <c r="AK27" s="28">
        <f t="shared" si="3"/>
        <v>0</v>
      </c>
      <c r="AL27" s="28">
        <f t="shared" si="3"/>
        <v>0</v>
      </c>
      <c r="AM27" s="28">
        <f t="shared" si="3"/>
        <v>0</v>
      </c>
      <c r="AN27" s="28">
        <f t="shared" si="3"/>
        <v>0</v>
      </c>
      <c r="AO27" s="28">
        <f t="shared" si="3"/>
        <v>0</v>
      </c>
      <c r="AP27" s="28">
        <f t="shared" si="3"/>
        <v>0</v>
      </c>
      <c r="AQ27" s="28">
        <f t="shared" si="3"/>
        <v>0</v>
      </c>
      <c r="AR27" s="28">
        <f t="shared" si="3"/>
        <v>0</v>
      </c>
      <c r="AS27" s="28">
        <f t="shared" si="3"/>
        <v>0</v>
      </c>
      <c r="AT27" s="28">
        <f t="shared" si="3"/>
        <v>0</v>
      </c>
      <c r="AU27" s="28">
        <f t="shared" si="3"/>
        <v>0</v>
      </c>
    </row>
    <row r="28" spans="2:47">
      <c r="B28" s="27" t="s">
        <v>391</v>
      </c>
      <c r="C28" s="28" t="s">
        <v>498</v>
      </c>
      <c r="D28" s="28">
        <f t="shared" si="2"/>
        <v>0</v>
      </c>
      <c r="E28" s="28">
        <f t="shared" si="3"/>
        <v>0</v>
      </c>
      <c r="F28" s="28">
        <f t="shared" si="3"/>
        <v>0</v>
      </c>
      <c r="G28" s="28">
        <f t="shared" si="3"/>
        <v>0</v>
      </c>
      <c r="H28" s="28">
        <f t="shared" si="3"/>
        <v>0</v>
      </c>
      <c r="I28" s="28">
        <f t="shared" si="3"/>
        <v>0</v>
      </c>
      <c r="J28" s="28">
        <f t="shared" si="3"/>
        <v>0</v>
      </c>
      <c r="K28" s="28">
        <f t="shared" si="3"/>
        <v>0</v>
      </c>
      <c r="L28" s="28">
        <f t="shared" si="3"/>
        <v>0</v>
      </c>
      <c r="M28" s="28">
        <f t="shared" si="3"/>
        <v>0</v>
      </c>
      <c r="N28" s="28">
        <f t="shared" si="3"/>
        <v>0</v>
      </c>
      <c r="O28" s="28">
        <f t="shared" si="3"/>
        <v>0</v>
      </c>
      <c r="P28" s="28">
        <f t="shared" si="3"/>
        <v>0</v>
      </c>
      <c r="Q28" s="28">
        <f t="shared" si="3"/>
        <v>0</v>
      </c>
      <c r="R28" s="28">
        <f t="shared" si="3"/>
        <v>0</v>
      </c>
      <c r="S28" s="28">
        <f t="shared" si="3"/>
        <v>0</v>
      </c>
      <c r="T28" s="28">
        <f t="shared" si="3"/>
        <v>0</v>
      </c>
      <c r="U28" s="28">
        <f t="shared" si="3"/>
        <v>0</v>
      </c>
      <c r="V28" s="28">
        <f t="shared" si="3"/>
        <v>0</v>
      </c>
      <c r="W28" s="28">
        <f t="shared" si="3"/>
        <v>0</v>
      </c>
      <c r="X28" s="28">
        <f t="shared" si="3"/>
        <v>0</v>
      </c>
      <c r="Y28" s="28">
        <f t="shared" si="3"/>
        <v>0</v>
      </c>
      <c r="Z28" s="28">
        <f t="shared" si="3"/>
        <v>0</v>
      </c>
      <c r="AA28" s="28">
        <f t="shared" si="3"/>
        <v>0</v>
      </c>
      <c r="AB28" s="28">
        <f t="shared" si="3"/>
        <v>0</v>
      </c>
      <c r="AC28" s="28">
        <f t="shared" si="3"/>
        <v>0</v>
      </c>
      <c r="AD28" s="28">
        <f t="shared" si="3"/>
        <v>0</v>
      </c>
      <c r="AE28" s="28">
        <f t="shared" si="3"/>
        <v>0</v>
      </c>
      <c r="AF28" s="28">
        <f t="shared" si="3"/>
        <v>0</v>
      </c>
      <c r="AG28" s="28">
        <f t="shared" si="3"/>
        <v>0</v>
      </c>
      <c r="AH28" s="28">
        <f t="shared" si="3"/>
        <v>0</v>
      </c>
      <c r="AI28" s="28">
        <f t="shared" si="3"/>
        <v>0</v>
      </c>
      <c r="AJ28" s="28">
        <f t="shared" si="3"/>
        <v>0</v>
      </c>
      <c r="AK28" s="28">
        <f t="shared" si="3"/>
        <v>0</v>
      </c>
      <c r="AL28" s="28">
        <f t="shared" si="3"/>
        <v>0</v>
      </c>
      <c r="AM28" s="28">
        <f t="shared" si="3"/>
        <v>0</v>
      </c>
      <c r="AN28" s="28">
        <f t="shared" si="3"/>
        <v>0</v>
      </c>
      <c r="AO28" s="28">
        <f t="shared" si="3"/>
        <v>0</v>
      </c>
      <c r="AP28" s="28">
        <f t="shared" si="3"/>
        <v>0</v>
      </c>
      <c r="AQ28" s="28">
        <f t="shared" si="3"/>
        <v>0</v>
      </c>
      <c r="AR28" s="28">
        <f t="shared" si="3"/>
        <v>0</v>
      </c>
      <c r="AS28" s="28">
        <f t="shared" si="3"/>
        <v>0</v>
      </c>
      <c r="AT28" s="28">
        <f t="shared" si="3"/>
        <v>0</v>
      </c>
      <c r="AU28" s="28">
        <f t="shared" si="3"/>
        <v>0</v>
      </c>
    </row>
    <row r="29" spans="2:47">
      <c r="B29" s="27" t="s">
        <v>436</v>
      </c>
      <c r="C29" s="28" t="s">
        <v>498</v>
      </c>
      <c r="D29" s="28">
        <f t="shared" si="2"/>
        <v>0</v>
      </c>
      <c r="E29" s="28">
        <f t="shared" si="3"/>
        <v>0</v>
      </c>
      <c r="F29" s="28">
        <f t="shared" si="3"/>
        <v>0</v>
      </c>
      <c r="G29" s="28">
        <f t="shared" si="3"/>
        <v>0</v>
      </c>
      <c r="H29" s="28">
        <f t="shared" si="3"/>
        <v>0</v>
      </c>
      <c r="I29" s="28">
        <f t="shared" si="3"/>
        <v>0</v>
      </c>
      <c r="J29" s="28">
        <f t="shared" si="3"/>
        <v>0</v>
      </c>
      <c r="K29" s="28">
        <f t="shared" si="3"/>
        <v>0</v>
      </c>
      <c r="L29" s="28">
        <f t="shared" si="3"/>
        <v>0</v>
      </c>
      <c r="M29" s="28">
        <f t="shared" si="3"/>
        <v>0</v>
      </c>
      <c r="N29" s="28">
        <f t="shared" si="3"/>
        <v>0</v>
      </c>
      <c r="O29" s="28">
        <f t="shared" si="3"/>
        <v>0</v>
      </c>
      <c r="P29" s="28">
        <f t="shared" si="3"/>
        <v>0</v>
      </c>
      <c r="Q29" s="28">
        <f t="shared" ref="Q29:AU29" si="5">+Q9-Q19</f>
        <v>0</v>
      </c>
      <c r="R29" s="28">
        <f t="shared" si="5"/>
        <v>0</v>
      </c>
      <c r="S29" s="28">
        <f t="shared" si="5"/>
        <v>0</v>
      </c>
      <c r="T29" s="28">
        <f t="shared" si="5"/>
        <v>0</v>
      </c>
      <c r="U29" s="28">
        <f t="shared" si="5"/>
        <v>0</v>
      </c>
      <c r="V29" s="28">
        <f t="shared" si="5"/>
        <v>0.2000000000007276</v>
      </c>
      <c r="W29" s="28">
        <f t="shared" si="5"/>
        <v>0.60000000000218279</v>
      </c>
      <c r="X29" s="28">
        <f t="shared" si="5"/>
        <v>1.2000000000007276</v>
      </c>
      <c r="Y29" s="28">
        <f t="shared" si="5"/>
        <v>1.9000000000014552</v>
      </c>
      <c r="Z29" s="28">
        <f t="shared" si="5"/>
        <v>2.9000000000014552</v>
      </c>
      <c r="AA29" s="28">
        <f t="shared" si="5"/>
        <v>11.899999999997817</v>
      </c>
      <c r="AB29" s="28">
        <f t="shared" si="5"/>
        <v>59.100000000002183</v>
      </c>
      <c r="AC29" s="28">
        <f t="shared" si="5"/>
        <v>181.70000000000073</v>
      </c>
      <c r="AD29" s="28">
        <f t="shared" si="5"/>
        <v>363</v>
      </c>
      <c r="AE29" s="28">
        <f t="shared" si="5"/>
        <v>592.39999999999782</v>
      </c>
      <c r="AF29" s="28">
        <f t="shared" si="5"/>
        <v>958.09999999999854</v>
      </c>
      <c r="AG29" s="28">
        <f t="shared" si="5"/>
        <v>1424.2000000000007</v>
      </c>
      <c r="AH29" s="28">
        <f t="shared" si="5"/>
        <v>1960.6000000000022</v>
      </c>
      <c r="AI29" s="28">
        <f t="shared" si="5"/>
        <v>2570.4000000000015</v>
      </c>
      <c r="AJ29" s="28">
        <f t="shared" si="5"/>
        <v>3272.8999999999978</v>
      </c>
      <c r="AK29" s="28">
        <f t="shared" si="5"/>
        <v>4119.2999999999993</v>
      </c>
      <c r="AL29" s="28">
        <f t="shared" si="5"/>
        <v>5085.7999999999993</v>
      </c>
      <c r="AM29" s="28">
        <f t="shared" si="5"/>
        <v>6112.1000000000022</v>
      </c>
      <c r="AN29" s="28">
        <f t="shared" si="5"/>
        <v>7187.2000000000007</v>
      </c>
      <c r="AO29" s="28">
        <f t="shared" si="5"/>
        <v>8276.9000000000015</v>
      </c>
      <c r="AP29" s="28">
        <f t="shared" si="5"/>
        <v>9374.0999999999985</v>
      </c>
      <c r="AQ29" s="28">
        <f t="shared" si="5"/>
        <v>10465.600000000002</v>
      </c>
      <c r="AR29" s="28">
        <f t="shared" si="5"/>
        <v>11520.099999999999</v>
      </c>
      <c r="AS29" s="28">
        <f t="shared" si="5"/>
        <v>12537.399999999998</v>
      </c>
      <c r="AT29" s="28">
        <f t="shared" si="5"/>
        <v>13499.800000000001</v>
      </c>
      <c r="AU29" s="28">
        <f t="shared" si="5"/>
        <v>14387.599999999999</v>
      </c>
    </row>
    <row r="30" spans="2:47">
      <c r="B30" s="27" t="s">
        <v>501</v>
      </c>
      <c r="C30" s="29" t="s">
        <v>498</v>
      </c>
      <c r="D30" s="30">
        <f>SUM(D23:D29)</f>
        <v>0</v>
      </c>
      <c r="E30" s="30">
        <f t="shared" ref="E30:AU30" si="6">SUM(E23:E29)</f>
        <v>0</v>
      </c>
      <c r="F30" s="30">
        <f t="shared" si="6"/>
        <v>0</v>
      </c>
      <c r="G30" s="30">
        <f t="shared" si="6"/>
        <v>0</v>
      </c>
      <c r="H30" s="30">
        <f t="shared" si="6"/>
        <v>0</v>
      </c>
      <c r="I30" s="30">
        <f t="shared" si="6"/>
        <v>0</v>
      </c>
      <c r="J30" s="30">
        <f t="shared" si="6"/>
        <v>0</v>
      </c>
      <c r="K30" s="30">
        <f t="shared" si="6"/>
        <v>0</v>
      </c>
      <c r="L30" s="30">
        <f t="shared" si="6"/>
        <v>0</v>
      </c>
      <c r="M30" s="30">
        <f t="shared" si="6"/>
        <v>0</v>
      </c>
      <c r="N30" s="30">
        <f t="shared" si="6"/>
        <v>0</v>
      </c>
      <c r="O30" s="30">
        <f t="shared" si="6"/>
        <v>0</v>
      </c>
      <c r="P30" s="30">
        <f t="shared" si="6"/>
        <v>0</v>
      </c>
      <c r="Q30" s="30">
        <f t="shared" si="6"/>
        <v>0</v>
      </c>
      <c r="R30" s="30">
        <f t="shared" si="6"/>
        <v>0</v>
      </c>
      <c r="S30" s="30">
        <f t="shared" si="6"/>
        <v>0</v>
      </c>
      <c r="T30" s="30">
        <f t="shared" si="6"/>
        <v>0</v>
      </c>
      <c r="U30" s="30">
        <f t="shared" si="6"/>
        <v>0</v>
      </c>
      <c r="V30" s="30">
        <f t="shared" si="6"/>
        <v>2.000000000001819</v>
      </c>
      <c r="W30" s="30">
        <f t="shared" si="6"/>
        <v>5.7000000000025466</v>
      </c>
      <c r="X30" s="30">
        <f t="shared" si="6"/>
        <v>10.899999999999636</v>
      </c>
      <c r="Y30" s="30">
        <f t="shared" si="6"/>
        <v>17.30000000000291</v>
      </c>
      <c r="Z30" s="30">
        <f t="shared" si="6"/>
        <v>25.500000000003411</v>
      </c>
      <c r="AA30" s="30">
        <f t="shared" si="6"/>
        <v>39.499999999996817</v>
      </c>
      <c r="AB30" s="30">
        <f t="shared" si="6"/>
        <v>82.700000000003229</v>
      </c>
      <c r="AC30" s="30">
        <f t="shared" si="6"/>
        <v>192.20000000000118</v>
      </c>
      <c r="AD30" s="30">
        <f t="shared" si="6"/>
        <v>353.5000000000025</v>
      </c>
      <c r="AE30" s="30">
        <f t="shared" si="6"/>
        <v>559.199999999998</v>
      </c>
      <c r="AF30" s="30">
        <f t="shared" si="6"/>
        <v>892.49999999999704</v>
      </c>
      <c r="AG30" s="30">
        <f t="shared" si="6"/>
        <v>1320.3000000000045</v>
      </c>
      <c r="AH30" s="30">
        <f t="shared" si="6"/>
        <v>1815.6000000000013</v>
      </c>
      <c r="AI30" s="30">
        <f t="shared" si="6"/>
        <v>2381.9000000000015</v>
      </c>
      <c r="AJ30" s="30">
        <f t="shared" si="6"/>
        <v>3064.6999999999953</v>
      </c>
      <c r="AK30" s="30">
        <f t="shared" si="6"/>
        <v>3927.1999999999962</v>
      </c>
      <c r="AL30" s="30">
        <f t="shared" si="6"/>
        <v>4909</v>
      </c>
      <c r="AM30" s="30">
        <f t="shared" si="6"/>
        <v>5960.0999999999985</v>
      </c>
      <c r="AN30" s="30">
        <f t="shared" si="6"/>
        <v>7070.7000000000007</v>
      </c>
      <c r="AO30" s="30">
        <f t="shared" si="6"/>
        <v>8205.7000000000025</v>
      </c>
      <c r="AP30" s="30">
        <f t="shared" si="6"/>
        <v>9355.2999999999993</v>
      </c>
      <c r="AQ30" s="30">
        <f t="shared" si="6"/>
        <v>10504.000000000002</v>
      </c>
      <c r="AR30" s="30">
        <f t="shared" si="6"/>
        <v>11620.199999999997</v>
      </c>
      <c r="AS30" s="30">
        <f t="shared" si="6"/>
        <v>12698.499999999996</v>
      </c>
      <c r="AT30" s="30">
        <f t="shared" si="6"/>
        <v>13717.800000000001</v>
      </c>
      <c r="AU30" s="30">
        <f t="shared" si="6"/>
        <v>14656.400000000001</v>
      </c>
    </row>
    <row r="32" spans="2:47">
      <c r="B32" s="24" t="s">
        <v>504</v>
      </c>
      <c r="C32" s="25" t="s">
        <v>422</v>
      </c>
      <c r="D32" s="25">
        <v>2017</v>
      </c>
      <c r="E32" s="25">
        <v>2018</v>
      </c>
      <c r="F32" s="25">
        <v>2019</v>
      </c>
      <c r="G32" s="25">
        <v>2020</v>
      </c>
      <c r="H32" s="25">
        <v>2021</v>
      </c>
      <c r="I32" s="25">
        <v>2022</v>
      </c>
      <c r="J32" s="25">
        <v>2023</v>
      </c>
      <c r="K32" s="25">
        <v>2024</v>
      </c>
      <c r="L32" s="25">
        <v>2025</v>
      </c>
      <c r="M32" s="25">
        <v>2026</v>
      </c>
      <c r="N32" s="25">
        <v>2027</v>
      </c>
      <c r="O32" s="25">
        <v>2028</v>
      </c>
      <c r="P32" s="25">
        <v>2029</v>
      </c>
      <c r="Q32" s="25">
        <v>2030</v>
      </c>
      <c r="R32" s="25">
        <v>2031</v>
      </c>
      <c r="S32" s="25">
        <v>2032</v>
      </c>
      <c r="T32" s="25">
        <v>2033</v>
      </c>
      <c r="U32" s="25">
        <v>2034</v>
      </c>
      <c r="V32" s="25">
        <v>2035</v>
      </c>
      <c r="W32" s="25">
        <v>2036</v>
      </c>
      <c r="X32" s="25">
        <v>2037</v>
      </c>
      <c r="Y32" s="25">
        <v>2038</v>
      </c>
      <c r="Z32" s="25">
        <v>2039</v>
      </c>
      <c r="AA32" s="25">
        <v>2040</v>
      </c>
      <c r="AB32" s="25">
        <v>2041</v>
      </c>
      <c r="AC32" s="25">
        <v>2042</v>
      </c>
      <c r="AD32" s="25">
        <v>2043</v>
      </c>
      <c r="AE32" s="25">
        <v>2044</v>
      </c>
      <c r="AF32" s="25">
        <v>2045</v>
      </c>
      <c r="AG32" s="25">
        <v>2046</v>
      </c>
      <c r="AH32" s="25">
        <v>2047</v>
      </c>
      <c r="AI32" s="25">
        <v>2048</v>
      </c>
      <c r="AJ32" s="25">
        <v>2049</v>
      </c>
      <c r="AK32" s="25">
        <v>2050</v>
      </c>
      <c r="AL32" s="25">
        <v>2051</v>
      </c>
      <c r="AM32" s="25">
        <v>2052</v>
      </c>
      <c r="AN32" s="25">
        <v>2053</v>
      </c>
      <c r="AO32" s="25">
        <v>2054</v>
      </c>
      <c r="AP32" s="25">
        <v>2055</v>
      </c>
      <c r="AQ32" s="25">
        <v>2056</v>
      </c>
      <c r="AR32" s="25">
        <v>2057</v>
      </c>
      <c r="AS32" s="25">
        <v>2058</v>
      </c>
      <c r="AT32" s="25">
        <v>2059</v>
      </c>
      <c r="AU32" s="25">
        <v>2060</v>
      </c>
    </row>
    <row r="33" spans="2:47">
      <c r="B33" s="27" t="s">
        <v>505</v>
      </c>
      <c r="C33" s="28" t="s">
        <v>506</v>
      </c>
      <c r="D33" s="28">
        <v>4601.3999999999996</v>
      </c>
      <c r="E33" s="28">
        <v>4766.8999999999996</v>
      </c>
      <c r="F33" s="28">
        <v>4928.8999999999996</v>
      </c>
      <c r="G33" s="28">
        <v>5087.2</v>
      </c>
      <c r="H33" s="28">
        <v>5242.2</v>
      </c>
      <c r="I33" s="28">
        <v>5335.6</v>
      </c>
      <c r="J33" s="28">
        <v>5441.3</v>
      </c>
      <c r="K33" s="28">
        <v>5503.3</v>
      </c>
      <c r="L33" s="28">
        <v>5565.3</v>
      </c>
      <c r="M33" s="28">
        <v>5621.9</v>
      </c>
      <c r="N33" s="28">
        <v>5675.6</v>
      </c>
      <c r="O33" s="28">
        <v>5726.1</v>
      </c>
      <c r="P33" s="28">
        <v>5772.3</v>
      </c>
      <c r="Q33" s="28">
        <v>5815.9</v>
      </c>
      <c r="R33" s="28">
        <v>5872.2</v>
      </c>
      <c r="S33" s="28">
        <v>5927.6</v>
      </c>
      <c r="T33" s="28">
        <v>5981.9</v>
      </c>
      <c r="U33" s="28">
        <v>6035.8</v>
      </c>
      <c r="V33" s="28">
        <v>6087.9</v>
      </c>
      <c r="W33" s="28">
        <v>6139.5</v>
      </c>
      <c r="X33" s="28">
        <v>6189.6</v>
      </c>
      <c r="Y33" s="28">
        <v>6238.5</v>
      </c>
      <c r="Z33" s="28">
        <v>6287.6</v>
      </c>
      <c r="AA33" s="28">
        <v>6334</v>
      </c>
      <c r="AB33" s="28">
        <v>6380.2</v>
      </c>
      <c r="AC33" s="28">
        <v>6424.3</v>
      </c>
      <c r="AD33" s="28">
        <v>6468.8</v>
      </c>
      <c r="AE33" s="28">
        <v>6511.3</v>
      </c>
      <c r="AF33" s="28">
        <v>6553.2</v>
      </c>
      <c r="AG33" s="28">
        <v>6592.5</v>
      </c>
      <c r="AH33" s="28">
        <v>6632</v>
      </c>
      <c r="AI33" s="28">
        <v>6669.9</v>
      </c>
      <c r="AJ33" s="28">
        <v>6706.6</v>
      </c>
      <c r="AK33" s="28">
        <v>6741.5</v>
      </c>
      <c r="AL33" s="28">
        <v>6775</v>
      </c>
      <c r="AM33" s="28">
        <v>6806.6</v>
      </c>
      <c r="AN33" s="28">
        <v>6835.8</v>
      </c>
      <c r="AO33" s="28">
        <v>6862.3</v>
      </c>
      <c r="AP33" s="28">
        <v>6886.8</v>
      </c>
      <c r="AQ33" s="28">
        <v>6908</v>
      </c>
      <c r="AR33" s="28">
        <v>6928</v>
      </c>
      <c r="AS33" s="28">
        <v>6946.2</v>
      </c>
      <c r="AT33" s="28">
        <v>6960.5</v>
      </c>
      <c r="AU33" s="28">
        <v>6972.4</v>
      </c>
    </row>
    <row r="35" spans="2:47">
      <c r="B35" s="24" t="s">
        <v>507</v>
      </c>
      <c r="C35" s="25" t="s">
        <v>422</v>
      </c>
      <c r="D35" s="25">
        <v>2017</v>
      </c>
      <c r="E35" s="25">
        <v>2018</v>
      </c>
      <c r="F35" s="25">
        <v>2019</v>
      </c>
      <c r="G35" s="25">
        <v>2020</v>
      </c>
      <c r="H35" s="25">
        <v>2021</v>
      </c>
      <c r="I35" s="25">
        <v>2022</v>
      </c>
      <c r="J35" s="25">
        <v>2023</v>
      </c>
      <c r="K35" s="25">
        <v>2024</v>
      </c>
      <c r="L35" s="25">
        <v>2025</v>
      </c>
      <c r="M35" s="25">
        <v>2026</v>
      </c>
      <c r="N35" s="25">
        <v>2027</v>
      </c>
      <c r="O35" s="25">
        <v>2028</v>
      </c>
      <c r="P35" s="25">
        <v>2029</v>
      </c>
      <c r="Q35" s="25">
        <v>2030</v>
      </c>
      <c r="R35" s="25">
        <v>2031</v>
      </c>
      <c r="S35" s="25">
        <v>2032</v>
      </c>
      <c r="T35" s="25">
        <v>2033</v>
      </c>
      <c r="U35" s="25">
        <v>2034</v>
      </c>
      <c r="V35" s="25">
        <v>2035</v>
      </c>
      <c r="W35" s="25">
        <v>2036</v>
      </c>
      <c r="X35" s="25">
        <v>2037</v>
      </c>
      <c r="Y35" s="25">
        <v>2038</v>
      </c>
      <c r="Z35" s="25">
        <v>2039</v>
      </c>
      <c r="AA35" s="25">
        <v>2040</v>
      </c>
      <c r="AB35" s="25">
        <v>2041</v>
      </c>
      <c r="AC35" s="25">
        <v>2042</v>
      </c>
      <c r="AD35" s="25">
        <v>2043</v>
      </c>
      <c r="AE35" s="25">
        <v>2044</v>
      </c>
      <c r="AF35" s="25">
        <v>2045</v>
      </c>
      <c r="AG35" s="25">
        <v>2046</v>
      </c>
      <c r="AH35" s="25">
        <v>2047</v>
      </c>
      <c r="AI35" s="25">
        <v>2048</v>
      </c>
      <c r="AJ35" s="25">
        <v>2049</v>
      </c>
      <c r="AK35" s="25">
        <v>2050</v>
      </c>
      <c r="AL35" s="25">
        <v>2051</v>
      </c>
      <c r="AM35" s="25">
        <v>2052</v>
      </c>
      <c r="AN35" s="25">
        <v>2053</v>
      </c>
      <c r="AO35" s="25">
        <v>2054</v>
      </c>
      <c r="AP35" s="25">
        <v>2055</v>
      </c>
      <c r="AQ35" s="25">
        <v>2056</v>
      </c>
      <c r="AR35" s="25">
        <v>2057</v>
      </c>
      <c r="AS35" s="25">
        <v>2058</v>
      </c>
      <c r="AT35" s="25">
        <v>2059</v>
      </c>
      <c r="AU35" s="25">
        <v>2060</v>
      </c>
    </row>
    <row r="36" spans="2:47">
      <c r="B36" s="27" t="s">
        <v>505</v>
      </c>
      <c r="C36" s="28" t="s">
        <v>506</v>
      </c>
      <c r="D36" s="28">
        <v>4601.3999999999996</v>
      </c>
      <c r="E36" s="28">
        <v>4766.8999999999996</v>
      </c>
      <c r="F36" s="28">
        <v>4928.8999999999996</v>
      </c>
      <c r="G36" s="28">
        <v>5087.2</v>
      </c>
      <c r="H36" s="28">
        <v>5242.2</v>
      </c>
      <c r="I36" s="28">
        <v>5335.6</v>
      </c>
      <c r="J36" s="28">
        <v>5441.3</v>
      </c>
      <c r="K36" s="28">
        <v>5503.3</v>
      </c>
      <c r="L36" s="28">
        <v>5565.3</v>
      </c>
      <c r="M36" s="28">
        <v>5621.9</v>
      </c>
      <c r="N36" s="28">
        <v>5675.6</v>
      </c>
      <c r="O36" s="28">
        <v>5726.1</v>
      </c>
      <c r="P36" s="28">
        <v>5772.3</v>
      </c>
      <c r="Q36" s="28">
        <v>5815.9</v>
      </c>
      <c r="R36" s="28">
        <v>5872.2</v>
      </c>
      <c r="S36" s="28">
        <v>5927.6</v>
      </c>
      <c r="T36" s="28">
        <v>5981.9</v>
      </c>
      <c r="U36" s="28">
        <v>6035.8</v>
      </c>
      <c r="V36" s="28">
        <v>6087.3</v>
      </c>
      <c r="W36" s="28">
        <v>6137.8</v>
      </c>
      <c r="X36" s="28">
        <v>6186.4</v>
      </c>
      <c r="Y36" s="28">
        <v>6233.6</v>
      </c>
      <c r="Z36" s="28">
        <v>6280.3</v>
      </c>
      <c r="AA36" s="28">
        <v>6324</v>
      </c>
      <c r="AB36" s="28">
        <v>6366.3</v>
      </c>
      <c r="AC36" s="28">
        <v>6404.5</v>
      </c>
      <c r="AD36" s="28">
        <v>6441.4</v>
      </c>
      <c r="AE36" s="28">
        <v>6474.1</v>
      </c>
      <c r="AF36" s="28">
        <v>6500.5</v>
      </c>
      <c r="AG36" s="28">
        <v>6519.9</v>
      </c>
      <c r="AH36" s="28">
        <v>6535.6</v>
      </c>
      <c r="AI36" s="28">
        <v>6545.4</v>
      </c>
      <c r="AJ36" s="28">
        <v>6539.5</v>
      </c>
      <c r="AK36" s="28">
        <v>6508.4</v>
      </c>
      <c r="AL36" s="28">
        <v>6465.9</v>
      </c>
      <c r="AM36" s="28">
        <v>6415</v>
      </c>
      <c r="AN36" s="28">
        <v>6355.7</v>
      </c>
      <c r="AO36" s="28">
        <v>6289.4</v>
      </c>
      <c r="AP36" s="28">
        <v>6218.3</v>
      </c>
      <c r="AQ36" s="28">
        <v>6142.8</v>
      </c>
      <c r="AR36" s="28">
        <v>6067.4</v>
      </c>
      <c r="AS36" s="28">
        <v>5993.1</v>
      </c>
      <c r="AT36" s="28">
        <v>5920.4</v>
      </c>
      <c r="AU36" s="28">
        <v>5852.6</v>
      </c>
    </row>
    <row r="38" spans="2:47">
      <c r="B38" s="24" t="s">
        <v>508</v>
      </c>
      <c r="C38" s="25" t="s">
        <v>422</v>
      </c>
      <c r="D38" s="25">
        <v>2017</v>
      </c>
      <c r="E38" s="25">
        <v>2018</v>
      </c>
      <c r="F38" s="25">
        <v>2019</v>
      </c>
      <c r="G38" s="25">
        <v>2020</v>
      </c>
      <c r="H38" s="25">
        <v>2021</v>
      </c>
      <c r="I38" s="25">
        <v>2022</v>
      </c>
      <c r="J38" s="25">
        <v>2023</v>
      </c>
      <c r="K38" s="25">
        <v>2024</v>
      </c>
      <c r="L38" s="25">
        <v>2025</v>
      </c>
      <c r="M38" s="25">
        <v>2026</v>
      </c>
      <c r="N38" s="25">
        <v>2027</v>
      </c>
      <c r="O38" s="25">
        <v>2028</v>
      </c>
      <c r="P38" s="25">
        <v>2029</v>
      </c>
      <c r="Q38" s="25">
        <v>2030</v>
      </c>
      <c r="R38" s="25">
        <v>2031</v>
      </c>
      <c r="S38" s="25">
        <v>2032</v>
      </c>
      <c r="T38" s="25">
        <v>2033</v>
      </c>
      <c r="U38" s="25">
        <v>2034</v>
      </c>
      <c r="V38" s="25">
        <v>2035</v>
      </c>
      <c r="W38" s="25">
        <v>2036</v>
      </c>
      <c r="X38" s="25">
        <v>2037</v>
      </c>
      <c r="Y38" s="25">
        <v>2038</v>
      </c>
      <c r="Z38" s="25">
        <v>2039</v>
      </c>
      <c r="AA38" s="25">
        <v>2040</v>
      </c>
      <c r="AB38" s="25">
        <v>2041</v>
      </c>
      <c r="AC38" s="25">
        <v>2042</v>
      </c>
      <c r="AD38" s="25">
        <v>2043</v>
      </c>
      <c r="AE38" s="25">
        <v>2044</v>
      </c>
      <c r="AF38" s="25">
        <v>2045</v>
      </c>
      <c r="AG38" s="25">
        <v>2046</v>
      </c>
      <c r="AH38" s="25">
        <v>2047</v>
      </c>
      <c r="AI38" s="25">
        <v>2048</v>
      </c>
      <c r="AJ38" s="25">
        <v>2049</v>
      </c>
      <c r="AK38" s="25">
        <v>2050</v>
      </c>
      <c r="AL38" s="25">
        <v>2051</v>
      </c>
      <c r="AM38" s="25">
        <v>2052</v>
      </c>
      <c r="AN38" s="25">
        <v>2053</v>
      </c>
      <c r="AO38" s="25">
        <v>2054</v>
      </c>
      <c r="AP38" s="25">
        <v>2055</v>
      </c>
      <c r="AQ38" s="25">
        <v>2056</v>
      </c>
      <c r="AR38" s="25">
        <v>2057</v>
      </c>
      <c r="AS38" s="25">
        <v>2058</v>
      </c>
      <c r="AT38" s="25">
        <v>2059</v>
      </c>
      <c r="AU38" s="25">
        <v>2060</v>
      </c>
    </row>
    <row r="39" spans="2:47">
      <c r="B39" s="27" t="s">
        <v>505</v>
      </c>
      <c r="C39" s="28" t="s">
        <v>506</v>
      </c>
      <c r="D39" s="28">
        <f t="shared" ref="D39:AU39" si="7">+D33-D36</f>
        <v>0</v>
      </c>
      <c r="E39" s="28">
        <f t="shared" si="7"/>
        <v>0</v>
      </c>
      <c r="F39" s="28">
        <f t="shared" si="7"/>
        <v>0</v>
      </c>
      <c r="G39" s="28">
        <f t="shared" si="7"/>
        <v>0</v>
      </c>
      <c r="H39" s="28">
        <f t="shared" si="7"/>
        <v>0</v>
      </c>
      <c r="I39" s="28">
        <f t="shared" si="7"/>
        <v>0</v>
      </c>
      <c r="J39" s="28">
        <f t="shared" si="7"/>
        <v>0</v>
      </c>
      <c r="K39" s="28">
        <f t="shared" si="7"/>
        <v>0</v>
      </c>
      <c r="L39" s="28">
        <f t="shared" si="7"/>
        <v>0</v>
      </c>
      <c r="M39" s="28">
        <f t="shared" si="7"/>
        <v>0</v>
      </c>
      <c r="N39" s="28">
        <f t="shared" si="7"/>
        <v>0</v>
      </c>
      <c r="O39" s="28">
        <f t="shared" si="7"/>
        <v>0</v>
      </c>
      <c r="P39" s="28">
        <f t="shared" si="7"/>
        <v>0</v>
      </c>
      <c r="Q39" s="28">
        <f t="shared" si="7"/>
        <v>0</v>
      </c>
      <c r="R39" s="28">
        <f t="shared" si="7"/>
        <v>0</v>
      </c>
      <c r="S39" s="28">
        <f t="shared" si="7"/>
        <v>0</v>
      </c>
      <c r="T39" s="28">
        <f t="shared" si="7"/>
        <v>0</v>
      </c>
      <c r="U39" s="28">
        <f t="shared" si="7"/>
        <v>0</v>
      </c>
      <c r="V39" s="28">
        <f t="shared" si="7"/>
        <v>0.5999999999994543</v>
      </c>
      <c r="W39" s="28">
        <f t="shared" si="7"/>
        <v>1.6999999999998181</v>
      </c>
      <c r="X39" s="28">
        <f t="shared" si="7"/>
        <v>3.2000000000007276</v>
      </c>
      <c r="Y39" s="28">
        <f t="shared" si="7"/>
        <v>4.8999999999996362</v>
      </c>
      <c r="Z39" s="28">
        <f t="shared" si="7"/>
        <v>7.3000000000001819</v>
      </c>
      <c r="AA39" s="28">
        <f t="shared" si="7"/>
        <v>10</v>
      </c>
      <c r="AB39" s="28">
        <f t="shared" si="7"/>
        <v>13.899999999999636</v>
      </c>
      <c r="AC39" s="28">
        <f t="shared" si="7"/>
        <v>19.800000000000182</v>
      </c>
      <c r="AD39" s="28">
        <f t="shared" si="7"/>
        <v>27.400000000000546</v>
      </c>
      <c r="AE39" s="28">
        <f t="shared" si="7"/>
        <v>37.199999999999818</v>
      </c>
      <c r="AF39" s="28">
        <f t="shared" si="7"/>
        <v>52.699999999999818</v>
      </c>
      <c r="AG39" s="28">
        <f t="shared" si="7"/>
        <v>72.600000000000364</v>
      </c>
      <c r="AH39" s="28">
        <f t="shared" si="7"/>
        <v>96.399999999999636</v>
      </c>
      <c r="AI39" s="28">
        <f t="shared" si="7"/>
        <v>124.5</v>
      </c>
      <c r="AJ39" s="28">
        <f t="shared" si="7"/>
        <v>167.10000000000036</v>
      </c>
      <c r="AK39" s="28">
        <f t="shared" si="7"/>
        <v>233.10000000000036</v>
      </c>
      <c r="AL39" s="28">
        <f t="shared" si="7"/>
        <v>309.10000000000036</v>
      </c>
      <c r="AM39" s="28">
        <f t="shared" si="7"/>
        <v>391.60000000000036</v>
      </c>
      <c r="AN39" s="28">
        <f t="shared" si="7"/>
        <v>480.10000000000036</v>
      </c>
      <c r="AO39" s="28">
        <f t="shared" si="7"/>
        <v>572.90000000000055</v>
      </c>
      <c r="AP39" s="28">
        <f t="shared" si="7"/>
        <v>668.5</v>
      </c>
      <c r="AQ39" s="28">
        <f t="shared" si="7"/>
        <v>765.19999999999982</v>
      </c>
      <c r="AR39" s="28">
        <f t="shared" si="7"/>
        <v>860.60000000000036</v>
      </c>
      <c r="AS39" s="28">
        <f t="shared" si="7"/>
        <v>953.09999999999945</v>
      </c>
      <c r="AT39" s="28">
        <f t="shared" si="7"/>
        <v>1040.1000000000004</v>
      </c>
      <c r="AU39" s="28">
        <f t="shared" si="7"/>
        <v>1119.7999999999993</v>
      </c>
    </row>
    <row r="41" spans="2:47">
      <c r="B41" s="24" t="s">
        <v>509</v>
      </c>
      <c r="C41" s="25" t="s">
        <v>422</v>
      </c>
      <c r="D41" s="25">
        <v>2017</v>
      </c>
      <c r="E41" s="25">
        <v>2018</v>
      </c>
      <c r="F41" s="25">
        <v>2019</v>
      </c>
      <c r="G41" s="25">
        <v>2020</v>
      </c>
      <c r="H41" s="25">
        <v>2021</v>
      </c>
      <c r="I41" s="25">
        <v>2022</v>
      </c>
      <c r="J41" s="25">
        <v>2023</v>
      </c>
      <c r="K41" s="25">
        <v>2024</v>
      </c>
      <c r="L41" s="25">
        <v>2025</v>
      </c>
      <c r="M41" s="25">
        <v>2026</v>
      </c>
      <c r="N41" s="25">
        <v>2027</v>
      </c>
      <c r="O41" s="25">
        <v>2028</v>
      </c>
      <c r="P41" s="25">
        <v>2029</v>
      </c>
      <c r="Q41" s="25">
        <v>2030</v>
      </c>
      <c r="R41" s="25">
        <v>2031</v>
      </c>
      <c r="S41" s="25">
        <v>2032</v>
      </c>
      <c r="T41" s="25">
        <v>2033</v>
      </c>
      <c r="U41" s="25">
        <v>2034</v>
      </c>
      <c r="V41" s="25">
        <v>2035</v>
      </c>
      <c r="W41" s="25">
        <v>2036</v>
      </c>
      <c r="X41" s="25">
        <v>2037</v>
      </c>
      <c r="Y41" s="25">
        <v>2038</v>
      </c>
      <c r="Z41" s="25">
        <v>2039</v>
      </c>
      <c r="AA41" s="25">
        <v>2040</v>
      </c>
      <c r="AB41" s="25">
        <v>2041</v>
      </c>
      <c r="AC41" s="25">
        <v>2042</v>
      </c>
      <c r="AD41" s="25">
        <v>2043</v>
      </c>
      <c r="AE41" s="25">
        <v>2044</v>
      </c>
      <c r="AF41" s="25">
        <v>2045</v>
      </c>
      <c r="AG41" s="25">
        <v>2046</v>
      </c>
      <c r="AH41" s="25">
        <v>2047</v>
      </c>
      <c r="AI41" s="25">
        <v>2048</v>
      </c>
      <c r="AJ41" s="25">
        <v>2049</v>
      </c>
      <c r="AK41" s="25">
        <v>2050</v>
      </c>
      <c r="AL41" s="25">
        <v>2051</v>
      </c>
      <c r="AM41" s="25">
        <v>2052</v>
      </c>
      <c r="AN41" s="25">
        <v>2053</v>
      </c>
      <c r="AO41" s="25">
        <v>2054</v>
      </c>
      <c r="AP41" s="25">
        <v>2055</v>
      </c>
      <c r="AQ41" s="25">
        <v>2056</v>
      </c>
      <c r="AR41" s="25">
        <v>2057</v>
      </c>
      <c r="AS41" s="25">
        <v>2058</v>
      </c>
      <c r="AT41" s="25">
        <v>2059</v>
      </c>
      <c r="AU41" s="25">
        <v>2060</v>
      </c>
    </row>
    <row r="42" spans="2:47">
      <c r="B42" s="27" t="s">
        <v>510</v>
      </c>
      <c r="C42" s="28" t="s">
        <v>506</v>
      </c>
      <c r="D42" s="28">
        <f t="shared" ref="D42:AU42" si="8">+CONVERT(D25,"Tcal","MWh")*HLOOKUP(D41,FE_SEN,2,FALSE)/1000</f>
        <v>0</v>
      </c>
      <c r="E42" s="28">
        <f t="shared" si="8"/>
        <v>0</v>
      </c>
      <c r="F42" s="28">
        <f t="shared" si="8"/>
        <v>0</v>
      </c>
      <c r="G42" s="28">
        <f t="shared" si="8"/>
        <v>0</v>
      </c>
      <c r="H42" s="28">
        <f t="shared" si="8"/>
        <v>0</v>
      </c>
      <c r="I42" s="28">
        <f t="shared" si="8"/>
        <v>0</v>
      </c>
      <c r="J42" s="28">
        <f t="shared" si="8"/>
        <v>0</v>
      </c>
      <c r="K42" s="28">
        <f t="shared" si="8"/>
        <v>0</v>
      </c>
      <c r="L42" s="28">
        <f t="shared" si="8"/>
        <v>0</v>
      </c>
      <c r="M42" s="28">
        <f t="shared" si="8"/>
        <v>0</v>
      </c>
      <c r="N42" s="28">
        <f t="shared" si="8"/>
        <v>0</v>
      </c>
      <c r="O42" s="28">
        <f t="shared" si="8"/>
        <v>0</v>
      </c>
      <c r="P42" s="28">
        <f t="shared" si="8"/>
        <v>0</v>
      </c>
      <c r="Q42" s="28">
        <f t="shared" si="8"/>
        <v>0</v>
      </c>
      <c r="R42" s="28">
        <f t="shared" si="8"/>
        <v>0</v>
      </c>
      <c r="S42" s="28">
        <f t="shared" si="8"/>
        <v>0</v>
      </c>
      <c r="T42" s="28">
        <f t="shared" si="8"/>
        <v>0</v>
      </c>
      <c r="U42" s="28">
        <f t="shared" si="8"/>
        <v>0</v>
      </c>
      <c r="V42" s="28">
        <f t="shared" si="8"/>
        <v>-3.8886410139243647E-3</v>
      </c>
      <c r="W42" s="28">
        <f t="shared" si="8"/>
        <v>-1.0301723394827152E-2</v>
      </c>
      <c r="X42" s="28">
        <f t="shared" si="8"/>
        <v>-2.010351666966843E-2</v>
      </c>
      <c r="Y42" s="28">
        <f t="shared" si="8"/>
        <v>-3.3110198970888904E-2</v>
      </c>
      <c r="Z42" s="28">
        <f t="shared" si="8"/>
        <v>-5.1401800083033848E-2</v>
      </c>
      <c r="AA42" s="28">
        <f t="shared" si="8"/>
        <v>-9.3578101156253701E-2</v>
      </c>
      <c r="AB42" s="28">
        <f t="shared" si="8"/>
        <v>-0.22175694476175895</v>
      </c>
      <c r="AC42" s="28">
        <f t="shared" si="8"/>
        <v>-0.46543885423588682</v>
      </c>
      <c r="AD42" s="28">
        <f t="shared" si="8"/>
        <v>-0.81069341476095413</v>
      </c>
      <c r="AE42" s="28">
        <f t="shared" si="8"/>
        <v>-1.2542041529865804</v>
      </c>
      <c r="AF42" s="28">
        <f t="shared" si="8"/>
        <v>-1.9181738613347332</v>
      </c>
      <c r="AG42" s="28">
        <f t="shared" si="8"/>
        <v>-2.7711450706541085</v>
      </c>
      <c r="AH42" s="28">
        <f t="shared" si="8"/>
        <v>-3.7805043183666802</v>
      </c>
      <c r="AI42" s="28">
        <f t="shared" si="8"/>
        <v>-4.9600433341474481</v>
      </c>
      <c r="AJ42" s="28">
        <f t="shared" si="8"/>
        <v>-6.3898086175224593</v>
      </c>
      <c r="AK42" s="28">
        <f t="shared" si="8"/>
        <v>-8.2108302950105081</v>
      </c>
      <c r="AL42" s="28">
        <f t="shared" si="8"/>
        <v>-10.202971229206796</v>
      </c>
      <c r="AM42" s="28">
        <f t="shared" si="8"/>
        <v>-12.312387694773337</v>
      </c>
      <c r="AN42" s="28">
        <f t="shared" si="8"/>
        <v>-14.509760808867448</v>
      </c>
      <c r="AO42" s="28">
        <f t="shared" si="8"/>
        <v>-16.758056193161824</v>
      </c>
      <c r="AP42" s="28">
        <f t="shared" si="8"/>
        <v>-19.031041163007799</v>
      </c>
      <c r="AQ42" s="28">
        <f t="shared" si="8"/>
        <v>-21.297853736465896</v>
      </c>
      <c r="AR42" s="28">
        <f t="shared" si="8"/>
        <v>-23.496769949657018</v>
      </c>
      <c r="AS42" s="28">
        <f t="shared" si="8"/>
        <v>-25.612358811611433</v>
      </c>
      <c r="AT42" s="28">
        <f t="shared" si="8"/>
        <v>-27.604499745807715</v>
      </c>
      <c r="AU42" s="28">
        <f t="shared" si="8"/>
        <v>-29.433072175724547</v>
      </c>
    </row>
    <row r="44" spans="2:47">
      <c r="B44" s="24" t="s">
        <v>511</v>
      </c>
      <c r="C44" s="25" t="s">
        <v>422</v>
      </c>
      <c r="D44" s="25">
        <v>2017</v>
      </c>
      <c r="E44" s="25">
        <v>2018</v>
      </c>
      <c r="F44" s="25">
        <v>2019</v>
      </c>
      <c r="G44" s="25">
        <v>2020</v>
      </c>
      <c r="H44" s="25">
        <v>2021</v>
      </c>
      <c r="I44" s="25">
        <v>2022</v>
      </c>
      <c r="J44" s="25">
        <v>2023</v>
      </c>
      <c r="K44" s="25">
        <v>2024</v>
      </c>
      <c r="L44" s="25">
        <v>2025</v>
      </c>
      <c r="M44" s="25">
        <v>2026</v>
      </c>
      <c r="N44" s="25">
        <v>2027</v>
      </c>
      <c r="O44" s="25">
        <v>2028</v>
      </c>
      <c r="P44" s="25">
        <v>2029</v>
      </c>
      <c r="Q44" s="25">
        <v>2030</v>
      </c>
      <c r="R44" s="25">
        <v>2031</v>
      </c>
      <c r="S44" s="25">
        <v>2032</v>
      </c>
      <c r="T44" s="25">
        <v>2033</v>
      </c>
      <c r="U44" s="25">
        <v>2034</v>
      </c>
      <c r="V44" s="25">
        <v>2035</v>
      </c>
      <c r="W44" s="25">
        <v>2036</v>
      </c>
      <c r="X44" s="25">
        <v>2037</v>
      </c>
      <c r="Y44" s="25">
        <v>2038</v>
      </c>
      <c r="Z44" s="25">
        <v>2039</v>
      </c>
      <c r="AA44" s="25">
        <v>2040</v>
      </c>
      <c r="AB44" s="25">
        <v>2041</v>
      </c>
      <c r="AC44" s="25">
        <v>2042</v>
      </c>
      <c r="AD44" s="25">
        <v>2043</v>
      </c>
      <c r="AE44" s="25">
        <v>2044</v>
      </c>
      <c r="AF44" s="25">
        <v>2045</v>
      </c>
      <c r="AG44" s="25">
        <v>2046</v>
      </c>
      <c r="AH44" s="25">
        <v>2047</v>
      </c>
      <c r="AI44" s="25">
        <v>2048</v>
      </c>
      <c r="AJ44" s="25">
        <v>2049</v>
      </c>
      <c r="AK44" s="25">
        <v>2050</v>
      </c>
      <c r="AL44" s="25">
        <v>2051</v>
      </c>
      <c r="AM44" s="25">
        <v>2052</v>
      </c>
      <c r="AN44" s="25">
        <v>2053</v>
      </c>
      <c r="AO44" s="25">
        <v>2054</v>
      </c>
      <c r="AP44" s="25">
        <v>2055</v>
      </c>
      <c r="AQ44" s="25">
        <v>2056</v>
      </c>
      <c r="AR44" s="25">
        <v>2057</v>
      </c>
      <c r="AS44" s="25">
        <v>2058</v>
      </c>
      <c r="AT44" s="25">
        <v>2059</v>
      </c>
      <c r="AU44" s="25">
        <v>2060</v>
      </c>
    </row>
    <row r="45" spans="2:47">
      <c r="B45" s="27" t="s">
        <v>510</v>
      </c>
      <c r="C45" s="28" t="s">
        <v>506</v>
      </c>
      <c r="D45" s="28">
        <f>+D39+D42</f>
        <v>0</v>
      </c>
      <c r="E45" s="28">
        <f t="shared" ref="E45:AU45" si="9">+E39+E42</f>
        <v>0</v>
      </c>
      <c r="F45" s="28">
        <f t="shared" si="9"/>
        <v>0</v>
      </c>
      <c r="G45" s="28">
        <f t="shared" si="9"/>
        <v>0</v>
      </c>
      <c r="H45" s="28">
        <f t="shared" si="9"/>
        <v>0</v>
      </c>
      <c r="I45" s="28">
        <f t="shared" si="9"/>
        <v>0</v>
      </c>
      <c r="J45" s="28">
        <f t="shared" si="9"/>
        <v>0</v>
      </c>
      <c r="K45" s="28">
        <f t="shared" si="9"/>
        <v>0</v>
      </c>
      <c r="L45" s="28">
        <f t="shared" si="9"/>
        <v>0</v>
      </c>
      <c r="M45" s="28">
        <f t="shared" si="9"/>
        <v>0</v>
      </c>
      <c r="N45" s="28">
        <f t="shared" si="9"/>
        <v>0</v>
      </c>
      <c r="O45" s="28">
        <f t="shared" si="9"/>
        <v>0</v>
      </c>
      <c r="P45" s="28">
        <f t="shared" si="9"/>
        <v>0</v>
      </c>
      <c r="Q45" s="28">
        <f t="shared" si="9"/>
        <v>0</v>
      </c>
      <c r="R45" s="28">
        <f t="shared" si="9"/>
        <v>0</v>
      </c>
      <c r="S45" s="28">
        <f t="shared" si="9"/>
        <v>0</v>
      </c>
      <c r="T45" s="28">
        <f t="shared" si="9"/>
        <v>0</v>
      </c>
      <c r="U45" s="28">
        <f t="shared" si="9"/>
        <v>0</v>
      </c>
      <c r="V45" s="28">
        <f t="shared" si="9"/>
        <v>0.59611135898552992</v>
      </c>
      <c r="W45" s="28">
        <f t="shared" si="9"/>
        <v>1.6896982766049911</v>
      </c>
      <c r="X45" s="28">
        <f t="shared" si="9"/>
        <v>3.179896483331059</v>
      </c>
      <c r="Y45" s="28">
        <f t="shared" si="9"/>
        <v>4.8668898010287469</v>
      </c>
      <c r="Z45" s="28">
        <f t="shared" si="9"/>
        <v>7.248598199917148</v>
      </c>
      <c r="AA45" s="28">
        <f t="shared" si="9"/>
        <v>9.906421898843746</v>
      </c>
      <c r="AB45" s="28">
        <f t="shared" si="9"/>
        <v>13.678243055237877</v>
      </c>
      <c r="AC45" s="28">
        <f t="shared" si="9"/>
        <v>19.334561145764294</v>
      </c>
      <c r="AD45" s="28">
        <f t="shared" si="9"/>
        <v>26.589306585239591</v>
      </c>
      <c r="AE45" s="28">
        <f t="shared" si="9"/>
        <v>35.945795847013237</v>
      </c>
      <c r="AF45" s="28">
        <f t="shared" si="9"/>
        <v>50.781826138665082</v>
      </c>
      <c r="AG45" s="28">
        <f t="shared" si="9"/>
        <v>69.828854929346249</v>
      </c>
      <c r="AH45" s="28">
        <f t="shared" si="9"/>
        <v>92.619495681632955</v>
      </c>
      <c r="AI45" s="28">
        <f t="shared" si="9"/>
        <v>119.53995666585256</v>
      </c>
      <c r="AJ45" s="28">
        <f t="shared" si="9"/>
        <v>160.71019138247792</v>
      </c>
      <c r="AK45" s="28">
        <f t="shared" si="9"/>
        <v>224.88916970498985</v>
      </c>
      <c r="AL45" s="28">
        <f t="shared" si="9"/>
        <v>298.89702877079355</v>
      </c>
      <c r="AM45" s="28">
        <f t="shared" si="9"/>
        <v>379.28761230522701</v>
      </c>
      <c r="AN45" s="28">
        <f t="shared" si="9"/>
        <v>465.59023919113292</v>
      </c>
      <c r="AO45" s="28">
        <f t="shared" si="9"/>
        <v>556.14194380683875</v>
      </c>
      <c r="AP45" s="28">
        <f t="shared" si="9"/>
        <v>649.46895883699221</v>
      </c>
      <c r="AQ45" s="28">
        <f t="shared" si="9"/>
        <v>743.90214626353395</v>
      </c>
      <c r="AR45" s="28">
        <f t="shared" si="9"/>
        <v>837.10323005034331</v>
      </c>
      <c r="AS45" s="28">
        <f t="shared" si="9"/>
        <v>927.48764118838801</v>
      </c>
      <c r="AT45" s="28">
        <f t="shared" si="9"/>
        <v>1012.4955002541926</v>
      </c>
      <c r="AU45" s="28">
        <f t="shared" si="9"/>
        <v>1090.3669278242746</v>
      </c>
    </row>
    <row r="47" spans="2:47">
      <c r="B47" s="24" t="s">
        <v>497</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397</v>
      </c>
      <c r="C48" s="28" t="s">
        <v>512</v>
      </c>
      <c r="D48" s="28">
        <f t="shared" ref="D48:AU48" si="10">+VLOOKUP($B48,Precios,D$47-2014,FALSE)*D23/1000000</f>
        <v>0</v>
      </c>
      <c r="E48" s="28">
        <f t="shared" si="10"/>
        <v>0</v>
      </c>
      <c r="F48" s="28">
        <f t="shared" si="10"/>
        <v>0</v>
      </c>
      <c r="G48" s="28">
        <f t="shared" si="10"/>
        <v>0</v>
      </c>
      <c r="H48" s="28">
        <f t="shared" si="10"/>
        <v>0</v>
      </c>
      <c r="I48" s="28">
        <f t="shared" si="10"/>
        <v>0</v>
      </c>
      <c r="J48" s="28">
        <f t="shared" si="10"/>
        <v>0</v>
      </c>
      <c r="K48" s="28">
        <f t="shared" si="10"/>
        <v>0</v>
      </c>
      <c r="L48" s="28">
        <f t="shared" si="10"/>
        <v>0</v>
      </c>
      <c r="M48" s="28">
        <f t="shared" si="10"/>
        <v>0</v>
      </c>
      <c r="N48" s="28">
        <f t="shared" si="10"/>
        <v>0</v>
      </c>
      <c r="O48" s="28">
        <f t="shared" si="10"/>
        <v>0</v>
      </c>
      <c r="P48" s="28">
        <f t="shared" si="10"/>
        <v>0</v>
      </c>
      <c r="Q48" s="28">
        <f t="shared" si="10"/>
        <v>0</v>
      </c>
      <c r="R48" s="28">
        <f t="shared" si="10"/>
        <v>0</v>
      </c>
      <c r="S48" s="28">
        <f t="shared" si="10"/>
        <v>0</v>
      </c>
      <c r="T48" s="28">
        <f t="shared" si="10"/>
        <v>0</v>
      </c>
      <c r="U48" s="28">
        <f t="shared" si="10"/>
        <v>0</v>
      </c>
      <c r="V48" s="28">
        <f t="shared" si="10"/>
        <v>0</v>
      </c>
      <c r="W48" s="28">
        <f t="shared" si="10"/>
        <v>0</v>
      </c>
      <c r="X48" s="28">
        <f t="shared" si="10"/>
        <v>0</v>
      </c>
      <c r="Y48" s="28">
        <f t="shared" si="10"/>
        <v>0</v>
      </c>
      <c r="Z48" s="28">
        <f t="shared" si="10"/>
        <v>1.6728670218990088E-2</v>
      </c>
      <c r="AA48" s="28">
        <f t="shared" si="10"/>
        <v>6.8914242422764629E-2</v>
      </c>
      <c r="AB48" s="28">
        <f t="shared" si="10"/>
        <v>0.3681634041639284</v>
      </c>
      <c r="AC48" s="28">
        <f t="shared" si="10"/>
        <v>1.1333311208773005</v>
      </c>
      <c r="AD48" s="28">
        <f t="shared" si="10"/>
        <v>2.1799001171331795</v>
      </c>
      <c r="AE48" s="28">
        <f t="shared" si="10"/>
        <v>3.5497895082751789</v>
      </c>
      <c r="AF48" s="28">
        <f t="shared" si="10"/>
        <v>6.2000318741846439</v>
      </c>
      <c r="AG48" s="28">
        <f t="shared" si="10"/>
        <v>10.163012783723742</v>
      </c>
      <c r="AH48" s="28">
        <f t="shared" si="10"/>
        <v>14.797216138168739</v>
      </c>
      <c r="AI48" s="28">
        <f t="shared" si="10"/>
        <v>20.104050564400843</v>
      </c>
      <c r="AJ48" s="28">
        <f t="shared" si="10"/>
        <v>27.845085496155278</v>
      </c>
      <c r="AK48" s="28">
        <f t="shared" si="10"/>
        <v>39.494440710772203</v>
      </c>
      <c r="AL48" s="28">
        <f t="shared" si="10"/>
        <v>53.122275290629943</v>
      </c>
      <c r="AM48" s="28">
        <f t="shared" si="10"/>
        <v>67.838834947115387</v>
      </c>
      <c r="AN48" s="28">
        <f t="shared" si="10"/>
        <v>83.569035192185297</v>
      </c>
      <c r="AO48" s="28">
        <f t="shared" si="10"/>
        <v>99.974995829644939</v>
      </c>
      <c r="AP48" s="28">
        <f t="shared" si="10"/>
        <v>116.77515002933174</v>
      </c>
      <c r="AQ48" s="28">
        <f t="shared" si="10"/>
        <v>133.74424432711604</v>
      </c>
      <c r="AR48" s="28">
        <f t="shared" si="10"/>
        <v>150.54439852680287</v>
      </c>
      <c r="AS48" s="28">
        <f t="shared" si="10"/>
        <v>167.00667253029494</v>
      </c>
      <c r="AT48" s="28">
        <f t="shared" si="10"/>
        <v>182.62424604329988</v>
      </c>
      <c r="AU48" s="28">
        <f t="shared" si="10"/>
        <v>197.28449233375289</v>
      </c>
    </row>
    <row r="49" spans="2:47">
      <c r="B49" s="27" t="s">
        <v>432</v>
      </c>
      <c r="C49" s="28" t="s">
        <v>512</v>
      </c>
      <c r="D49" s="28">
        <f t="shared" ref="D49:AU49" si="11">+VLOOKUP($B49,Precios,D$47-2014,FALSE)*D24/1000000</f>
        <v>0</v>
      </c>
      <c r="E49" s="28">
        <f t="shared" si="11"/>
        <v>0</v>
      </c>
      <c r="F49" s="28">
        <f t="shared" si="11"/>
        <v>0</v>
      </c>
      <c r="G49" s="28">
        <f t="shared" si="11"/>
        <v>0</v>
      </c>
      <c r="H49" s="28">
        <f t="shared" si="11"/>
        <v>0</v>
      </c>
      <c r="I49" s="28">
        <f t="shared" si="11"/>
        <v>0</v>
      </c>
      <c r="J49" s="28">
        <f t="shared" si="11"/>
        <v>0</v>
      </c>
      <c r="K49" s="28">
        <f t="shared" si="11"/>
        <v>0</v>
      </c>
      <c r="L49" s="28">
        <f t="shared" si="11"/>
        <v>0</v>
      </c>
      <c r="M49" s="28">
        <f t="shared" si="11"/>
        <v>0</v>
      </c>
      <c r="N49" s="28">
        <f t="shared" si="11"/>
        <v>0</v>
      </c>
      <c r="O49" s="28">
        <f t="shared" si="11"/>
        <v>0</v>
      </c>
      <c r="P49" s="28">
        <f t="shared" si="11"/>
        <v>0</v>
      </c>
      <c r="Q49" s="28">
        <f t="shared" si="11"/>
        <v>0</v>
      </c>
      <c r="R49" s="28">
        <f t="shared" si="11"/>
        <v>0</v>
      </c>
      <c r="S49" s="28">
        <f t="shared" si="11"/>
        <v>0</v>
      </c>
      <c r="T49" s="28">
        <f t="shared" si="11"/>
        <v>0</v>
      </c>
      <c r="U49" s="28">
        <f t="shared" si="11"/>
        <v>0</v>
      </c>
      <c r="V49" s="28">
        <f t="shared" si="11"/>
        <v>0</v>
      </c>
      <c r="W49" s="28">
        <f t="shared" si="11"/>
        <v>0</v>
      </c>
      <c r="X49" s="28">
        <f t="shared" si="11"/>
        <v>0</v>
      </c>
      <c r="Y49" s="28">
        <f t="shared" si="11"/>
        <v>3.3416016974355429E-2</v>
      </c>
      <c r="Z49" s="28">
        <f t="shared" si="11"/>
        <v>6.703260456922859E-2</v>
      </c>
      <c r="AA49" s="28">
        <f t="shared" si="11"/>
        <v>0.2061302243107182</v>
      </c>
      <c r="AB49" s="28">
        <f t="shared" si="11"/>
        <v>0.76694364255050651</v>
      </c>
      <c r="AC49" s="28">
        <f t="shared" si="11"/>
        <v>1.8632327371774855</v>
      </c>
      <c r="AD49" s="28">
        <f t="shared" si="11"/>
        <v>3.3883084254280837</v>
      </c>
      <c r="AE49" s="28">
        <f t="shared" si="11"/>
        <v>5.6126718742193775</v>
      </c>
      <c r="AF49" s="28">
        <f t="shared" si="11"/>
        <v>10.121934793700648</v>
      </c>
      <c r="AG49" s="28">
        <f t="shared" si="11"/>
        <v>16.333554910256161</v>
      </c>
      <c r="AH49" s="28">
        <f t="shared" si="11"/>
        <v>23.496114514180395</v>
      </c>
      <c r="AI49" s="28">
        <f t="shared" si="11"/>
        <v>31.673532632858464</v>
      </c>
      <c r="AJ49" s="28">
        <f t="shared" si="11"/>
        <v>48.96227376719122</v>
      </c>
      <c r="AK49" s="28">
        <f t="shared" si="11"/>
        <v>82.360290829203649</v>
      </c>
      <c r="AL49" s="28">
        <f t="shared" si="11"/>
        <v>120.08876112389092</v>
      </c>
      <c r="AM49" s="28">
        <f t="shared" si="11"/>
        <v>160.43828953102724</v>
      </c>
      <c r="AN49" s="28">
        <f t="shared" si="11"/>
        <v>202.96588031329631</v>
      </c>
      <c r="AO49" s="28">
        <f t="shared" si="11"/>
        <v>247.08087248761299</v>
      </c>
      <c r="AP49" s="28">
        <f t="shared" si="11"/>
        <v>292.15568875944496</v>
      </c>
      <c r="AQ49" s="28">
        <f t="shared" si="11"/>
        <v>337.52583552282152</v>
      </c>
      <c r="AR49" s="28">
        <f t="shared" si="11"/>
        <v>382.41607023743882</v>
      </c>
      <c r="AS49" s="28">
        <f t="shared" si="11"/>
        <v>426.01423405155373</v>
      </c>
      <c r="AT49" s="28">
        <f t="shared" si="11"/>
        <v>467.69274967063541</v>
      </c>
      <c r="AU49" s="28">
        <f t="shared" si="11"/>
        <v>506.41796037428242</v>
      </c>
    </row>
    <row r="50" spans="2:47">
      <c r="B50" s="27" t="s">
        <v>451</v>
      </c>
      <c r="C50" s="28" t="s">
        <v>512</v>
      </c>
      <c r="D50" s="28">
        <f t="shared" ref="D50:AU50" si="12">+VLOOKUP($B50,Precios,D$47-2014,FALSE)*D25/1000000</f>
        <v>0</v>
      </c>
      <c r="E50" s="28">
        <f t="shared" si="12"/>
        <v>0</v>
      </c>
      <c r="F50" s="28">
        <f t="shared" si="12"/>
        <v>0</v>
      </c>
      <c r="G50" s="28">
        <f t="shared" si="12"/>
        <v>0</v>
      </c>
      <c r="H50" s="28">
        <f t="shared" si="12"/>
        <v>0</v>
      </c>
      <c r="I50" s="28">
        <f t="shared" si="12"/>
        <v>0</v>
      </c>
      <c r="J50" s="28">
        <f t="shared" si="12"/>
        <v>0</v>
      </c>
      <c r="K50" s="28">
        <f t="shared" si="12"/>
        <v>0</v>
      </c>
      <c r="L50" s="28">
        <f t="shared" si="12"/>
        <v>0</v>
      </c>
      <c r="M50" s="28">
        <f t="shared" si="12"/>
        <v>0</v>
      </c>
      <c r="N50" s="28">
        <f t="shared" si="12"/>
        <v>0</v>
      </c>
      <c r="O50" s="28">
        <f t="shared" si="12"/>
        <v>0</v>
      </c>
      <c r="P50" s="28">
        <f t="shared" si="12"/>
        <v>0</v>
      </c>
      <c r="Q50" s="28">
        <f t="shared" si="12"/>
        <v>0</v>
      </c>
      <c r="R50" s="28">
        <f t="shared" si="12"/>
        <v>0</v>
      </c>
      <c r="S50" s="28">
        <f t="shared" si="12"/>
        <v>0</v>
      </c>
      <c r="T50" s="28">
        <f t="shared" si="12"/>
        <v>0</v>
      </c>
      <c r="U50" s="28">
        <f t="shared" si="12"/>
        <v>0</v>
      </c>
      <c r="V50" s="28">
        <f t="shared" si="12"/>
        <v>-0.11843041675964673</v>
      </c>
      <c r="W50" s="28">
        <f t="shared" si="12"/>
        <v>-0.30823826638508028</v>
      </c>
      <c r="X50" s="28">
        <f t="shared" si="12"/>
        <v>-0.57418641558296968</v>
      </c>
      <c r="Y50" s="28">
        <f t="shared" si="12"/>
        <v>-0.90298878653498305</v>
      </c>
      <c r="Z50" s="28">
        <f t="shared" si="12"/>
        <v>-1.3784305094181757</v>
      </c>
      <c r="AA50" s="28">
        <f t="shared" si="12"/>
        <v>-2.4572994287154462</v>
      </c>
      <c r="AB50" s="28">
        <f t="shared" si="12"/>
        <v>-5.7866699717333718</v>
      </c>
      <c r="AC50" s="28">
        <f t="shared" si="12"/>
        <v>-11.962339917248295</v>
      </c>
      <c r="AD50" s="28">
        <f t="shared" si="12"/>
        <v>-19.732192337588131</v>
      </c>
      <c r="AE50" s="28">
        <f t="shared" si="12"/>
        <v>-29.625870829562899</v>
      </c>
      <c r="AF50" s="28">
        <f t="shared" si="12"/>
        <v>-46.092546257930415</v>
      </c>
      <c r="AG50" s="28">
        <f t="shared" si="12"/>
        <v>-65.248674104320685</v>
      </c>
      <c r="AH50" s="28">
        <f t="shared" si="12"/>
        <v>-87.239001102919389</v>
      </c>
      <c r="AI50" s="28">
        <f t="shared" si="12"/>
        <v>-112.20023941143695</v>
      </c>
      <c r="AJ50" s="28">
        <f t="shared" si="12"/>
        <v>-141.13453552340829</v>
      </c>
      <c r="AK50" s="28">
        <f t="shared" si="12"/>
        <v>-177.43879589372193</v>
      </c>
      <c r="AL50" s="28">
        <f t="shared" si="12"/>
        <v>-220.48962947740776</v>
      </c>
      <c r="AM50" s="28">
        <f t="shared" si="12"/>
        <v>-266.07482661830653</v>
      </c>
      <c r="AN50" s="28">
        <f t="shared" si="12"/>
        <v>-313.56079642711239</v>
      </c>
      <c r="AO50" s="28">
        <f t="shared" si="12"/>
        <v>-362.1472135699716</v>
      </c>
      <c r="AP50" s="28">
        <f t="shared" si="12"/>
        <v>-411.2671809354012</v>
      </c>
      <c r="AQ50" s="28">
        <f t="shared" si="12"/>
        <v>-460.25376074518886</v>
      </c>
      <c r="AR50" s="28">
        <f t="shared" si="12"/>
        <v>-507.77307744290613</v>
      </c>
      <c r="AS50" s="28">
        <f t="shared" si="12"/>
        <v>-553.49166213944682</v>
      </c>
      <c r="AT50" s="28">
        <f t="shared" si="12"/>
        <v>-596.54249572313267</v>
      </c>
      <c r="AU50" s="28">
        <f t="shared" si="12"/>
        <v>-636.05855908228705</v>
      </c>
    </row>
    <row r="51" spans="2:47">
      <c r="B51" s="27" t="s">
        <v>434</v>
      </c>
      <c r="C51" s="28" t="s">
        <v>512</v>
      </c>
      <c r="D51" s="28">
        <f t="shared" ref="D51:AU51" si="13">+VLOOKUP($B51,Precios,D$47-2014,FALSE)*D26/1000000</f>
        <v>0</v>
      </c>
      <c r="E51" s="28">
        <f t="shared" si="13"/>
        <v>0</v>
      </c>
      <c r="F51" s="28">
        <f t="shared" si="13"/>
        <v>0</v>
      </c>
      <c r="G51" s="28">
        <f t="shared" si="13"/>
        <v>0</v>
      </c>
      <c r="H51" s="28">
        <f t="shared" si="13"/>
        <v>0</v>
      </c>
      <c r="I51" s="28">
        <f t="shared" si="13"/>
        <v>0</v>
      </c>
      <c r="J51" s="28">
        <f t="shared" si="13"/>
        <v>0</v>
      </c>
      <c r="K51" s="28">
        <f t="shared" si="13"/>
        <v>0</v>
      </c>
      <c r="L51" s="28">
        <f t="shared" si="13"/>
        <v>0</v>
      </c>
      <c r="M51" s="28">
        <f t="shared" si="13"/>
        <v>0</v>
      </c>
      <c r="N51" s="28">
        <f t="shared" si="13"/>
        <v>0</v>
      </c>
      <c r="O51" s="28">
        <f t="shared" si="13"/>
        <v>0</v>
      </c>
      <c r="P51" s="28">
        <f t="shared" si="13"/>
        <v>0</v>
      </c>
      <c r="Q51" s="28">
        <f t="shared" si="13"/>
        <v>0</v>
      </c>
      <c r="R51" s="28">
        <f t="shared" si="13"/>
        <v>0</v>
      </c>
      <c r="S51" s="28">
        <f t="shared" si="13"/>
        <v>0</v>
      </c>
      <c r="T51" s="28">
        <f t="shared" si="13"/>
        <v>0</v>
      </c>
      <c r="U51" s="28">
        <f t="shared" si="13"/>
        <v>0</v>
      </c>
      <c r="V51" s="28">
        <f t="shared" si="13"/>
        <v>0.72676831025093314</v>
      </c>
      <c r="W51" s="28">
        <f t="shared" si="13"/>
        <v>2.0019193583310777</v>
      </c>
      <c r="X51" s="28">
        <f t="shared" si="13"/>
        <v>3.8339483158175134</v>
      </c>
      <c r="Y51" s="28">
        <f t="shared" si="13"/>
        <v>6.1364895252098082</v>
      </c>
      <c r="Z51" s="28">
        <f t="shared" si="13"/>
        <v>9.1264397058718849</v>
      </c>
      <c r="AA51" s="28">
        <f t="shared" si="13"/>
        <v>12.323601772354962</v>
      </c>
      <c r="AB51" s="28">
        <f t="shared" si="13"/>
        <v>16.366937249367073</v>
      </c>
      <c r="AC51" s="28">
        <f t="shared" si="13"/>
        <v>21.445601773478085</v>
      </c>
      <c r="AD51" s="28">
        <f t="shared" si="13"/>
        <v>27.747951207157687</v>
      </c>
      <c r="AE51" s="28">
        <f t="shared" si="13"/>
        <v>35.874827306917439</v>
      </c>
      <c r="AF51" s="28">
        <f t="shared" si="13"/>
        <v>45.919851503777842</v>
      </c>
      <c r="AG51" s="28">
        <f t="shared" si="13"/>
        <v>57.535609000714665</v>
      </c>
      <c r="AH51" s="28">
        <f t="shared" si="13"/>
        <v>73.244719860329567</v>
      </c>
      <c r="AI51" s="28">
        <f t="shared" si="13"/>
        <v>91.623241502086614</v>
      </c>
      <c r="AJ51" s="28">
        <f t="shared" si="13"/>
        <v>114.41688188971517</v>
      </c>
      <c r="AK51" s="28">
        <f t="shared" si="13"/>
        <v>142.82145427552118</v>
      </c>
      <c r="AL51" s="28">
        <f t="shared" si="13"/>
        <v>174.96116594217401</v>
      </c>
      <c r="AM51" s="28">
        <f t="shared" si="13"/>
        <v>210.94331527515419</v>
      </c>
      <c r="AN51" s="28">
        <f t="shared" si="13"/>
        <v>250.44227196375601</v>
      </c>
      <c r="AO51" s="28">
        <f t="shared" si="13"/>
        <v>292.70908629335634</v>
      </c>
      <c r="AP51" s="28">
        <f t="shared" si="13"/>
        <v>336.79943036290871</v>
      </c>
      <c r="AQ51" s="28">
        <f t="shared" si="13"/>
        <v>381.63872414708396</v>
      </c>
      <c r="AR51" s="28">
        <f t="shared" si="13"/>
        <v>425.79419427877741</v>
      </c>
      <c r="AS51" s="28">
        <f t="shared" si="13"/>
        <v>467.9307564840953</v>
      </c>
      <c r="AT51" s="28">
        <f t="shared" si="13"/>
        <v>506.6807634580739</v>
      </c>
      <c r="AU51" s="28">
        <f t="shared" si="13"/>
        <v>540.80682002003164</v>
      </c>
    </row>
    <row r="52" spans="2:47">
      <c r="B52" s="27" t="s">
        <v>439</v>
      </c>
      <c r="C52" s="28" t="s">
        <v>512</v>
      </c>
      <c r="D52" s="28">
        <f t="shared" ref="D52:AU52" si="14">+VLOOKUP($B52,Precios,D$47-2014,FALSE)*D27/1000000</f>
        <v>0</v>
      </c>
      <c r="E52" s="28">
        <f t="shared" si="14"/>
        <v>0</v>
      </c>
      <c r="F52" s="28">
        <f t="shared" si="14"/>
        <v>0</v>
      </c>
      <c r="G52" s="28">
        <f t="shared" si="14"/>
        <v>0</v>
      </c>
      <c r="H52" s="28">
        <f t="shared" si="14"/>
        <v>0</v>
      </c>
      <c r="I52" s="28">
        <f t="shared" si="14"/>
        <v>0</v>
      </c>
      <c r="J52" s="28">
        <f t="shared" si="14"/>
        <v>0</v>
      </c>
      <c r="K52" s="28">
        <f t="shared" si="14"/>
        <v>0</v>
      </c>
      <c r="L52" s="28">
        <f t="shared" si="14"/>
        <v>0</v>
      </c>
      <c r="M52" s="28">
        <f t="shared" si="14"/>
        <v>0</v>
      </c>
      <c r="N52" s="28">
        <f t="shared" si="14"/>
        <v>0</v>
      </c>
      <c r="O52" s="28">
        <f t="shared" si="14"/>
        <v>0</v>
      </c>
      <c r="P52" s="28">
        <f t="shared" si="14"/>
        <v>0</v>
      </c>
      <c r="Q52" s="28">
        <f t="shared" si="14"/>
        <v>0</v>
      </c>
      <c r="R52" s="28">
        <f t="shared" si="14"/>
        <v>0</v>
      </c>
      <c r="S52" s="28">
        <f t="shared" si="14"/>
        <v>0</v>
      </c>
      <c r="T52" s="28">
        <f t="shared" si="14"/>
        <v>0</v>
      </c>
      <c r="U52" s="28">
        <f t="shared" si="14"/>
        <v>0</v>
      </c>
      <c r="V52" s="28">
        <f t="shared" si="14"/>
        <v>0</v>
      </c>
      <c r="W52" s="28">
        <f t="shared" si="14"/>
        <v>0</v>
      </c>
      <c r="X52" s="28">
        <f t="shared" si="14"/>
        <v>0</v>
      </c>
      <c r="Y52" s="28">
        <f t="shared" si="14"/>
        <v>0</v>
      </c>
      <c r="Z52" s="28">
        <f t="shared" si="14"/>
        <v>0</v>
      </c>
      <c r="AA52" s="28">
        <f t="shared" si="14"/>
        <v>0</v>
      </c>
      <c r="AB52" s="28">
        <f t="shared" si="14"/>
        <v>0</v>
      </c>
      <c r="AC52" s="28">
        <f t="shared" si="14"/>
        <v>0</v>
      </c>
      <c r="AD52" s="28">
        <f t="shared" si="14"/>
        <v>0</v>
      </c>
      <c r="AE52" s="28">
        <f t="shared" si="14"/>
        <v>0</v>
      </c>
      <c r="AF52" s="28">
        <f t="shared" si="14"/>
        <v>0</v>
      </c>
      <c r="AG52" s="28">
        <f t="shared" si="14"/>
        <v>0</v>
      </c>
      <c r="AH52" s="28">
        <f t="shared" si="14"/>
        <v>0</v>
      </c>
      <c r="AI52" s="28">
        <f t="shared" si="14"/>
        <v>0</v>
      </c>
      <c r="AJ52" s="28">
        <f t="shared" si="14"/>
        <v>0</v>
      </c>
      <c r="AK52" s="28">
        <f t="shared" si="14"/>
        <v>0</v>
      </c>
      <c r="AL52" s="28">
        <f t="shared" si="14"/>
        <v>0</v>
      </c>
      <c r="AM52" s="28">
        <f t="shared" si="14"/>
        <v>0</v>
      </c>
      <c r="AN52" s="28">
        <f t="shared" si="14"/>
        <v>0</v>
      </c>
      <c r="AO52" s="28">
        <f t="shared" si="14"/>
        <v>0</v>
      </c>
      <c r="AP52" s="28">
        <f t="shared" si="14"/>
        <v>0</v>
      </c>
      <c r="AQ52" s="28">
        <f t="shared" si="14"/>
        <v>0</v>
      </c>
      <c r="AR52" s="28">
        <f t="shared" si="14"/>
        <v>0</v>
      </c>
      <c r="AS52" s="28">
        <f t="shared" si="14"/>
        <v>0</v>
      </c>
      <c r="AT52" s="28">
        <f t="shared" si="14"/>
        <v>0</v>
      </c>
      <c r="AU52" s="28">
        <f t="shared" si="14"/>
        <v>0</v>
      </c>
    </row>
    <row r="53" spans="2:47">
      <c r="B53" s="27" t="s">
        <v>429</v>
      </c>
      <c r="C53" s="28" t="s">
        <v>512</v>
      </c>
      <c r="D53" s="28">
        <f t="shared" ref="D53:AU53" si="15">+VLOOKUP($B53,Precios,D$47-2014,FALSE)*D28/1000000</f>
        <v>0</v>
      </c>
      <c r="E53" s="28">
        <f t="shared" si="15"/>
        <v>0</v>
      </c>
      <c r="F53" s="28">
        <f t="shared" si="15"/>
        <v>0</v>
      </c>
      <c r="G53" s="28">
        <f t="shared" si="15"/>
        <v>0</v>
      </c>
      <c r="H53" s="28">
        <f t="shared" si="15"/>
        <v>0</v>
      </c>
      <c r="I53" s="28">
        <f t="shared" si="15"/>
        <v>0</v>
      </c>
      <c r="J53" s="28">
        <f t="shared" si="15"/>
        <v>0</v>
      </c>
      <c r="K53" s="28">
        <f t="shared" si="15"/>
        <v>0</v>
      </c>
      <c r="L53" s="28">
        <f t="shared" si="15"/>
        <v>0</v>
      </c>
      <c r="M53" s="28">
        <f t="shared" si="15"/>
        <v>0</v>
      </c>
      <c r="N53" s="28">
        <f t="shared" si="15"/>
        <v>0</v>
      </c>
      <c r="O53" s="28">
        <f t="shared" si="15"/>
        <v>0</v>
      </c>
      <c r="P53" s="28">
        <f t="shared" si="15"/>
        <v>0</v>
      </c>
      <c r="Q53" s="28">
        <f t="shared" si="15"/>
        <v>0</v>
      </c>
      <c r="R53" s="28">
        <f t="shared" si="15"/>
        <v>0</v>
      </c>
      <c r="S53" s="28">
        <f t="shared" si="15"/>
        <v>0</v>
      </c>
      <c r="T53" s="28">
        <f t="shared" si="15"/>
        <v>0</v>
      </c>
      <c r="U53" s="28">
        <f t="shared" si="15"/>
        <v>0</v>
      </c>
      <c r="V53" s="28">
        <f t="shared" si="15"/>
        <v>0</v>
      </c>
      <c r="W53" s="28">
        <f t="shared" si="15"/>
        <v>0</v>
      </c>
      <c r="X53" s="28">
        <f t="shared" si="15"/>
        <v>0</v>
      </c>
      <c r="Y53" s="28">
        <f t="shared" si="15"/>
        <v>0</v>
      </c>
      <c r="Z53" s="28">
        <f t="shared" si="15"/>
        <v>0</v>
      </c>
      <c r="AA53" s="28">
        <f t="shared" si="15"/>
        <v>0</v>
      </c>
      <c r="AB53" s="28">
        <f t="shared" si="15"/>
        <v>0</v>
      </c>
      <c r="AC53" s="28">
        <f t="shared" si="15"/>
        <v>0</v>
      </c>
      <c r="AD53" s="28">
        <f t="shared" si="15"/>
        <v>0</v>
      </c>
      <c r="AE53" s="28">
        <f t="shared" si="15"/>
        <v>0</v>
      </c>
      <c r="AF53" s="28">
        <f t="shared" si="15"/>
        <v>0</v>
      </c>
      <c r="AG53" s="28">
        <f t="shared" si="15"/>
        <v>0</v>
      </c>
      <c r="AH53" s="28">
        <f t="shared" si="15"/>
        <v>0</v>
      </c>
      <c r="AI53" s="28">
        <f t="shared" si="15"/>
        <v>0</v>
      </c>
      <c r="AJ53" s="28">
        <f t="shared" si="15"/>
        <v>0</v>
      </c>
      <c r="AK53" s="28">
        <f t="shared" si="15"/>
        <v>0</v>
      </c>
      <c r="AL53" s="28">
        <f t="shared" si="15"/>
        <v>0</v>
      </c>
      <c r="AM53" s="28">
        <f t="shared" si="15"/>
        <v>0</v>
      </c>
      <c r="AN53" s="28">
        <f t="shared" si="15"/>
        <v>0</v>
      </c>
      <c r="AO53" s="28">
        <f t="shared" si="15"/>
        <v>0</v>
      </c>
      <c r="AP53" s="28">
        <f t="shared" si="15"/>
        <v>0</v>
      </c>
      <c r="AQ53" s="28">
        <f t="shared" si="15"/>
        <v>0</v>
      </c>
      <c r="AR53" s="28">
        <f t="shared" si="15"/>
        <v>0</v>
      </c>
      <c r="AS53" s="28">
        <f t="shared" si="15"/>
        <v>0</v>
      </c>
      <c r="AT53" s="28">
        <f t="shared" si="15"/>
        <v>0</v>
      </c>
      <c r="AU53" s="28">
        <f t="shared" si="15"/>
        <v>0</v>
      </c>
    </row>
    <row r="54" spans="2:47">
      <c r="B54" s="27" t="s">
        <v>436</v>
      </c>
      <c r="C54" s="28" t="s">
        <v>512</v>
      </c>
      <c r="D54" s="28">
        <f t="shared" ref="D54:AU54" si="16">+VLOOKUP($B54,Precios,D$47-2014,FALSE)*D29/1000000</f>
        <v>0</v>
      </c>
      <c r="E54" s="28">
        <f t="shared" si="16"/>
        <v>0</v>
      </c>
      <c r="F54" s="28">
        <f t="shared" si="16"/>
        <v>0</v>
      </c>
      <c r="G54" s="28">
        <f t="shared" si="16"/>
        <v>0</v>
      </c>
      <c r="H54" s="28">
        <f t="shared" si="16"/>
        <v>0</v>
      </c>
      <c r="I54" s="28">
        <f t="shared" si="16"/>
        <v>0</v>
      </c>
      <c r="J54" s="28">
        <f t="shared" si="16"/>
        <v>0</v>
      </c>
      <c r="K54" s="28">
        <f t="shared" si="16"/>
        <v>0</v>
      </c>
      <c r="L54" s="28">
        <f t="shared" si="16"/>
        <v>0</v>
      </c>
      <c r="M54" s="28">
        <f t="shared" si="16"/>
        <v>0</v>
      </c>
      <c r="N54" s="28">
        <f t="shared" si="16"/>
        <v>0</v>
      </c>
      <c r="O54" s="28">
        <f t="shared" si="16"/>
        <v>0</v>
      </c>
      <c r="P54" s="28">
        <f t="shared" si="16"/>
        <v>0</v>
      </c>
      <c r="Q54" s="28">
        <f t="shared" si="16"/>
        <v>0</v>
      </c>
      <c r="R54" s="28">
        <f t="shared" si="16"/>
        <v>0</v>
      </c>
      <c r="S54" s="28">
        <f t="shared" si="16"/>
        <v>0</v>
      </c>
      <c r="T54" s="28">
        <f t="shared" si="16"/>
        <v>0</v>
      </c>
      <c r="U54" s="28">
        <f t="shared" si="16"/>
        <v>0</v>
      </c>
      <c r="V54" s="28">
        <f t="shared" si="16"/>
        <v>9.5988251000349214E-3</v>
      </c>
      <c r="W54" s="28">
        <f t="shared" si="16"/>
        <v>2.9225062080106324E-2</v>
      </c>
      <c r="X54" s="28">
        <f t="shared" si="16"/>
        <v>5.9230671720035911E-2</v>
      </c>
      <c r="Y54" s="28">
        <f t="shared" si="16"/>
        <v>9.5005640910072756E-2</v>
      </c>
      <c r="Z54" s="28">
        <f t="shared" si="16"/>
        <v>0.14693453925007371</v>
      </c>
      <c r="AA54" s="28">
        <f t="shared" si="16"/>
        <v>0.60911414612988823</v>
      </c>
      <c r="AB54" s="28">
        <f t="shared" si="16"/>
        <v>3.0848043500101139</v>
      </c>
      <c r="AC54" s="28">
        <f t="shared" si="16"/>
        <v>9.4840769948700387</v>
      </c>
      <c r="AD54" s="28">
        <f t="shared" si="16"/>
        <v>18.947275449299998</v>
      </c>
      <c r="AE54" s="28">
        <f t="shared" si="16"/>
        <v>30.921118391639883</v>
      </c>
      <c r="AF54" s="28">
        <f t="shared" si="16"/>
        <v>50.009323988909919</v>
      </c>
      <c r="AG54" s="28">
        <f t="shared" si="16"/>
        <v>74.338043236620038</v>
      </c>
      <c r="AH54" s="28">
        <f t="shared" si="16"/>
        <v>102.33616596666012</v>
      </c>
      <c r="AI54" s="28">
        <f t="shared" si="16"/>
        <v>134.16550086744007</v>
      </c>
      <c r="AJ54" s="28">
        <f t="shared" si="16"/>
        <v>170.8334375151899</v>
      </c>
      <c r="AK54" s="28">
        <f t="shared" si="16"/>
        <v>215.01242908622996</v>
      </c>
      <c r="AL54" s="28">
        <f t="shared" si="16"/>
        <v>265.46020242437999</v>
      </c>
      <c r="AM54" s="28">
        <f t="shared" si="16"/>
        <v>319.02931755831008</v>
      </c>
      <c r="AN54" s="28">
        <f t="shared" si="16"/>
        <v>375.14561462592008</v>
      </c>
      <c r="AO54" s="28">
        <f t="shared" si="16"/>
        <v>432.02397841959004</v>
      </c>
      <c r="AP54" s="28">
        <f t="shared" si="16"/>
        <v>489.29381484650992</v>
      </c>
      <c r="AQ54" s="28">
        <f t="shared" si="16"/>
        <v>546.26613207216008</v>
      </c>
      <c r="AR54" s="28">
        <f t="shared" si="16"/>
        <v>601.30718430710999</v>
      </c>
      <c r="AS54" s="28">
        <f t="shared" si="16"/>
        <v>654.4065322811399</v>
      </c>
      <c r="AT54" s="28">
        <f t="shared" si="16"/>
        <v>704.64030057978005</v>
      </c>
      <c r="AU54" s="28">
        <f t="shared" si="16"/>
        <v>750.98022108635996</v>
      </c>
    </row>
    <row r="55" spans="2:47">
      <c r="B55" s="27" t="s">
        <v>501</v>
      </c>
      <c r="C55" s="29" t="s">
        <v>512</v>
      </c>
      <c r="D55" s="30">
        <f t="shared" ref="D55:AU55" si="17">SUM(D48:D54)</f>
        <v>0</v>
      </c>
      <c r="E55" s="30">
        <f t="shared" si="17"/>
        <v>0</v>
      </c>
      <c r="F55" s="30">
        <f t="shared" si="17"/>
        <v>0</v>
      </c>
      <c r="G55" s="30">
        <f t="shared" si="17"/>
        <v>0</v>
      </c>
      <c r="H55" s="30">
        <f t="shared" si="17"/>
        <v>0</v>
      </c>
      <c r="I55" s="30">
        <f t="shared" si="17"/>
        <v>0</v>
      </c>
      <c r="J55" s="30">
        <f t="shared" si="17"/>
        <v>0</v>
      </c>
      <c r="K55" s="30">
        <f t="shared" si="17"/>
        <v>0</v>
      </c>
      <c r="L55" s="30">
        <f t="shared" si="17"/>
        <v>0</v>
      </c>
      <c r="M55" s="30">
        <f t="shared" si="17"/>
        <v>0</v>
      </c>
      <c r="N55" s="30">
        <f t="shared" si="17"/>
        <v>0</v>
      </c>
      <c r="O55" s="30">
        <f t="shared" si="17"/>
        <v>0</v>
      </c>
      <c r="P55" s="30">
        <f t="shared" si="17"/>
        <v>0</v>
      </c>
      <c r="Q55" s="30">
        <f t="shared" si="17"/>
        <v>0</v>
      </c>
      <c r="R55" s="30">
        <f t="shared" si="17"/>
        <v>0</v>
      </c>
      <c r="S55" s="30">
        <f t="shared" si="17"/>
        <v>0</v>
      </c>
      <c r="T55" s="30">
        <f t="shared" si="17"/>
        <v>0</v>
      </c>
      <c r="U55" s="30">
        <f t="shared" si="17"/>
        <v>0</v>
      </c>
      <c r="V55" s="30">
        <f t="shared" si="17"/>
        <v>0.61793671859132138</v>
      </c>
      <c r="W55" s="30">
        <f t="shared" si="17"/>
        <v>1.7229061540261037</v>
      </c>
      <c r="X55" s="30">
        <f t="shared" si="17"/>
        <v>3.3189925719545799</v>
      </c>
      <c r="Y55" s="30">
        <f t="shared" si="17"/>
        <v>5.3619223965592537</v>
      </c>
      <c r="Z55" s="30">
        <f t="shared" si="17"/>
        <v>7.9787050104920016</v>
      </c>
      <c r="AA55" s="30">
        <f t="shared" si="17"/>
        <v>10.750460956502888</v>
      </c>
      <c r="AB55" s="30">
        <f t="shared" si="17"/>
        <v>14.80017867435825</v>
      </c>
      <c r="AC55" s="30">
        <f t="shared" si="17"/>
        <v>21.963902709154617</v>
      </c>
      <c r="AD55" s="30">
        <f t="shared" si="17"/>
        <v>32.531242861430819</v>
      </c>
      <c r="AE55" s="30">
        <f t="shared" si="17"/>
        <v>46.332536251488975</v>
      </c>
      <c r="AF55" s="30">
        <f t="shared" si="17"/>
        <v>66.158595902642645</v>
      </c>
      <c r="AG55" s="30">
        <f t="shared" si="17"/>
        <v>93.121545826993923</v>
      </c>
      <c r="AH55" s="30">
        <f t="shared" si="17"/>
        <v>126.63521537641944</v>
      </c>
      <c r="AI55" s="30">
        <f t="shared" si="17"/>
        <v>165.36608615534902</v>
      </c>
      <c r="AJ55" s="30">
        <f t="shared" si="17"/>
        <v>220.92314314484327</v>
      </c>
      <c r="AK55" s="30">
        <f t="shared" si="17"/>
        <v>302.24981900800503</v>
      </c>
      <c r="AL55" s="30">
        <f t="shared" si="17"/>
        <v>393.14277530366712</v>
      </c>
      <c r="AM55" s="30">
        <f t="shared" si="17"/>
        <v>492.17493069330038</v>
      </c>
      <c r="AN55" s="30">
        <f t="shared" si="17"/>
        <v>598.56200566804523</v>
      </c>
      <c r="AO55" s="30">
        <f t="shared" si="17"/>
        <v>709.64171946023271</v>
      </c>
      <c r="AP55" s="30">
        <f t="shared" si="17"/>
        <v>823.75690306279409</v>
      </c>
      <c r="AQ55" s="30">
        <f t="shared" si="17"/>
        <v>938.92117532399277</v>
      </c>
      <c r="AR55" s="30">
        <f t="shared" si="17"/>
        <v>1052.288769907223</v>
      </c>
      <c r="AS55" s="30">
        <f t="shared" si="17"/>
        <v>1161.8665332076371</v>
      </c>
      <c r="AT55" s="30">
        <f t="shared" si="17"/>
        <v>1265.0955640286566</v>
      </c>
      <c r="AU55" s="30">
        <f t="shared" si="17"/>
        <v>1359.4309347321398</v>
      </c>
    </row>
    <row r="57" spans="2:47">
      <c r="B57" s="24" t="s">
        <v>513</v>
      </c>
      <c r="C57" s="30" t="s">
        <v>512</v>
      </c>
      <c r="D57" s="30">
        <f>+NPV(Td,G55:AK55)</f>
        <v>215.41209455487314</v>
      </c>
    </row>
    <row r="59" spans="2:47">
      <c r="B59" s="24" t="s">
        <v>514</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385</v>
      </c>
      <c r="C60" s="28" t="s">
        <v>515</v>
      </c>
      <c r="D60" s="28">
        <f t="shared" ref="D60:AU60" si="18">+IF(D59&lt;2034,0,-CONVERT(D25,"Tcal","MWh"))</f>
        <v>0</v>
      </c>
      <c r="E60" s="28">
        <f t="shared" si="18"/>
        <v>0</v>
      </c>
      <c r="F60" s="28">
        <f t="shared" si="18"/>
        <v>0</v>
      </c>
      <c r="G60" s="28">
        <f t="shared" si="18"/>
        <v>0</v>
      </c>
      <c r="H60" s="28">
        <f t="shared" si="18"/>
        <v>0</v>
      </c>
      <c r="I60" s="28">
        <f t="shared" si="18"/>
        <v>0</v>
      </c>
      <c r="J60" s="28">
        <f t="shared" si="18"/>
        <v>0</v>
      </c>
      <c r="K60" s="28">
        <f t="shared" si="18"/>
        <v>0</v>
      </c>
      <c r="L60" s="28">
        <f t="shared" si="18"/>
        <v>0</v>
      </c>
      <c r="M60" s="28">
        <f t="shared" si="18"/>
        <v>0</v>
      </c>
      <c r="N60" s="28">
        <f t="shared" si="18"/>
        <v>0</v>
      </c>
      <c r="O60" s="28">
        <f t="shared" si="18"/>
        <v>0</v>
      </c>
      <c r="P60" s="28">
        <f t="shared" si="18"/>
        <v>0</v>
      </c>
      <c r="Q60" s="28">
        <f t="shared" si="18"/>
        <v>0</v>
      </c>
      <c r="R60" s="28">
        <f t="shared" si="18"/>
        <v>0</v>
      </c>
      <c r="S60" s="28">
        <f t="shared" si="18"/>
        <v>0</v>
      </c>
      <c r="T60" s="28">
        <f t="shared" si="18"/>
        <v>0</v>
      </c>
      <c r="U60" s="28">
        <f t="shared" si="18"/>
        <v>0</v>
      </c>
      <c r="V60" s="28">
        <f t="shared" si="18"/>
        <v>930.39999999915381</v>
      </c>
      <c r="W60" s="28">
        <f t="shared" si="18"/>
        <v>2326</v>
      </c>
      <c r="X60" s="28">
        <f t="shared" si="18"/>
        <v>4303.1000000008462</v>
      </c>
      <c r="Y60" s="28">
        <f t="shared" si="18"/>
        <v>6745.3999999991538</v>
      </c>
      <c r="Z60" s="28">
        <f t="shared" si="18"/>
        <v>10001.799999998309</v>
      </c>
      <c r="AA60" s="28">
        <f t="shared" si="18"/>
        <v>17445</v>
      </c>
      <c r="AB60" s="28">
        <f t="shared" si="18"/>
        <v>40239.799999998308</v>
      </c>
      <c r="AC60" s="28">
        <f t="shared" si="18"/>
        <v>82340.39999999915</v>
      </c>
      <c r="AD60" s="28">
        <f t="shared" si="18"/>
        <v>140025.19999999745</v>
      </c>
      <c r="AE60" s="28">
        <f t="shared" si="18"/>
        <v>211782.2999999983</v>
      </c>
      <c r="AF60" s="28">
        <f t="shared" si="18"/>
        <v>317033.80000000255</v>
      </c>
      <c r="AG60" s="28">
        <f t="shared" si="18"/>
        <v>448801.69999999745</v>
      </c>
      <c r="AH60" s="28">
        <f t="shared" si="18"/>
        <v>600573.2000000017</v>
      </c>
      <c r="AI60" s="28">
        <f t="shared" si="18"/>
        <v>773627.60000000091</v>
      </c>
      <c r="AJ60" s="28">
        <f t="shared" si="18"/>
        <v>979362.30000000261</v>
      </c>
      <c r="AK60" s="28">
        <f t="shared" si="18"/>
        <v>1237664.6000000008</v>
      </c>
      <c r="AL60" s="28">
        <f t="shared" si="18"/>
        <v>1537951.1999999976</v>
      </c>
      <c r="AM60" s="28">
        <f t="shared" si="18"/>
        <v>1855915.4000000034</v>
      </c>
      <c r="AN60" s="28">
        <f t="shared" si="18"/>
        <v>2187137.799999998</v>
      </c>
      <c r="AO60" s="28">
        <f t="shared" si="18"/>
        <v>2526036</v>
      </c>
      <c r="AP60" s="28">
        <f t="shared" si="18"/>
        <v>2868655.7999999984</v>
      </c>
      <c r="AQ60" s="28">
        <f t="shared" si="18"/>
        <v>3210345.2000000016</v>
      </c>
      <c r="AR60" s="28">
        <f t="shared" si="18"/>
        <v>3541800.2000000016</v>
      </c>
      <c r="AS60" s="28">
        <f t="shared" si="18"/>
        <v>3860694.8000000026</v>
      </c>
      <c r="AT60" s="28">
        <f t="shared" si="18"/>
        <v>4160981.399999999</v>
      </c>
      <c r="AU60" s="28">
        <f t="shared" si="18"/>
        <v>4436612.3999999994</v>
      </c>
    </row>
    <row r="61" spans="2:47">
      <c r="B61" s="27" t="s">
        <v>516</v>
      </c>
      <c r="C61" s="28" t="s">
        <v>515</v>
      </c>
      <c r="D61" s="28"/>
      <c r="E61" s="28">
        <f>+IF(E60-D60&lt;0,0,E60-D60)</f>
        <v>0</v>
      </c>
      <c r="F61" s="28">
        <f t="shared" ref="F61:AU61" si="19">+IF(F60-E60&lt;0,0,F60-E60)</f>
        <v>0</v>
      </c>
      <c r="G61" s="28">
        <f t="shared" si="19"/>
        <v>0</v>
      </c>
      <c r="H61" s="28">
        <f t="shared" si="19"/>
        <v>0</v>
      </c>
      <c r="I61" s="28">
        <f t="shared" si="19"/>
        <v>0</v>
      </c>
      <c r="J61" s="28">
        <f t="shared" si="19"/>
        <v>0</v>
      </c>
      <c r="K61" s="28">
        <f t="shared" si="19"/>
        <v>0</v>
      </c>
      <c r="L61" s="28">
        <f t="shared" si="19"/>
        <v>0</v>
      </c>
      <c r="M61" s="28">
        <f t="shared" si="19"/>
        <v>0</v>
      </c>
      <c r="N61" s="28">
        <f t="shared" si="19"/>
        <v>0</v>
      </c>
      <c r="O61" s="28">
        <f t="shared" si="19"/>
        <v>0</v>
      </c>
      <c r="P61" s="28">
        <f t="shared" si="19"/>
        <v>0</v>
      </c>
      <c r="Q61" s="28">
        <f t="shared" si="19"/>
        <v>0</v>
      </c>
      <c r="R61" s="28">
        <f t="shared" si="19"/>
        <v>0</v>
      </c>
      <c r="S61" s="28">
        <f t="shared" si="19"/>
        <v>0</v>
      </c>
      <c r="T61" s="28">
        <f t="shared" si="19"/>
        <v>0</v>
      </c>
      <c r="U61" s="28">
        <f t="shared" si="19"/>
        <v>0</v>
      </c>
      <c r="V61" s="28">
        <f t="shared" si="19"/>
        <v>930.39999999915381</v>
      </c>
      <c r="W61" s="28">
        <f t="shared" si="19"/>
        <v>1395.6000000008462</v>
      </c>
      <c r="X61" s="28">
        <f t="shared" si="19"/>
        <v>1977.1000000008462</v>
      </c>
      <c r="Y61" s="28">
        <f t="shared" si="19"/>
        <v>2442.2999999983076</v>
      </c>
      <c r="Z61" s="28">
        <f t="shared" si="19"/>
        <v>3256.3999999991556</v>
      </c>
      <c r="AA61" s="28">
        <f t="shared" si="19"/>
        <v>7443.2000000016906</v>
      </c>
      <c r="AB61" s="28">
        <f t="shared" si="19"/>
        <v>22794.799999998308</v>
      </c>
      <c r="AC61" s="28">
        <f t="shared" si="19"/>
        <v>42100.600000000843</v>
      </c>
      <c r="AD61" s="28">
        <f t="shared" si="19"/>
        <v>57684.7999999983</v>
      </c>
      <c r="AE61" s="28">
        <f t="shared" si="19"/>
        <v>71757.10000000085</v>
      </c>
      <c r="AF61" s="28">
        <f t="shared" si="19"/>
        <v>105251.50000000425</v>
      </c>
      <c r="AG61" s="28">
        <f t="shared" si="19"/>
        <v>131767.8999999949</v>
      </c>
      <c r="AH61" s="28">
        <f t="shared" si="19"/>
        <v>151771.50000000425</v>
      </c>
      <c r="AI61" s="28">
        <f t="shared" si="19"/>
        <v>173054.39999999921</v>
      </c>
      <c r="AJ61" s="28">
        <f t="shared" si="19"/>
        <v>205734.7000000017</v>
      </c>
      <c r="AK61" s="28">
        <f t="shared" si="19"/>
        <v>258302.29999999818</v>
      </c>
      <c r="AL61" s="28">
        <f t="shared" si="19"/>
        <v>300286.59999999683</v>
      </c>
      <c r="AM61" s="28">
        <f t="shared" si="19"/>
        <v>317964.20000000577</v>
      </c>
      <c r="AN61" s="28">
        <f t="shared" si="19"/>
        <v>331222.39999999455</v>
      </c>
      <c r="AO61" s="28">
        <f t="shared" si="19"/>
        <v>338898.20000000205</v>
      </c>
      <c r="AP61" s="28">
        <f t="shared" si="19"/>
        <v>342619.79999999842</v>
      </c>
      <c r="AQ61" s="28">
        <f t="shared" si="19"/>
        <v>341689.40000000317</v>
      </c>
      <c r="AR61" s="28">
        <f t="shared" si="19"/>
        <v>331455</v>
      </c>
      <c r="AS61" s="28">
        <f t="shared" si="19"/>
        <v>318894.60000000102</v>
      </c>
      <c r="AT61" s="28">
        <f t="shared" si="19"/>
        <v>300286.59999999637</v>
      </c>
      <c r="AU61" s="28">
        <f t="shared" si="19"/>
        <v>275631.00000000047</v>
      </c>
    </row>
    <row r="62" spans="2:47">
      <c r="B62" s="27" t="s">
        <v>517</v>
      </c>
      <c r="C62" s="28" t="s">
        <v>518</v>
      </c>
      <c r="D62" s="28">
        <f>4*365</f>
        <v>1460</v>
      </c>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row>
    <row r="63" spans="2:47">
      <c r="B63" s="27" t="s">
        <v>530</v>
      </c>
      <c r="C63" s="28" t="s">
        <v>491</v>
      </c>
      <c r="D63" s="28">
        <v>10</v>
      </c>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row>
    <row r="64" spans="2:47">
      <c r="B64" s="27" t="s">
        <v>520</v>
      </c>
      <c r="C64" s="28" t="s">
        <v>495</v>
      </c>
      <c r="D64" s="28"/>
      <c r="E64" s="28">
        <f>+E61*1000/$D$62</f>
        <v>0</v>
      </c>
      <c r="F64" s="28">
        <f t="shared" ref="F64:AU64" si="20">+F61*1000/$D$62</f>
        <v>0</v>
      </c>
      <c r="G64" s="28">
        <f t="shared" si="20"/>
        <v>0</v>
      </c>
      <c r="H64" s="28">
        <f t="shared" si="20"/>
        <v>0</v>
      </c>
      <c r="I64" s="28">
        <f t="shared" si="20"/>
        <v>0</v>
      </c>
      <c r="J64" s="28">
        <f t="shared" si="20"/>
        <v>0</v>
      </c>
      <c r="K64" s="28">
        <f t="shared" si="20"/>
        <v>0</v>
      </c>
      <c r="L64" s="28">
        <f t="shared" si="20"/>
        <v>0</v>
      </c>
      <c r="M64" s="28">
        <f t="shared" si="20"/>
        <v>0</v>
      </c>
      <c r="N64" s="28">
        <f t="shared" si="20"/>
        <v>0</v>
      </c>
      <c r="O64" s="28">
        <f t="shared" si="20"/>
        <v>0</v>
      </c>
      <c r="P64" s="28">
        <f t="shared" si="20"/>
        <v>0</v>
      </c>
      <c r="Q64" s="28">
        <f t="shared" si="20"/>
        <v>0</v>
      </c>
      <c r="R64" s="28">
        <f t="shared" si="20"/>
        <v>0</v>
      </c>
      <c r="S64" s="28">
        <f t="shared" si="20"/>
        <v>0</v>
      </c>
      <c r="T64" s="28">
        <f t="shared" si="20"/>
        <v>0</v>
      </c>
      <c r="U64" s="28">
        <f t="shared" si="20"/>
        <v>0</v>
      </c>
      <c r="V64" s="28">
        <f>+V61*1000/$D$62</f>
        <v>637.26027397202313</v>
      </c>
      <c r="W64" s="28">
        <f t="shared" si="20"/>
        <v>955.89041095948369</v>
      </c>
      <c r="X64" s="28">
        <f t="shared" si="20"/>
        <v>1354.1780821923603</v>
      </c>
      <c r="Y64" s="28">
        <f t="shared" si="20"/>
        <v>1672.8082191769231</v>
      </c>
      <c r="Z64" s="28">
        <f t="shared" si="20"/>
        <v>2230.4109589035315</v>
      </c>
      <c r="AA64" s="28">
        <f t="shared" si="20"/>
        <v>5098.0821917819794</v>
      </c>
      <c r="AB64" s="28">
        <f t="shared" si="20"/>
        <v>15612.876712327608</v>
      </c>
      <c r="AC64" s="28">
        <f t="shared" si="20"/>
        <v>28836.027397260852</v>
      </c>
      <c r="AD64" s="28">
        <f t="shared" si="20"/>
        <v>39510.136986300204</v>
      </c>
      <c r="AE64" s="28">
        <f t="shared" si="20"/>
        <v>49148.698630137565</v>
      </c>
      <c r="AF64" s="28">
        <f t="shared" si="20"/>
        <v>72090.068493153594</v>
      </c>
      <c r="AG64" s="28">
        <f t="shared" si="20"/>
        <v>90251.986301366371</v>
      </c>
      <c r="AH64" s="28">
        <f t="shared" si="20"/>
        <v>103953.08219178375</v>
      </c>
      <c r="AI64" s="28">
        <f t="shared" si="20"/>
        <v>118530.41095890357</v>
      </c>
      <c r="AJ64" s="28">
        <f t="shared" si="20"/>
        <v>140914.17808219296</v>
      </c>
      <c r="AK64" s="28">
        <f t="shared" si="20"/>
        <v>176919.38356164258</v>
      </c>
      <c r="AL64" s="28">
        <f t="shared" si="20"/>
        <v>205675.75342465538</v>
      </c>
      <c r="AM64" s="28">
        <f t="shared" si="20"/>
        <v>217783.69863014095</v>
      </c>
      <c r="AN64" s="28">
        <f t="shared" si="20"/>
        <v>226864.65753424287</v>
      </c>
      <c r="AO64" s="28">
        <f t="shared" si="20"/>
        <v>232122.05479452194</v>
      </c>
      <c r="AP64" s="28">
        <f t="shared" si="20"/>
        <v>234671.09589040987</v>
      </c>
      <c r="AQ64" s="28">
        <f t="shared" si="20"/>
        <v>234033.83561644051</v>
      </c>
      <c r="AR64" s="28">
        <f t="shared" si="20"/>
        <v>227023.97260273973</v>
      </c>
      <c r="AS64" s="28">
        <f t="shared" si="20"/>
        <v>218420.95890411027</v>
      </c>
      <c r="AT64" s="28">
        <f t="shared" si="20"/>
        <v>205675.75342465503</v>
      </c>
      <c r="AU64" s="28">
        <f t="shared" si="20"/>
        <v>188788.35616438388</v>
      </c>
    </row>
    <row r="65" spans="2:47">
      <c r="B65" s="27" t="s">
        <v>521</v>
      </c>
      <c r="C65" s="28" t="s">
        <v>495</v>
      </c>
      <c r="D65" s="28">
        <v>1</v>
      </c>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row>
    <row r="66" spans="2:47">
      <c r="B66" s="27" t="s">
        <v>522</v>
      </c>
      <c r="C66" s="28" t="s">
        <v>523</v>
      </c>
      <c r="D66" s="28"/>
      <c r="E66" s="28">
        <f>+ROUND(E64/$D$65,0)</f>
        <v>0</v>
      </c>
      <c r="F66" s="28">
        <f t="shared" ref="F66:AU66" si="21">+ROUND(F64/$D$65,0)</f>
        <v>0</v>
      </c>
      <c r="G66" s="28">
        <f t="shared" si="21"/>
        <v>0</v>
      </c>
      <c r="H66" s="28">
        <f t="shared" si="21"/>
        <v>0</v>
      </c>
      <c r="I66" s="28">
        <f t="shared" si="21"/>
        <v>0</v>
      </c>
      <c r="J66" s="28">
        <f t="shared" si="21"/>
        <v>0</v>
      </c>
      <c r="K66" s="28">
        <f t="shared" si="21"/>
        <v>0</v>
      </c>
      <c r="L66" s="28">
        <f t="shared" si="21"/>
        <v>0</v>
      </c>
      <c r="M66" s="28">
        <f t="shared" si="21"/>
        <v>0</v>
      </c>
      <c r="N66" s="28">
        <f t="shared" si="21"/>
        <v>0</v>
      </c>
      <c r="O66" s="28">
        <f t="shared" si="21"/>
        <v>0</v>
      </c>
      <c r="P66" s="28">
        <f t="shared" si="21"/>
        <v>0</v>
      </c>
      <c r="Q66" s="28">
        <f t="shared" si="21"/>
        <v>0</v>
      </c>
      <c r="R66" s="28">
        <f t="shared" si="21"/>
        <v>0</v>
      </c>
      <c r="S66" s="28">
        <f t="shared" si="21"/>
        <v>0</v>
      </c>
      <c r="T66" s="28">
        <f t="shared" si="21"/>
        <v>0</v>
      </c>
      <c r="U66" s="28">
        <f t="shared" si="21"/>
        <v>0</v>
      </c>
      <c r="V66" s="28">
        <f t="shared" si="21"/>
        <v>637</v>
      </c>
      <c r="W66" s="28">
        <f t="shared" si="21"/>
        <v>956</v>
      </c>
      <c r="X66" s="28">
        <f t="shared" si="21"/>
        <v>1354</v>
      </c>
      <c r="Y66" s="28">
        <f t="shared" si="21"/>
        <v>1673</v>
      </c>
      <c r="Z66" s="28">
        <f t="shared" si="21"/>
        <v>2230</v>
      </c>
      <c r="AA66" s="28">
        <f t="shared" si="21"/>
        <v>5098</v>
      </c>
      <c r="AB66" s="28">
        <f t="shared" si="21"/>
        <v>15613</v>
      </c>
      <c r="AC66" s="28">
        <f t="shared" si="21"/>
        <v>28836</v>
      </c>
      <c r="AD66" s="28">
        <f t="shared" si="21"/>
        <v>39510</v>
      </c>
      <c r="AE66" s="28">
        <f t="shared" si="21"/>
        <v>49149</v>
      </c>
      <c r="AF66" s="28">
        <f t="shared" si="21"/>
        <v>72090</v>
      </c>
      <c r="AG66" s="28">
        <f t="shared" si="21"/>
        <v>90252</v>
      </c>
      <c r="AH66" s="28">
        <f t="shared" si="21"/>
        <v>103953</v>
      </c>
      <c r="AI66" s="28">
        <f t="shared" si="21"/>
        <v>118530</v>
      </c>
      <c r="AJ66" s="28">
        <f t="shared" si="21"/>
        <v>140914</v>
      </c>
      <c r="AK66" s="28">
        <f t="shared" si="21"/>
        <v>176919</v>
      </c>
      <c r="AL66" s="28">
        <f t="shared" si="21"/>
        <v>205676</v>
      </c>
      <c r="AM66" s="28">
        <f t="shared" si="21"/>
        <v>217784</v>
      </c>
      <c r="AN66" s="28">
        <f t="shared" si="21"/>
        <v>226865</v>
      </c>
      <c r="AO66" s="28">
        <f t="shared" si="21"/>
        <v>232122</v>
      </c>
      <c r="AP66" s="28">
        <f t="shared" si="21"/>
        <v>234671</v>
      </c>
      <c r="AQ66" s="28">
        <f t="shared" si="21"/>
        <v>234034</v>
      </c>
      <c r="AR66" s="28">
        <f t="shared" si="21"/>
        <v>227024</v>
      </c>
      <c r="AS66" s="28">
        <f t="shared" si="21"/>
        <v>218421</v>
      </c>
      <c r="AT66" s="28">
        <f t="shared" si="21"/>
        <v>205676</v>
      </c>
      <c r="AU66" s="28">
        <f t="shared" si="21"/>
        <v>188788</v>
      </c>
    </row>
    <row r="67" spans="2:47">
      <c r="B67" s="27" t="s">
        <v>492</v>
      </c>
      <c r="C67" s="28" t="s">
        <v>524</v>
      </c>
      <c r="D67" s="28">
        <v>600</v>
      </c>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row>
    <row r="68" spans="2:47">
      <c r="B68" s="29"/>
      <c r="C68" s="29"/>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row>
    <row r="69" spans="2:47">
      <c r="B69" s="24" t="s">
        <v>525</v>
      </c>
      <c r="C69" s="25" t="s">
        <v>422</v>
      </c>
      <c r="D69" s="25">
        <v>2017</v>
      </c>
      <c r="E69" s="25">
        <v>2018</v>
      </c>
      <c r="F69" s="25">
        <v>2019</v>
      </c>
      <c r="G69" s="25">
        <v>2020</v>
      </c>
      <c r="H69" s="25">
        <v>2021</v>
      </c>
      <c r="I69" s="25">
        <v>2022</v>
      </c>
      <c r="J69" s="25">
        <v>2023</v>
      </c>
      <c r="K69" s="25">
        <v>2024</v>
      </c>
      <c r="L69" s="25">
        <v>2025</v>
      </c>
      <c r="M69" s="25">
        <v>2026</v>
      </c>
      <c r="N69" s="25">
        <v>2027</v>
      </c>
      <c r="O69" s="25">
        <v>2028</v>
      </c>
      <c r="P69" s="25">
        <v>2029</v>
      </c>
      <c r="Q69" s="25">
        <v>2030</v>
      </c>
      <c r="R69" s="25">
        <v>2031</v>
      </c>
      <c r="S69" s="25">
        <v>2032</v>
      </c>
      <c r="T69" s="25">
        <v>2033</v>
      </c>
      <c r="U69" s="25">
        <v>2034</v>
      </c>
      <c r="V69" s="25">
        <v>2035</v>
      </c>
      <c r="W69" s="25">
        <v>2036</v>
      </c>
      <c r="X69" s="25">
        <v>2037</v>
      </c>
      <c r="Y69" s="25">
        <v>2038</v>
      </c>
      <c r="Z69" s="25">
        <v>2039</v>
      </c>
      <c r="AA69" s="25">
        <v>2040</v>
      </c>
      <c r="AB69" s="25">
        <v>2041</v>
      </c>
      <c r="AC69" s="25">
        <v>2042</v>
      </c>
      <c r="AD69" s="25">
        <v>2043</v>
      </c>
      <c r="AE69" s="25">
        <v>2044</v>
      </c>
      <c r="AF69" s="25">
        <v>2045</v>
      </c>
      <c r="AG69" s="25">
        <v>2046</v>
      </c>
      <c r="AH69" s="25">
        <v>2047</v>
      </c>
      <c r="AI69" s="25">
        <v>2048</v>
      </c>
      <c r="AJ69" s="25">
        <v>2049</v>
      </c>
      <c r="AK69" s="25">
        <v>2050</v>
      </c>
      <c r="AL69" s="25">
        <v>2051</v>
      </c>
      <c r="AM69" s="25">
        <v>2052</v>
      </c>
      <c r="AN69" s="25">
        <v>2053</v>
      </c>
      <c r="AO69" s="25">
        <v>2054</v>
      </c>
      <c r="AP69" s="25">
        <v>2055</v>
      </c>
      <c r="AQ69" s="25">
        <v>2056</v>
      </c>
      <c r="AR69" s="25">
        <v>2057</v>
      </c>
      <c r="AS69" s="25">
        <v>2058</v>
      </c>
      <c r="AT69" s="25">
        <v>2059</v>
      </c>
      <c r="AU69" s="25">
        <v>2060</v>
      </c>
    </row>
    <row r="70" spans="2:47">
      <c r="B70" s="27" t="s">
        <v>501</v>
      </c>
      <c r="C70" s="28" t="s">
        <v>526</v>
      </c>
      <c r="E70" s="28">
        <f>+($D$67*E121)/1000000</f>
        <v>0</v>
      </c>
      <c r="F70" s="28">
        <f t="shared" ref="F70:AU70" si="22">+($D$67*F121)/1000000</f>
        <v>0</v>
      </c>
      <c r="G70" s="28">
        <f t="shared" si="22"/>
        <v>0</v>
      </c>
      <c r="H70" s="28">
        <f t="shared" si="22"/>
        <v>0</v>
      </c>
      <c r="I70" s="28">
        <f t="shared" si="22"/>
        <v>0</v>
      </c>
      <c r="J70" s="28">
        <f t="shared" si="22"/>
        <v>0</v>
      </c>
      <c r="K70" s="28">
        <f t="shared" si="22"/>
        <v>0</v>
      </c>
      <c r="L70" s="28">
        <f t="shared" si="22"/>
        <v>0</v>
      </c>
      <c r="M70" s="28">
        <f t="shared" si="22"/>
        <v>0</v>
      </c>
      <c r="N70" s="28">
        <f t="shared" si="22"/>
        <v>0</v>
      </c>
      <c r="O70" s="28">
        <f t="shared" si="22"/>
        <v>0</v>
      </c>
      <c r="P70" s="28">
        <f t="shared" si="22"/>
        <v>0</v>
      </c>
      <c r="Q70" s="28">
        <f t="shared" si="22"/>
        <v>0</v>
      </c>
      <c r="R70" s="28">
        <f t="shared" si="22"/>
        <v>0</v>
      </c>
      <c r="S70" s="28">
        <f t="shared" si="22"/>
        <v>0</v>
      </c>
      <c r="T70" s="28">
        <f t="shared" si="22"/>
        <v>0</v>
      </c>
      <c r="U70" s="28">
        <f t="shared" si="22"/>
        <v>0</v>
      </c>
      <c r="V70" s="28">
        <f t="shared" si="22"/>
        <v>0.38219999999999998</v>
      </c>
      <c r="W70" s="28">
        <f t="shared" si="22"/>
        <v>0.5736</v>
      </c>
      <c r="X70" s="28">
        <f t="shared" si="22"/>
        <v>0.81240000000000001</v>
      </c>
      <c r="Y70" s="28">
        <f t="shared" si="22"/>
        <v>1.0038</v>
      </c>
      <c r="Z70" s="28">
        <f t="shared" si="22"/>
        <v>1.3380000000000001</v>
      </c>
      <c r="AA70" s="28">
        <f t="shared" si="22"/>
        <v>3.0588000000000002</v>
      </c>
      <c r="AB70" s="28">
        <f t="shared" si="22"/>
        <v>9.3678000000000008</v>
      </c>
      <c r="AC70" s="28">
        <f t="shared" si="22"/>
        <v>17.301600000000001</v>
      </c>
      <c r="AD70" s="28">
        <f t="shared" si="22"/>
        <v>23.706</v>
      </c>
      <c r="AE70" s="28">
        <f t="shared" si="22"/>
        <v>29.4894</v>
      </c>
      <c r="AF70" s="28">
        <f t="shared" si="22"/>
        <v>43.636200000000002</v>
      </c>
      <c r="AG70" s="28">
        <f t="shared" si="22"/>
        <v>54.724800000000002</v>
      </c>
      <c r="AH70" s="28">
        <f t="shared" si="22"/>
        <v>63.184199999999997</v>
      </c>
      <c r="AI70" s="28">
        <f t="shared" si="22"/>
        <v>72.121799999999993</v>
      </c>
      <c r="AJ70" s="28">
        <f t="shared" si="22"/>
        <v>85.886399999999995</v>
      </c>
      <c r="AK70" s="28">
        <f t="shared" si="22"/>
        <v>109.2102</v>
      </c>
      <c r="AL70" s="28">
        <f t="shared" si="22"/>
        <v>132.77340000000001</v>
      </c>
      <c r="AM70" s="28">
        <f t="shared" si="22"/>
        <v>147.97200000000001</v>
      </c>
      <c r="AN70" s="28">
        <f t="shared" si="22"/>
        <v>159.82499999999999</v>
      </c>
      <c r="AO70" s="28">
        <f t="shared" si="22"/>
        <v>168.76259999999999</v>
      </c>
      <c r="AP70" s="28">
        <f t="shared" si="22"/>
        <v>184.43879999999999</v>
      </c>
      <c r="AQ70" s="28">
        <f t="shared" si="22"/>
        <v>195.14519999999999</v>
      </c>
      <c r="AR70" s="28">
        <f t="shared" si="22"/>
        <v>199.39859999999999</v>
      </c>
      <c r="AS70" s="28">
        <f t="shared" si="22"/>
        <v>203.17439999999999</v>
      </c>
      <c r="AT70" s="28">
        <f t="shared" si="22"/>
        <v>209.292</v>
      </c>
      <c r="AU70" s="28">
        <f t="shared" si="22"/>
        <v>222.483</v>
      </c>
    </row>
    <row r="72" spans="2:47">
      <c r="B72" s="24" t="s">
        <v>527</v>
      </c>
      <c r="C72" s="30" t="s">
        <v>512</v>
      </c>
      <c r="D72" s="30">
        <f>+NPV(Td,G70:AK70)</f>
        <v>101.65493746544277</v>
      </c>
      <c r="E72" s="30">
        <f>+NPV(Td,K70:Q70)</f>
        <v>0</v>
      </c>
    </row>
    <row r="73" spans="2:47" ht="12" customHeight="1" thickBot="1"/>
    <row r="74" spans="2:47" ht="15.95" thickBot="1">
      <c r="B74" s="214" t="s">
        <v>528</v>
      </c>
      <c r="C74" s="215"/>
      <c r="D74" s="215"/>
      <c r="E74" s="215"/>
      <c r="F74" s="216"/>
    </row>
    <row r="76" spans="2:47">
      <c r="B76" s="24" t="s">
        <v>529</v>
      </c>
      <c r="C76" s="27" t="s">
        <v>523</v>
      </c>
      <c r="D76" s="25">
        <v>2017</v>
      </c>
      <c r="E76" s="25">
        <v>2018</v>
      </c>
      <c r="F76" s="25">
        <v>2019</v>
      </c>
      <c r="G76" s="25">
        <v>2020</v>
      </c>
      <c r="H76" s="25">
        <v>2021</v>
      </c>
      <c r="I76" s="25">
        <v>2022</v>
      </c>
      <c r="J76" s="25">
        <v>2023</v>
      </c>
      <c r="K76" s="25">
        <v>2024</v>
      </c>
      <c r="L76" s="25">
        <v>2025</v>
      </c>
      <c r="M76" s="25">
        <v>2026</v>
      </c>
      <c r="N76" s="25">
        <v>2027</v>
      </c>
      <c r="O76" s="25">
        <v>2028</v>
      </c>
      <c r="P76" s="25">
        <v>2029</v>
      </c>
      <c r="Q76" s="25">
        <v>2030</v>
      </c>
      <c r="R76" s="25">
        <v>2031</v>
      </c>
      <c r="S76" s="25">
        <v>2032</v>
      </c>
      <c r="T76" s="25">
        <v>2033</v>
      </c>
      <c r="U76" s="25">
        <v>2034</v>
      </c>
      <c r="V76" s="25">
        <v>2035</v>
      </c>
      <c r="W76" s="25">
        <v>2036</v>
      </c>
      <c r="X76" s="25">
        <v>2037</v>
      </c>
      <c r="Y76" s="25">
        <v>2038</v>
      </c>
      <c r="Z76" s="25">
        <v>2039</v>
      </c>
      <c r="AA76" s="25">
        <v>2040</v>
      </c>
      <c r="AB76" s="25">
        <v>2041</v>
      </c>
      <c r="AC76" s="25">
        <v>2042</v>
      </c>
      <c r="AD76" s="25">
        <v>2043</v>
      </c>
      <c r="AE76" s="25">
        <v>2044</v>
      </c>
      <c r="AF76" s="25">
        <v>2045</v>
      </c>
      <c r="AG76" s="25">
        <v>2046</v>
      </c>
      <c r="AH76" s="25">
        <v>2047</v>
      </c>
      <c r="AI76" s="25">
        <v>2048</v>
      </c>
      <c r="AJ76" s="25">
        <v>2049</v>
      </c>
      <c r="AK76" s="25">
        <v>2050</v>
      </c>
      <c r="AL76" s="25">
        <v>2051</v>
      </c>
      <c r="AM76" s="25">
        <v>2052</v>
      </c>
      <c r="AN76" s="25">
        <v>2053</v>
      </c>
      <c r="AO76" s="25">
        <v>2054</v>
      </c>
      <c r="AP76" s="25">
        <v>2055</v>
      </c>
      <c r="AQ76" s="25">
        <v>2056</v>
      </c>
      <c r="AR76" s="25">
        <v>2057</v>
      </c>
      <c r="AS76" s="25">
        <v>2058</v>
      </c>
      <c r="AT76" s="25">
        <v>2059</v>
      </c>
      <c r="AU76" s="25">
        <v>2060</v>
      </c>
    </row>
    <row r="77" spans="2:47">
      <c r="B77" s="25">
        <v>2017</v>
      </c>
      <c r="C77" s="26" cm="1">
        <f t="array" ref="C77:C120">+TRANSPOSE(D66:AU66)</f>
        <v>0</v>
      </c>
      <c r="D77" s="28">
        <f>+IF(D$76&lt;$B77,0,IF(MOD(D$76-$B77,$D$63)=0,1,0))*$C77</f>
        <v>0</v>
      </c>
      <c r="E77" s="28">
        <f t="shared" ref="E77:AP84" si="23">+IF(E$76&lt;$B77,0,IF(MOD(E$76-$B77,$D$63)=0,1,0))*$C77</f>
        <v>0</v>
      </c>
      <c r="F77" s="28">
        <f t="shared" si="23"/>
        <v>0</v>
      </c>
      <c r="G77" s="28">
        <f t="shared" si="23"/>
        <v>0</v>
      </c>
      <c r="H77" s="28">
        <f t="shared" si="23"/>
        <v>0</v>
      </c>
      <c r="I77" s="28">
        <f t="shared" si="23"/>
        <v>0</v>
      </c>
      <c r="J77" s="28">
        <f t="shared" si="23"/>
        <v>0</v>
      </c>
      <c r="K77" s="28">
        <f t="shared" si="23"/>
        <v>0</v>
      </c>
      <c r="L77" s="28">
        <f t="shared" si="23"/>
        <v>0</v>
      </c>
      <c r="M77" s="28">
        <f t="shared" si="23"/>
        <v>0</v>
      </c>
      <c r="N77" s="28">
        <f t="shared" si="23"/>
        <v>0</v>
      </c>
      <c r="O77" s="28">
        <f t="shared" si="23"/>
        <v>0</v>
      </c>
      <c r="P77" s="28">
        <f t="shared" si="23"/>
        <v>0</v>
      </c>
      <c r="Q77" s="28">
        <f t="shared" si="23"/>
        <v>0</v>
      </c>
      <c r="R77" s="28">
        <f t="shared" si="23"/>
        <v>0</v>
      </c>
      <c r="S77" s="28">
        <f t="shared" si="23"/>
        <v>0</v>
      </c>
      <c r="T77" s="28">
        <f t="shared" si="23"/>
        <v>0</v>
      </c>
      <c r="U77" s="28">
        <f t="shared" si="23"/>
        <v>0</v>
      </c>
      <c r="V77" s="28">
        <f t="shared" si="23"/>
        <v>0</v>
      </c>
      <c r="W77" s="28">
        <f t="shared" si="23"/>
        <v>0</v>
      </c>
      <c r="X77" s="28">
        <f t="shared" si="23"/>
        <v>0</v>
      </c>
      <c r="Y77" s="28">
        <f t="shared" si="23"/>
        <v>0</v>
      </c>
      <c r="Z77" s="28">
        <f t="shared" si="23"/>
        <v>0</v>
      </c>
      <c r="AA77" s="28">
        <f t="shared" si="23"/>
        <v>0</v>
      </c>
      <c r="AB77" s="28">
        <f t="shared" si="23"/>
        <v>0</v>
      </c>
      <c r="AC77" s="28">
        <f t="shared" si="23"/>
        <v>0</v>
      </c>
      <c r="AD77" s="28">
        <f t="shared" si="23"/>
        <v>0</v>
      </c>
      <c r="AE77" s="28">
        <f t="shared" si="23"/>
        <v>0</v>
      </c>
      <c r="AF77" s="28">
        <f t="shared" si="23"/>
        <v>0</v>
      </c>
      <c r="AG77" s="28">
        <f t="shared" si="23"/>
        <v>0</v>
      </c>
      <c r="AH77" s="28">
        <f t="shared" si="23"/>
        <v>0</v>
      </c>
      <c r="AI77" s="28">
        <f t="shared" si="23"/>
        <v>0</v>
      </c>
      <c r="AJ77" s="28">
        <f t="shared" si="23"/>
        <v>0</v>
      </c>
      <c r="AK77" s="28">
        <f t="shared" si="23"/>
        <v>0</v>
      </c>
      <c r="AL77" s="28">
        <f t="shared" si="23"/>
        <v>0</v>
      </c>
      <c r="AM77" s="28">
        <f t="shared" si="23"/>
        <v>0</v>
      </c>
      <c r="AN77" s="28">
        <f t="shared" si="23"/>
        <v>0</v>
      </c>
      <c r="AO77" s="28">
        <f t="shared" si="23"/>
        <v>0</v>
      </c>
      <c r="AP77" s="28">
        <f t="shared" si="23"/>
        <v>0</v>
      </c>
      <c r="AQ77" s="28">
        <f>+IF(AQ$76&lt;$B77,0,IF(MOD(AQ$76-$B77,$D$63)=0,1,0))*$C77</f>
        <v>0</v>
      </c>
      <c r="AR77" s="28">
        <f t="shared" ref="AR77:AU92" si="24">+IF(AR$76&lt;$B77,0,IF(MOD(AR$76-$B77,$D$63)=0,1,0))*$C77</f>
        <v>0</v>
      </c>
      <c r="AS77" s="28">
        <f t="shared" si="24"/>
        <v>0</v>
      </c>
      <c r="AT77" s="28">
        <f t="shared" si="24"/>
        <v>0</v>
      </c>
      <c r="AU77" s="28">
        <f t="shared" si="24"/>
        <v>0</v>
      </c>
    </row>
    <row r="78" spans="2:47">
      <c r="B78" s="25">
        <v>2018</v>
      </c>
      <c r="C78" s="26">
        <v>0</v>
      </c>
      <c r="D78" s="28">
        <f t="shared" ref="D78:S120" si="25">+IF(D$76&lt;$B78,0,IF(MOD(D$76-$B78,$D$63)=0,1,0))*$C78</f>
        <v>0</v>
      </c>
      <c r="E78" s="28">
        <f t="shared" si="25"/>
        <v>0</v>
      </c>
      <c r="F78" s="28">
        <f t="shared" si="25"/>
        <v>0</v>
      </c>
      <c r="G78" s="28">
        <f t="shared" si="25"/>
        <v>0</v>
      </c>
      <c r="H78" s="28">
        <f t="shared" si="25"/>
        <v>0</v>
      </c>
      <c r="I78" s="28">
        <f t="shared" si="25"/>
        <v>0</v>
      </c>
      <c r="J78" s="28">
        <f t="shared" si="25"/>
        <v>0</v>
      </c>
      <c r="K78" s="28">
        <f t="shared" si="25"/>
        <v>0</v>
      </c>
      <c r="L78" s="28">
        <f t="shared" si="25"/>
        <v>0</v>
      </c>
      <c r="M78" s="28">
        <f t="shared" si="25"/>
        <v>0</v>
      </c>
      <c r="N78" s="28">
        <f t="shared" si="25"/>
        <v>0</v>
      </c>
      <c r="O78" s="28">
        <f t="shared" si="25"/>
        <v>0</v>
      </c>
      <c r="P78" s="28">
        <f t="shared" si="25"/>
        <v>0</v>
      </c>
      <c r="Q78" s="28">
        <f t="shared" si="25"/>
        <v>0</v>
      </c>
      <c r="R78" s="28">
        <f t="shared" si="25"/>
        <v>0</v>
      </c>
      <c r="S78" s="28">
        <f t="shared" si="25"/>
        <v>0</v>
      </c>
      <c r="T78" s="28">
        <f t="shared" si="23"/>
        <v>0</v>
      </c>
      <c r="U78" s="28">
        <f t="shared" si="23"/>
        <v>0</v>
      </c>
      <c r="V78" s="28">
        <f t="shared" si="23"/>
        <v>0</v>
      </c>
      <c r="W78" s="28">
        <f t="shared" si="23"/>
        <v>0</v>
      </c>
      <c r="X78" s="28">
        <f t="shared" si="23"/>
        <v>0</v>
      </c>
      <c r="Y78" s="28">
        <f t="shared" si="23"/>
        <v>0</v>
      </c>
      <c r="Z78" s="28">
        <f t="shared" si="23"/>
        <v>0</v>
      </c>
      <c r="AA78" s="28">
        <f t="shared" si="23"/>
        <v>0</v>
      </c>
      <c r="AB78" s="28">
        <f t="shared" si="23"/>
        <v>0</v>
      </c>
      <c r="AC78" s="28">
        <f t="shared" si="23"/>
        <v>0</v>
      </c>
      <c r="AD78" s="28">
        <f t="shared" si="23"/>
        <v>0</v>
      </c>
      <c r="AE78" s="28">
        <f t="shared" si="23"/>
        <v>0</v>
      </c>
      <c r="AF78" s="28">
        <f t="shared" si="23"/>
        <v>0</v>
      </c>
      <c r="AG78" s="28">
        <f t="shared" si="23"/>
        <v>0</v>
      </c>
      <c r="AH78" s="28">
        <f t="shared" si="23"/>
        <v>0</v>
      </c>
      <c r="AI78" s="28">
        <f t="shared" si="23"/>
        <v>0</v>
      </c>
      <c r="AJ78" s="28">
        <f t="shared" si="23"/>
        <v>0</v>
      </c>
      <c r="AK78" s="28">
        <f t="shared" si="23"/>
        <v>0</v>
      </c>
      <c r="AL78" s="28">
        <f t="shared" si="23"/>
        <v>0</v>
      </c>
      <c r="AM78" s="28">
        <f t="shared" si="23"/>
        <v>0</v>
      </c>
      <c r="AN78" s="28">
        <f t="shared" si="23"/>
        <v>0</v>
      </c>
      <c r="AO78" s="28">
        <f t="shared" si="23"/>
        <v>0</v>
      </c>
      <c r="AP78" s="28">
        <f t="shared" si="23"/>
        <v>0</v>
      </c>
      <c r="AQ78" s="28">
        <f t="shared" ref="AQ78:AU120" si="26">+IF(AQ$76&lt;$B78,0,IF(MOD(AQ$76-$B78,$D$63)=0,1,0))*$C78</f>
        <v>0</v>
      </c>
      <c r="AR78" s="28">
        <f t="shared" si="26"/>
        <v>0</v>
      </c>
      <c r="AS78" s="28">
        <f t="shared" si="26"/>
        <v>0</v>
      </c>
      <c r="AT78" s="28">
        <f t="shared" si="26"/>
        <v>0</v>
      </c>
      <c r="AU78" s="28">
        <f t="shared" si="26"/>
        <v>0</v>
      </c>
    </row>
    <row r="79" spans="2:47">
      <c r="B79" s="25">
        <v>2019</v>
      </c>
      <c r="C79" s="26">
        <v>0</v>
      </c>
      <c r="D79" s="28">
        <f t="shared" si="25"/>
        <v>0</v>
      </c>
      <c r="E79" s="28">
        <f t="shared" si="23"/>
        <v>0</v>
      </c>
      <c r="F79" s="28">
        <f t="shared" si="23"/>
        <v>0</v>
      </c>
      <c r="G79" s="28">
        <f t="shared" si="23"/>
        <v>0</v>
      </c>
      <c r="H79" s="28">
        <f t="shared" si="23"/>
        <v>0</v>
      </c>
      <c r="I79" s="28">
        <f t="shared" si="23"/>
        <v>0</v>
      </c>
      <c r="J79" s="28">
        <f t="shared" si="23"/>
        <v>0</v>
      </c>
      <c r="K79" s="28">
        <f t="shared" si="23"/>
        <v>0</v>
      </c>
      <c r="L79" s="28">
        <f t="shared" si="23"/>
        <v>0</v>
      </c>
      <c r="M79" s="28">
        <f t="shared" si="23"/>
        <v>0</v>
      </c>
      <c r="N79" s="28">
        <f t="shared" si="23"/>
        <v>0</v>
      </c>
      <c r="O79" s="28">
        <f t="shared" si="23"/>
        <v>0</v>
      </c>
      <c r="P79" s="28">
        <f t="shared" si="23"/>
        <v>0</v>
      </c>
      <c r="Q79" s="28">
        <f t="shared" si="23"/>
        <v>0</v>
      </c>
      <c r="R79" s="28">
        <f t="shared" si="23"/>
        <v>0</v>
      </c>
      <c r="S79" s="28">
        <f t="shared" si="23"/>
        <v>0</v>
      </c>
      <c r="T79" s="28">
        <f t="shared" si="23"/>
        <v>0</v>
      </c>
      <c r="U79" s="28">
        <f t="shared" si="23"/>
        <v>0</v>
      </c>
      <c r="V79" s="28">
        <f t="shared" si="23"/>
        <v>0</v>
      </c>
      <c r="W79" s="28">
        <f t="shared" si="23"/>
        <v>0</v>
      </c>
      <c r="X79" s="28">
        <f t="shared" si="23"/>
        <v>0</v>
      </c>
      <c r="Y79" s="28">
        <f t="shared" si="23"/>
        <v>0</v>
      </c>
      <c r="Z79" s="28">
        <f t="shared" si="23"/>
        <v>0</v>
      </c>
      <c r="AA79" s="28">
        <f t="shared" si="23"/>
        <v>0</v>
      </c>
      <c r="AB79" s="28">
        <f t="shared" si="23"/>
        <v>0</v>
      </c>
      <c r="AC79" s="28">
        <f t="shared" si="23"/>
        <v>0</v>
      </c>
      <c r="AD79" s="28">
        <f t="shared" si="23"/>
        <v>0</v>
      </c>
      <c r="AE79" s="28">
        <f t="shared" si="23"/>
        <v>0</v>
      </c>
      <c r="AF79" s="28">
        <f t="shared" si="23"/>
        <v>0</v>
      </c>
      <c r="AG79" s="28">
        <f t="shared" si="23"/>
        <v>0</v>
      </c>
      <c r="AH79" s="28">
        <f t="shared" si="23"/>
        <v>0</v>
      </c>
      <c r="AI79" s="28">
        <f t="shared" si="23"/>
        <v>0</v>
      </c>
      <c r="AJ79" s="28">
        <f t="shared" si="23"/>
        <v>0</v>
      </c>
      <c r="AK79" s="28">
        <f t="shared" si="23"/>
        <v>0</v>
      </c>
      <c r="AL79" s="28">
        <f t="shared" si="23"/>
        <v>0</v>
      </c>
      <c r="AM79" s="28">
        <f t="shared" si="23"/>
        <v>0</v>
      </c>
      <c r="AN79" s="28">
        <f t="shared" si="23"/>
        <v>0</v>
      </c>
      <c r="AO79" s="28">
        <f t="shared" si="23"/>
        <v>0</v>
      </c>
      <c r="AP79" s="28">
        <f t="shared" si="23"/>
        <v>0</v>
      </c>
      <c r="AQ79" s="28">
        <f t="shared" si="26"/>
        <v>0</v>
      </c>
      <c r="AR79" s="28">
        <f t="shared" si="24"/>
        <v>0</v>
      </c>
      <c r="AS79" s="28">
        <f t="shared" si="24"/>
        <v>0</v>
      </c>
      <c r="AT79" s="28">
        <f t="shared" si="24"/>
        <v>0</v>
      </c>
      <c r="AU79" s="28">
        <f t="shared" si="24"/>
        <v>0</v>
      </c>
    </row>
    <row r="80" spans="2:47">
      <c r="B80" s="25">
        <v>2020</v>
      </c>
      <c r="C80" s="26">
        <v>0</v>
      </c>
      <c r="D80" s="28">
        <f t="shared" si="25"/>
        <v>0</v>
      </c>
      <c r="E80" s="28">
        <f t="shared" si="23"/>
        <v>0</v>
      </c>
      <c r="F80" s="28">
        <f t="shared" si="23"/>
        <v>0</v>
      </c>
      <c r="G80" s="28">
        <f t="shared" si="23"/>
        <v>0</v>
      </c>
      <c r="H80" s="28">
        <f t="shared" si="23"/>
        <v>0</v>
      </c>
      <c r="I80" s="28">
        <f t="shared" si="23"/>
        <v>0</v>
      </c>
      <c r="J80" s="28">
        <f t="shared" si="23"/>
        <v>0</v>
      </c>
      <c r="K80" s="28">
        <f t="shared" si="23"/>
        <v>0</v>
      </c>
      <c r="L80" s="28">
        <f t="shared" si="23"/>
        <v>0</v>
      </c>
      <c r="M80" s="28">
        <f t="shared" si="23"/>
        <v>0</v>
      </c>
      <c r="N80" s="28">
        <f t="shared" si="23"/>
        <v>0</v>
      </c>
      <c r="O80" s="28">
        <f t="shared" si="23"/>
        <v>0</v>
      </c>
      <c r="P80" s="28">
        <f t="shared" si="23"/>
        <v>0</v>
      </c>
      <c r="Q80" s="28">
        <f t="shared" si="23"/>
        <v>0</v>
      </c>
      <c r="R80" s="28">
        <f t="shared" si="23"/>
        <v>0</v>
      </c>
      <c r="S80" s="28">
        <f t="shared" si="23"/>
        <v>0</v>
      </c>
      <c r="T80" s="28">
        <f t="shared" si="23"/>
        <v>0</v>
      </c>
      <c r="U80" s="28">
        <f t="shared" si="23"/>
        <v>0</v>
      </c>
      <c r="V80" s="28">
        <f t="shared" si="23"/>
        <v>0</v>
      </c>
      <c r="W80" s="28">
        <f t="shared" si="23"/>
        <v>0</v>
      </c>
      <c r="X80" s="28">
        <f t="shared" si="23"/>
        <v>0</v>
      </c>
      <c r="Y80" s="28">
        <f t="shared" si="23"/>
        <v>0</v>
      </c>
      <c r="Z80" s="28">
        <f t="shared" si="23"/>
        <v>0</v>
      </c>
      <c r="AA80" s="28">
        <f t="shared" si="23"/>
        <v>0</v>
      </c>
      <c r="AB80" s="28">
        <f t="shared" si="23"/>
        <v>0</v>
      </c>
      <c r="AC80" s="28">
        <f t="shared" si="23"/>
        <v>0</v>
      </c>
      <c r="AD80" s="28">
        <f t="shared" si="23"/>
        <v>0</v>
      </c>
      <c r="AE80" s="28">
        <f t="shared" si="23"/>
        <v>0</v>
      </c>
      <c r="AF80" s="28">
        <f t="shared" si="23"/>
        <v>0</v>
      </c>
      <c r="AG80" s="28">
        <f t="shared" si="23"/>
        <v>0</v>
      </c>
      <c r="AH80" s="28">
        <f t="shared" si="23"/>
        <v>0</v>
      </c>
      <c r="AI80" s="28">
        <f t="shared" si="23"/>
        <v>0</v>
      </c>
      <c r="AJ80" s="28">
        <f t="shared" si="23"/>
        <v>0</v>
      </c>
      <c r="AK80" s="28">
        <f t="shared" si="23"/>
        <v>0</v>
      </c>
      <c r="AL80" s="28">
        <f t="shared" si="23"/>
        <v>0</v>
      </c>
      <c r="AM80" s="28">
        <f t="shared" si="23"/>
        <v>0</v>
      </c>
      <c r="AN80" s="28">
        <f t="shared" si="23"/>
        <v>0</v>
      </c>
      <c r="AO80" s="28">
        <f t="shared" si="23"/>
        <v>0</v>
      </c>
      <c r="AP80" s="28">
        <f t="shared" si="23"/>
        <v>0</v>
      </c>
      <c r="AQ80" s="28">
        <f t="shared" si="26"/>
        <v>0</v>
      </c>
      <c r="AR80" s="28">
        <f t="shared" si="24"/>
        <v>0</v>
      </c>
      <c r="AS80" s="28">
        <f t="shared" si="24"/>
        <v>0</v>
      </c>
      <c r="AT80" s="28">
        <f t="shared" si="24"/>
        <v>0</v>
      </c>
      <c r="AU80" s="28">
        <f t="shared" si="24"/>
        <v>0</v>
      </c>
    </row>
    <row r="81" spans="2:47">
      <c r="B81" s="25">
        <v>2021</v>
      </c>
      <c r="C81" s="26">
        <v>0</v>
      </c>
      <c r="D81" s="28">
        <f t="shared" si="25"/>
        <v>0</v>
      </c>
      <c r="E81" s="28">
        <f t="shared" si="23"/>
        <v>0</v>
      </c>
      <c r="F81" s="28">
        <f t="shared" si="23"/>
        <v>0</v>
      </c>
      <c r="G81" s="28">
        <f t="shared" si="23"/>
        <v>0</v>
      </c>
      <c r="H81" s="28">
        <f t="shared" si="23"/>
        <v>0</v>
      </c>
      <c r="I81" s="28">
        <f t="shared" si="23"/>
        <v>0</v>
      </c>
      <c r="J81" s="28">
        <f t="shared" si="23"/>
        <v>0</v>
      </c>
      <c r="K81" s="28">
        <f t="shared" si="23"/>
        <v>0</v>
      </c>
      <c r="L81" s="28">
        <f t="shared" si="23"/>
        <v>0</v>
      </c>
      <c r="M81" s="28">
        <f t="shared" si="23"/>
        <v>0</v>
      </c>
      <c r="N81" s="28">
        <f t="shared" si="23"/>
        <v>0</v>
      </c>
      <c r="O81" s="28">
        <f t="shared" si="23"/>
        <v>0</v>
      </c>
      <c r="P81" s="28">
        <f t="shared" si="23"/>
        <v>0</v>
      </c>
      <c r="Q81" s="28">
        <f t="shared" si="23"/>
        <v>0</v>
      </c>
      <c r="R81" s="28">
        <f t="shared" si="23"/>
        <v>0</v>
      </c>
      <c r="S81" s="28">
        <f t="shared" si="23"/>
        <v>0</v>
      </c>
      <c r="T81" s="28">
        <f t="shared" si="23"/>
        <v>0</v>
      </c>
      <c r="U81" s="28">
        <f t="shared" si="23"/>
        <v>0</v>
      </c>
      <c r="V81" s="28">
        <f t="shared" si="23"/>
        <v>0</v>
      </c>
      <c r="W81" s="28">
        <f t="shared" si="23"/>
        <v>0</v>
      </c>
      <c r="X81" s="28">
        <f t="shared" si="23"/>
        <v>0</v>
      </c>
      <c r="Y81" s="28">
        <f t="shared" si="23"/>
        <v>0</v>
      </c>
      <c r="Z81" s="28">
        <f t="shared" si="23"/>
        <v>0</v>
      </c>
      <c r="AA81" s="28">
        <f t="shared" si="23"/>
        <v>0</v>
      </c>
      <c r="AB81" s="28">
        <f t="shared" si="23"/>
        <v>0</v>
      </c>
      <c r="AC81" s="28">
        <f t="shared" si="23"/>
        <v>0</v>
      </c>
      <c r="AD81" s="28">
        <f t="shared" si="23"/>
        <v>0</v>
      </c>
      <c r="AE81" s="28">
        <f t="shared" si="23"/>
        <v>0</v>
      </c>
      <c r="AF81" s="28">
        <f t="shared" si="23"/>
        <v>0</v>
      </c>
      <c r="AG81" s="28">
        <f t="shared" si="23"/>
        <v>0</v>
      </c>
      <c r="AH81" s="28">
        <f t="shared" si="23"/>
        <v>0</v>
      </c>
      <c r="AI81" s="28">
        <f t="shared" si="23"/>
        <v>0</v>
      </c>
      <c r="AJ81" s="28">
        <f t="shared" si="23"/>
        <v>0</v>
      </c>
      <c r="AK81" s="28">
        <f t="shared" si="23"/>
        <v>0</v>
      </c>
      <c r="AL81" s="28">
        <f t="shared" si="23"/>
        <v>0</v>
      </c>
      <c r="AM81" s="28">
        <f t="shared" si="23"/>
        <v>0</v>
      </c>
      <c r="AN81" s="28">
        <f t="shared" si="23"/>
        <v>0</v>
      </c>
      <c r="AO81" s="28">
        <f t="shared" si="23"/>
        <v>0</v>
      </c>
      <c r="AP81" s="28">
        <f t="shared" si="23"/>
        <v>0</v>
      </c>
      <c r="AQ81" s="28">
        <f t="shared" si="26"/>
        <v>0</v>
      </c>
      <c r="AR81" s="28">
        <f t="shared" si="24"/>
        <v>0</v>
      </c>
      <c r="AS81" s="28">
        <f t="shared" si="24"/>
        <v>0</v>
      </c>
      <c r="AT81" s="28">
        <f t="shared" si="24"/>
        <v>0</v>
      </c>
      <c r="AU81" s="28">
        <f t="shared" si="24"/>
        <v>0</v>
      </c>
    </row>
    <row r="82" spans="2:47">
      <c r="B82" s="25">
        <v>2022</v>
      </c>
      <c r="C82" s="26">
        <v>0</v>
      </c>
      <c r="D82" s="28">
        <f t="shared" si="25"/>
        <v>0</v>
      </c>
      <c r="E82" s="28">
        <f t="shared" si="23"/>
        <v>0</v>
      </c>
      <c r="F82" s="28">
        <f t="shared" si="23"/>
        <v>0</v>
      </c>
      <c r="G82" s="28">
        <f t="shared" si="23"/>
        <v>0</v>
      </c>
      <c r="H82" s="28">
        <f t="shared" si="23"/>
        <v>0</v>
      </c>
      <c r="I82" s="28">
        <f t="shared" si="23"/>
        <v>0</v>
      </c>
      <c r="J82" s="28">
        <f t="shared" si="23"/>
        <v>0</v>
      </c>
      <c r="K82" s="28">
        <f t="shared" si="23"/>
        <v>0</v>
      </c>
      <c r="L82" s="28">
        <f t="shared" si="23"/>
        <v>0</v>
      </c>
      <c r="M82" s="28">
        <f t="shared" si="23"/>
        <v>0</v>
      </c>
      <c r="N82" s="28">
        <f t="shared" si="23"/>
        <v>0</v>
      </c>
      <c r="O82" s="28">
        <f t="shared" si="23"/>
        <v>0</v>
      </c>
      <c r="P82" s="28">
        <f t="shared" si="23"/>
        <v>0</v>
      </c>
      <c r="Q82" s="28">
        <f t="shared" si="23"/>
        <v>0</v>
      </c>
      <c r="R82" s="28">
        <f t="shared" si="23"/>
        <v>0</v>
      </c>
      <c r="S82" s="28">
        <f t="shared" si="23"/>
        <v>0</v>
      </c>
      <c r="T82" s="28">
        <f t="shared" si="23"/>
        <v>0</v>
      </c>
      <c r="U82" s="28">
        <f t="shared" si="23"/>
        <v>0</v>
      </c>
      <c r="V82" s="28">
        <f t="shared" si="23"/>
        <v>0</v>
      </c>
      <c r="W82" s="28">
        <f t="shared" si="23"/>
        <v>0</v>
      </c>
      <c r="X82" s="28">
        <f t="shared" si="23"/>
        <v>0</v>
      </c>
      <c r="Y82" s="28">
        <f t="shared" si="23"/>
        <v>0</v>
      </c>
      <c r="Z82" s="28">
        <f t="shared" si="23"/>
        <v>0</v>
      </c>
      <c r="AA82" s="28">
        <f t="shared" si="23"/>
        <v>0</v>
      </c>
      <c r="AB82" s="28">
        <f t="shared" si="23"/>
        <v>0</v>
      </c>
      <c r="AC82" s="28">
        <f t="shared" si="23"/>
        <v>0</v>
      </c>
      <c r="AD82" s="28">
        <f t="shared" si="23"/>
        <v>0</v>
      </c>
      <c r="AE82" s="28">
        <f t="shared" si="23"/>
        <v>0</v>
      </c>
      <c r="AF82" s="28">
        <f t="shared" si="23"/>
        <v>0</v>
      </c>
      <c r="AG82" s="28">
        <f t="shared" si="23"/>
        <v>0</v>
      </c>
      <c r="AH82" s="28">
        <f t="shared" si="23"/>
        <v>0</v>
      </c>
      <c r="AI82" s="28">
        <f t="shared" si="23"/>
        <v>0</v>
      </c>
      <c r="AJ82" s="28">
        <f t="shared" si="23"/>
        <v>0</v>
      </c>
      <c r="AK82" s="28">
        <f t="shared" si="23"/>
        <v>0</v>
      </c>
      <c r="AL82" s="28">
        <f t="shared" si="23"/>
        <v>0</v>
      </c>
      <c r="AM82" s="28">
        <f t="shared" si="23"/>
        <v>0</v>
      </c>
      <c r="AN82" s="28">
        <f t="shared" si="23"/>
        <v>0</v>
      </c>
      <c r="AO82" s="28">
        <f t="shared" si="23"/>
        <v>0</v>
      </c>
      <c r="AP82" s="28">
        <f t="shared" si="23"/>
        <v>0</v>
      </c>
      <c r="AQ82" s="28">
        <f t="shared" si="26"/>
        <v>0</v>
      </c>
      <c r="AR82" s="28">
        <f t="shared" si="24"/>
        <v>0</v>
      </c>
      <c r="AS82" s="28">
        <f t="shared" si="24"/>
        <v>0</v>
      </c>
      <c r="AT82" s="28">
        <f t="shared" si="24"/>
        <v>0</v>
      </c>
      <c r="AU82" s="28">
        <f t="shared" si="24"/>
        <v>0</v>
      </c>
    </row>
    <row r="83" spans="2:47">
      <c r="B83" s="25">
        <v>2023</v>
      </c>
      <c r="C83" s="26">
        <v>0</v>
      </c>
      <c r="D83" s="28">
        <f t="shared" si="25"/>
        <v>0</v>
      </c>
      <c r="E83" s="28">
        <f t="shared" si="23"/>
        <v>0</v>
      </c>
      <c r="F83" s="28">
        <f t="shared" si="23"/>
        <v>0</v>
      </c>
      <c r="G83" s="28">
        <f t="shared" si="23"/>
        <v>0</v>
      </c>
      <c r="H83" s="28">
        <f t="shared" si="23"/>
        <v>0</v>
      </c>
      <c r="I83" s="28">
        <f t="shared" si="23"/>
        <v>0</v>
      </c>
      <c r="J83" s="28">
        <f t="shared" si="23"/>
        <v>0</v>
      </c>
      <c r="K83" s="28">
        <f t="shared" si="23"/>
        <v>0</v>
      </c>
      <c r="L83" s="28">
        <f t="shared" si="23"/>
        <v>0</v>
      </c>
      <c r="M83" s="28">
        <f t="shared" si="23"/>
        <v>0</v>
      </c>
      <c r="N83" s="28">
        <f t="shared" si="23"/>
        <v>0</v>
      </c>
      <c r="O83" s="28">
        <f t="shared" si="23"/>
        <v>0</v>
      </c>
      <c r="P83" s="28">
        <f t="shared" si="23"/>
        <v>0</v>
      </c>
      <c r="Q83" s="28">
        <f t="shared" si="23"/>
        <v>0</v>
      </c>
      <c r="R83" s="28">
        <f t="shared" si="23"/>
        <v>0</v>
      </c>
      <c r="S83" s="28">
        <f t="shared" si="23"/>
        <v>0</v>
      </c>
      <c r="T83" s="28">
        <f t="shared" si="23"/>
        <v>0</v>
      </c>
      <c r="U83" s="28">
        <f t="shared" si="23"/>
        <v>0</v>
      </c>
      <c r="V83" s="28">
        <f t="shared" si="23"/>
        <v>0</v>
      </c>
      <c r="W83" s="28">
        <f t="shared" si="23"/>
        <v>0</v>
      </c>
      <c r="X83" s="28">
        <f t="shared" si="23"/>
        <v>0</v>
      </c>
      <c r="Y83" s="28">
        <f t="shared" si="23"/>
        <v>0</v>
      </c>
      <c r="Z83" s="28">
        <f t="shared" si="23"/>
        <v>0</v>
      </c>
      <c r="AA83" s="28">
        <f t="shared" si="23"/>
        <v>0</v>
      </c>
      <c r="AB83" s="28">
        <f t="shared" si="23"/>
        <v>0</v>
      </c>
      <c r="AC83" s="28">
        <f t="shared" si="23"/>
        <v>0</v>
      </c>
      <c r="AD83" s="28">
        <f t="shared" si="23"/>
        <v>0</v>
      </c>
      <c r="AE83" s="28">
        <f t="shared" si="23"/>
        <v>0</v>
      </c>
      <c r="AF83" s="28">
        <f t="shared" si="23"/>
        <v>0</v>
      </c>
      <c r="AG83" s="28">
        <f t="shared" si="23"/>
        <v>0</v>
      </c>
      <c r="AH83" s="28">
        <f t="shared" si="23"/>
        <v>0</v>
      </c>
      <c r="AI83" s="28">
        <f t="shared" si="23"/>
        <v>0</v>
      </c>
      <c r="AJ83" s="28">
        <f t="shared" si="23"/>
        <v>0</v>
      </c>
      <c r="AK83" s="28">
        <f t="shared" si="23"/>
        <v>0</v>
      </c>
      <c r="AL83" s="28">
        <f t="shared" si="23"/>
        <v>0</v>
      </c>
      <c r="AM83" s="28">
        <f t="shared" si="23"/>
        <v>0</v>
      </c>
      <c r="AN83" s="28">
        <f t="shared" si="23"/>
        <v>0</v>
      </c>
      <c r="AO83" s="28">
        <f t="shared" si="23"/>
        <v>0</v>
      </c>
      <c r="AP83" s="28">
        <f t="shared" si="23"/>
        <v>0</v>
      </c>
      <c r="AQ83" s="28">
        <f t="shared" si="26"/>
        <v>0</v>
      </c>
      <c r="AR83" s="28">
        <f t="shared" si="24"/>
        <v>0</v>
      </c>
      <c r="AS83" s="28">
        <f t="shared" si="24"/>
        <v>0</v>
      </c>
      <c r="AT83" s="28">
        <f t="shared" si="24"/>
        <v>0</v>
      </c>
      <c r="AU83" s="28">
        <f t="shared" si="24"/>
        <v>0</v>
      </c>
    </row>
    <row r="84" spans="2:47">
      <c r="B84" s="25">
        <v>2024</v>
      </c>
      <c r="C84" s="26">
        <v>0</v>
      </c>
      <c r="D84" s="28">
        <f t="shared" si="25"/>
        <v>0</v>
      </c>
      <c r="E84" s="28">
        <f t="shared" si="23"/>
        <v>0</v>
      </c>
      <c r="F84" s="28">
        <f t="shared" si="23"/>
        <v>0</v>
      </c>
      <c r="G84" s="28">
        <f t="shared" si="23"/>
        <v>0</v>
      </c>
      <c r="H84" s="28">
        <f t="shared" si="23"/>
        <v>0</v>
      </c>
      <c r="I84" s="28">
        <f t="shared" ref="E84:AP90" si="27">+IF(I$76&lt;$B84,0,IF(MOD(I$76-$B84,$D$63)=0,1,0))*$C84</f>
        <v>0</v>
      </c>
      <c r="J84" s="28">
        <f t="shared" si="27"/>
        <v>0</v>
      </c>
      <c r="K84" s="28">
        <f t="shared" si="27"/>
        <v>0</v>
      </c>
      <c r="L84" s="28">
        <f t="shared" si="27"/>
        <v>0</v>
      </c>
      <c r="M84" s="28">
        <f t="shared" si="27"/>
        <v>0</v>
      </c>
      <c r="N84" s="28">
        <f t="shared" si="27"/>
        <v>0</v>
      </c>
      <c r="O84" s="28">
        <f t="shared" si="27"/>
        <v>0</v>
      </c>
      <c r="P84" s="28">
        <f t="shared" si="27"/>
        <v>0</v>
      </c>
      <c r="Q84" s="28">
        <f t="shared" si="27"/>
        <v>0</v>
      </c>
      <c r="R84" s="28">
        <f t="shared" si="27"/>
        <v>0</v>
      </c>
      <c r="S84" s="28">
        <f t="shared" si="27"/>
        <v>0</v>
      </c>
      <c r="T84" s="28">
        <f t="shared" si="27"/>
        <v>0</v>
      </c>
      <c r="U84" s="28">
        <f t="shared" si="27"/>
        <v>0</v>
      </c>
      <c r="V84" s="28">
        <f t="shared" si="27"/>
        <v>0</v>
      </c>
      <c r="W84" s="28">
        <f t="shared" si="27"/>
        <v>0</v>
      </c>
      <c r="X84" s="28">
        <f t="shared" si="27"/>
        <v>0</v>
      </c>
      <c r="Y84" s="28">
        <f t="shared" si="27"/>
        <v>0</v>
      </c>
      <c r="Z84" s="28">
        <f t="shared" si="27"/>
        <v>0</v>
      </c>
      <c r="AA84" s="28">
        <f t="shared" si="27"/>
        <v>0</v>
      </c>
      <c r="AB84" s="28">
        <f t="shared" si="27"/>
        <v>0</v>
      </c>
      <c r="AC84" s="28">
        <f t="shared" si="27"/>
        <v>0</v>
      </c>
      <c r="AD84" s="28">
        <f t="shared" si="27"/>
        <v>0</v>
      </c>
      <c r="AE84" s="28">
        <f t="shared" si="27"/>
        <v>0</v>
      </c>
      <c r="AF84" s="28">
        <f t="shared" si="27"/>
        <v>0</v>
      </c>
      <c r="AG84" s="28">
        <f t="shared" si="27"/>
        <v>0</v>
      </c>
      <c r="AH84" s="28">
        <f t="shared" si="27"/>
        <v>0</v>
      </c>
      <c r="AI84" s="28">
        <f t="shared" si="27"/>
        <v>0</v>
      </c>
      <c r="AJ84" s="28">
        <f t="shared" si="27"/>
        <v>0</v>
      </c>
      <c r="AK84" s="28">
        <f t="shared" si="27"/>
        <v>0</v>
      </c>
      <c r="AL84" s="28">
        <f t="shared" si="27"/>
        <v>0</v>
      </c>
      <c r="AM84" s="28">
        <f t="shared" si="27"/>
        <v>0</v>
      </c>
      <c r="AN84" s="28">
        <f t="shared" si="27"/>
        <v>0</v>
      </c>
      <c r="AO84" s="28">
        <f t="shared" si="27"/>
        <v>0</v>
      </c>
      <c r="AP84" s="28">
        <f t="shared" si="27"/>
        <v>0</v>
      </c>
      <c r="AQ84" s="28">
        <f t="shared" si="26"/>
        <v>0</v>
      </c>
      <c r="AR84" s="28">
        <f t="shared" si="24"/>
        <v>0</v>
      </c>
      <c r="AS84" s="28">
        <f t="shared" si="24"/>
        <v>0</v>
      </c>
      <c r="AT84" s="28">
        <f t="shared" si="24"/>
        <v>0</v>
      </c>
      <c r="AU84" s="28">
        <f t="shared" si="24"/>
        <v>0</v>
      </c>
    </row>
    <row r="85" spans="2:47">
      <c r="B85" s="25">
        <v>2025</v>
      </c>
      <c r="C85" s="26">
        <v>0</v>
      </c>
      <c r="D85" s="28">
        <f t="shared" si="25"/>
        <v>0</v>
      </c>
      <c r="E85" s="28">
        <f t="shared" si="27"/>
        <v>0</v>
      </c>
      <c r="F85" s="28">
        <f t="shared" si="27"/>
        <v>0</v>
      </c>
      <c r="G85" s="28">
        <f t="shared" si="27"/>
        <v>0</v>
      </c>
      <c r="H85" s="28">
        <f t="shared" si="27"/>
        <v>0</v>
      </c>
      <c r="I85" s="28">
        <f t="shared" si="27"/>
        <v>0</v>
      </c>
      <c r="J85" s="28">
        <f t="shared" si="27"/>
        <v>0</v>
      </c>
      <c r="K85" s="28">
        <f t="shared" si="27"/>
        <v>0</v>
      </c>
      <c r="L85" s="28">
        <f t="shared" si="27"/>
        <v>0</v>
      </c>
      <c r="M85" s="28">
        <f t="shared" si="27"/>
        <v>0</v>
      </c>
      <c r="N85" s="28">
        <f t="shared" si="27"/>
        <v>0</v>
      </c>
      <c r="O85" s="28">
        <f t="shared" si="27"/>
        <v>0</v>
      </c>
      <c r="P85" s="28">
        <f t="shared" si="27"/>
        <v>0</v>
      </c>
      <c r="Q85" s="28">
        <f t="shared" si="27"/>
        <v>0</v>
      </c>
      <c r="R85" s="28">
        <f t="shared" si="27"/>
        <v>0</v>
      </c>
      <c r="S85" s="28">
        <f t="shared" si="27"/>
        <v>0</v>
      </c>
      <c r="T85" s="28">
        <f t="shared" si="27"/>
        <v>0</v>
      </c>
      <c r="U85" s="28">
        <f t="shared" si="27"/>
        <v>0</v>
      </c>
      <c r="V85" s="28">
        <f t="shared" si="27"/>
        <v>0</v>
      </c>
      <c r="W85" s="28">
        <f t="shared" si="27"/>
        <v>0</v>
      </c>
      <c r="X85" s="28">
        <f t="shared" si="27"/>
        <v>0</v>
      </c>
      <c r="Y85" s="28">
        <f t="shared" si="27"/>
        <v>0</v>
      </c>
      <c r="Z85" s="28">
        <f t="shared" si="27"/>
        <v>0</v>
      </c>
      <c r="AA85" s="28">
        <f t="shared" si="27"/>
        <v>0</v>
      </c>
      <c r="AB85" s="28">
        <f t="shared" si="27"/>
        <v>0</v>
      </c>
      <c r="AC85" s="28">
        <f t="shared" si="27"/>
        <v>0</v>
      </c>
      <c r="AD85" s="28">
        <f t="shared" si="27"/>
        <v>0</v>
      </c>
      <c r="AE85" s="28">
        <f t="shared" si="27"/>
        <v>0</v>
      </c>
      <c r="AF85" s="28">
        <f t="shared" si="27"/>
        <v>0</v>
      </c>
      <c r="AG85" s="28">
        <f t="shared" si="27"/>
        <v>0</v>
      </c>
      <c r="AH85" s="28">
        <f t="shared" si="27"/>
        <v>0</v>
      </c>
      <c r="AI85" s="28">
        <f t="shared" si="27"/>
        <v>0</v>
      </c>
      <c r="AJ85" s="28">
        <f t="shared" si="27"/>
        <v>0</v>
      </c>
      <c r="AK85" s="28">
        <f t="shared" si="27"/>
        <v>0</v>
      </c>
      <c r="AL85" s="28">
        <f t="shared" si="27"/>
        <v>0</v>
      </c>
      <c r="AM85" s="28">
        <f t="shared" si="27"/>
        <v>0</v>
      </c>
      <c r="AN85" s="28">
        <f t="shared" si="27"/>
        <v>0</v>
      </c>
      <c r="AO85" s="28">
        <f t="shared" si="27"/>
        <v>0</v>
      </c>
      <c r="AP85" s="28">
        <f t="shared" si="27"/>
        <v>0</v>
      </c>
      <c r="AQ85" s="28">
        <f t="shared" si="26"/>
        <v>0</v>
      </c>
      <c r="AR85" s="28">
        <f t="shared" si="24"/>
        <v>0</v>
      </c>
      <c r="AS85" s="28">
        <f t="shared" si="24"/>
        <v>0</v>
      </c>
      <c r="AT85" s="28">
        <f t="shared" si="24"/>
        <v>0</v>
      </c>
      <c r="AU85" s="28">
        <f t="shared" si="24"/>
        <v>0</v>
      </c>
    </row>
    <row r="86" spans="2:47">
      <c r="B86" s="25">
        <v>2026</v>
      </c>
      <c r="C86" s="26">
        <v>0</v>
      </c>
      <c r="D86" s="28">
        <f t="shared" si="25"/>
        <v>0</v>
      </c>
      <c r="E86" s="28">
        <f t="shared" si="27"/>
        <v>0</v>
      </c>
      <c r="F86" s="28">
        <f t="shared" si="27"/>
        <v>0</v>
      </c>
      <c r="G86" s="28">
        <f t="shared" si="27"/>
        <v>0</v>
      </c>
      <c r="H86" s="28">
        <f t="shared" si="27"/>
        <v>0</v>
      </c>
      <c r="I86" s="28">
        <f t="shared" si="27"/>
        <v>0</v>
      </c>
      <c r="J86" s="28">
        <f t="shared" si="27"/>
        <v>0</v>
      </c>
      <c r="K86" s="28">
        <f t="shared" si="27"/>
        <v>0</v>
      </c>
      <c r="L86" s="28">
        <f t="shared" si="27"/>
        <v>0</v>
      </c>
      <c r="M86" s="28">
        <f t="shared" si="27"/>
        <v>0</v>
      </c>
      <c r="N86" s="28">
        <f t="shared" si="27"/>
        <v>0</v>
      </c>
      <c r="O86" s="28">
        <f t="shared" si="27"/>
        <v>0</v>
      </c>
      <c r="P86" s="28">
        <f t="shared" si="27"/>
        <v>0</v>
      </c>
      <c r="Q86" s="28">
        <f t="shared" si="27"/>
        <v>0</v>
      </c>
      <c r="R86" s="28">
        <f t="shared" si="27"/>
        <v>0</v>
      </c>
      <c r="S86" s="28">
        <f t="shared" si="27"/>
        <v>0</v>
      </c>
      <c r="T86" s="28">
        <f t="shared" si="27"/>
        <v>0</v>
      </c>
      <c r="U86" s="28">
        <f t="shared" si="27"/>
        <v>0</v>
      </c>
      <c r="V86" s="28">
        <f t="shared" si="27"/>
        <v>0</v>
      </c>
      <c r="W86" s="28">
        <f t="shared" si="27"/>
        <v>0</v>
      </c>
      <c r="X86" s="28">
        <f t="shared" si="27"/>
        <v>0</v>
      </c>
      <c r="Y86" s="28">
        <f t="shared" si="27"/>
        <v>0</v>
      </c>
      <c r="Z86" s="28">
        <f t="shared" si="27"/>
        <v>0</v>
      </c>
      <c r="AA86" s="28">
        <f t="shared" si="27"/>
        <v>0</v>
      </c>
      <c r="AB86" s="28">
        <f t="shared" si="27"/>
        <v>0</v>
      </c>
      <c r="AC86" s="28">
        <f t="shared" si="27"/>
        <v>0</v>
      </c>
      <c r="AD86" s="28">
        <f t="shared" si="27"/>
        <v>0</v>
      </c>
      <c r="AE86" s="28">
        <f t="shared" si="27"/>
        <v>0</v>
      </c>
      <c r="AF86" s="28">
        <f t="shared" si="27"/>
        <v>0</v>
      </c>
      <c r="AG86" s="28">
        <f t="shared" si="27"/>
        <v>0</v>
      </c>
      <c r="AH86" s="28">
        <f t="shared" si="27"/>
        <v>0</v>
      </c>
      <c r="AI86" s="28">
        <f t="shared" si="27"/>
        <v>0</v>
      </c>
      <c r="AJ86" s="28">
        <f t="shared" si="27"/>
        <v>0</v>
      </c>
      <c r="AK86" s="28">
        <f t="shared" si="27"/>
        <v>0</v>
      </c>
      <c r="AL86" s="28">
        <f t="shared" si="27"/>
        <v>0</v>
      </c>
      <c r="AM86" s="28">
        <f t="shared" si="27"/>
        <v>0</v>
      </c>
      <c r="AN86" s="28">
        <f t="shared" si="27"/>
        <v>0</v>
      </c>
      <c r="AO86" s="28">
        <f t="shared" si="27"/>
        <v>0</v>
      </c>
      <c r="AP86" s="28">
        <f t="shared" si="27"/>
        <v>0</v>
      </c>
      <c r="AQ86" s="28">
        <f t="shared" si="26"/>
        <v>0</v>
      </c>
      <c r="AR86" s="28">
        <f t="shared" si="24"/>
        <v>0</v>
      </c>
      <c r="AS86" s="28">
        <f t="shared" si="24"/>
        <v>0</v>
      </c>
      <c r="AT86" s="28">
        <f t="shared" si="24"/>
        <v>0</v>
      </c>
      <c r="AU86" s="28">
        <f t="shared" si="24"/>
        <v>0</v>
      </c>
    </row>
    <row r="87" spans="2:47">
      <c r="B87" s="25">
        <v>2027</v>
      </c>
      <c r="C87" s="26">
        <v>0</v>
      </c>
      <c r="D87" s="28">
        <f t="shared" si="25"/>
        <v>0</v>
      </c>
      <c r="E87" s="28">
        <f t="shared" si="27"/>
        <v>0</v>
      </c>
      <c r="F87" s="28">
        <f t="shared" si="27"/>
        <v>0</v>
      </c>
      <c r="G87" s="28">
        <f t="shared" si="27"/>
        <v>0</v>
      </c>
      <c r="H87" s="28">
        <f t="shared" si="27"/>
        <v>0</v>
      </c>
      <c r="I87" s="28">
        <f t="shared" si="27"/>
        <v>0</v>
      </c>
      <c r="J87" s="28">
        <f t="shared" si="27"/>
        <v>0</v>
      </c>
      <c r="K87" s="28">
        <f t="shared" si="27"/>
        <v>0</v>
      </c>
      <c r="L87" s="28">
        <f t="shared" si="27"/>
        <v>0</v>
      </c>
      <c r="M87" s="28">
        <f t="shared" si="27"/>
        <v>0</v>
      </c>
      <c r="N87" s="28">
        <f t="shared" si="27"/>
        <v>0</v>
      </c>
      <c r="O87" s="28">
        <f t="shared" si="27"/>
        <v>0</v>
      </c>
      <c r="P87" s="28">
        <f t="shared" si="27"/>
        <v>0</v>
      </c>
      <c r="Q87" s="28">
        <f t="shared" si="27"/>
        <v>0</v>
      </c>
      <c r="R87" s="28">
        <f t="shared" si="27"/>
        <v>0</v>
      </c>
      <c r="S87" s="28">
        <f t="shared" si="27"/>
        <v>0</v>
      </c>
      <c r="T87" s="28">
        <f t="shared" si="27"/>
        <v>0</v>
      </c>
      <c r="U87" s="28">
        <f t="shared" si="27"/>
        <v>0</v>
      </c>
      <c r="V87" s="28">
        <f t="shared" si="27"/>
        <v>0</v>
      </c>
      <c r="W87" s="28">
        <f t="shared" si="27"/>
        <v>0</v>
      </c>
      <c r="X87" s="28">
        <f t="shared" si="27"/>
        <v>0</v>
      </c>
      <c r="Y87" s="28">
        <f t="shared" si="27"/>
        <v>0</v>
      </c>
      <c r="Z87" s="28">
        <f t="shared" si="27"/>
        <v>0</v>
      </c>
      <c r="AA87" s="28">
        <f t="shared" si="27"/>
        <v>0</v>
      </c>
      <c r="AB87" s="28">
        <f t="shared" si="27"/>
        <v>0</v>
      </c>
      <c r="AC87" s="28">
        <f t="shared" si="27"/>
        <v>0</v>
      </c>
      <c r="AD87" s="28">
        <f t="shared" si="27"/>
        <v>0</v>
      </c>
      <c r="AE87" s="28">
        <f t="shared" si="27"/>
        <v>0</v>
      </c>
      <c r="AF87" s="28">
        <f t="shared" si="27"/>
        <v>0</v>
      </c>
      <c r="AG87" s="28">
        <f t="shared" si="27"/>
        <v>0</v>
      </c>
      <c r="AH87" s="28">
        <f t="shared" si="27"/>
        <v>0</v>
      </c>
      <c r="AI87" s="28">
        <f t="shared" si="27"/>
        <v>0</v>
      </c>
      <c r="AJ87" s="28">
        <f t="shared" si="27"/>
        <v>0</v>
      </c>
      <c r="AK87" s="28">
        <f t="shared" si="27"/>
        <v>0</v>
      </c>
      <c r="AL87" s="28">
        <f t="shared" si="27"/>
        <v>0</v>
      </c>
      <c r="AM87" s="28">
        <f t="shared" si="27"/>
        <v>0</v>
      </c>
      <c r="AN87" s="28">
        <f t="shared" si="27"/>
        <v>0</v>
      </c>
      <c r="AO87" s="28">
        <f t="shared" si="27"/>
        <v>0</v>
      </c>
      <c r="AP87" s="28">
        <f t="shared" si="27"/>
        <v>0</v>
      </c>
      <c r="AQ87" s="28">
        <f t="shared" si="26"/>
        <v>0</v>
      </c>
      <c r="AR87" s="28">
        <f t="shared" si="24"/>
        <v>0</v>
      </c>
      <c r="AS87" s="28">
        <f t="shared" si="24"/>
        <v>0</v>
      </c>
      <c r="AT87" s="28">
        <f t="shared" si="24"/>
        <v>0</v>
      </c>
      <c r="AU87" s="28">
        <f t="shared" si="24"/>
        <v>0</v>
      </c>
    </row>
    <row r="88" spans="2:47">
      <c r="B88" s="25">
        <v>2028</v>
      </c>
      <c r="C88" s="26">
        <v>0</v>
      </c>
      <c r="D88" s="28">
        <f t="shared" si="25"/>
        <v>0</v>
      </c>
      <c r="E88" s="28">
        <f t="shared" si="27"/>
        <v>0</v>
      </c>
      <c r="F88" s="28">
        <f t="shared" si="27"/>
        <v>0</v>
      </c>
      <c r="G88" s="28">
        <f t="shared" si="27"/>
        <v>0</v>
      </c>
      <c r="H88" s="28">
        <f t="shared" si="27"/>
        <v>0</v>
      </c>
      <c r="I88" s="28">
        <f t="shared" si="27"/>
        <v>0</v>
      </c>
      <c r="J88" s="28">
        <f t="shared" si="27"/>
        <v>0</v>
      </c>
      <c r="K88" s="28">
        <f t="shared" si="27"/>
        <v>0</v>
      </c>
      <c r="L88" s="28">
        <f t="shared" si="27"/>
        <v>0</v>
      </c>
      <c r="M88" s="28">
        <f t="shared" si="27"/>
        <v>0</v>
      </c>
      <c r="N88" s="28">
        <f t="shared" si="27"/>
        <v>0</v>
      </c>
      <c r="O88" s="28">
        <f t="shared" si="27"/>
        <v>0</v>
      </c>
      <c r="P88" s="28">
        <f t="shared" si="27"/>
        <v>0</v>
      </c>
      <c r="Q88" s="28">
        <f t="shared" si="27"/>
        <v>0</v>
      </c>
      <c r="R88" s="28">
        <f t="shared" si="27"/>
        <v>0</v>
      </c>
      <c r="S88" s="28">
        <f t="shared" si="27"/>
        <v>0</v>
      </c>
      <c r="T88" s="28">
        <f t="shared" si="27"/>
        <v>0</v>
      </c>
      <c r="U88" s="28">
        <f t="shared" si="27"/>
        <v>0</v>
      </c>
      <c r="V88" s="28">
        <f t="shared" si="27"/>
        <v>0</v>
      </c>
      <c r="W88" s="28">
        <f t="shared" si="27"/>
        <v>0</v>
      </c>
      <c r="X88" s="28">
        <f t="shared" si="27"/>
        <v>0</v>
      </c>
      <c r="Y88" s="28">
        <f t="shared" si="27"/>
        <v>0</v>
      </c>
      <c r="Z88" s="28">
        <f t="shared" si="27"/>
        <v>0</v>
      </c>
      <c r="AA88" s="28">
        <f t="shared" si="27"/>
        <v>0</v>
      </c>
      <c r="AB88" s="28">
        <f t="shared" si="27"/>
        <v>0</v>
      </c>
      <c r="AC88" s="28">
        <f t="shared" si="27"/>
        <v>0</v>
      </c>
      <c r="AD88" s="28">
        <f t="shared" si="27"/>
        <v>0</v>
      </c>
      <c r="AE88" s="28">
        <f t="shared" si="27"/>
        <v>0</v>
      </c>
      <c r="AF88" s="28">
        <f t="shared" si="27"/>
        <v>0</v>
      </c>
      <c r="AG88" s="28">
        <f t="shared" si="27"/>
        <v>0</v>
      </c>
      <c r="AH88" s="28">
        <f t="shared" si="27"/>
        <v>0</v>
      </c>
      <c r="AI88" s="28">
        <f t="shared" si="27"/>
        <v>0</v>
      </c>
      <c r="AJ88" s="28">
        <f t="shared" si="27"/>
        <v>0</v>
      </c>
      <c r="AK88" s="28">
        <f t="shared" si="27"/>
        <v>0</v>
      </c>
      <c r="AL88" s="28">
        <f t="shared" si="27"/>
        <v>0</v>
      </c>
      <c r="AM88" s="28">
        <f t="shared" si="27"/>
        <v>0</v>
      </c>
      <c r="AN88" s="28">
        <f t="shared" si="27"/>
        <v>0</v>
      </c>
      <c r="AO88" s="28">
        <f t="shared" si="27"/>
        <v>0</v>
      </c>
      <c r="AP88" s="28">
        <f t="shared" si="27"/>
        <v>0</v>
      </c>
      <c r="AQ88" s="28">
        <f t="shared" si="26"/>
        <v>0</v>
      </c>
      <c r="AR88" s="28">
        <f t="shared" si="24"/>
        <v>0</v>
      </c>
      <c r="AS88" s="28">
        <f t="shared" si="24"/>
        <v>0</v>
      </c>
      <c r="AT88" s="28">
        <f t="shared" si="24"/>
        <v>0</v>
      </c>
      <c r="AU88" s="28">
        <f t="shared" si="24"/>
        <v>0</v>
      </c>
    </row>
    <row r="89" spans="2:47">
      <c r="B89" s="25">
        <v>2029</v>
      </c>
      <c r="C89" s="26">
        <v>0</v>
      </c>
      <c r="D89" s="28">
        <f t="shared" si="25"/>
        <v>0</v>
      </c>
      <c r="E89" s="28">
        <f t="shared" si="27"/>
        <v>0</v>
      </c>
      <c r="F89" s="28">
        <f t="shared" si="27"/>
        <v>0</v>
      </c>
      <c r="G89" s="28">
        <f t="shared" si="27"/>
        <v>0</v>
      </c>
      <c r="H89" s="28">
        <f t="shared" si="27"/>
        <v>0</v>
      </c>
      <c r="I89" s="28">
        <f t="shared" si="27"/>
        <v>0</v>
      </c>
      <c r="J89" s="28">
        <f t="shared" si="27"/>
        <v>0</v>
      </c>
      <c r="K89" s="28">
        <f t="shared" si="27"/>
        <v>0</v>
      </c>
      <c r="L89" s="28">
        <f t="shared" si="27"/>
        <v>0</v>
      </c>
      <c r="M89" s="28">
        <f t="shared" si="27"/>
        <v>0</v>
      </c>
      <c r="N89" s="28">
        <f t="shared" si="27"/>
        <v>0</v>
      </c>
      <c r="O89" s="28">
        <f t="shared" si="27"/>
        <v>0</v>
      </c>
      <c r="P89" s="28">
        <f t="shared" si="27"/>
        <v>0</v>
      </c>
      <c r="Q89" s="28">
        <f t="shared" si="27"/>
        <v>0</v>
      </c>
      <c r="R89" s="28">
        <f t="shared" si="27"/>
        <v>0</v>
      </c>
      <c r="S89" s="28">
        <f t="shared" si="27"/>
        <v>0</v>
      </c>
      <c r="T89" s="28">
        <f t="shared" si="27"/>
        <v>0</v>
      </c>
      <c r="U89" s="28">
        <f t="shared" si="27"/>
        <v>0</v>
      </c>
      <c r="V89" s="28">
        <f t="shared" si="27"/>
        <v>0</v>
      </c>
      <c r="W89" s="28">
        <f t="shared" si="27"/>
        <v>0</v>
      </c>
      <c r="X89" s="28">
        <f t="shared" si="27"/>
        <v>0</v>
      </c>
      <c r="Y89" s="28">
        <f t="shared" si="27"/>
        <v>0</v>
      </c>
      <c r="Z89" s="28">
        <f t="shared" si="27"/>
        <v>0</v>
      </c>
      <c r="AA89" s="28">
        <f t="shared" si="27"/>
        <v>0</v>
      </c>
      <c r="AB89" s="28">
        <f t="shared" si="27"/>
        <v>0</v>
      </c>
      <c r="AC89" s="28">
        <f t="shared" si="27"/>
        <v>0</v>
      </c>
      <c r="AD89" s="28">
        <f t="shared" si="27"/>
        <v>0</v>
      </c>
      <c r="AE89" s="28">
        <f t="shared" si="27"/>
        <v>0</v>
      </c>
      <c r="AF89" s="28">
        <f t="shared" si="27"/>
        <v>0</v>
      </c>
      <c r="AG89" s="28">
        <f t="shared" si="27"/>
        <v>0</v>
      </c>
      <c r="AH89" s="28">
        <f t="shared" si="27"/>
        <v>0</v>
      </c>
      <c r="AI89" s="28">
        <f t="shared" si="27"/>
        <v>0</v>
      </c>
      <c r="AJ89" s="28">
        <f t="shared" si="27"/>
        <v>0</v>
      </c>
      <c r="AK89" s="28">
        <f t="shared" si="27"/>
        <v>0</v>
      </c>
      <c r="AL89" s="28">
        <f t="shared" si="27"/>
        <v>0</v>
      </c>
      <c r="AM89" s="28">
        <f t="shared" si="27"/>
        <v>0</v>
      </c>
      <c r="AN89" s="28">
        <f t="shared" si="27"/>
        <v>0</v>
      </c>
      <c r="AO89" s="28">
        <f t="shared" si="27"/>
        <v>0</v>
      </c>
      <c r="AP89" s="28">
        <f t="shared" si="27"/>
        <v>0</v>
      </c>
      <c r="AQ89" s="28">
        <f t="shared" si="26"/>
        <v>0</v>
      </c>
      <c r="AR89" s="28">
        <f t="shared" si="24"/>
        <v>0</v>
      </c>
      <c r="AS89" s="28">
        <f t="shared" si="24"/>
        <v>0</v>
      </c>
      <c r="AT89" s="28">
        <f t="shared" si="24"/>
        <v>0</v>
      </c>
      <c r="AU89" s="28">
        <f t="shared" si="24"/>
        <v>0</v>
      </c>
    </row>
    <row r="90" spans="2:47">
      <c r="B90" s="25">
        <v>2030</v>
      </c>
      <c r="C90" s="26">
        <v>0</v>
      </c>
      <c r="D90" s="28">
        <f t="shared" si="25"/>
        <v>0</v>
      </c>
      <c r="E90" s="28">
        <f t="shared" si="27"/>
        <v>0</v>
      </c>
      <c r="F90" s="28">
        <f t="shared" si="27"/>
        <v>0</v>
      </c>
      <c r="G90" s="28">
        <f t="shared" si="27"/>
        <v>0</v>
      </c>
      <c r="H90" s="28">
        <f t="shared" si="27"/>
        <v>0</v>
      </c>
      <c r="I90" s="28">
        <f t="shared" si="27"/>
        <v>0</v>
      </c>
      <c r="J90" s="28">
        <f t="shared" si="27"/>
        <v>0</v>
      </c>
      <c r="K90" s="28">
        <f t="shared" si="27"/>
        <v>0</v>
      </c>
      <c r="L90" s="28">
        <f t="shared" si="27"/>
        <v>0</v>
      </c>
      <c r="M90" s="28">
        <f t="shared" si="27"/>
        <v>0</v>
      </c>
      <c r="N90" s="28">
        <f t="shared" si="27"/>
        <v>0</v>
      </c>
      <c r="O90" s="28">
        <f t="shared" si="27"/>
        <v>0</v>
      </c>
      <c r="P90" s="28">
        <f t="shared" si="27"/>
        <v>0</v>
      </c>
      <c r="Q90" s="28">
        <f t="shared" si="27"/>
        <v>0</v>
      </c>
      <c r="R90" s="28">
        <f t="shared" si="27"/>
        <v>0</v>
      </c>
      <c r="S90" s="28">
        <f t="shared" si="27"/>
        <v>0</v>
      </c>
      <c r="T90" s="28">
        <f t="shared" si="27"/>
        <v>0</v>
      </c>
      <c r="U90" s="28">
        <f t="shared" si="27"/>
        <v>0</v>
      </c>
      <c r="V90" s="28">
        <f t="shared" si="27"/>
        <v>0</v>
      </c>
      <c r="W90" s="28">
        <f t="shared" si="27"/>
        <v>0</v>
      </c>
      <c r="X90" s="28">
        <f t="shared" si="27"/>
        <v>0</v>
      </c>
      <c r="Y90" s="28">
        <f t="shared" si="27"/>
        <v>0</v>
      </c>
      <c r="Z90" s="28">
        <f t="shared" si="27"/>
        <v>0</v>
      </c>
      <c r="AA90" s="28">
        <f t="shared" si="27"/>
        <v>0</v>
      </c>
      <c r="AB90" s="28">
        <f t="shared" si="27"/>
        <v>0</v>
      </c>
      <c r="AC90" s="28">
        <f t="shared" si="27"/>
        <v>0</v>
      </c>
      <c r="AD90" s="28">
        <f t="shared" si="27"/>
        <v>0</v>
      </c>
      <c r="AE90" s="28">
        <f t="shared" si="27"/>
        <v>0</v>
      </c>
      <c r="AF90" s="28">
        <f t="shared" si="27"/>
        <v>0</v>
      </c>
      <c r="AG90" s="28">
        <f t="shared" si="27"/>
        <v>0</v>
      </c>
      <c r="AH90" s="28">
        <f t="shared" si="27"/>
        <v>0</v>
      </c>
      <c r="AI90" s="28">
        <f t="shared" si="27"/>
        <v>0</v>
      </c>
      <c r="AJ90" s="28">
        <f t="shared" ref="E90:AP97" si="28">+IF(AJ$76&lt;$B90,0,IF(MOD(AJ$76-$B90,$D$63)=0,1,0))*$C90</f>
        <v>0</v>
      </c>
      <c r="AK90" s="28">
        <f t="shared" si="28"/>
        <v>0</v>
      </c>
      <c r="AL90" s="28">
        <f t="shared" si="28"/>
        <v>0</v>
      </c>
      <c r="AM90" s="28">
        <f t="shared" si="28"/>
        <v>0</v>
      </c>
      <c r="AN90" s="28">
        <f t="shared" si="28"/>
        <v>0</v>
      </c>
      <c r="AO90" s="28">
        <f t="shared" si="28"/>
        <v>0</v>
      </c>
      <c r="AP90" s="28">
        <f t="shared" si="28"/>
        <v>0</v>
      </c>
      <c r="AQ90" s="28">
        <f t="shared" si="26"/>
        <v>0</v>
      </c>
      <c r="AR90" s="28">
        <f t="shared" si="24"/>
        <v>0</v>
      </c>
      <c r="AS90" s="28">
        <f t="shared" si="24"/>
        <v>0</v>
      </c>
      <c r="AT90" s="28">
        <f t="shared" si="24"/>
        <v>0</v>
      </c>
      <c r="AU90" s="28">
        <f t="shared" si="24"/>
        <v>0</v>
      </c>
    </row>
    <row r="91" spans="2:47">
      <c r="B91" s="25">
        <v>2031</v>
      </c>
      <c r="C91" s="26">
        <v>0</v>
      </c>
      <c r="D91" s="28">
        <f t="shared" si="25"/>
        <v>0</v>
      </c>
      <c r="E91" s="28">
        <f t="shared" si="28"/>
        <v>0</v>
      </c>
      <c r="F91" s="28">
        <f t="shared" si="28"/>
        <v>0</v>
      </c>
      <c r="G91" s="28">
        <f t="shared" si="28"/>
        <v>0</v>
      </c>
      <c r="H91" s="28">
        <f t="shared" si="28"/>
        <v>0</v>
      </c>
      <c r="I91" s="28">
        <f t="shared" si="28"/>
        <v>0</v>
      </c>
      <c r="J91" s="28">
        <f t="shared" si="28"/>
        <v>0</v>
      </c>
      <c r="K91" s="28">
        <f t="shared" si="28"/>
        <v>0</v>
      </c>
      <c r="L91" s="28">
        <f t="shared" si="28"/>
        <v>0</v>
      </c>
      <c r="M91" s="28">
        <f t="shared" si="28"/>
        <v>0</v>
      </c>
      <c r="N91" s="28">
        <f t="shared" si="28"/>
        <v>0</v>
      </c>
      <c r="O91" s="28">
        <f t="shared" si="28"/>
        <v>0</v>
      </c>
      <c r="P91" s="28">
        <f t="shared" si="28"/>
        <v>0</v>
      </c>
      <c r="Q91" s="28">
        <f t="shared" si="28"/>
        <v>0</v>
      </c>
      <c r="R91" s="28">
        <f t="shared" si="28"/>
        <v>0</v>
      </c>
      <c r="S91" s="28">
        <f t="shared" si="28"/>
        <v>0</v>
      </c>
      <c r="T91" s="28">
        <f t="shared" si="28"/>
        <v>0</v>
      </c>
      <c r="U91" s="28">
        <f t="shared" si="28"/>
        <v>0</v>
      </c>
      <c r="V91" s="28">
        <f t="shared" si="28"/>
        <v>0</v>
      </c>
      <c r="W91" s="28">
        <f t="shared" si="28"/>
        <v>0</v>
      </c>
      <c r="X91" s="28">
        <f t="shared" si="28"/>
        <v>0</v>
      </c>
      <c r="Y91" s="28">
        <f t="shared" si="28"/>
        <v>0</v>
      </c>
      <c r="Z91" s="28">
        <f t="shared" si="28"/>
        <v>0</v>
      </c>
      <c r="AA91" s="28">
        <f t="shared" si="28"/>
        <v>0</v>
      </c>
      <c r="AB91" s="28">
        <f t="shared" si="28"/>
        <v>0</v>
      </c>
      <c r="AC91" s="28">
        <f t="shared" si="28"/>
        <v>0</v>
      </c>
      <c r="AD91" s="28">
        <f t="shared" si="28"/>
        <v>0</v>
      </c>
      <c r="AE91" s="28">
        <f t="shared" si="28"/>
        <v>0</v>
      </c>
      <c r="AF91" s="28">
        <f t="shared" si="28"/>
        <v>0</v>
      </c>
      <c r="AG91" s="28">
        <f t="shared" si="28"/>
        <v>0</v>
      </c>
      <c r="AH91" s="28">
        <f t="shared" si="28"/>
        <v>0</v>
      </c>
      <c r="AI91" s="28">
        <f t="shared" si="28"/>
        <v>0</v>
      </c>
      <c r="AJ91" s="28">
        <f t="shared" si="28"/>
        <v>0</v>
      </c>
      <c r="AK91" s="28">
        <f t="shared" si="28"/>
        <v>0</v>
      </c>
      <c r="AL91" s="28">
        <f t="shared" si="28"/>
        <v>0</v>
      </c>
      <c r="AM91" s="28">
        <f t="shared" si="28"/>
        <v>0</v>
      </c>
      <c r="AN91" s="28">
        <f t="shared" si="28"/>
        <v>0</v>
      </c>
      <c r="AO91" s="28">
        <f t="shared" si="28"/>
        <v>0</v>
      </c>
      <c r="AP91" s="28">
        <f t="shared" si="28"/>
        <v>0</v>
      </c>
      <c r="AQ91" s="28">
        <f t="shared" si="26"/>
        <v>0</v>
      </c>
      <c r="AR91" s="28">
        <f t="shared" si="24"/>
        <v>0</v>
      </c>
      <c r="AS91" s="28">
        <f t="shared" si="24"/>
        <v>0</v>
      </c>
      <c r="AT91" s="28">
        <f t="shared" si="24"/>
        <v>0</v>
      </c>
      <c r="AU91" s="28">
        <f t="shared" si="24"/>
        <v>0</v>
      </c>
    </row>
    <row r="92" spans="2:47">
      <c r="B92" s="25">
        <v>2032</v>
      </c>
      <c r="C92" s="26">
        <v>0</v>
      </c>
      <c r="D92" s="28">
        <f t="shared" si="25"/>
        <v>0</v>
      </c>
      <c r="E92" s="28">
        <f t="shared" si="28"/>
        <v>0</v>
      </c>
      <c r="F92" s="28">
        <f t="shared" si="28"/>
        <v>0</v>
      </c>
      <c r="G92" s="28">
        <f t="shared" si="28"/>
        <v>0</v>
      </c>
      <c r="H92" s="28">
        <f t="shared" si="28"/>
        <v>0</v>
      </c>
      <c r="I92" s="28">
        <f t="shared" si="28"/>
        <v>0</v>
      </c>
      <c r="J92" s="28">
        <f t="shared" si="28"/>
        <v>0</v>
      </c>
      <c r="K92" s="28">
        <f t="shared" si="28"/>
        <v>0</v>
      </c>
      <c r="L92" s="28">
        <f t="shared" si="28"/>
        <v>0</v>
      </c>
      <c r="M92" s="28">
        <f t="shared" si="28"/>
        <v>0</v>
      </c>
      <c r="N92" s="28">
        <f t="shared" si="28"/>
        <v>0</v>
      </c>
      <c r="O92" s="28">
        <f t="shared" si="28"/>
        <v>0</v>
      </c>
      <c r="P92" s="28">
        <f t="shared" si="28"/>
        <v>0</v>
      </c>
      <c r="Q92" s="28">
        <f t="shared" si="28"/>
        <v>0</v>
      </c>
      <c r="R92" s="28">
        <f t="shared" si="28"/>
        <v>0</v>
      </c>
      <c r="S92" s="28">
        <f t="shared" si="28"/>
        <v>0</v>
      </c>
      <c r="T92" s="28">
        <f t="shared" si="28"/>
        <v>0</v>
      </c>
      <c r="U92" s="28">
        <f t="shared" si="28"/>
        <v>0</v>
      </c>
      <c r="V92" s="28">
        <f t="shared" si="28"/>
        <v>0</v>
      </c>
      <c r="W92" s="28">
        <f t="shared" si="28"/>
        <v>0</v>
      </c>
      <c r="X92" s="28">
        <f t="shared" si="28"/>
        <v>0</v>
      </c>
      <c r="Y92" s="28">
        <f t="shared" si="28"/>
        <v>0</v>
      </c>
      <c r="Z92" s="28">
        <f t="shared" si="28"/>
        <v>0</v>
      </c>
      <c r="AA92" s="28">
        <f t="shared" si="28"/>
        <v>0</v>
      </c>
      <c r="AB92" s="28">
        <f t="shared" si="28"/>
        <v>0</v>
      </c>
      <c r="AC92" s="28">
        <f t="shared" si="28"/>
        <v>0</v>
      </c>
      <c r="AD92" s="28">
        <f t="shared" si="28"/>
        <v>0</v>
      </c>
      <c r="AE92" s="28">
        <f t="shared" si="28"/>
        <v>0</v>
      </c>
      <c r="AF92" s="28">
        <f t="shared" si="28"/>
        <v>0</v>
      </c>
      <c r="AG92" s="28">
        <f t="shared" si="28"/>
        <v>0</v>
      </c>
      <c r="AH92" s="28">
        <f t="shared" si="28"/>
        <v>0</v>
      </c>
      <c r="AI92" s="28">
        <f t="shared" si="28"/>
        <v>0</v>
      </c>
      <c r="AJ92" s="28">
        <f t="shared" si="28"/>
        <v>0</v>
      </c>
      <c r="AK92" s="28">
        <f t="shared" si="28"/>
        <v>0</v>
      </c>
      <c r="AL92" s="28">
        <f t="shared" si="28"/>
        <v>0</v>
      </c>
      <c r="AM92" s="28">
        <f t="shared" si="28"/>
        <v>0</v>
      </c>
      <c r="AN92" s="28">
        <f t="shared" si="28"/>
        <v>0</v>
      </c>
      <c r="AO92" s="28">
        <f t="shared" si="28"/>
        <v>0</v>
      </c>
      <c r="AP92" s="28">
        <f t="shared" si="28"/>
        <v>0</v>
      </c>
      <c r="AQ92" s="28">
        <f t="shared" si="26"/>
        <v>0</v>
      </c>
      <c r="AR92" s="28">
        <f t="shared" si="24"/>
        <v>0</v>
      </c>
      <c r="AS92" s="28">
        <f t="shared" si="24"/>
        <v>0</v>
      </c>
      <c r="AT92" s="28">
        <f t="shared" si="24"/>
        <v>0</v>
      </c>
      <c r="AU92" s="28">
        <f t="shared" si="24"/>
        <v>0</v>
      </c>
    </row>
    <row r="93" spans="2:47">
      <c r="B93" s="25">
        <v>2033</v>
      </c>
      <c r="C93" s="26">
        <v>0</v>
      </c>
      <c r="D93" s="28">
        <f t="shared" si="25"/>
        <v>0</v>
      </c>
      <c r="E93" s="28">
        <f t="shared" si="28"/>
        <v>0</v>
      </c>
      <c r="F93" s="28">
        <f t="shared" si="28"/>
        <v>0</v>
      </c>
      <c r="G93" s="28">
        <f t="shared" si="28"/>
        <v>0</v>
      </c>
      <c r="H93" s="28">
        <f t="shared" si="28"/>
        <v>0</v>
      </c>
      <c r="I93" s="28">
        <f t="shared" si="28"/>
        <v>0</v>
      </c>
      <c r="J93" s="28">
        <f t="shared" si="28"/>
        <v>0</v>
      </c>
      <c r="K93" s="28">
        <f t="shared" si="28"/>
        <v>0</v>
      </c>
      <c r="L93" s="28">
        <f t="shared" si="28"/>
        <v>0</v>
      </c>
      <c r="M93" s="28">
        <f t="shared" si="28"/>
        <v>0</v>
      </c>
      <c r="N93" s="28">
        <f t="shared" si="28"/>
        <v>0</v>
      </c>
      <c r="O93" s="28">
        <f t="shared" si="28"/>
        <v>0</v>
      </c>
      <c r="P93" s="28">
        <f t="shared" si="28"/>
        <v>0</v>
      </c>
      <c r="Q93" s="28">
        <f t="shared" si="28"/>
        <v>0</v>
      </c>
      <c r="R93" s="28">
        <f t="shared" si="28"/>
        <v>0</v>
      </c>
      <c r="S93" s="28">
        <f t="shared" si="28"/>
        <v>0</v>
      </c>
      <c r="T93" s="28">
        <f t="shared" si="28"/>
        <v>0</v>
      </c>
      <c r="U93" s="28">
        <f t="shared" si="28"/>
        <v>0</v>
      </c>
      <c r="V93" s="28">
        <f t="shared" si="28"/>
        <v>0</v>
      </c>
      <c r="W93" s="28">
        <f t="shared" si="28"/>
        <v>0</v>
      </c>
      <c r="X93" s="28">
        <f t="shared" si="28"/>
        <v>0</v>
      </c>
      <c r="Y93" s="28">
        <f t="shared" si="28"/>
        <v>0</v>
      </c>
      <c r="Z93" s="28">
        <f t="shared" si="28"/>
        <v>0</v>
      </c>
      <c r="AA93" s="28">
        <f t="shared" si="28"/>
        <v>0</v>
      </c>
      <c r="AB93" s="28">
        <f t="shared" si="28"/>
        <v>0</v>
      </c>
      <c r="AC93" s="28">
        <f t="shared" si="28"/>
        <v>0</v>
      </c>
      <c r="AD93" s="28">
        <f t="shared" si="28"/>
        <v>0</v>
      </c>
      <c r="AE93" s="28">
        <f t="shared" si="28"/>
        <v>0</v>
      </c>
      <c r="AF93" s="28">
        <f t="shared" si="28"/>
        <v>0</v>
      </c>
      <c r="AG93" s="28">
        <f t="shared" si="28"/>
        <v>0</v>
      </c>
      <c r="AH93" s="28">
        <f t="shared" si="28"/>
        <v>0</v>
      </c>
      <c r="AI93" s="28">
        <f t="shared" si="28"/>
        <v>0</v>
      </c>
      <c r="AJ93" s="28">
        <f t="shared" si="28"/>
        <v>0</v>
      </c>
      <c r="AK93" s="28">
        <f t="shared" si="28"/>
        <v>0</v>
      </c>
      <c r="AL93" s="28">
        <f t="shared" si="28"/>
        <v>0</v>
      </c>
      <c r="AM93" s="28">
        <f t="shared" si="28"/>
        <v>0</v>
      </c>
      <c r="AN93" s="28">
        <f t="shared" si="28"/>
        <v>0</v>
      </c>
      <c r="AO93" s="28">
        <f t="shared" si="28"/>
        <v>0</v>
      </c>
      <c r="AP93" s="28">
        <f t="shared" si="28"/>
        <v>0</v>
      </c>
      <c r="AQ93" s="28">
        <f t="shared" si="26"/>
        <v>0</v>
      </c>
      <c r="AR93" s="28">
        <f t="shared" si="26"/>
        <v>0</v>
      </c>
      <c r="AS93" s="28">
        <f t="shared" si="26"/>
        <v>0</v>
      </c>
      <c r="AT93" s="28">
        <f t="shared" si="26"/>
        <v>0</v>
      </c>
      <c r="AU93" s="28">
        <f t="shared" si="26"/>
        <v>0</v>
      </c>
    </row>
    <row r="94" spans="2:47">
      <c r="B94" s="25">
        <v>2034</v>
      </c>
      <c r="C94" s="26">
        <v>0</v>
      </c>
      <c r="D94" s="28">
        <f t="shared" si="25"/>
        <v>0</v>
      </c>
      <c r="E94" s="28">
        <f t="shared" si="28"/>
        <v>0</v>
      </c>
      <c r="F94" s="28">
        <f t="shared" si="28"/>
        <v>0</v>
      </c>
      <c r="G94" s="28">
        <f t="shared" si="28"/>
        <v>0</v>
      </c>
      <c r="H94" s="28">
        <f t="shared" si="28"/>
        <v>0</v>
      </c>
      <c r="I94" s="28">
        <f t="shared" si="28"/>
        <v>0</v>
      </c>
      <c r="J94" s="28">
        <f t="shared" si="28"/>
        <v>0</v>
      </c>
      <c r="K94" s="28">
        <f t="shared" si="28"/>
        <v>0</v>
      </c>
      <c r="L94" s="28">
        <f t="shared" si="28"/>
        <v>0</v>
      </c>
      <c r="M94" s="28">
        <f t="shared" si="28"/>
        <v>0</v>
      </c>
      <c r="N94" s="28">
        <f t="shared" si="28"/>
        <v>0</v>
      </c>
      <c r="O94" s="28">
        <f t="shared" si="28"/>
        <v>0</v>
      </c>
      <c r="P94" s="28">
        <f t="shared" si="28"/>
        <v>0</v>
      </c>
      <c r="Q94" s="28">
        <f t="shared" si="28"/>
        <v>0</v>
      </c>
      <c r="R94" s="28">
        <f t="shared" si="28"/>
        <v>0</v>
      </c>
      <c r="S94" s="28">
        <f t="shared" si="28"/>
        <v>0</v>
      </c>
      <c r="T94" s="28">
        <f t="shared" si="28"/>
        <v>0</v>
      </c>
      <c r="U94" s="28">
        <f t="shared" si="28"/>
        <v>0</v>
      </c>
      <c r="V94" s="28">
        <f t="shared" si="28"/>
        <v>0</v>
      </c>
      <c r="W94" s="28">
        <f t="shared" si="28"/>
        <v>0</v>
      </c>
      <c r="X94" s="28">
        <f t="shared" si="28"/>
        <v>0</v>
      </c>
      <c r="Y94" s="28">
        <f t="shared" si="28"/>
        <v>0</v>
      </c>
      <c r="Z94" s="28">
        <f t="shared" si="28"/>
        <v>0</v>
      </c>
      <c r="AA94" s="28">
        <f t="shared" si="28"/>
        <v>0</v>
      </c>
      <c r="AB94" s="28">
        <f t="shared" si="28"/>
        <v>0</v>
      </c>
      <c r="AC94" s="28">
        <f t="shared" si="28"/>
        <v>0</v>
      </c>
      <c r="AD94" s="28">
        <f t="shared" si="28"/>
        <v>0</v>
      </c>
      <c r="AE94" s="28">
        <f t="shared" si="28"/>
        <v>0</v>
      </c>
      <c r="AF94" s="28">
        <f t="shared" si="28"/>
        <v>0</v>
      </c>
      <c r="AG94" s="28">
        <f t="shared" si="28"/>
        <v>0</v>
      </c>
      <c r="AH94" s="28">
        <f t="shared" si="28"/>
        <v>0</v>
      </c>
      <c r="AI94" s="28">
        <f t="shared" si="28"/>
        <v>0</v>
      </c>
      <c r="AJ94" s="28">
        <f t="shared" si="28"/>
        <v>0</v>
      </c>
      <c r="AK94" s="28">
        <f t="shared" si="28"/>
        <v>0</v>
      </c>
      <c r="AL94" s="28">
        <f t="shared" si="28"/>
        <v>0</v>
      </c>
      <c r="AM94" s="28">
        <f t="shared" si="28"/>
        <v>0</v>
      </c>
      <c r="AN94" s="28">
        <f t="shared" si="28"/>
        <v>0</v>
      </c>
      <c r="AO94" s="28">
        <f t="shared" si="28"/>
        <v>0</v>
      </c>
      <c r="AP94" s="28">
        <f t="shared" si="28"/>
        <v>0</v>
      </c>
      <c r="AQ94" s="28">
        <f t="shared" si="26"/>
        <v>0</v>
      </c>
      <c r="AR94" s="28">
        <f t="shared" si="26"/>
        <v>0</v>
      </c>
      <c r="AS94" s="28">
        <f t="shared" si="26"/>
        <v>0</v>
      </c>
      <c r="AT94" s="28">
        <f t="shared" si="26"/>
        <v>0</v>
      </c>
      <c r="AU94" s="28">
        <f t="shared" si="26"/>
        <v>0</v>
      </c>
    </row>
    <row r="95" spans="2:47">
      <c r="B95" s="25">
        <v>2035</v>
      </c>
      <c r="C95" s="26">
        <v>637</v>
      </c>
      <c r="D95" s="28">
        <f t="shared" si="25"/>
        <v>0</v>
      </c>
      <c r="E95" s="28">
        <f t="shared" si="28"/>
        <v>0</v>
      </c>
      <c r="F95" s="28">
        <f t="shared" si="28"/>
        <v>0</v>
      </c>
      <c r="G95" s="28">
        <f t="shared" si="28"/>
        <v>0</v>
      </c>
      <c r="H95" s="28">
        <f t="shared" si="28"/>
        <v>0</v>
      </c>
      <c r="I95" s="28">
        <f t="shared" si="28"/>
        <v>0</v>
      </c>
      <c r="J95" s="28">
        <f t="shared" si="28"/>
        <v>0</v>
      </c>
      <c r="K95" s="28">
        <f t="shared" si="28"/>
        <v>0</v>
      </c>
      <c r="L95" s="28">
        <f t="shared" si="28"/>
        <v>0</v>
      </c>
      <c r="M95" s="28">
        <f t="shared" si="28"/>
        <v>0</v>
      </c>
      <c r="N95" s="28">
        <f t="shared" si="28"/>
        <v>0</v>
      </c>
      <c r="O95" s="28">
        <f t="shared" si="28"/>
        <v>0</v>
      </c>
      <c r="P95" s="28">
        <f t="shared" si="28"/>
        <v>0</v>
      </c>
      <c r="Q95" s="28">
        <f t="shared" si="28"/>
        <v>0</v>
      </c>
      <c r="R95" s="28">
        <f t="shared" si="28"/>
        <v>0</v>
      </c>
      <c r="S95" s="28">
        <f t="shared" si="28"/>
        <v>0</v>
      </c>
      <c r="T95" s="28">
        <f t="shared" si="28"/>
        <v>0</v>
      </c>
      <c r="U95" s="28">
        <f t="shared" si="28"/>
        <v>0</v>
      </c>
      <c r="V95" s="28">
        <f t="shared" si="28"/>
        <v>637</v>
      </c>
      <c r="W95" s="28">
        <f t="shared" si="28"/>
        <v>0</v>
      </c>
      <c r="X95" s="28">
        <f t="shared" si="28"/>
        <v>0</v>
      </c>
      <c r="Y95" s="28">
        <f t="shared" si="28"/>
        <v>0</v>
      </c>
      <c r="Z95" s="28">
        <f t="shared" si="28"/>
        <v>0</v>
      </c>
      <c r="AA95" s="28">
        <f t="shared" si="28"/>
        <v>0</v>
      </c>
      <c r="AB95" s="28">
        <f t="shared" si="28"/>
        <v>0</v>
      </c>
      <c r="AC95" s="28">
        <f t="shared" si="28"/>
        <v>0</v>
      </c>
      <c r="AD95" s="28">
        <f t="shared" si="28"/>
        <v>0</v>
      </c>
      <c r="AE95" s="28">
        <f t="shared" si="28"/>
        <v>0</v>
      </c>
      <c r="AF95" s="28">
        <f t="shared" si="28"/>
        <v>637</v>
      </c>
      <c r="AG95" s="28">
        <f t="shared" si="28"/>
        <v>0</v>
      </c>
      <c r="AH95" s="28">
        <f t="shared" si="28"/>
        <v>0</v>
      </c>
      <c r="AI95" s="28">
        <f t="shared" si="28"/>
        <v>0</v>
      </c>
      <c r="AJ95" s="28">
        <f t="shared" si="28"/>
        <v>0</v>
      </c>
      <c r="AK95" s="28">
        <f t="shared" si="28"/>
        <v>0</v>
      </c>
      <c r="AL95" s="28">
        <f t="shared" si="28"/>
        <v>0</v>
      </c>
      <c r="AM95" s="28">
        <f t="shared" si="28"/>
        <v>0</v>
      </c>
      <c r="AN95" s="28">
        <f t="shared" si="28"/>
        <v>0</v>
      </c>
      <c r="AO95" s="28">
        <f t="shared" si="28"/>
        <v>0</v>
      </c>
      <c r="AP95" s="28">
        <f t="shared" si="28"/>
        <v>637</v>
      </c>
      <c r="AQ95" s="28">
        <f t="shared" si="26"/>
        <v>0</v>
      </c>
      <c r="AR95" s="28">
        <f t="shared" si="26"/>
        <v>0</v>
      </c>
      <c r="AS95" s="28">
        <f t="shared" si="26"/>
        <v>0</v>
      </c>
      <c r="AT95" s="28">
        <f t="shared" si="26"/>
        <v>0</v>
      </c>
      <c r="AU95" s="28">
        <f t="shared" si="26"/>
        <v>0</v>
      </c>
    </row>
    <row r="96" spans="2:47">
      <c r="B96" s="25">
        <v>2036</v>
      </c>
      <c r="C96" s="26">
        <v>956</v>
      </c>
      <c r="D96" s="28">
        <f t="shared" si="25"/>
        <v>0</v>
      </c>
      <c r="E96" s="28">
        <f t="shared" si="28"/>
        <v>0</v>
      </c>
      <c r="F96" s="28">
        <f t="shared" si="28"/>
        <v>0</v>
      </c>
      <c r="G96" s="28">
        <f t="shared" si="28"/>
        <v>0</v>
      </c>
      <c r="H96" s="28">
        <f t="shared" si="28"/>
        <v>0</v>
      </c>
      <c r="I96" s="28">
        <f t="shared" si="28"/>
        <v>0</v>
      </c>
      <c r="J96" s="28">
        <f t="shared" si="28"/>
        <v>0</v>
      </c>
      <c r="K96" s="28">
        <f t="shared" si="28"/>
        <v>0</v>
      </c>
      <c r="L96" s="28">
        <f t="shared" si="28"/>
        <v>0</v>
      </c>
      <c r="M96" s="28">
        <f t="shared" si="28"/>
        <v>0</v>
      </c>
      <c r="N96" s="28">
        <f t="shared" si="28"/>
        <v>0</v>
      </c>
      <c r="O96" s="28">
        <f t="shared" si="28"/>
        <v>0</v>
      </c>
      <c r="P96" s="28">
        <f t="shared" si="28"/>
        <v>0</v>
      </c>
      <c r="Q96" s="28">
        <f t="shared" si="28"/>
        <v>0</v>
      </c>
      <c r="R96" s="28">
        <f t="shared" si="28"/>
        <v>0</v>
      </c>
      <c r="S96" s="28">
        <f t="shared" si="28"/>
        <v>0</v>
      </c>
      <c r="T96" s="28">
        <f t="shared" si="28"/>
        <v>0</v>
      </c>
      <c r="U96" s="28">
        <f t="shared" si="28"/>
        <v>0</v>
      </c>
      <c r="V96" s="28">
        <f t="shared" si="28"/>
        <v>0</v>
      </c>
      <c r="W96" s="28">
        <f t="shared" si="28"/>
        <v>956</v>
      </c>
      <c r="X96" s="28">
        <f t="shared" si="28"/>
        <v>0</v>
      </c>
      <c r="Y96" s="28">
        <f t="shared" si="28"/>
        <v>0</v>
      </c>
      <c r="Z96" s="28">
        <f t="shared" si="28"/>
        <v>0</v>
      </c>
      <c r="AA96" s="28">
        <f t="shared" si="28"/>
        <v>0</v>
      </c>
      <c r="AB96" s="28">
        <f t="shared" si="28"/>
        <v>0</v>
      </c>
      <c r="AC96" s="28">
        <f t="shared" si="28"/>
        <v>0</v>
      </c>
      <c r="AD96" s="28">
        <f t="shared" si="28"/>
        <v>0</v>
      </c>
      <c r="AE96" s="28">
        <f t="shared" si="28"/>
        <v>0</v>
      </c>
      <c r="AF96" s="28">
        <f t="shared" si="28"/>
        <v>0</v>
      </c>
      <c r="AG96" s="28">
        <f t="shared" si="28"/>
        <v>956</v>
      </c>
      <c r="AH96" s="28">
        <f t="shared" si="28"/>
        <v>0</v>
      </c>
      <c r="AI96" s="28">
        <f t="shared" si="28"/>
        <v>0</v>
      </c>
      <c r="AJ96" s="28">
        <f t="shared" si="28"/>
        <v>0</v>
      </c>
      <c r="AK96" s="28">
        <f t="shared" si="28"/>
        <v>0</v>
      </c>
      <c r="AL96" s="28">
        <f t="shared" si="28"/>
        <v>0</v>
      </c>
      <c r="AM96" s="28">
        <f t="shared" si="28"/>
        <v>0</v>
      </c>
      <c r="AN96" s="28">
        <f t="shared" si="28"/>
        <v>0</v>
      </c>
      <c r="AO96" s="28">
        <f t="shared" si="28"/>
        <v>0</v>
      </c>
      <c r="AP96" s="28">
        <f t="shared" si="28"/>
        <v>0</v>
      </c>
      <c r="AQ96" s="28">
        <f t="shared" si="26"/>
        <v>956</v>
      </c>
      <c r="AR96" s="28">
        <f t="shared" si="26"/>
        <v>0</v>
      </c>
      <c r="AS96" s="28">
        <f t="shared" si="26"/>
        <v>0</v>
      </c>
      <c r="AT96" s="28">
        <f t="shared" si="26"/>
        <v>0</v>
      </c>
      <c r="AU96" s="28">
        <f t="shared" si="26"/>
        <v>0</v>
      </c>
    </row>
    <row r="97" spans="2:47">
      <c r="B97" s="25">
        <v>2037</v>
      </c>
      <c r="C97" s="26">
        <v>1354</v>
      </c>
      <c r="D97" s="28">
        <f t="shared" si="25"/>
        <v>0</v>
      </c>
      <c r="E97" s="28">
        <f t="shared" si="28"/>
        <v>0</v>
      </c>
      <c r="F97" s="28">
        <f t="shared" si="28"/>
        <v>0</v>
      </c>
      <c r="G97" s="28">
        <f t="shared" si="28"/>
        <v>0</v>
      </c>
      <c r="H97" s="28">
        <f t="shared" si="28"/>
        <v>0</v>
      </c>
      <c r="I97" s="28">
        <f t="shared" si="28"/>
        <v>0</v>
      </c>
      <c r="J97" s="28">
        <f t="shared" si="28"/>
        <v>0</v>
      </c>
      <c r="K97" s="28">
        <f t="shared" si="28"/>
        <v>0</v>
      </c>
      <c r="L97" s="28">
        <f t="shared" si="28"/>
        <v>0</v>
      </c>
      <c r="M97" s="28">
        <f t="shared" si="28"/>
        <v>0</v>
      </c>
      <c r="N97" s="28">
        <f t="shared" si="28"/>
        <v>0</v>
      </c>
      <c r="O97" s="28">
        <f t="shared" si="28"/>
        <v>0</v>
      </c>
      <c r="P97" s="28">
        <f t="shared" si="28"/>
        <v>0</v>
      </c>
      <c r="Q97" s="28">
        <f t="shared" si="28"/>
        <v>0</v>
      </c>
      <c r="R97" s="28">
        <f t="shared" si="28"/>
        <v>0</v>
      </c>
      <c r="S97" s="28">
        <f t="shared" si="28"/>
        <v>0</v>
      </c>
      <c r="T97" s="28">
        <f t="shared" si="28"/>
        <v>0</v>
      </c>
      <c r="U97" s="28">
        <f t="shared" si="28"/>
        <v>0</v>
      </c>
      <c r="V97" s="28">
        <f t="shared" si="28"/>
        <v>0</v>
      </c>
      <c r="W97" s="28">
        <f t="shared" si="28"/>
        <v>0</v>
      </c>
      <c r="X97" s="28">
        <f t="shared" si="28"/>
        <v>1354</v>
      </c>
      <c r="Y97" s="28">
        <f t="shared" ref="E97:AP104" si="29">+IF(Y$76&lt;$B97,0,IF(MOD(Y$76-$B97,$D$63)=0,1,0))*$C97</f>
        <v>0</v>
      </c>
      <c r="Z97" s="28">
        <f t="shared" si="29"/>
        <v>0</v>
      </c>
      <c r="AA97" s="28">
        <f t="shared" si="29"/>
        <v>0</v>
      </c>
      <c r="AB97" s="28">
        <f t="shared" si="29"/>
        <v>0</v>
      </c>
      <c r="AC97" s="28">
        <f t="shared" si="29"/>
        <v>0</v>
      </c>
      <c r="AD97" s="28">
        <f t="shared" si="29"/>
        <v>0</v>
      </c>
      <c r="AE97" s="28">
        <f t="shared" si="29"/>
        <v>0</v>
      </c>
      <c r="AF97" s="28">
        <f t="shared" si="29"/>
        <v>0</v>
      </c>
      <c r="AG97" s="28">
        <f t="shared" si="29"/>
        <v>0</v>
      </c>
      <c r="AH97" s="28">
        <f t="shared" si="29"/>
        <v>1354</v>
      </c>
      <c r="AI97" s="28">
        <f t="shared" si="29"/>
        <v>0</v>
      </c>
      <c r="AJ97" s="28">
        <f t="shared" si="29"/>
        <v>0</v>
      </c>
      <c r="AK97" s="28">
        <f t="shared" si="29"/>
        <v>0</v>
      </c>
      <c r="AL97" s="28">
        <f t="shared" si="29"/>
        <v>0</v>
      </c>
      <c r="AM97" s="28">
        <f t="shared" si="29"/>
        <v>0</v>
      </c>
      <c r="AN97" s="28">
        <f t="shared" si="29"/>
        <v>0</v>
      </c>
      <c r="AO97" s="28">
        <f t="shared" si="29"/>
        <v>0</v>
      </c>
      <c r="AP97" s="28">
        <f t="shared" si="29"/>
        <v>0</v>
      </c>
      <c r="AQ97" s="28">
        <f t="shared" si="26"/>
        <v>0</v>
      </c>
      <c r="AR97" s="28">
        <f t="shared" si="26"/>
        <v>1354</v>
      </c>
      <c r="AS97" s="28">
        <f t="shared" si="26"/>
        <v>0</v>
      </c>
      <c r="AT97" s="28">
        <f t="shared" si="26"/>
        <v>0</v>
      </c>
      <c r="AU97" s="28">
        <f t="shared" si="26"/>
        <v>0</v>
      </c>
    </row>
    <row r="98" spans="2:47">
      <c r="B98" s="25">
        <v>2038</v>
      </c>
      <c r="C98" s="26">
        <v>1673</v>
      </c>
      <c r="D98" s="28">
        <f t="shared" si="25"/>
        <v>0</v>
      </c>
      <c r="E98" s="28">
        <f t="shared" si="29"/>
        <v>0</v>
      </c>
      <c r="F98" s="28">
        <f t="shared" si="29"/>
        <v>0</v>
      </c>
      <c r="G98" s="28">
        <f t="shared" si="29"/>
        <v>0</v>
      </c>
      <c r="H98" s="28">
        <f t="shared" si="29"/>
        <v>0</v>
      </c>
      <c r="I98" s="28">
        <f t="shared" si="29"/>
        <v>0</v>
      </c>
      <c r="J98" s="28">
        <f t="shared" si="29"/>
        <v>0</v>
      </c>
      <c r="K98" s="28">
        <f t="shared" si="29"/>
        <v>0</v>
      </c>
      <c r="L98" s="28">
        <f t="shared" si="29"/>
        <v>0</v>
      </c>
      <c r="M98" s="28">
        <f t="shared" si="29"/>
        <v>0</v>
      </c>
      <c r="N98" s="28">
        <f t="shared" si="29"/>
        <v>0</v>
      </c>
      <c r="O98" s="28">
        <f t="shared" si="29"/>
        <v>0</v>
      </c>
      <c r="P98" s="28">
        <f t="shared" si="29"/>
        <v>0</v>
      </c>
      <c r="Q98" s="28">
        <f t="shared" si="29"/>
        <v>0</v>
      </c>
      <c r="R98" s="28">
        <f t="shared" si="29"/>
        <v>0</v>
      </c>
      <c r="S98" s="28">
        <f t="shared" si="29"/>
        <v>0</v>
      </c>
      <c r="T98" s="28">
        <f t="shared" si="29"/>
        <v>0</v>
      </c>
      <c r="U98" s="28">
        <f t="shared" si="29"/>
        <v>0</v>
      </c>
      <c r="V98" s="28">
        <f t="shared" si="29"/>
        <v>0</v>
      </c>
      <c r="W98" s="28">
        <f t="shared" si="29"/>
        <v>0</v>
      </c>
      <c r="X98" s="28">
        <f t="shared" si="29"/>
        <v>0</v>
      </c>
      <c r="Y98" s="28">
        <f t="shared" si="29"/>
        <v>1673</v>
      </c>
      <c r="Z98" s="28">
        <f t="shared" si="29"/>
        <v>0</v>
      </c>
      <c r="AA98" s="28">
        <f t="shared" si="29"/>
        <v>0</v>
      </c>
      <c r="AB98" s="28">
        <f t="shared" si="29"/>
        <v>0</v>
      </c>
      <c r="AC98" s="28">
        <f t="shared" si="29"/>
        <v>0</v>
      </c>
      <c r="AD98" s="28">
        <f t="shared" si="29"/>
        <v>0</v>
      </c>
      <c r="AE98" s="28">
        <f t="shared" si="29"/>
        <v>0</v>
      </c>
      <c r="AF98" s="28">
        <f t="shared" si="29"/>
        <v>0</v>
      </c>
      <c r="AG98" s="28">
        <f t="shared" si="29"/>
        <v>0</v>
      </c>
      <c r="AH98" s="28">
        <f t="shared" si="29"/>
        <v>0</v>
      </c>
      <c r="AI98" s="28">
        <f t="shared" si="29"/>
        <v>1673</v>
      </c>
      <c r="AJ98" s="28">
        <f t="shared" si="29"/>
        <v>0</v>
      </c>
      <c r="AK98" s="28">
        <f t="shared" si="29"/>
        <v>0</v>
      </c>
      <c r="AL98" s="28">
        <f t="shared" si="29"/>
        <v>0</v>
      </c>
      <c r="AM98" s="28">
        <f t="shared" si="29"/>
        <v>0</v>
      </c>
      <c r="AN98" s="28">
        <f t="shared" si="29"/>
        <v>0</v>
      </c>
      <c r="AO98" s="28">
        <f t="shared" si="29"/>
        <v>0</v>
      </c>
      <c r="AP98" s="28">
        <f t="shared" si="29"/>
        <v>0</v>
      </c>
      <c r="AQ98" s="28">
        <f t="shared" si="26"/>
        <v>0</v>
      </c>
      <c r="AR98" s="28">
        <f t="shared" si="26"/>
        <v>0</v>
      </c>
      <c r="AS98" s="28">
        <f t="shared" si="26"/>
        <v>1673</v>
      </c>
      <c r="AT98" s="28">
        <f t="shared" si="26"/>
        <v>0</v>
      </c>
      <c r="AU98" s="28">
        <f t="shared" si="26"/>
        <v>0</v>
      </c>
    </row>
    <row r="99" spans="2:47">
      <c r="B99" s="25">
        <v>2039</v>
      </c>
      <c r="C99" s="26">
        <v>2230</v>
      </c>
      <c r="D99" s="28">
        <f t="shared" si="25"/>
        <v>0</v>
      </c>
      <c r="E99" s="28">
        <f t="shared" si="29"/>
        <v>0</v>
      </c>
      <c r="F99" s="28">
        <f t="shared" si="29"/>
        <v>0</v>
      </c>
      <c r="G99" s="28">
        <f t="shared" si="29"/>
        <v>0</v>
      </c>
      <c r="H99" s="28">
        <f t="shared" si="29"/>
        <v>0</v>
      </c>
      <c r="I99" s="28">
        <f t="shared" si="29"/>
        <v>0</v>
      </c>
      <c r="J99" s="28">
        <f t="shared" si="29"/>
        <v>0</v>
      </c>
      <c r="K99" s="28">
        <f t="shared" si="29"/>
        <v>0</v>
      </c>
      <c r="L99" s="28">
        <f t="shared" si="29"/>
        <v>0</v>
      </c>
      <c r="M99" s="28">
        <f t="shared" si="29"/>
        <v>0</v>
      </c>
      <c r="N99" s="28">
        <f t="shared" si="29"/>
        <v>0</v>
      </c>
      <c r="O99" s="28">
        <f t="shared" si="29"/>
        <v>0</v>
      </c>
      <c r="P99" s="28">
        <f t="shared" si="29"/>
        <v>0</v>
      </c>
      <c r="Q99" s="28">
        <f t="shared" si="29"/>
        <v>0</v>
      </c>
      <c r="R99" s="28">
        <f t="shared" si="29"/>
        <v>0</v>
      </c>
      <c r="S99" s="28">
        <f t="shared" si="29"/>
        <v>0</v>
      </c>
      <c r="T99" s="28">
        <f t="shared" si="29"/>
        <v>0</v>
      </c>
      <c r="U99" s="28">
        <f t="shared" si="29"/>
        <v>0</v>
      </c>
      <c r="V99" s="28">
        <f t="shared" si="29"/>
        <v>0</v>
      </c>
      <c r="W99" s="28">
        <f t="shared" si="29"/>
        <v>0</v>
      </c>
      <c r="X99" s="28">
        <f t="shared" si="29"/>
        <v>0</v>
      </c>
      <c r="Y99" s="28">
        <f t="shared" si="29"/>
        <v>0</v>
      </c>
      <c r="Z99" s="28">
        <f t="shared" si="29"/>
        <v>2230</v>
      </c>
      <c r="AA99" s="28">
        <f t="shared" si="29"/>
        <v>0</v>
      </c>
      <c r="AB99" s="28">
        <f t="shared" si="29"/>
        <v>0</v>
      </c>
      <c r="AC99" s="28">
        <f t="shared" si="29"/>
        <v>0</v>
      </c>
      <c r="AD99" s="28">
        <f t="shared" si="29"/>
        <v>0</v>
      </c>
      <c r="AE99" s="28">
        <f t="shared" si="29"/>
        <v>0</v>
      </c>
      <c r="AF99" s="28">
        <f t="shared" si="29"/>
        <v>0</v>
      </c>
      <c r="AG99" s="28">
        <f t="shared" si="29"/>
        <v>0</v>
      </c>
      <c r="AH99" s="28">
        <f t="shared" si="29"/>
        <v>0</v>
      </c>
      <c r="AI99" s="28">
        <f t="shared" si="29"/>
        <v>0</v>
      </c>
      <c r="AJ99" s="28">
        <f t="shared" si="29"/>
        <v>2230</v>
      </c>
      <c r="AK99" s="28">
        <f t="shared" si="29"/>
        <v>0</v>
      </c>
      <c r="AL99" s="28">
        <f t="shared" si="29"/>
        <v>0</v>
      </c>
      <c r="AM99" s="28">
        <f t="shared" si="29"/>
        <v>0</v>
      </c>
      <c r="AN99" s="28">
        <f t="shared" si="29"/>
        <v>0</v>
      </c>
      <c r="AO99" s="28">
        <f t="shared" si="29"/>
        <v>0</v>
      </c>
      <c r="AP99" s="28">
        <f t="shared" si="29"/>
        <v>0</v>
      </c>
      <c r="AQ99" s="28">
        <f t="shared" si="26"/>
        <v>0</v>
      </c>
      <c r="AR99" s="28">
        <f t="shared" si="26"/>
        <v>0</v>
      </c>
      <c r="AS99" s="28">
        <f t="shared" si="26"/>
        <v>0</v>
      </c>
      <c r="AT99" s="28">
        <f t="shared" si="26"/>
        <v>2230</v>
      </c>
      <c r="AU99" s="28">
        <f t="shared" si="26"/>
        <v>0</v>
      </c>
    </row>
    <row r="100" spans="2:47">
      <c r="B100" s="25">
        <v>2040</v>
      </c>
      <c r="C100" s="26">
        <v>5098</v>
      </c>
      <c r="D100" s="28">
        <f t="shared" si="25"/>
        <v>0</v>
      </c>
      <c r="E100" s="28">
        <f t="shared" si="29"/>
        <v>0</v>
      </c>
      <c r="F100" s="28">
        <f t="shared" si="29"/>
        <v>0</v>
      </c>
      <c r="G100" s="28">
        <f t="shared" si="29"/>
        <v>0</v>
      </c>
      <c r="H100" s="28">
        <f t="shared" si="29"/>
        <v>0</v>
      </c>
      <c r="I100" s="28">
        <f t="shared" si="29"/>
        <v>0</v>
      </c>
      <c r="J100" s="28">
        <f t="shared" si="29"/>
        <v>0</v>
      </c>
      <c r="K100" s="28">
        <f t="shared" si="29"/>
        <v>0</v>
      </c>
      <c r="L100" s="28">
        <f t="shared" si="29"/>
        <v>0</v>
      </c>
      <c r="M100" s="28">
        <f t="shared" si="29"/>
        <v>0</v>
      </c>
      <c r="N100" s="28">
        <f t="shared" si="29"/>
        <v>0</v>
      </c>
      <c r="O100" s="28">
        <f t="shared" si="29"/>
        <v>0</v>
      </c>
      <c r="P100" s="28">
        <f t="shared" si="29"/>
        <v>0</v>
      </c>
      <c r="Q100" s="28">
        <f t="shared" si="29"/>
        <v>0</v>
      </c>
      <c r="R100" s="28">
        <f t="shared" si="29"/>
        <v>0</v>
      </c>
      <c r="S100" s="28">
        <f t="shared" si="29"/>
        <v>0</v>
      </c>
      <c r="T100" s="28">
        <f t="shared" si="29"/>
        <v>0</v>
      </c>
      <c r="U100" s="28">
        <f t="shared" si="29"/>
        <v>0</v>
      </c>
      <c r="V100" s="28">
        <f t="shared" si="29"/>
        <v>0</v>
      </c>
      <c r="W100" s="28">
        <f t="shared" si="29"/>
        <v>0</v>
      </c>
      <c r="X100" s="28">
        <f t="shared" si="29"/>
        <v>0</v>
      </c>
      <c r="Y100" s="28">
        <f t="shared" si="29"/>
        <v>0</v>
      </c>
      <c r="Z100" s="28">
        <f t="shared" si="29"/>
        <v>0</v>
      </c>
      <c r="AA100" s="28">
        <f t="shared" si="29"/>
        <v>5098</v>
      </c>
      <c r="AB100" s="28">
        <f t="shared" si="29"/>
        <v>0</v>
      </c>
      <c r="AC100" s="28">
        <f t="shared" si="29"/>
        <v>0</v>
      </c>
      <c r="AD100" s="28">
        <f t="shared" si="29"/>
        <v>0</v>
      </c>
      <c r="AE100" s="28">
        <f t="shared" si="29"/>
        <v>0</v>
      </c>
      <c r="AF100" s="28">
        <f t="shared" si="29"/>
        <v>0</v>
      </c>
      <c r="AG100" s="28">
        <f t="shared" si="29"/>
        <v>0</v>
      </c>
      <c r="AH100" s="28">
        <f t="shared" si="29"/>
        <v>0</v>
      </c>
      <c r="AI100" s="28">
        <f t="shared" si="29"/>
        <v>0</v>
      </c>
      <c r="AJ100" s="28">
        <f t="shared" si="29"/>
        <v>0</v>
      </c>
      <c r="AK100" s="28">
        <f t="shared" si="29"/>
        <v>5098</v>
      </c>
      <c r="AL100" s="28">
        <f t="shared" si="29"/>
        <v>0</v>
      </c>
      <c r="AM100" s="28">
        <f t="shared" si="29"/>
        <v>0</v>
      </c>
      <c r="AN100" s="28">
        <f t="shared" si="29"/>
        <v>0</v>
      </c>
      <c r="AO100" s="28">
        <f t="shared" si="29"/>
        <v>0</v>
      </c>
      <c r="AP100" s="28">
        <f t="shared" si="29"/>
        <v>0</v>
      </c>
      <c r="AQ100" s="28">
        <f t="shared" si="26"/>
        <v>0</v>
      </c>
      <c r="AR100" s="28">
        <f t="shared" si="26"/>
        <v>0</v>
      </c>
      <c r="AS100" s="28">
        <f t="shared" si="26"/>
        <v>0</v>
      </c>
      <c r="AT100" s="28">
        <f t="shared" si="26"/>
        <v>0</v>
      </c>
      <c r="AU100" s="28">
        <f t="shared" si="26"/>
        <v>5098</v>
      </c>
    </row>
    <row r="101" spans="2:47">
      <c r="B101" s="25">
        <v>2041</v>
      </c>
      <c r="C101" s="26">
        <v>15613</v>
      </c>
      <c r="D101" s="28">
        <f t="shared" si="25"/>
        <v>0</v>
      </c>
      <c r="E101" s="28">
        <f t="shared" si="29"/>
        <v>0</v>
      </c>
      <c r="F101" s="28">
        <f t="shared" si="29"/>
        <v>0</v>
      </c>
      <c r="G101" s="28">
        <f t="shared" si="29"/>
        <v>0</v>
      </c>
      <c r="H101" s="28">
        <f t="shared" si="29"/>
        <v>0</v>
      </c>
      <c r="I101" s="28">
        <f t="shared" si="29"/>
        <v>0</v>
      </c>
      <c r="J101" s="28">
        <f t="shared" si="29"/>
        <v>0</v>
      </c>
      <c r="K101" s="28">
        <f t="shared" si="29"/>
        <v>0</v>
      </c>
      <c r="L101" s="28">
        <f t="shared" si="29"/>
        <v>0</v>
      </c>
      <c r="M101" s="28">
        <f t="shared" si="29"/>
        <v>0</v>
      </c>
      <c r="N101" s="28">
        <f t="shared" si="29"/>
        <v>0</v>
      </c>
      <c r="O101" s="28">
        <f t="shared" si="29"/>
        <v>0</v>
      </c>
      <c r="P101" s="28">
        <f t="shared" si="29"/>
        <v>0</v>
      </c>
      <c r="Q101" s="28">
        <f t="shared" si="29"/>
        <v>0</v>
      </c>
      <c r="R101" s="28">
        <f t="shared" si="29"/>
        <v>0</v>
      </c>
      <c r="S101" s="28">
        <f t="shared" si="29"/>
        <v>0</v>
      </c>
      <c r="T101" s="28">
        <f t="shared" si="29"/>
        <v>0</v>
      </c>
      <c r="U101" s="28">
        <f t="shared" si="29"/>
        <v>0</v>
      </c>
      <c r="V101" s="28">
        <f t="shared" si="29"/>
        <v>0</v>
      </c>
      <c r="W101" s="28">
        <f t="shared" si="29"/>
        <v>0</v>
      </c>
      <c r="X101" s="28">
        <f t="shared" si="29"/>
        <v>0</v>
      </c>
      <c r="Y101" s="28">
        <f t="shared" si="29"/>
        <v>0</v>
      </c>
      <c r="Z101" s="28">
        <f t="shared" si="29"/>
        <v>0</v>
      </c>
      <c r="AA101" s="28">
        <f t="shared" si="29"/>
        <v>0</v>
      </c>
      <c r="AB101" s="28">
        <f t="shared" si="29"/>
        <v>15613</v>
      </c>
      <c r="AC101" s="28">
        <f t="shared" si="29"/>
        <v>0</v>
      </c>
      <c r="AD101" s="28">
        <f t="shared" si="29"/>
        <v>0</v>
      </c>
      <c r="AE101" s="28">
        <f t="shared" si="29"/>
        <v>0</v>
      </c>
      <c r="AF101" s="28">
        <f t="shared" si="29"/>
        <v>0</v>
      </c>
      <c r="AG101" s="28">
        <f t="shared" si="29"/>
        <v>0</v>
      </c>
      <c r="AH101" s="28">
        <f t="shared" si="29"/>
        <v>0</v>
      </c>
      <c r="AI101" s="28">
        <f t="shared" si="29"/>
        <v>0</v>
      </c>
      <c r="AJ101" s="28">
        <f t="shared" si="29"/>
        <v>0</v>
      </c>
      <c r="AK101" s="28">
        <f t="shared" si="29"/>
        <v>0</v>
      </c>
      <c r="AL101" s="28">
        <f t="shared" si="29"/>
        <v>15613</v>
      </c>
      <c r="AM101" s="28">
        <f t="shared" si="29"/>
        <v>0</v>
      </c>
      <c r="AN101" s="28">
        <f t="shared" si="29"/>
        <v>0</v>
      </c>
      <c r="AO101" s="28">
        <f t="shared" si="29"/>
        <v>0</v>
      </c>
      <c r="AP101" s="28">
        <f t="shared" si="29"/>
        <v>0</v>
      </c>
      <c r="AQ101" s="28">
        <f t="shared" si="26"/>
        <v>0</v>
      </c>
      <c r="AR101" s="28">
        <f t="shared" si="26"/>
        <v>0</v>
      </c>
      <c r="AS101" s="28">
        <f t="shared" si="26"/>
        <v>0</v>
      </c>
      <c r="AT101" s="28">
        <f t="shared" si="26"/>
        <v>0</v>
      </c>
      <c r="AU101" s="28">
        <f t="shared" si="26"/>
        <v>0</v>
      </c>
    </row>
    <row r="102" spans="2:47">
      <c r="B102" s="25">
        <v>2042</v>
      </c>
      <c r="C102" s="26">
        <v>28836</v>
      </c>
      <c r="D102" s="28">
        <f t="shared" si="25"/>
        <v>0</v>
      </c>
      <c r="E102" s="28">
        <f t="shared" si="29"/>
        <v>0</v>
      </c>
      <c r="F102" s="28">
        <f t="shared" si="29"/>
        <v>0</v>
      </c>
      <c r="G102" s="28">
        <f t="shared" si="29"/>
        <v>0</v>
      </c>
      <c r="H102" s="28">
        <f t="shared" si="29"/>
        <v>0</v>
      </c>
      <c r="I102" s="28">
        <f t="shared" si="29"/>
        <v>0</v>
      </c>
      <c r="J102" s="28">
        <f t="shared" si="29"/>
        <v>0</v>
      </c>
      <c r="K102" s="28">
        <f t="shared" si="29"/>
        <v>0</v>
      </c>
      <c r="L102" s="28">
        <f t="shared" si="29"/>
        <v>0</v>
      </c>
      <c r="M102" s="28">
        <f t="shared" si="29"/>
        <v>0</v>
      </c>
      <c r="N102" s="28">
        <f t="shared" si="29"/>
        <v>0</v>
      </c>
      <c r="O102" s="28">
        <f t="shared" si="29"/>
        <v>0</v>
      </c>
      <c r="P102" s="28">
        <f t="shared" si="29"/>
        <v>0</v>
      </c>
      <c r="Q102" s="28">
        <f t="shared" si="29"/>
        <v>0</v>
      </c>
      <c r="R102" s="28">
        <f t="shared" si="29"/>
        <v>0</v>
      </c>
      <c r="S102" s="28">
        <f t="shared" si="29"/>
        <v>0</v>
      </c>
      <c r="T102" s="28">
        <f t="shared" si="29"/>
        <v>0</v>
      </c>
      <c r="U102" s="28">
        <f t="shared" si="29"/>
        <v>0</v>
      </c>
      <c r="V102" s="28">
        <f t="shared" si="29"/>
        <v>0</v>
      </c>
      <c r="W102" s="28">
        <f t="shared" si="29"/>
        <v>0</v>
      </c>
      <c r="X102" s="28">
        <f t="shared" si="29"/>
        <v>0</v>
      </c>
      <c r="Y102" s="28">
        <f t="shared" si="29"/>
        <v>0</v>
      </c>
      <c r="Z102" s="28">
        <f t="shared" si="29"/>
        <v>0</v>
      </c>
      <c r="AA102" s="28">
        <f t="shared" si="29"/>
        <v>0</v>
      </c>
      <c r="AB102" s="28">
        <f t="shared" si="29"/>
        <v>0</v>
      </c>
      <c r="AC102" s="28">
        <f t="shared" si="29"/>
        <v>28836</v>
      </c>
      <c r="AD102" s="28">
        <f t="shared" si="29"/>
        <v>0</v>
      </c>
      <c r="AE102" s="28">
        <f t="shared" si="29"/>
        <v>0</v>
      </c>
      <c r="AF102" s="28">
        <f t="shared" si="29"/>
        <v>0</v>
      </c>
      <c r="AG102" s="28">
        <f t="shared" si="29"/>
        <v>0</v>
      </c>
      <c r="AH102" s="28">
        <f t="shared" si="29"/>
        <v>0</v>
      </c>
      <c r="AI102" s="28">
        <f t="shared" si="29"/>
        <v>0</v>
      </c>
      <c r="AJ102" s="28">
        <f t="shared" si="29"/>
        <v>0</v>
      </c>
      <c r="AK102" s="28">
        <f t="shared" si="29"/>
        <v>0</v>
      </c>
      <c r="AL102" s="28">
        <f t="shared" si="29"/>
        <v>0</v>
      </c>
      <c r="AM102" s="28">
        <f t="shared" si="29"/>
        <v>28836</v>
      </c>
      <c r="AN102" s="28">
        <f t="shared" si="29"/>
        <v>0</v>
      </c>
      <c r="AO102" s="28">
        <f t="shared" si="29"/>
        <v>0</v>
      </c>
      <c r="AP102" s="28">
        <f t="shared" si="29"/>
        <v>0</v>
      </c>
      <c r="AQ102" s="28">
        <f t="shared" si="26"/>
        <v>0</v>
      </c>
      <c r="AR102" s="28">
        <f t="shared" si="26"/>
        <v>0</v>
      </c>
      <c r="AS102" s="28">
        <f t="shared" si="26"/>
        <v>0</v>
      </c>
      <c r="AT102" s="28">
        <f t="shared" si="26"/>
        <v>0</v>
      </c>
      <c r="AU102" s="28">
        <f t="shared" si="26"/>
        <v>0</v>
      </c>
    </row>
    <row r="103" spans="2:47">
      <c r="B103" s="25">
        <v>2043</v>
      </c>
      <c r="C103" s="26">
        <v>39510</v>
      </c>
      <c r="D103" s="28">
        <f t="shared" si="25"/>
        <v>0</v>
      </c>
      <c r="E103" s="28">
        <f t="shared" si="29"/>
        <v>0</v>
      </c>
      <c r="F103" s="28">
        <f t="shared" si="29"/>
        <v>0</v>
      </c>
      <c r="G103" s="28">
        <f t="shared" si="29"/>
        <v>0</v>
      </c>
      <c r="H103" s="28">
        <f t="shared" si="29"/>
        <v>0</v>
      </c>
      <c r="I103" s="28">
        <f t="shared" si="29"/>
        <v>0</v>
      </c>
      <c r="J103" s="28">
        <f t="shared" si="29"/>
        <v>0</v>
      </c>
      <c r="K103" s="28">
        <f t="shared" si="29"/>
        <v>0</v>
      </c>
      <c r="L103" s="28">
        <f t="shared" si="29"/>
        <v>0</v>
      </c>
      <c r="M103" s="28">
        <f t="shared" si="29"/>
        <v>0</v>
      </c>
      <c r="N103" s="28">
        <f t="shared" si="29"/>
        <v>0</v>
      </c>
      <c r="O103" s="28">
        <f t="shared" si="29"/>
        <v>0</v>
      </c>
      <c r="P103" s="28">
        <f t="shared" si="29"/>
        <v>0</v>
      </c>
      <c r="Q103" s="28">
        <f t="shared" si="29"/>
        <v>0</v>
      </c>
      <c r="R103" s="28">
        <f t="shared" si="29"/>
        <v>0</v>
      </c>
      <c r="S103" s="28">
        <f t="shared" si="29"/>
        <v>0</v>
      </c>
      <c r="T103" s="28">
        <f t="shared" si="29"/>
        <v>0</v>
      </c>
      <c r="U103" s="28">
        <f t="shared" si="29"/>
        <v>0</v>
      </c>
      <c r="V103" s="28">
        <f t="shared" si="29"/>
        <v>0</v>
      </c>
      <c r="W103" s="28">
        <f t="shared" si="29"/>
        <v>0</v>
      </c>
      <c r="X103" s="28">
        <f t="shared" si="29"/>
        <v>0</v>
      </c>
      <c r="Y103" s="28">
        <f t="shared" si="29"/>
        <v>0</v>
      </c>
      <c r="Z103" s="28">
        <f t="shared" si="29"/>
        <v>0</v>
      </c>
      <c r="AA103" s="28">
        <f t="shared" si="29"/>
        <v>0</v>
      </c>
      <c r="AB103" s="28">
        <f t="shared" si="29"/>
        <v>0</v>
      </c>
      <c r="AC103" s="28">
        <f t="shared" si="29"/>
        <v>0</v>
      </c>
      <c r="AD103" s="28">
        <f t="shared" si="29"/>
        <v>39510</v>
      </c>
      <c r="AE103" s="28">
        <f t="shared" si="29"/>
        <v>0</v>
      </c>
      <c r="AF103" s="28">
        <f t="shared" si="29"/>
        <v>0</v>
      </c>
      <c r="AG103" s="28">
        <f t="shared" si="29"/>
        <v>0</v>
      </c>
      <c r="AH103" s="28">
        <f t="shared" si="29"/>
        <v>0</v>
      </c>
      <c r="AI103" s="28">
        <f t="shared" si="29"/>
        <v>0</v>
      </c>
      <c r="AJ103" s="28">
        <f t="shared" si="29"/>
        <v>0</v>
      </c>
      <c r="AK103" s="28">
        <f t="shared" si="29"/>
        <v>0</v>
      </c>
      <c r="AL103" s="28">
        <f t="shared" si="29"/>
        <v>0</v>
      </c>
      <c r="AM103" s="28">
        <f t="shared" si="29"/>
        <v>0</v>
      </c>
      <c r="AN103" s="28">
        <f t="shared" si="29"/>
        <v>39510</v>
      </c>
      <c r="AO103" s="28">
        <f t="shared" si="29"/>
        <v>0</v>
      </c>
      <c r="AP103" s="28">
        <f t="shared" si="29"/>
        <v>0</v>
      </c>
      <c r="AQ103" s="28">
        <f t="shared" si="26"/>
        <v>0</v>
      </c>
      <c r="AR103" s="28">
        <f t="shared" si="26"/>
        <v>0</v>
      </c>
      <c r="AS103" s="28">
        <f t="shared" si="26"/>
        <v>0</v>
      </c>
      <c r="AT103" s="28">
        <f t="shared" si="26"/>
        <v>0</v>
      </c>
      <c r="AU103" s="28">
        <f t="shared" si="26"/>
        <v>0</v>
      </c>
    </row>
    <row r="104" spans="2:47">
      <c r="B104" s="25">
        <v>2044</v>
      </c>
      <c r="C104" s="26">
        <v>49149</v>
      </c>
      <c r="D104" s="28">
        <f t="shared" si="25"/>
        <v>0</v>
      </c>
      <c r="E104" s="28">
        <f t="shared" si="29"/>
        <v>0</v>
      </c>
      <c r="F104" s="28">
        <f t="shared" si="29"/>
        <v>0</v>
      </c>
      <c r="G104" s="28">
        <f t="shared" si="29"/>
        <v>0</v>
      </c>
      <c r="H104" s="28">
        <f t="shared" si="29"/>
        <v>0</v>
      </c>
      <c r="I104" s="28">
        <f t="shared" si="29"/>
        <v>0</v>
      </c>
      <c r="J104" s="28">
        <f t="shared" si="29"/>
        <v>0</v>
      </c>
      <c r="K104" s="28">
        <f t="shared" si="29"/>
        <v>0</v>
      </c>
      <c r="L104" s="28">
        <f t="shared" si="29"/>
        <v>0</v>
      </c>
      <c r="M104" s="28">
        <f t="shared" si="29"/>
        <v>0</v>
      </c>
      <c r="N104" s="28">
        <f t="shared" ref="E104:AP110" si="30">+IF(N$76&lt;$B104,0,IF(MOD(N$76-$B104,$D$63)=0,1,0))*$C104</f>
        <v>0</v>
      </c>
      <c r="O104" s="28">
        <f t="shared" si="30"/>
        <v>0</v>
      </c>
      <c r="P104" s="28">
        <f t="shared" si="30"/>
        <v>0</v>
      </c>
      <c r="Q104" s="28">
        <f t="shared" si="30"/>
        <v>0</v>
      </c>
      <c r="R104" s="28">
        <f t="shared" si="30"/>
        <v>0</v>
      </c>
      <c r="S104" s="28">
        <f t="shared" si="30"/>
        <v>0</v>
      </c>
      <c r="T104" s="28">
        <f t="shared" si="30"/>
        <v>0</v>
      </c>
      <c r="U104" s="28">
        <f t="shared" si="30"/>
        <v>0</v>
      </c>
      <c r="V104" s="28">
        <f t="shared" si="30"/>
        <v>0</v>
      </c>
      <c r="W104" s="28">
        <f t="shared" si="30"/>
        <v>0</v>
      </c>
      <c r="X104" s="28">
        <f t="shared" si="30"/>
        <v>0</v>
      </c>
      <c r="Y104" s="28">
        <f t="shared" si="30"/>
        <v>0</v>
      </c>
      <c r="Z104" s="28">
        <f t="shared" si="30"/>
        <v>0</v>
      </c>
      <c r="AA104" s="28">
        <f t="shared" si="30"/>
        <v>0</v>
      </c>
      <c r="AB104" s="28">
        <f t="shared" si="30"/>
        <v>0</v>
      </c>
      <c r="AC104" s="28">
        <f t="shared" si="30"/>
        <v>0</v>
      </c>
      <c r="AD104" s="28">
        <f t="shared" si="30"/>
        <v>0</v>
      </c>
      <c r="AE104" s="28">
        <f t="shared" si="30"/>
        <v>49149</v>
      </c>
      <c r="AF104" s="28">
        <f t="shared" si="30"/>
        <v>0</v>
      </c>
      <c r="AG104" s="28">
        <f t="shared" si="30"/>
        <v>0</v>
      </c>
      <c r="AH104" s="28">
        <f t="shared" si="30"/>
        <v>0</v>
      </c>
      <c r="AI104" s="28">
        <f t="shared" si="30"/>
        <v>0</v>
      </c>
      <c r="AJ104" s="28">
        <f t="shared" si="30"/>
        <v>0</v>
      </c>
      <c r="AK104" s="28">
        <f t="shared" si="30"/>
        <v>0</v>
      </c>
      <c r="AL104" s="28">
        <f t="shared" si="30"/>
        <v>0</v>
      </c>
      <c r="AM104" s="28">
        <f t="shared" si="30"/>
        <v>0</v>
      </c>
      <c r="AN104" s="28">
        <f t="shared" si="30"/>
        <v>0</v>
      </c>
      <c r="AO104" s="28">
        <f t="shared" si="30"/>
        <v>49149</v>
      </c>
      <c r="AP104" s="28">
        <f t="shared" si="30"/>
        <v>0</v>
      </c>
      <c r="AQ104" s="28">
        <f t="shared" si="26"/>
        <v>0</v>
      </c>
      <c r="AR104" s="28">
        <f t="shared" si="26"/>
        <v>0</v>
      </c>
      <c r="AS104" s="28">
        <f t="shared" si="26"/>
        <v>0</v>
      </c>
      <c r="AT104" s="28">
        <f t="shared" si="26"/>
        <v>0</v>
      </c>
      <c r="AU104" s="28">
        <f t="shared" si="26"/>
        <v>0</v>
      </c>
    </row>
    <row r="105" spans="2:47">
      <c r="B105" s="25">
        <v>2045</v>
      </c>
      <c r="C105" s="26">
        <v>72090</v>
      </c>
      <c r="D105" s="28">
        <f t="shared" si="25"/>
        <v>0</v>
      </c>
      <c r="E105" s="28">
        <f t="shared" si="30"/>
        <v>0</v>
      </c>
      <c r="F105" s="28">
        <f t="shared" si="30"/>
        <v>0</v>
      </c>
      <c r="G105" s="28">
        <f t="shared" si="30"/>
        <v>0</v>
      </c>
      <c r="H105" s="28">
        <f t="shared" si="30"/>
        <v>0</v>
      </c>
      <c r="I105" s="28">
        <f t="shared" si="30"/>
        <v>0</v>
      </c>
      <c r="J105" s="28">
        <f t="shared" si="30"/>
        <v>0</v>
      </c>
      <c r="K105" s="28">
        <f t="shared" si="30"/>
        <v>0</v>
      </c>
      <c r="L105" s="28">
        <f t="shared" si="30"/>
        <v>0</v>
      </c>
      <c r="M105" s="28">
        <f t="shared" si="30"/>
        <v>0</v>
      </c>
      <c r="N105" s="28">
        <f t="shared" si="30"/>
        <v>0</v>
      </c>
      <c r="O105" s="28">
        <f t="shared" si="30"/>
        <v>0</v>
      </c>
      <c r="P105" s="28">
        <f t="shared" si="30"/>
        <v>0</v>
      </c>
      <c r="Q105" s="28">
        <f t="shared" si="30"/>
        <v>0</v>
      </c>
      <c r="R105" s="28">
        <f t="shared" si="30"/>
        <v>0</v>
      </c>
      <c r="S105" s="28">
        <f t="shared" si="30"/>
        <v>0</v>
      </c>
      <c r="T105" s="28">
        <f t="shared" si="30"/>
        <v>0</v>
      </c>
      <c r="U105" s="28">
        <f t="shared" si="30"/>
        <v>0</v>
      </c>
      <c r="V105" s="28">
        <f t="shared" si="30"/>
        <v>0</v>
      </c>
      <c r="W105" s="28">
        <f t="shared" si="30"/>
        <v>0</v>
      </c>
      <c r="X105" s="28">
        <f t="shared" si="30"/>
        <v>0</v>
      </c>
      <c r="Y105" s="28">
        <f t="shared" si="30"/>
        <v>0</v>
      </c>
      <c r="Z105" s="28">
        <f t="shared" si="30"/>
        <v>0</v>
      </c>
      <c r="AA105" s="28">
        <f t="shared" si="30"/>
        <v>0</v>
      </c>
      <c r="AB105" s="28">
        <f t="shared" si="30"/>
        <v>0</v>
      </c>
      <c r="AC105" s="28">
        <f t="shared" si="30"/>
        <v>0</v>
      </c>
      <c r="AD105" s="28">
        <f t="shared" si="30"/>
        <v>0</v>
      </c>
      <c r="AE105" s="28">
        <f t="shared" si="30"/>
        <v>0</v>
      </c>
      <c r="AF105" s="28">
        <f t="shared" si="30"/>
        <v>72090</v>
      </c>
      <c r="AG105" s="28">
        <f t="shared" si="30"/>
        <v>0</v>
      </c>
      <c r="AH105" s="28">
        <f t="shared" si="30"/>
        <v>0</v>
      </c>
      <c r="AI105" s="28">
        <f t="shared" si="30"/>
        <v>0</v>
      </c>
      <c r="AJ105" s="28">
        <f t="shared" si="30"/>
        <v>0</v>
      </c>
      <c r="AK105" s="28">
        <f t="shared" si="30"/>
        <v>0</v>
      </c>
      <c r="AL105" s="28">
        <f t="shared" si="30"/>
        <v>0</v>
      </c>
      <c r="AM105" s="28">
        <f t="shared" si="30"/>
        <v>0</v>
      </c>
      <c r="AN105" s="28">
        <f t="shared" si="30"/>
        <v>0</v>
      </c>
      <c r="AO105" s="28">
        <f t="shared" si="30"/>
        <v>0</v>
      </c>
      <c r="AP105" s="28">
        <f t="shared" si="30"/>
        <v>72090</v>
      </c>
      <c r="AQ105" s="28">
        <f t="shared" si="26"/>
        <v>0</v>
      </c>
      <c r="AR105" s="28">
        <f t="shared" si="26"/>
        <v>0</v>
      </c>
      <c r="AS105" s="28">
        <f t="shared" si="26"/>
        <v>0</v>
      </c>
      <c r="AT105" s="28">
        <f t="shared" si="26"/>
        <v>0</v>
      </c>
      <c r="AU105" s="28">
        <f t="shared" si="26"/>
        <v>0</v>
      </c>
    </row>
    <row r="106" spans="2:47">
      <c r="B106" s="25">
        <v>2046</v>
      </c>
      <c r="C106" s="26">
        <v>90252</v>
      </c>
      <c r="D106" s="28">
        <f t="shared" si="25"/>
        <v>0</v>
      </c>
      <c r="E106" s="28">
        <f t="shared" si="30"/>
        <v>0</v>
      </c>
      <c r="F106" s="28">
        <f t="shared" si="30"/>
        <v>0</v>
      </c>
      <c r="G106" s="28">
        <f t="shared" si="30"/>
        <v>0</v>
      </c>
      <c r="H106" s="28">
        <f t="shared" si="30"/>
        <v>0</v>
      </c>
      <c r="I106" s="28">
        <f t="shared" si="30"/>
        <v>0</v>
      </c>
      <c r="J106" s="28">
        <f t="shared" si="30"/>
        <v>0</v>
      </c>
      <c r="K106" s="28">
        <f t="shared" si="30"/>
        <v>0</v>
      </c>
      <c r="L106" s="28">
        <f t="shared" si="30"/>
        <v>0</v>
      </c>
      <c r="M106" s="28">
        <f t="shared" si="30"/>
        <v>0</v>
      </c>
      <c r="N106" s="28">
        <f t="shared" si="30"/>
        <v>0</v>
      </c>
      <c r="O106" s="28">
        <f t="shared" si="30"/>
        <v>0</v>
      </c>
      <c r="P106" s="28">
        <f t="shared" si="30"/>
        <v>0</v>
      </c>
      <c r="Q106" s="28">
        <f t="shared" si="30"/>
        <v>0</v>
      </c>
      <c r="R106" s="28">
        <f t="shared" si="30"/>
        <v>0</v>
      </c>
      <c r="S106" s="28">
        <f t="shared" si="30"/>
        <v>0</v>
      </c>
      <c r="T106" s="28">
        <f t="shared" si="30"/>
        <v>0</v>
      </c>
      <c r="U106" s="28">
        <f t="shared" si="30"/>
        <v>0</v>
      </c>
      <c r="V106" s="28">
        <f t="shared" si="30"/>
        <v>0</v>
      </c>
      <c r="W106" s="28">
        <f t="shared" si="30"/>
        <v>0</v>
      </c>
      <c r="X106" s="28">
        <f t="shared" si="30"/>
        <v>0</v>
      </c>
      <c r="Y106" s="28">
        <f t="shared" si="30"/>
        <v>0</v>
      </c>
      <c r="Z106" s="28">
        <f t="shared" si="30"/>
        <v>0</v>
      </c>
      <c r="AA106" s="28">
        <f t="shared" si="30"/>
        <v>0</v>
      </c>
      <c r="AB106" s="28">
        <f t="shared" si="30"/>
        <v>0</v>
      </c>
      <c r="AC106" s="28">
        <f t="shared" si="30"/>
        <v>0</v>
      </c>
      <c r="AD106" s="28">
        <f t="shared" si="30"/>
        <v>0</v>
      </c>
      <c r="AE106" s="28">
        <f t="shared" si="30"/>
        <v>0</v>
      </c>
      <c r="AF106" s="28">
        <f t="shared" si="30"/>
        <v>0</v>
      </c>
      <c r="AG106" s="28">
        <f t="shared" si="30"/>
        <v>90252</v>
      </c>
      <c r="AH106" s="28">
        <f t="shared" si="30"/>
        <v>0</v>
      </c>
      <c r="AI106" s="28">
        <f t="shared" si="30"/>
        <v>0</v>
      </c>
      <c r="AJ106" s="28">
        <f t="shared" si="30"/>
        <v>0</v>
      </c>
      <c r="AK106" s="28">
        <f t="shared" si="30"/>
        <v>0</v>
      </c>
      <c r="AL106" s="28">
        <f t="shared" si="30"/>
        <v>0</v>
      </c>
      <c r="AM106" s="28">
        <f t="shared" si="30"/>
        <v>0</v>
      </c>
      <c r="AN106" s="28">
        <f t="shared" si="30"/>
        <v>0</v>
      </c>
      <c r="AO106" s="28">
        <f t="shared" si="30"/>
        <v>0</v>
      </c>
      <c r="AP106" s="28">
        <f t="shared" si="30"/>
        <v>0</v>
      </c>
      <c r="AQ106" s="28">
        <f t="shared" si="26"/>
        <v>90252</v>
      </c>
      <c r="AR106" s="28">
        <f t="shared" si="26"/>
        <v>0</v>
      </c>
      <c r="AS106" s="28">
        <f t="shared" si="26"/>
        <v>0</v>
      </c>
      <c r="AT106" s="28">
        <f t="shared" si="26"/>
        <v>0</v>
      </c>
      <c r="AU106" s="28">
        <f t="shared" si="26"/>
        <v>0</v>
      </c>
    </row>
    <row r="107" spans="2:47">
      <c r="B107" s="25">
        <v>2047</v>
      </c>
      <c r="C107" s="26">
        <v>103953</v>
      </c>
      <c r="D107" s="28">
        <f t="shared" si="25"/>
        <v>0</v>
      </c>
      <c r="E107" s="28">
        <f t="shared" si="30"/>
        <v>0</v>
      </c>
      <c r="F107" s="28">
        <f t="shared" si="30"/>
        <v>0</v>
      </c>
      <c r="G107" s="28">
        <f t="shared" si="30"/>
        <v>0</v>
      </c>
      <c r="H107" s="28">
        <f t="shared" si="30"/>
        <v>0</v>
      </c>
      <c r="I107" s="28">
        <f t="shared" si="30"/>
        <v>0</v>
      </c>
      <c r="J107" s="28">
        <f t="shared" si="30"/>
        <v>0</v>
      </c>
      <c r="K107" s="28">
        <f t="shared" si="30"/>
        <v>0</v>
      </c>
      <c r="L107" s="28">
        <f t="shared" si="30"/>
        <v>0</v>
      </c>
      <c r="M107" s="28">
        <f t="shared" si="30"/>
        <v>0</v>
      </c>
      <c r="N107" s="28">
        <f t="shared" si="30"/>
        <v>0</v>
      </c>
      <c r="O107" s="28">
        <f t="shared" si="30"/>
        <v>0</v>
      </c>
      <c r="P107" s="28">
        <f t="shared" si="30"/>
        <v>0</v>
      </c>
      <c r="Q107" s="28">
        <f t="shared" si="30"/>
        <v>0</v>
      </c>
      <c r="R107" s="28">
        <f t="shared" si="30"/>
        <v>0</v>
      </c>
      <c r="S107" s="28">
        <f t="shared" si="30"/>
        <v>0</v>
      </c>
      <c r="T107" s="28">
        <f t="shared" si="30"/>
        <v>0</v>
      </c>
      <c r="U107" s="28">
        <f t="shared" si="30"/>
        <v>0</v>
      </c>
      <c r="V107" s="28">
        <f t="shared" si="30"/>
        <v>0</v>
      </c>
      <c r="W107" s="28">
        <f t="shared" si="30"/>
        <v>0</v>
      </c>
      <c r="X107" s="28">
        <f t="shared" si="30"/>
        <v>0</v>
      </c>
      <c r="Y107" s="28">
        <f t="shared" si="30"/>
        <v>0</v>
      </c>
      <c r="Z107" s="28">
        <f t="shared" si="30"/>
        <v>0</v>
      </c>
      <c r="AA107" s="28">
        <f t="shared" si="30"/>
        <v>0</v>
      </c>
      <c r="AB107" s="28">
        <f t="shared" si="30"/>
        <v>0</v>
      </c>
      <c r="AC107" s="28">
        <f t="shared" si="30"/>
        <v>0</v>
      </c>
      <c r="AD107" s="28">
        <f t="shared" si="30"/>
        <v>0</v>
      </c>
      <c r="AE107" s="28">
        <f t="shared" si="30"/>
        <v>0</v>
      </c>
      <c r="AF107" s="28">
        <f t="shared" si="30"/>
        <v>0</v>
      </c>
      <c r="AG107" s="28">
        <f t="shared" si="30"/>
        <v>0</v>
      </c>
      <c r="AH107" s="28">
        <f t="shared" si="30"/>
        <v>103953</v>
      </c>
      <c r="AI107" s="28">
        <f t="shared" si="30"/>
        <v>0</v>
      </c>
      <c r="AJ107" s="28">
        <f t="shared" si="30"/>
        <v>0</v>
      </c>
      <c r="AK107" s="28">
        <f t="shared" si="30"/>
        <v>0</v>
      </c>
      <c r="AL107" s="28">
        <f t="shared" si="30"/>
        <v>0</v>
      </c>
      <c r="AM107" s="28">
        <f t="shared" si="30"/>
        <v>0</v>
      </c>
      <c r="AN107" s="28">
        <f t="shared" si="30"/>
        <v>0</v>
      </c>
      <c r="AO107" s="28">
        <f t="shared" si="30"/>
        <v>0</v>
      </c>
      <c r="AP107" s="28">
        <f t="shared" si="30"/>
        <v>0</v>
      </c>
      <c r="AQ107" s="28">
        <f t="shared" si="26"/>
        <v>0</v>
      </c>
      <c r="AR107" s="28">
        <f t="shared" si="26"/>
        <v>103953</v>
      </c>
      <c r="AS107" s="28">
        <f t="shared" si="26"/>
        <v>0</v>
      </c>
      <c r="AT107" s="28">
        <f t="shared" si="26"/>
        <v>0</v>
      </c>
      <c r="AU107" s="28">
        <f t="shared" si="26"/>
        <v>0</v>
      </c>
    </row>
    <row r="108" spans="2:47">
      <c r="B108" s="25">
        <v>2048</v>
      </c>
      <c r="C108" s="26">
        <v>118530</v>
      </c>
      <c r="D108" s="28">
        <f t="shared" si="25"/>
        <v>0</v>
      </c>
      <c r="E108" s="28">
        <f t="shared" si="30"/>
        <v>0</v>
      </c>
      <c r="F108" s="28">
        <f t="shared" si="30"/>
        <v>0</v>
      </c>
      <c r="G108" s="28">
        <f t="shared" si="30"/>
        <v>0</v>
      </c>
      <c r="H108" s="28">
        <f t="shared" si="30"/>
        <v>0</v>
      </c>
      <c r="I108" s="28">
        <f t="shared" si="30"/>
        <v>0</v>
      </c>
      <c r="J108" s="28">
        <f t="shared" si="30"/>
        <v>0</v>
      </c>
      <c r="K108" s="28">
        <f t="shared" si="30"/>
        <v>0</v>
      </c>
      <c r="L108" s="28">
        <f t="shared" si="30"/>
        <v>0</v>
      </c>
      <c r="M108" s="28">
        <f t="shared" si="30"/>
        <v>0</v>
      </c>
      <c r="N108" s="28">
        <f t="shared" si="30"/>
        <v>0</v>
      </c>
      <c r="O108" s="28">
        <f t="shared" si="30"/>
        <v>0</v>
      </c>
      <c r="P108" s="28">
        <f t="shared" si="30"/>
        <v>0</v>
      </c>
      <c r="Q108" s="28">
        <f t="shared" si="30"/>
        <v>0</v>
      </c>
      <c r="R108" s="28">
        <f t="shared" si="30"/>
        <v>0</v>
      </c>
      <c r="S108" s="28">
        <f t="shared" si="30"/>
        <v>0</v>
      </c>
      <c r="T108" s="28">
        <f t="shared" si="30"/>
        <v>0</v>
      </c>
      <c r="U108" s="28">
        <f t="shared" si="30"/>
        <v>0</v>
      </c>
      <c r="V108" s="28">
        <f t="shared" si="30"/>
        <v>0</v>
      </c>
      <c r="W108" s="28">
        <f t="shared" si="30"/>
        <v>0</v>
      </c>
      <c r="X108" s="28">
        <f t="shared" si="30"/>
        <v>0</v>
      </c>
      <c r="Y108" s="28">
        <f t="shared" si="30"/>
        <v>0</v>
      </c>
      <c r="Z108" s="28">
        <f t="shared" si="30"/>
        <v>0</v>
      </c>
      <c r="AA108" s="28">
        <f t="shared" si="30"/>
        <v>0</v>
      </c>
      <c r="AB108" s="28">
        <f t="shared" si="30"/>
        <v>0</v>
      </c>
      <c r="AC108" s="28">
        <f t="shared" si="30"/>
        <v>0</v>
      </c>
      <c r="AD108" s="28">
        <f t="shared" si="30"/>
        <v>0</v>
      </c>
      <c r="AE108" s="28">
        <f t="shared" si="30"/>
        <v>0</v>
      </c>
      <c r="AF108" s="28">
        <f t="shared" si="30"/>
        <v>0</v>
      </c>
      <c r="AG108" s="28">
        <f t="shared" si="30"/>
        <v>0</v>
      </c>
      <c r="AH108" s="28">
        <f t="shared" si="30"/>
        <v>0</v>
      </c>
      <c r="AI108" s="28">
        <f t="shared" si="30"/>
        <v>118530</v>
      </c>
      <c r="AJ108" s="28">
        <f t="shared" si="30"/>
        <v>0</v>
      </c>
      <c r="AK108" s="28">
        <f t="shared" si="30"/>
        <v>0</v>
      </c>
      <c r="AL108" s="28">
        <f t="shared" si="30"/>
        <v>0</v>
      </c>
      <c r="AM108" s="28">
        <f t="shared" si="30"/>
        <v>0</v>
      </c>
      <c r="AN108" s="28">
        <f t="shared" si="30"/>
        <v>0</v>
      </c>
      <c r="AO108" s="28">
        <f t="shared" si="30"/>
        <v>0</v>
      </c>
      <c r="AP108" s="28">
        <f t="shared" si="30"/>
        <v>0</v>
      </c>
      <c r="AQ108" s="28">
        <f t="shared" si="26"/>
        <v>0</v>
      </c>
      <c r="AR108" s="28">
        <f t="shared" si="26"/>
        <v>0</v>
      </c>
      <c r="AS108" s="28">
        <f t="shared" si="26"/>
        <v>118530</v>
      </c>
      <c r="AT108" s="28">
        <f t="shared" si="26"/>
        <v>0</v>
      </c>
      <c r="AU108" s="28">
        <f t="shared" si="26"/>
        <v>0</v>
      </c>
    </row>
    <row r="109" spans="2:47">
      <c r="B109" s="25">
        <v>2049</v>
      </c>
      <c r="C109" s="26">
        <v>140914</v>
      </c>
      <c r="D109" s="28">
        <f t="shared" si="25"/>
        <v>0</v>
      </c>
      <c r="E109" s="28">
        <f t="shared" si="30"/>
        <v>0</v>
      </c>
      <c r="F109" s="28">
        <f t="shared" si="30"/>
        <v>0</v>
      </c>
      <c r="G109" s="28">
        <f t="shared" si="30"/>
        <v>0</v>
      </c>
      <c r="H109" s="28">
        <f t="shared" si="30"/>
        <v>0</v>
      </c>
      <c r="I109" s="28">
        <f t="shared" si="30"/>
        <v>0</v>
      </c>
      <c r="J109" s="28">
        <f t="shared" si="30"/>
        <v>0</v>
      </c>
      <c r="K109" s="28">
        <f t="shared" si="30"/>
        <v>0</v>
      </c>
      <c r="L109" s="28">
        <f t="shared" si="30"/>
        <v>0</v>
      </c>
      <c r="M109" s="28">
        <f t="shared" si="30"/>
        <v>0</v>
      </c>
      <c r="N109" s="28">
        <f t="shared" si="30"/>
        <v>0</v>
      </c>
      <c r="O109" s="28">
        <f t="shared" si="30"/>
        <v>0</v>
      </c>
      <c r="P109" s="28">
        <f t="shared" si="30"/>
        <v>0</v>
      </c>
      <c r="Q109" s="28">
        <f t="shared" si="30"/>
        <v>0</v>
      </c>
      <c r="R109" s="28">
        <f t="shared" si="30"/>
        <v>0</v>
      </c>
      <c r="S109" s="28">
        <f t="shared" si="30"/>
        <v>0</v>
      </c>
      <c r="T109" s="28">
        <f t="shared" si="30"/>
        <v>0</v>
      </c>
      <c r="U109" s="28">
        <f t="shared" si="30"/>
        <v>0</v>
      </c>
      <c r="V109" s="28">
        <f t="shared" si="30"/>
        <v>0</v>
      </c>
      <c r="W109" s="28">
        <f t="shared" si="30"/>
        <v>0</v>
      </c>
      <c r="X109" s="28">
        <f t="shared" si="30"/>
        <v>0</v>
      </c>
      <c r="Y109" s="28">
        <f t="shared" si="30"/>
        <v>0</v>
      </c>
      <c r="Z109" s="28">
        <f t="shared" si="30"/>
        <v>0</v>
      </c>
      <c r="AA109" s="28">
        <f t="shared" si="30"/>
        <v>0</v>
      </c>
      <c r="AB109" s="28">
        <f t="shared" si="30"/>
        <v>0</v>
      </c>
      <c r="AC109" s="28">
        <f t="shared" si="30"/>
        <v>0</v>
      </c>
      <c r="AD109" s="28">
        <f t="shared" si="30"/>
        <v>0</v>
      </c>
      <c r="AE109" s="28">
        <f t="shared" si="30"/>
        <v>0</v>
      </c>
      <c r="AF109" s="28">
        <f t="shared" si="30"/>
        <v>0</v>
      </c>
      <c r="AG109" s="28">
        <f t="shared" si="30"/>
        <v>0</v>
      </c>
      <c r="AH109" s="28">
        <f t="shared" si="30"/>
        <v>0</v>
      </c>
      <c r="AI109" s="28">
        <f t="shared" si="30"/>
        <v>0</v>
      </c>
      <c r="AJ109" s="28">
        <f t="shared" si="30"/>
        <v>140914</v>
      </c>
      <c r="AK109" s="28">
        <f t="shared" si="30"/>
        <v>0</v>
      </c>
      <c r="AL109" s="28">
        <f t="shared" si="30"/>
        <v>0</v>
      </c>
      <c r="AM109" s="28">
        <f t="shared" si="30"/>
        <v>0</v>
      </c>
      <c r="AN109" s="28">
        <f t="shared" si="30"/>
        <v>0</v>
      </c>
      <c r="AO109" s="28">
        <f t="shared" si="30"/>
        <v>0</v>
      </c>
      <c r="AP109" s="28">
        <f t="shared" si="30"/>
        <v>0</v>
      </c>
      <c r="AQ109" s="28">
        <f t="shared" si="26"/>
        <v>0</v>
      </c>
      <c r="AR109" s="28">
        <f t="shared" si="26"/>
        <v>0</v>
      </c>
      <c r="AS109" s="28">
        <f t="shared" si="26"/>
        <v>0</v>
      </c>
      <c r="AT109" s="28">
        <f t="shared" si="26"/>
        <v>140914</v>
      </c>
      <c r="AU109" s="28">
        <f t="shared" si="26"/>
        <v>0</v>
      </c>
    </row>
    <row r="110" spans="2:47">
      <c r="B110" s="25">
        <v>2050</v>
      </c>
      <c r="C110" s="26">
        <v>176919</v>
      </c>
      <c r="D110" s="28">
        <f t="shared" si="25"/>
        <v>0</v>
      </c>
      <c r="E110" s="28">
        <f t="shared" si="30"/>
        <v>0</v>
      </c>
      <c r="F110" s="28">
        <f t="shared" si="30"/>
        <v>0</v>
      </c>
      <c r="G110" s="28">
        <f t="shared" si="30"/>
        <v>0</v>
      </c>
      <c r="H110" s="28">
        <f t="shared" si="30"/>
        <v>0</v>
      </c>
      <c r="I110" s="28">
        <f t="shared" si="30"/>
        <v>0</v>
      </c>
      <c r="J110" s="28">
        <f t="shared" si="30"/>
        <v>0</v>
      </c>
      <c r="K110" s="28">
        <f t="shared" si="30"/>
        <v>0</v>
      </c>
      <c r="L110" s="28">
        <f t="shared" si="30"/>
        <v>0</v>
      </c>
      <c r="M110" s="28">
        <f t="shared" si="30"/>
        <v>0</v>
      </c>
      <c r="N110" s="28">
        <f t="shared" si="30"/>
        <v>0</v>
      </c>
      <c r="O110" s="28">
        <f t="shared" si="30"/>
        <v>0</v>
      </c>
      <c r="P110" s="28">
        <f t="shared" si="30"/>
        <v>0</v>
      </c>
      <c r="Q110" s="28">
        <f t="shared" si="30"/>
        <v>0</v>
      </c>
      <c r="R110" s="28">
        <f t="shared" si="30"/>
        <v>0</v>
      </c>
      <c r="S110" s="28">
        <f t="shared" si="30"/>
        <v>0</v>
      </c>
      <c r="T110" s="28">
        <f t="shared" si="30"/>
        <v>0</v>
      </c>
      <c r="U110" s="28">
        <f t="shared" si="30"/>
        <v>0</v>
      </c>
      <c r="V110" s="28">
        <f t="shared" si="30"/>
        <v>0</v>
      </c>
      <c r="W110" s="28">
        <f t="shared" si="30"/>
        <v>0</v>
      </c>
      <c r="X110" s="28">
        <f t="shared" si="30"/>
        <v>0</v>
      </c>
      <c r="Y110" s="28">
        <f t="shared" si="30"/>
        <v>0</v>
      </c>
      <c r="Z110" s="28">
        <f t="shared" si="30"/>
        <v>0</v>
      </c>
      <c r="AA110" s="28">
        <f t="shared" si="30"/>
        <v>0</v>
      </c>
      <c r="AB110" s="28">
        <f t="shared" si="30"/>
        <v>0</v>
      </c>
      <c r="AC110" s="28">
        <f t="shared" si="30"/>
        <v>0</v>
      </c>
      <c r="AD110" s="28">
        <f t="shared" si="30"/>
        <v>0</v>
      </c>
      <c r="AE110" s="28">
        <f t="shared" si="30"/>
        <v>0</v>
      </c>
      <c r="AF110" s="28">
        <f t="shared" si="30"/>
        <v>0</v>
      </c>
      <c r="AG110" s="28">
        <f t="shared" si="30"/>
        <v>0</v>
      </c>
      <c r="AH110" s="28">
        <f t="shared" si="30"/>
        <v>0</v>
      </c>
      <c r="AI110" s="28">
        <f t="shared" si="30"/>
        <v>0</v>
      </c>
      <c r="AJ110" s="28">
        <f t="shared" si="30"/>
        <v>0</v>
      </c>
      <c r="AK110" s="28">
        <f t="shared" si="30"/>
        <v>176919</v>
      </c>
      <c r="AL110" s="28">
        <f t="shared" si="30"/>
        <v>0</v>
      </c>
      <c r="AM110" s="28">
        <f t="shared" si="30"/>
        <v>0</v>
      </c>
      <c r="AN110" s="28">
        <f t="shared" si="30"/>
        <v>0</v>
      </c>
      <c r="AO110" s="28">
        <f t="shared" ref="E110:AP117" si="31">+IF(AO$76&lt;$B110,0,IF(MOD(AO$76-$B110,$D$63)=0,1,0))*$C110</f>
        <v>0</v>
      </c>
      <c r="AP110" s="28">
        <f t="shared" si="31"/>
        <v>0</v>
      </c>
      <c r="AQ110" s="28">
        <f t="shared" si="26"/>
        <v>0</v>
      </c>
      <c r="AR110" s="28">
        <f t="shared" si="26"/>
        <v>0</v>
      </c>
      <c r="AS110" s="28">
        <f t="shared" si="26"/>
        <v>0</v>
      </c>
      <c r="AT110" s="28">
        <f t="shared" si="26"/>
        <v>0</v>
      </c>
      <c r="AU110" s="28">
        <f t="shared" si="26"/>
        <v>176919</v>
      </c>
    </row>
    <row r="111" spans="2:47">
      <c r="B111" s="25">
        <v>2051</v>
      </c>
      <c r="C111" s="26">
        <v>205676</v>
      </c>
      <c r="D111" s="28">
        <f t="shared" si="25"/>
        <v>0</v>
      </c>
      <c r="E111" s="28">
        <f t="shared" si="31"/>
        <v>0</v>
      </c>
      <c r="F111" s="28">
        <f t="shared" si="31"/>
        <v>0</v>
      </c>
      <c r="G111" s="28">
        <f t="shared" si="31"/>
        <v>0</v>
      </c>
      <c r="H111" s="28">
        <f t="shared" si="31"/>
        <v>0</v>
      </c>
      <c r="I111" s="28">
        <f t="shared" si="31"/>
        <v>0</v>
      </c>
      <c r="J111" s="28">
        <f t="shared" si="31"/>
        <v>0</v>
      </c>
      <c r="K111" s="28">
        <f t="shared" si="31"/>
        <v>0</v>
      </c>
      <c r="L111" s="28">
        <f t="shared" si="31"/>
        <v>0</v>
      </c>
      <c r="M111" s="28">
        <f t="shared" si="31"/>
        <v>0</v>
      </c>
      <c r="N111" s="28">
        <f t="shared" si="31"/>
        <v>0</v>
      </c>
      <c r="O111" s="28">
        <f t="shared" si="31"/>
        <v>0</v>
      </c>
      <c r="P111" s="28">
        <f t="shared" si="31"/>
        <v>0</v>
      </c>
      <c r="Q111" s="28">
        <f t="shared" si="31"/>
        <v>0</v>
      </c>
      <c r="R111" s="28">
        <f t="shared" si="31"/>
        <v>0</v>
      </c>
      <c r="S111" s="28">
        <f t="shared" si="31"/>
        <v>0</v>
      </c>
      <c r="T111" s="28">
        <f t="shared" si="31"/>
        <v>0</v>
      </c>
      <c r="U111" s="28">
        <f t="shared" si="31"/>
        <v>0</v>
      </c>
      <c r="V111" s="28">
        <f t="shared" si="31"/>
        <v>0</v>
      </c>
      <c r="W111" s="28">
        <f t="shared" si="31"/>
        <v>0</v>
      </c>
      <c r="X111" s="28">
        <f t="shared" si="31"/>
        <v>0</v>
      </c>
      <c r="Y111" s="28">
        <f t="shared" si="31"/>
        <v>0</v>
      </c>
      <c r="Z111" s="28">
        <f t="shared" si="31"/>
        <v>0</v>
      </c>
      <c r="AA111" s="28">
        <f t="shared" si="31"/>
        <v>0</v>
      </c>
      <c r="AB111" s="28">
        <f t="shared" si="31"/>
        <v>0</v>
      </c>
      <c r="AC111" s="28">
        <f t="shared" si="31"/>
        <v>0</v>
      </c>
      <c r="AD111" s="28">
        <f t="shared" si="31"/>
        <v>0</v>
      </c>
      <c r="AE111" s="28">
        <f t="shared" si="31"/>
        <v>0</v>
      </c>
      <c r="AF111" s="28">
        <f t="shared" si="31"/>
        <v>0</v>
      </c>
      <c r="AG111" s="28">
        <f t="shared" si="31"/>
        <v>0</v>
      </c>
      <c r="AH111" s="28">
        <f t="shared" si="31"/>
        <v>0</v>
      </c>
      <c r="AI111" s="28">
        <f t="shared" si="31"/>
        <v>0</v>
      </c>
      <c r="AJ111" s="28">
        <f t="shared" si="31"/>
        <v>0</v>
      </c>
      <c r="AK111" s="28">
        <f t="shared" si="31"/>
        <v>0</v>
      </c>
      <c r="AL111" s="28">
        <f t="shared" si="31"/>
        <v>205676</v>
      </c>
      <c r="AM111" s="28">
        <f t="shared" si="31"/>
        <v>0</v>
      </c>
      <c r="AN111" s="28">
        <f t="shared" si="31"/>
        <v>0</v>
      </c>
      <c r="AO111" s="28">
        <f t="shared" si="31"/>
        <v>0</v>
      </c>
      <c r="AP111" s="28">
        <f t="shared" si="31"/>
        <v>0</v>
      </c>
      <c r="AQ111" s="28">
        <f t="shared" si="26"/>
        <v>0</v>
      </c>
      <c r="AR111" s="28">
        <f t="shared" si="26"/>
        <v>0</v>
      </c>
      <c r="AS111" s="28">
        <f t="shared" si="26"/>
        <v>0</v>
      </c>
      <c r="AT111" s="28">
        <f t="shared" si="26"/>
        <v>0</v>
      </c>
      <c r="AU111" s="28">
        <f t="shared" si="26"/>
        <v>0</v>
      </c>
    </row>
    <row r="112" spans="2:47">
      <c r="B112" s="25">
        <v>2052</v>
      </c>
      <c r="C112" s="26">
        <v>217784</v>
      </c>
      <c r="D112" s="28">
        <f t="shared" si="25"/>
        <v>0</v>
      </c>
      <c r="E112" s="28">
        <f t="shared" si="31"/>
        <v>0</v>
      </c>
      <c r="F112" s="28">
        <f t="shared" si="31"/>
        <v>0</v>
      </c>
      <c r="G112" s="28">
        <f t="shared" si="31"/>
        <v>0</v>
      </c>
      <c r="H112" s="28">
        <f t="shared" si="31"/>
        <v>0</v>
      </c>
      <c r="I112" s="28">
        <f t="shared" si="31"/>
        <v>0</v>
      </c>
      <c r="J112" s="28">
        <f t="shared" si="31"/>
        <v>0</v>
      </c>
      <c r="K112" s="28">
        <f t="shared" si="31"/>
        <v>0</v>
      </c>
      <c r="L112" s="28">
        <f t="shared" si="31"/>
        <v>0</v>
      </c>
      <c r="M112" s="28">
        <f t="shared" si="31"/>
        <v>0</v>
      </c>
      <c r="N112" s="28">
        <f t="shared" si="31"/>
        <v>0</v>
      </c>
      <c r="O112" s="28">
        <f t="shared" si="31"/>
        <v>0</v>
      </c>
      <c r="P112" s="28">
        <f t="shared" si="31"/>
        <v>0</v>
      </c>
      <c r="Q112" s="28">
        <f t="shared" si="31"/>
        <v>0</v>
      </c>
      <c r="R112" s="28">
        <f t="shared" si="31"/>
        <v>0</v>
      </c>
      <c r="S112" s="28">
        <f t="shared" si="31"/>
        <v>0</v>
      </c>
      <c r="T112" s="28">
        <f t="shared" si="31"/>
        <v>0</v>
      </c>
      <c r="U112" s="28">
        <f t="shared" si="31"/>
        <v>0</v>
      </c>
      <c r="V112" s="28">
        <f t="shared" si="31"/>
        <v>0</v>
      </c>
      <c r="W112" s="28">
        <f t="shared" si="31"/>
        <v>0</v>
      </c>
      <c r="X112" s="28">
        <f t="shared" si="31"/>
        <v>0</v>
      </c>
      <c r="Y112" s="28">
        <f t="shared" si="31"/>
        <v>0</v>
      </c>
      <c r="Z112" s="28">
        <f t="shared" si="31"/>
        <v>0</v>
      </c>
      <c r="AA112" s="28">
        <f t="shared" si="31"/>
        <v>0</v>
      </c>
      <c r="AB112" s="28">
        <f t="shared" si="31"/>
        <v>0</v>
      </c>
      <c r="AC112" s="28">
        <f t="shared" si="31"/>
        <v>0</v>
      </c>
      <c r="AD112" s="28">
        <f t="shared" si="31"/>
        <v>0</v>
      </c>
      <c r="AE112" s="28">
        <f t="shared" si="31"/>
        <v>0</v>
      </c>
      <c r="AF112" s="28">
        <f t="shared" si="31"/>
        <v>0</v>
      </c>
      <c r="AG112" s="28">
        <f t="shared" si="31"/>
        <v>0</v>
      </c>
      <c r="AH112" s="28">
        <f t="shared" si="31"/>
        <v>0</v>
      </c>
      <c r="AI112" s="28">
        <f t="shared" si="31"/>
        <v>0</v>
      </c>
      <c r="AJ112" s="28">
        <f t="shared" si="31"/>
        <v>0</v>
      </c>
      <c r="AK112" s="28">
        <f t="shared" si="31"/>
        <v>0</v>
      </c>
      <c r="AL112" s="28">
        <f t="shared" si="31"/>
        <v>0</v>
      </c>
      <c r="AM112" s="28">
        <f t="shared" si="31"/>
        <v>217784</v>
      </c>
      <c r="AN112" s="28">
        <f t="shared" si="31"/>
        <v>0</v>
      </c>
      <c r="AO112" s="28">
        <f t="shared" si="31"/>
        <v>0</v>
      </c>
      <c r="AP112" s="28">
        <f t="shared" si="31"/>
        <v>0</v>
      </c>
      <c r="AQ112" s="28">
        <f t="shared" si="26"/>
        <v>0</v>
      </c>
      <c r="AR112" s="28">
        <f t="shared" si="26"/>
        <v>0</v>
      </c>
      <c r="AS112" s="28">
        <f t="shared" si="26"/>
        <v>0</v>
      </c>
      <c r="AT112" s="28">
        <f t="shared" si="26"/>
        <v>0</v>
      </c>
      <c r="AU112" s="28">
        <f t="shared" si="26"/>
        <v>0</v>
      </c>
    </row>
    <row r="113" spans="2:47">
      <c r="B113" s="25">
        <v>2053</v>
      </c>
      <c r="C113" s="26">
        <v>226865</v>
      </c>
      <c r="D113" s="28">
        <f t="shared" si="25"/>
        <v>0</v>
      </c>
      <c r="E113" s="28">
        <f t="shared" si="31"/>
        <v>0</v>
      </c>
      <c r="F113" s="28">
        <f t="shared" si="31"/>
        <v>0</v>
      </c>
      <c r="G113" s="28">
        <f t="shared" si="31"/>
        <v>0</v>
      </c>
      <c r="H113" s="28">
        <f t="shared" si="31"/>
        <v>0</v>
      </c>
      <c r="I113" s="28">
        <f t="shared" si="31"/>
        <v>0</v>
      </c>
      <c r="J113" s="28">
        <f t="shared" si="31"/>
        <v>0</v>
      </c>
      <c r="K113" s="28">
        <f t="shared" si="31"/>
        <v>0</v>
      </c>
      <c r="L113" s="28">
        <f t="shared" si="31"/>
        <v>0</v>
      </c>
      <c r="M113" s="28">
        <f t="shared" si="31"/>
        <v>0</v>
      </c>
      <c r="N113" s="28">
        <f t="shared" si="31"/>
        <v>0</v>
      </c>
      <c r="O113" s="28">
        <f t="shared" si="31"/>
        <v>0</v>
      </c>
      <c r="P113" s="28">
        <f t="shared" si="31"/>
        <v>0</v>
      </c>
      <c r="Q113" s="28">
        <f t="shared" si="31"/>
        <v>0</v>
      </c>
      <c r="R113" s="28">
        <f t="shared" si="31"/>
        <v>0</v>
      </c>
      <c r="S113" s="28">
        <f t="shared" si="31"/>
        <v>0</v>
      </c>
      <c r="T113" s="28">
        <f t="shared" si="31"/>
        <v>0</v>
      </c>
      <c r="U113" s="28">
        <f t="shared" si="31"/>
        <v>0</v>
      </c>
      <c r="V113" s="28">
        <f t="shared" si="31"/>
        <v>0</v>
      </c>
      <c r="W113" s="28">
        <f t="shared" si="31"/>
        <v>0</v>
      </c>
      <c r="X113" s="28">
        <f t="shared" si="31"/>
        <v>0</v>
      </c>
      <c r="Y113" s="28">
        <f t="shared" si="31"/>
        <v>0</v>
      </c>
      <c r="Z113" s="28">
        <f t="shared" si="31"/>
        <v>0</v>
      </c>
      <c r="AA113" s="28">
        <f t="shared" si="31"/>
        <v>0</v>
      </c>
      <c r="AB113" s="28">
        <f t="shared" si="31"/>
        <v>0</v>
      </c>
      <c r="AC113" s="28">
        <f t="shared" si="31"/>
        <v>0</v>
      </c>
      <c r="AD113" s="28">
        <f t="shared" si="31"/>
        <v>0</v>
      </c>
      <c r="AE113" s="28">
        <f t="shared" si="31"/>
        <v>0</v>
      </c>
      <c r="AF113" s="28">
        <f t="shared" si="31"/>
        <v>0</v>
      </c>
      <c r="AG113" s="28">
        <f t="shared" si="31"/>
        <v>0</v>
      </c>
      <c r="AH113" s="28">
        <f t="shared" si="31"/>
        <v>0</v>
      </c>
      <c r="AI113" s="28">
        <f t="shared" si="31"/>
        <v>0</v>
      </c>
      <c r="AJ113" s="28">
        <f t="shared" si="31"/>
        <v>0</v>
      </c>
      <c r="AK113" s="28">
        <f t="shared" si="31"/>
        <v>0</v>
      </c>
      <c r="AL113" s="28">
        <f t="shared" si="31"/>
        <v>0</v>
      </c>
      <c r="AM113" s="28">
        <f t="shared" si="31"/>
        <v>0</v>
      </c>
      <c r="AN113" s="28">
        <f t="shared" si="31"/>
        <v>226865</v>
      </c>
      <c r="AO113" s="28">
        <f t="shared" si="31"/>
        <v>0</v>
      </c>
      <c r="AP113" s="28">
        <f t="shared" si="31"/>
        <v>0</v>
      </c>
      <c r="AQ113" s="28">
        <f t="shared" si="26"/>
        <v>0</v>
      </c>
      <c r="AR113" s="28">
        <f t="shared" si="26"/>
        <v>0</v>
      </c>
      <c r="AS113" s="28">
        <f t="shared" si="26"/>
        <v>0</v>
      </c>
      <c r="AT113" s="28">
        <f t="shared" si="26"/>
        <v>0</v>
      </c>
      <c r="AU113" s="28">
        <f t="shared" si="26"/>
        <v>0</v>
      </c>
    </row>
    <row r="114" spans="2:47">
      <c r="B114" s="25">
        <v>2054</v>
      </c>
      <c r="C114" s="26">
        <v>232122</v>
      </c>
      <c r="D114" s="28">
        <f t="shared" si="25"/>
        <v>0</v>
      </c>
      <c r="E114" s="28">
        <f t="shared" si="31"/>
        <v>0</v>
      </c>
      <c r="F114" s="28">
        <f t="shared" si="31"/>
        <v>0</v>
      </c>
      <c r="G114" s="28">
        <f t="shared" si="31"/>
        <v>0</v>
      </c>
      <c r="H114" s="28">
        <f t="shared" si="31"/>
        <v>0</v>
      </c>
      <c r="I114" s="28">
        <f t="shared" si="31"/>
        <v>0</v>
      </c>
      <c r="J114" s="28">
        <f t="shared" si="31"/>
        <v>0</v>
      </c>
      <c r="K114" s="28">
        <f t="shared" si="31"/>
        <v>0</v>
      </c>
      <c r="L114" s="28">
        <f t="shared" si="31"/>
        <v>0</v>
      </c>
      <c r="M114" s="28">
        <f t="shared" si="31"/>
        <v>0</v>
      </c>
      <c r="N114" s="28">
        <f t="shared" si="31"/>
        <v>0</v>
      </c>
      <c r="O114" s="28">
        <f t="shared" si="31"/>
        <v>0</v>
      </c>
      <c r="P114" s="28">
        <f t="shared" si="31"/>
        <v>0</v>
      </c>
      <c r="Q114" s="28">
        <f t="shared" si="31"/>
        <v>0</v>
      </c>
      <c r="R114" s="28">
        <f t="shared" si="31"/>
        <v>0</v>
      </c>
      <c r="S114" s="28">
        <f t="shared" si="31"/>
        <v>0</v>
      </c>
      <c r="T114" s="28">
        <f t="shared" si="31"/>
        <v>0</v>
      </c>
      <c r="U114" s="28">
        <f t="shared" si="31"/>
        <v>0</v>
      </c>
      <c r="V114" s="28">
        <f t="shared" si="31"/>
        <v>0</v>
      </c>
      <c r="W114" s="28">
        <f t="shared" si="31"/>
        <v>0</v>
      </c>
      <c r="X114" s="28">
        <f t="shared" si="31"/>
        <v>0</v>
      </c>
      <c r="Y114" s="28">
        <f t="shared" si="31"/>
        <v>0</v>
      </c>
      <c r="Z114" s="28">
        <f t="shared" si="31"/>
        <v>0</v>
      </c>
      <c r="AA114" s="28">
        <f t="shared" si="31"/>
        <v>0</v>
      </c>
      <c r="AB114" s="28">
        <f t="shared" si="31"/>
        <v>0</v>
      </c>
      <c r="AC114" s="28">
        <f t="shared" si="31"/>
        <v>0</v>
      </c>
      <c r="AD114" s="28">
        <f t="shared" si="31"/>
        <v>0</v>
      </c>
      <c r="AE114" s="28">
        <f t="shared" si="31"/>
        <v>0</v>
      </c>
      <c r="AF114" s="28">
        <f t="shared" si="31"/>
        <v>0</v>
      </c>
      <c r="AG114" s="28">
        <f t="shared" si="31"/>
        <v>0</v>
      </c>
      <c r="AH114" s="28">
        <f t="shared" si="31"/>
        <v>0</v>
      </c>
      <c r="AI114" s="28">
        <f t="shared" si="31"/>
        <v>0</v>
      </c>
      <c r="AJ114" s="28">
        <f t="shared" si="31"/>
        <v>0</v>
      </c>
      <c r="AK114" s="28">
        <f t="shared" si="31"/>
        <v>0</v>
      </c>
      <c r="AL114" s="28">
        <f t="shared" si="31"/>
        <v>0</v>
      </c>
      <c r="AM114" s="28">
        <f t="shared" si="31"/>
        <v>0</v>
      </c>
      <c r="AN114" s="28">
        <f t="shared" si="31"/>
        <v>0</v>
      </c>
      <c r="AO114" s="28">
        <f t="shared" si="31"/>
        <v>232122</v>
      </c>
      <c r="AP114" s="28">
        <f t="shared" si="31"/>
        <v>0</v>
      </c>
      <c r="AQ114" s="28">
        <f t="shared" si="26"/>
        <v>0</v>
      </c>
      <c r="AR114" s="28">
        <f t="shared" si="26"/>
        <v>0</v>
      </c>
      <c r="AS114" s="28">
        <f t="shared" si="26"/>
        <v>0</v>
      </c>
      <c r="AT114" s="28">
        <f t="shared" si="26"/>
        <v>0</v>
      </c>
      <c r="AU114" s="28">
        <f t="shared" si="26"/>
        <v>0</v>
      </c>
    </row>
    <row r="115" spans="2:47">
      <c r="B115" s="25">
        <v>2055</v>
      </c>
      <c r="C115" s="26">
        <v>234671</v>
      </c>
      <c r="D115" s="28">
        <f t="shared" si="25"/>
        <v>0</v>
      </c>
      <c r="E115" s="28">
        <f t="shared" si="31"/>
        <v>0</v>
      </c>
      <c r="F115" s="28">
        <f t="shared" si="31"/>
        <v>0</v>
      </c>
      <c r="G115" s="28">
        <f t="shared" si="31"/>
        <v>0</v>
      </c>
      <c r="H115" s="28">
        <f t="shared" si="31"/>
        <v>0</v>
      </c>
      <c r="I115" s="28">
        <f t="shared" si="31"/>
        <v>0</v>
      </c>
      <c r="J115" s="28">
        <f t="shared" si="31"/>
        <v>0</v>
      </c>
      <c r="K115" s="28">
        <f t="shared" si="31"/>
        <v>0</v>
      </c>
      <c r="L115" s="28">
        <f t="shared" si="31"/>
        <v>0</v>
      </c>
      <c r="M115" s="28">
        <f t="shared" si="31"/>
        <v>0</v>
      </c>
      <c r="N115" s="28">
        <f t="shared" si="31"/>
        <v>0</v>
      </c>
      <c r="O115" s="28">
        <f t="shared" si="31"/>
        <v>0</v>
      </c>
      <c r="P115" s="28">
        <f t="shared" si="31"/>
        <v>0</v>
      </c>
      <c r="Q115" s="28">
        <f t="shared" si="31"/>
        <v>0</v>
      </c>
      <c r="R115" s="28">
        <f t="shared" si="31"/>
        <v>0</v>
      </c>
      <c r="S115" s="28">
        <f t="shared" si="31"/>
        <v>0</v>
      </c>
      <c r="T115" s="28">
        <f t="shared" si="31"/>
        <v>0</v>
      </c>
      <c r="U115" s="28">
        <f t="shared" si="31"/>
        <v>0</v>
      </c>
      <c r="V115" s="28">
        <f t="shared" si="31"/>
        <v>0</v>
      </c>
      <c r="W115" s="28">
        <f t="shared" si="31"/>
        <v>0</v>
      </c>
      <c r="X115" s="28">
        <f t="shared" si="31"/>
        <v>0</v>
      </c>
      <c r="Y115" s="28">
        <f t="shared" si="31"/>
        <v>0</v>
      </c>
      <c r="Z115" s="28">
        <f t="shared" si="31"/>
        <v>0</v>
      </c>
      <c r="AA115" s="28">
        <f t="shared" si="31"/>
        <v>0</v>
      </c>
      <c r="AB115" s="28">
        <f t="shared" si="31"/>
        <v>0</v>
      </c>
      <c r="AC115" s="28">
        <f t="shared" si="31"/>
        <v>0</v>
      </c>
      <c r="AD115" s="28">
        <f t="shared" si="31"/>
        <v>0</v>
      </c>
      <c r="AE115" s="28">
        <f t="shared" si="31"/>
        <v>0</v>
      </c>
      <c r="AF115" s="28">
        <f t="shared" si="31"/>
        <v>0</v>
      </c>
      <c r="AG115" s="28">
        <f t="shared" si="31"/>
        <v>0</v>
      </c>
      <c r="AH115" s="28">
        <f t="shared" si="31"/>
        <v>0</v>
      </c>
      <c r="AI115" s="28">
        <f t="shared" si="31"/>
        <v>0</v>
      </c>
      <c r="AJ115" s="28">
        <f t="shared" si="31"/>
        <v>0</v>
      </c>
      <c r="AK115" s="28">
        <f t="shared" si="31"/>
        <v>0</v>
      </c>
      <c r="AL115" s="28">
        <f t="shared" si="31"/>
        <v>0</v>
      </c>
      <c r="AM115" s="28">
        <f t="shared" si="31"/>
        <v>0</v>
      </c>
      <c r="AN115" s="28">
        <f t="shared" si="31"/>
        <v>0</v>
      </c>
      <c r="AO115" s="28">
        <f t="shared" si="31"/>
        <v>0</v>
      </c>
      <c r="AP115" s="28">
        <f t="shared" si="31"/>
        <v>234671</v>
      </c>
      <c r="AQ115" s="28">
        <f t="shared" si="26"/>
        <v>0</v>
      </c>
      <c r="AR115" s="28">
        <f t="shared" si="26"/>
        <v>0</v>
      </c>
      <c r="AS115" s="28">
        <f t="shared" si="26"/>
        <v>0</v>
      </c>
      <c r="AT115" s="28">
        <f t="shared" si="26"/>
        <v>0</v>
      </c>
      <c r="AU115" s="28">
        <f t="shared" si="26"/>
        <v>0</v>
      </c>
    </row>
    <row r="116" spans="2:47">
      <c r="B116" s="25">
        <v>2056</v>
      </c>
      <c r="C116" s="26">
        <v>234034</v>
      </c>
      <c r="D116" s="28">
        <f t="shared" si="25"/>
        <v>0</v>
      </c>
      <c r="E116" s="28">
        <f t="shared" si="31"/>
        <v>0</v>
      </c>
      <c r="F116" s="28">
        <f t="shared" si="31"/>
        <v>0</v>
      </c>
      <c r="G116" s="28">
        <f t="shared" si="31"/>
        <v>0</v>
      </c>
      <c r="H116" s="28">
        <f t="shared" si="31"/>
        <v>0</v>
      </c>
      <c r="I116" s="28">
        <f t="shared" si="31"/>
        <v>0</v>
      </c>
      <c r="J116" s="28">
        <f t="shared" si="31"/>
        <v>0</v>
      </c>
      <c r="K116" s="28">
        <f t="shared" si="31"/>
        <v>0</v>
      </c>
      <c r="L116" s="28">
        <f t="shared" si="31"/>
        <v>0</v>
      </c>
      <c r="M116" s="28">
        <f t="shared" si="31"/>
        <v>0</v>
      </c>
      <c r="N116" s="28">
        <f t="shared" si="31"/>
        <v>0</v>
      </c>
      <c r="O116" s="28">
        <f t="shared" si="31"/>
        <v>0</v>
      </c>
      <c r="P116" s="28">
        <f t="shared" si="31"/>
        <v>0</v>
      </c>
      <c r="Q116" s="28">
        <f t="shared" si="31"/>
        <v>0</v>
      </c>
      <c r="R116" s="28">
        <f t="shared" si="31"/>
        <v>0</v>
      </c>
      <c r="S116" s="28">
        <f t="shared" si="31"/>
        <v>0</v>
      </c>
      <c r="T116" s="28">
        <f t="shared" si="31"/>
        <v>0</v>
      </c>
      <c r="U116" s="28">
        <f t="shared" si="31"/>
        <v>0</v>
      </c>
      <c r="V116" s="28">
        <f t="shared" si="31"/>
        <v>0</v>
      </c>
      <c r="W116" s="28">
        <f t="shared" si="31"/>
        <v>0</v>
      </c>
      <c r="X116" s="28">
        <f t="shared" si="31"/>
        <v>0</v>
      </c>
      <c r="Y116" s="28">
        <f t="shared" si="31"/>
        <v>0</v>
      </c>
      <c r="Z116" s="28">
        <f t="shared" si="31"/>
        <v>0</v>
      </c>
      <c r="AA116" s="28">
        <f t="shared" si="31"/>
        <v>0</v>
      </c>
      <c r="AB116" s="28">
        <f t="shared" si="31"/>
        <v>0</v>
      </c>
      <c r="AC116" s="28">
        <f t="shared" si="31"/>
        <v>0</v>
      </c>
      <c r="AD116" s="28">
        <f t="shared" si="31"/>
        <v>0</v>
      </c>
      <c r="AE116" s="28">
        <f t="shared" si="31"/>
        <v>0</v>
      </c>
      <c r="AF116" s="28">
        <f t="shared" si="31"/>
        <v>0</v>
      </c>
      <c r="AG116" s="28">
        <f t="shared" si="31"/>
        <v>0</v>
      </c>
      <c r="AH116" s="28">
        <f t="shared" si="31"/>
        <v>0</v>
      </c>
      <c r="AI116" s="28">
        <f t="shared" si="31"/>
        <v>0</v>
      </c>
      <c r="AJ116" s="28">
        <f t="shared" si="31"/>
        <v>0</v>
      </c>
      <c r="AK116" s="28">
        <f t="shared" si="31"/>
        <v>0</v>
      </c>
      <c r="AL116" s="28">
        <f t="shared" si="31"/>
        <v>0</v>
      </c>
      <c r="AM116" s="28">
        <f t="shared" si="31"/>
        <v>0</v>
      </c>
      <c r="AN116" s="28">
        <f t="shared" si="31"/>
        <v>0</v>
      </c>
      <c r="AO116" s="28">
        <f t="shared" si="31"/>
        <v>0</v>
      </c>
      <c r="AP116" s="28">
        <f t="shared" si="31"/>
        <v>0</v>
      </c>
      <c r="AQ116" s="28">
        <f t="shared" si="26"/>
        <v>234034</v>
      </c>
      <c r="AR116" s="28">
        <f t="shared" si="26"/>
        <v>0</v>
      </c>
      <c r="AS116" s="28">
        <f t="shared" si="26"/>
        <v>0</v>
      </c>
      <c r="AT116" s="28">
        <f t="shared" si="26"/>
        <v>0</v>
      </c>
      <c r="AU116" s="28">
        <f t="shared" si="26"/>
        <v>0</v>
      </c>
    </row>
    <row r="117" spans="2:47">
      <c r="B117" s="25">
        <v>2057</v>
      </c>
      <c r="C117" s="26">
        <v>227024</v>
      </c>
      <c r="D117" s="28">
        <f t="shared" si="25"/>
        <v>0</v>
      </c>
      <c r="E117" s="28">
        <f t="shared" si="31"/>
        <v>0</v>
      </c>
      <c r="F117" s="28">
        <f t="shared" si="31"/>
        <v>0</v>
      </c>
      <c r="G117" s="28">
        <f t="shared" si="31"/>
        <v>0</v>
      </c>
      <c r="H117" s="28">
        <f t="shared" si="31"/>
        <v>0</v>
      </c>
      <c r="I117" s="28">
        <f t="shared" si="31"/>
        <v>0</v>
      </c>
      <c r="J117" s="28">
        <f t="shared" si="31"/>
        <v>0</v>
      </c>
      <c r="K117" s="28">
        <f t="shared" si="31"/>
        <v>0</v>
      </c>
      <c r="L117" s="28">
        <f t="shared" si="31"/>
        <v>0</v>
      </c>
      <c r="M117" s="28">
        <f t="shared" si="31"/>
        <v>0</v>
      </c>
      <c r="N117" s="28">
        <f t="shared" si="31"/>
        <v>0</v>
      </c>
      <c r="O117" s="28">
        <f t="shared" si="31"/>
        <v>0</v>
      </c>
      <c r="P117" s="28">
        <f t="shared" si="31"/>
        <v>0</v>
      </c>
      <c r="Q117" s="28">
        <f t="shared" si="31"/>
        <v>0</v>
      </c>
      <c r="R117" s="28">
        <f t="shared" si="31"/>
        <v>0</v>
      </c>
      <c r="S117" s="28">
        <f t="shared" si="31"/>
        <v>0</v>
      </c>
      <c r="T117" s="28">
        <f t="shared" si="31"/>
        <v>0</v>
      </c>
      <c r="U117" s="28">
        <f t="shared" si="31"/>
        <v>0</v>
      </c>
      <c r="V117" s="28">
        <f t="shared" si="31"/>
        <v>0</v>
      </c>
      <c r="W117" s="28">
        <f t="shared" si="31"/>
        <v>0</v>
      </c>
      <c r="X117" s="28">
        <f t="shared" si="31"/>
        <v>0</v>
      </c>
      <c r="Y117" s="28">
        <f t="shared" si="31"/>
        <v>0</v>
      </c>
      <c r="Z117" s="28">
        <f t="shared" si="31"/>
        <v>0</v>
      </c>
      <c r="AA117" s="28">
        <f t="shared" si="31"/>
        <v>0</v>
      </c>
      <c r="AB117" s="28">
        <f t="shared" si="31"/>
        <v>0</v>
      </c>
      <c r="AC117" s="28">
        <f t="shared" si="31"/>
        <v>0</v>
      </c>
      <c r="AD117" s="28">
        <f t="shared" ref="E117:AR120" si="32">+IF(AD$76&lt;$B117,0,IF(MOD(AD$76-$B117,$D$63)=0,1,0))*$C117</f>
        <v>0</v>
      </c>
      <c r="AE117" s="28">
        <f t="shared" si="32"/>
        <v>0</v>
      </c>
      <c r="AF117" s="28">
        <f t="shared" si="32"/>
        <v>0</v>
      </c>
      <c r="AG117" s="28">
        <f t="shared" si="32"/>
        <v>0</v>
      </c>
      <c r="AH117" s="28">
        <f t="shared" si="32"/>
        <v>0</v>
      </c>
      <c r="AI117" s="28">
        <f t="shared" si="32"/>
        <v>0</v>
      </c>
      <c r="AJ117" s="28">
        <f t="shared" si="32"/>
        <v>0</v>
      </c>
      <c r="AK117" s="28">
        <f t="shared" si="32"/>
        <v>0</v>
      </c>
      <c r="AL117" s="28">
        <f t="shared" si="32"/>
        <v>0</v>
      </c>
      <c r="AM117" s="28">
        <f t="shared" si="32"/>
        <v>0</v>
      </c>
      <c r="AN117" s="28">
        <f t="shared" si="32"/>
        <v>0</v>
      </c>
      <c r="AO117" s="28">
        <f t="shared" si="32"/>
        <v>0</v>
      </c>
      <c r="AP117" s="28">
        <f t="shared" si="32"/>
        <v>0</v>
      </c>
      <c r="AQ117" s="28">
        <f t="shared" si="26"/>
        <v>0</v>
      </c>
      <c r="AR117" s="28">
        <f t="shared" si="26"/>
        <v>227024</v>
      </c>
      <c r="AS117" s="28">
        <f t="shared" si="26"/>
        <v>0</v>
      </c>
      <c r="AT117" s="28">
        <f t="shared" si="26"/>
        <v>0</v>
      </c>
      <c r="AU117" s="28">
        <f t="shared" si="26"/>
        <v>0</v>
      </c>
    </row>
    <row r="118" spans="2:47">
      <c r="B118" s="25">
        <v>2058</v>
      </c>
      <c r="C118" s="26">
        <v>218421</v>
      </c>
      <c r="D118" s="28">
        <f t="shared" si="25"/>
        <v>0</v>
      </c>
      <c r="E118" s="28">
        <f t="shared" si="32"/>
        <v>0</v>
      </c>
      <c r="F118" s="28">
        <f t="shared" si="32"/>
        <v>0</v>
      </c>
      <c r="G118" s="28">
        <f t="shared" si="32"/>
        <v>0</v>
      </c>
      <c r="H118" s="28">
        <f t="shared" si="32"/>
        <v>0</v>
      </c>
      <c r="I118" s="28">
        <f t="shared" si="32"/>
        <v>0</v>
      </c>
      <c r="J118" s="28">
        <f t="shared" si="32"/>
        <v>0</v>
      </c>
      <c r="K118" s="28">
        <f t="shared" si="32"/>
        <v>0</v>
      </c>
      <c r="L118" s="28">
        <f t="shared" si="32"/>
        <v>0</v>
      </c>
      <c r="M118" s="28">
        <f t="shared" si="32"/>
        <v>0</v>
      </c>
      <c r="N118" s="28">
        <f t="shared" si="32"/>
        <v>0</v>
      </c>
      <c r="O118" s="28">
        <f t="shared" si="32"/>
        <v>0</v>
      </c>
      <c r="P118" s="28">
        <f t="shared" si="32"/>
        <v>0</v>
      </c>
      <c r="Q118" s="28">
        <f t="shared" si="32"/>
        <v>0</v>
      </c>
      <c r="R118" s="28">
        <f t="shared" si="32"/>
        <v>0</v>
      </c>
      <c r="S118" s="28">
        <f t="shared" si="32"/>
        <v>0</v>
      </c>
      <c r="T118" s="28">
        <f t="shared" si="32"/>
        <v>0</v>
      </c>
      <c r="U118" s="28">
        <f t="shared" si="32"/>
        <v>0</v>
      </c>
      <c r="V118" s="28">
        <f t="shared" si="32"/>
        <v>0</v>
      </c>
      <c r="W118" s="28">
        <f t="shared" si="32"/>
        <v>0</v>
      </c>
      <c r="X118" s="28">
        <f t="shared" si="32"/>
        <v>0</v>
      </c>
      <c r="Y118" s="28">
        <f t="shared" si="32"/>
        <v>0</v>
      </c>
      <c r="Z118" s="28">
        <f t="shared" si="32"/>
        <v>0</v>
      </c>
      <c r="AA118" s="28">
        <f t="shared" si="32"/>
        <v>0</v>
      </c>
      <c r="AB118" s="28">
        <f t="shared" si="32"/>
        <v>0</v>
      </c>
      <c r="AC118" s="28">
        <f t="shared" si="32"/>
        <v>0</v>
      </c>
      <c r="AD118" s="28">
        <f t="shared" si="32"/>
        <v>0</v>
      </c>
      <c r="AE118" s="28">
        <f t="shared" si="32"/>
        <v>0</v>
      </c>
      <c r="AF118" s="28">
        <f t="shared" si="32"/>
        <v>0</v>
      </c>
      <c r="AG118" s="28">
        <f t="shared" si="32"/>
        <v>0</v>
      </c>
      <c r="AH118" s="28">
        <f t="shared" si="32"/>
        <v>0</v>
      </c>
      <c r="AI118" s="28">
        <f t="shared" si="32"/>
        <v>0</v>
      </c>
      <c r="AJ118" s="28">
        <f t="shared" si="32"/>
        <v>0</v>
      </c>
      <c r="AK118" s="28">
        <f t="shared" si="32"/>
        <v>0</v>
      </c>
      <c r="AL118" s="28">
        <f t="shared" si="32"/>
        <v>0</v>
      </c>
      <c r="AM118" s="28">
        <f t="shared" si="32"/>
        <v>0</v>
      </c>
      <c r="AN118" s="28">
        <f t="shared" si="32"/>
        <v>0</v>
      </c>
      <c r="AO118" s="28">
        <f t="shared" si="32"/>
        <v>0</v>
      </c>
      <c r="AP118" s="28">
        <f t="shared" si="32"/>
        <v>0</v>
      </c>
      <c r="AQ118" s="28">
        <f t="shared" si="26"/>
        <v>0</v>
      </c>
      <c r="AR118" s="28">
        <f t="shared" si="32"/>
        <v>0</v>
      </c>
      <c r="AS118" s="28">
        <f t="shared" si="26"/>
        <v>218421</v>
      </c>
      <c r="AT118" s="28">
        <f t="shared" si="26"/>
        <v>0</v>
      </c>
      <c r="AU118" s="28">
        <f t="shared" si="26"/>
        <v>0</v>
      </c>
    </row>
    <row r="119" spans="2:47">
      <c r="B119" s="25">
        <v>2059</v>
      </c>
      <c r="C119" s="26">
        <v>205676</v>
      </c>
      <c r="D119" s="28">
        <f t="shared" si="25"/>
        <v>0</v>
      </c>
      <c r="E119" s="28">
        <f t="shared" si="32"/>
        <v>0</v>
      </c>
      <c r="F119" s="28">
        <f t="shared" si="32"/>
        <v>0</v>
      </c>
      <c r="G119" s="28">
        <f t="shared" si="32"/>
        <v>0</v>
      </c>
      <c r="H119" s="28">
        <f t="shared" si="32"/>
        <v>0</v>
      </c>
      <c r="I119" s="28">
        <f t="shared" si="32"/>
        <v>0</v>
      </c>
      <c r="J119" s="28">
        <f t="shared" si="32"/>
        <v>0</v>
      </c>
      <c r="K119" s="28">
        <f t="shared" si="32"/>
        <v>0</v>
      </c>
      <c r="L119" s="28">
        <f t="shared" si="32"/>
        <v>0</v>
      </c>
      <c r="M119" s="28">
        <f t="shared" si="32"/>
        <v>0</v>
      </c>
      <c r="N119" s="28">
        <f t="shared" si="32"/>
        <v>0</v>
      </c>
      <c r="O119" s="28">
        <f t="shared" si="32"/>
        <v>0</v>
      </c>
      <c r="P119" s="28">
        <f t="shared" si="32"/>
        <v>0</v>
      </c>
      <c r="Q119" s="28">
        <f t="shared" si="32"/>
        <v>0</v>
      </c>
      <c r="R119" s="28">
        <f t="shared" si="32"/>
        <v>0</v>
      </c>
      <c r="S119" s="28">
        <f t="shared" si="32"/>
        <v>0</v>
      </c>
      <c r="T119" s="28">
        <f t="shared" si="32"/>
        <v>0</v>
      </c>
      <c r="U119" s="28">
        <f t="shared" si="32"/>
        <v>0</v>
      </c>
      <c r="V119" s="28">
        <f t="shared" si="32"/>
        <v>0</v>
      </c>
      <c r="W119" s="28">
        <f t="shared" si="32"/>
        <v>0</v>
      </c>
      <c r="X119" s="28">
        <f t="shared" si="32"/>
        <v>0</v>
      </c>
      <c r="Y119" s="28">
        <f t="shared" si="32"/>
        <v>0</v>
      </c>
      <c r="Z119" s="28">
        <f t="shared" si="32"/>
        <v>0</v>
      </c>
      <c r="AA119" s="28">
        <f t="shared" si="32"/>
        <v>0</v>
      </c>
      <c r="AB119" s="28">
        <f t="shared" si="32"/>
        <v>0</v>
      </c>
      <c r="AC119" s="28">
        <f t="shared" si="32"/>
        <v>0</v>
      </c>
      <c r="AD119" s="28">
        <f t="shared" si="32"/>
        <v>0</v>
      </c>
      <c r="AE119" s="28">
        <f t="shared" si="32"/>
        <v>0</v>
      </c>
      <c r="AF119" s="28">
        <f t="shared" si="32"/>
        <v>0</v>
      </c>
      <c r="AG119" s="28">
        <f t="shared" si="32"/>
        <v>0</v>
      </c>
      <c r="AH119" s="28">
        <f t="shared" si="32"/>
        <v>0</v>
      </c>
      <c r="AI119" s="28">
        <f t="shared" si="32"/>
        <v>0</v>
      </c>
      <c r="AJ119" s="28">
        <f t="shared" si="32"/>
        <v>0</v>
      </c>
      <c r="AK119" s="28">
        <f t="shared" si="32"/>
        <v>0</v>
      </c>
      <c r="AL119" s="28">
        <f t="shared" si="32"/>
        <v>0</v>
      </c>
      <c r="AM119" s="28">
        <f t="shared" si="32"/>
        <v>0</v>
      </c>
      <c r="AN119" s="28">
        <f t="shared" si="32"/>
        <v>0</v>
      </c>
      <c r="AO119" s="28">
        <f t="shared" si="32"/>
        <v>0</v>
      </c>
      <c r="AP119" s="28">
        <f t="shared" si="32"/>
        <v>0</v>
      </c>
      <c r="AQ119" s="28">
        <f t="shared" si="26"/>
        <v>0</v>
      </c>
      <c r="AR119" s="28">
        <f t="shared" si="26"/>
        <v>0</v>
      </c>
      <c r="AS119" s="28">
        <f t="shared" si="26"/>
        <v>0</v>
      </c>
      <c r="AT119" s="28">
        <f t="shared" si="26"/>
        <v>205676</v>
      </c>
      <c r="AU119" s="28">
        <f t="shared" si="26"/>
        <v>0</v>
      </c>
    </row>
    <row r="120" spans="2:47">
      <c r="B120" s="25">
        <v>2060</v>
      </c>
      <c r="C120" s="26">
        <v>188788</v>
      </c>
      <c r="D120" s="28">
        <f t="shared" si="25"/>
        <v>0</v>
      </c>
      <c r="E120" s="28">
        <f t="shared" si="32"/>
        <v>0</v>
      </c>
      <c r="F120" s="28">
        <f t="shared" si="32"/>
        <v>0</v>
      </c>
      <c r="G120" s="28">
        <f t="shared" si="32"/>
        <v>0</v>
      </c>
      <c r="H120" s="28">
        <f t="shared" si="32"/>
        <v>0</v>
      </c>
      <c r="I120" s="28">
        <f t="shared" si="32"/>
        <v>0</v>
      </c>
      <c r="J120" s="28">
        <f t="shared" si="32"/>
        <v>0</v>
      </c>
      <c r="K120" s="28">
        <f t="shared" si="32"/>
        <v>0</v>
      </c>
      <c r="L120" s="28">
        <f t="shared" si="32"/>
        <v>0</v>
      </c>
      <c r="M120" s="28">
        <f t="shared" si="32"/>
        <v>0</v>
      </c>
      <c r="N120" s="28">
        <f t="shared" si="32"/>
        <v>0</v>
      </c>
      <c r="O120" s="28">
        <f t="shared" si="32"/>
        <v>0</v>
      </c>
      <c r="P120" s="28">
        <f t="shared" si="32"/>
        <v>0</v>
      </c>
      <c r="Q120" s="28">
        <f t="shared" si="32"/>
        <v>0</v>
      </c>
      <c r="R120" s="28">
        <f t="shared" si="32"/>
        <v>0</v>
      </c>
      <c r="S120" s="28">
        <f t="shared" si="32"/>
        <v>0</v>
      </c>
      <c r="T120" s="28">
        <f t="shared" si="32"/>
        <v>0</v>
      </c>
      <c r="U120" s="28">
        <f t="shared" si="32"/>
        <v>0</v>
      </c>
      <c r="V120" s="28">
        <f t="shared" si="32"/>
        <v>0</v>
      </c>
      <c r="W120" s="28">
        <f t="shared" si="32"/>
        <v>0</v>
      </c>
      <c r="X120" s="28">
        <f t="shared" si="32"/>
        <v>0</v>
      </c>
      <c r="Y120" s="28">
        <f t="shared" si="32"/>
        <v>0</v>
      </c>
      <c r="Z120" s="28">
        <f t="shared" si="32"/>
        <v>0</v>
      </c>
      <c r="AA120" s="28">
        <f t="shared" si="32"/>
        <v>0</v>
      </c>
      <c r="AB120" s="28">
        <f t="shared" si="32"/>
        <v>0</v>
      </c>
      <c r="AC120" s="28">
        <f t="shared" si="32"/>
        <v>0</v>
      </c>
      <c r="AD120" s="28">
        <f t="shared" si="32"/>
        <v>0</v>
      </c>
      <c r="AE120" s="28">
        <f t="shared" si="32"/>
        <v>0</v>
      </c>
      <c r="AF120" s="28">
        <f t="shared" si="32"/>
        <v>0</v>
      </c>
      <c r="AG120" s="28">
        <f t="shared" si="32"/>
        <v>0</v>
      </c>
      <c r="AH120" s="28">
        <f t="shared" si="32"/>
        <v>0</v>
      </c>
      <c r="AI120" s="28">
        <f t="shared" si="32"/>
        <v>0</v>
      </c>
      <c r="AJ120" s="28">
        <f t="shared" si="32"/>
        <v>0</v>
      </c>
      <c r="AK120" s="28">
        <f t="shared" si="32"/>
        <v>0</v>
      </c>
      <c r="AL120" s="28">
        <f t="shared" si="32"/>
        <v>0</v>
      </c>
      <c r="AM120" s="28">
        <f t="shared" si="32"/>
        <v>0</v>
      </c>
      <c r="AN120" s="28">
        <f t="shared" si="32"/>
        <v>0</v>
      </c>
      <c r="AO120" s="28">
        <f t="shared" si="32"/>
        <v>0</v>
      </c>
      <c r="AP120" s="28">
        <f t="shared" si="32"/>
        <v>0</v>
      </c>
      <c r="AQ120" s="28">
        <f t="shared" si="26"/>
        <v>0</v>
      </c>
      <c r="AR120" s="28">
        <f t="shared" si="26"/>
        <v>0</v>
      </c>
      <c r="AS120" s="28">
        <f t="shared" si="26"/>
        <v>0</v>
      </c>
      <c r="AT120" s="28">
        <f t="shared" si="26"/>
        <v>0</v>
      </c>
      <c r="AU120" s="28">
        <f t="shared" si="26"/>
        <v>188788</v>
      </c>
    </row>
    <row r="121" spans="2:47">
      <c r="C121" s="30" t="s">
        <v>523</v>
      </c>
      <c r="D121" s="30">
        <f>SUM(D77:D120)</f>
        <v>0</v>
      </c>
      <c r="E121" s="30">
        <f t="shared" ref="E121:AU121" si="33">SUM(E77:E120)</f>
        <v>0</v>
      </c>
      <c r="F121" s="30">
        <f t="shared" si="33"/>
        <v>0</v>
      </c>
      <c r="G121" s="30">
        <f t="shared" si="33"/>
        <v>0</v>
      </c>
      <c r="H121" s="30">
        <f t="shared" si="33"/>
        <v>0</v>
      </c>
      <c r="I121" s="30">
        <f t="shared" si="33"/>
        <v>0</v>
      </c>
      <c r="J121" s="30">
        <f t="shared" si="33"/>
        <v>0</v>
      </c>
      <c r="K121" s="30">
        <f t="shared" si="33"/>
        <v>0</v>
      </c>
      <c r="L121" s="30">
        <f t="shared" si="33"/>
        <v>0</v>
      </c>
      <c r="M121" s="30">
        <f t="shared" si="33"/>
        <v>0</v>
      </c>
      <c r="N121" s="30">
        <f t="shared" si="33"/>
        <v>0</v>
      </c>
      <c r="O121" s="30">
        <f t="shared" si="33"/>
        <v>0</v>
      </c>
      <c r="P121" s="30">
        <f t="shared" si="33"/>
        <v>0</v>
      </c>
      <c r="Q121" s="30">
        <f t="shared" si="33"/>
        <v>0</v>
      </c>
      <c r="R121" s="30">
        <f t="shared" si="33"/>
        <v>0</v>
      </c>
      <c r="S121" s="30">
        <f t="shared" si="33"/>
        <v>0</v>
      </c>
      <c r="T121" s="30">
        <f t="shared" si="33"/>
        <v>0</v>
      </c>
      <c r="U121" s="30">
        <f t="shared" si="33"/>
        <v>0</v>
      </c>
      <c r="V121" s="30">
        <f t="shared" si="33"/>
        <v>637</v>
      </c>
      <c r="W121" s="30">
        <f t="shared" si="33"/>
        <v>956</v>
      </c>
      <c r="X121" s="30">
        <f t="shared" si="33"/>
        <v>1354</v>
      </c>
      <c r="Y121" s="30">
        <f t="shared" si="33"/>
        <v>1673</v>
      </c>
      <c r="Z121" s="30">
        <f t="shared" si="33"/>
        <v>2230</v>
      </c>
      <c r="AA121" s="30">
        <f t="shared" si="33"/>
        <v>5098</v>
      </c>
      <c r="AB121" s="30">
        <f t="shared" si="33"/>
        <v>15613</v>
      </c>
      <c r="AC121" s="30">
        <f t="shared" si="33"/>
        <v>28836</v>
      </c>
      <c r="AD121" s="30">
        <f t="shared" si="33"/>
        <v>39510</v>
      </c>
      <c r="AE121" s="30">
        <f t="shared" si="33"/>
        <v>49149</v>
      </c>
      <c r="AF121" s="30">
        <f t="shared" si="33"/>
        <v>72727</v>
      </c>
      <c r="AG121" s="30">
        <f t="shared" si="33"/>
        <v>91208</v>
      </c>
      <c r="AH121" s="30">
        <f t="shared" si="33"/>
        <v>105307</v>
      </c>
      <c r="AI121" s="30">
        <f t="shared" si="33"/>
        <v>120203</v>
      </c>
      <c r="AJ121" s="30">
        <f t="shared" si="33"/>
        <v>143144</v>
      </c>
      <c r="AK121" s="30">
        <f t="shared" si="33"/>
        <v>182017</v>
      </c>
      <c r="AL121" s="30">
        <f t="shared" si="33"/>
        <v>221289</v>
      </c>
      <c r="AM121" s="30">
        <f t="shared" si="33"/>
        <v>246620</v>
      </c>
      <c r="AN121" s="30">
        <f t="shared" si="33"/>
        <v>266375</v>
      </c>
      <c r="AO121" s="30">
        <f t="shared" si="33"/>
        <v>281271</v>
      </c>
      <c r="AP121" s="30">
        <f t="shared" si="33"/>
        <v>307398</v>
      </c>
      <c r="AQ121" s="30">
        <f t="shared" si="33"/>
        <v>325242</v>
      </c>
      <c r="AR121" s="30">
        <f t="shared" si="33"/>
        <v>332331</v>
      </c>
      <c r="AS121" s="30">
        <f t="shared" si="33"/>
        <v>338624</v>
      </c>
      <c r="AT121" s="30">
        <f t="shared" si="33"/>
        <v>348820</v>
      </c>
      <c r="AU121" s="30">
        <f t="shared" si="33"/>
        <v>370805</v>
      </c>
    </row>
  </sheetData>
  <mergeCells count="1">
    <mergeCell ref="B74:F74"/>
  </mergeCells>
  <hyperlinks>
    <hyperlink ref="B74:F74" location="Res_ElecCalef!A1" display="Ir a Hoja Resumen" xr:uid="{F9C7024F-A06D-4FC1-81F3-8C61CBB455C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BB7C-A605-4FC7-9C36-9660B4FDFB6A}">
  <sheetPr>
    <tabColor theme="5" tint="0.79998168889431442"/>
  </sheetPr>
  <dimension ref="B2:AU104"/>
  <sheetViews>
    <sheetView topLeftCell="A55" workbookViewId="0">
      <selection activeCell="E85" sqref="E85"/>
    </sheetView>
  </sheetViews>
  <sheetFormatPr defaultColWidth="11.42578125" defaultRowHeight="12.95"/>
  <cols>
    <col min="1" max="1" width="11.42578125" style="26"/>
    <col min="2" max="2" width="14.8554687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397</v>
      </c>
      <c r="C3" s="28" t="s">
        <v>498</v>
      </c>
      <c r="D3" s="28">
        <v>1106.0999999999999</v>
      </c>
      <c r="E3" s="28">
        <v>1186.3999999999999</v>
      </c>
      <c r="F3" s="28">
        <v>1281.6999999999998</v>
      </c>
      <c r="G3" s="28">
        <v>1393.8</v>
      </c>
      <c r="H3" s="28">
        <v>1523.2</v>
      </c>
      <c r="I3" s="28">
        <v>1500.5</v>
      </c>
      <c r="J3" s="28">
        <v>1514.4</v>
      </c>
      <c r="K3" s="28">
        <v>1527.1999999999998</v>
      </c>
      <c r="L3" s="28">
        <v>1543.1</v>
      </c>
      <c r="M3" s="28">
        <v>1554.6999999999998</v>
      </c>
      <c r="N3" s="28">
        <v>1563.7</v>
      </c>
      <c r="O3" s="28">
        <v>1570.1999999999996</v>
      </c>
      <c r="P3" s="28">
        <v>1572.3</v>
      </c>
      <c r="Q3" s="28">
        <v>1572.2999999999997</v>
      </c>
      <c r="R3" s="28">
        <v>1586.8999999999999</v>
      </c>
      <c r="S3" s="28">
        <v>1600.8999999999999</v>
      </c>
      <c r="T3" s="28">
        <v>1614.3999999999996</v>
      </c>
      <c r="U3" s="28">
        <v>1628.3999999999996</v>
      </c>
      <c r="V3" s="28">
        <v>1641.1</v>
      </c>
      <c r="W3" s="28">
        <v>1654</v>
      </c>
      <c r="X3" s="28">
        <v>1665.9999999999998</v>
      </c>
      <c r="Y3" s="28">
        <v>1677.5</v>
      </c>
      <c r="Z3" s="28">
        <v>1690.2</v>
      </c>
      <c r="AA3" s="28">
        <v>1700.8999999999999</v>
      </c>
      <c r="AB3" s="28">
        <v>1712.9999999999998</v>
      </c>
      <c r="AC3" s="28">
        <v>1723.3999999999999</v>
      </c>
      <c r="AD3" s="28">
        <v>1735.8</v>
      </c>
      <c r="AE3" s="28">
        <v>1746.8</v>
      </c>
      <c r="AF3" s="28">
        <v>1758.4999999999995</v>
      </c>
      <c r="AG3" s="28">
        <v>1768</v>
      </c>
      <c r="AH3" s="28">
        <v>1779.4</v>
      </c>
      <c r="AI3" s="28">
        <v>1789.9</v>
      </c>
      <c r="AJ3" s="28">
        <v>1800.3999999999999</v>
      </c>
      <c r="AK3" s="28">
        <v>1810.3999999999999</v>
      </c>
      <c r="AL3" s="28">
        <v>1820.5</v>
      </c>
      <c r="AM3" s="28">
        <v>1829.6</v>
      </c>
      <c r="AN3" s="28">
        <v>1837.6</v>
      </c>
      <c r="AO3" s="28">
        <v>1843.7999999999997</v>
      </c>
      <c r="AP3" s="28">
        <v>1849.1</v>
      </c>
      <c r="AQ3" s="28">
        <v>1851.9</v>
      </c>
      <c r="AR3" s="28">
        <v>1855.1999999999998</v>
      </c>
      <c r="AS3" s="28">
        <v>1857.7</v>
      </c>
      <c r="AT3" s="28">
        <v>1857.1</v>
      </c>
      <c r="AU3" s="28">
        <v>1855.6</v>
      </c>
    </row>
    <row r="4" spans="2:47">
      <c r="B4" s="27" t="s">
        <v>432</v>
      </c>
      <c r="C4" s="28" t="s">
        <v>498</v>
      </c>
      <c r="D4" s="28">
        <v>9399</v>
      </c>
      <c r="E4" s="28">
        <v>9876.7999999999993</v>
      </c>
      <c r="F4" s="28">
        <v>10361.5</v>
      </c>
      <c r="G4" s="28">
        <v>10854.699999999997</v>
      </c>
      <c r="H4" s="28">
        <v>11357.6</v>
      </c>
      <c r="I4" s="28">
        <v>11598.1</v>
      </c>
      <c r="J4" s="28">
        <v>11870.100000000002</v>
      </c>
      <c r="K4" s="28">
        <v>12012.199999999999</v>
      </c>
      <c r="L4" s="28">
        <v>12151.900000000001</v>
      </c>
      <c r="M4" s="28">
        <v>12281.5</v>
      </c>
      <c r="N4" s="28">
        <v>12405.400000000001</v>
      </c>
      <c r="O4" s="28">
        <v>12522.8</v>
      </c>
      <c r="P4" s="28">
        <v>12631.4</v>
      </c>
      <c r="Q4" s="28">
        <v>12734.400000000001</v>
      </c>
      <c r="R4" s="28">
        <v>12861.500000000002</v>
      </c>
      <c r="S4" s="28">
        <v>12986.599999999999</v>
      </c>
      <c r="T4" s="28">
        <v>13109</v>
      </c>
      <c r="U4" s="28">
        <v>13231.1</v>
      </c>
      <c r="V4" s="28">
        <v>13348.9</v>
      </c>
      <c r="W4" s="28">
        <v>13465.699999999997</v>
      </c>
      <c r="X4" s="28">
        <v>13578.999999999998</v>
      </c>
      <c r="Y4" s="28">
        <v>13690.099999999997</v>
      </c>
      <c r="Z4" s="28">
        <v>13801</v>
      </c>
      <c r="AA4" s="28">
        <v>13907.3</v>
      </c>
      <c r="AB4" s="28">
        <v>14013.200000000003</v>
      </c>
      <c r="AC4" s="28">
        <v>14115.300000000001</v>
      </c>
      <c r="AD4" s="28">
        <v>14217.900000000001</v>
      </c>
      <c r="AE4" s="28">
        <v>14316.699999999999</v>
      </c>
      <c r="AF4" s="28">
        <v>14414.500000000002</v>
      </c>
      <c r="AG4" s="28">
        <v>14507.5</v>
      </c>
      <c r="AH4" s="28">
        <v>14601.499999999998</v>
      </c>
      <c r="AI4" s="28">
        <v>14692.399999999998</v>
      </c>
      <c r="AJ4" s="28">
        <v>14781.099999999999</v>
      </c>
      <c r="AK4" s="28">
        <v>14867.1</v>
      </c>
      <c r="AL4" s="28">
        <v>14950.999999999996</v>
      </c>
      <c r="AM4" s="28">
        <v>15031.800000000001</v>
      </c>
      <c r="AN4" s="28">
        <v>15109.3</v>
      </c>
      <c r="AO4" s="28">
        <v>15182.799999999997</v>
      </c>
      <c r="AP4" s="28">
        <v>15253.700000000003</v>
      </c>
      <c r="AQ4" s="28">
        <v>15319.6</v>
      </c>
      <c r="AR4" s="28">
        <v>15385.4</v>
      </c>
      <c r="AS4" s="28">
        <v>15449.400000000001</v>
      </c>
      <c r="AT4" s="28">
        <v>15509.3</v>
      </c>
      <c r="AU4" s="28">
        <v>15565.9</v>
      </c>
    </row>
    <row r="5" spans="2:47">
      <c r="B5" s="27" t="s">
        <v>385</v>
      </c>
      <c r="C5" s="28" t="s">
        <v>498</v>
      </c>
      <c r="D5" s="28">
        <v>11279.300000000001</v>
      </c>
      <c r="E5" s="28">
        <v>11923.899999999998</v>
      </c>
      <c r="F5" s="28">
        <v>12561.300000000001</v>
      </c>
      <c r="G5" s="28">
        <v>13191.800000000001</v>
      </c>
      <c r="H5" s="28">
        <v>13814.599999999999</v>
      </c>
      <c r="I5" s="28">
        <v>14957.6</v>
      </c>
      <c r="J5" s="28">
        <v>15235</v>
      </c>
      <c r="K5" s="28">
        <v>15484.1</v>
      </c>
      <c r="L5" s="28">
        <v>15777.400000000001</v>
      </c>
      <c r="M5" s="28">
        <v>16075.900000000001</v>
      </c>
      <c r="N5" s="28">
        <v>16371.8</v>
      </c>
      <c r="O5" s="28">
        <v>16671.3</v>
      </c>
      <c r="P5" s="28">
        <v>16972.8</v>
      </c>
      <c r="Q5" s="28">
        <v>17275.3</v>
      </c>
      <c r="R5" s="28">
        <v>17526.900000000005</v>
      </c>
      <c r="S5" s="28">
        <v>17772.699999999997</v>
      </c>
      <c r="T5" s="28">
        <v>18013.999999999996</v>
      </c>
      <c r="U5" s="28">
        <v>18251.100000000002</v>
      </c>
      <c r="V5" s="28">
        <v>18483.300000000003</v>
      </c>
      <c r="W5" s="28">
        <v>18711.600000000002</v>
      </c>
      <c r="X5" s="28">
        <v>18934.600000000002</v>
      </c>
      <c r="Y5" s="28">
        <v>19152.599999999999</v>
      </c>
      <c r="Z5" s="28">
        <v>19366.000000000004</v>
      </c>
      <c r="AA5" s="28">
        <v>19574</v>
      </c>
      <c r="AB5" s="28">
        <v>19777.100000000002</v>
      </c>
      <c r="AC5" s="28">
        <v>19974.299999999996</v>
      </c>
      <c r="AD5" s="28">
        <v>20166.400000000001</v>
      </c>
      <c r="AE5" s="28">
        <v>20352</v>
      </c>
      <c r="AF5" s="28">
        <v>20532</v>
      </c>
      <c r="AG5" s="28">
        <v>20706</v>
      </c>
      <c r="AH5" s="28">
        <v>20873.899999999998</v>
      </c>
      <c r="AI5" s="28">
        <v>21036</v>
      </c>
      <c r="AJ5" s="28">
        <v>21192.499999999996</v>
      </c>
      <c r="AK5" s="28">
        <v>21343.1</v>
      </c>
      <c r="AL5" s="28">
        <v>21488.2</v>
      </c>
      <c r="AM5" s="28">
        <v>21635.3</v>
      </c>
      <c r="AN5" s="28">
        <v>21785.200000000001</v>
      </c>
      <c r="AO5" s="28">
        <v>21939.5</v>
      </c>
      <c r="AP5" s="28">
        <v>22097.399999999998</v>
      </c>
      <c r="AQ5" s="28">
        <v>22257.700000000004</v>
      </c>
      <c r="AR5" s="28">
        <v>22423.3</v>
      </c>
      <c r="AS5" s="28">
        <v>22591.399999999998</v>
      </c>
      <c r="AT5" s="28">
        <v>22761.799999999996</v>
      </c>
      <c r="AU5" s="28">
        <v>22936.399999999998</v>
      </c>
    </row>
    <row r="6" spans="2:47">
      <c r="B6" s="27" t="s">
        <v>434</v>
      </c>
      <c r="C6" s="28" t="s">
        <v>498</v>
      </c>
      <c r="D6" s="28">
        <v>5345</v>
      </c>
      <c r="E6" s="28">
        <v>5406.1</v>
      </c>
      <c r="F6" s="28">
        <v>5462.0999999999995</v>
      </c>
      <c r="G6" s="28">
        <v>5512.7999999999993</v>
      </c>
      <c r="H6" s="28">
        <v>5557.6</v>
      </c>
      <c r="I6" s="28">
        <v>5669.6</v>
      </c>
      <c r="J6" s="28">
        <v>5746.4</v>
      </c>
      <c r="K6" s="28">
        <v>5808.4</v>
      </c>
      <c r="L6" s="28">
        <v>5869.7999999999993</v>
      </c>
      <c r="M6" s="28">
        <v>5926.1</v>
      </c>
      <c r="N6" s="28">
        <v>5981.5</v>
      </c>
      <c r="O6" s="28">
        <v>6035.3</v>
      </c>
      <c r="P6" s="28">
        <v>6087.5999999999995</v>
      </c>
      <c r="Q6" s="28">
        <v>6138.2</v>
      </c>
      <c r="R6" s="28">
        <v>6193.5</v>
      </c>
      <c r="S6" s="28">
        <v>6247.9</v>
      </c>
      <c r="T6" s="28">
        <v>6301.8</v>
      </c>
      <c r="U6" s="28">
        <v>6354.5</v>
      </c>
      <c r="V6" s="28">
        <v>6406.1</v>
      </c>
      <c r="W6" s="28">
        <v>6456.9000000000005</v>
      </c>
      <c r="X6" s="28">
        <v>6507.1</v>
      </c>
      <c r="Y6" s="28">
        <v>6555.9</v>
      </c>
      <c r="Z6" s="28">
        <v>6603.7000000000007</v>
      </c>
      <c r="AA6" s="28">
        <v>6648.7999999999993</v>
      </c>
      <c r="AB6" s="28">
        <v>6691.9</v>
      </c>
      <c r="AC6" s="28">
        <v>6733</v>
      </c>
      <c r="AD6" s="28">
        <v>6772.7000000000007</v>
      </c>
      <c r="AE6" s="28">
        <v>6810.7</v>
      </c>
      <c r="AF6" s="28">
        <v>6846.4</v>
      </c>
      <c r="AG6" s="28">
        <v>6880</v>
      </c>
      <c r="AH6" s="28">
        <v>6911.6</v>
      </c>
      <c r="AI6" s="28">
        <v>6940.8</v>
      </c>
      <c r="AJ6" s="28">
        <v>6967.2000000000007</v>
      </c>
      <c r="AK6" s="28">
        <v>6990.8</v>
      </c>
      <c r="AL6" s="28">
        <v>7011.2999999999993</v>
      </c>
      <c r="AM6" s="28">
        <v>7028.5</v>
      </c>
      <c r="AN6" s="28">
        <v>7041.6</v>
      </c>
      <c r="AO6" s="28">
        <v>7050.8</v>
      </c>
      <c r="AP6" s="28">
        <v>7055.6</v>
      </c>
      <c r="AQ6" s="28">
        <v>7055.9</v>
      </c>
      <c r="AR6" s="28">
        <v>7050.9</v>
      </c>
      <c r="AS6" s="28">
        <v>7040.7999999999993</v>
      </c>
      <c r="AT6" s="28">
        <v>7024.7000000000007</v>
      </c>
      <c r="AU6" s="28">
        <v>7002.5</v>
      </c>
    </row>
    <row r="7" spans="2:47">
      <c r="B7" s="27" t="s">
        <v>439</v>
      </c>
      <c r="C7" s="28" t="s">
        <v>498</v>
      </c>
      <c r="D7" s="28">
        <v>126.5</v>
      </c>
      <c r="E7" s="28">
        <v>153.20000000000002</v>
      </c>
      <c r="F7" s="28">
        <v>179.60000000000002</v>
      </c>
      <c r="G7" s="28">
        <v>206.20000000000005</v>
      </c>
      <c r="H7" s="28">
        <v>232.60000000000002</v>
      </c>
      <c r="I7" s="28">
        <v>232.5</v>
      </c>
      <c r="J7" s="28">
        <v>232.1</v>
      </c>
      <c r="K7" s="28">
        <v>231.6</v>
      </c>
      <c r="L7" s="28">
        <v>231.10000000000002</v>
      </c>
      <c r="M7" s="28">
        <v>230.90000000000003</v>
      </c>
      <c r="N7" s="28">
        <v>230.1</v>
      </c>
      <c r="O7" s="28">
        <v>229.9</v>
      </c>
      <c r="P7" s="28">
        <v>229.50000000000003</v>
      </c>
      <c r="Q7" s="28">
        <v>229.3</v>
      </c>
      <c r="R7" s="28">
        <v>228.6</v>
      </c>
      <c r="S7" s="28">
        <v>228.29999999999998</v>
      </c>
      <c r="T7" s="28">
        <v>228</v>
      </c>
      <c r="U7" s="28">
        <v>227.79999999999998</v>
      </c>
      <c r="V7" s="28">
        <v>227.20000000000002</v>
      </c>
      <c r="W7" s="28">
        <v>227.20000000000002</v>
      </c>
      <c r="X7" s="28">
        <v>226.89999999999998</v>
      </c>
      <c r="Y7" s="28">
        <v>226.79999999999998</v>
      </c>
      <c r="Z7" s="28">
        <v>226.5</v>
      </c>
      <c r="AA7" s="28">
        <v>226.29999999999998</v>
      </c>
      <c r="AB7" s="28">
        <v>226.1</v>
      </c>
      <c r="AC7" s="28">
        <v>225.9</v>
      </c>
      <c r="AD7" s="28">
        <v>225.7</v>
      </c>
      <c r="AE7" s="28">
        <v>225.3</v>
      </c>
      <c r="AF7" s="28">
        <v>225.3</v>
      </c>
      <c r="AG7" s="28">
        <v>224.99999999999997</v>
      </c>
      <c r="AH7" s="28">
        <v>224.99999999999997</v>
      </c>
      <c r="AI7" s="28">
        <v>224.89999999999998</v>
      </c>
      <c r="AJ7" s="28">
        <v>224.79999999999998</v>
      </c>
      <c r="AK7" s="28">
        <v>224.7</v>
      </c>
      <c r="AL7" s="28">
        <v>224.29999999999998</v>
      </c>
      <c r="AM7" s="28">
        <v>224.2</v>
      </c>
      <c r="AN7" s="28">
        <v>224.1</v>
      </c>
      <c r="AO7" s="28">
        <v>224</v>
      </c>
      <c r="AP7" s="28">
        <v>224</v>
      </c>
      <c r="AQ7" s="28">
        <v>223.9</v>
      </c>
      <c r="AR7" s="28">
        <v>223.9</v>
      </c>
      <c r="AS7" s="28">
        <v>223.9</v>
      </c>
      <c r="AT7" s="28">
        <v>223.6</v>
      </c>
      <c r="AU7" s="28">
        <v>223.5</v>
      </c>
    </row>
    <row r="8" spans="2:47">
      <c r="B8" s="27" t="s">
        <v>391</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436</v>
      </c>
      <c r="C9" s="28" t="s">
        <v>498</v>
      </c>
      <c r="D9" s="28">
        <v>15899.2</v>
      </c>
      <c r="E9" s="28">
        <v>17751.7</v>
      </c>
      <c r="F9" s="28">
        <v>19640.3</v>
      </c>
      <c r="G9" s="28">
        <v>21560.600000000002</v>
      </c>
      <c r="H9" s="28">
        <v>23507.599999999999</v>
      </c>
      <c r="I9" s="28">
        <v>23498.800000000003</v>
      </c>
      <c r="J9" s="28">
        <v>23780.799999999999</v>
      </c>
      <c r="K9" s="28">
        <v>23937.4</v>
      </c>
      <c r="L9" s="28">
        <v>24067</v>
      </c>
      <c r="M9" s="28">
        <v>24150.799999999996</v>
      </c>
      <c r="N9" s="28">
        <v>24215.199999999997</v>
      </c>
      <c r="O9" s="28">
        <v>24263</v>
      </c>
      <c r="P9" s="28">
        <v>24261.1</v>
      </c>
      <c r="Q9" s="28">
        <v>24252.100000000002</v>
      </c>
      <c r="R9" s="28">
        <v>24391.999999999996</v>
      </c>
      <c r="S9" s="28">
        <v>24528.599999999995</v>
      </c>
      <c r="T9" s="28">
        <v>24657.100000000002</v>
      </c>
      <c r="U9" s="28">
        <v>24802.799999999996</v>
      </c>
      <c r="V9" s="28">
        <v>24921.500000000004</v>
      </c>
      <c r="W9" s="28">
        <v>25048.9</v>
      </c>
      <c r="X9" s="28">
        <v>25164.400000000001</v>
      </c>
      <c r="Y9" s="28">
        <v>25269.4</v>
      </c>
      <c r="Z9" s="28">
        <v>25406.7</v>
      </c>
      <c r="AA9" s="28">
        <v>25506.7</v>
      </c>
      <c r="AB9" s="28">
        <v>25632.2</v>
      </c>
      <c r="AC9" s="28">
        <v>25727.8</v>
      </c>
      <c r="AD9" s="28">
        <v>25860.100000000002</v>
      </c>
      <c r="AE9" s="28">
        <v>25966.6</v>
      </c>
      <c r="AF9" s="28">
        <v>26088.800000000003</v>
      </c>
      <c r="AG9" s="28">
        <v>26163.5</v>
      </c>
      <c r="AH9" s="28">
        <v>26281.3</v>
      </c>
      <c r="AI9" s="28">
        <v>26378.400000000001</v>
      </c>
      <c r="AJ9" s="28">
        <v>26482.100000000002</v>
      </c>
      <c r="AK9" s="28">
        <v>26567.300000000007</v>
      </c>
      <c r="AL9" s="28">
        <v>26658.600000000006</v>
      </c>
      <c r="AM9" s="28">
        <v>26738.9</v>
      </c>
      <c r="AN9" s="28">
        <v>26801.200000000001</v>
      </c>
      <c r="AO9" s="28">
        <v>26808.5</v>
      </c>
      <c r="AP9" s="28">
        <v>26802.9</v>
      </c>
      <c r="AQ9" s="28">
        <v>26736.199999999997</v>
      </c>
      <c r="AR9" s="28">
        <v>26673.899999999998</v>
      </c>
      <c r="AS9" s="28">
        <v>26599.599999999999</v>
      </c>
      <c r="AT9" s="28">
        <v>26474.7</v>
      </c>
      <c r="AU9" s="28">
        <v>26345.8</v>
      </c>
    </row>
    <row r="10" spans="2:47">
      <c r="B10" s="27" t="s">
        <v>501</v>
      </c>
      <c r="C10" s="29" t="s">
        <v>498</v>
      </c>
      <c r="D10" s="30">
        <f>SUM(D3:D9)</f>
        <v>43155.100000000006</v>
      </c>
      <c r="E10" s="30">
        <f t="shared" ref="E10:AU10" si="0">SUM(E3:E9)</f>
        <v>46298.1</v>
      </c>
      <c r="F10" s="30">
        <f t="shared" si="0"/>
        <v>49486.5</v>
      </c>
      <c r="G10" s="30">
        <f t="shared" si="0"/>
        <v>52719.899999999994</v>
      </c>
      <c r="H10" s="30">
        <f t="shared" si="0"/>
        <v>55993.2</v>
      </c>
      <c r="I10" s="30">
        <f t="shared" si="0"/>
        <v>57457.100000000006</v>
      </c>
      <c r="J10" s="30">
        <f t="shared" si="0"/>
        <v>58378.8</v>
      </c>
      <c r="K10" s="30">
        <f t="shared" si="0"/>
        <v>59000.9</v>
      </c>
      <c r="L10" s="30">
        <f t="shared" si="0"/>
        <v>59640.299999999996</v>
      </c>
      <c r="M10" s="30">
        <f t="shared" si="0"/>
        <v>60219.9</v>
      </c>
      <c r="N10" s="30">
        <f t="shared" si="0"/>
        <v>60767.7</v>
      </c>
      <c r="O10" s="30">
        <f t="shared" si="0"/>
        <v>61292.5</v>
      </c>
      <c r="P10" s="30">
        <f t="shared" si="0"/>
        <v>61754.7</v>
      </c>
      <c r="Q10" s="30">
        <f t="shared" si="0"/>
        <v>62201.600000000006</v>
      </c>
      <c r="R10" s="30">
        <f t="shared" si="0"/>
        <v>62789.399999999994</v>
      </c>
      <c r="S10" s="30">
        <f t="shared" si="0"/>
        <v>63365</v>
      </c>
      <c r="T10" s="30">
        <f t="shared" si="0"/>
        <v>63924.3</v>
      </c>
      <c r="U10" s="30">
        <f t="shared" si="0"/>
        <v>64495.700000000004</v>
      </c>
      <c r="V10" s="30">
        <f t="shared" si="0"/>
        <v>65028.100000000006</v>
      </c>
      <c r="W10" s="30">
        <f t="shared" si="0"/>
        <v>65564.3</v>
      </c>
      <c r="X10" s="30">
        <f t="shared" si="0"/>
        <v>66078</v>
      </c>
      <c r="Y10" s="30">
        <f t="shared" si="0"/>
        <v>66572.3</v>
      </c>
      <c r="Z10" s="30">
        <f t="shared" si="0"/>
        <v>67094.100000000006</v>
      </c>
      <c r="AA10" s="30">
        <f t="shared" si="0"/>
        <v>67564</v>
      </c>
      <c r="AB10" s="30">
        <f t="shared" si="0"/>
        <v>68053.5</v>
      </c>
      <c r="AC10" s="30">
        <f t="shared" si="0"/>
        <v>68499.7</v>
      </c>
      <c r="AD10" s="30">
        <f t="shared" si="0"/>
        <v>68978.600000000006</v>
      </c>
      <c r="AE10" s="30">
        <f t="shared" si="0"/>
        <v>69418.100000000006</v>
      </c>
      <c r="AF10" s="30">
        <f t="shared" si="0"/>
        <v>69865.5</v>
      </c>
      <c r="AG10" s="30">
        <f t="shared" si="0"/>
        <v>70250</v>
      </c>
      <c r="AH10" s="30">
        <f t="shared" si="0"/>
        <v>70672.7</v>
      </c>
      <c r="AI10" s="30">
        <f t="shared" si="0"/>
        <v>71062.400000000009</v>
      </c>
      <c r="AJ10" s="30">
        <f t="shared" si="0"/>
        <v>71448.100000000006</v>
      </c>
      <c r="AK10" s="30">
        <f t="shared" si="0"/>
        <v>71803.400000000009</v>
      </c>
      <c r="AL10" s="30">
        <f t="shared" si="0"/>
        <v>72153.900000000009</v>
      </c>
      <c r="AM10" s="30">
        <f t="shared" si="0"/>
        <v>72488.299999999988</v>
      </c>
      <c r="AN10" s="30">
        <f t="shared" si="0"/>
        <v>72799</v>
      </c>
      <c r="AO10" s="30">
        <f t="shared" si="0"/>
        <v>73049.399999999994</v>
      </c>
      <c r="AP10" s="30">
        <f t="shared" si="0"/>
        <v>73282.7</v>
      </c>
      <c r="AQ10" s="30">
        <f t="shared" si="0"/>
        <v>73445.200000000012</v>
      </c>
      <c r="AR10" s="30">
        <f t="shared" si="0"/>
        <v>73612.599999999991</v>
      </c>
      <c r="AS10" s="30">
        <f t="shared" si="0"/>
        <v>73762.8</v>
      </c>
      <c r="AT10" s="30">
        <f t="shared" si="0"/>
        <v>73851.199999999997</v>
      </c>
      <c r="AU10" s="30">
        <f t="shared" si="0"/>
        <v>73929.7</v>
      </c>
    </row>
    <row r="13" spans="2:47">
      <c r="B13" s="26" t="s">
        <v>588</v>
      </c>
      <c r="C13" s="26" t="s">
        <v>401</v>
      </c>
      <c r="D13" s="97">
        <v>0.7</v>
      </c>
    </row>
    <row r="15" spans="2:47">
      <c r="B15" s="27" t="s">
        <v>589</v>
      </c>
      <c r="C15" s="28" t="s">
        <v>498</v>
      </c>
      <c r="D15" s="28">
        <f>+D9*$D$13</f>
        <v>11129.44</v>
      </c>
      <c r="E15" s="28">
        <f t="shared" ref="E15:AU15" si="1">+E9*$D$13</f>
        <v>12426.19</v>
      </c>
      <c r="F15" s="28">
        <f t="shared" si="1"/>
        <v>13748.21</v>
      </c>
      <c r="G15" s="28">
        <f t="shared" si="1"/>
        <v>15092.42</v>
      </c>
      <c r="H15" s="28">
        <f t="shared" si="1"/>
        <v>16455.32</v>
      </c>
      <c r="I15" s="28">
        <f t="shared" si="1"/>
        <v>16449.16</v>
      </c>
      <c r="J15" s="28">
        <f t="shared" si="1"/>
        <v>16646.559999999998</v>
      </c>
      <c r="K15" s="28">
        <f t="shared" si="1"/>
        <v>16756.18</v>
      </c>
      <c r="L15" s="28">
        <f t="shared" si="1"/>
        <v>16846.899999999998</v>
      </c>
      <c r="M15" s="28">
        <f t="shared" si="1"/>
        <v>16905.559999999998</v>
      </c>
      <c r="N15" s="28">
        <f t="shared" si="1"/>
        <v>16950.639999999996</v>
      </c>
      <c r="O15" s="28">
        <f t="shared" si="1"/>
        <v>16984.099999999999</v>
      </c>
      <c r="P15" s="28">
        <f t="shared" si="1"/>
        <v>16982.769999999997</v>
      </c>
      <c r="Q15" s="28">
        <f t="shared" si="1"/>
        <v>16976.47</v>
      </c>
      <c r="R15" s="28">
        <f t="shared" si="1"/>
        <v>17074.399999999998</v>
      </c>
      <c r="S15" s="28">
        <f t="shared" si="1"/>
        <v>17170.019999999997</v>
      </c>
      <c r="T15" s="28">
        <f t="shared" si="1"/>
        <v>17259.97</v>
      </c>
      <c r="U15" s="28">
        <f t="shared" si="1"/>
        <v>17361.959999999995</v>
      </c>
      <c r="V15" s="28">
        <f t="shared" si="1"/>
        <v>17445.050000000003</v>
      </c>
      <c r="W15" s="28">
        <f t="shared" si="1"/>
        <v>17534.23</v>
      </c>
      <c r="X15" s="28">
        <f t="shared" si="1"/>
        <v>17615.079999999998</v>
      </c>
      <c r="Y15" s="28">
        <f t="shared" si="1"/>
        <v>17688.579999999998</v>
      </c>
      <c r="Z15" s="28">
        <f t="shared" si="1"/>
        <v>17784.689999999999</v>
      </c>
      <c r="AA15" s="28">
        <f t="shared" si="1"/>
        <v>17854.689999999999</v>
      </c>
      <c r="AB15" s="28">
        <f t="shared" si="1"/>
        <v>17942.54</v>
      </c>
      <c r="AC15" s="28">
        <f t="shared" si="1"/>
        <v>18009.46</v>
      </c>
      <c r="AD15" s="28">
        <f t="shared" si="1"/>
        <v>18102.07</v>
      </c>
      <c r="AE15" s="28">
        <f t="shared" si="1"/>
        <v>18176.62</v>
      </c>
      <c r="AF15" s="28">
        <f t="shared" si="1"/>
        <v>18262.16</v>
      </c>
      <c r="AG15" s="28">
        <f t="shared" si="1"/>
        <v>18314.449999999997</v>
      </c>
      <c r="AH15" s="28">
        <f t="shared" si="1"/>
        <v>18396.91</v>
      </c>
      <c r="AI15" s="28">
        <f t="shared" si="1"/>
        <v>18464.88</v>
      </c>
      <c r="AJ15" s="28">
        <f t="shared" si="1"/>
        <v>18537.47</v>
      </c>
      <c r="AK15" s="28">
        <f t="shared" si="1"/>
        <v>18597.110000000004</v>
      </c>
      <c r="AL15" s="28">
        <f t="shared" si="1"/>
        <v>18661.020000000004</v>
      </c>
      <c r="AM15" s="28">
        <f t="shared" si="1"/>
        <v>18717.23</v>
      </c>
      <c r="AN15" s="28">
        <f t="shared" si="1"/>
        <v>18760.84</v>
      </c>
      <c r="AO15" s="28">
        <f t="shared" si="1"/>
        <v>18765.949999999997</v>
      </c>
      <c r="AP15" s="28">
        <f t="shared" si="1"/>
        <v>18762.03</v>
      </c>
      <c r="AQ15" s="28">
        <f t="shared" si="1"/>
        <v>18715.339999999997</v>
      </c>
      <c r="AR15" s="28">
        <f t="shared" si="1"/>
        <v>18671.729999999996</v>
      </c>
      <c r="AS15" s="28">
        <f t="shared" si="1"/>
        <v>18619.719999999998</v>
      </c>
      <c r="AT15" s="28">
        <f t="shared" si="1"/>
        <v>18532.29</v>
      </c>
      <c r="AU15" s="28">
        <f t="shared" si="1"/>
        <v>18442.059999999998</v>
      </c>
    </row>
    <row r="17" spans="2:47">
      <c r="C17" s="26">
        <v>10000</v>
      </c>
    </row>
    <row r="18" spans="2:47">
      <c r="B18" s="26" t="s">
        <v>590</v>
      </c>
      <c r="C18" s="26" t="s">
        <v>591</v>
      </c>
      <c r="D18" s="98">
        <v>0</v>
      </c>
      <c r="E18" s="98">
        <v>0</v>
      </c>
      <c r="F18" s="98">
        <v>0</v>
      </c>
      <c r="G18" s="98">
        <v>0</v>
      </c>
      <c r="H18" s="98">
        <v>0</v>
      </c>
      <c r="I18" s="98">
        <v>0</v>
      </c>
      <c r="J18" s="98">
        <v>0</v>
      </c>
      <c r="K18" s="98">
        <v>0</v>
      </c>
      <c r="L18" s="98">
        <v>0</v>
      </c>
      <c r="M18" s="98">
        <v>0</v>
      </c>
      <c r="N18" s="98">
        <v>0</v>
      </c>
      <c r="O18" s="98">
        <v>0</v>
      </c>
      <c r="P18" s="98">
        <v>0</v>
      </c>
      <c r="Q18" s="98">
        <f>+$C$17</f>
        <v>10000</v>
      </c>
      <c r="R18" s="98">
        <f>+Q18+$C$17</f>
        <v>20000</v>
      </c>
      <c r="S18" s="98">
        <f t="shared" ref="S18:AU18" si="2">+R18+$C$17</f>
        <v>30000</v>
      </c>
      <c r="T18" s="98">
        <f t="shared" si="2"/>
        <v>40000</v>
      </c>
      <c r="U18" s="98">
        <f t="shared" si="2"/>
        <v>50000</v>
      </c>
      <c r="V18" s="98">
        <f t="shared" si="2"/>
        <v>60000</v>
      </c>
      <c r="W18" s="98">
        <f t="shared" si="2"/>
        <v>70000</v>
      </c>
      <c r="X18" s="98">
        <f t="shared" si="2"/>
        <v>80000</v>
      </c>
      <c r="Y18" s="98">
        <f t="shared" si="2"/>
        <v>90000</v>
      </c>
      <c r="Z18" s="98">
        <f t="shared" si="2"/>
        <v>100000</v>
      </c>
      <c r="AA18" s="98">
        <f t="shared" si="2"/>
        <v>110000</v>
      </c>
      <c r="AB18" s="98">
        <f t="shared" si="2"/>
        <v>120000</v>
      </c>
      <c r="AC18" s="98">
        <f t="shared" si="2"/>
        <v>130000</v>
      </c>
      <c r="AD18" s="98">
        <f t="shared" si="2"/>
        <v>140000</v>
      </c>
      <c r="AE18" s="98">
        <f t="shared" si="2"/>
        <v>150000</v>
      </c>
      <c r="AF18" s="98">
        <f t="shared" si="2"/>
        <v>160000</v>
      </c>
      <c r="AG18" s="98">
        <f t="shared" si="2"/>
        <v>170000</v>
      </c>
      <c r="AH18" s="98">
        <f t="shared" si="2"/>
        <v>180000</v>
      </c>
      <c r="AI18" s="98">
        <f t="shared" si="2"/>
        <v>190000</v>
      </c>
      <c r="AJ18" s="98">
        <f t="shared" si="2"/>
        <v>200000</v>
      </c>
      <c r="AK18" s="98">
        <f t="shared" si="2"/>
        <v>210000</v>
      </c>
      <c r="AL18" s="98">
        <f t="shared" si="2"/>
        <v>220000</v>
      </c>
      <c r="AM18" s="98">
        <f t="shared" si="2"/>
        <v>230000</v>
      </c>
      <c r="AN18" s="98">
        <f t="shared" si="2"/>
        <v>240000</v>
      </c>
      <c r="AO18" s="98">
        <f t="shared" si="2"/>
        <v>250000</v>
      </c>
      <c r="AP18" s="98">
        <f t="shared" si="2"/>
        <v>260000</v>
      </c>
      <c r="AQ18" s="98">
        <f t="shared" si="2"/>
        <v>270000</v>
      </c>
      <c r="AR18" s="98">
        <f t="shared" si="2"/>
        <v>280000</v>
      </c>
      <c r="AS18" s="98">
        <f t="shared" si="2"/>
        <v>290000</v>
      </c>
      <c r="AT18" s="98">
        <f t="shared" si="2"/>
        <v>300000</v>
      </c>
      <c r="AU18" s="98">
        <f t="shared" si="2"/>
        <v>310000</v>
      </c>
    </row>
    <row r="19" spans="2:47">
      <c r="B19" s="26" t="s">
        <v>592</v>
      </c>
      <c r="C19" s="26" t="s">
        <v>534</v>
      </c>
      <c r="D19" s="26">
        <v>9800</v>
      </c>
    </row>
    <row r="20" spans="2:47">
      <c r="B20" s="26" t="s">
        <v>593</v>
      </c>
      <c r="C20" s="26" t="s">
        <v>594</v>
      </c>
      <c r="D20" s="26">
        <f>133+7</f>
        <v>140</v>
      </c>
    </row>
    <row r="21" spans="2:47">
      <c r="C21" s="26" t="s">
        <v>595</v>
      </c>
      <c r="D21" s="26">
        <f>+D20/D19</f>
        <v>1.4285714285714285E-2</v>
      </c>
    </row>
    <row r="22" spans="2:47">
      <c r="B22" s="26" t="s">
        <v>596</v>
      </c>
      <c r="C22" s="28" t="s">
        <v>498</v>
      </c>
      <c r="D22" s="99">
        <f>+$D$21*D18</f>
        <v>0</v>
      </c>
      <c r="E22" s="99">
        <f t="shared" ref="E22:AU22" si="3">+$D$21*E18</f>
        <v>0</v>
      </c>
      <c r="F22" s="99">
        <f t="shared" si="3"/>
        <v>0</v>
      </c>
      <c r="G22" s="99">
        <f t="shared" si="3"/>
        <v>0</v>
      </c>
      <c r="H22" s="99">
        <f t="shared" si="3"/>
        <v>0</v>
      </c>
      <c r="I22" s="99">
        <f t="shared" si="3"/>
        <v>0</v>
      </c>
      <c r="J22" s="99">
        <f t="shared" si="3"/>
        <v>0</v>
      </c>
      <c r="K22" s="99">
        <f t="shared" si="3"/>
        <v>0</v>
      </c>
      <c r="L22" s="99">
        <f t="shared" si="3"/>
        <v>0</v>
      </c>
      <c r="M22" s="99">
        <f t="shared" si="3"/>
        <v>0</v>
      </c>
      <c r="N22" s="99">
        <f t="shared" si="3"/>
        <v>0</v>
      </c>
      <c r="O22" s="99">
        <f t="shared" si="3"/>
        <v>0</v>
      </c>
      <c r="P22" s="99">
        <f t="shared" si="3"/>
        <v>0</v>
      </c>
      <c r="Q22" s="99">
        <f t="shared" si="3"/>
        <v>142.85714285714286</v>
      </c>
      <c r="R22" s="99">
        <f t="shared" si="3"/>
        <v>285.71428571428572</v>
      </c>
      <c r="S22" s="99">
        <f t="shared" si="3"/>
        <v>428.57142857142856</v>
      </c>
      <c r="T22" s="99">
        <f t="shared" si="3"/>
        <v>571.42857142857144</v>
      </c>
      <c r="U22" s="99">
        <f t="shared" si="3"/>
        <v>714.28571428571422</v>
      </c>
      <c r="V22" s="99">
        <f t="shared" si="3"/>
        <v>857.14285714285711</v>
      </c>
      <c r="W22" s="99">
        <f t="shared" si="3"/>
        <v>1000</v>
      </c>
      <c r="X22" s="99">
        <f t="shared" si="3"/>
        <v>1142.8571428571429</v>
      </c>
      <c r="Y22" s="99">
        <f t="shared" si="3"/>
        <v>1285.7142857142858</v>
      </c>
      <c r="Z22" s="99">
        <f t="shared" si="3"/>
        <v>1428.5714285714284</v>
      </c>
      <c r="AA22" s="99">
        <f t="shared" si="3"/>
        <v>1571.4285714285713</v>
      </c>
      <c r="AB22" s="99">
        <f t="shared" si="3"/>
        <v>1714.2857142857142</v>
      </c>
      <c r="AC22" s="99">
        <f t="shared" si="3"/>
        <v>1857.1428571428571</v>
      </c>
      <c r="AD22" s="99">
        <f t="shared" si="3"/>
        <v>2000</v>
      </c>
      <c r="AE22" s="99">
        <f t="shared" si="3"/>
        <v>2142.8571428571427</v>
      </c>
      <c r="AF22" s="99">
        <f t="shared" si="3"/>
        <v>2285.7142857142858</v>
      </c>
      <c r="AG22" s="99">
        <f t="shared" si="3"/>
        <v>2428.5714285714284</v>
      </c>
      <c r="AH22" s="99">
        <f t="shared" si="3"/>
        <v>2571.4285714285716</v>
      </c>
      <c r="AI22" s="99">
        <f t="shared" si="3"/>
        <v>2714.2857142857142</v>
      </c>
      <c r="AJ22" s="99">
        <f t="shared" si="3"/>
        <v>2857.1428571428569</v>
      </c>
      <c r="AK22" s="99">
        <f t="shared" si="3"/>
        <v>3000</v>
      </c>
      <c r="AL22" s="99">
        <f t="shared" si="3"/>
        <v>3142.8571428571427</v>
      </c>
      <c r="AM22" s="99">
        <f t="shared" si="3"/>
        <v>3285.7142857142858</v>
      </c>
      <c r="AN22" s="99">
        <f t="shared" si="3"/>
        <v>3428.5714285714284</v>
      </c>
      <c r="AO22" s="99">
        <f t="shared" si="3"/>
        <v>3571.4285714285711</v>
      </c>
      <c r="AP22" s="99">
        <f t="shared" si="3"/>
        <v>3714.2857142857142</v>
      </c>
      <c r="AQ22" s="99">
        <f t="shared" si="3"/>
        <v>3857.1428571428569</v>
      </c>
      <c r="AR22" s="99">
        <f t="shared" si="3"/>
        <v>4000</v>
      </c>
      <c r="AS22" s="99">
        <f t="shared" si="3"/>
        <v>4142.8571428571431</v>
      </c>
      <c r="AT22" s="99">
        <f t="shared" si="3"/>
        <v>4285.7142857142853</v>
      </c>
      <c r="AU22" s="99">
        <f t="shared" si="3"/>
        <v>4428.5714285714284</v>
      </c>
    </row>
    <row r="23" spans="2:47">
      <c r="C23" s="26" t="s">
        <v>515</v>
      </c>
      <c r="E23" s="98">
        <f>+CONVERT(E22,"Tcal","MWh")</f>
        <v>0</v>
      </c>
      <c r="F23" s="98">
        <f t="shared" ref="F23:T23" si="4">+CONVERT(F22,"Tcal","MWh")</f>
        <v>0</v>
      </c>
      <c r="G23" s="98">
        <f t="shared" si="4"/>
        <v>0</v>
      </c>
      <c r="H23" s="98">
        <f t="shared" si="4"/>
        <v>0</v>
      </c>
      <c r="I23" s="98">
        <f t="shared" si="4"/>
        <v>0</v>
      </c>
      <c r="J23" s="98">
        <f t="shared" si="4"/>
        <v>0</v>
      </c>
      <c r="K23" s="98">
        <f t="shared" si="4"/>
        <v>0</v>
      </c>
      <c r="L23" s="98">
        <f t="shared" si="4"/>
        <v>0</v>
      </c>
      <c r="M23" s="98">
        <f t="shared" si="4"/>
        <v>0</v>
      </c>
      <c r="N23" s="98">
        <f t="shared" si="4"/>
        <v>0</v>
      </c>
      <c r="O23" s="98">
        <f t="shared" si="4"/>
        <v>0</v>
      </c>
      <c r="P23" s="98">
        <f t="shared" si="4"/>
        <v>0</v>
      </c>
      <c r="Q23" s="98">
        <f t="shared" si="4"/>
        <v>166142.85714285716</v>
      </c>
      <c r="R23" s="98">
        <f t="shared" si="4"/>
        <v>332285.71428571432</v>
      </c>
      <c r="S23" s="98">
        <f t="shared" si="4"/>
        <v>498428.57142857136</v>
      </c>
      <c r="T23" s="98">
        <f t="shared" si="4"/>
        <v>664571.42857142864</v>
      </c>
      <c r="U23" s="98">
        <f t="shared" ref="U23" si="5">+CONVERT(U22,"Tcal","MWh")</f>
        <v>830714.28571428568</v>
      </c>
      <c r="V23" s="98">
        <f t="shared" ref="V23" si="6">+CONVERT(V22,"Tcal","MWh")</f>
        <v>996857.14285714272</v>
      </c>
      <c r="W23" s="98">
        <f t="shared" ref="W23" si="7">+CONVERT(W22,"Tcal","MWh")</f>
        <v>1163000</v>
      </c>
      <c r="X23" s="98">
        <f t="shared" ref="X23" si="8">+CONVERT(X22,"Tcal","MWh")</f>
        <v>1329142.8571428573</v>
      </c>
      <c r="Y23" s="98">
        <f t="shared" ref="Y23" si="9">+CONVERT(Y22,"Tcal","MWh")</f>
        <v>1495285.7142857143</v>
      </c>
      <c r="Z23" s="98">
        <f t="shared" ref="Z23" si="10">+CONVERT(Z22,"Tcal","MWh")</f>
        <v>1661428.5714285714</v>
      </c>
      <c r="AA23" s="98">
        <f t="shared" ref="AA23" si="11">+CONVERT(AA22,"Tcal","MWh")</f>
        <v>1827571.4285714284</v>
      </c>
      <c r="AB23" s="98">
        <f t="shared" ref="AB23" si="12">+CONVERT(AB22,"Tcal","MWh")</f>
        <v>1993714.2857142854</v>
      </c>
      <c r="AC23" s="98">
        <f t="shared" ref="AC23" si="13">+CONVERT(AC22,"Tcal","MWh")</f>
        <v>2159857.1428571432</v>
      </c>
      <c r="AD23" s="98">
        <f t="shared" ref="AD23" si="14">+CONVERT(AD22,"Tcal","MWh")</f>
        <v>2326000</v>
      </c>
      <c r="AE23" s="98">
        <f t="shared" ref="AE23" si="15">+CONVERT(AE22,"Tcal","MWh")</f>
        <v>2492142.8571428568</v>
      </c>
      <c r="AF23" s="98">
        <f t="shared" ref="AF23" si="16">+CONVERT(AF22,"Tcal","MWh")</f>
        <v>2658285.7142857146</v>
      </c>
      <c r="AG23" s="98">
        <f t="shared" ref="AG23" si="17">+CONVERT(AG22,"Tcal","MWh")</f>
        <v>2824428.5714285714</v>
      </c>
      <c r="AH23" s="98">
        <f t="shared" ref="AH23:AI23" si="18">+CONVERT(AH22,"Tcal","MWh")</f>
        <v>2990571.4285714286</v>
      </c>
      <c r="AI23" s="98">
        <f t="shared" si="18"/>
        <v>3156714.2857142854</v>
      </c>
      <c r="AJ23" s="98">
        <f t="shared" ref="AJ23" si="19">+CONVERT(AJ22,"Tcal","MWh")</f>
        <v>3322857.1428571427</v>
      </c>
      <c r="AK23" s="98">
        <f t="shared" ref="AK23" si="20">+CONVERT(AK22,"Tcal","MWh")</f>
        <v>3489000</v>
      </c>
      <c r="AL23" s="98">
        <f t="shared" ref="AL23" si="21">+CONVERT(AL22,"Tcal","MWh")</f>
        <v>3655142.8571428568</v>
      </c>
      <c r="AM23" s="98">
        <f t="shared" ref="AM23" si="22">+CONVERT(AM22,"Tcal","MWh")</f>
        <v>3821285.7142857141</v>
      </c>
      <c r="AN23" s="98">
        <f t="shared" ref="AN23" si="23">+CONVERT(AN22,"Tcal","MWh")</f>
        <v>3987428.5714285709</v>
      </c>
      <c r="AO23" s="98">
        <f t="shared" ref="AO23" si="24">+CONVERT(AO22,"Tcal","MWh")</f>
        <v>4153571.4285714286</v>
      </c>
      <c r="AP23" s="98">
        <f t="shared" ref="AP23" si="25">+CONVERT(AP22,"Tcal","MWh")</f>
        <v>4319714.2857142864</v>
      </c>
      <c r="AQ23" s="98">
        <f t="shared" ref="AQ23" si="26">+CONVERT(AQ22,"Tcal","MWh")</f>
        <v>4485857.1428571437</v>
      </c>
      <c r="AR23" s="98">
        <f t="shared" ref="AR23" si="27">+CONVERT(AR22,"Tcal","MWh")</f>
        <v>4652000</v>
      </c>
      <c r="AS23" s="98">
        <f t="shared" ref="AS23" si="28">+CONVERT(AS22,"Tcal","MWh")</f>
        <v>4818142.8571428573</v>
      </c>
      <c r="AT23" s="98">
        <f t="shared" ref="AT23" si="29">+CONVERT(AT22,"Tcal","MWh")</f>
        <v>4984285.7142857136</v>
      </c>
      <c r="AU23" s="98">
        <f t="shared" ref="AU23" si="30">+CONVERT(AU22,"Tcal","MWh")</f>
        <v>5150428.5714285709</v>
      </c>
    </row>
    <row r="24" spans="2:47">
      <c r="B24" s="26" t="s">
        <v>597</v>
      </c>
      <c r="C24" s="26" t="s">
        <v>598</v>
      </c>
      <c r="D24" s="26">
        <f>13042/29307</f>
        <v>0.4450131367932576</v>
      </c>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row>
    <row r="25" spans="2:47">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row>
    <row r="26" spans="2:47">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row>
    <row r="27" spans="2:47">
      <c r="B27" s="26" t="s">
        <v>599</v>
      </c>
      <c r="C27" s="26" t="s">
        <v>401</v>
      </c>
      <c r="D27" s="97">
        <v>0.95</v>
      </c>
    </row>
    <row r="29" spans="2:47">
      <c r="B29" s="27" t="s">
        <v>600</v>
      </c>
      <c r="C29" s="28" t="s">
        <v>498</v>
      </c>
      <c r="D29" s="28">
        <f>+D22*$D$27</f>
        <v>0</v>
      </c>
      <c r="E29" s="28">
        <f t="shared" ref="E29:AU29" si="31">+E22*$D$27</f>
        <v>0</v>
      </c>
      <c r="F29" s="28">
        <f t="shared" si="31"/>
        <v>0</v>
      </c>
      <c r="G29" s="28">
        <f t="shared" si="31"/>
        <v>0</v>
      </c>
      <c r="H29" s="28">
        <f t="shared" si="31"/>
        <v>0</v>
      </c>
      <c r="I29" s="28">
        <f t="shared" si="31"/>
        <v>0</v>
      </c>
      <c r="J29" s="28">
        <f t="shared" si="31"/>
        <v>0</v>
      </c>
      <c r="K29" s="28">
        <f t="shared" si="31"/>
        <v>0</v>
      </c>
      <c r="L29" s="28">
        <f t="shared" si="31"/>
        <v>0</v>
      </c>
      <c r="M29" s="28">
        <f t="shared" si="31"/>
        <v>0</v>
      </c>
      <c r="N29" s="28">
        <f t="shared" si="31"/>
        <v>0</v>
      </c>
      <c r="O29" s="28">
        <f t="shared" si="31"/>
        <v>0</v>
      </c>
      <c r="P29" s="28">
        <f t="shared" si="31"/>
        <v>0</v>
      </c>
      <c r="Q29" s="28">
        <f t="shared" si="31"/>
        <v>135.71428571428572</v>
      </c>
      <c r="R29" s="28">
        <f t="shared" si="31"/>
        <v>271.42857142857144</v>
      </c>
      <c r="S29" s="28">
        <f t="shared" si="31"/>
        <v>407.14285714285711</v>
      </c>
      <c r="T29" s="28">
        <f t="shared" si="31"/>
        <v>542.85714285714289</v>
      </c>
      <c r="U29" s="28">
        <f t="shared" si="31"/>
        <v>678.57142857142844</v>
      </c>
      <c r="V29" s="28">
        <f t="shared" si="31"/>
        <v>814.28571428571422</v>
      </c>
      <c r="W29" s="28">
        <f t="shared" si="31"/>
        <v>950</v>
      </c>
      <c r="X29" s="28">
        <f t="shared" si="31"/>
        <v>1085.7142857142858</v>
      </c>
      <c r="Y29" s="28">
        <f t="shared" si="31"/>
        <v>1221.4285714285713</v>
      </c>
      <c r="Z29" s="28">
        <f t="shared" si="31"/>
        <v>1357.1428571428569</v>
      </c>
      <c r="AA29" s="28">
        <f t="shared" si="31"/>
        <v>1492.8571428571427</v>
      </c>
      <c r="AB29" s="28">
        <f t="shared" si="31"/>
        <v>1628.5714285714284</v>
      </c>
      <c r="AC29" s="28">
        <f t="shared" si="31"/>
        <v>1764.2857142857142</v>
      </c>
      <c r="AD29" s="28">
        <f t="shared" si="31"/>
        <v>1900</v>
      </c>
      <c r="AE29" s="28">
        <f t="shared" si="31"/>
        <v>2035.7142857142853</v>
      </c>
      <c r="AF29" s="28">
        <f t="shared" si="31"/>
        <v>2171.4285714285716</v>
      </c>
      <c r="AG29" s="28">
        <f t="shared" si="31"/>
        <v>2307.1428571428569</v>
      </c>
      <c r="AH29" s="28">
        <f t="shared" si="31"/>
        <v>2442.8571428571427</v>
      </c>
      <c r="AI29" s="28">
        <f t="shared" si="31"/>
        <v>2578.5714285714284</v>
      </c>
      <c r="AJ29" s="28">
        <f t="shared" si="31"/>
        <v>2714.2857142857138</v>
      </c>
      <c r="AK29" s="28">
        <f t="shared" si="31"/>
        <v>2850</v>
      </c>
      <c r="AL29" s="28">
        <f t="shared" si="31"/>
        <v>2985.7142857142853</v>
      </c>
      <c r="AM29" s="28">
        <f t="shared" si="31"/>
        <v>3121.4285714285716</v>
      </c>
      <c r="AN29" s="28">
        <f t="shared" si="31"/>
        <v>3257.1428571428569</v>
      </c>
      <c r="AO29" s="28">
        <f t="shared" si="31"/>
        <v>3392.8571428571422</v>
      </c>
      <c r="AP29" s="28">
        <f t="shared" si="31"/>
        <v>3528.5714285714284</v>
      </c>
      <c r="AQ29" s="28">
        <f t="shared" si="31"/>
        <v>3664.2857142857138</v>
      </c>
      <c r="AR29" s="28">
        <f t="shared" si="31"/>
        <v>3800</v>
      </c>
      <c r="AS29" s="28">
        <f t="shared" si="31"/>
        <v>3935.7142857142858</v>
      </c>
      <c r="AT29" s="28">
        <f>+AT22*$D$27</f>
        <v>4071.4285714285706</v>
      </c>
      <c r="AU29" s="28">
        <f t="shared" si="31"/>
        <v>4207.1428571428569</v>
      </c>
    </row>
    <row r="32" spans="2:47">
      <c r="B32" s="24" t="s">
        <v>500</v>
      </c>
      <c r="C32" s="25" t="s">
        <v>422</v>
      </c>
      <c r="D32" s="25">
        <v>2017</v>
      </c>
      <c r="E32" s="25">
        <v>2018</v>
      </c>
      <c r="F32" s="25">
        <v>2019</v>
      </c>
      <c r="G32" s="25">
        <v>2020</v>
      </c>
      <c r="H32" s="25">
        <v>2021</v>
      </c>
      <c r="I32" s="25">
        <v>2022</v>
      </c>
      <c r="J32" s="25">
        <v>2023</v>
      </c>
      <c r="K32" s="25">
        <v>2024</v>
      </c>
      <c r="L32" s="25">
        <v>2025</v>
      </c>
      <c r="M32" s="25">
        <v>2026</v>
      </c>
      <c r="N32" s="25">
        <v>2027</v>
      </c>
      <c r="O32" s="25">
        <v>2028</v>
      </c>
      <c r="P32" s="25">
        <v>2029</v>
      </c>
      <c r="Q32" s="25">
        <v>2030</v>
      </c>
      <c r="R32" s="25">
        <v>2031</v>
      </c>
      <c r="S32" s="25">
        <v>2032</v>
      </c>
      <c r="T32" s="25">
        <v>2033</v>
      </c>
      <c r="U32" s="25">
        <v>2034</v>
      </c>
      <c r="V32" s="25">
        <v>2035</v>
      </c>
      <c r="W32" s="25">
        <v>2036</v>
      </c>
      <c r="X32" s="25">
        <v>2037</v>
      </c>
      <c r="Y32" s="25">
        <v>2038</v>
      </c>
      <c r="Z32" s="25">
        <v>2039</v>
      </c>
      <c r="AA32" s="25">
        <v>2040</v>
      </c>
      <c r="AB32" s="25">
        <v>2041</v>
      </c>
      <c r="AC32" s="25">
        <v>2042</v>
      </c>
      <c r="AD32" s="25">
        <v>2043</v>
      </c>
      <c r="AE32" s="25">
        <v>2044</v>
      </c>
      <c r="AF32" s="25">
        <v>2045</v>
      </c>
      <c r="AG32" s="25">
        <v>2046</v>
      </c>
      <c r="AH32" s="25">
        <v>2047</v>
      </c>
      <c r="AI32" s="25">
        <v>2048</v>
      </c>
      <c r="AJ32" s="25">
        <v>2049</v>
      </c>
      <c r="AK32" s="25">
        <v>2050</v>
      </c>
      <c r="AL32" s="25">
        <v>2051</v>
      </c>
      <c r="AM32" s="25">
        <v>2052</v>
      </c>
      <c r="AN32" s="25">
        <v>2053</v>
      </c>
      <c r="AO32" s="25">
        <v>2054</v>
      </c>
      <c r="AP32" s="25">
        <v>2055</v>
      </c>
      <c r="AQ32" s="25">
        <v>2056</v>
      </c>
      <c r="AR32" s="25">
        <v>2057</v>
      </c>
      <c r="AS32" s="25">
        <v>2058</v>
      </c>
      <c r="AT32" s="25">
        <v>2059</v>
      </c>
      <c r="AU32" s="25">
        <v>2060</v>
      </c>
    </row>
    <row r="33" spans="2:47">
      <c r="B33" s="27" t="s">
        <v>397</v>
      </c>
      <c r="C33" s="28" t="s">
        <v>498</v>
      </c>
      <c r="D33" s="28">
        <v>1106.0999999999999</v>
      </c>
      <c r="E33" s="28">
        <v>1186.3999999999999</v>
      </c>
      <c r="F33" s="28">
        <v>1281.6999999999998</v>
      </c>
      <c r="G33" s="28">
        <v>1393.8</v>
      </c>
      <c r="H33" s="28">
        <v>1523.2</v>
      </c>
      <c r="I33" s="28">
        <v>1500.5</v>
      </c>
      <c r="J33" s="28">
        <v>1514.4</v>
      </c>
      <c r="K33" s="28">
        <v>1527.1999999999998</v>
      </c>
      <c r="L33" s="28">
        <v>1543.1</v>
      </c>
      <c r="M33" s="28">
        <v>1554.6999999999998</v>
      </c>
      <c r="N33" s="28">
        <v>1563.7</v>
      </c>
      <c r="O33" s="28">
        <v>1570.1999999999996</v>
      </c>
      <c r="P33" s="28">
        <v>1572.3</v>
      </c>
      <c r="Q33" s="28">
        <v>1572.2999999999997</v>
      </c>
      <c r="R33" s="28">
        <v>1586.8999999999999</v>
      </c>
      <c r="S33" s="28">
        <v>1600.8999999999999</v>
      </c>
      <c r="T33" s="28">
        <v>1614.3999999999996</v>
      </c>
      <c r="U33" s="28">
        <v>1628.3999999999996</v>
      </c>
      <c r="V33" s="28">
        <v>1641.1</v>
      </c>
      <c r="W33" s="28">
        <v>1654</v>
      </c>
      <c r="X33" s="28">
        <v>1665.9999999999998</v>
      </c>
      <c r="Y33" s="28">
        <v>1677.5</v>
      </c>
      <c r="Z33" s="28">
        <v>1690.2</v>
      </c>
      <c r="AA33" s="28">
        <v>1700.8999999999999</v>
      </c>
      <c r="AB33" s="28">
        <v>1712.9999999999998</v>
      </c>
      <c r="AC33" s="28">
        <v>1723.3999999999999</v>
      </c>
      <c r="AD33" s="28">
        <v>1735.8</v>
      </c>
      <c r="AE33" s="28">
        <v>1746.8</v>
      </c>
      <c r="AF33" s="28">
        <v>1758.4999999999995</v>
      </c>
      <c r="AG33" s="28">
        <v>1768</v>
      </c>
      <c r="AH33" s="28">
        <v>1779.4</v>
      </c>
      <c r="AI33" s="28">
        <v>1789.9</v>
      </c>
      <c r="AJ33" s="28">
        <v>1800.3999999999999</v>
      </c>
      <c r="AK33" s="28">
        <v>1810.3999999999999</v>
      </c>
      <c r="AL33" s="28">
        <v>1820.5</v>
      </c>
      <c r="AM33" s="28">
        <v>1829.6</v>
      </c>
      <c r="AN33" s="28">
        <v>1837.6</v>
      </c>
      <c r="AO33" s="28">
        <v>1843.7999999999997</v>
      </c>
      <c r="AP33" s="28">
        <v>1849.1</v>
      </c>
      <c r="AQ33" s="28">
        <v>1851.9</v>
      </c>
      <c r="AR33" s="28">
        <v>1855.1999999999998</v>
      </c>
      <c r="AS33" s="28">
        <v>1857.7</v>
      </c>
      <c r="AT33" s="28">
        <v>1857.1</v>
      </c>
      <c r="AU33" s="28">
        <v>1855.6</v>
      </c>
    </row>
    <row r="34" spans="2:47">
      <c r="B34" s="27" t="s">
        <v>432</v>
      </c>
      <c r="C34" s="28" t="s">
        <v>498</v>
      </c>
      <c r="D34" s="28">
        <v>9399</v>
      </c>
      <c r="E34" s="28">
        <v>9876.7999999999993</v>
      </c>
      <c r="F34" s="28">
        <v>10361.5</v>
      </c>
      <c r="G34" s="28">
        <v>10854.699999999997</v>
      </c>
      <c r="H34" s="28">
        <v>11357.6</v>
      </c>
      <c r="I34" s="28">
        <v>11598.1</v>
      </c>
      <c r="J34" s="28">
        <v>11870.100000000002</v>
      </c>
      <c r="K34" s="28">
        <v>12012.199999999999</v>
      </c>
      <c r="L34" s="28">
        <v>12151.900000000001</v>
      </c>
      <c r="M34" s="28">
        <v>12281.5</v>
      </c>
      <c r="N34" s="28">
        <v>12405.400000000001</v>
      </c>
      <c r="O34" s="28">
        <v>12522.8</v>
      </c>
      <c r="P34" s="28">
        <v>12631.4</v>
      </c>
      <c r="Q34" s="28">
        <v>12734.400000000001</v>
      </c>
      <c r="R34" s="28">
        <v>12861.500000000002</v>
      </c>
      <c r="S34" s="28">
        <v>12986.599999999999</v>
      </c>
      <c r="T34" s="28">
        <v>13109</v>
      </c>
      <c r="U34" s="28">
        <v>13231.1</v>
      </c>
      <c r="V34" s="28">
        <v>13348.9</v>
      </c>
      <c r="W34" s="28">
        <v>13465.699999999997</v>
      </c>
      <c r="X34" s="28">
        <v>13578.999999999998</v>
      </c>
      <c r="Y34" s="28">
        <v>13690.099999999997</v>
      </c>
      <c r="Z34" s="28">
        <v>13801</v>
      </c>
      <c r="AA34" s="28">
        <v>13907.3</v>
      </c>
      <c r="AB34" s="28">
        <v>14013.200000000003</v>
      </c>
      <c r="AC34" s="28">
        <v>14115.300000000001</v>
      </c>
      <c r="AD34" s="28">
        <v>14217.900000000001</v>
      </c>
      <c r="AE34" s="28">
        <v>14316.699999999999</v>
      </c>
      <c r="AF34" s="28">
        <v>14414.500000000002</v>
      </c>
      <c r="AG34" s="28">
        <v>14507.5</v>
      </c>
      <c r="AH34" s="28">
        <v>14601.499999999998</v>
      </c>
      <c r="AI34" s="28">
        <v>14692.399999999998</v>
      </c>
      <c r="AJ34" s="28">
        <v>14781.099999999999</v>
      </c>
      <c r="AK34" s="28">
        <v>14867.1</v>
      </c>
      <c r="AL34" s="28">
        <v>14950.999999999996</v>
      </c>
      <c r="AM34" s="28">
        <v>15031.800000000001</v>
      </c>
      <c r="AN34" s="28">
        <v>15109.3</v>
      </c>
      <c r="AO34" s="28">
        <v>15182.799999999997</v>
      </c>
      <c r="AP34" s="28">
        <v>15253.700000000003</v>
      </c>
      <c r="AQ34" s="28">
        <v>15319.6</v>
      </c>
      <c r="AR34" s="28">
        <v>15385.4</v>
      </c>
      <c r="AS34" s="28">
        <v>15449.400000000001</v>
      </c>
      <c r="AT34" s="28">
        <v>15509.3</v>
      </c>
      <c r="AU34" s="28">
        <v>15565.9</v>
      </c>
    </row>
    <row r="35" spans="2:47">
      <c r="B35" s="27" t="s">
        <v>385</v>
      </c>
      <c r="C35" s="28" t="s">
        <v>498</v>
      </c>
      <c r="D35" s="28">
        <v>11279.300000000001</v>
      </c>
      <c r="E35" s="28">
        <v>11923.899999999998</v>
      </c>
      <c r="F35" s="28">
        <v>12561.300000000001</v>
      </c>
      <c r="G35" s="28">
        <v>13191.800000000001</v>
      </c>
      <c r="H35" s="28">
        <v>13814.599999999999</v>
      </c>
      <c r="I35" s="28">
        <v>14957.6</v>
      </c>
      <c r="J35" s="28">
        <v>15235</v>
      </c>
      <c r="K35" s="28">
        <v>15484.1</v>
      </c>
      <c r="L35" s="28">
        <v>15777.400000000001</v>
      </c>
      <c r="M35" s="28">
        <v>16075.900000000001</v>
      </c>
      <c r="N35" s="28">
        <v>16371.8</v>
      </c>
      <c r="O35" s="28">
        <v>16671.3</v>
      </c>
      <c r="P35" s="28">
        <v>16972.8</v>
      </c>
      <c r="Q35" s="28">
        <v>17275.3</v>
      </c>
      <c r="R35" s="28">
        <v>17526.900000000005</v>
      </c>
      <c r="S35" s="28">
        <v>17772.699999999997</v>
      </c>
      <c r="T35" s="28">
        <v>18013.999999999996</v>
      </c>
      <c r="U35" s="28">
        <v>18251.100000000002</v>
      </c>
      <c r="V35" s="28">
        <v>18483.300000000003</v>
      </c>
      <c r="W35" s="28">
        <v>18711.600000000002</v>
      </c>
      <c r="X35" s="28">
        <v>18934.600000000002</v>
      </c>
      <c r="Y35" s="28">
        <v>19152.599999999999</v>
      </c>
      <c r="Z35" s="28">
        <v>19366.000000000004</v>
      </c>
      <c r="AA35" s="28">
        <v>19574</v>
      </c>
      <c r="AB35" s="28">
        <v>19777.100000000002</v>
      </c>
      <c r="AC35" s="28">
        <v>19974.299999999996</v>
      </c>
      <c r="AD35" s="28">
        <v>20166.400000000001</v>
      </c>
      <c r="AE35" s="28">
        <v>20352</v>
      </c>
      <c r="AF35" s="28">
        <v>20532</v>
      </c>
      <c r="AG35" s="28">
        <v>20706</v>
      </c>
      <c r="AH35" s="28">
        <v>20873.899999999998</v>
      </c>
      <c r="AI35" s="28">
        <v>21036</v>
      </c>
      <c r="AJ35" s="28">
        <v>21192.499999999996</v>
      </c>
      <c r="AK35" s="28">
        <v>21343.1</v>
      </c>
      <c r="AL35" s="28">
        <v>21488.2</v>
      </c>
      <c r="AM35" s="28">
        <v>21635.3</v>
      </c>
      <c r="AN35" s="28">
        <v>21785.200000000001</v>
      </c>
      <c r="AO35" s="28">
        <v>21939.5</v>
      </c>
      <c r="AP35" s="28">
        <v>22097.399999999998</v>
      </c>
      <c r="AQ35" s="28">
        <v>22257.700000000004</v>
      </c>
      <c r="AR35" s="28">
        <v>22423.3</v>
      </c>
      <c r="AS35" s="28">
        <v>22591.399999999998</v>
      </c>
      <c r="AT35" s="28">
        <v>22761.799999999996</v>
      </c>
      <c r="AU35" s="28">
        <v>22936.399999999998</v>
      </c>
    </row>
    <row r="36" spans="2:47">
      <c r="B36" s="27" t="s">
        <v>434</v>
      </c>
      <c r="C36" s="28" t="s">
        <v>498</v>
      </c>
      <c r="D36" s="28">
        <v>5345</v>
      </c>
      <c r="E36" s="28">
        <v>5406.1</v>
      </c>
      <c r="F36" s="28">
        <v>5462.0999999999995</v>
      </c>
      <c r="G36" s="28">
        <v>5512.7999999999993</v>
      </c>
      <c r="H36" s="28">
        <v>5557.6</v>
      </c>
      <c r="I36" s="28">
        <v>5669.6</v>
      </c>
      <c r="J36" s="28">
        <v>5746.4</v>
      </c>
      <c r="K36" s="28">
        <v>5808.4</v>
      </c>
      <c r="L36" s="28">
        <v>5869.7999999999993</v>
      </c>
      <c r="M36" s="28">
        <v>5926.1</v>
      </c>
      <c r="N36" s="28">
        <v>5981.5</v>
      </c>
      <c r="O36" s="28">
        <v>6035.3</v>
      </c>
      <c r="P36" s="28">
        <v>6087.5999999999995</v>
      </c>
      <c r="Q36" s="28">
        <v>6138.2</v>
      </c>
      <c r="R36" s="28">
        <v>6193.5</v>
      </c>
      <c r="S36" s="28">
        <v>6247.9</v>
      </c>
      <c r="T36" s="28">
        <v>6301.8</v>
      </c>
      <c r="U36" s="28">
        <v>6354.5</v>
      </c>
      <c r="V36" s="28">
        <v>6406.1</v>
      </c>
      <c r="W36" s="28">
        <v>6456.9000000000005</v>
      </c>
      <c r="X36" s="28">
        <v>6507.1</v>
      </c>
      <c r="Y36" s="28">
        <v>6555.9</v>
      </c>
      <c r="Z36" s="28">
        <v>6603.7000000000007</v>
      </c>
      <c r="AA36" s="28">
        <v>6648.7999999999993</v>
      </c>
      <c r="AB36" s="28">
        <v>6691.9</v>
      </c>
      <c r="AC36" s="28">
        <v>6733</v>
      </c>
      <c r="AD36" s="28">
        <v>6772.7000000000007</v>
      </c>
      <c r="AE36" s="28">
        <v>6810.7</v>
      </c>
      <c r="AF36" s="28">
        <v>6846.4</v>
      </c>
      <c r="AG36" s="28">
        <v>6880</v>
      </c>
      <c r="AH36" s="28">
        <v>6911.6</v>
      </c>
      <c r="AI36" s="28">
        <v>6940.8</v>
      </c>
      <c r="AJ36" s="28">
        <v>6967.2000000000007</v>
      </c>
      <c r="AK36" s="28">
        <v>6990.8</v>
      </c>
      <c r="AL36" s="28">
        <v>7011.2999999999993</v>
      </c>
      <c r="AM36" s="28">
        <v>7028.5</v>
      </c>
      <c r="AN36" s="28">
        <v>7041.6</v>
      </c>
      <c r="AO36" s="28">
        <v>7050.8</v>
      </c>
      <c r="AP36" s="28">
        <v>7055.6</v>
      </c>
      <c r="AQ36" s="28">
        <v>7055.9</v>
      </c>
      <c r="AR36" s="28">
        <v>7050.9</v>
      </c>
      <c r="AS36" s="28">
        <v>7040.7999999999993</v>
      </c>
      <c r="AT36" s="28">
        <v>7024.7000000000007</v>
      </c>
      <c r="AU36" s="28">
        <v>7002.5</v>
      </c>
    </row>
    <row r="37" spans="2:47">
      <c r="B37" s="27" t="s">
        <v>439</v>
      </c>
      <c r="C37" s="28" t="s">
        <v>498</v>
      </c>
      <c r="D37" s="28">
        <v>126.5</v>
      </c>
      <c r="E37" s="28">
        <v>153.20000000000002</v>
      </c>
      <c r="F37" s="28">
        <v>179.60000000000002</v>
      </c>
      <c r="G37" s="28">
        <v>206.20000000000005</v>
      </c>
      <c r="H37" s="28">
        <v>232.60000000000002</v>
      </c>
      <c r="I37" s="28">
        <v>232.5</v>
      </c>
      <c r="J37" s="28">
        <v>232.1</v>
      </c>
      <c r="K37" s="28">
        <v>231.6</v>
      </c>
      <c r="L37" s="28">
        <v>231.10000000000002</v>
      </c>
      <c r="M37" s="28">
        <v>230.90000000000003</v>
      </c>
      <c r="N37" s="28">
        <v>230.1</v>
      </c>
      <c r="O37" s="28">
        <v>229.9</v>
      </c>
      <c r="P37" s="28">
        <v>229.50000000000003</v>
      </c>
      <c r="Q37" s="28">
        <v>229.3</v>
      </c>
      <c r="R37" s="28">
        <v>228.6</v>
      </c>
      <c r="S37" s="28">
        <v>228.29999999999998</v>
      </c>
      <c r="T37" s="28">
        <v>228</v>
      </c>
      <c r="U37" s="28">
        <v>227.79999999999998</v>
      </c>
      <c r="V37" s="28">
        <v>227.20000000000002</v>
      </c>
      <c r="W37" s="28">
        <v>227.20000000000002</v>
      </c>
      <c r="X37" s="28">
        <v>226.89999999999998</v>
      </c>
      <c r="Y37" s="28">
        <v>226.79999999999998</v>
      </c>
      <c r="Z37" s="28">
        <v>226.5</v>
      </c>
      <c r="AA37" s="28">
        <v>226.29999999999998</v>
      </c>
      <c r="AB37" s="28">
        <v>226.1</v>
      </c>
      <c r="AC37" s="28">
        <v>225.9</v>
      </c>
      <c r="AD37" s="28">
        <v>225.7</v>
      </c>
      <c r="AE37" s="28">
        <v>225.3</v>
      </c>
      <c r="AF37" s="28">
        <v>225.3</v>
      </c>
      <c r="AG37" s="28">
        <v>224.99999999999997</v>
      </c>
      <c r="AH37" s="28">
        <v>224.99999999999997</v>
      </c>
      <c r="AI37" s="28">
        <v>224.89999999999998</v>
      </c>
      <c r="AJ37" s="28">
        <v>224.79999999999998</v>
      </c>
      <c r="AK37" s="28">
        <v>224.7</v>
      </c>
      <c r="AL37" s="28">
        <v>224.29999999999998</v>
      </c>
      <c r="AM37" s="28">
        <v>224.2</v>
      </c>
      <c r="AN37" s="28">
        <v>224.1</v>
      </c>
      <c r="AO37" s="28">
        <v>224</v>
      </c>
      <c r="AP37" s="28">
        <v>224</v>
      </c>
      <c r="AQ37" s="28">
        <v>223.9</v>
      </c>
      <c r="AR37" s="28">
        <v>223.9</v>
      </c>
      <c r="AS37" s="28">
        <v>223.9</v>
      </c>
      <c r="AT37" s="28">
        <v>223.6</v>
      </c>
      <c r="AU37" s="28">
        <v>223.5</v>
      </c>
    </row>
    <row r="38" spans="2:47">
      <c r="B38" s="27" t="s">
        <v>391</v>
      </c>
      <c r="C38" s="28" t="s">
        <v>498</v>
      </c>
      <c r="D38" s="28">
        <v>0</v>
      </c>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row>
    <row r="39" spans="2:47">
      <c r="B39" s="27" t="s">
        <v>436</v>
      </c>
      <c r="C39" s="28" t="s">
        <v>498</v>
      </c>
      <c r="D39" s="28">
        <v>15899.2</v>
      </c>
      <c r="E39" s="28">
        <v>17751.7</v>
      </c>
      <c r="F39" s="28">
        <v>19640.3</v>
      </c>
      <c r="G39" s="28">
        <v>21560.600000000002</v>
      </c>
      <c r="H39" s="28">
        <v>23507.599999999999</v>
      </c>
      <c r="I39" s="28">
        <v>23498.800000000003</v>
      </c>
      <c r="J39" s="28">
        <v>23780.799999999999</v>
      </c>
      <c r="K39" s="28">
        <v>23937.4</v>
      </c>
      <c r="L39" s="28">
        <v>24067</v>
      </c>
      <c r="M39" s="28">
        <v>24150.799999999996</v>
      </c>
      <c r="N39" s="28">
        <v>24215.199999999997</v>
      </c>
      <c r="O39" s="28">
        <v>24263</v>
      </c>
      <c r="P39" s="28">
        <v>24261.1</v>
      </c>
      <c r="Q39" s="28">
        <v>24252.100000000002</v>
      </c>
      <c r="R39" s="28">
        <v>24391.999999999996</v>
      </c>
      <c r="S39" s="28">
        <v>24528.599999999995</v>
      </c>
      <c r="T39" s="28">
        <v>24657.100000000002</v>
      </c>
      <c r="U39" s="28">
        <v>24802.799999999996</v>
      </c>
      <c r="V39" s="28">
        <v>24921.500000000004</v>
      </c>
      <c r="W39" s="28">
        <v>25048.9</v>
      </c>
      <c r="X39" s="28">
        <v>25164.400000000001</v>
      </c>
      <c r="Y39" s="28">
        <v>25269.4</v>
      </c>
      <c r="Z39" s="28">
        <v>25406.7</v>
      </c>
      <c r="AA39" s="28">
        <v>25506.7</v>
      </c>
      <c r="AB39" s="28">
        <v>25632.2</v>
      </c>
      <c r="AC39" s="28">
        <v>25727.8</v>
      </c>
      <c r="AD39" s="28">
        <v>25860.100000000002</v>
      </c>
      <c r="AE39" s="28">
        <v>25966.6</v>
      </c>
      <c r="AF39" s="28">
        <v>26088.800000000003</v>
      </c>
      <c r="AG39" s="28">
        <v>26163.5</v>
      </c>
      <c r="AH39" s="28">
        <v>26281.3</v>
      </c>
      <c r="AI39" s="28">
        <v>26378.400000000001</v>
      </c>
      <c r="AJ39" s="28">
        <v>26482.100000000002</v>
      </c>
      <c r="AK39" s="28">
        <v>26567.300000000007</v>
      </c>
      <c r="AL39" s="28">
        <v>26658.600000000006</v>
      </c>
      <c r="AM39" s="28">
        <v>26738.9</v>
      </c>
      <c r="AN39" s="28">
        <v>26801.200000000001</v>
      </c>
      <c r="AO39" s="28">
        <v>26808.5</v>
      </c>
      <c r="AP39" s="28">
        <v>26802.9</v>
      </c>
      <c r="AQ39" s="28">
        <v>26736.199999999997</v>
      </c>
      <c r="AR39" s="28">
        <v>26673.899999999998</v>
      </c>
      <c r="AS39" s="28">
        <v>26599.599999999999</v>
      </c>
      <c r="AT39" s="28">
        <v>26474.7</v>
      </c>
      <c r="AU39" s="28">
        <v>26345.8</v>
      </c>
    </row>
    <row r="40" spans="2:47">
      <c r="B40" s="27" t="s">
        <v>601</v>
      </c>
      <c r="C40" s="28" t="s">
        <v>498</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row>
    <row r="41" spans="2:47">
      <c r="B41" s="27" t="s">
        <v>501</v>
      </c>
      <c r="C41" s="29" t="s">
        <v>498</v>
      </c>
      <c r="D41" s="30">
        <f>SUM(D33:D40)</f>
        <v>43155.100000000006</v>
      </c>
      <c r="E41" s="30">
        <f t="shared" ref="E41:AU41" si="32">SUM(E33:E40)</f>
        <v>46298.1</v>
      </c>
      <c r="F41" s="30">
        <f t="shared" si="32"/>
        <v>49486.5</v>
      </c>
      <c r="G41" s="30">
        <f t="shared" si="32"/>
        <v>52719.899999999994</v>
      </c>
      <c r="H41" s="30">
        <f t="shared" si="32"/>
        <v>55993.2</v>
      </c>
      <c r="I41" s="30">
        <f t="shared" si="32"/>
        <v>57457.100000000006</v>
      </c>
      <c r="J41" s="30">
        <f t="shared" si="32"/>
        <v>58378.8</v>
      </c>
      <c r="K41" s="30">
        <f t="shared" si="32"/>
        <v>59000.9</v>
      </c>
      <c r="L41" s="30">
        <f t="shared" si="32"/>
        <v>59640.299999999996</v>
      </c>
      <c r="M41" s="30">
        <f t="shared" si="32"/>
        <v>60219.9</v>
      </c>
      <c r="N41" s="30">
        <f t="shared" si="32"/>
        <v>60767.7</v>
      </c>
      <c r="O41" s="30">
        <f t="shared" si="32"/>
        <v>61292.5</v>
      </c>
      <c r="P41" s="30">
        <f t="shared" si="32"/>
        <v>61754.7</v>
      </c>
      <c r="Q41" s="30">
        <f t="shared" si="32"/>
        <v>62201.600000000006</v>
      </c>
      <c r="R41" s="30">
        <f t="shared" si="32"/>
        <v>62789.399999999994</v>
      </c>
      <c r="S41" s="30">
        <f t="shared" si="32"/>
        <v>63365</v>
      </c>
      <c r="T41" s="30">
        <f t="shared" si="32"/>
        <v>63924.3</v>
      </c>
      <c r="U41" s="30">
        <f t="shared" si="32"/>
        <v>64495.700000000004</v>
      </c>
      <c r="V41" s="30">
        <f t="shared" si="32"/>
        <v>65028.100000000006</v>
      </c>
      <c r="W41" s="30">
        <f t="shared" si="32"/>
        <v>65564.3</v>
      </c>
      <c r="X41" s="30">
        <f t="shared" si="32"/>
        <v>66078</v>
      </c>
      <c r="Y41" s="30">
        <f t="shared" si="32"/>
        <v>66572.3</v>
      </c>
      <c r="Z41" s="30">
        <f t="shared" si="32"/>
        <v>67094.100000000006</v>
      </c>
      <c r="AA41" s="30">
        <f t="shared" si="32"/>
        <v>67564</v>
      </c>
      <c r="AB41" s="30">
        <f t="shared" si="32"/>
        <v>68053.5</v>
      </c>
      <c r="AC41" s="30">
        <f t="shared" si="32"/>
        <v>68499.7</v>
      </c>
      <c r="AD41" s="30">
        <f t="shared" si="32"/>
        <v>68978.600000000006</v>
      </c>
      <c r="AE41" s="30">
        <f t="shared" si="32"/>
        <v>69418.100000000006</v>
      </c>
      <c r="AF41" s="30">
        <f t="shared" si="32"/>
        <v>69865.5</v>
      </c>
      <c r="AG41" s="30">
        <f t="shared" si="32"/>
        <v>70250</v>
      </c>
      <c r="AH41" s="30">
        <f t="shared" si="32"/>
        <v>70672.7</v>
      </c>
      <c r="AI41" s="30">
        <f t="shared" si="32"/>
        <v>71062.400000000009</v>
      </c>
      <c r="AJ41" s="30">
        <f t="shared" si="32"/>
        <v>71448.100000000006</v>
      </c>
      <c r="AK41" s="30">
        <f t="shared" si="32"/>
        <v>71803.400000000009</v>
      </c>
      <c r="AL41" s="30">
        <f t="shared" si="32"/>
        <v>72153.900000000009</v>
      </c>
      <c r="AM41" s="30">
        <f t="shared" si="32"/>
        <v>72488.299999999988</v>
      </c>
      <c r="AN41" s="30">
        <f t="shared" si="32"/>
        <v>72799</v>
      </c>
      <c r="AO41" s="30">
        <f t="shared" si="32"/>
        <v>73049.399999999994</v>
      </c>
      <c r="AP41" s="30">
        <f t="shared" si="32"/>
        <v>73282.7</v>
      </c>
      <c r="AQ41" s="30">
        <f t="shared" si="32"/>
        <v>73445.200000000012</v>
      </c>
      <c r="AR41" s="30">
        <f t="shared" si="32"/>
        <v>73612.599999999991</v>
      </c>
      <c r="AS41" s="30">
        <f t="shared" si="32"/>
        <v>73762.8</v>
      </c>
      <c r="AT41" s="30">
        <f t="shared" si="32"/>
        <v>73851.199999999997</v>
      </c>
      <c r="AU41" s="30">
        <f t="shared" si="32"/>
        <v>73929.7</v>
      </c>
    </row>
    <row r="43" spans="2:47">
      <c r="B43" s="24" t="s">
        <v>502</v>
      </c>
      <c r="C43" s="25" t="s">
        <v>422</v>
      </c>
      <c r="D43" s="25">
        <v>2017</v>
      </c>
      <c r="E43" s="25">
        <v>2018</v>
      </c>
      <c r="F43" s="25">
        <v>2019</v>
      </c>
      <c r="G43" s="25">
        <v>2020</v>
      </c>
      <c r="H43" s="25">
        <v>2021</v>
      </c>
      <c r="I43" s="25">
        <v>2022</v>
      </c>
      <c r="J43" s="25">
        <v>2023</v>
      </c>
      <c r="K43" s="25">
        <v>2024</v>
      </c>
      <c r="L43" s="25">
        <v>2025</v>
      </c>
      <c r="M43" s="25">
        <v>2026</v>
      </c>
      <c r="N43" s="25">
        <v>2027</v>
      </c>
      <c r="O43" s="25">
        <v>2028</v>
      </c>
      <c r="P43" s="25">
        <v>2029</v>
      </c>
      <c r="Q43" s="25">
        <v>2030</v>
      </c>
      <c r="R43" s="25">
        <v>2031</v>
      </c>
      <c r="S43" s="25">
        <v>2032</v>
      </c>
      <c r="T43" s="25">
        <v>2033</v>
      </c>
      <c r="U43" s="25">
        <v>2034</v>
      </c>
      <c r="V43" s="25">
        <v>2035</v>
      </c>
      <c r="W43" s="25">
        <v>2036</v>
      </c>
      <c r="X43" s="25">
        <v>2037</v>
      </c>
      <c r="Y43" s="25">
        <v>2038</v>
      </c>
      <c r="Z43" s="25">
        <v>2039</v>
      </c>
      <c r="AA43" s="25">
        <v>2040</v>
      </c>
      <c r="AB43" s="25">
        <v>2041</v>
      </c>
      <c r="AC43" s="25">
        <v>2042</v>
      </c>
      <c r="AD43" s="25">
        <v>2043</v>
      </c>
      <c r="AE43" s="25">
        <v>2044</v>
      </c>
      <c r="AF43" s="25">
        <v>2045</v>
      </c>
      <c r="AG43" s="25">
        <v>2046</v>
      </c>
      <c r="AH43" s="25">
        <v>2047</v>
      </c>
      <c r="AI43" s="25">
        <v>2048</v>
      </c>
      <c r="AJ43" s="25">
        <v>2049</v>
      </c>
      <c r="AK43" s="25">
        <v>2050</v>
      </c>
      <c r="AL43" s="25">
        <v>2051</v>
      </c>
      <c r="AM43" s="25">
        <v>2052</v>
      </c>
      <c r="AN43" s="25">
        <v>2053</v>
      </c>
      <c r="AO43" s="25">
        <v>2054</v>
      </c>
      <c r="AP43" s="25">
        <v>2055</v>
      </c>
      <c r="AQ43" s="25">
        <v>2056</v>
      </c>
      <c r="AR43" s="25">
        <v>2057</v>
      </c>
      <c r="AS43" s="25">
        <v>2058</v>
      </c>
      <c r="AT43" s="25">
        <v>2059</v>
      </c>
      <c r="AU43" s="25">
        <v>2060</v>
      </c>
    </row>
    <row r="44" spans="2:47">
      <c r="B44" s="27" t="s">
        <v>397</v>
      </c>
      <c r="C44" s="28" t="s">
        <v>498</v>
      </c>
      <c r="D44" s="28">
        <f>+D33</f>
        <v>1106.0999999999999</v>
      </c>
      <c r="E44" s="28">
        <v>1186.3999999999999</v>
      </c>
      <c r="F44" s="28">
        <v>1281.6999999999998</v>
      </c>
      <c r="G44" s="28">
        <v>1393.8</v>
      </c>
      <c r="H44" s="28">
        <v>1523.2</v>
      </c>
      <c r="I44" s="28">
        <v>1500.5</v>
      </c>
      <c r="J44" s="28">
        <v>1514.4</v>
      </c>
      <c r="K44" s="28">
        <v>1527.1999999999998</v>
      </c>
      <c r="L44" s="28">
        <v>1543.1</v>
      </c>
      <c r="M44" s="28">
        <v>1554.6999999999998</v>
      </c>
      <c r="N44" s="28">
        <v>1563.7</v>
      </c>
      <c r="O44" s="28">
        <v>1570.1999999999996</v>
      </c>
      <c r="P44" s="28">
        <v>1572.3</v>
      </c>
      <c r="Q44" s="28">
        <v>1572.2999999999997</v>
      </c>
      <c r="R44" s="28">
        <v>1586.8999999999999</v>
      </c>
      <c r="S44" s="28">
        <v>1600.8999999999999</v>
      </c>
      <c r="T44" s="28">
        <v>1614.3999999999996</v>
      </c>
      <c r="U44" s="28">
        <v>1628.3999999999996</v>
      </c>
      <c r="V44" s="28">
        <v>1641.1</v>
      </c>
      <c r="W44" s="28">
        <v>1654</v>
      </c>
      <c r="X44" s="28">
        <v>1665.9999999999998</v>
      </c>
      <c r="Y44" s="28">
        <v>1677.5</v>
      </c>
      <c r="Z44" s="28">
        <v>1690.2</v>
      </c>
      <c r="AA44" s="28">
        <v>1700.8999999999999</v>
      </c>
      <c r="AB44" s="28">
        <v>1712.9999999999998</v>
      </c>
      <c r="AC44" s="28">
        <v>1723.3999999999999</v>
      </c>
      <c r="AD44" s="28">
        <v>1735.8</v>
      </c>
      <c r="AE44" s="28">
        <v>1746.8</v>
      </c>
      <c r="AF44" s="28">
        <v>1758.4999999999995</v>
      </c>
      <c r="AG44" s="28">
        <v>1768</v>
      </c>
      <c r="AH44" s="28">
        <v>1779.4</v>
      </c>
      <c r="AI44" s="28">
        <v>1789.9</v>
      </c>
      <c r="AJ44" s="28">
        <v>1800.3999999999999</v>
      </c>
      <c r="AK44" s="28">
        <v>1810.3999999999999</v>
      </c>
      <c r="AL44" s="28">
        <v>1820.5</v>
      </c>
      <c r="AM44" s="28">
        <v>1829.6</v>
      </c>
      <c r="AN44" s="28">
        <v>1837.6</v>
      </c>
      <c r="AO44" s="28">
        <v>1843.7999999999997</v>
      </c>
      <c r="AP44" s="28">
        <v>1849.1</v>
      </c>
      <c r="AQ44" s="28">
        <v>1851.9</v>
      </c>
      <c r="AR44" s="28">
        <v>1855.1999999999998</v>
      </c>
      <c r="AS44" s="28">
        <v>1857.7</v>
      </c>
      <c r="AT44" s="28">
        <v>1857.1</v>
      </c>
      <c r="AU44" s="28">
        <v>1855.6</v>
      </c>
    </row>
    <row r="45" spans="2:47">
      <c r="B45" s="27" t="s">
        <v>432</v>
      </c>
      <c r="C45" s="28" t="s">
        <v>498</v>
      </c>
      <c r="D45" s="28">
        <f t="shared" ref="D45:D49" si="33">+D34</f>
        <v>9399</v>
      </c>
      <c r="E45" s="28">
        <v>9876.7999999999993</v>
      </c>
      <c r="F45" s="28">
        <v>10361.5</v>
      </c>
      <c r="G45" s="28">
        <v>10854.699999999997</v>
      </c>
      <c r="H45" s="28">
        <v>11357.6</v>
      </c>
      <c r="I45" s="28">
        <v>11598.1</v>
      </c>
      <c r="J45" s="28">
        <v>11870.100000000002</v>
      </c>
      <c r="K45" s="28">
        <v>12012.199999999999</v>
      </c>
      <c r="L45" s="28">
        <v>12151.900000000001</v>
      </c>
      <c r="M45" s="28">
        <v>12281.5</v>
      </c>
      <c r="N45" s="28">
        <v>12405.400000000001</v>
      </c>
      <c r="O45" s="28">
        <v>12522.8</v>
      </c>
      <c r="P45" s="28">
        <v>12631.4</v>
      </c>
      <c r="Q45" s="28">
        <v>12734.400000000001</v>
      </c>
      <c r="R45" s="28">
        <v>12861.500000000002</v>
      </c>
      <c r="S45" s="28">
        <v>12986.599999999999</v>
      </c>
      <c r="T45" s="28">
        <v>13109</v>
      </c>
      <c r="U45" s="28">
        <v>13231.1</v>
      </c>
      <c r="V45" s="28">
        <v>13348.9</v>
      </c>
      <c r="W45" s="28">
        <v>13465.699999999997</v>
      </c>
      <c r="X45" s="28">
        <v>13578.999999999998</v>
      </c>
      <c r="Y45" s="28">
        <v>13690.099999999997</v>
      </c>
      <c r="Z45" s="28">
        <v>13801</v>
      </c>
      <c r="AA45" s="28">
        <v>13907.3</v>
      </c>
      <c r="AB45" s="28">
        <v>14013.200000000003</v>
      </c>
      <c r="AC45" s="28">
        <v>14115.300000000001</v>
      </c>
      <c r="AD45" s="28">
        <v>14217.900000000001</v>
      </c>
      <c r="AE45" s="28">
        <v>14316.699999999999</v>
      </c>
      <c r="AF45" s="28">
        <v>14414.500000000002</v>
      </c>
      <c r="AG45" s="28">
        <v>14507.5</v>
      </c>
      <c r="AH45" s="28">
        <v>14601.499999999998</v>
      </c>
      <c r="AI45" s="28">
        <v>14692.399999999998</v>
      </c>
      <c r="AJ45" s="28">
        <v>14781.099999999999</v>
      </c>
      <c r="AK45" s="28">
        <v>14867.1</v>
      </c>
      <c r="AL45" s="28">
        <v>14950.999999999996</v>
      </c>
      <c r="AM45" s="28">
        <v>15031.800000000001</v>
      </c>
      <c r="AN45" s="28">
        <v>15109.3</v>
      </c>
      <c r="AO45" s="28">
        <v>15182.799999999997</v>
      </c>
      <c r="AP45" s="28">
        <v>15253.700000000003</v>
      </c>
      <c r="AQ45" s="28">
        <v>15319.6</v>
      </c>
      <c r="AR45" s="28">
        <v>15385.4</v>
      </c>
      <c r="AS45" s="28">
        <v>15449.400000000001</v>
      </c>
      <c r="AT45" s="28">
        <v>15509.3</v>
      </c>
      <c r="AU45" s="28">
        <v>15565.9</v>
      </c>
    </row>
    <row r="46" spans="2:47">
      <c r="B46" s="27" t="s">
        <v>385</v>
      </c>
      <c r="C46" s="28" t="s">
        <v>498</v>
      </c>
      <c r="D46" s="28">
        <f t="shared" si="33"/>
        <v>11279.300000000001</v>
      </c>
      <c r="E46" s="28">
        <v>11923.899999999998</v>
      </c>
      <c r="F46" s="28">
        <v>12561.300000000001</v>
      </c>
      <c r="G46" s="28">
        <v>13191.800000000001</v>
      </c>
      <c r="H46" s="28">
        <v>13814.599999999999</v>
      </c>
      <c r="I46" s="28">
        <v>14957.6</v>
      </c>
      <c r="J46" s="28">
        <v>15235</v>
      </c>
      <c r="K46" s="28">
        <v>15484.1</v>
      </c>
      <c r="L46" s="28">
        <v>15777.400000000001</v>
      </c>
      <c r="M46" s="28">
        <v>16075.900000000001</v>
      </c>
      <c r="N46" s="28">
        <v>16371.8</v>
      </c>
      <c r="O46" s="28">
        <v>16671.3</v>
      </c>
      <c r="P46" s="28">
        <v>16972.8</v>
      </c>
      <c r="Q46" s="28">
        <v>17275.3</v>
      </c>
      <c r="R46" s="28">
        <v>17526.900000000005</v>
      </c>
      <c r="S46" s="28">
        <v>17772.699999999997</v>
      </c>
      <c r="T46" s="28">
        <v>18013.999999999996</v>
      </c>
      <c r="U46" s="28">
        <v>18251.100000000002</v>
      </c>
      <c r="V46" s="28">
        <v>18483.300000000003</v>
      </c>
      <c r="W46" s="28">
        <v>18711.600000000002</v>
      </c>
      <c r="X46" s="28">
        <v>18934.600000000002</v>
      </c>
      <c r="Y46" s="28">
        <v>19152.599999999999</v>
      </c>
      <c r="Z46" s="28">
        <v>19366.000000000004</v>
      </c>
      <c r="AA46" s="28">
        <v>19574</v>
      </c>
      <c r="AB46" s="28">
        <v>19777.100000000002</v>
      </c>
      <c r="AC46" s="28">
        <v>19974.299999999996</v>
      </c>
      <c r="AD46" s="28">
        <v>20166.400000000001</v>
      </c>
      <c r="AE46" s="28">
        <v>20352</v>
      </c>
      <c r="AF46" s="28">
        <v>20532</v>
      </c>
      <c r="AG46" s="28">
        <v>20706</v>
      </c>
      <c r="AH46" s="28">
        <v>20873.899999999998</v>
      </c>
      <c r="AI46" s="28">
        <v>21036</v>
      </c>
      <c r="AJ46" s="28">
        <v>21192.499999999996</v>
      </c>
      <c r="AK46" s="28">
        <v>21343.1</v>
      </c>
      <c r="AL46" s="28">
        <v>21488.2</v>
      </c>
      <c r="AM46" s="28">
        <v>21635.3</v>
      </c>
      <c r="AN46" s="28">
        <v>21785.200000000001</v>
      </c>
      <c r="AO46" s="28">
        <v>21939.5</v>
      </c>
      <c r="AP46" s="28">
        <v>22097.399999999998</v>
      </c>
      <c r="AQ46" s="28">
        <v>22257.700000000004</v>
      </c>
      <c r="AR46" s="28">
        <v>22423.3</v>
      </c>
      <c r="AS46" s="28">
        <v>22591.399999999998</v>
      </c>
      <c r="AT46" s="28">
        <v>22761.799999999996</v>
      </c>
      <c r="AU46" s="28">
        <v>22936.399999999998</v>
      </c>
    </row>
    <row r="47" spans="2:47">
      <c r="B47" s="27" t="s">
        <v>434</v>
      </c>
      <c r="C47" s="28" t="s">
        <v>498</v>
      </c>
      <c r="D47" s="28">
        <f t="shared" si="33"/>
        <v>5345</v>
      </c>
      <c r="E47" s="28">
        <v>5406.1</v>
      </c>
      <c r="F47" s="28">
        <v>5462.0999999999995</v>
      </c>
      <c r="G47" s="28">
        <v>5512.7999999999993</v>
      </c>
      <c r="H47" s="28">
        <v>5557.6</v>
      </c>
      <c r="I47" s="28">
        <v>5669.6</v>
      </c>
      <c r="J47" s="28">
        <v>5746.4</v>
      </c>
      <c r="K47" s="28">
        <v>5808.4</v>
      </c>
      <c r="L47" s="28">
        <v>5869.7999999999993</v>
      </c>
      <c r="M47" s="28">
        <v>5926.1</v>
      </c>
      <c r="N47" s="28">
        <v>5981.5</v>
      </c>
      <c r="O47" s="28">
        <v>6035.3</v>
      </c>
      <c r="P47" s="28">
        <v>6087.5999999999995</v>
      </c>
      <c r="Q47" s="28">
        <v>6138.2</v>
      </c>
      <c r="R47" s="28">
        <v>6193.5</v>
      </c>
      <c r="S47" s="28">
        <v>6247.9</v>
      </c>
      <c r="T47" s="28">
        <v>6301.8</v>
      </c>
      <c r="U47" s="28">
        <v>6354.5</v>
      </c>
      <c r="V47" s="28">
        <v>6406.1</v>
      </c>
      <c r="W47" s="28">
        <v>6456.9000000000005</v>
      </c>
      <c r="X47" s="28">
        <v>6507.1</v>
      </c>
      <c r="Y47" s="28">
        <v>6555.9</v>
      </c>
      <c r="Z47" s="28">
        <v>6603.7000000000007</v>
      </c>
      <c r="AA47" s="28">
        <v>6648.7999999999993</v>
      </c>
      <c r="AB47" s="28">
        <v>6691.9</v>
      </c>
      <c r="AC47" s="28">
        <v>6733</v>
      </c>
      <c r="AD47" s="28">
        <v>6772.7000000000007</v>
      </c>
      <c r="AE47" s="28">
        <v>6810.7</v>
      </c>
      <c r="AF47" s="28">
        <v>6846.4</v>
      </c>
      <c r="AG47" s="28">
        <v>6880</v>
      </c>
      <c r="AH47" s="28">
        <v>6911.6</v>
      </c>
      <c r="AI47" s="28">
        <v>6940.8</v>
      </c>
      <c r="AJ47" s="28">
        <v>6967.2000000000007</v>
      </c>
      <c r="AK47" s="28">
        <v>6990.8</v>
      </c>
      <c r="AL47" s="28">
        <v>7011.2999999999993</v>
      </c>
      <c r="AM47" s="28">
        <v>7028.5</v>
      </c>
      <c r="AN47" s="28">
        <v>7041.6</v>
      </c>
      <c r="AO47" s="28">
        <v>7050.8</v>
      </c>
      <c r="AP47" s="28">
        <v>7055.6</v>
      </c>
      <c r="AQ47" s="28">
        <v>7055.9</v>
      </c>
      <c r="AR47" s="28">
        <v>7050.9</v>
      </c>
      <c r="AS47" s="28">
        <v>7040.7999999999993</v>
      </c>
      <c r="AT47" s="28">
        <v>7024.7000000000007</v>
      </c>
      <c r="AU47" s="28">
        <v>7002.5</v>
      </c>
    </row>
    <row r="48" spans="2:47">
      <c r="B48" s="27" t="s">
        <v>439</v>
      </c>
      <c r="C48" s="28" t="s">
        <v>498</v>
      </c>
      <c r="D48" s="28">
        <f t="shared" si="33"/>
        <v>126.5</v>
      </c>
      <c r="E48" s="28">
        <v>153.20000000000002</v>
      </c>
      <c r="F48" s="28">
        <v>179.60000000000002</v>
      </c>
      <c r="G48" s="28">
        <v>206.20000000000005</v>
      </c>
      <c r="H48" s="28">
        <v>232.60000000000002</v>
      </c>
      <c r="I48" s="28">
        <v>232.5</v>
      </c>
      <c r="J48" s="28">
        <v>232.1</v>
      </c>
      <c r="K48" s="28">
        <v>231.6</v>
      </c>
      <c r="L48" s="28">
        <v>231.10000000000002</v>
      </c>
      <c r="M48" s="28">
        <v>230.90000000000003</v>
      </c>
      <c r="N48" s="28">
        <v>230.1</v>
      </c>
      <c r="O48" s="28">
        <v>229.9</v>
      </c>
      <c r="P48" s="28">
        <v>229.50000000000003</v>
      </c>
      <c r="Q48" s="28">
        <v>229.3</v>
      </c>
      <c r="R48" s="28">
        <v>228.6</v>
      </c>
      <c r="S48" s="28">
        <v>228.29999999999998</v>
      </c>
      <c r="T48" s="28">
        <v>228</v>
      </c>
      <c r="U48" s="28">
        <v>227.79999999999998</v>
      </c>
      <c r="V48" s="28">
        <v>227.20000000000002</v>
      </c>
      <c r="W48" s="28">
        <v>227.20000000000002</v>
      </c>
      <c r="X48" s="28">
        <v>226.89999999999998</v>
      </c>
      <c r="Y48" s="28">
        <v>226.79999999999998</v>
      </c>
      <c r="Z48" s="28">
        <v>226.5</v>
      </c>
      <c r="AA48" s="28">
        <v>226.29999999999998</v>
      </c>
      <c r="AB48" s="28">
        <v>226.1</v>
      </c>
      <c r="AC48" s="28">
        <v>225.9</v>
      </c>
      <c r="AD48" s="28">
        <v>225.7</v>
      </c>
      <c r="AE48" s="28">
        <v>225.3</v>
      </c>
      <c r="AF48" s="28">
        <v>225.3</v>
      </c>
      <c r="AG48" s="28">
        <v>224.99999999999997</v>
      </c>
      <c r="AH48" s="28">
        <v>224.99999999999997</v>
      </c>
      <c r="AI48" s="28">
        <v>224.89999999999998</v>
      </c>
      <c r="AJ48" s="28">
        <v>224.79999999999998</v>
      </c>
      <c r="AK48" s="28">
        <v>224.7</v>
      </c>
      <c r="AL48" s="28">
        <v>224.29999999999998</v>
      </c>
      <c r="AM48" s="28">
        <v>224.2</v>
      </c>
      <c r="AN48" s="28">
        <v>224.1</v>
      </c>
      <c r="AO48" s="28">
        <v>224</v>
      </c>
      <c r="AP48" s="28">
        <v>224</v>
      </c>
      <c r="AQ48" s="28">
        <v>223.9</v>
      </c>
      <c r="AR48" s="28">
        <v>223.9</v>
      </c>
      <c r="AS48" s="28">
        <v>223.9</v>
      </c>
      <c r="AT48" s="28">
        <v>223.6</v>
      </c>
      <c r="AU48" s="28">
        <v>223.5</v>
      </c>
    </row>
    <row r="49" spans="2:47">
      <c r="B49" s="27" t="s">
        <v>391</v>
      </c>
      <c r="C49" s="28" t="s">
        <v>498</v>
      </c>
      <c r="D49" s="28">
        <f t="shared" si="33"/>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row>
    <row r="50" spans="2:47">
      <c r="B50" s="27" t="s">
        <v>436</v>
      </c>
      <c r="C50" s="28" t="s">
        <v>498</v>
      </c>
      <c r="D50" s="28">
        <f>+(D15-D29)/$D$13</f>
        <v>15899.200000000003</v>
      </c>
      <c r="E50" s="28">
        <f t="shared" ref="E50:AU50" si="34">+(E15-E29)/$D$13</f>
        <v>17751.7</v>
      </c>
      <c r="F50" s="28">
        <f t="shared" si="34"/>
        <v>19640.3</v>
      </c>
      <c r="G50" s="28">
        <f t="shared" si="34"/>
        <v>21560.600000000002</v>
      </c>
      <c r="H50" s="28">
        <f t="shared" si="34"/>
        <v>23507.600000000002</v>
      </c>
      <c r="I50" s="28">
        <f t="shared" si="34"/>
        <v>23498.800000000003</v>
      </c>
      <c r="J50" s="28">
        <f t="shared" si="34"/>
        <v>23780.799999999999</v>
      </c>
      <c r="K50" s="28">
        <f t="shared" si="34"/>
        <v>23937.4</v>
      </c>
      <c r="L50" s="28">
        <f t="shared" si="34"/>
        <v>24067</v>
      </c>
      <c r="M50" s="28">
        <f t="shared" si="34"/>
        <v>24150.799999999999</v>
      </c>
      <c r="N50" s="28">
        <f t="shared" si="34"/>
        <v>24215.199999999997</v>
      </c>
      <c r="O50" s="28">
        <f t="shared" si="34"/>
        <v>24263</v>
      </c>
      <c r="P50" s="28">
        <f t="shared" si="34"/>
        <v>24261.1</v>
      </c>
      <c r="Q50" s="28">
        <f t="shared" si="34"/>
        <v>24058.222448979595</v>
      </c>
      <c r="R50" s="28">
        <f t="shared" si="34"/>
        <v>24004.244897959179</v>
      </c>
      <c r="S50" s="28">
        <f t="shared" si="34"/>
        <v>23946.967346938771</v>
      </c>
      <c r="T50" s="28">
        <f t="shared" si="34"/>
        <v>23881.589795918371</v>
      </c>
      <c r="U50" s="28">
        <f t="shared" si="34"/>
        <v>23833.412244897954</v>
      </c>
      <c r="V50" s="28">
        <f t="shared" si="34"/>
        <v>23758.234693877559</v>
      </c>
      <c r="W50" s="28">
        <f t="shared" si="34"/>
        <v>23691.757142857143</v>
      </c>
      <c r="X50" s="28">
        <f t="shared" si="34"/>
        <v>23613.379591836732</v>
      </c>
      <c r="Y50" s="28">
        <f t="shared" si="34"/>
        <v>23524.502040816325</v>
      </c>
      <c r="Z50" s="28">
        <f t="shared" si="34"/>
        <v>23467.924489795914</v>
      </c>
      <c r="AA50" s="28">
        <f t="shared" si="34"/>
        <v>23374.046938775511</v>
      </c>
      <c r="AB50" s="28">
        <f t="shared" si="34"/>
        <v>23305.669387755108</v>
      </c>
      <c r="AC50" s="28">
        <f t="shared" si="34"/>
        <v>23207.391836734696</v>
      </c>
      <c r="AD50" s="28">
        <f t="shared" si="34"/>
        <v>23145.814285714288</v>
      </c>
      <c r="AE50" s="28">
        <f t="shared" si="34"/>
        <v>23058.436734693878</v>
      </c>
      <c r="AF50" s="28">
        <f t="shared" si="34"/>
        <v>22986.759183673468</v>
      </c>
      <c r="AG50" s="28">
        <f t="shared" si="34"/>
        <v>22867.581632653058</v>
      </c>
      <c r="AH50" s="28">
        <f t="shared" si="34"/>
        <v>22791.504081632655</v>
      </c>
      <c r="AI50" s="28">
        <f t="shared" si="34"/>
        <v>22694.72653061225</v>
      </c>
      <c r="AJ50" s="28">
        <f t="shared" si="34"/>
        <v>22604.54897959184</v>
      </c>
      <c r="AK50" s="28">
        <f t="shared" si="34"/>
        <v>22495.871428571438</v>
      </c>
      <c r="AL50" s="28">
        <f t="shared" si="34"/>
        <v>22393.293877551027</v>
      </c>
      <c r="AM50" s="28">
        <f t="shared" si="34"/>
        <v>22279.716326530612</v>
      </c>
      <c r="AN50" s="28">
        <f t="shared" si="34"/>
        <v>22148.138775510208</v>
      </c>
      <c r="AO50" s="28">
        <f t="shared" si="34"/>
        <v>21961.561224489797</v>
      </c>
      <c r="AP50" s="28">
        <f t="shared" si="34"/>
        <v>21762.083673469388</v>
      </c>
      <c r="AQ50" s="28">
        <f t="shared" si="34"/>
        <v>21501.506122448976</v>
      </c>
      <c r="AR50" s="28">
        <f t="shared" si="34"/>
        <v>21245.328571428567</v>
      </c>
      <c r="AS50" s="28">
        <f t="shared" si="34"/>
        <v>20977.151020408161</v>
      </c>
      <c r="AT50" s="28">
        <f t="shared" si="34"/>
        <v>20658.37346938776</v>
      </c>
      <c r="AU50" s="28">
        <f t="shared" si="34"/>
        <v>20335.595918367344</v>
      </c>
    </row>
    <row r="51" spans="2:47">
      <c r="B51" s="27" t="s">
        <v>601</v>
      </c>
      <c r="C51" s="28" t="s">
        <v>498</v>
      </c>
      <c r="D51" s="28">
        <f>+D29/$D$27</f>
        <v>0</v>
      </c>
      <c r="E51" s="28">
        <f t="shared" ref="E51:AU51" si="35">+E29/$D$27</f>
        <v>0</v>
      </c>
      <c r="F51" s="28">
        <f t="shared" si="35"/>
        <v>0</v>
      </c>
      <c r="G51" s="28">
        <f t="shared" si="35"/>
        <v>0</v>
      </c>
      <c r="H51" s="28">
        <f t="shared" si="35"/>
        <v>0</v>
      </c>
      <c r="I51" s="28">
        <f t="shared" si="35"/>
        <v>0</v>
      </c>
      <c r="J51" s="28">
        <f t="shared" si="35"/>
        <v>0</v>
      </c>
      <c r="K51" s="28">
        <f t="shared" si="35"/>
        <v>0</v>
      </c>
      <c r="L51" s="28">
        <f t="shared" si="35"/>
        <v>0</v>
      </c>
      <c r="M51" s="28">
        <f t="shared" si="35"/>
        <v>0</v>
      </c>
      <c r="N51" s="28">
        <f t="shared" si="35"/>
        <v>0</v>
      </c>
      <c r="O51" s="28">
        <f t="shared" si="35"/>
        <v>0</v>
      </c>
      <c r="P51" s="28">
        <f t="shared" si="35"/>
        <v>0</v>
      </c>
      <c r="Q51" s="28">
        <f t="shared" si="35"/>
        <v>142.85714285714286</v>
      </c>
      <c r="R51" s="28">
        <f t="shared" si="35"/>
        <v>285.71428571428572</v>
      </c>
      <c r="S51" s="28">
        <f t="shared" si="35"/>
        <v>428.57142857142856</v>
      </c>
      <c r="T51" s="28">
        <f t="shared" si="35"/>
        <v>571.42857142857144</v>
      </c>
      <c r="U51" s="28">
        <f t="shared" si="35"/>
        <v>714.28571428571422</v>
      </c>
      <c r="V51" s="28">
        <f t="shared" si="35"/>
        <v>857.14285714285711</v>
      </c>
      <c r="W51" s="28">
        <f t="shared" si="35"/>
        <v>1000</v>
      </c>
      <c r="X51" s="28">
        <f t="shared" si="35"/>
        <v>1142.8571428571429</v>
      </c>
      <c r="Y51" s="28">
        <f t="shared" si="35"/>
        <v>1285.7142857142858</v>
      </c>
      <c r="Z51" s="28">
        <f t="shared" si="35"/>
        <v>1428.5714285714284</v>
      </c>
      <c r="AA51" s="28">
        <f t="shared" si="35"/>
        <v>1571.4285714285713</v>
      </c>
      <c r="AB51" s="28">
        <f t="shared" si="35"/>
        <v>1714.2857142857142</v>
      </c>
      <c r="AC51" s="28">
        <f t="shared" si="35"/>
        <v>1857.1428571428571</v>
      </c>
      <c r="AD51" s="28">
        <f t="shared" si="35"/>
        <v>2000</v>
      </c>
      <c r="AE51" s="28">
        <f t="shared" si="35"/>
        <v>2142.8571428571427</v>
      </c>
      <c r="AF51" s="28">
        <f t="shared" si="35"/>
        <v>2285.7142857142858</v>
      </c>
      <c r="AG51" s="28">
        <f t="shared" si="35"/>
        <v>2428.5714285714284</v>
      </c>
      <c r="AH51" s="28">
        <f t="shared" si="35"/>
        <v>2571.4285714285716</v>
      </c>
      <c r="AI51" s="28">
        <f t="shared" si="35"/>
        <v>2714.2857142857142</v>
      </c>
      <c r="AJ51" s="28">
        <f t="shared" si="35"/>
        <v>2857.1428571428569</v>
      </c>
      <c r="AK51" s="28">
        <f t="shared" si="35"/>
        <v>3000</v>
      </c>
      <c r="AL51" s="28">
        <f t="shared" si="35"/>
        <v>3142.8571428571427</v>
      </c>
      <c r="AM51" s="28">
        <f t="shared" si="35"/>
        <v>3285.7142857142858</v>
      </c>
      <c r="AN51" s="28">
        <f t="shared" si="35"/>
        <v>3428.5714285714284</v>
      </c>
      <c r="AO51" s="28">
        <f t="shared" si="35"/>
        <v>3571.4285714285711</v>
      </c>
      <c r="AP51" s="28">
        <f t="shared" si="35"/>
        <v>3714.2857142857142</v>
      </c>
      <c r="AQ51" s="28">
        <f t="shared" si="35"/>
        <v>3857.1428571428569</v>
      </c>
      <c r="AR51" s="28">
        <f t="shared" si="35"/>
        <v>4000</v>
      </c>
      <c r="AS51" s="28">
        <f t="shared" si="35"/>
        <v>4142.8571428571431</v>
      </c>
      <c r="AT51" s="28">
        <f t="shared" si="35"/>
        <v>4285.7142857142853</v>
      </c>
      <c r="AU51" s="28">
        <f t="shared" si="35"/>
        <v>4428.5714285714284</v>
      </c>
    </row>
    <row r="52" spans="2:47">
      <c r="B52" s="27" t="s">
        <v>501</v>
      </c>
      <c r="C52" s="29" t="s">
        <v>498</v>
      </c>
      <c r="D52" s="30">
        <f>SUM(D44:D51)</f>
        <v>43155.100000000006</v>
      </c>
      <c r="E52" s="30">
        <f t="shared" ref="E52" si="36">SUM(E44:E51)</f>
        <v>46298.1</v>
      </c>
      <c r="F52" s="30">
        <f t="shared" ref="F52" si="37">SUM(F44:F51)</f>
        <v>49486.5</v>
      </c>
      <c r="G52" s="30">
        <f t="shared" ref="G52" si="38">SUM(G44:G51)</f>
        <v>52719.899999999994</v>
      </c>
      <c r="H52" s="30">
        <f t="shared" ref="H52" si="39">SUM(H44:H51)</f>
        <v>55993.2</v>
      </c>
      <c r="I52" s="30">
        <f t="shared" ref="I52" si="40">SUM(I44:I51)</f>
        <v>57457.100000000006</v>
      </c>
      <c r="J52" s="30">
        <f t="shared" ref="J52" si="41">SUM(J44:J51)</f>
        <v>58378.8</v>
      </c>
      <c r="K52" s="30">
        <f t="shared" ref="K52" si="42">SUM(K44:K51)</f>
        <v>59000.9</v>
      </c>
      <c r="L52" s="30">
        <f t="shared" ref="L52" si="43">SUM(L44:L51)</f>
        <v>59640.299999999996</v>
      </c>
      <c r="M52" s="30">
        <f t="shared" ref="M52" si="44">SUM(M44:M51)</f>
        <v>60219.900000000009</v>
      </c>
      <c r="N52" s="30">
        <f t="shared" ref="N52" si="45">SUM(N44:N51)</f>
        <v>60767.7</v>
      </c>
      <c r="O52" s="30">
        <f t="shared" ref="O52" si="46">SUM(O44:O51)</f>
        <v>61292.5</v>
      </c>
      <c r="P52" s="30">
        <f t="shared" ref="P52" si="47">SUM(P44:P51)</f>
        <v>61754.7</v>
      </c>
      <c r="Q52" s="30">
        <f t="shared" ref="Q52" si="48">SUM(Q44:Q51)</f>
        <v>62150.579591836737</v>
      </c>
      <c r="R52" s="30">
        <f t="shared" ref="R52" si="49">SUM(R44:R51)</f>
        <v>62687.359183673463</v>
      </c>
      <c r="S52" s="30">
        <f t="shared" ref="S52" si="50">SUM(S44:S51)</f>
        <v>63211.9387755102</v>
      </c>
      <c r="T52" s="30">
        <f t="shared" ref="T52" si="51">SUM(T44:T51)</f>
        <v>63720.218367346941</v>
      </c>
      <c r="U52" s="30">
        <f t="shared" ref="U52" si="52">SUM(U44:U51)</f>
        <v>64240.59795918368</v>
      </c>
      <c r="V52" s="30">
        <f t="shared" ref="V52" si="53">SUM(V44:V51)</f>
        <v>64721.977551020413</v>
      </c>
      <c r="W52" s="30">
        <f t="shared" ref="W52" si="54">SUM(W44:W51)</f>
        <v>65207.157142857148</v>
      </c>
      <c r="X52" s="30">
        <f t="shared" ref="X52" si="55">SUM(X44:X51)</f>
        <v>65669.836734693876</v>
      </c>
      <c r="Y52" s="30">
        <f t="shared" ref="Y52" si="56">SUM(Y44:Y51)</f>
        <v>66113.11632653061</v>
      </c>
      <c r="Z52" s="30">
        <f t="shared" ref="Z52" si="57">SUM(Z44:Z51)</f>
        <v>66583.895918367358</v>
      </c>
      <c r="AA52" s="30">
        <f t="shared" ref="AA52" si="58">SUM(AA44:AA51)</f>
        <v>67002.775510204083</v>
      </c>
      <c r="AB52" s="30">
        <f t="shared" ref="AB52" si="59">SUM(AB44:AB51)</f>
        <v>67441.255102040828</v>
      </c>
      <c r="AC52" s="30">
        <f t="shared" ref="AC52" si="60">SUM(AC44:AC51)</f>
        <v>67836.434693877556</v>
      </c>
      <c r="AD52" s="30">
        <f t="shared" ref="AD52" si="61">SUM(AD44:AD51)</f>
        <v>68264.314285714296</v>
      </c>
      <c r="AE52" s="30">
        <f t="shared" ref="AE52" si="62">SUM(AE44:AE51)</f>
        <v>68652.793877551027</v>
      </c>
      <c r="AF52" s="30">
        <f t="shared" ref="AF52" si="63">SUM(AF44:AF51)</f>
        <v>69049.173469387766</v>
      </c>
      <c r="AG52" s="30">
        <f t="shared" ref="AG52" si="64">SUM(AG44:AG51)</f>
        <v>69382.653061224497</v>
      </c>
      <c r="AH52" s="30">
        <f t="shared" ref="AH52" si="65">SUM(AH44:AH51)</f>
        <v>69754.33265306121</v>
      </c>
      <c r="AI52" s="30">
        <f t="shared" ref="AI52" si="66">SUM(AI44:AI51)</f>
        <v>70093.012244897967</v>
      </c>
      <c r="AJ52" s="30">
        <f t="shared" ref="AJ52" si="67">SUM(AJ44:AJ51)</f>
        <v>70427.691836734695</v>
      </c>
      <c r="AK52" s="30">
        <f t="shared" ref="AK52" si="68">SUM(AK44:AK51)</f>
        <v>70731.971428571444</v>
      </c>
      <c r="AL52" s="30">
        <f t="shared" ref="AL52" si="69">SUM(AL44:AL51)</f>
        <v>71031.451020408174</v>
      </c>
      <c r="AM52" s="30">
        <f t="shared" ref="AM52" si="70">SUM(AM44:AM51)</f>
        <v>71314.830612244899</v>
      </c>
      <c r="AN52" s="30">
        <f t="shared" ref="AN52" si="71">SUM(AN44:AN51)</f>
        <v>71574.510204081642</v>
      </c>
      <c r="AO52" s="30">
        <f t="shared" ref="AO52" si="72">SUM(AO44:AO51)</f>
        <v>71773.889795918367</v>
      </c>
      <c r="AP52" s="30">
        <f t="shared" ref="AP52" si="73">SUM(AP44:AP51)</f>
        <v>71956.169387755101</v>
      </c>
      <c r="AQ52" s="30">
        <f t="shared" ref="AQ52" si="74">SUM(AQ44:AQ51)</f>
        <v>72067.648979591831</v>
      </c>
      <c r="AR52" s="30">
        <f t="shared" ref="AR52" si="75">SUM(AR44:AR51)</f>
        <v>72184.028571428556</v>
      </c>
      <c r="AS52" s="30">
        <f t="shared" ref="AS52" si="76">SUM(AS44:AS51)</f>
        <v>72283.208163265313</v>
      </c>
      <c r="AT52" s="30">
        <f t="shared" ref="AT52" si="77">SUM(AT44:AT51)</f>
        <v>72320.587755102038</v>
      </c>
      <c r="AU52" s="30">
        <f t="shared" ref="AU52" si="78">SUM(AU44:AU51)</f>
        <v>72348.067346938769</v>
      </c>
    </row>
    <row r="54" spans="2:47">
      <c r="B54" s="24" t="s">
        <v>503</v>
      </c>
      <c r="C54" s="25" t="s">
        <v>422</v>
      </c>
      <c r="D54" s="25">
        <v>2017</v>
      </c>
      <c r="E54" s="25">
        <v>2018</v>
      </c>
      <c r="F54" s="25">
        <v>2019</v>
      </c>
      <c r="G54" s="25">
        <v>2020</v>
      </c>
      <c r="H54" s="25">
        <v>2021</v>
      </c>
      <c r="I54" s="25">
        <v>2022</v>
      </c>
      <c r="J54" s="25">
        <v>2023</v>
      </c>
      <c r="K54" s="25">
        <v>2024</v>
      </c>
      <c r="L54" s="25">
        <v>2025</v>
      </c>
      <c r="M54" s="25">
        <v>2026</v>
      </c>
      <c r="N54" s="25">
        <v>2027</v>
      </c>
      <c r="O54" s="25">
        <v>2028</v>
      </c>
      <c r="P54" s="25">
        <v>2029</v>
      </c>
      <c r="Q54" s="25">
        <v>2030</v>
      </c>
      <c r="R54" s="25">
        <v>2031</v>
      </c>
      <c r="S54" s="25">
        <v>2032</v>
      </c>
      <c r="T54" s="25">
        <v>2033</v>
      </c>
      <c r="U54" s="25">
        <v>2034</v>
      </c>
      <c r="V54" s="25">
        <v>2035</v>
      </c>
      <c r="W54" s="25">
        <v>2036</v>
      </c>
      <c r="X54" s="25">
        <v>2037</v>
      </c>
      <c r="Y54" s="25">
        <v>2038</v>
      </c>
      <c r="Z54" s="25">
        <v>2039</v>
      </c>
      <c r="AA54" s="25">
        <v>2040</v>
      </c>
      <c r="AB54" s="25">
        <v>2041</v>
      </c>
      <c r="AC54" s="25">
        <v>2042</v>
      </c>
      <c r="AD54" s="25">
        <v>2043</v>
      </c>
      <c r="AE54" s="25">
        <v>2044</v>
      </c>
      <c r="AF54" s="25">
        <v>2045</v>
      </c>
      <c r="AG54" s="25">
        <v>2046</v>
      </c>
      <c r="AH54" s="25">
        <v>2047</v>
      </c>
      <c r="AI54" s="25">
        <v>2048</v>
      </c>
      <c r="AJ54" s="25">
        <v>2049</v>
      </c>
      <c r="AK54" s="25">
        <v>2050</v>
      </c>
      <c r="AL54" s="25">
        <v>2051</v>
      </c>
      <c r="AM54" s="25">
        <v>2052</v>
      </c>
      <c r="AN54" s="25">
        <v>2053</v>
      </c>
      <c r="AO54" s="25">
        <v>2054</v>
      </c>
      <c r="AP54" s="25">
        <v>2055</v>
      </c>
      <c r="AQ54" s="25">
        <v>2056</v>
      </c>
      <c r="AR54" s="25">
        <v>2057</v>
      </c>
      <c r="AS54" s="25">
        <v>2058</v>
      </c>
      <c r="AT54" s="25">
        <v>2059</v>
      </c>
      <c r="AU54" s="25">
        <v>2060</v>
      </c>
    </row>
    <row r="55" spans="2:47">
      <c r="B55" s="27" t="s">
        <v>397</v>
      </c>
      <c r="C55" s="28" t="s">
        <v>498</v>
      </c>
      <c r="D55" s="28">
        <f>+D33-D44</f>
        <v>0</v>
      </c>
      <c r="E55" s="28">
        <f t="shared" ref="E55:AU55" si="79">+E3-E44</f>
        <v>0</v>
      </c>
      <c r="F55" s="28">
        <f t="shared" si="79"/>
        <v>0</v>
      </c>
      <c r="G55" s="28">
        <f t="shared" si="79"/>
        <v>0</v>
      </c>
      <c r="H55" s="28">
        <f t="shared" si="79"/>
        <v>0</v>
      </c>
      <c r="I55" s="28">
        <f t="shared" si="79"/>
        <v>0</v>
      </c>
      <c r="J55" s="28">
        <f t="shared" si="79"/>
        <v>0</v>
      </c>
      <c r="K55" s="28">
        <f t="shared" si="79"/>
        <v>0</v>
      </c>
      <c r="L55" s="28">
        <f t="shared" si="79"/>
        <v>0</v>
      </c>
      <c r="M55" s="28">
        <f t="shared" si="79"/>
        <v>0</v>
      </c>
      <c r="N55" s="28">
        <f t="shared" si="79"/>
        <v>0</v>
      </c>
      <c r="O55" s="28">
        <f t="shared" si="79"/>
        <v>0</v>
      </c>
      <c r="P55" s="28">
        <f t="shared" si="79"/>
        <v>0</v>
      </c>
      <c r="Q55" s="28">
        <f t="shared" si="79"/>
        <v>0</v>
      </c>
      <c r="R55" s="28">
        <f t="shared" si="79"/>
        <v>0</v>
      </c>
      <c r="S55" s="28">
        <f t="shared" si="79"/>
        <v>0</v>
      </c>
      <c r="T55" s="28">
        <f t="shared" si="79"/>
        <v>0</v>
      </c>
      <c r="U55" s="28">
        <f t="shared" si="79"/>
        <v>0</v>
      </c>
      <c r="V55" s="28">
        <f t="shared" si="79"/>
        <v>0</v>
      </c>
      <c r="W55" s="28">
        <f t="shared" si="79"/>
        <v>0</v>
      </c>
      <c r="X55" s="28">
        <f t="shared" si="79"/>
        <v>0</v>
      </c>
      <c r="Y55" s="28">
        <f t="shared" si="79"/>
        <v>0</v>
      </c>
      <c r="Z55" s="28">
        <f t="shared" si="79"/>
        <v>0</v>
      </c>
      <c r="AA55" s="28">
        <f t="shared" si="79"/>
        <v>0</v>
      </c>
      <c r="AB55" s="28">
        <f t="shared" si="79"/>
        <v>0</v>
      </c>
      <c r="AC55" s="28">
        <f t="shared" si="79"/>
        <v>0</v>
      </c>
      <c r="AD55" s="28">
        <f t="shared" si="79"/>
        <v>0</v>
      </c>
      <c r="AE55" s="28">
        <f t="shared" si="79"/>
        <v>0</v>
      </c>
      <c r="AF55" s="28">
        <f t="shared" si="79"/>
        <v>0</v>
      </c>
      <c r="AG55" s="28">
        <f t="shared" si="79"/>
        <v>0</v>
      </c>
      <c r="AH55" s="28">
        <f t="shared" si="79"/>
        <v>0</v>
      </c>
      <c r="AI55" s="28">
        <f t="shared" si="79"/>
        <v>0</v>
      </c>
      <c r="AJ55" s="28">
        <f t="shared" si="79"/>
        <v>0</v>
      </c>
      <c r="AK55" s="28">
        <f t="shared" si="79"/>
        <v>0</v>
      </c>
      <c r="AL55" s="28">
        <f t="shared" si="79"/>
        <v>0</v>
      </c>
      <c r="AM55" s="28">
        <f t="shared" si="79"/>
        <v>0</v>
      </c>
      <c r="AN55" s="28">
        <f t="shared" si="79"/>
        <v>0</v>
      </c>
      <c r="AO55" s="28">
        <f t="shared" si="79"/>
        <v>0</v>
      </c>
      <c r="AP55" s="28">
        <f t="shared" si="79"/>
        <v>0</v>
      </c>
      <c r="AQ55" s="28">
        <f t="shared" si="79"/>
        <v>0</v>
      </c>
      <c r="AR55" s="28">
        <f t="shared" si="79"/>
        <v>0</v>
      </c>
      <c r="AS55" s="28">
        <f t="shared" si="79"/>
        <v>0</v>
      </c>
      <c r="AT55" s="28">
        <f t="shared" si="79"/>
        <v>0</v>
      </c>
      <c r="AU55" s="28">
        <f t="shared" si="79"/>
        <v>0</v>
      </c>
    </row>
    <row r="56" spans="2:47">
      <c r="B56" s="27" t="s">
        <v>432</v>
      </c>
      <c r="C56" s="28" t="s">
        <v>498</v>
      </c>
      <c r="D56" s="28">
        <f t="shared" ref="D56:D60" si="80">+D34-D45</f>
        <v>0</v>
      </c>
      <c r="E56" s="28">
        <f t="shared" ref="E56:AU56" si="81">+E4-E45</f>
        <v>0</v>
      </c>
      <c r="F56" s="28">
        <f t="shared" si="81"/>
        <v>0</v>
      </c>
      <c r="G56" s="28">
        <f t="shared" si="81"/>
        <v>0</v>
      </c>
      <c r="H56" s="28">
        <f t="shared" si="81"/>
        <v>0</v>
      </c>
      <c r="I56" s="28">
        <f t="shared" si="81"/>
        <v>0</v>
      </c>
      <c r="J56" s="28">
        <f t="shared" si="81"/>
        <v>0</v>
      </c>
      <c r="K56" s="28">
        <f t="shared" si="81"/>
        <v>0</v>
      </c>
      <c r="L56" s="28">
        <f t="shared" si="81"/>
        <v>0</v>
      </c>
      <c r="M56" s="28">
        <f t="shared" si="81"/>
        <v>0</v>
      </c>
      <c r="N56" s="28">
        <f t="shared" si="81"/>
        <v>0</v>
      </c>
      <c r="O56" s="28">
        <f t="shared" si="81"/>
        <v>0</v>
      </c>
      <c r="P56" s="28">
        <f t="shared" si="81"/>
        <v>0</v>
      </c>
      <c r="Q56" s="28">
        <f t="shared" si="81"/>
        <v>0</v>
      </c>
      <c r="R56" s="28">
        <f t="shared" si="81"/>
        <v>0</v>
      </c>
      <c r="S56" s="28">
        <f t="shared" si="81"/>
        <v>0</v>
      </c>
      <c r="T56" s="28">
        <f t="shared" si="81"/>
        <v>0</v>
      </c>
      <c r="U56" s="28">
        <f t="shared" si="81"/>
        <v>0</v>
      </c>
      <c r="V56" s="28">
        <f t="shared" si="81"/>
        <v>0</v>
      </c>
      <c r="W56" s="28">
        <f t="shared" si="81"/>
        <v>0</v>
      </c>
      <c r="X56" s="28">
        <f t="shared" si="81"/>
        <v>0</v>
      </c>
      <c r="Y56" s="28">
        <f t="shared" si="81"/>
        <v>0</v>
      </c>
      <c r="Z56" s="28">
        <f t="shared" si="81"/>
        <v>0</v>
      </c>
      <c r="AA56" s="28">
        <f t="shared" si="81"/>
        <v>0</v>
      </c>
      <c r="AB56" s="28">
        <f t="shared" si="81"/>
        <v>0</v>
      </c>
      <c r="AC56" s="28">
        <f t="shared" si="81"/>
        <v>0</v>
      </c>
      <c r="AD56" s="28">
        <f t="shared" si="81"/>
        <v>0</v>
      </c>
      <c r="AE56" s="28">
        <f t="shared" si="81"/>
        <v>0</v>
      </c>
      <c r="AF56" s="28">
        <f t="shared" si="81"/>
        <v>0</v>
      </c>
      <c r="AG56" s="28">
        <f t="shared" si="81"/>
        <v>0</v>
      </c>
      <c r="AH56" s="28">
        <f t="shared" si="81"/>
        <v>0</v>
      </c>
      <c r="AI56" s="28">
        <f t="shared" si="81"/>
        <v>0</v>
      </c>
      <c r="AJ56" s="28">
        <f t="shared" si="81"/>
        <v>0</v>
      </c>
      <c r="AK56" s="28">
        <f t="shared" si="81"/>
        <v>0</v>
      </c>
      <c r="AL56" s="28">
        <f t="shared" si="81"/>
        <v>0</v>
      </c>
      <c r="AM56" s="28">
        <f t="shared" si="81"/>
        <v>0</v>
      </c>
      <c r="AN56" s="28">
        <f t="shared" si="81"/>
        <v>0</v>
      </c>
      <c r="AO56" s="28">
        <f t="shared" si="81"/>
        <v>0</v>
      </c>
      <c r="AP56" s="28">
        <f t="shared" si="81"/>
        <v>0</v>
      </c>
      <c r="AQ56" s="28">
        <f t="shared" si="81"/>
        <v>0</v>
      </c>
      <c r="AR56" s="28">
        <f t="shared" si="81"/>
        <v>0</v>
      </c>
      <c r="AS56" s="28">
        <f t="shared" si="81"/>
        <v>0</v>
      </c>
      <c r="AT56" s="28">
        <f t="shared" si="81"/>
        <v>0</v>
      </c>
      <c r="AU56" s="28">
        <f t="shared" si="81"/>
        <v>0</v>
      </c>
    </row>
    <row r="57" spans="2:47">
      <c r="B57" s="27" t="s">
        <v>385</v>
      </c>
      <c r="C57" s="28" t="s">
        <v>498</v>
      </c>
      <c r="D57" s="28">
        <f t="shared" si="80"/>
        <v>0</v>
      </c>
      <c r="E57" s="28">
        <f t="shared" ref="E57:AU57" si="82">+E5-E46</f>
        <v>0</v>
      </c>
      <c r="F57" s="28">
        <f t="shared" si="82"/>
        <v>0</v>
      </c>
      <c r="G57" s="28">
        <f t="shared" si="82"/>
        <v>0</v>
      </c>
      <c r="H57" s="28">
        <f t="shared" si="82"/>
        <v>0</v>
      </c>
      <c r="I57" s="28">
        <f t="shared" si="82"/>
        <v>0</v>
      </c>
      <c r="J57" s="28">
        <f t="shared" si="82"/>
        <v>0</v>
      </c>
      <c r="K57" s="28">
        <f t="shared" si="82"/>
        <v>0</v>
      </c>
      <c r="L57" s="28">
        <f t="shared" si="82"/>
        <v>0</v>
      </c>
      <c r="M57" s="28">
        <f t="shared" si="82"/>
        <v>0</v>
      </c>
      <c r="N57" s="28">
        <f t="shared" si="82"/>
        <v>0</v>
      </c>
      <c r="O57" s="28">
        <f t="shared" si="82"/>
        <v>0</v>
      </c>
      <c r="P57" s="28">
        <f t="shared" si="82"/>
        <v>0</v>
      </c>
      <c r="Q57" s="28">
        <f t="shared" si="82"/>
        <v>0</v>
      </c>
      <c r="R57" s="28">
        <f t="shared" si="82"/>
        <v>0</v>
      </c>
      <c r="S57" s="28">
        <f t="shared" si="82"/>
        <v>0</v>
      </c>
      <c r="T57" s="28">
        <f t="shared" si="82"/>
        <v>0</v>
      </c>
      <c r="U57" s="28">
        <f t="shared" si="82"/>
        <v>0</v>
      </c>
      <c r="V57" s="28">
        <f t="shared" si="82"/>
        <v>0</v>
      </c>
      <c r="W57" s="28">
        <f t="shared" si="82"/>
        <v>0</v>
      </c>
      <c r="X57" s="28">
        <f t="shared" si="82"/>
        <v>0</v>
      </c>
      <c r="Y57" s="28">
        <f t="shared" si="82"/>
        <v>0</v>
      </c>
      <c r="Z57" s="28">
        <f t="shared" si="82"/>
        <v>0</v>
      </c>
      <c r="AA57" s="28">
        <f t="shared" si="82"/>
        <v>0</v>
      </c>
      <c r="AB57" s="28">
        <f t="shared" si="82"/>
        <v>0</v>
      </c>
      <c r="AC57" s="28">
        <f t="shared" si="82"/>
        <v>0</v>
      </c>
      <c r="AD57" s="28">
        <f t="shared" si="82"/>
        <v>0</v>
      </c>
      <c r="AE57" s="28">
        <f t="shared" si="82"/>
        <v>0</v>
      </c>
      <c r="AF57" s="28">
        <f t="shared" si="82"/>
        <v>0</v>
      </c>
      <c r="AG57" s="28">
        <f t="shared" si="82"/>
        <v>0</v>
      </c>
      <c r="AH57" s="28">
        <f t="shared" si="82"/>
        <v>0</v>
      </c>
      <c r="AI57" s="28">
        <f t="shared" si="82"/>
        <v>0</v>
      </c>
      <c r="AJ57" s="28">
        <f t="shared" si="82"/>
        <v>0</v>
      </c>
      <c r="AK57" s="28">
        <f t="shared" si="82"/>
        <v>0</v>
      </c>
      <c r="AL57" s="28">
        <f t="shared" si="82"/>
        <v>0</v>
      </c>
      <c r="AM57" s="28">
        <f t="shared" si="82"/>
        <v>0</v>
      </c>
      <c r="AN57" s="28">
        <f t="shared" si="82"/>
        <v>0</v>
      </c>
      <c r="AO57" s="28">
        <f t="shared" si="82"/>
        <v>0</v>
      </c>
      <c r="AP57" s="28">
        <f t="shared" si="82"/>
        <v>0</v>
      </c>
      <c r="AQ57" s="28">
        <f t="shared" si="82"/>
        <v>0</v>
      </c>
      <c r="AR57" s="28">
        <f t="shared" si="82"/>
        <v>0</v>
      </c>
      <c r="AS57" s="28">
        <f t="shared" si="82"/>
        <v>0</v>
      </c>
      <c r="AT57" s="28">
        <f t="shared" si="82"/>
        <v>0</v>
      </c>
      <c r="AU57" s="28">
        <f t="shared" si="82"/>
        <v>0</v>
      </c>
    </row>
    <row r="58" spans="2:47">
      <c r="B58" s="27" t="s">
        <v>434</v>
      </c>
      <c r="C58" s="28" t="s">
        <v>498</v>
      </c>
      <c r="D58" s="28">
        <f t="shared" si="80"/>
        <v>0</v>
      </c>
      <c r="E58" s="28">
        <f t="shared" ref="E58:AU58" si="83">+E6-E47</f>
        <v>0</v>
      </c>
      <c r="F58" s="28">
        <f t="shared" si="83"/>
        <v>0</v>
      </c>
      <c r="G58" s="28">
        <f t="shared" si="83"/>
        <v>0</v>
      </c>
      <c r="H58" s="28">
        <f t="shared" si="83"/>
        <v>0</v>
      </c>
      <c r="I58" s="28">
        <f t="shared" si="83"/>
        <v>0</v>
      </c>
      <c r="J58" s="28">
        <f t="shared" si="83"/>
        <v>0</v>
      </c>
      <c r="K58" s="28">
        <f t="shared" si="83"/>
        <v>0</v>
      </c>
      <c r="L58" s="28">
        <f t="shared" si="83"/>
        <v>0</v>
      </c>
      <c r="M58" s="28">
        <f t="shared" si="83"/>
        <v>0</v>
      </c>
      <c r="N58" s="28">
        <f t="shared" si="83"/>
        <v>0</v>
      </c>
      <c r="O58" s="28">
        <f t="shared" si="83"/>
        <v>0</v>
      </c>
      <c r="P58" s="28">
        <f t="shared" si="83"/>
        <v>0</v>
      </c>
      <c r="Q58" s="28">
        <f t="shared" si="83"/>
        <v>0</v>
      </c>
      <c r="R58" s="28">
        <f t="shared" si="83"/>
        <v>0</v>
      </c>
      <c r="S58" s="28">
        <f t="shared" si="83"/>
        <v>0</v>
      </c>
      <c r="T58" s="28">
        <f t="shared" si="83"/>
        <v>0</v>
      </c>
      <c r="U58" s="28">
        <f t="shared" si="83"/>
        <v>0</v>
      </c>
      <c r="V58" s="28">
        <f t="shared" si="83"/>
        <v>0</v>
      </c>
      <c r="W58" s="28">
        <f t="shared" si="83"/>
        <v>0</v>
      </c>
      <c r="X58" s="28">
        <f t="shared" si="83"/>
        <v>0</v>
      </c>
      <c r="Y58" s="28">
        <f t="shared" si="83"/>
        <v>0</v>
      </c>
      <c r="Z58" s="28">
        <f t="shared" si="83"/>
        <v>0</v>
      </c>
      <c r="AA58" s="28">
        <f t="shared" si="83"/>
        <v>0</v>
      </c>
      <c r="AB58" s="28">
        <f t="shared" si="83"/>
        <v>0</v>
      </c>
      <c r="AC58" s="28">
        <f t="shared" si="83"/>
        <v>0</v>
      </c>
      <c r="AD58" s="28">
        <f t="shared" si="83"/>
        <v>0</v>
      </c>
      <c r="AE58" s="28">
        <f t="shared" si="83"/>
        <v>0</v>
      </c>
      <c r="AF58" s="28">
        <f t="shared" si="83"/>
        <v>0</v>
      </c>
      <c r="AG58" s="28">
        <f t="shared" si="83"/>
        <v>0</v>
      </c>
      <c r="AH58" s="28">
        <f t="shared" si="83"/>
        <v>0</v>
      </c>
      <c r="AI58" s="28">
        <f t="shared" si="83"/>
        <v>0</v>
      </c>
      <c r="AJ58" s="28">
        <f t="shared" si="83"/>
        <v>0</v>
      </c>
      <c r="AK58" s="28">
        <f t="shared" si="83"/>
        <v>0</v>
      </c>
      <c r="AL58" s="28">
        <f t="shared" si="83"/>
        <v>0</v>
      </c>
      <c r="AM58" s="28">
        <f t="shared" si="83"/>
        <v>0</v>
      </c>
      <c r="AN58" s="28">
        <f t="shared" si="83"/>
        <v>0</v>
      </c>
      <c r="AO58" s="28">
        <f t="shared" si="83"/>
        <v>0</v>
      </c>
      <c r="AP58" s="28">
        <f t="shared" si="83"/>
        <v>0</v>
      </c>
      <c r="AQ58" s="28">
        <f t="shared" si="83"/>
        <v>0</v>
      </c>
      <c r="AR58" s="28">
        <f t="shared" si="83"/>
        <v>0</v>
      </c>
      <c r="AS58" s="28">
        <f t="shared" si="83"/>
        <v>0</v>
      </c>
      <c r="AT58" s="28">
        <f t="shared" si="83"/>
        <v>0</v>
      </c>
      <c r="AU58" s="28">
        <f t="shared" si="83"/>
        <v>0</v>
      </c>
    </row>
    <row r="59" spans="2:47">
      <c r="B59" s="27" t="s">
        <v>439</v>
      </c>
      <c r="C59" s="28" t="s">
        <v>498</v>
      </c>
      <c r="D59" s="28">
        <f t="shared" si="80"/>
        <v>0</v>
      </c>
      <c r="E59" s="28">
        <f t="shared" ref="E59:AU59" si="84">+E7-E48</f>
        <v>0</v>
      </c>
      <c r="F59" s="28">
        <f t="shared" si="84"/>
        <v>0</v>
      </c>
      <c r="G59" s="28">
        <f t="shared" si="84"/>
        <v>0</v>
      </c>
      <c r="H59" s="28">
        <f t="shared" si="84"/>
        <v>0</v>
      </c>
      <c r="I59" s="28">
        <f t="shared" si="84"/>
        <v>0</v>
      </c>
      <c r="J59" s="28">
        <f t="shared" si="84"/>
        <v>0</v>
      </c>
      <c r="K59" s="28">
        <f t="shared" si="84"/>
        <v>0</v>
      </c>
      <c r="L59" s="28">
        <f t="shared" si="84"/>
        <v>0</v>
      </c>
      <c r="M59" s="28">
        <f t="shared" si="84"/>
        <v>0</v>
      </c>
      <c r="N59" s="28">
        <f t="shared" si="84"/>
        <v>0</v>
      </c>
      <c r="O59" s="28">
        <f t="shared" si="84"/>
        <v>0</v>
      </c>
      <c r="P59" s="28">
        <f t="shared" si="84"/>
        <v>0</v>
      </c>
      <c r="Q59" s="28">
        <f t="shared" si="84"/>
        <v>0</v>
      </c>
      <c r="R59" s="28">
        <f t="shared" si="84"/>
        <v>0</v>
      </c>
      <c r="S59" s="28">
        <f t="shared" si="84"/>
        <v>0</v>
      </c>
      <c r="T59" s="28">
        <f t="shared" si="84"/>
        <v>0</v>
      </c>
      <c r="U59" s="28">
        <f t="shared" si="84"/>
        <v>0</v>
      </c>
      <c r="V59" s="28">
        <f t="shared" si="84"/>
        <v>0</v>
      </c>
      <c r="W59" s="28">
        <f t="shared" si="84"/>
        <v>0</v>
      </c>
      <c r="X59" s="28">
        <f t="shared" si="84"/>
        <v>0</v>
      </c>
      <c r="Y59" s="28">
        <f t="shared" si="84"/>
        <v>0</v>
      </c>
      <c r="Z59" s="28">
        <f t="shared" si="84"/>
        <v>0</v>
      </c>
      <c r="AA59" s="28">
        <f t="shared" si="84"/>
        <v>0</v>
      </c>
      <c r="AB59" s="28">
        <f t="shared" si="84"/>
        <v>0</v>
      </c>
      <c r="AC59" s="28">
        <f t="shared" si="84"/>
        <v>0</v>
      </c>
      <c r="AD59" s="28">
        <f t="shared" si="84"/>
        <v>0</v>
      </c>
      <c r="AE59" s="28">
        <f t="shared" si="84"/>
        <v>0</v>
      </c>
      <c r="AF59" s="28">
        <f t="shared" si="84"/>
        <v>0</v>
      </c>
      <c r="AG59" s="28">
        <f t="shared" si="84"/>
        <v>0</v>
      </c>
      <c r="AH59" s="28">
        <f t="shared" si="84"/>
        <v>0</v>
      </c>
      <c r="AI59" s="28">
        <f t="shared" si="84"/>
        <v>0</v>
      </c>
      <c r="AJ59" s="28">
        <f t="shared" si="84"/>
        <v>0</v>
      </c>
      <c r="AK59" s="28">
        <f t="shared" si="84"/>
        <v>0</v>
      </c>
      <c r="AL59" s="28">
        <f t="shared" si="84"/>
        <v>0</v>
      </c>
      <c r="AM59" s="28">
        <f t="shared" si="84"/>
        <v>0</v>
      </c>
      <c r="AN59" s="28">
        <f t="shared" si="84"/>
        <v>0</v>
      </c>
      <c r="AO59" s="28">
        <f t="shared" si="84"/>
        <v>0</v>
      </c>
      <c r="AP59" s="28">
        <f t="shared" si="84"/>
        <v>0</v>
      </c>
      <c r="AQ59" s="28">
        <f t="shared" si="84"/>
        <v>0</v>
      </c>
      <c r="AR59" s="28">
        <f t="shared" si="84"/>
        <v>0</v>
      </c>
      <c r="AS59" s="28">
        <f t="shared" si="84"/>
        <v>0</v>
      </c>
      <c r="AT59" s="28">
        <f t="shared" si="84"/>
        <v>0</v>
      </c>
      <c r="AU59" s="28">
        <f t="shared" si="84"/>
        <v>0</v>
      </c>
    </row>
    <row r="60" spans="2:47">
      <c r="B60" s="27" t="s">
        <v>391</v>
      </c>
      <c r="C60" s="28" t="s">
        <v>498</v>
      </c>
      <c r="D60" s="28">
        <f t="shared" si="80"/>
        <v>0</v>
      </c>
      <c r="E60" s="28">
        <f t="shared" ref="E60:AU60" si="85">+E8-E49</f>
        <v>0</v>
      </c>
      <c r="F60" s="28">
        <f t="shared" si="85"/>
        <v>0</v>
      </c>
      <c r="G60" s="28">
        <f t="shared" si="85"/>
        <v>0</v>
      </c>
      <c r="H60" s="28">
        <f t="shared" si="85"/>
        <v>0</v>
      </c>
      <c r="I60" s="28">
        <f t="shared" si="85"/>
        <v>0</v>
      </c>
      <c r="J60" s="28">
        <f t="shared" si="85"/>
        <v>0</v>
      </c>
      <c r="K60" s="28">
        <f t="shared" si="85"/>
        <v>0</v>
      </c>
      <c r="L60" s="28">
        <f t="shared" si="85"/>
        <v>0</v>
      </c>
      <c r="M60" s="28">
        <f t="shared" si="85"/>
        <v>0</v>
      </c>
      <c r="N60" s="28">
        <f t="shared" si="85"/>
        <v>0</v>
      </c>
      <c r="O60" s="28">
        <f t="shared" si="85"/>
        <v>0</v>
      </c>
      <c r="P60" s="28">
        <f t="shared" si="85"/>
        <v>0</v>
      </c>
      <c r="Q60" s="28">
        <f t="shared" si="85"/>
        <v>0</v>
      </c>
      <c r="R60" s="28">
        <f t="shared" si="85"/>
        <v>0</v>
      </c>
      <c r="S60" s="28">
        <f t="shared" si="85"/>
        <v>0</v>
      </c>
      <c r="T60" s="28">
        <f t="shared" si="85"/>
        <v>0</v>
      </c>
      <c r="U60" s="28">
        <f t="shared" si="85"/>
        <v>0</v>
      </c>
      <c r="V60" s="28">
        <f t="shared" si="85"/>
        <v>0</v>
      </c>
      <c r="W60" s="28">
        <f t="shared" si="85"/>
        <v>0</v>
      </c>
      <c r="X60" s="28">
        <f t="shared" si="85"/>
        <v>0</v>
      </c>
      <c r="Y60" s="28">
        <f t="shared" si="85"/>
        <v>0</v>
      </c>
      <c r="Z60" s="28">
        <f t="shared" si="85"/>
        <v>0</v>
      </c>
      <c r="AA60" s="28">
        <f t="shared" si="85"/>
        <v>0</v>
      </c>
      <c r="AB60" s="28">
        <f t="shared" si="85"/>
        <v>0</v>
      </c>
      <c r="AC60" s="28">
        <f t="shared" si="85"/>
        <v>0</v>
      </c>
      <c r="AD60" s="28">
        <f t="shared" si="85"/>
        <v>0</v>
      </c>
      <c r="AE60" s="28">
        <f t="shared" si="85"/>
        <v>0</v>
      </c>
      <c r="AF60" s="28">
        <f t="shared" si="85"/>
        <v>0</v>
      </c>
      <c r="AG60" s="28">
        <f t="shared" si="85"/>
        <v>0</v>
      </c>
      <c r="AH60" s="28">
        <f t="shared" si="85"/>
        <v>0</v>
      </c>
      <c r="AI60" s="28">
        <f t="shared" si="85"/>
        <v>0</v>
      </c>
      <c r="AJ60" s="28">
        <f t="shared" si="85"/>
        <v>0</v>
      </c>
      <c r="AK60" s="28">
        <f t="shared" si="85"/>
        <v>0</v>
      </c>
      <c r="AL60" s="28">
        <f t="shared" si="85"/>
        <v>0</v>
      </c>
      <c r="AM60" s="28">
        <f t="shared" si="85"/>
        <v>0</v>
      </c>
      <c r="AN60" s="28">
        <f t="shared" si="85"/>
        <v>0</v>
      </c>
      <c r="AO60" s="28">
        <f t="shared" si="85"/>
        <v>0</v>
      </c>
      <c r="AP60" s="28">
        <f t="shared" si="85"/>
        <v>0</v>
      </c>
      <c r="AQ60" s="28">
        <f t="shared" si="85"/>
        <v>0</v>
      </c>
      <c r="AR60" s="28">
        <f t="shared" si="85"/>
        <v>0</v>
      </c>
      <c r="AS60" s="28">
        <f t="shared" si="85"/>
        <v>0</v>
      </c>
      <c r="AT60" s="28">
        <f t="shared" si="85"/>
        <v>0</v>
      </c>
      <c r="AU60" s="28">
        <f t="shared" si="85"/>
        <v>0</v>
      </c>
    </row>
    <row r="61" spans="2:47">
      <c r="B61" s="27" t="s">
        <v>436</v>
      </c>
      <c r="C61" s="28" t="s">
        <v>498</v>
      </c>
      <c r="D61" s="28">
        <f>+(D39+D40)-(D50+D51)</f>
        <v>0</v>
      </c>
      <c r="E61" s="28">
        <f t="shared" ref="E61:AU61" si="86">+(E39+E40)-(E50+E51)</f>
        <v>0</v>
      </c>
      <c r="F61" s="28">
        <f t="shared" si="86"/>
        <v>0</v>
      </c>
      <c r="G61" s="28">
        <f t="shared" si="86"/>
        <v>0</v>
      </c>
      <c r="H61" s="28">
        <f t="shared" si="86"/>
        <v>0</v>
      </c>
      <c r="I61" s="28">
        <f t="shared" si="86"/>
        <v>0</v>
      </c>
      <c r="J61" s="28">
        <f t="shared" si="86"/>
        <v>0</v>
      </c>
      <c r="K61" s="28">
        <f t="shared" si="86"/>
        <v>0</v>
      </c>
      <c r="L61" s="28">
        <f t="shared" si="86"/>
        <v>0</v>
      </c>
      <c r="M61" s="28">
        <f t="shared" si="86"/>
        <v>0</v>
      </c>
      <c r="N61" s="28">
        <f t="shared" si="86"/>
        <v>0</v>
      </c>
      <c r="O61" s="28">
        <f t="shared" si="86"/>
        <v>0</v>
      </c>
      <c r="P61" s="28">
        <f t="shared" si="86"/>
        <v>0</v>
      </c>
      <c r="Q61" s="28">
        <f t="shared" si="86"/>
        <v>51.020408163265529</v>
      </c>
      <c r="R61" s="28">
        <f t="shared" si="86"/>
        <v>102.04081632653106</v>
      </c>
      <c r="S61" s="28">
        <f t="shared" si="86"/>
        <v>153.06122448979659</v>
      </c>
      <c r="T61" s="28">
        <f t="shared" si="86"/>
        <v>204.08163265305848</v>
      </c>
      <c r="U61" s="28">
        <f t="shared" si="86"/>
        <v>255.10204081632764</v>
      </c>
      <c r="V61" s="28">
        <f t="shared" si="86"/>
        <v>306.1224489795859</v>
      </c>
      <c r="W61" s="28">
        <f t="shared" si="86"/>
        <v>357.1428571428587</v>
      </c>
      <c r="X61" s="28">
        <f t="shared" si="86"/>
        <v>408.16326530612787</v>
      </c>
      <c r="Y61" s="28">
        <f t="shared" si="86"/>
        <v>459.18367346938976</v>
      </c>
      <c r="Z61" s="28">
        <f t="shared" si="86"/>
        <v>510.20408163265893</v>
      </c>
      <c r="AA61" s="28">
        <f t="shared" si="86"/>
        <v>561.22448979591718</v>
      </c>
      <c r="AB61" s="28">
        <f t="shared" si="86"/>
        <v>612.24489795917907</v>
      </c>
      <c r="AC61" s="28">
        <f t="shared" si="86"/>
        <v>663.2653061224446</v>
      </c>
      <c r="AD61" s="28">
        <f t="shared" si="86"/>
        <v>714.28571428571377</v>
      </c>
      <c r="AE61" s="28">
        <f t="shared" si="86"/>
        <v>765.30612244897929</v>
      </c>
      <c r="AF61" s="28">
        <f t="shared" si="86"/>
        <v>816.32653061224846</v>
      </c>
      <c r="AG61" s="28">
        <f t="shared" si="86"/>
        <v>867.34693877551399</v>
      </c>
      <c r="AH61" s="28">
        <f t="shared" si="86"/>
        <v>918.36734693877224</v>
      </c>
      <c r="AI61" s="28">
        <f t="shared" si="86"/>
        <v>969.38775510203777</v>
      </c>
      <c r="AJ61" s="28">
        <f t="shared" si="86"/>
        <v>1020.4081632653069</v>
      </c>
      <c r="AK61" s="28">
        <f t="shared" si="86"/>
        <v>1071.4285714285688</v>
      </c>
      <c r="AL61" s="28">
        <f t="shared" si="86"/>
        <v>1122.448979591838</v>
      </c>
      <c r="AM61" s="28">
        <f t="shared" si="86"/>
        <v>1173.4693877551035</v>
      </c>
      <c r="AN61" s="28">
        <f t="shared" si="86"/>
        <v>1224.4897959183654</v>
      </c>
      <c r="AO61" s="28">
        <f t="shared" si="86"/>
        <v>1275.5102040816309</v>
      </c>
      <c r="AP61" s="28">
        <f t="shared" si="86"/>
        <v>1326.5306122449001</v>
      </c>
      <c r="AQ61" s="28">
        <f t="shared" si="86"/>
        <v>1377.5510204081656</v>
      </c>
      <c r="AR61" s="28">
        <f t="shared" si="86"/>
        <v>1428.5714285714312</v>
      </c>
      <c r="AS61" s="28">
        <f t="shared" si="86"/>
        <v>1479.5918367346967</v>
      </c>
      <c r="AT61" s="28">
        <f t="shared" si="86"/>
        <v>1530.612244897955</v>
      </c>
      <c r="AU61" s="28">
        <f t="shared" si="86"/>
        <v>1581.6326530612278</v>
      </c>
    </row>
    <row r="62" spans="2:47">
      <c r="B62" s="27" t="s">
        <v>501</v>
      </c>
      <c r="C62" s="29" t="s">
        <v>498</v>
      </c>
      <c r="D62" s="30">
        <f>SUM(D55:D61)</f>
        <v>0</v>
      </c>
      <c r="E62" s="30">
        <f t="shared" ref="E62:AU62" si="87">SUM(E55:E61)</f>
        <v>0</v>
      </c>
      <c r="F62" s="30">
        <f t="shared" si="87"/>
        <v>0</v>
      </c>
      <c r="G62" s="30">
        <f t="shared" si="87"/>
        <v>0</v>
      </c>
      <c r="H62" s="30">
        <f t="shared" si="87"/>
        <v>0</v>
      </c>
      <c r="I62" s="30">
        <f t="shared" si="87"/>
        <v>0</v>
      </c>
      <c r="J62" s="30">
        <f t="shared" si="87"/>
        <v>0</v>
      </c>
      <c r="K62" s="30">
        <f t="shared" si="87"/>
        <v>0</v>
      </c>
      <c r="L62" s="30">
        <f t="shared" si="87"/>
        <v>0</v>
      </c>
      <c r="M62" s="30">
        <f t="shared" si="87"/>
        <v>0</v>
      </c>
      <c r="N62" s="30">
        <f t="shared" si="87"/>
        <v>0</v>
      </c>
      <c r="O62" s="30">
        <f t="shared" si="87"/>
        <v>0</v>
      </c>
      <c r="P62" s="30">
        <f t="shared" si="87"/>
        <v>0</v>
      </c>
      <c r="Q62" s="30">
        <f t="shared" si="87"/>
        <v>51.020408163265529</v>
      </c>
      <c r="R62" s="30">
        <f t="shared" si="87"/>
        <v>102.04081632653106</v>
      </c>
      <c r="S62" s="30">
        <f t="shared" si="87"/>
        <v>153.06122448979659</v>
      </c>
      <c r="T62" s="30">
        <f t="shared" si="87"/>
        <v>204.08163265305848</v>
      </c>
      <c r="U62" s="30">
        <f t="shared" si="87"/>
        <v>255.10204081632764</v>
      </c>
      <c r="V62" s="30">
        <f t="shared" si="87"/>
        <v>306.1224489795859</v>
      </c>
      <c r="W62" s="30">
        <f t="shared" si="87"/>
        <v>357.1428571428587</v>
      </c>
      <c r="X62" s="30">
        <f t="shared" si="87"/>
        <v>408.16326530612787</v>
      </c>
      <c r="Y62" s="30">
        <f t="shared" si="87"/>
        <v>459.18367346938976</v>
      </c>
      <c r="Z62" s="30">
        <f t="shared" si="87"/>
        <v>510.20408163265893</v>
      </c>
      <c r="AA62" s="30">
        <f t="shared" si="87"/>
        <v>561.22448979591718</v>
      </c>
      <c r="AB62" s="30">
        <f t="shared" si="87"/>
        <v>612.24489795917907</v>
      </c>
      <c r="AC62" s="30">
        <f t="shared" si="87"/>
        <v>663.2653061224446</v>
      </c>
      <c r="AD62" s="30">
        <f t="shared" si="87"/>
        <v>714.28571428571377</v>
      </c>
      <c r="AE62" s="30">
        <f t="shared" si="87"/>
        <v>765.30612244897929</v>
      </c>
      <c r="AF62" s="30">
        <f t="shared" si="87"/>
        <v>816.32653061224846</v>
      </c>
      <c r="AG62" s="30">
        <f t="shared" si="87"/>
        <v>867.34693877551399</v>
      </c>
      <c r="AH62" s="30">
        <f t="shared" si="87"/>
        <v>918.36734693877224</v>
      </c>
      <c r="AI62" s="30">
        <f t="shared" si="87"/>
        <v>969.38775510203777</v>
      </c>
      <c r="AJ62" s="30">
        <f t="shared" si="87"/>
        <v>1020.4081632653069</v>
      </c>
      <c r="AK62" s="30">
        <f t="shared" si="87"/>
        <v>1071.4285714285688</v>
      </c>
      <c r="AL62" s="30">
        <f t="shared" si="87"/>
        <v>1122.448979591838</v>
      </c>
      <c r="AM62" s="30">
        <f t="shared" si="87"/>
        <v>1173.4693877551035</v>
      </c>
      <c r="AN62" s="30">
        <f t="shared" si="87"/>
        <v>1224.4897959183654</v>
      </c>
      <c r="AO62" s="30">
        <f t="shared" si="87"/>
        <v>1275.5102040816309</v>
      </c>
      <c r="AP62" s="30">
        <f t="shared" si="87"/>
        <v>1326.5306122449001</v>
      </c>
      <c r="AQ62" s="30">
        <f t="shared" si="87"/>
        <v>1377.5510204081656</v>
      </c>
      <c r="AR62" s="30">
        <f t="shared" si="87"/>
        <v>1428.5714285714312</v>
      </c>
      <c r="AS62" s="30">
        <f t="shared" si="87"/>
        <v>1479.5918367346967</v>
      </c>
      <c r="AT62" s="30">
        <f t="shared" si="87"/>
        <v>1530.612244897955</v>
      </c>
      <c r="AU62" s="30">
        <f t="shared" si="87"/>
        <v>1581.6326530612278</v>
      </c>
    </row>
    <row r="64" spans="2:47">
      <c r="B64" s="24" t="s">
        <v>497</v>
      </c>
      <c r="C64" s="25" t="s">
        <v>422</v>
      </c>
      <c r="D64" s="25">
        <v>2017</v>
      </c>
      <c r="E64" s="25">
        <v>2018</v>
      </c>
      <c r="F64" s="25">
        <v>2019</v>
      </c>
      <c r="G64" s="25">
        <v>2020</v>
      </c>
      <c r="H64" s="25">
        <v>2021</v>
      </c>
      <c r="I64" s="25">
        <v>2022</v>
      </c>
      <c r="J64" s="25">
        <v>2023</v>
      </c>
      <c r="K64" s="25">
        <v>2024</v>
      </c>
      <c r="L64" s="25">
        <v>2025</v>
      </c>
      <c r="M64" s="25">
        <v>2026</v>
      </c>
      <c r="N64" s="25">
        <v>2027</v>
      </c>
      <c r="O64" s="25">
        <v>2028</v>
      </c>
      <c r="P64" s="25">
        <v>2029</v>
      </c>
      <c r="Q64" s="25">
        <v>2030</v>
      </c>
      <c r="R64" s="25">
        <v>2031</v>
      </c>
      <c r="S64" s="25">
        <v>2032</v>
      </c>
      <c r="T64" s="25">
        <v>2033</v>
      </c>
      <c r="U64" s="25">
        <v>2034</v>
      </c>
      <c r="V64" s="25">
        <v>2035</v>
      </c>
      <c r="W64" s="25">
        <v>2036</v>
      </c>
      <c r="X64" s="25">
        <v>2037</v>
      </c>
      <c r="Y64" s="25">
        <v>2038</v>
      </c>
      <c r="Z64" s="25">
        <v>2039</v>
      </c>
      <c r="AA64" s="25">
        <v>2040</v>
      </c>
      <c r="AB64" s="25">
        <v>2041</v>
      </c>
      <c r="AC64" s="25">
        <v>2042</v>
      </c>
      <c r="AD64" s="25">
        <v>2043</v>
      </c>
      <c r="AE64" s="25">
        <v>2044</v>
      </c>
      <c r="AF64" s="25">
        <v>2045</v>
      </c>
      <c r="AG64" s="25">
        <v>2046</v>
      </c>
      <c r="AH64" s="25">
        <v>2047</v>
      </c>
      <c r="AI64" s="25">
        <v>2048</v>
      </c>
      <c r="AJ64" s="25">
        <v>2049</v>
      </c>
      <c r="AK64" s="25">
        <v>2050</v>
      </c>
      <c r="AL64" s="25">
        <v>2051</v>
      </c>
      <c r="AM64" s="25">
        <v>2052</v>
      </c>
      <c r="AN64" s="25">
        <v>2053</v>
      </c>
      <c r="AO64" s="25">
        <v>2054</v>
      </c>
      <c r="AP64" s="25">
        <v>2055</v>
      </c>
      <c r="AQ64" s="25">
        <v>2056</v>
      </c>
      <c r="AR64" s="25">
        <v>2057</v>
      </c>
      <c r="AS64" s="25">
        <v>2058</v>
      </c>
      <c r="AT64" s="25">
        <v>2059</v>
      </c>
      <c r="AU64" s="25">
        <v>2060</v>
      </c>
    </row>
    <row r="65" spans="2:47">
      <c r="B65" s="27" t="s">
        <v>397</v>
      </c>
      <c r="C65" s="28" t="s">
        <v>512</v>
      </c>
      <c r="D65" s="28">
        <f t="shared" ref="D65:AU65" si="88">+VLOOKUP($B65,Precios,D$64-2014,FALSE)*D55/1000000</f>
        <v>0</v>
      </c>
      <c r="E65" s="28">
        <f t="shared" si="88"/>
        <v>0</v>
      </c>
      <c r="F65" s="28">
        <f t="shared" si="88"/>
        <v>0</v>
      </c>
      <c r="G65" s="28">
        <f t="shared" si="88"/>
        <v>0</v>
      </c>
      <c r="H65" s="28">
        <f t="shared" si="88"/>
        <v>0</v>
      </c>
      <c r="I65" s="28">
        <f t="shared" si="88"/>
        <v>0</v>
      </c>
      <c r="J65" s="28">
        <f t="shared" si="88"/>
        <v>0</v>
      </c>
      <c r="K65" s="28">
        <f t="shared" si="88"/>
        <v>0</v>
      </c>
      <c r="L65" s="28">
        <f t="shared" si="88"/>
        <v>0</v>
      </c>
      <c r="M65" s="28">
        <f t="shared" si="88"/>
        <v>0</v>
      </c>
      <c r="N65" s="28">
        <f t="shared" si="88"/>
        <v>0</v>
      </c>
      <c r="O65" s="28">
        <f t="shared" si="88"/>
        <v>0</v>
      </c>
      <c r="P65" s="28">
        <f t="shared" si="88"/>
        <v>0</v>
      </c>
      <c r="Q65" s="28">
        <f t="shared" si="88"/>
        <v>0</v>
      </c>
      <c r="R65" s="28">
        <f t="shared" si="88"/>
        <v>0</v>
      </c>
      <c r="S65" s="28">
        <f t="shared" si="88"/>
        <v>0</v>
      </c>
      <c r="T65" s="28">
        <f t="shared" si="88"/>
        <v>0</v>
      </c>
      <c r="U65" s="28">
        <f t="shared" si="88"/>
        <v>0</v>
      </c>
      <c r="V65" s="28">
        <f t="shared" si="88"/>
        <v>0</v>
      </c>
      <c r="W65" s="28">
        <f t="shared" si="88"/>
        <v>0</v>
      </c>
      <c r="X65" s="28">
        <f t="shared" si="88"/>
        <v>0</v>
      </c>
      <c r="Y65" s="28">
        <f t="shared" si="88"/>
        <v>0</v>
      </c>
      <c r="Z65" s="28">
        <f t="shared" si="88"/>
        <v>0</v>
      </c>
      <c r="AA65" s="28">
        <f t="shared" si="88"/>
        <v>0</v>
      </c>
      <c r="AB65" s="28">
        <f t="shared" si="88"/>
        <v>0</v>
      </c>
      <c r="AC65" s="28">
        <f t="shared" si="88"/>
        <v>0</v>
      </c>
      <c r="AD65" s="28">
        <f t="shared" si="88"/>
        <v>0</v>
      </c>
      <c r="AE65" s="28">
        <f t="shared" si="88"/>
        <v>0</v>
      </c>
      <c r="AF65" s="28">
        <f t="shared" si="88"/>
        <v>0</v>
      </c>
      <c r="AG65" s="28">
        <f t="shared" si="88"/>
        <v>0</v>
      </c>
      <c r="AH65" s="28">
        <f t="shared" si="88"/>
        <v>0</v>
      </c>
      <c r="AI65" s="28">
        <f t="shared" si="88"/>
        <v>0</v>
      </c>
      <c r="AJ65" s="28">
        <f t="shared" si="88"/>
        <v>0</v>
      </c>
      <c r="AK65" s="28">
        <f t="shared" si="88"/>
        <v>0</v>
      </c>
      <c r="AL65" s="28">
        <f t="shared" si="88"/>
        <v>0</v>
      </c>
      <c r="AM65" s="28">
        <f t="shared" si="88"/>
        <v>0</v>
      </c>
      <c r="AN65" s="28">
        <f t="shared" si="88"/>
        <v>0</v>
      </c>
      <c r="AO65" s="28">
        <f t="shared" si="88"/>
        <v>0</v>
      </c>
      <c r="AP65" s="28">
        <f t="shared" si="88"/>
        <v>0</v>
      </c>
      <c r="AQ65" s="28">
        <f t="shared" si="88"/>
        <v>0</v>
      </c>
      <c r="AR65" s="28">
        <f t="shared" si="88"/>
        <v>0</v>
      </c>
      <c r="AS65" s="28">
        <f t="shared" si="88"/>
        <v>0</v>
      </c>
      <c r="AT65" s="28">
        <f t="shared" si="88"/>
        <v>0</v>
      </c>
      <c r="AU65" s="28">
        <f t="shared" si="88"/>
        <v>0</v>
      </c>
    </row>
    <row r="66" spans="2:47">
      <c r="B66" s="27" t="s">
        <v>432</v>
      </c>
      <c r="C66" s="28" t="s">
        <v>512</v>
      </c>
      <c r="D66" s="28">
        <f t="shared" ref="D66:AU66" si="89">+VLOOKUP($B66,Precios,D$64-2014,FALSE)*D56/1000000</f>
        <v>0</v>
      </c>
      <c r="E66" s="28">
        <f t="shared" si="89"/>
        <v>0</v>
      </c>
      <c r="F66" s="28">
        <f t="shared" si="89"/>
        <v>0</v>
      </c>
      <c r="G66" s="28">
        <f t="shared" si="89"/>
        <v>0</v>
      </c>
      <c r="H66" s="28">
        <f t="shared" si="89"/>
        <v>0</v>
      </c>
      <c r="I66" s="28">
        <f t="shared" si="89"/>
        <v>0</v>
      </c>
      <c r="J66" s="28">
        <f t="shared" si="89"/>
        <v>0</v>
      </c>
      <c r="K66" s="28">
        <f t="shared" si="89"/>
        <v>0</v>
      </c>
      <c r="L66" s="28">
        <f t="shared" si="89"/>
        <v>0</v>
      </c>
      <c r="M66" s="28">
        <f t="shared" si="89"/>
        <v>0</v>
      </c>
      <c r="N66" s="28">
        <f t="shared" si="89"/>
        <v>0</v>
      </c>
      <c r="O66" s="28">
        <f t="shared" si="89"/>
        <v>0</v>
      </c>
      <c r="P66" s="28">
        <f t="shared" si="89"/>
        <v>0</v>
      </c>
      <c r="Q66" s="28">
        <f t="shared" si="89"/>
        <v>0</v>
      </c>
      <c r="R66" s="28">
        <f t="shared" si="89"/>
        <v>0</v>
      </c>
      <c r="S66" s="28">
        <f t="shared" si="89"/>
        <v>0</v>
      </c>
      <c r="T66" s="28">
        <f t="shared" si="89"/>
        <v>0</v>
      </c>
      <c r="U66" s="28">
        <f t="shared" si="89"/>
        <v>0</v>
      </c>
      <c r="V66" s="28">
        <f t="shared" si="89"/>
        <v>0</v>
      </c>
      <c r="W66" s="28">
        <f t="shared" si="89"/>
        <v>0</v>
      </c>
      <c r="X66" s="28">
        <f t="shared" si="89"/>
        <v>0</v>
      </c>
      <c r="Y66" s="28">
        <f t="shared" si="89"/>
        <v>0</v>
      </c>
      <c r="Z66" s="28">
        <f t="shared" si="89"/>
        <v>0</v>
      </c>
      <c r="AA66" s="28">
        <f t="shared" si="89"/>
        <v>0</v>
      </c>
      <c r="AB66" s="28">
        <f t="shared" si="89"/>
        <v>0</v>
      </c>
      <c r="AC66" s="28">
        <f t="shared" si="89"/>
        <v>0</v>
      </c>
      <c r="AD66" s="28">
        <f t="shared" si="89"/>
        <v>0</v>
      </c>
      <c r="AE66" s="28">
        <f t="shared" si="89"/>
        <v>0</v>
      </c>
      <c r="AF66" s="28">
        <f t="shared" si="89"/>
        <v>0</v>
      </c>
      <c r="AG66" s="28">
        <f t="shared" si="89"/>
        <v>0</v>
      </c>
      <c r="AH66" s="28">
        <f t="shared" si="89"/>
        <v>0</v>
      </c>
      <c r="AI66" s="28">
        <f t="shared" si="89"/>
        <v>0</v>
      </c>
      <c r="AJ66" s="28">
        <f t="shared" si="89"/>
        <v>0</v>
      </c>
      <c r="AK66" s="28">
        <f t="shared" si="89"/>
        <v>0</v>
      </c>
      <c r="AL66" s="28">
        <f t="shared" si="89"/>
        <v>0</v>
      </c>
      <c r="AM66" s="28">
        <f t="shared" si="89"/>
        <v>0</v>
      </c>
      <c r="AN66" s="28">
        <f t="shared" si="89"/>
        <v>0</v>
      </c>
      <c r="AO66" s="28">
        <f t="shared" si="89"/>
        <v>0</v>
      </c>
      <c r="AP66" s="28">
        <f t="shared" si="89"/>
        <v>0</v>
      </c>
      <c r="AQ66" s="28">
        <f t="shared" si="89"/>
        <v>0</v>
      </c>
      <c r="AR66" s="28">
        <f t="shared" si="89"/>
        <v>0</v>
      </c>
      <c r="AS66" s="28">
        <f t="shared" si="89"/>
        <v>0</v>
      </c>
      <c r="AT66" s="28">
        <f t="shared" si="89"/>
        <v>0</v>
      </c>
      <c r="AU66" s="28">
        <f t="shared" si="89"/>
        <v>0</v>
      </c>
    </row>
    <row r="67" spans="2:47">
      <c r="B67" s="27" t="s">
        <v>451</v>
      </c>
      <c r="C67" s="28" t="s">
        <v>512</v>
      </c>
      <c r="D67" s="28">
        <f t="shared" ref="D67:AU67" si="90">+VLOOKUP($B67,Precios,D$64-2014,FALSE)*D57/1000000</f>
        <v>0</v>
      </c>
      <c r="E67" s="28">
        <f t="shared" si="90"/>
        <v>0</v>
      </c>
      <c r="F67" s="28">
        <f t="shared" si="90"/>
        <v>0</v>
      </c>
      <c r="G67" s="28">
        <f t="shared" si="90"/>
        <v>0</v>
      </c>
      <c r="H67" s="28">
        <f t="shared" si="90"/>
        <v>0</v>
      </c>
      <c r="I67" s="28">
        <f t="shared" si="90"/>
        <v>0</v>
      </c>
      <c r="J67" s="28">
        <f t="shared" si="90"/>
        <v>0</v>
      </c>
      <c r="K67" s="28">
        <f t="shared" si="90"/>
        <v>0</v>
      </c>
      <c r="L67" s="28">
        <f t="shared" si="90"/>
        <v>0</v>
      </c>
      <c r="M67" s="28">
        <f t="shared" si="90"/>
        <v>0</v>
      </c>
      <c r="N67" s="28">
        <f t="shared" si="90"/>
        <v>0</v>
      </c>
      <c r="O67" s="28">
        <f t="shared" si="90"/>
        <v>0</v>
      </c>
      <c r="P67" s="28">
        <f t="shared" si="90"/>
        <v>0</v>
      </c>
      <c r="Q67" s="28">
        <f t="shared" si="90"/>
        <v>0</v>
      </c>
      <c r="R67" s="28">
        <f t="shared" si="90"/>
        <v>0</v>
      </c>
      <c r="S67" s="28">
        <f t="shared" si="90"/>
        <v>0</v>
      </c>
      <c r="T67" s="28">
        <f t="shared" si="90"/>
        <v>0</v>
      </c>
      <c r="U67" s="28">
        <f t="shared" si="90"/>
        <v>0</v>
      </c>
      <c r="V67" s="28">
        <f t="shared" si="90"/>
        <v>0</v>
      </c>
      <c r="W67" s="28">
        <f t="shared" si="90"/>
        <v>0</v>
      </c>
      <c r="X67" s="28">
        <f t="shared" si="90"/>
        <v>0</v>
      </c>
      <c r="Y67" s="28">
        <f t="shared" si="90"/>
        <v>0</v>
      </c>
      <c r="Z67" s="28">
        <f t="shared" si="90"/>
        <v>0</v>
      </c>
      <c r="AA67" s="28">
        <f t="shared" si="90"/>
        <v>0</v>
      </c>
      <c r="AB67" s="28">
        <f t="shared" si="90"/>
        <v>0</v>
      </c>
      <c r="AC67" s="28">
        <f t="shared" si="90"/>
        <v>0</v>
      </c>
      <c r="AD67" s="28">
        <f t="shared" si="90"/>
        <v>0</v>
      </c>
      <c r="AE67" s="28">
        <f t="shared" si="90"/>
        <v>0</v>
      </c>
      <c r="AF67" s="28">
        <f t="shared" si="90"/>
        <v>0</v>
      </c>
      <c r="AG67" s="28">
        <f t="shared" si="90"/>
        <v>0</v>
      </c>
      <c r="AH67" s="28">
        <f t="shared" si="90"/>
        <v>0</v>
      </c>
      <c r="AI67" s="28">
        <f t="shared" si="90"/>
        <v>0</v>
      </c>
      <c r="AJ67" s="28">
        <f t="shared" si="90"/>
        <v>0</v>
      </c>
      <c r="AK67" s="28">
        <f t="shared" si="90"/>
        <v>0</v>
      </c>
      <c r="AL67" s="28">
        <f t="shared" si="90"/>
        <v>0</v>
      </c>
      <c r="AM67" s="28">
        <f t="shared" si="90"/>
        <v>0</v>
      </c>
      <c r="AN67" s="28">
        <f t="shared" si="90"/>
        <v>0</v>
      </c>
      <c r="AO67" s="28">
        <f t="shared" si="90"/>
        <v>0</v>
      </c>
      <c r="AP67" s="28">
        <f t="shared" si="90"/>
        <v>0</v>
      </c>
      <c r="AQ67" s="28">
        <f t="shared" si="90"/>
        <v>0</v>
      </c>
      <c r="AR67" s="28">
        <f t="shared" si="90"/>
        <v>0</v>
      </c>
      <c r="AS67" s="28">
        <f t="shared" si="90"/>
        <v>0</v>
      </c>
      <c r="AT67" s="28">
        <f t="shared" si="90"/>
        <v>0</v>
      </c>
      <c r="AU67" s="28">
        <f t="shared" si="90"/>
        <v>0</v>
      </c>
    </row>
    <row r="68" spans="2:47">
      <c r="B68" s="27" t="s">
        <v>434</v>
      </c>
      <c r="C68" s="28" t="s">
        <v>512</v>
      </c>
      <c r="D68" s="28">
        <f t="shared" ref="D68:AU68" si="91">+VLOOKUP($B68,Precios,D$64-2014,FALSE)*D58/1000000</f>
        <v>0</v>
      </c>
      <c r="E68" s="28">
        <f t="shared" si="91"/>
        <v>0</v>
      </c>
      <c r="F68" s="28">
        <f t="shared" si="91"/>
        <v>0</v>
      </c>
      <c r="G68" s="28">
        <f t="shared" si="91"/>
        <v>0</v>
      </c>
      <c r="H68" s="28">
        <f t="shared" si="91"/>
        <v>0</v>
      </c>
      <c r="I68" s="28">
        <f t="shared" si="91"/>
        <v>0</v>
      </c>
      <c r="J68" s="28">
        <f t="shared" si="91"/>
        <v>0</v>
      </c>
      <c r="K68" s="28">
        <f t="shared" si="91"/>
        <v>0</v>
      </c>
      <c r="L68" s="28">
        <f t="shared" si="91"/>
        <v>0</v>
      </c>
      <c r="M68" s="28">
        <f t="shared" si="91"/>
        <v>0</v>
      </c>
      <c r="N68" s="28">
        <f t="shared" si="91"/>
        <v>0</v>
      </c>
      <c r="O68" s="28">
        <f t="shared" si="91"/>
        <v>0</v>
      </c>
      <c r="P68" s="28">
        <f t="shared" si="91"/>
        <v>0</v>
      </c>
      <c r="Q68" s="28">
        <f t="shared" si="91"/>
        <v>0</v>
      </c>
      <c r="R68" s="28">
        <f t="shared" si="91"/>
        <v>0</v>
      </c>
      <c r="S68" s="28">
        <f t="shared" si="91"/>
        <v>0</v>
      </c>
      <c r="T68" s="28">
        <f t="shared" si="91"/>
        <v>0</v>
      </c>
      <c r="U68" s="28">
        <f t="shared" si="91"/>
        <v>0</v>
      </c>
      <c r="V68" s="28">
        <f t="shared" si="91"/>
        <v>0</v>
      </c>
      <c r="W68" s="28">
        <f t="shared" si="91"/>
        <v>0</v>
      </c>
      <c r="X68" s="28">
        <f t="shared" si="91"/>
        <v>0</v>
      </c>
      <c r="Y68" s="28">
        <f t="shared" si="91"/>
        <v>0</v>
      </c>
      <c r="Z68" s="28">
        <f t="shared" si="91"/>
        <v>0</v>
      </c>
      <c r="AA68" s="28">
        <f t="shared" si="91"/>
        <v>0</v>
      </c>
      <c r="AB68" s="28">
        <f t="shared" si="91"/>
        <v>0</v>
      </c>
      <c r="AC68" s="28">
        <f t="shared" si="91"/>
        <v>0</v>
      </c>
      <c r="AD68" s="28">
        <f t="shared" si="91"/>
        <v>0</v>
      </c>
      <c r="AE68" s="28">
        <f t="shared" si="91"/>
        <v>0</v>
      </c>
      <c r="AF68" s="28">
        <f t="shared" si="91"/>
        <v>0</v>
      </c>
      <c r="AG68" s="28">
        <f t="shared" si="91"/>
        <v>0</v>
      </c>
      <c r="AH68" s="28">
        <f t="shared" si="91"/>
        <v>0</v>
      </c>
      <c r="AI68" s="28">
        <f t="shared" si="91"/>
        <v>0</v>
      </c>
      <c r="AJ68" s="28">
        <f t="shared" si="91"/>
        <v>0</v>
      </c>
      <c r="AK68" s="28">
        <f t="shared" si="91"/>
        <v>0</v>
      </c>
      <c r="AL68" s="28">
        <f t="shared" si="91"/>
        <v>0</v>
      </c>
      <c r="AM68" s="28">
        <f t="shared" si="91"/>
        <v>0</v>
      </c>
      <c r="AN68" s="28">
        <f t="shared" si="91"/>
        <v>0</v>
      </c>
      <c r="AO68" s="28">
        <f t="shared" si="91"/>
        <v>0</v>
      </c>
      <c r="AP68" s="28">
        <f t="shared" si="91"/>
        <v>0</v>
      </c>
      <c r="AQ68" s="28">
        <f t="shared" si="91"/>
        <v>0</v>
      </c>
      <c r="AR68" s="28">
        <f t="shared" si="91"/>
        <v>0</v>
      </c>
      <c r="AS68" s="28">
        <f t="shared" si="91"/>
        <v>0</v>
      </c>
      <c r="AT68" s="28">
        <f t="shared" si="91"/>
        <v>0</v>
      </c>
      <c r="AU68" s="28">
        <f t="shared" si="91"/>
        <v>0</v>
      </c>
    </row>
    <row r="69" spans="2:47">
      <c r="B69" s="27" t="s">
        <v>439</v>
      </c>
      <c r="C69" s="28" t="s">
        <v>512</v>
      </c>
      <c r="D69" s="28">
        <f t="shared" ref="D69:AU69" si="92">+VLOOKUP($B69,Precios,D$64-2014,FALSE)*D59/1000000</f>
        <v>0</v>
      </c>
      <c r="E69" s="28">
        <f t="shared" si="92"/>
        <v>0</v>
      </c>
      <c r="F69" s="28">
        <f t="shared" si="92"/>
        <v>0</v>
      </c>
      <c r="G69" s="28">
        <f t="shared" si="92"/>
        <v>0</v>
      </c>
      <c r="H69" s="28">
        <f t="shared" si="92"/>
        <v>0</v>
      </c>
      <c r="I69" s="28">
        <f t="shared" si="92"/>
        <v>0</v>
      </c>
      <c r="J69" s="28">
        <f t="shared" si="92"/>
        <v>0</v>
      </c>
      <c r="K69" s="28">
        <f t="shared" si="92"/>
        <v>0</v>
      </c>
      <c r="L69" s="28">
        <f t="shared" si="92"/>
        <v>0</v>
      </c>
      <c r="M69" s="28">
        <f t="shared" si="92"/>
        <v>0</v>
      </c>
      <c r="N69" s="28">
        <f t="shared" si="92"/>
        <v>0</v>
      </c>
      <c r="O69" s="28">
        <f t="shared" si="92"/>
        <v>0</v>
      </c>
      <c r="P69" s="28">
        <f t="shared" si="92"/>
        <v>0</v>
      </c>
      <c r="Q69" s="28">
        <f t="shared" si="92"/>
        <v>0</v>
      </c>
      <c r="R69" s="28">
        <f t="shared" si="92"/>
        <v>0</v>
      </c>
      <c r="S69" s="28">
        <f t="shared" si="92"/>
        <v>0</v>
      </c>
      <c r="T69" s="28">
        <f t="shared" si="92"/>
        <v>0</v>
      </c>
      <c r="U69" s="28">
        <f t="shared" si="92"/>
        <v>0</v>
      </c>
      <c r="V69" s="28">
        <f t="shared" si="92"/>
        <v>0</v>
      </c>
      <c r="W69" s="28">
        <f t="shared" si="92"/>
        <v>0</v>
      </c>
      <c r="X69" s="28">
        <f t="shared" si="92"/>
        <v>0</v>
      </c>
      <c r="Y69" s="28">
        <f t="shared" si="92"/>
        <v>0</v>
      </c>
      <c r="Z69" s="28">
        <f t="shared" si="92"/>
        <v>0</v>
      </c>
      <c r="AA69" s="28">
        <f t="shared" si="92"/>
        <v>0</v>
      </c>
      <c r="AB69" s="28">
        <f t="shared" si="92"/>
        <v>0</v>
      </c>
      <c r="AC69" s="28">
        <f t="shared" si="92"/>
        <v>0</v>
      </c>
      <c r="AD69" s="28">
        <f t="shared" si="92"/>
        <v>0</v>
      </c>
      <c r="AE69" s="28">
        <f t="shared" si="92"/>
        <v>0</v>
      </c>
      <c r="AF69" s="28">
        <f t="shared" si="92"/>
        <v>0</v>
      </c>
      <c r="AG69" s="28">
        <f t="shared" si="92"/>
        <v>0</v>
      </c>
      <c r="AH69" s="28">
        <f t="shared" si="92"/>
        <v>0</v>
      </c>
      <c r="AI69" s="28">
        <f t="shared" si="92"/>
        <v>0</v>
      </c>
      <c r="AJ69" s="28">
        <f t="shared" si="92"/>
        <v>0</v>
      </c>
      <c r="AK69" s="28">
        <f t="shared" si="92"/>
        <v>0</v>
      </c>
      <c r="AL69" s="28">
        <f t="shared" si="92"/>
        <v>0</v>
      </c>
      <c r="AM69" s="28">
        <f t="shared" si="92"/>
        <v>0</v>
      </c>
      <c r="AN69" s="28">
        <f t="shared" si="92"/>
        <v>0</v>
      </c>
      <c r="AO69" s="28">
        <f t="shared" si="92"/>
        <v>0</v>
      </c>
      <c r="AP69" s="28">
        <f t="shared" si="92"/>
        <v>0</v>
      </c>
      <c r="AQ69" s="28">
        <f t="shared" si="92"/>
        <v>0</v>
      </c>
      <c r="AR69" s="28">
        <f t="shared" si="92"/>
        <v>0</v>
      </c>
      <c r="AS69" s="28">
        <f t="shared" si="92"/>
        <v>0</v>
      </c>
      <c r="AT69" s="28">
        <f t="shared" si="92"/>
        <v>0</v>
      </c>
      <c r="AU69" s="28">
        <f t="shared" si="92"/>
        <v>0</v>
      </c>
    </row>
    <row r="70" spans="2:47">
      <c r="B70" s="27" t="s">
        <v>429</v>
      </c>
      <c r="C70" s="28" t="s">
        <v>512</v>
      </c>
      <c r="D70" s="28">
        <f t="shared" ref="D70:AU70" si="93">+VLOOKUP($B70,Precios,D$64-2014,FALSE)*D60/1000000</f>
        <v>0</v>
      </c>
      <c r="E70" s="28">
        <f t="shared" si="93"/>
        <v>0</v>
      </c>
      <c r="F70" s="28">
        <f t="shared" si="93"/>
        <v>0</v>
      </c>
      <c r="G70" s="28">
        <f t="shared" si="93"/>
        <v>0</v>
      </c>
      <c r="H70" s="28">
        <f t="shared" si="93"/>
        <v>0</v>
      </c>
      <c r="I70" s="28">
        <f t="shared" si="93"/>
        <v>0</v>
      </c>
      <c r="J70" s="28">
        <f t="shared" si="93"/>
        <v>0</v>
      </c>
      <c r="K70" s="28">
        <f t="shared" si="93"/>
        <v>0</v>
      </c>
      <c r="L70" s="28">
        <f t="shared" si="93"/>
        <v>0</v>
      </c>
      <c r="M70" s="28">
        <f t="shared" si="93"/>
        <v>0</v>
      </c>
      <c r="N70" s="28">
        <f t="shared" si="93"/>
        <v>0</v>
      </c>
      <c r="O70" s="28">
        <f t="shared" si="93"/>
        <v>0</v>
      </c>
      <c r="P70" s="28">
        <f t="shared" si="93"/>
        <v>0</v>
      </c>
      <c r="Q70" s="28">
        <f t="shared" si="93"/>
        <v>0</v>
      </c>
      <c r="R70" s="28">
        <f t="shared" si="93"/>
        <v>0</v>
      </c>
      <c r="S70" s="28">
        <f t="shared" si="93"/>
        <v>0</v>
      </c>
      <c r="T70" s="28">
        <f t="shared" si="93"/>
        <v>0</v>
      </c>
      <c r="U70" s="28">
        <f t="shared" si="93"/>
        <v>0</v>
      </c>
      <c r="V70" s="28">
        <f t="shared" si="93"/>
        <v>0</v>
      </c>
      <c r="W70" s="28">
        <f t="shared" si="93"/>
        <v>0</v>
      </c>
      <c r="X70" s="28">
        <f t="shared" si="93"/>
        <v>0</v>
      </c>
      <c r="Y70" s="28">
        <f t="shared" si="93"/>
        <v>0</v>
      </c>
      <c r="Z70" s="28">
        <f t="shared" si="93"/>
        <v>0</v>
      </c>
      <c r="AA70" s="28">
        <f t="shared" si="93"/>
        <v>0</v>
      </c>
      <c r="AB70" s="28">
        <f t="shared" si="93"/>
        <v>0</v>
      </c>
      <c r="AC70" s="28">
        <f t="shared" si="93"/>
        <v>0</v>
      </c>
      <c r="AD70" s="28">
        <f t="shared" si="93"/>
        <v>0</v>
      </c>
      <c r="AE70" s="28">
        <f t="shared" si="93"/>
        <v>0</v>
      </c>
      <c r="AF70" s="28">
        <f t="shared" si="93"/>
        <v>0</v>
      </c>
      <c r="AG70" s="28">
        <f t="shared" si="93"/>
        <v>0</v>
      </c>
      <c r="AH70" s="28">
        <f t="shared" si="93"/>
        <v>0</v>
      </c>
      <c r="AI70" s="28">
        <f t="shared" si="93"/>
        <v>0</v>
      </c>
      <c r="AJ70" s="28">
        <f t="shared" si="93"/>
        <v>0</v>
      </c>
      <c r="AK70" s="28">
        <f t="shared" si="93"/>
        <v>0</v>
      </c>
      <c r="AL70" s="28">
        <f t="shared" si="93"/>
        <v>0</v>
      </c>
      <c r="AM70" s="28">
        <f t="shared" si="93"/>
        <v>0</v>
      </c>
      <c r="AN70" s="28">
        <f t="shared" si="93"/>
        <v>0</v>
      </c>
      <c r="AO70" s="28">
        <f t="shared" si="93"/>
        <v>0</v>
      </c>
      <c r="AP70" s="28">
        <f t="shared" si="93"/>
        <v>0</v>
      </c>
      <c r="AQ70" s="28">
        <f t="shared" si="93"/>
        <v>0</v>
      </c>
      <c r="AR70" s="28">
        <f t="shared" si="93"/>
        <v>0</v>
      </c>
      <c r="AS70" s="28">
        <f t="shared" si="93"/>
        <v>0</v>
      </c>
      <c r="AT70" s="28">
        <f t="shared" si="93"/>
        <v>0</v>
      </c>
      <c r="AU70" s="28">
        <f t="shared" si="93"/>
        <v>0</v>
      </c>
    </row>
    <row r="71" spans="2:47">
      <c r="B71" s="27" t="s">
        <v>436</v>
      </c>
      <c r="C71" s="28" t="s">
        <v>512</v>
      </c>
      <c r="D71" s="28">
        <f t="shared" ref="D71:AU71" si="94">+VLOOKUP($B71,Precios,D$64-2014,FALSE)*D61/1000000</f>
        <v>0</v>
      </c>
      <c r="E71" s="28">
        <f t="shared" si="94"/>
        <v>0</v>
      </c>
      <c r="F71" s="28">
        <f t="shared" si="94"/>
        <v>0</v>
      </c>
      <c r="G71" s="28">
        <f t="shared" si="94"/>
        <v>0</v>
      </c>
      <c r="H71" s="28">
        <f t="shared" si="94"/>
        <v>0</v>
      </c>
      <c r="I71" s="28">
        <f t="shared" si="94"/>
        <v>0</v>
      </c>
      <c r="J71" s="28">
        <f t="shared" si="94"/>
        <v>0</v>
      </c>
      <c r="K71" s="28">
        <f t="shared" si="94"/>
        <v>0</v>
      </c>
      <c r="L71" s="28">
        <f t="shared" si="94"/>
        <v>0</v>
      </c>
      <c r="M71" s="28">
        <f t="shared" si="94"/>
        <v>0</v>
      </c>
      <c r="N71" s="28">
        <f t="shared" si="94"/>
        <v>0</v>
      </c>
      <c r="O71" s="28">
        <f t="shared" si="94"/>
        <v>0</v>
      </c>
      <c r="P71" s="28">
        <f t="shared" si="94"/>
        <v>0</v>
      </c>
      <c r="Q71" s="28">
        <f t="shared" si="94"/>
        <v>2.2885065204081729</v>
      </c>
      <c r="R71" s="28">
        <f t="shared" si="94"/>
        <v>4.6294309285714483</v>
      </c>
      <c r="S71" s="28">
        <f t="shared" si="94"/>
        <v>7.0553055459183982</v>
      </c>
      <c r="T71" s="28">
        <f t="shared" si="94"/>
        <v>9.5399748163264029</v>
      </c>
      <c r="U71" s="28">
        <f t="shared" si="94"/>
        <v>12.078790127551073</v>
      </c>
      <c r="V71" s="28">
        <f t="shared" si="94"/>
        <v>14.692079234693592</v>
      </c>
      <c r="W71" s="28">
        <f t="shared" si="94"/>
        <v>17.395870285714363</v>
      </c>
      <c r="X71" s="28">
        <f t="shared" si="94"/>
        <v>20.146486979592105</v>
      </c>
      <c r="Y71" s="28">
        <f t="shared" si="94"/>
        <v>22.960546943877652</v>
      </c>
      <c r="Z71" s="28">
        <f t="shared" si="94"/>
        <v>25.850552295918661</v>
      </c>
      <c r="AA71" s="28">
        <f t="shared" si="94"/>
        <v>28.726871923469329</v>
      </c>
      <c r="AB71" s="28">
        <f t="shared" si="94"/>
        <v>31.956949653060985</v>
      </c>
      <c r="AC71" s="28">
        <f t="shared" si="94"/>
        <v>34.6200287908161</v>
      </c>
      <c r="AD71" s="28">
        <f t="shared" si="94"/>
        <v>37.283107928571404</v>
      </c>
      <c r="AE71" s="28">
        <f t="shared" si="94"/>
        <v>39.946187066326516</v>
      </c>
      <c r="AF71" s="28">
        <f t="shared" si="94"/>
        <v>42.60926620408182</v>
      </c>
      <c r="AG71" s="28">
        <f t="shared" si="94"/>
        <v>45.272345341836932</v>
      </c>
      <c r="AH71" s="28">
        <f t="shared" si="94"/>
        <v>47.935424479591667</v>
      </c>
      <c r="AI71" s="28">
        <f t="shared" si="94"/>
        <v>50.598503617346779</v>
      </c>
      <c r="AJ71" s="28">
        <f t="shared" si="94"/>
        <v>53.261582755102083</v>
      </c>
      <c r="AK71" s="28">
        <f t="shared" si="94"/>
        <v>55.92466189285701</v>
      </c>
      <c r="AL71" s="28">
        <f t="shared" si="94"/>
        <v>58.587741030612314</v>
      </c>
      <c r="AM71" s="28">
        <f t="shared" si="94"/>
        <v>61.250820168367426</v>
      </c>
      <c r="AN71" s="28">
        <f t="shared" si="94"/>
        <v>63.913899306122346</v>
      </c>
      <c r="AO71" s="28">
        <f t="shared" si="94"/>
        <v>66.576978443877465</v>
      </c>
      <c r="AP71" s="28">
        <f t="shared" si="94"/>
        <v>69.240057581632769</v>
      </c>
      <c r="AQ71" s="28">
        <f t="shared" si="94"/>
        <v>71.903136719387874</v>
      </c>
      <c r="AR71" s="28">
        <f t="shared" si="94"/>
        <v>74.566215857142993</v>
      </c>
      <c r="AS71" s="28">
        <f t="shared" si="94"/>
        <v>77.229294994898112</v>
      </c>
      <c r="AT71" s="28">
        <f t="shared" si="94"/>
        <v>79.892374132652833</v>
      </c>
      <c r="AU71" s="28">
        <f t="shared" si="94"/>
        <v>82.555453270408336</v>
      </c>
    </row>
    <row r="72" spans="2:47">
      <c r="B72" s="27" t="s">
        <v>501</v>
      </c>
      <c r="C72" s="29" t="s">
        <v>512</v>
      </c>
      <c r="D72" s="30">
        <f t="shared" ref="D72:AU72" si="95">SUM(D65:D71)</f>
        <v>0</v>
      </c>
      <c r="E72" s="30">
        <f t="shared" si="95"/>
        <v>0</v>
      </c>
      <c r="F72" s="30">
        <f t="shared" si="95"/>
        <v>0</v>
      </c>
      <c r="G72" s="30">
        <f t="shared" si="95"/>
        <v>0</v>
      </c>
      <c r="H72" s="30">
        <f t="shared" si="95"/>
        <v>0</v>
      </c>
      <c r="I72" s="30">
        <f t="shared" si="95"/>
        <v>0</v>
      </c>
      <c r="J72" s="30">
        <f t="shared" si="95"/>
        <v>0</v>
      </c>
      <c r="K72" s="30">
        <f t="shared" si="95"/>
        <v>0</v>
      </c>
      <c r="L72" s="30">
        <f t="shared" si="95"/>
        <v>0</v>
      </c>
      <c r="M72" s="30">
        <f t="shared" si="95"/>
        <v>0</v>
      </c>
      <c r="N72" s="30">
        <f t="shared" si="95"/>
        <v>0</v>
      </c>
      <c r="O72" s="30">
        <f t="shared" si="95"/>
        <v>0</v>
      </c>
      <c r="P72" s="30">
        <f t="shared" si="95"/>
        <v>0</v>
      </c>
      <c r="Q72" s="30">
        <f t="shared" si="95"/>
        <v>2.2885065204081729</v>
      </c>
      <c r="R72" s="30">
        <f t="shared" si="95"/>
        <v>4.6294309285714483</v>
      </c>
      <c r="S72" s="30">
        <f t="shared" si="95"/>
        <v>7.0553055459183982</v>
      </c>
      <c r="T72" s="30">
        <f t="shared" si="95"/>
        <v>9.5399748163264029</v>
      </c>
      <c r="U72" s="30">
        <f t="shared" si="95"/>
        <v>12.078790127551073</v>
      </c>
      <c r="V72" s="30">
        <f t="shared" si="95"/>
        <v>14.692079234693592</v>
      </c>
      <c r="W72" s="30">
        <f t="shared" si="95"/>
        <v>17.395870285714363</v>
      </c>
      <c r="X72" s="30">
        <f t="shared" si="95"/>
        <v>20.146486979592105</v>
      </c>
      <c r="Y72" s="30">
        <f t="shared" si="95"/>
        <v>22.960546943877652</v>
      </c>
      <c r="Z72" s="30">
        <f t="shared" si="95"/>
        <v>25.850552295918661</v>
      </c>
      <c r="AA72" s="30">
        <f t="shared" si="95"/>
        <v>28.726871923469329</v>
      </c>
      <c r="AB72" s="30">
        <f t="shared" si="95"/>
        <v>31.956949653060985</v>
      </c>
      <c r="AC72" s="30">
        <f t="shared" si="95"/>
        <v>34.6200287908161</v>
      </c>
      <c r="AD72" s="30">
        <f t="shared" si="95"/>
        <v>37.283107928571404</v>
      </c>
      <c r="AE72" s="30">
        <f t="shared" si="95"/>
        <v>39.946187066326516</v>
      </c>
      <c r="AF72" s="30">
        <f t="shared" si="95"/>
        <v>42.60926620408182</v>
      </c>
      <c r="AG72" s="30">
        <f t="shared" si="95"/>
        <v>45.272345341836932</v>
      </c>
      <c r="AH72" s="30">
        <f t="shared" si="95"/>
        <v>47.935424479591667</v>
      </c>
      <c r="AI72" s="30">
        <f t="shared" si="95"/>
        <v>50.598503617346779</v>
      </c>
      <c r="AJ72" s="30">
        <f t="shared" si="95"/>
        <v>53.261582755102083</v>
      </c>
      <c r="AK72" s="30">
        <f t="shared" si="95"/>
        <v>55.92466189285701</v>
      </c>
      <c r="AL72" s="30">
        <f t="shared" si="95"/>
        <v>58.587741030612314</v>
      </c>
      <c r="AM72" s="30">
        <f t="shared" si="95"/>
        <v>61.250820168367426</v>
      </c>
      <c r="AN72" s="30">
        <f t="shared" si="95"/>
        <v>63.913899306122346</v>
      </c>
      <c r="AO72" s="30">
        <f t="shared" si="95"/>
        <v>66.576978443877465</v>
      </c>
      <c r="AP72" s="30">
        <f t="shared" si="95"/>
        <v>69.240057581632769</v>
      </c>
      <c r="AQ72" s="30">
        <f t="shared" si="95"/>
        <v>71.903136719387874</v>
      </c>
      <c r="AR72" s="30">
        <f t="shared" si="95"/>
        <v>74.566215857142993</v>
      </c>
      <c r="AS72" s="30">
        <f t="shared" si="95"/>
        <v>77.229294994898112</v>
      </c>
      <c r="AT72" s="30">
        <f t="shared" si="95"/>
        <v>79.892374132652833</v>
      </c>
      <c r="AU72" s="30">
        <f t="shared" si="95"/>
        <v>82.555453270408336</v>
      </c>
    </row>
    <row r="74" spans="2:47">
      <c r="B74" s="24" t="s">
        <v>513</v>
      </c>
      <c r="C74" s="30" t="s">
        <v>512</v>
      </c>
      <c r="D74" s="30">
        <f>+NPV(Td,G72:AK72)</f>
        <v>151.85112024885632</v>
      </c>
    </row>
    <row r="76" spans="2:47">
      <c r="B76" s="24" t="s">
        <v>514</v>
      </c>
      <c r="C76" s="25" t="s">
        <v>422</v>
      </c>
      <c r="D76" s="25">
        <v>2017</v>
      </c>
      <c r="E76" s="25">
        <v>2018</v>
      </c>
      <c r="F76" s="25">
        <v>2019</v>
      </c>
      <c r="G76" s="25">
        <v>2020</v>
      </c>
      <c r="H76" s="25">
        <v>2021</v>
      </c>
      <c r="I76" s="25">
        <v>2022</v>
      </c>
      <c r="J76" s="25">
        <v>2023</v>
      </c>
      <c r="K76" s="25">
        <v>2024</v>
      </c>
      <c r="L76" s="25">
        <v>2025</v>
      </c>
      <c r="M76" s="25">
        <v>2026</v>
      </c>
      <c r="N76" s="25">
        <v>2027</v>
      </c>
      <c r="O76" s="25">
        <v>2028</v>
      </c>
      <c r="P76" s="25">
        <v>2029</v>
      </c>
      <c r="Q76" s="25">
        <v>2030</v>
      </c>
      <c r="R76" s="25">
        <v>2031</v>
      </c>
      <c r="S76" s="25">
        <v>2032</v>
      </c>
      <c r="T76" s="25">
        <v>2033</v>
      </c>
      <c r="U76" s="25">
        <v>2034</v>
      </c>
      <c r="V76" s="25">
        <v>2035</v>
      </c>
      <c r="W76" s="25">
        <v>2036</v>
      </c>
      <c r="X76" s="25">
        <v>2037</v>
      </c>
      <c r="Y76" s="25">
        <v>2038</v>
      </c>
      <c r="Z76" s="25">
        <v>2039</v>
      </c>
      <c r="AA76" s="25">
        <v>2040</v>
      </c>
      <c r="AB76" s="25">
        <v>2041</v>
      </c>
      <c r="AC76" s="25">
        <v>2042</v>
      </c>
      <c r="AD76" s="25">
        <v>2043</v>
      </c>
      <c r="AE76" s="25">
        <v>2044</v>
      </c>
      <c r="AF76" s="25">
        <v>2045</v>
      </c>
      <c r="AG76" s="25">
        <v>2046</v>
      </c>
      <c r="AH76" s="25">
        <v>2047</v>
      </c>
      <c r="AI76" s="25">
        <v>2048</v>
      </c>
      <c r="AJ76" s="25">
        <v>2049</v>
      </c>
      <c r="AK76" s="25">
        <v>2050</v>
      </c>
      <c r="AL76" s="25">
        <v>2051</v>
      </c>
      <c r="AM76" s="25">
        <v>2052</v>
      </c>
      <c r="AN76" s="25">
        <v>2053</v>
      </c>
      <c r="AO76" s="25">
        <v>2054</v>
      </c>
      <c r="AP76" s="25">
        <v>2055</v>
      </c>
      <c r="AQ76" s="25">
        <v>2056</v>
      </c>
      <c r="AR76" s="25">
        <v>2057</v>
      </c>
      <c r="AS76" s="25">
        <v>2058</v>
      </c>
      <c r="AT76" s="25">
        <v>2059</v>
      </c>
      <c r="AU76" s="25">
        <v>2060</v>
      </c>
    </row>
    <row r="77" spans="2:47">
      <c r="B77" s="27" t="s">
        <v>602</v>
      </c>
      <c r="C77" s="28" t="s">
        <v>515</v>
      </c>
      <c r="D77" s="28">
        <f>+IF(D76&lt;2024,0,CONVERT(D51,"Tcal","MWh"))</f>
        <v>0</v>
      </c>
      <c r="E77" s="28">
        <f t="shared" ref="E77:AU77" si="96">+IF(E76&lt;2024,0,CONVERT(E51,"Tcal","MWh"))</f>
        <v>0</v>
      </c>
      <c r="F77" s="28">
        <f t="shared" si="96"/>
        <v>0</v>
      </c>
      <c r="G77" s="28">
        <f t="shared" si="96"/>
        <v>0</v>
      </c>
      <c r="H77" s="28">
        <f t="shared" si="96"/>
        <v>0</v>
      </c>
      <c r="I77" s="28">
        <f t="shared" si="96"/>
        <v>0</v>
      </c>
      <c r="J77" s="28">
        <f t="shared" si="96"/>
        <v>0</v>
      </c>
      <c r="K77" s="28">
        <f t="shared" si="96"/>
        <v>0</v>
      </c>
      <c r="L77" s="28">
        <f t="shared" si="96"/>
        <v>0</v>
      </c>
      <c r="M77" s="28">
        <f t="shared" si="96"/>
        <v>0</v>
      </c>
      <c r="N77" s="28">
        <f t="shared" si="96"/>
        <v>0</v>
      </c>
      <c r="O77" s="28">
        <f t="shared" si="96"/>
        <v>0</v>
      </c>
      <c r="P77" s="28">
        <f t="shared" si="96"/>
        <v>0</v>
      </c>
      <c r="Q77" s="28">
        <f t="shared" si="96"/>
        <v>166142.85714285716</v>
      </c>
      <c r="R77" s="28">
        <f t="shared" si="96"/>
        <v>332285.71428571432</v>
      </c>
      <c r="S77" s="28">
        <f t="shared" si="96"/>
        <v>498428.57142857136</v>
      </c>
      <c r="T77" s="28">
        <f t="shared" si="96"/>
        <v>664571.42857142864</v>
      </c>
      <c r="U77" s="28">
        <f t="shared" si="96"/>
        <v>830714.28571428568</v>
      </c>
      <c r="V77" s="28">
        <f t="shared" si="96"/>
        <v>996857.14285714272</v>
      </c>
      <c r="W77" s="28">
        <f t="shared" si="96"/>
        <v>1163000</v>
      </c>
      <c r="X77" s="28">
        <f t="shared" si="96"/>
        <v>1329142.8571428573</v>
      </c>
      <c r="Y77" s="28">
        <f t="shared" si="96"/>
        <v>1495285.7142857143</v>
      </c>
      <c r="Z77" s="28">
        <f t="shared" si="96"/>
        <v>1661428.5714285714</v>
      </c>
      <c r="AA77" s="28">
        <f t="shared" si="96"/>
        <v>1827571.4285714284</v>
      </c>
      <c r="AB77" s="28">
        <f t="shared" si="96"/>
        <v>1993714.2857142854</v>
      </c>
      <c r="AC77" s="28">
        <f t="shared" si="96"/>
        <v>2159857.1428571432</v>
      </c>
      <c r="AD77" s="28">
        <f t="shared" si="96"/>
        <v>2326000</v>
      </c>
      <c r="AE77" s="28">
        <f t="shared" si="96"/>
        <v>2492142.8571428568</v>
      </c>
      <c r="AF77" s="28">
        <f t="shared" si="96"/>
        <v>2658285.7142857146</v>
      </c>
      <c r="AG77" s="28">
        <f t="shared" si="96"/>
        <v>2824428.5714285714</v>
      </c>
      <c r="AH77" s="28">
        <f t="shared" si="96"/>
        <v>2990571.4285714286</v>
      </c>
      <c r="AI77" s="28">
        <f t="shared" si="96"/>
        <v>3156714.2857142854</v>
      </c>
      <c r="AJ77" s="28">
        <f t="shared" si="96"/>
        <v>3322857.1428571427</v>
      </c>
      <c r="AK77" s="28">
        <f t="shared" si="96"/>
        <v>3489000</v>
      </c>
      <c r="AL77" s="28">
        <f t="shared" si="96"/>
        <v>3655142.8571428568</v>
      </c>
      <c r="AM77" s="28">
        <f t="shared" si="96"/>
        <v>3821285.7142857141</v>
      </c>
      <c r="AN77" s="28">
        <f t="shared" si="96"/>
        <v>3987428.5714285709</v>
      </c>
      <c r="AO77" s="28">
        <f t="shared" si="96"/>
        <v>4153571.4285714286</v>
      </c>
      <c r="AP77" s="28">
        <f t="shared" si="96"/>
        <v>4319714.2857142864</v>
      </c>
      <c r="AQ77" s="28">
        <f t="shared" si="96"/>
        <v>4485857.1428571437</v>
      </c>
      <c r="AR77" s="28">
        <f t="shared" si="96"/>
        <v>4652000</v>
      </c>
      <c r="AS77" s="28">
        <f t="shared" si="96"/>
        <v>4818142.8571428573</v>
      </c>
      <c r="AT77" s="28">
        <f t="shared" si="96"/>
        <v>4984285.7142857136</v>
      </c>
      <c r="AU77" s="28">
        <f t="shared" si="96"/>
        <v>5150428.5714285709</v>
      </c>
    </row>
    <row r="78" spans="2:47">
      <c r="B78" s="27" t="s">
        <v>516</v>
      </c>
      <c r="C78" s="28" t="s">
        <v>515</v>
      </c>
      <c r="D78" s="28"/>
      <c r="E78" s="28">
        <f>+IF(E77-D77&lt;0,0,E77-D77)</f>
        <v>0</v>
      </c>
      <c r="F78" s="28">
        <f t="shared" ref="F78:AU78" si="97">+IF(F77-E77&lt;0,0,F77-E77)</f>
        <v>0</v>
      </c>
      <c r="G78" s="28">
        <f t="shared" si="97"/>
        <v>0</v>
      </c>
      <c r="H78" s="28">
        <f t="shared" si="97"/>
        <v>0</v>
      </c>
      <c r="I78" s="28">
        <f t="shared" si="97"/>
        <v>0</v>
      </c>
      <c r="J78" s="28">
        <f t="shared" si="97"/>
        <v>0</v>
      </c>
      <c r="K78" s="28">
        <f t="shared" si="97"/>
        <v>0</v>
      </c>
      <c r="L78" s="28">
        <f t="shared" si="97"/>
        <v>0</v>
      </c>
      <c r="M78" s="28">
        <f t="shared" si="97"/>
        <v>0</v>
      </c>
      <c r="N78" s="28">
        <f t="shared" si="97"/>
        <v>0</v>
      </c>
      <c r="O78" s="28">
        <f t="shared" si="97"/>
        <v>0</v>
      </c>
      <c r="P78" s="28">
        <f t="shared" si="97"/>
        <v>0</v>
      </c>
      <c r="Q78" s="28">
        <f t="shared" si="97"/>
        <v>166142.85714285716</v>
      </c>
      <c r="R78" s="28">
        <f t="shared" si="97"/>
        <v>166142.85714285716</v>
      </c>
      <c r="S78" s="28">
        <f t="shared" si="97"/>
        <v>166142.85714285704</v>
      </c>
      <c r="T78" s="28">
        <f t="shared" si="97"/>
        <v>166142.85714285728</v>
      </c>
      <c r="U78" s="28">
        <f t="shared" si="97"/>
        <v>166142.85714285704</v>
      </c>
      <c r="V78" s="28">
        <f t="shared" si="97"/>
        <v>166142.85714285704</v>
      </c>
      <c r="W78" s="28">
        <f t="shared" si="97"/>
        <v>166142.85714285728</v>
      </c>
      <c r="X78" s="28">
        <f t="shared" si="97"/>
        <v>166142.85714285728</v>
      </c>
      <c r="Y78" s="28">
        <f t="shared" si="97"/>
        <v>166142.85714285704</v>
      </c>
      <c r="Z78" s="28">
        <f t="shared" si="97"/>
        <v>166142.85714285704</v>
      </c>
      <c r="AA78" s="28">
        <f t="shared" si="97"/>
        <v>166142.85714285704</v>
      </c>
      <c r="AB78" s="28">
        <f t="shared" si="97"/>
        <v>166142.85714285704</v>
      </c>
      <c r="AC78" s="28">
        <f t="shared" si="97"/>
        <v>166142.85714285774</v>
      </c>
      <c r="AD78" s="28">
        <f t="shared" si="97"/>
        <v>166142.85714285681</v>
      </c>
      <c r="AE78" s="28">
        <f t="shared" si="97"/>
        <v>166142.85714285681</v>
      </c>
      <c r="AF78" s="28">
        <f t="shared" si="97"/>
        <v>166142.85714285774</v>
      </c>
      <c r="AG78" s="28">
        <f t="shared" si="97"/>
        <v>166142.85714285681</v>
      </c>
      <c r="AH78" s="28">
        <f t="shared" si="97"/>
        <v>166142.85714285728</v>
      </c>
      <c r="AI78" s="28">
        <f t="shared" si="97"/>
        <v>166142.85714285681</v>
      </c>
      <c r="AJ78" s="28">
        <f t="shared" si="97"/>
        <v>166142.85714285728</v>
      </c>
      <c r="AK78" s="28">
        <f t="shared" si="97"/>
        <v>166142.85714285728</v>
      </c>
      <c r="AL78" s="28">
        <f t="shared" si="97"/>
        <v>166142.85714285681</v>
      </c>
      <c r="AM78" s="28">
        <f t="shared" si="97"/>
        <v>166142.85714285728</v>
      </c>
      <c r="AN78" s="28">
        <f t="shared" si="97"/>
        <v>166142.85714285681</v>
      </c>
      <c r="AO78" s="28">
        <f t="shared" si="97"/>
        <v>166142.85714285774</v>
      </c>
      <c r="AP78" s="28">
        <f t="shared" si="97"/>
        <v>166142.85714285774</v>
      </c>
      <c r="AQ78" s="28">
        <f t="shared" si="97"/>
        <v>166142.85714285728</v>
      </c>
      <c r="AR78" s="28">
        <f t="shared" si="97"/>
        <v>166142.85714285634</v>
      </c>
      <c r="AS78" s="28">
        <f t="shared" si="97"/>
        <v>166142.85714285728</v>
      </c>
      <c r="AT78" s="28">
        <f t="shared" si="97"/>
        <v>166142.85714285634</v>
      </c>
      <c r="AU78" s="28">
        <f t="shared" si="97"/>
        <v>166142.85714285728</v>
      </c>
    </row>
    <row r="79" spans="2:47">
      <c r="B79" s="27" t="s">
        <v>517</v>
      </c>
      <c r="C79" s="28" t="s">
        <v>603</v>
      </c>
      <c r="D79" s="28">
        <v>2500</v>
      </c>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row>
    <row r="80" spans="2:47">
      <c r="B80" s="27" t="s">
        <v>604</v>
      </c>
      <c r="C80" s="28" t="s">
        <v>605</v>
      </c>
      <c r="D80" s="28">
        <f>+D78/$D$79</f>
        <v>0</v>
      </c>
      <c r="E80" s="28">
        <f t="shared" ref="E80:AU80" si="98">+E78/$D$79</f>
        <v>0</v>
      </c>
      <c r="F80" s="28">
        <f t="shared" si="98"/>
        <v>0</v>
      </c>
      <c r="G80" s="28">
        <f t="shared" si="98"/>
        <v>0</v>
      </c>
      <c r="H80" s="28">
        <f t="shared" si="98"/>
        <v>0</v>
      </c>
      <c r="I80" s="28">
        <f t="shared" si="98"/>
        <v>0</v>
      </c>
      <c r="J80" s="28">
        <f t="shared" si="98"/>
        <v>0</v>
      </c>
      <c r="K80" s="28">
        <f t="shared" si="98"/>
        <v>0</v>
      </c>
      <c r="L80" s="28">
        <f t="shared" si="98"/>
        <v>0</v>
      </c>
      <c r="M80" s="28">
        <f t="shared" si="98"/>
        <v>0</v>
      </c>
      <c r="N80" s="28">
        <f t="shared" si="98"/>
        <v>0</v>
      </c>
      <c r="O80" s="28">
        <f t="shared" si="98"/>
        <v>0</v>
      </c>
      <c r="P80" s="28">
        <f t="shared" si="98"/>
        <v>0</v>
      </c>
      <c r="Q80" s="28">
        <f t="shared" si="98"/>
        <v>66.45714285714287</v>
      </c>
      <c r="R80" s="28">
        <f t="shared" si="98"/>
        <v>66.45714285714287</v>
      </c>
      <c r="S80" s="28">
        <f t="shared" si="98"/>
        <v>66.457142857142813</v>
      </c>
      <c r="T80" s="28">
        <f t="shared" si="98"/>
        <v>66.457142857142912</v>
      </c>
      <c r="U80" s="28">
        <f t="shared" si="98"/>
        <v>66.457142857142813</v>
      </c>
      <c r="V80" s="28">
        <f t="shared" si="98"/>
        <v>66.457142857142813</v>
      </c>
      <c r="W80" s="28">
        <f t="shared" si="98"/>
        <v>66.457142857142912</v>
      </c>
      <c r="X80" s="28">
        <f t="shared" si="98"/>
        <v>66.457142857142912</v>
      </c>
      <c r="Y80" s="28">
        <f t="shared" si="98"/>
        <v>66.457142857142813</v>
      </c>
      <c r="Z80" s="28">
        <f t="shared" si="98"/>
        <v>66.457142857142813</v>
      </c>
      <c r="AA80" s="28">
        <f t="shared" si="98"/>
        <v>66.457142857142813</v>
      </c>
      <c r="AB80" s="28">
        <f t="shared" si="98"/>
        <v>66.457142857142813</v>
      </c>
      <c r="AC80" s="28">
        <f t="shared" si="98"/>
        <v>66.457142857143097</v>
      </c>
      <c r="AD80" s="28">
        <f t="shared" si="98"/>
        <v>66.457142857142728</v>
      </c>
      <c r="AE80" s="28">
        <f t="shared" si="98"/>
        <v>66.457142857142728</v>
      </c>
      <c r="AF80" s="28">
        <f t="shared" si="98"/>
        <v>66.457142857143097</v>
      </c>
      <c r="AG80" s="28">
        <f t="shared" si="98"/>
        <v>66.457142857142728</v>
      </c>
      <c r="AH80" s="28">
        <f t="shared" si="98"/>
        <v>66.457142857142912</v>
      </c>
      <c r="AI80" s="28">
        <f t="shared" si="98"/>
        <v>66.457142857142728</v>
      </c>
      <c r="AJ80" s="28">
        <f t="shared" si="98"/>
        <v>66.457142857142912</v>
      </c>
      <c r="AK80" s="28">
        <f t="shared" si="98"/>
        <v>66.457142857142912</v>
      </c>
      <c r="AL80" s="28">
        <f t="shared" si="98"/>
        <v>66.457142857142728</v>
      </c>
      <c r="AM80" s="28">
        <f t="shared" si="98"/>
        <v>66.457142857142912</v>
      </c>
      <c r="AN80" s="28">
        <f t="shared" si="98"/>
        <v>66.457142857142728</v>
      </c>
      <c r="AO80" s="28">
        <f t="shared" si="98"/>
        <v>66.457142857143097</v>
      </c>
      <c r="AP80" s="28">
        <f t="shared" si="98"/>
        <v>66.457142857143097</v>
      </c>
      <c r="AQ80" s="28">
        <f t="shared" si="98"/>
        <v>66.457142857142912</v>
      </c>
      <c r="AR80" s="28">
        <f t="shared" si="98"/>
        <v>66.457142857142543</v>
      </c>
      <c r="AS80" s="28">
        <f t="shared" si="98"/>
        <v>66.457142857142912</v>
      </c>
      <c r="AT80" s="28">
        <f t="shared" si="98"/>
        <v>66.457142857142543</v>
      </c>
      <c r="AU80" s="28">
        <f t="shared" si="98"/>
        <v>66.457142857142912</v>
      </c>
    </row>
    <row r="81" spans="2:47">
      <c r="B81" s="27" t="s">
        <v>492</v>
      </c>
      <c r="C81" s="28" t="s">
        <v>606</v>
      </c>
      <c r="D81" s="28">
        <f>69000000/(28+36)</f>
        <v>1078125</v>
      </c>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row>
    <row r="82" spans="2:47">
      <c r="B82" s="27" t="s">
        <v>501</v>
      </c>
      <c r="C82" s="28" t="s">
        <v>526</v>
      </c>
      <c r="E82" s="28">
        <f>+$D$81*E80/1000000</f>
        <v>0</v>
      </c>
      <c r="F82" s="28">
        <f t="shared" ref="F82:AU82" si="99">+$D$81*F80/1000000</f>
        <v>0</v>
      </c>
      <c r="G82" s="28">
        <f t="shared" si="99"/>
        <v>0</v>
      </c>
      <c r="H82" s="28">
        <f t="shared" si="99"/>
        <v>0</v>
      </c>
      <c r="I82" s="28">
        <f t="shared" si="99"/>
        <v>0</v>
      </c>
      <c r="J82" s="28">
        <f t="shared" si="99"/>
        <v>0</v>
      </c>
      <c r="K82" s="28">
        <f t="shared" si="99"/>
        <v>0</v>
      </c>
      <c r="L82" s="28">
        <f t="shared" si="99"/>
        <v>0</v>
      </c>
      <c r="M82" s="28">
        <f t="shared" si="99"/>
        <v>0</v>
      </c>
      <c r="N82" s="28">
        <f t="shared" si="99"/>
        <v>0</v>
      </c>
      <c r="O82" s="28">
        <f t="shared" si="99"/>
        <v>0</v>
      </c>
      <c r="P82" s="28">
        <f t="shared" si="99"/>
        <v>0</v>
      </c>
      <c r="Q82" s="28">
        <f t="shared" si="99"/>
        <v>71.649107142857147</v>
      </c>
      <c r="R82" s="28">
        <f t="shared" si="99"/>
        <v>71.649107142857147</v>
      </c>
      <c r="S82" s="28">
        <f t="shared" si="99"/>
        <v>71.64910714285709</v>
      </c>
      <c r="T82" s="28">
        <f t="shared" si="99"/>
        <v>71.649107142857204</v>
      </c>
      <c r="U82" s="28">
        <f t="shared" si="99"/>
        <v>71.64910714285709</v>
      </c>
      <c r="V82" s="28">
        <f t="shared" si="99"/>
        <v>71.64910714285709</v>
      </c>
      <c r="W82" s="28">
        <f t="shared" si="99"/>
        <v>71.649107142857204</v>
      </c>
      <c r="X82" s="28">
        <f t="shared" si="99"/>
        <v>71.649107142857204</v>
      </c>
      <c r="Y82" s="28">
        <f t="shared" si="99"/>
        <v>71.64910714285709</v>
      </c>
      <c r="Z82" s="28">
        <f t="shared" si="99"/>
        <v>71.64910714285709</v>
      </c>
      <c r="AA82" s="28">
        <f t="shared" si="99"/>
        <v>71.64910714285709</v>
      </c>
      <c r="AB82" s="28">
        <f t="shared" si="99"/>
        <v>71.64910714285709</v>
      </c>
      <c r="AC82" s="28">
        <f t="shared" si="99"/>
        <v>71.649107142857403</v>
      </c>
      <c r="AD82" s="28">
        <f t="shared" si="99"/>
        <v>71.649107142857005</v>
      </c>
      <c r="AE82" s="28">
        <f t="shared" si="99"/>
        <v>71.649107142857005</v>
      </c>
      <c r="AF82" s="28">
        <f t="shared" si="99"/>
        <v>71.649107142857403</v>
      </c>
      <c r="AG82" s="28">
        <f t="shared" si="99"/>
        <v>71.649107142857005</v>
      </c>
      <c r="AH82" s="28">
        <f t="shared" si="99"/>
        <v>71.649107142857204</v>
      </c>
      <c r="AI82" s="28">
        <f t="shared" si="99"/>
        <v>71.649107142857005</v>
      </c>
      <c r="AJ82" s="28">
        <f t="shared" si="99"/>
        <v>71.649107142857204</v>
      </c>
      <c r="AK82" s="28">
        <f t="shared" si="99"/>
        <v>71.649107142857204</v>
      </c>
      <c r="AL82" s="28">
        <f t="shared" si="99"/>
        <v>71.649107142857005</v>
      </c>
      <c r="AM82" s="28">
        <f t="shared" si="99"/>
        <v>71.649107142857204</v>
      </c>
      <c r="AN82" s="28">
        <f t="shared" si="99"/>
        <v>71.649107142857005</v>
      </c>
      <c r="AO82" s="28">
        <f t="shared" si="99"/>
        <v>71.649107142857403</v>
      </c>
      <c r="AP82" s="28">
        <f t="shared" si="99"/>
        <v>71.649107142857403</v>
      </c>
      <c r="AQ82" s="28">
        <f t="shared" si="99"/>
        <v>71.649107142857204</v>
      </c>
      <c r="AR82" s="28">
        <f t="shared" si="99"/>
        <v>71.649107142856806</v>
      </c>
      <c r="AS82" s="28">
        <f t="shared" si="99"/>
        <v>71.649107142857204</v>
      </c>
      <c r="AT82" s="28">
        <f t="shared" si="99"/>
        <v>71.649107142856806</v>
      </c>
      <c r="AU82" s="28">
        <f t="shared" si="99"/>
        <v>71.649107142857204</v>
      </c>
    </row>
    <row r="85" spans="2:47">
      <c r="B85" s="24" t="s">
        <v>607</v>
      </c>
      <c r="C85" s="30" t="s">
        <v>512</v>
      </c>
      <c r="D85" s="30">
        <f>+NPV(Td,G82:AK82)</f>
        <v>470.66290891324417</v>
      </c>
      <c r="E85" s="30">
        <f>+NPV(Td,K83:Q83)</f>
        <v>0</v>
      </c>
    </row>
    <row r="86" spans="2:47" ht="12" customHeight="1" thickBot="1"/>
    <row r="87" spans="2:47" ht="15.75" customHeight="1" thickBot="1">
      <c r="B87" s="214" t="s">
        <v>528</v>
      </c>
      <c r="C87" s="215"/>
      <c r="D87" s="215"/>
      <c r="E87" s="215"/>
      <c r="F87" s="216"/>
    </row>
    <row r="90" spans="2:47">
      <c r="B90" s="24" t="s">
        <v>585</v>
      </c>
      <c r="C90" s="25" t="s">
        <v>422</v>
      </c>
      <c r="D90" s="25">
        <v>2017</v>
      </c>
      <c r="E90" s="25">
        <v>2018</v>
      </c>
      <c r="F90" s="25">
        <v>2019</v>
      </c>
      <c r="G90" s="25">
        <v>2020</v>
      </c>
      <c r="H90" s="25">
        <v>2021</v>
      </c>
      <c r="I90" s="25">
        <v>2022</v>
      </c>
      <c r="J90" s="25">
        <v>2023</v>
      </c>
      <c r="K90" s="25">
        <v>2024</v>
      </c>
      <c r="L90" s="25">
        <v>2025</v>
      </c>
      <c r="M90" s="25">
        <v>2026</v>
      </c>
      <c r="N90" s="25">
        <v>2027</v>
      </c>
      <c r="O90" s="25">
        <v>2028</v>
      </c>
      <c r="P90" s="25">
        <v>2029</v>
      </c>
      <c r="Q90" s="25">
        <v>2030</v>
      </c>
      <c r="R90" s="25">
        <v>2031</v>
      </c>
      <c r="S90" s="25">
        <v>2032</v>
      </c>
      <c r="T90" s="25">
        <v>2033</v>
      </c>
      <c r="U90" s="25">
        <v>2034</v>
      </c>
      <c r="V90" s="25">
        <v>2035</v>
      </c>
      <c r="W90" s="25">
        <v>2036</v>
      </c>
      <c r="X90" s="25">
        <v>2037</v>
      </c>
      <c r="Y90" s="25">
        <v>2038</v>
      </c>
      <c r="Z90" s="25">
        <v>2039</v>
      </c>
      <c r="AA90" s="25">
        <v>2040</v>
      </c>
      <c r="AB90" s="25">
        <v>2041</v>
      </c>
      <c r="AC90" s="25">
        <v>2042</v>
      </c>
      <c r="AD90" s="25">
        <v>2043</v>
      </c>
      <c r="AE90" s="25">
        <v>2044</v>
      </c>
      <c r="AF90" s="25">
        <v>2045</v>
      </c>
      <c r="AG90" s="25">
        <v>2046</v>
      </c>
      <c r="AH90" s="25">
        <v>2047</v>
      </c>
      <c r="AI90" s="25">
        <v>2048</v>
      </c>
      <c r="AJ90" s="25">
        <v>2049</v>
      </c>
      <c r="AK90" s="25">
        <v>2050</v>
      </c>
      <c r="AL90" s="25">
        <v>2051</v>
      </c>
      <c r="AM90" s="25">
        <v>2052</v>
      </c>
      <c r="AN90" s="25">
        <v>2053</v>
      </c>
      <c r="AO90" s="25">
        <v>2054</v>
      </c>
      <c r="AP90" s="25">
        <v>2055</v>
      </c>
      <c r="AQ90" s="25">
        <v>2056</v>
      </c>
      <c r="AR90" s="25">
        <v>2057</v>
      </c>
      <c r="AS90" s="25">
        <v>2058</v>
      </c>
      <c r="AT90" s="25">
        <v>2059</v>
      </c>
      <c r="AU90" s="25">
        <v>2060</v>
      </c>
    </row>
    <row r="91" spans="2:47">
      <c r="B91" s="27" t="s">
        <v>505</v>
      </c>
      <c r="C91" s="28" t="s">
        <v>506</v>
      </c>
      <c r="D91" s="28">
        <f t="shared" ref="D91:L91" si="100">+CONVERT(D51,"Tcal","MWh")*$D$24/1000</f>
        <v>0</v>
      </c>
      <c r="E91" s="28">
        <f t="shared" si="100"/>
        <v>0</v>
      </c>
      <c r="F91" s="28">
        <f t="shared" si="100"/>
        <v>0</v>
      </c>
      <c r="G91" s="28">
        <f t="shared" si="100"/>
        <v>0</v>
      </c>
      <c r="H91" s="28">
        <f t="shared" si="100"/>
        <v>0</v>
      </c>
      <c r="I91" s="28">
        <f t="shared" si="100"/>
        <v>0</v>
      </c>
      <c r="J91" s="28">
        <f t="shared" si="100"/>
        <v>0</v>
      </c>
      <c r="K91" s="28">
        <f t="shared" si="100"/>
        <v>0</v>
      </c>
      <c r="L91" s="28">
        <f t="shared" si="100"/>
        <v>0</v>
      </c>
      <c r="M91" s="28">
        <f t="shared" ref="M91:Q91" si="101">+CONVERT(M51,"Tcal","MWh")*$D$24/1000</f>
        <v>0</v>
      </c>
      <c r="N91" s="28">
        <f t="shared" si="101"/>
        <v>0</v>
      </c>
      <c r="O91" s="28">
        <f t="shared" si="101"/>
        <v>0</v>
      </c>
      <c r="P91" s="28">
        <f t="shared" si="101"/>
        <v>0</v>
      </c>
      <c r="Q91" s="28">
        <f t="shared" si="101"/>
        <v>73.93575401293694</v>
      </c>
      <c r="R91" s="28">
        <f>+CONVERT(R51,"Tcal","MWh")*$D$24/1000</f>
        <v>147.87150802587388</v>
      </c>
      <c r="S91" s="28">
        <f t="shared" ref="S91:AU91" si="102">+CONVERT(S51,"Tcal","MWh")*$D$24/1000</f>
        <v>221.80726203881079</v>
      </c>
      <c r="T91" s="28">
        <f t="shared" si="102"/>
        <v>295.74301605174776</v>
      </c>
      <c r="U91" s="28">
        <f t="shared" si="102"/>
        <v>369.67877006468467</v>
      </c>
      <c r="V91" s="28">
        <f t="shared" si="102"/>
        <v>443.61452407762158</v>
      </c>
      <c r="W91" s="28">
        <f t="shared" si="102"/>
        <v>517.55027809055855</v>
      </c>
      <c r="X91" s="28">
        <f t="shared" si="102"/>
        <v>591.48603210349552</v>
      </c>
      <c r="Y91" s="28">
        <f t="shared" si="102"/>
        <v>665.42178611643249</v>
      </c>
      <c r="Z91" s="28">
        <f t="shared" si="102"/>
        <v>739.35754012936934</v>
      </c>
      <c r="AA91" s="28">
        <f t="shared" si="102"/>
        <v>813.29329414230631</v>
      </c>
      <c r="AB91" s="28">
        <f t="shared" si="102"/>
        <v>887.22904815524316</v>
      </c>
      <c r="AC91" s="28">
        <f t="shared" si="102"/>
        <v>961.16480216818036</v>
      </c>
      <c r="AD91" s="28">
        <f t="shared" si="102"/>
        <v>1035.1005561811171</v>
      </c>
      <c r="AE91" s="28">
        <f t="shared" si="102"/>
        <v>1109.0363101940538</v>
      </c>
      <c r="AF91" s="28">
        <f t="shared" si="102"/>
        <v>1182.972064206991</v>
      </c>
      <c r="AG91" s="28">
        <f t="shared" si="102"/>
        <v>1256.907818219928</v>
      </c>
      <c r="AH91" s="28">
        <f t="shared" si="102"/>
        <v>1330.843572232865</v>
      </c>
      <c r="AI91" s="28">
        <f t="shared" si="102"/>
        <v>1404.7793262458017</v>
      </c>
      <c r="AJ91" s="28">
        <f t="shared" si="102"/>
        <v>1478.7150802587387</v>
      </c>
      <c r="AK91" s="28">
        <f t="shared" si="102"/>
        <v>1552.6508342716756</v>
      </c>
      <c r="AL91" s="28">
        <f t="shared" si="102"/>
        <v>1626.5865882846126</v>
      </c>
      <c r="AM91" s="28">
        <f t="shared" si="102"/>
        <v>1700.5223422975496</v>
      </c>
      <c r="AN91" s="28">
        <f t="shared" si="102"/>
        <v>1774.4580963104863</v>
      </c>
      <c r="AO91" s="28">
        <f t="shared" si="102"/>
        <v>1848.3938503234235</v>
      </c>
      <c r="AP91" s="28">
        <f t="shared" si="102"/>
        <v>1922.3296043363607</v>
      </c>
      <c r="AQ91" s="28">
        <f t="shared" si="102"/>
        <v>1996.2653583492979</v>
      </c>
      <c r="AR91" s="28">
        <f t="shared" si="102"/>
        <v>2070.2011123622342</v>
      </c>
      <c r="AS91" s="28">
        <f t="shared" si="102"/>
        <v>2144.1368663751714</v>
      </c>
      <c r="AT91" s="28">
        <f t="shared" si="102"/>
        <v>2218.0726203881077</v>
      </c>
      <c r="AU91" s="28">
        <f t="shared" si="102"/>
        <v>2292.0083744010449</v>
      </c>
    </row>
    <row r="93" spans="2:47" ht="18" thickBot="1">
      <c r="B93" s="110" t="s">
        <v>608</v>
      </c>
    </row>
    <row r="94" spans="2:47" ht="15">
      <c r="B94" s="48" t="s">
        <v>609</v>
      </c>
      <c r="C94" s="48" t="s">
        <v>610</v>
      </c>
      <c r="D94" s="48" t="s">
        <v>611</v>
      </c>
      <c r="E94" s="48" t="s">
        <v>612</v>
      </c>
      <c r="F94" s="48" t="s">
        <v>613</v>
      </c>
      <c r="G94" s="48" t="s">
        <v>614</v>
      </c>
      <c r="H94" s="48" t="s">
        <v>615</v>
      </c>
      <c r="I94" s="48" t="s">
        <v>616</v>
      </c>
      <c r="J94" s="48" t="s">
        <v>615</v>
      </c>
      <c r="K94" s="48" t="s">
        <v>616</v>
      </c>
    </row>
    <row r="95" spans="2:47" ht="15">
      <c r="B95" t="s">
        <v>617</v>
      </c>
      <c r="C95" t="s">
        <v>618</v>
      </c>
      <c r="D95" t="s">
        <v>619</v>
      </c>
      <c r="E95"/>
      <c r="F95" t="s">
        <v>620</v>
      </c>
      <c r="G95" t="s">
        <v>621</v>
      </c>
      <c r="H95">
        <v>140</v>
      </c>
      <c r="I95" t="s">
        <v>622</v>
      </c>
      <c r="J95" s="26">
        <f>+H95/4.18</f>
        <v>33.492822966507177</v>
      </c>
      <c r="K95" t="s">
        <v>623</v>
      </c>
    </row>
    <row r="96" spans="2:47" ht="15">
      <c r="B96" t="s">
        <v>617</v>
      </c>
      <c r="C96" t="s">
        <v>618</v>
      </c>
      <c r="D96" t="s">
        <v>619</v>
      </c>
      <c r="E96"/>
      <c r="F96" t="s">
        <v>620</v>
      </c>
      <c r="G96" t="s">
        <v>624</v>
      </c>
      <c r="H96">
        <v>53</v>
      </c>
      <c r="I96" t="s">
        <v>625</v>
      </c>
    </row>
    <row r="98" spans="2:47" ht="15">
      <c r="B98" t="s">
        <v>617</v>
      </c>
      <c r="C98" t="s">
        <v>626</v>
      </c>
      <c r="D98" t="s">
        <v>619</v>
      </c>
      <c r="E98"/>
      <c r="F98" t="s">
        <v>620</v>
      </c>
      <c r="G98" t="s">
        <v>621</v>
      </c>
      <c r="H98">
        <v>30</v>
      </c>
      <c r="I98" t="s">
        <v>622</v>
      </c>
      <c r="J98" s="26">
        <f>+H98/4.18</f>
        <v>7.1770334928229671</v>
      </c>
      <c r="K98" t="s">
        <v>623</v>
      </c>
    </row>
    <row r="99" spans="2:47" ht="15">
      <c r="B99" t="s">
        <v>617</v>
      </c>
      <c r="C99" t="s">
        <v>626</v>
      </c>
      <c r="D99" t="s">
        <v>619</v>
      </c>
      <c r="E99"/>
      <c r="F99" t="s">
        <v>620</v>
      </c>
      <c r="G99" t="s">
        <v>624</v>
      </c>
      <c r="H99">
        <v>30</v>
      </c>
      <c r="I99" t="s">
        <v>625</v>
      </c>
    </row>
    <row r="102" spans="2:47">
      <c r="B102" s="26" t="s">
        <v>627</v>
      </c>
      <c r="D102" s="98">
        <f>+($J$95*1000*D39*$H$96+D40*$J$98*1000*$H$99)/1000000</f>
        <v>28222.981818181819</v>
      </c>
      <c r="E102" s="98">
        <f t="shared" ref="E102:AU102" si="103">+($J$95*1000*E39*$H$96+E40*$J$98*1000*$H$99)/1000000</f>
        <v>31511.390909090911</v>
      </c>
      <c r="F102" s="98">
        <f t="shared" si="103"/>
        <v>34863.881818181813</v>
      </c>
      <c r="G102" s="98">
        <f t="shared" si="103"/>
        <v>38272.644019138759</v>
      </c>
      <c r="H102" s="98">
        <f t="shared" si="103"/>
        <v>41728.801913875606</v>
      </c>
      <c r="I102" s="98">
        <f t="shared" si="103"/>
        <v>41713.180861244029</v>
      </c>
      <c r="J102" s="98">
        <f t="shared" si="103"/>
        <v>42213.764593301436</v>
      </c>
      <c r="K102" s="98">
        <f t="shared" si="103"/>
        <v>42491.748325358858</v>
      </c>
      <c r="L102" s="98">
        <f t="shared" si="103"/>
        <v>42721.803827751195</v>
      </c>
      <c r="M102" s="98">
        <f t="shared" si="103"/>
        <v>42870.558851674628</v>
      </c>
      <c r="N102" s="98">
        <f t="shared" si="103"/>
        <v>42984.876555023919</v>
      </c>
      <c r="O102" s="98">
        <f t="shared" si="103"/>
        <v>43069.727272727272</v>
      </c>
      <c r="P102" s="98">
        <f t="shared" si="103"/>
        <v>43066.354545454546</v>
      </c>
      <c r="Q102" s="98">
        <f t="shared" si="103"/>
        <v>43050.378468899529</v>
      </c>
      <c r="R102" s="98">
        <f t="shared" si="103"/>
        <v>43298.717703349277</v>
      </c>
      <c r="S102" s="98">
        <f t="shared" si="103"/>
        <v>43541.199043062188</v>
      </c>
      <c r="T102" s="98">
        <f t="shared" si="103"/>
        <v>43769.301913875606</v>
      </c>
      <c r="U102" s="98">
        <f t="shared" si="103"/>
        <v>44027.936842105257</v>
      </c>
      <c r="V102" s="98">
        <f t="shared" si="103"/>
        <v>44238.643540669858</v>
      </c>
      <c r="W102" s="98">
        <f t="shared" si="103"/>
        <v>44464.793779904307</v>
      </c>
      <c r="X102" s="98">
        <f t="shared" si="103"/>
        <v>44669.820095693787</v>
      </c>
      <c r="Y102" s="98">
        <f t="shared" si="103"/>
        <v>44856.207655502396</v>
      </c>
      <c r="Z102" s="98">
        <f t="shared" si="103"/>
        <v>45099.931578947369</v>
      </c>
      <c r="AA102" s="98">
        <f t="shared" si="103"/>
        <v>45277.443540669854</v>
      </c>
      <c r="AB102" s="98">
        <f t="shared" si="103"/>
        <v>45500.221052631576</v>
      </c>
      <c r="AC102" s="98">
        <f t="shared" si="103"/>
        <v>45669.922488038275</v>
      </c>
      <c r="AD102" s="98">
        <f t="shared" si="103"/>
        <v>45904.770813397132</v>
      </c>
      <c r="AE102" s="98">
        <f t="shared" si="103"/>
        <v>46093.821052631574</v>
      </c>
      <c r="AF102" s="98">
        <f t="shared" si="103"/>
        <v>46310.740669856466</v>
      </c>
      <c r="AG102" s="98">
        <f t="shared" si="103"/>
        <v>46443.34210526316</v>
      </c>
      <c r="AH102" s="98">
        <f t="shared" si="103"/>
        <v>46652.451196172246</v>
      </c>
      <c r="AI102" s="98">
        <f t="shared" si="103"/>
        <v>46824.815311004793</v>
      </c>
      <c r="AJ102" s="98">
        <f t="shared" si="103"/>
        <v>47008.895215311015</v>
      </c>
      <c r="AK102" s="98">
        <f t="shared" si="103"/>
        <v>47160.13540669858</v>
      </c>
      <c r="AL102" s="98">
        <f t="shared" si="103"/>
        <v>47322.203827751204</v>
      </c>
      <c r="AM102" s="98">
        <f t="shared" si="103"/>
        <v>47464.745933014361</v>
      </c>
      <c r="AN102" s="98">
        <f t="shared" si="103"/>
        <v>47575.335885167464</v>
      </c>
      <c r="AO102" s="98">
        <f t="shared" si="103"/>
        <v>47588.294258373207</v>
      </c>
      <c r="AP102" s="98">
        <f t="shared" si="103"/>
        <v>47578.353588516744</v>
      </c>
      <c r="AQ102" s="98">
        <f t="shared" si="103"/>
        <v>47459.953110047834</v>
      </c>
      <c r="AR102" s="98">
        <f t="shared" si="103"/>
        <v>47349.363157894732</v>
      </c>
      <c r="AS102" s="98">
        <f t="shared" si="103"/>
        <v>47217.471770334923</v>
      </c>
      <c r="AT102" s="98">
        <f t="shared" si="103"/>
        <v>46995.759330143548</v>
      </c>
      <c r="AU102" s="98">
        <f t="shared" si="103"/>
        <v>46766.946411483252</v>
      </c>
    </row>
    <row r="103" spans="2:47">
      <c r="B103" s="26" t="s">
        <v>502</v>
      </c>
      <c r="D103" s="98">
        <f>+($J$95*1000*D50*$H$96+D51*$J$98*1000*$H$99)/1000000</f>
        <v>28222.981818181823</v>
      </c>
      <c r="E103" s="98">
        <f t="shared" ref="E103:AU103" si="104">+($J$95*1000*E50*$H$96+E51*$J$98*1000*$H$99)/1000000</f>
        <v>31511.390909090911</v>
      </c>
      <c r="F103" s="98">
        <f t="shared" si="104"/>
        <v>34863.881818181813</v>
      </c>
      <c r="G103" s="98">
        <f t="shared" si="104"/>
        <v>38272.644019138759</v>
      </c>
      <c r="H103" s="98">
        <f t="shared" si="104"/>
        <v>41728.801913875606</v>
      </c>
      <c r="I103" s="98">
        <f t="shared" si="104"/>
        <v>41713.180861244029</v>
      </c>
      <c r="J103" s="98">
        <f t="shared" si="104"/>
        <v>42213.764593301436</v>
      </c>
      <c r="K103" s="98">
        <f t="shared" si="104"/>
        <v>42491.748325358858</v>
      </c>
      <c r="L103" s="98">
        <f t="shared" si="104"/>
        <v>42721.803827751195</v>
      </c>
      <c r="M103" s="98">
        <f t="shared" si="104"/>
        <v>42870.558851674636</v>
      </c>
      <c r="N103" s="98">
        <f t="shared" si="104"/>
        <v>42984.876555023919</v>
      </c>
      <c r="O103" s="98">
        <f t="shared" si="104"/>
        <v>43069.727272727272</v>
      </c>
      <c r="P103" s="98">
        <f t="shared" si="104"/>
        <v>43066.354545454546</v>
      </c>
      <c r="Q103" s="98">
        <f t="shared" si="104"/>
        <v>42736.981339712918</v>
      </c>
      <c r="R103" s="98">
        <f t="shared" si="104"/>
        <v>42671.923444976077</v>
      </c>
      <c r="S103" s="98">
        <f t="shared" si="104"/>
        <v>42601.007655502392</v>
      </c>
      <c r="T103" s="98">
        <f t="shared" si="104"/>
        <v>42515.713397129199</v>
      </c>
      <c r="U103" s="98">
        <f t="shared" si="104"/>
        <v>42460.951196172238</v>
      </c>
      <c r="V103" s="98">
        <f t="shared" si="104"/>
        <v>42358.260765550251</v>
      </c>
      <c r="W103" s="98">
        <f t="shared" si="104"/>
        <v>42271.013875598081</v>
      </c>
      <c r="X103" s="98">
        <f t="shared" si="104"/>
        <v>42162.64306220095</v>
      </c>
      <c r="Y103" s="98">
        <f t="shared" si="104"/>
        <v>42035.63349282297</v>
      </c>
      <c r="Z103" s="98">
        <f t="shared" si="104"/>
        <v>41965.960287081332</v>
      </c>
      <c r="AA103" s="98">
        <f t="shared" si="104"/>
        <v>41830.075119617228</v>
      </c>
      <c r="AB103" s="98">
        <f t="shared" si="104"/>
        <v>41739.45550239236</v>
      </c>
      <c r="AC103" s="98">
        <f t="shared" si="104"/>
        <v>41595.759808612442</v>
      </c>
      <c r="AD103" s="98">
        <f t="shared" si="104"/>
        <v>41517.211004784702</v>
      </c>
      <c r="AE103" s="98">
        <f t="shared" si="104"/>
        <v>41392.864114832533</v>
      </c>
      <c r="AF103" s="98">
        <f t="shared" si="104"/>
        <v>41296.386602870814</v>
      </c>
      <c r="AG103" s="98">
        <f t="shared" si="104"/>
        <v>41115.590909090904</v>
      </c>
      <c r="AH103" s="98">
        <f t="shared" si="104"/>
        <v>41011.302870813401</v>
      </c>
      <c r="AI103" s="98">
        <f t="shared" si="104"/>
        <v>40870.269856459337</v>
      </c>
      <c r="AJ103" s="98">
        <f t="shared" si="104"/>
        <v>40740.952631578955</v>
      </c>
      <c r="AK103" s="98">
        <f t="shared" si="104"/>
        <v>40578.795693779924</v>
      </c>
      <c r="AL103" s="98">
        <f t="shared" si="104"/>
        <v>40427.466985645951</v>
      </c>
      <c r="AM103" s="98">
        <f t="shared" si="104"/>
        <v>40256.61196172249</v>
      </c>
      <c r="AN103" s="98">
        <f t="shared" si="104"/>
        <v>40053.804784688997</v>
      </c>
      <c r="AO103" s="98">
        <f t="shared" si="104"/>
        <v>39753.366028708137</v>
      </c>
      <c r="AP103" s="98">
        <f t="shared" si="104"/>
        <v>39430.028229665069</v>
      </c>
      <c r="AQ103" s="98">
        <f t="shared" si="104"/>
        <v>38998.230622009571</v>
      </c>
      <c r="AR103" s="98">
        <f t="shared" si="104"/>
        <v>38574.243540669842</v>
      </c>
      <c r="AS103" s="98">
        <f t="shared" si="104"/>
        <v>38128.955023923438</v>
      </c>
      <c r="AT103" s="98">
        <f t="shared" si="104"/>
        <v>37593.845454545466</v>
      </c>
      <c r="AU103" s="98">
        <f t="shared" si="104"/>
        <v>37051.635406698551</v>
      </c>
    </row>
    <row r="104" spans="2:47">
      <c r="B104" s="26" t="s">
        <v>628</v>
      </c>
      <c r="D104" s="99">
        <f>+D102-D103</f>
        <v>0</v>
      </c>
      <c r="E104" s="99">
        <f t="shared" ref="E104:AU104" si="105">+E102-E103</f>
        <v>0</v>
      </c>
      <c r="F104" s="99">
        <f t="shared" si="105"/>
        <v>0</v>
      </c>
      <c r="G104" s="99">
        <f t="shared" si="105"/>
        <v>0</v>
      </c>
      <c r="H104" s="99">
        <f t="shared" si="105"/>
        <v>0</v>
      </c>
      <c r="I104" s="99">
        <f t="shared" si="105"/>
        <v>0</v>
      </c>
      <c r="J104" s="99">
        <f t="shared" si="105"/>
        <v>0</v>
      </c>
      <c r="K104" s="99">
        <f t="shared" si="105"/>
        <v>0</v>
      </c>
      <c r="L104" s="99">
        <f t="shared" si="105"/>
        <v>0</v>
      </c>
      <c r="M104" s="99">
        <f t="shared" si="105"/>
        <v>0</v>
      </c>
      <c r="N104" s="99">
        <f t="shared" si="105"/>
        <v>0</v>
      </c>
      <c r="O104" s="99">
        <f t="shared" si="105"/>
        <v>0</v>
      </c>
      <c r="P104" s="99">
        <f t="shared" si="105"/>
        <v>0</v>
      </c>
      <c r="Q104" s="99">
        <f t="shared" si="105"/>
        <v>313.39712918661098</v>
      </c>
      <c r="R104" s="99">
        <f t="shared" si="105"/>
        <v>626.79425837320014</v>
      </c>
      <c r="S104" s="99">
        <f t="shared" si="105"/>
        <v>940.19138755979657</v>
      </c>
      <c r="T104" s="99">
        <f t="shared" si="105"/>
        <v>1253.5885167464075</v>
      </c>
      <c r="U104" s="99">
        <f t="shared" si="105"/>
        <v>1566.9856459330185</v>
      </c>
      <c r="V104" s="99">
        <f t="shared" si="105"/>
        <v>1880.3827751196077</v>
      </c>
      <c r="W104" s="99">
        <f t="shared" si="105"/>
        <v>2193.7799043062259</v>
      </c>
      <c r="X104" s="99">
        <f t="shared" si="105"/>
        <v>2507.1770334928369</v>
      </c>
      <c r="Y104" s="99">
        <f t="shared" si="105"/>
        <v>2820.5741626794261</v>
      </c>
      <c r="Z104" s="99">
        <f t="shared" si="105"/>
        <v>3133.9712918660371</v>
      </c>
      <c r="AA104" s="99">
        <f t="shared" si="105"/>
        <v>3447.3684210526262</v>
      </c>
      <c r="AB104" s="99">
        <f t="shared" si="105"/>
        <v>3760.7655502392154</v>
      </c>
      <c r="AC104" s="99">
        <f t="shared" si="105"/>
        <v>4074.1626794258336</v>
      </c>
      <c r="AD104" s="99">
        <f t="shared" si="105"/>
        <v>4387.5598086124301</v>
      </c>
      <c r="AE104" s="99">
        <f t="shared" si="105"/>
        <v>4700.956937799041</v>
      </c>
      <c r="AF104" s="99">
        <f t="shared" si="105"/>
        <v>5014.354066985652</v>
      </c>
      <c r="AG104" s="99">
        <f t="shared" si="105"/>
        <v>5327.7511961722557</v>
      </c>
      <c r="AH104" s="99">
        <f t="shared" si="105"/>
        <v>5641.1483253588449</v>
      </c>
      <c r="AI104" s="99">
        <f t="shared" si="105"/>
        <v>5954.5454545454559</v>
      </c>
      <c r="AJ104" s="99">
        <f t="shared" si="105"/>
        <v>6267.9425837320596</v>
      </c>
      <c r="AK104" s="99">
        <f t="shared" si="105"/>
        <v>6581.339712918656</v>
      </c>
      <c r="AL104" s="99">
        <f t="shared" si="105"/>
        <v>6894.7368421052524</v>
      </c>
      <c r="AM104" s="99">
        <f t="shared" si="105"/>
        <v>7208.1339712918707</v>
      </c>
      <c r="AN104" s="99">
        <f t="shared" si="105"/>
        <v>7521.5311004784671</v>
      </c>
      <c r="AO104" s="99">
        <f t="shared" si="105"/>
        <v>7834.9282296650708</v>
      </c>
      <c r="AP104" s="99">
        <f t="shared" si="105"/>
        <v>8148.3253588516745</v>
      </c>
      <c r="AQ104" s="99">
        <f t="shared" si="105"/>
        <v>8461.7224880382637</v>
      </c>
      <c r="AR104" s="99">
        <f t="shared" si="105"/>
        <v>8775.1196172248892</v>
      </c>
      <c r="AS104" s="99">
        <f t="shared" si="105"/>
        <v>9088.5167464114857</v>
      </c>
      <c r="AT104" s="99">
        <f t="shared" si="105"/>
        <v>9401.9138755980821</v>
      </c>
      <c r="AU104" s="99">
        <f t="shared" si="105"/>
        <v>9715.3110047847003</v>
      </c>
    </row>
  </sheetData>
  <mergeCells count="1">
    <mergeCell ref="B87:F87"/>
  </mergeCells>
  <hyperlinks>
    <hyperlink ref="B87:F87" location="Res_CD!A1" display="Ir a Hoja Resumen" xr:uid="{B464F509-C54C-4813-ABAA-2E882323A9B7}"/>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92B20-6DEC-4AD7-8764-4A9A885857F1}">
  <sheetPr>
    <tabColor theme="5" tint="0.79998168889431442"/>
  </sheetPr>
  <dimension ref="B2:AU77"/>
  <sheetViews>
    <sheetView topLeftCell="A43" workbookViewId="0">
      <selection activeCell="E74" sqref="E74"/>
    </sheetView>
  </sheetViews>
  <sheetFormatPr defaultColWidth="11.42578125" defaultRowHeight="12.95"/>
  <cols>
    <col min="1" max="1" width="11.42578125" style="26"/>
    <col min="2" max="2" width="14.8554687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397</v>
      </c>
      <c r="C3" s="28" t="s">
        <v>498</v>
      </c>
      <c r="D3" s="28">
        <v>1106.0999999999999</v>
      </c>
      <c r="E3" s="28">
        <v>1186.3999999999999</v>
      </c>
      <c r="F3" s="28">
        <v>1281.6999999999998</v>
      </c>
      <c r="G3" s="28">
        <v>1393.8</v>
      </c>
      <c r="H3" s="28">
        <v>1523.2</v>
      </c>
      <c r="I3" s="28">
        <v>1500.5</v>
      </c>
      <c r="J3" s="28">
        <v>1514.4</v>
      </c>
      <c r="K3" s="28">
        <v>1527.1999999999998</v>
      </c>
      <c r="L3" s="28">
        <v>1543.1</v>
      </c>
      <c r="M3" s="28">
        <v>1554.6999999999998</v>
      </c>
      <c r="N3" s="28">
        <v>1563.7</v>
      </c>
      <c r="O3" s="28">
        <v>1570.1999999999996</v>
      </c>
      <c r="P3" s="28">
        <v>1572.3</v>
      </c>
      <c r="Q3" s="28">
        <v>1572.2999999999997</v>
      </c>
      <c r="R3" s="28">
        <v>1586.8999999999999</v>
      </c>
      <c r="S3" s="28">
        <v>1600.8999999999999</v>
      </c>
      <c r="T3" s="28">
        <v>1614.3999999999996</v>
      </c>
      <c r="U3" s="28">
        <v>1628.3999999999996</v>
      </c>
      <c r="V3" s="28">
        <v>1641.1</v>
      </c>
      <c r="W3" s="28">
        <v>1654</v>
      </c>
      <c r="X3" s="28">
        <v>1665.9999999999998</v>
      </c>
      <c r="Y3" s="28">
        <v>1677.5</v>
      </c>
      <c r="Z3" s="28">
        <v>1690.2</v>
      </c>
      <c r="AA3" s="28">
        <v>1700.8999999999999</v>
      </c>
      <c r="AB3" s="28">
        <v>1712.9999999999998</v>
      </c>
      <c r="AC3" s="28">
        <v>1723.3999999999999</v>
      </c>
      <c r="AD3" s="28">
        <v>1735.8</v>
      </c>
      <c r="AE3" s="28">
        <v>1746.8</v>
      </c>
      <c r="AF3" s="28">
        <v>1758.4999999999995</v>
      </c>
      <c r="AG3" s="28">
        <v>1768</v>
      </c>
      <c r="AH3" s="28">
        <v>1779.4</v>
      </c>
      <c r="AI3" s="28">
        <v>1789.9</v>
      </c>
      <c r="AJ3" s="28">
        <v>1800.3999999999999</v>
      </c>
      <c r="AK3" s="28">
        <v>1810.3999999999999</v>
      </c>
      <c r="AL3" s="28">
        <v>1820.5</v>
      </c>
      <c r="AM3" s="28">
        <v>1829.6</v>
      </c>
      <c r="AN3" s="28">
        <v>1837.6</v>
      </c>
      <c r="AO3" s="28">
        <v>1843.7999999999997</v>
      </c>
      <c r="AP3" s="28">
        <v>1849.1</v>
      </c>
      <c r="AQ3" s="28">
        <v>1851.9</v>
      </c>
      <c r="AR3" s="28">
        <v>1855.1999999999998</v>
      </c>
      <c r="AS3" s="28">
        <v>1857.7</v>
      </c>
      <c r="AT3" s="28">
        <v>1857.1</v>
      </c>
      <c r="AU3" s="28">
        <v>1855.6</v>
      </c>
    </row>
    <row r="4" spans="2:47">
      <c r="B4" s="27" t="s">
        <v>432</v>
      </c>
      <c r="C4" s="28" t="s">
        <v>498</v>
      </c>
      <c r="D4" s="28">
        <v>9399</v>
      </c>
      <c r="E4" s="28">
        <v>9876.7999999999993</v>
      </c>
      <c r="F4" s="28">
        <v>10361.5</v>
      </c>
      <c r="G4" s="28">
        <v>10854.699999999997</v>
      </c>
      <c r="H4" s="28">
        <v>11357.6</v>
      </c>
      <c r="I4" s="28">
        <v>11598.1</v>
      </c>
      <c r="J4" s="28">
        <v>11870.100000000002</v>
      </c>
      <c r="K4" s="28">
        <v>12012.199999999999</v>
      </c>
      <c r="L4" s="28">
        <v>12151.900000000001</v>
      </c>
      <c r="M4" s="28">
        <v>12281.5</v>
      </c>
      <c r="N4" s="28">
        <v>12405.400000000001</v>
      </c>
      <c r="O4" s="28">
        <v>12522.8</v>
      </c>
      <c r="P4" s="28">
        <v>12631.4</v>
      </c>
      <c r="Q4" s="28">
        <v>12734.400000000001</v>
      </c>
      <c r="R4" s="28">
        <v>12861.500000000002</v>
      </c>
      <c r="S4" s="28">
        <v>12986.599999999999</v>
      </c>
      <c r="T4" s="28">
        <v>13109</v>
      </c>
      <c r="U4" s="28">
        <v>13231.1</v>
      </c>
      <c r="V4" s="28">
        <v>13348.9</v>
      </c>
      <c r="W4" s="28">
        <v>13465.699999999997</v>
      </c>
      <c r="X4" s="28">
        <v>13578.999999999998</v>
      </c>
      <c r="Y4" s="28">
        <v>13690.099999999997</v>
      </c>
      <c r="Z4" s="28">
        <v>13801</v>
      </c>
      <c r="AA4" s="28">
        <v>13907.3</v>
      </c>
      <c r="AB4" s="28">
        <v>14013.200000000003</v>
      </c>
      <c r="AC4" s="28">
        <v>14115.300000000001</v>
      </c>
      <c r="AD4" s="28">
        <v>14217.900000000001</v>
      </c>
      <c r="AE4" s="28">
        <v>14316.699999999999</v>
      </c>
      <c r="AF4" s="28">
        <v>14414.500000000002</v>
      </c>
      <c r="AG4" s="28">
        <v>14507.5</v>
      </c>
      <c r="AH4" s="28">
        <v>14601.499999999998</v>
      </c>
      <c r="AI4" s="28">
        <v>14692.399999999998</v>
      </c>
      <c r="AJ4" s="28">
        <v>14781.099999999999</v>
      </c>
      <c r="AK4" s="28">
        <v>14867.1</v>
      </c>
      <c r="AL4" s="28">
        <v>14950.999999999996</v>
      </c>
      <c r="AM4" s="28">
        <v>15031.800000000001</v>
      </c>
      <c r="AN4" s="28">
        <v>15109.3</v>
      </c>
      <c r="AO4" s="28">
        <v>15182.799999999997</v>
      </c>
      <c r="AP4" s="28">
        <v>15253.700000000003</v>
      </c>
      <c r="AQ4" s="28">
        <v>15319.6</v>
      </c>
      <c r="AR4" s="28">
        <v>15385.4</v>
      </c>
      <c r="AS4" s="28">
        <v>15449.400000000001</v>
      </c>
      <c r="AT4" s="28">
        <v>15509.3</v>
      </c>
      <c r="AU4" s="28">
        <v>15565.9</v>
      </c>
    </row>
    <row r="5" spans="2:47">
      <c r="B5" s="27" t="s">
        <v>385</v>
      </c>
      <c r="C5" s="28" t="s">
        <v>498</v>
      </c>
      <c r="D5" s="28">
        <v>11279.300000000001</v>
      </c>
      <c r="E5" s="28">
        <v>11923.899999999998</v>
      </c>
      <c r="F5" s="28">
        <v>12561.300000000001</v>
      </c>
      <c r="G5" s="28">
        <v>13191.800000000001</v>
      </c>
      <c r="H5" s="28">
        <v>13814.599999999999</v>
      </c>
      <c r="I5" s="28">
        <v>14957.6</v>
      </c>
      <c r="J5" s="28">
        <v>15235</v>
      </c>
      <c r="K5" s="28">
        <v>15484.1</v>
      </c>
      <c r="L5" s="28">
        <v>15777.400000000001</v>
      </c>
      <c r="M5" s="28">
        <v>16075.900000000001</v>
      </c>
      <c r="N5" s="28">
        <v>16371.8</v>
      </c>
      <c r="O5" s="28">
        <v>16671.3</v>
      </c>
      <c r="P5" s="28">
        <v>16972.8</v>
      </c>
      <c r="Q5" s="28">
        <v>17275.3</v>
      </c>
      <c r="R5" s="28">
        <v>17526.900000000005</v>
      </c>
      <c r="S5" s="28">
        <v>17772.699999999997</v>
      </c>
      <c r="T5" s="28">
        <v>18013.999999999996</v>
      </c>
      <c r="U5" s="28">
        <v>18251.100000000002</v>
      </c>
      <c r="V5" s="28">
        <v>18483.300000000003</v>
      </c>
      <c r="W5" s="28">
        <v>18711.600000000002</v>
      </c>
      <c r="X5" s="28">
        <v>18934.600000000002</v>
      </c>
      <c r="Y5" s="28">
        <v>19152.599999999999</v>
      </c>
      <c r="Z5" s="28">
        <v>19366.000000000004</v>
      </c>
      <c r="AA5" s="28">
        <v>19574</v>
      </c>
      <c r="AB5" s="28">
        <v>19777.100000000002</v>
      </c>
      <c r="AC5" s="28">
        <v>19974.299999999996</v>
      </c>
      <c r="AD5" s="28">
        <v>20166.400000000001</v>
      </c>
      <c r="AE5" s="28">
        <v>20352</v>
      </c>
      <c r="AF5" s="28">
        <v>20532</v>
      </c>
      <c r="AG5" s="28">
        <v>20706</v>
      </c>
      <c r="AH5" s="28">
        <v>20873.899999999998</v>
      </c>
      <c r="AI5" s="28">
        <v>21036</v>
      </c>
      <c r="AJ5" s="28">
        <v>21192.499999999996</v>
      </c>
      <c r="AK5" s="28">
        <v>21343.1</v>
      </c>
      <c r="AL5" s="28">
        <v>21488.2</v>
      </c>
      <c r="AM5" s="28">
        <v>21635.3</v>
      </c>
      <c r="AN5" s="28">
        <v>21785.200000000001</v>
      </c>
      <c r="AO5" s="28">
        <v>21939.5</v>
      </c>
      <c r="AP5" s="28">
        <v>22097.399999999998</v>
      </c>
      <c r="AQ5" s="28">
        <v>22257.700000000004</v>
      </c>
      <c r="AR5" s="28">
        <v>22423.3</v>
      </c>
      <c r="AS5" s="28">
        <v>22591.399999999998</v>
      </c>
      <c r="AT5" s="28">
        <v>22761.799999999996</v>
      </c>
      <c r="AU5" s="28">
        <v>22936.399999999998</v>
      </c>
    </row>
    <row r="6" spans="2:47">
      <c r="B6" s="27" t="s">
        <v>434</v>
      </c>
      <c r="C6" s="28" t="s">
        <v>498</v>
      </c>
      <c r="D6" s="28">
        <v>5345</v>
      </c>
      <c r="E6" s="28">
        <v>5406.1</v>
      </c>
      <c r="F6" s="28">
        <v>5462.0999999999995</v>
      </c>
      <c r="G6" s="28">
        <v>5512.7999999999993</v>
      </c>
      <c r="H6" s="28">
        <v>5557.6</v>
      </c>
      <c r="I6" s="28">
        <v>5669.6</v>
      </c>
      <c r="J6" s="28">
        <v>5746.4</v>
      </c>
      <c r="K6" s="28">
        <v>5808.4</v>
      </c>
      <c r="L6" s="28">
        <v>5869.7999999999993</v>
      </c>
      <c r="M6" s="28">
        <v>5926.1</v>
      </c>
      <c r="N6" s="28">
        <v>5981.5</v>
      </c>
      <c r="O6" s="28">
        <v>6035.3</v>
      </c>
      <c r="P6" s="28">
        <v>6087.5999999999995</v>
      </c>
      <c r="Q6" s="28">
        <v>6138.2</v>
      </c>
      <c r="R6" s="28">
        <v>6193.5</v>
      </c>
      <c r="S6" s="28">
        <v>6247.9</v>
      </c>
      <c r="T6" s="28">
        <v>6301.8</v>
      </c>
      <c r="U6" s="28">
        <v>6354.5</v>
      </c>
      <c r="V6" s="28">
        <v>6406.1</v>
      </c>
      <c r="W6" s="28">
        <v>6456.9000000000005</v>
      </c>
      <c r="X6" s="28">
        <v>6507.1</v>
      </c>
      <c r="Y6" s="28">
        <v>6555.9</v>
      </c>
      <c r="Z6" s="28">
        <v>6603.7000000000007</v>
      </c>
      <c r="AA6" s="28">
        <v>6648.7999999999993</v>
      </c>
      <c r="AB6" s="28">
        <v>6691.9</v>
      </c>
      <c r="AC6" s="28">
        <v>6733</v>
      </c>
      <c r="AD6" s="28">
        <v>6772.7000000000007</v>
      </c>
      <c r="AE6" s="28">
        <v>6810.7</v>
      </c>
      <c r="AF6" s="28">
        <v>6846.4</v>
      </c>
      <c r="AG6" s="28">
        <v>6880</v>
      </c>
      <c r="AH6" s="28">
        <v>6911.6</v>
      </c>
      <c r="AI6" s="28">
        <v>6940.8</v>
      </c>
      <c r="AJ6" s="28">
        <v>6967.2000000000007</v>
      </c>
      <c r="AK6" s="28">
        <v>6990.8</v>
      </c>
      <c r="AL6" s="28">
        <v>7011.2999999999993</v>
      </c>
      <c r="AM6" s="28">
        <v>7028.5</v>
      </c>
      <c r="AN6" s="28">
        <v>7041.6</v>
      </c>
      <c r="AO6" s="28">
        <v>7050.8</v>
      </c>
      <c r="AP6" s="28">
        <v>7055.6</v>
      </c>
      <c r="AQ6" s="28">
        <v>7055.9</v>
      </c>
      <c r="AR6" s="28">
        <v>7050.9</v>
      </c>
      <c r="AS6" s="28">
        <v>7040.7999999999993</v>
      </c>
      <c r="AT6" s="28">
        <v>7024.7000000000007</v>
      </c>
      <c r="AU6" s="28">
        <v>7002.5</v>
      </c>
    </row>
    <row r="7" spans="2:47">
      <c r="B7" s="27" t="s">
        <v>439</v>
      </c>
      <c r="C7" s="28" t="s">
        <v>498</v>
      </c>
      <c r="D7" s="28">
        <v>126.5</v>
      </c>
      <c r="E7" s="28">
        <v>153.20000000000002</v>
      </c>
      <c r="F7" s="28">
        <v>179.60000000000002</v>
      </c>
      <c r="G7" s="28">
        <v>206.20000000000005</v>
      </c>
      <c r="H7" s="28">
        <v>232.60000000000002</v>
      </c>
      <c r="I7" s="28">
        <v>232.5</v>
      </c>
      <c r="J7" s="28">
        <v>232.1</v>
      </c>
      <c r="K7" s="28">
        <v>231.6</v>
      </c>
      <c r="L7" s="28">
        <v>231.10000000000002</v>
      </c>
      <c r="M7" s="28">
        <v>230.90000000000003</v>
      </c>
      <c r="N7" s="28">
        <v>230.1</v>
      </c>
      <c r="O7" s="28">
        <v>229.9</v>
      </c>
      <c r="P7" s="28">
        <v>229.50000000000003</v>
      </c>
      <c r="Q7" s="28">
        <v>229.3</v>
      </c>
      <c r="R7" s="28">
        <v>228.6</v>
      </c>
      <c r="S7" s="28">
        <v>228.29999999999998</v>
      </c>
      <c r="T7" s="28">
        <v>228</v>
      </c>
      <c r="U7" s="28">
        <v>227.79999999999998</v>
      </c>
      <c r="V7" s="28">
        <v>227.20000000000002</v>
      </c>
      <c r="W7" s="28">
        <v>227.20000000000002</v>
      </c>
      <c r="X7" s="28">
        <v>226.89999999999998</v>
      </c>
      <c r="Y7" s="28">
        <v>226.79999999999998</v>
      </c>
      <c r="Z7" s="28">
        <v>226.5</v>
      </c>
      <c r="AA7" s="28">
        <v>226.29999999999998</v>
      </c>
      <c r="AB7" s="28">
        <v>226.1</v>
      </c>
      <c r="AC7" s="28">
        <v>225.9</v>
      </c>
      <c r="AD7" s="28">
        <v>225.7</v>
      </c>
      <c r="AE7" s="28">
        <v>225.3</v>
      </c>
      <c r="AF7" s="28">
        <v>225.3</v>
      </c>
      <c r="AG7" s="28">
        <v>224.99999999999997</v>
      </c>
      <c r="AH7" s="28">
        <v>224.99999999999997</v>
      </c>
      <c r="AI7" s="28">
        <v>224.89999999999998</v>
      </c>
      <c r="AJ7" s="28">
        <v>224.79999999999998</v>
      </c>
      <c r="AK7" s="28">
        <v>224.7</v>
      </c>
      <c r="AL7" s="28">
        <v>224.29999999999998</v>
      </c>
      <c r="AM7" s="28">
        <v>224.2</v>
      </c>
      <c r="AN7" s="28">
        <v>224.1</v>
      </c>
      <c r="AO7" s="28">
        <v>224</v>
      </c>
      <c r="AP7" s="28">
        <v>224</v>
      </c>
      <c r="AQ7" s="28">
        <v>223.9</v>
      </c>
      <c r="AR7" s="28">
        <v>223.9</v>
      </c>
      <c r="AS7" s="28">
        <v>223.9</v>
      </c>
      <c r="AT7" s="28">
        <v>223.6</v>
      </c>
      <c r="AU7" s="28">
        <v>223.5</v>
      </c>
    </row>
    <row r="8" spans="2:47">
      <c r="B8" s="27" t="s">
        <v>391</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436</v>
      </c>
      <c r="C9" s="28" t="s">
        <v>498</v>
      </c>
      <c r="D9" s="28">
        <v>15899.2</v>
      </c>
      <c r="E9" s="28">
        <v>17751.7</v>
      </c>
      <c r="F9" s="28">
        <v>19640.3</v>
      </c>
      <c r="G9" s="28">
        <v>21560.600000000002</v>
      </c>
      <c r="H9" s="28">
        <v>23507.599999999999</v>
      </c>
      <c r="I9" s="28">
        <v>23498.800000000003</v>
      </c>
      <c r="J9" s="28">
        <v>23780.799999999999</v>
      </c>
      <c r="K9" s="28">
        <v>23937.4</v>
      </c>
      <c r="L9" s="28">
        <v>24067</v>
      </c>
      <c r="M9" s="28">
        <v>24150.799999999996</v>
      </c>
      <c r="N9" s="28">
        <v>24215.199999999997</v>
      </c>
      <c r="O9" s="28">
        <v>24263</v>
      </c>
      <c r="P9" s="28">
        <v>24261.1</v>
      </c>
      <c r="Q9" s="28">
        <v>24252.100000000002</v>
      </c>
      <c r="R9" s="28">
        <v>24391.999999999996</v>
      </c>
      <c r="S9" s="28">
        <v>24528.599999999995</v>
      </c>
      <c r="T9" s="28">
        <v>24657.100000000002</v>
      </c>
      <c r="U9" s="28">
        <v>24802.799999999996</v>
      </c>
      <c r="V9" s="28">
        <v>24921.500000000004</v>
      </c>
      <c r="W9" s="28">
        <v>25048.9</v>
      </c>
      <c r="X9" s="28">
        <v>25164.400000000001</v>
      </c>
      <c r="Y9" s="28">
        <v>25269.4</v>
      </c>
      <c r="Z9" s="28">
        <v>25406.7</v>
      </c>
      <c r="AA9" s="28">
        <v>25506.7</v>
      </c>
      <c r="AB9" s="28">
        <v>25632.2</v>
      </c>
      <c r="AC9" s="28">
        <v>25727.8</v>
      </c>
      <c r="AD9" s="28">
        <v>25860.100000000002</v>
      </c>
      <c r="AE9" s="28">
        <v>25966.6</v>
      </c>
      <c r="AF9" s="28">
        <v>26088.800000000003</v>
      </c>
      <c r="AG9" s="28">
        <v>26163.5</v>
      </c>
      <c r="AH9" s="28">
        <v>26281.3</v>
      </c>
      <c r="AI9" s="28">
        <v>26378.400000000001</v>
      </c>
      <c r="AJ9" s="28">
        <v>26482.100000000002</v>
      </c>
      <c r="AK9" s="28">
        <v>26567.300000000007</v>
      </c>
      <c r="AL9" s="28">
        <v>26658.600000000006</v>
      </c>
      <c r="AM9" s="28">
        <v>26738.9</v>
      </c>
      <c r="AN9" s="28">
        <v>26801.200000000001</v>
      </c>
      <c r="AO9" s="28">
        <v>26808.5</v>
      </c>
      <c r="AP9" s="28">
        <v>26802.9</v>
      </c>
      <c r="AQ9" s="28">
        <v>26736.199999999997</v>
      </c>
      <c r="AR9" s="28">
        <v>26673.899999999998</v>
      </c>
      <c r="AS9" s="28">
        <v>26599.599999999999</v>
      </c>
      <c r="AT9" s="28">
        <v>26474.7</v>
      </c>
      <c r="AU9" s="28">
        <v>26345.8</v>
      </c>
    </row>
    <row r="10" spans="2:47">
      <c r="B10" s="27" t="s">
        <v>501</v>
      </c>
      <c r="C10" s="29" t="s">
        <v>498</v>
      </c>
      <c r="D10" s="30">
        <f>SUM(D3:D9)</f>
        <v>43155.100000000006</v>
      </c>
      <c r="E10" s="30">
        <f t="shared" ref="E10:AU10" si="0">SUM(E3:E9)</f>
        <v>46298.1</v>
      </c>
      <c r="F10" s="30">
        <f t="shared" si="0"/>
        <v>49486.5</v>
      </c>
      <c r="G10" s="30">
        <f t="shared" si="0"/>
        <v>52719.899999999994</v>
      </c>
      <c r="H10" s="30">
        <f t="shared" si="0"/>
        <v>55993.2</v>
      </c>
      <c r="I10" s="30">
        <f t="shared" si="0"/>
        <v>57457.100000000006</v>
      </c>
      <c r="J10" s="30">
        <f t="shared" si="0"/>
        <v>58378.8</v>
      </c>
      <c r="K10" s="30">
        <f t="shared" si="0"/>
        <v>59000.9</v>
      </c>
      <c r="L10" s="30">
        <f t="shared" si="0"/>
        <v>59640.299999999996</v>
      </c>
      <c r="M10" s="30">
        <f t="shared" si="0"/>
        <v>60219.9</v>
      </c>
      <c r="N10" s="30">
        <f t="shared" si="0"/>
        <v>60767.7</v>
      </c>
      <c r="O10" s="30">
        <f t="shared" si="0"/>
        <v>61292.5</v>
      </c>
      <c r="P10" s="30">
        <f t="shared" si="0"/>
        <v>61754.7</v>
      </c>
      <c r="Q10" s="30">
        <f t="shared" si="0"/>
        <v>62201.600000000006</v>
      </c>
      <c r="R10" s="30">
        <f t="shared" si="0"/>
        <v>62789.399999999994</v>
      </c>
      <c r="S10" s="30">
        <f t="shared" si="0"/>
        <v>63365</v>
      </c>
      <c r="T10" s="30">
        <f t="shared" si="0"/>
        <v>63924.3</v>
      </c>
      <c r="U10" s="30">
        <f t="shared" si="0"/>
        <v>64495.700000000004</v>
      </c>
      <c r="V10" s="30">
        <f t="shared" si="0"/>
        <v>65028.100000000006</v>
      </c>
      <c r="W10" s="30">
        <f t="shared" si="0"/>
        <v>65564.3</v>
      </c>
      <c r="X10" s="30">
        <f t="shared" si="0"/>
        <v>66078</v>
      </c>
      <c r="Y10" s="30">
        <f t="shared" si="0"/>
        <v>66572.3</v>
      </c>
      <c r="Z10" s="30">
        <f t="shared" si="0"/>
        <v>67094.100000000006</v>
      </c>
      <c r="AA10" s="30">
        <f t="shared" si="0"/>
        <v>67564</v>
      </c>
      <c r="AB10" s="30">
        <f t="shared" si="0"/>
        <v>68053.5</v>
      </c>
      <c r="AC10" s="30">
        <f t="shared" si="0"/>
        <v>68499.7</v>
      </c>
      <c r="AD10" s="30">
        <f t="shared" si="0"/>
        <v>68978.600000000006</v>
      </c>
      <c r="AE10" s="30">
        <f t="shared" si="0"/>
        <v>69418.100000000006</v>
      </c>
      <c r="AF10" s="30">
        <f t="shared" si="0"/>
        <v>69865.5</v>
      </c>
      <c r="AG10" s="30">
        <f t="shared" si="0"/>
        <v>70250</v>
      </c>
      <c r="AH10" s="30">
        <f t="shared" si="0"/>
        <v>70672.7</v>
      </c>
      <c r="AI10" s="30">
        <f t="shared" si="0"/>
        <v>71062.400000000009</v>
      </c>
      <c r="AJ10" s="30">
        <f t="shared" si="0"/>
        <v>71448.100000000006</v>
      </c>
      <c r="AK10" s="30">
        <f t="shared" si="0"/>
        <v>71803.400000000009</v>
      </c>
      <c r="AL10" s="30">
        <f t="shared" si="0"/>
        <v>72153.900000000009</v>
      </c>
      <c r="AM10" s="30">
        <f t="shared" si="0"/>
        <v>72488.299999999988</v>
      </c>
      <c r="AN10" s="30">
        <f t="shared" si="0"/>
        <v>72799</v>
      </c>
      <c r="AO10" s="30">
        <f t="shared" si="0"/>
        <v>73049.399999999994</v>
      </c>
      <c r="AP10" s="30">
        <f t="shared" si="0"/>
        <v>73282.7</v>
      </c>
      <c r="AQ10" s="30">
        <f t="shared" si="0"/>
        <v>73445.200000000012</v>
      </c>
      <c r="AR10" s="30">
        <f t="shared" si="0"/>
        <v>73612.599999999991</v>
      </c>
      <c r="AS10" s="30">
        <f t="shared" si="0"/>
        <v>73762.8</v>
      </c>
      <c r="AT10" s="30">
        <f t="shared" si="0"/>
        <v>73851.199999999997</v>
      </c>
      <c r="AU10" s="30">
        <f t="shared" si="0"/>
        <v>73929.7</v>
      </c>
    </row>
    <row r="12" spans="2:47">
      <c r="B12" s="24" t="s">
        <v>502</v>
      </c>
      <c r="C12" s="25" t="s">
        <v>422</v>
      </c>
      <c r="D12" s="25">
        <v>2017</v>
      </c>
      <c r="E12" s="25">
        <v>2018</v>
      </c>
      <c r="F12" s="25">
        <v>2019</v>
      </c>
      <c r="G12" s="25">
        <v>2020</v>
      </c>
      <c r="H12" s="25">
        <v>2021</v>
      </c>
      <c r="I12" s="25">
        <v>2022</v>
      </c>
      <c r="J12" s="25">
        <v>2023</v>
      </c>
      <c r="K12" s="25">
        <v>2024</v>
      </c>
      <c r="L12" s="25">
        <v>2025</v>
      </c>
      <c r="M12" s="25">
        <v>2026</v>
      </c>
      <c r="N12" s="25">
        <v>2027</v>
      </c>
      <c r="O12" s="25">
        <v>2028</v>
      </c>
      <c r="P12" s="25">
        <v>2029</v>
      </c>
      <c r="Q12" s="25">
        <v>2030</v>
      </c>
      <c r="R12" s="25">
        <v>2031</v>
      </c>
      <c r="S12" s="25">
        <v>2032</v>
      </c>
      <c r="T12" s="25">
        <v>2033</v>
      </c>
      <c r="U12" s="25">
        <v>2034</v>
      </c>
      <c r="V12" s="25">
        <v>2035</v>
      </c>
      <c r="W12" s="25">
        <v>2036</v>
      </c>
      <c r="X12" s="25">
        <v>2037</v>
      </c>
      <c r="Y12" s="25">
        <v>2038</v>
      </c>
      <c r="Z12" s="25">
        <v>2039</v>
      </c>
      <c r="AA12" s="25">
        <v>2040</v>
      </c>
      <c r="AB12" s="25">
        <v>2041</v>
      </c>
      <c r="AC12" s="25">
        <v>2042</v>
      </c>
      <c r="AD12" s="25">
        <v>2043</v>
      </c>
      <c r="AE12" s="25">
        <v>2044</v>
      </c>
      <c r="AF12" s="25">
        <v>2045</v>
      </c>
      <c r="AG12" s="25">
        <v>2046</v>
      </c>
      <c r="AH12" s="25">
        <v>2047</v>
      </c>
      <c r="AI12" s="25">
        <v>2048</v>
      </c>
      <c r="AJ12" s="25">
        <v>2049</v>
      </c>
      <c r="AK12" s="25">
        <v>2050</v>
      </c>
      <c r="AL12" s="25">
        <v>2051</v>
      </c>
      <c r="AM12" s="25">
        <v>2052</v>
      </c>
      <c r="AN12" s="25">
        <v>2053</v>
      </c>
      <c r="AO12" s="25">
        <v>2054</v>
      </c>
      <c r="AP12" s="25">
        <v>2055</v>
      </c>
      <c r="AQ12" s="25">
        <v>2056</v>
      </c>
      <c r="AR12" s="25">
        <v>2057</v>
      </c>
      <c r="AS12" s="25">
        <v>2058</v>
      </c>
      <c r="AT12" s="25">
        <v>2059</v>
      </c>
      <c r="AU12" s="25">
        <v>2060</v>
      </c>
    </row>
    <row r="13" spans="2:47">
      <c r="B13" s="27" t="s">
        <v>397</v>
      </c>
      <c r="C13" s="28" t="s">
        <v>498</v>
      </c>
      <c r="D13" s="28">
        <v>1106.0999999999999</v>
      </c>
      <c r="E13" s="28">
        <v>1186.3999999999999</v>
      </c>
      <c r="F13" s="28">
        <v>1281.6999999999998</v>
      </c>
      <c r="G13" s="28">
        <v>1393.8</v>
      </c>
      <c r="H13" s="28">
        <v>1523.2</v>
      </c>
      <c r="I13" s="28">
        <v>1500.5</v>
      </c>
      <c r="J13" s="28">
        <v>1514.6</v>
      </c>
      <c r="K13" s="28">
        <v>1527.8999999999996</v>
      </c>
      <c r="L13" s="28">
        <v>1524.9</v>
      </c>
      <c r="M13" s="28">
        <v>1518.3</v>
      </c>
      <c r="N13" s="28">
        <v>1510</v>
      </c>
      <c r="O13" s="28">
        <v>1495.9999999999998</v>
      </c>
      <c r="P13" s="28">
        <v>1478.8999999999999</v>
      </c>
      <c r="Q13" s="28">
        <v>1460.6</v>
      </c>
      <c r="R13" s="28">
        <v>1455.6999999999998</v>
      </c>
      <c r="S13" s="28">
        <v>1451.1999999999998</v>
      </c>
      <c r="T13" s="28">
        <v>1446.3999999999996</v>
      </c>
      <c r="U13" s="28">
        <v>1442.5999999999997</v>
      </c>
      <c r="V13" s="28">
        <v>1437.3999999999996</v>
      </c>
      <c r="W13" s="28">
        <v>1432.6999999999998</v>
      </c>
      <c r="X13" s="28">
        <v>1427.6999999999998</v>
      </c>
      <c r="Y13" s="28">
        <v>1422.3999999999999</v>
      </c>
      <c r="Z13" s="28">
        <v>1418.8</v>
      </c>
      <c r="AA13" s="28">
        <v>1413.8</v>
      </c>
      <c r="AB13" s="28">
        <v>1410.5</v>
      </c>
      <c r="AC13" s="28">
        <v>1405.8999999999999</v>
      </c>
      <c r="AD13" s="28">
        <v>1403.3999999999999</v>
      </c>
      <c r="AE13" s="28">
        <v>1400.1</v>
      </c>
      <c r="AF13" s="28">
        <v>1397.6000000000001</v>
      </c>
      <c r="AG13" s="28">
        <v>1393.6000000000001</v>
      </c>
      <c r="AH13" s="28">
        <v>1391.6</v>
      </c>
      <c r="AI13" s="28">
        <v>1389.4</v>
      </c>
      <c r="AJ13" s="28">
        <v>1387.3</v>
      </c>
      <c r="AK13" s="28">
        <v>1385.2999999999997</v>
      </c>
      <c r="AL13" s="28">
        <v>1382.6</v>
      </c>
      <c r="AM13" s="28">
        <v>1380.6000000000001</v>
      </c>
      <c r="AN13" s="28">
        <v>1377.8</v>
      </c>
      <c r="AO13" s="28">
        <v>1373.6000000000001</v>
      </c>
      <c r="AP13" s="28">
        <v>1369.7</v>
      </c>
      <c r="AQ13" s="28">
        <v>1363.5</v>
      </c>
      <c r="AR13" s="28">
        <v>1358.5999999999997</v>
      </c>
      <c r="AS13" s="28">
        <v>1353.6999999999998</v>
      </c>
      <c r="AT13" s="28">
        <v>1346.3999999999996</v>
      </c>
      <c r="AU13" s="28">
        <v>1339.1</v>
      </c>
    </row>
    <row r="14" spans="2:47">
      <c r="B14" s="27" t="s">
        <v>432</v>
      </c>
      <c r="C14" s="28" t="s">
        <v>498</v>
      </c>
      <c r="D14" s="28">
        <v>9399</v>
      </c>
      <c r="E14" s="28">
        <v>9876.7999999999993</v>
      </c>
      <c r="F14" s="28">
        <v>10361.5</v>
      </c>
      <c r="G14" s="28">
        <v>10854.699999999997</v>
      </c>
      <c r="H14" s="28">
        <v>11357.6</v>
      </c>
      <c r="I14" s="28">
        <v>11598.1</v>
      </c>
      <c r="J14" s="28">
        <v>11869.400000000001</v>
      </c>
      <c r="K14" s="28">
        <v>12011.599999999997</v>
      </c>
      <c r="L14" s="28">
        <v>12117.3</v>
      </c>
      <c r="M14" s="28">
        <v>12213.999999999998</v>
      </c>
      <c r="N14" s="28">
        <v>12305.8</v>
      </c>
      <c r="O14" s="28">
        <v>12385</v>
      </c>
      <c r="P14" s="28">
        <v>12457.4</v>
      </c>
      <c r="Q14" s="28">
        <v>12525.800000000001</v>
      </c>
      <c r="R14" s="28">
        <v>12617</v>
      </c>
      <c r="S14" s="28">
        <v>12707.400000000001</v>
      </c>
      <c r="T14" s="28">
        <v>12795.800000000001</v>
      </c>
      <c r="U14" s="28">
        <v>12884.8</v>
      </c>
      <c r="V14" s="28">
        <v>12968.2</v>
      </c>
      <c r="W14" s="28">
        <v>13051.600000000002</v>
      </c>
      <c r="X14" s="28">
        <v>13132.800000000001</v>
      </c>
      <c r="Y14" s="28">
        <v>13211.799999999997</v>
      </c>
      <c r="Z14" s="28">
        <v>13291.399999999998</v>
      </c>
      <c r="AA14" s="28">
        <v>13367.000000000002</v>
      </c>
      <c r="AB14" s="28">
        <v>13443.3</v>
      </c>
      <c r="AC14" s="28">
        <v>13516.599999999999</v>
      </c>
      <c r="AD14" s="28">
        <v>13591.000000000002</v>
      </c>
      <c r="AE14" s="28">
        <v>13662.3</v>
      </c>
      <c r="AF14" s="28">
        <v>13733.400000000001</v>
      </c>
      <c r="AG14" s="28">
        <v>13800.4</v>
      </c>
      <c r="AH14" s="28">
        <v>13868.7</v>
      </c>
      <c r="AI14" s="28">
        <v>13934.900000000001</v>
      </c>
      <c r="AJ14" s="28">
        <v>13999.8</v>
      </c>
      <c r="AK14" s="28">
        <v>14062.400000000001</v>
      </c>
      <c r="AL14" s="28">
        <v>14123.400000000001</v>
      </c>
      <c r="AM14" s="28">
        <v>14182.400000000001</v>
      </c>
      <c r="AN14" s="28">
        <v>14238.9</v>
      </c>
      <c r="AO14" s="28">
        <v>14292.600000000002</v>
      </c>
      <c r="AP14" s="28">
        <v>14344.500000000002</v>
      </c>
      <c r="AQ14" s="28">
        <v>14392.3</v>
      </c>
      <c r="AR14" s="28">
        <v>14441.1</v>
      </c>
      <c r="AS14" s="28">
        <v>14488.4</v>
      </c>
      <c r="AT14" s="28">
        <v>14531.799999999997</v>
      </c>
      <c r="AU14" s="28">
        <v>14573.2</v>
      </c>
    </row>
    <row r="15" spans="2:47">
      <c r="B15" s="27" t="s">
        <v>385</v>
      </c>
      <c r="C15" s="28" t="s">
        <v>498</v>
      </c>
      <c r="D15" s="28">
        <v>11279.300000000001</v>
      </c>
      <c r="E15" s="28">
        <v>11923.899999999998</v>
      </c>
      <c r="F15" s="28">
        <v>12561.300000000001</v>
      </c>
      <c r="G15" s="28">
        <v>13191.800000000001</v>
      </c>
      <c r="H15" s="28">
        <v>13814.599999999999</v>
      </c>
      <c r="I15" s="28">
        <v>14957.6</v>
      </c>
      <c r="J15" s="28">
        <v>15227.199999999997</v>
      </c>
      <c r="K15" s="28">
        <v>15463.599999999999</v>
      </c>
      <c r="L15" s="28">
        <v>15738.699999999999</v>
      </c>
      <c r="M15" s="28">
        <v>16018.099999999999</v>
      </c>
      <c r="N15" s="28">
        <v>16295.400000000001</v>
      </c>
      <c r="O15" s="28">
        <v>16570.800000000003</v>
      </c>
      <c r="P15" s="28">
        <v>16846.8</v>
      </c>
      <c r="Q15" s="28">
        <v>17122.199999999997</v>
      </c>
      <c r="R15" s="28">
        <v>17349.600000000002</v>
      </c>
      <c r="S15" s="28">
        <v>17571.399999999998</v>
      </c>
      <c r="T15" s="28">
        <v>17788.600000000002</v>
      </c>
      <c r="U15" s="28">
        <v>18001.099999999999</v>
      </c>
      <c r="V15" s="28">
        <v>18208.8</v>
      </c>
      <c r="W15" s="28">
        <v>18411.600000000002</v>
      </c>
      <c r="X15" s="28">
        <v>18610</v>
      </c>
      <c r="Y15" s="28">
        <v>18802.999999999996</v>
      </c>
      <c r="Z15" s="28">
        <v>18992.099999999999</v>
      </c>
      <c r="AA15" s="28">
        <v>19176</v>
      </c>
      <c r="AB15" s="28">
        <v>19354.499999999996</v>
      </c>
      <c r="AC15" s="28">
        <v>19527.7</v>
      </c>
      <c r="AD15" s="28">
        <v>19696.099999999999</v>
      </c>
      <c r="AE15" s="28">
        <v>19858.599999999999</v>
      </c>
      <c r="AF15" s="28">
        <v>20015.900000000005</v>
      </c>
      <c r="AG15" s="28">
        <v>20167.3</v>
      </c>
      <c r="AH15" s="28">
        <v>20313.800000000003</v>
      </c>
      <c r="AI15" s="28">
        <v>20454.600000000002</v>
      </c>
      <c r="AJ15" s="28">
        <v>20590.5</v>
      </c>
      <c r="AK15" s="28">
        <v>20721</v>
      </c>
      <c r="AL15" s="28">
        <v>20849.500000000004</v>
      </c>
      <c r="AM15" s="28">
        <v>20980.7</v>
      </c>
      <c r="AN15" s="28">
        <v>21111.799999999996</v>
      </c>
      <c r="AO15" s="28">
        <v>21246.299999999996</v>
      </c>
      <c r="AP15" s="28">
        <v>21380.700000000004</v>
      </c>
      <c r="AQ15" s="28">
        <v>21517.699999999997</v>
      </c>
      <c r="AR15" s="28">
        <v>21656.799999999999</v>
      </c>
      <c r="AS15" s="28">
        <v>21796.5</v>
      </c>
      <c r="AT15" s="28">
        <v>21937.399999999998</v>
      </c>
      <c r="AU15" s="28">
        <v>22081.1</v>
      </c>
    </row>
    <row r="16" spans="2:47">
      <c r="B16" s="27" t="s">
        <v>434</v>
      </c>
      <c r="C16" s="28" t="s">
        <v>498</v>
      </c>
      <c r="D16" s="28">
        <v>5345</v>
      </c>
      <c r="E16" s="28">
        <v>5406.1</v>
      </c>
      <c r="F16" s="28">
        <v>5462.0999999999995</v>
      </c>
      <c r="G16" s="28">
        <v>5512.7999999999993</v>
      </c>
      <c r="H16" s="28">
        <v>5557.6</v>
      </c>
      <c r="I16" s="28">
        <v>5669.6</v>
      </c>
      <c r="J16" s="28">
        <v>5745.6</v>
      </c>
      <c r="K16" s="28">
        <v>5807.3</v>
      </c>
      <c r="L16" s="28">
        <v>5843.7999999999993</v>
      </c>
      <c r="M16" s="28">
        <v>5875.8</v>
      </c>
      <c r="N16" s="28">
        <v>5906.7</v>
      </c>
      <c r="O16" s="28">
        <v>5934.8</v>
      </c>
      <c r="P16" s="28">
        <v>5961.7000000000007</v>
      </c>
      <c r="Q16" s="28">
        <v>5987.2000000000007</v>
      </c>
      <c r="R16" s="28">
        <v>6017.5</v>
      </c>
      <c r="S16" s="28">
        <v>6047.2999999999993</v>
      </c>
      <c r="T16" s="28">
        <v>6076.5999999999995</v>
      </c>
      <c r="U16" s="28">
        <v>6105.1</v>
      </c>
      <c r="V16" s="28">
        <v>6131.8</v>
      </c>
      <c r="W16" s="28">
        <v>6158</v>
      </c>
      <c r="X16" s="28">
        <v>6183.6</v>
      </c>
      <c r="Y16" s="28">
        <v>6207.9</v>
      </c>
      <c r="Z16" s="28">
        <v>6229.7999999999993</v>
      </c>
      <c r="AA16" s="28">
        <v>6251</v>
      </c>
      <c r="AB16" s="28">
        <v>6271.1</v>
      </c>
      <c r="AC16" s="28">
        <v>6290.2999999999993</v>
      </c>
      <c r="AD16" s="28">
        <v>6308</v>
      </c>
      <c r="AE16" s="28">
        <v>6324.5</v>
      </c>
      <c r="AF16" s="28">
        <v>6340</v>
      </c>
      <c r="AG16" s="28">
        <v>6354</v>
      </c>
      <c r="AH16" s="28">
        <v>6366.3</v>
      </c>
      <c r="AI16" s="28">
        <v>6377.4</v>
      </c>
      <c r="AJ16" s="28">
        <v>6386.4</v>
      </c>
      <c r="AK16" s="28">
        <v>6393.6</v>
      </c>
      <c r="AL16" s="28">
        <v>6398.7999999999993</v>
      </c>
      <c r="AM16" s="28">
        <v>6401.7999999999993</v>
      </c>
      <c r="AN16" s="28">
        <v>6402.2</v>
      </c>
      <c r="AO16" s="28">
        <v>6399.9</v>
      </c>
      <c r="AP16" s="28">
        <v>6395</v>
      </c>
      <c r="AQ16" s="28">
        <v>6387</v>
      </c>
      <c r="AR16" s="28">
        <v>6376</v>
      </c>
      <c r="AS16" s="28">
        <v>6361.7</v>
      </c>
      <c r="AT16" s="28">
        <v>6343.6</v>
      </c>
      <c r="AU16" s="28">
        <v>6321.8</v>
      </c>
    </row>
    <row r="17" spans="2:47">
      <c r="B17" s="27" t="s">
        <v>439</v>
      </c>
      <c r="C17" s="28" t="s">
        <v>498</v>
      </c>
      <c r="D17" s="28">
        <v>126.5</v>
      </c>
      <c r="E17" s="28">
        <v>153.20000000000002</v>
      </c>
      <c r="F17" s="28">
        <v>179.60000000000002</v>
      </c>
      <c r="G17" s="28">
        <v>206.20000000000005</v>
      </c>
      <c r="H17" s="28">
        <v>232.60000000000002</v>
      </c>
      <c r="I17" s="28">
        <v>232.5</v>
      </c>
      <c r="J17" s="28">
        <v>232.10000000000002</v>
      </c>
      <c r="K17" s="28">
        <v>231.6</v>
      </c>
      <c r="L17" s="28">
        <v>230.80000000000004</v>
      </c>
      <c r="M17" s="28">
        <v>230.3</v>
      </c>
      <c r="N17" s="28">
        <v>229.50000000000003</v>
      </c>
      <c r="O17" s="28">
        <v>229.10000000000002</v>
      </c>
      <c r="P17" s="28">
        <v>228.29999999999998</v>
      </c>
      <c r="Q17" s="28">
        <v>227.70000000000002</v>
      </c>
      <c r="R17" s="28">
        <v>227.4</v>
      </c>
      <c r="S17" s="28">
        <v>227.00000000000003</v>
      </c>
      <c r="T17" s="28">
        <v>226.2</v>
      </c>
      <c r="U17" s="28">
        <v>225.7</v>
      </c>
      <c r="V17" s="28">
        <v>225.4</v>
      </c>
      <c r="W17" s="28">
        <v>225.1</v>
      </c>
      <c r="X17" s="28">
        <v>224.7</v>
      </c>
      <c r="Y17" s="28">
        <v>224.29999999999998</v>
      </c>
      <c r="Z17" s="28">
        <v>223.8</v>
      </c>
      <c r="AA17" s="28">
        <v>223.6</v>
      </c>
      <c r="AB17" s="28">
        <v>223.1</v>
      </c>
      <c r="AC17" s="28">
        <v>222.79999999999998</v>
      </c>
      <c r="AD17" s="28">
        <v>222.5</v>
      </c>
      <c r="AE17" s="28">
        <v>222.20000000000002</v>
      </c>
      <c r="AF17" s="28">
        <v>221.99999999999997</v>
      </c>
      <c r="AG17" s="28">
        <v>221.6</v>
      </c>
      <c r="AH17" s="28">
        <v>221.3</v>
      </c>
      <c r="AI17" s="28">
        <v>221.20000000000002</v>
      </c>
      <c r="AJ17" s="28">
        <v>221</v>
      </c>
      <c r="AK17" s="28">
        <v>220.9</v>
      </c>
      <c r="AL17" s="28">
        <v>220.79999999999998</v>
      </c>
      <c r="AM17" s="28">
        <v>220.29999999999998</v>
      </c>
      <c r="AN17" s="28">
        <v>220.2</v>
      </c>
      <c r="AO17" s="28">
        <v>220</v>
      </c>
      <c r="AP17" s="28">
        <v>219.79999999999998</v>
      </c>
      <c r="AQ17" s="28">
        <v>219.7</v>
      </c>
      <c r="AR17" s="28">
        <v>219.6</v>
      </c>
      <c r="AS17" s="28">
        <v>219.3</v>
      </c>
      <c r="AT17" s="28">
        <v>219.20000000000002</v>
      </c>
      <c r="AU17" s="28">
        <v>219.1</v>
      </c>
    </row>
    <row r="18" spans="2:47">
      <c r="B18" s="27" t="s">
        <v>391</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436</v>
      </c>
      <c r="C19" s="28" t="s">
        <v>498</v>
      </c>
      <c r="D19" s="28">
        <v>15899.2</v>
      </c>
      <c r="E19" s="28">
        <v>17751.7</v>
      </c>
      <c r="F19" s="28">
        <v>19640.3</v>
      </c>
      <c r="G19" s="28">
        <v>21560.600000000002</v>
      </c>
      <c r="H19" s="28">
        <v>23507.599999999999</v>
      </c>
      <c r="I19" s="28">
        <v>23498.800000000003</v>
      </c>
      <c r="J19" s="28">
        <v>23782.9</v>
      </c>
      <c r="K19" s="28">
        <v>23943.700000000004</v>
      </c>
      <c r="L19" s="28">
        <v>23851.799999999996</v>
      </c>
      <c r="M19" s="28">
        <v>23722.5</v>
      </c>
      <c r="N19" s="28">
        <v>23580.1</v>
      </c>
      <c r="O19" s="28">
        <v>23430.000000000004</v>
      </c>
      <c r="P19" s="28">
        <v>23239.100000000002</v>
      </c>
      <c r="Q19" s="28">
        <v>23050.299999999996</v>
      </c>
      <c r="R19" s="28">
        <v>23001.899999999998</v>
      </c>
      <c r="S19" s="28">
        <v>22954.499999999996</v>
      </c>
      <c r="T19" s="28">
        <v>22902.400000000001</v>
      </c>
      <c r="U19" s="28">
        <v>22872.400000000001</v>
      </c>
      <c r="V19" s="28">
        <v>22812.399999999998</v>
      </c>
      <c r="W19" s="28">
        <v>22765.800000000003</v>
      </c>
      <c r="X19" s="28">
        <v>22711.5</v>
      </c>
      <c r="Y19" s="28">
        <v>22650.400000000001</v>
      </c>
      <c r="Z19" s="28">
        <v>22625.8</v>
      </c>
      <c r="AA19" s="28">
        <v>22568</v>
      </c>
      <c r="AB19" s="28">
        <v>22539.699999999997</v>
      </c>
      <c r="AC19" s="28">
        <v>22484.699999999997</v>
      </c>
      <c r="AD19" s="28">
        <v>22471.3</v>
      </c>
      <c r="AE19" s="28">
        <v>22435.5</v>
      </c>
      <c r="AF19" s="28">
        <v>22418.800000000007</v>
      </c>
      <c r="AG19" s="28">
        <v>22358.6</v>
      </c>
      <c r="AH19" s="28">
        <v>22345.100000000006</v>
      </c>
      <c r="AI19" s="28">
        <v>22314.500000000004</v>
      </c>
      <c r="AJ19" s="28">
        <v>22294.2</v>
      </c>
      <c r="AK19" s="28">
        <v>22259.399999999998</v>
      </c>
      <c r="AL19" s="28">
        <v>22225.399999999998</v>
      </c>
      <c r="AM19" s="28">
        <v>22186.899999999998</v>
      </c>
      <c r="AN19" s="28">
        <v>22137.5</v>
      </c>
      <c r="AO19" s="28">
        <v>22042.7</v>
      </c>
      <c r="AP19" s="28">
        <v>21958.399999999998</v>
      </c>
      <c r="AQ19" s="28">
        <v>21812.699999999997</v>
      </c>
      <c r="AR19" s="28">
        <v>21694.3</v>
      </c>
      <c r="AS19" s="28">
        <v>21572.1</v>
      </c>
      <c r="AT19" s="28">
        <v>21408.2</v>
      </c>
      <c r="AU19" s="28">
        <v>21248</v>
      </c>
    </row>
    <row r="20" spans="2:47">
      <c r="B20" s="27" t="s">
        <v>501</v>
      </c>
      <c r="C20" s="29" t="s">
        <v>498</v>
      </c>
      <c r="D20" s="30">
        <f>SUM(D13:D19)</f>
        <v>43155.100000000006</v>
      </c>
      <c r="E20" s="30">
        <f t="shared" ref="E20:AU20" si="1">SUM(E13:E19)</f>
        <v>46298.1</v>
      </c>
      <c r="F20" s="30">
        <f t="shared" si="1"/>
        <v>49486.5</v>
      </c>
      <c r="G20" s="30">
        <f t="shared" si="1"/>
        <v>52719.899999999994</v>
      </c>
      <c r="H20" s="30">
        <f t="shared" si="1"/>
        <v>55993.2</v>
      </c>
      <c r="I20" s="30">
        <f t="shared" si="1"/>
        <v>57457.100000000006</v>
      </c>
      <c r="J20" s="30">
        <f t="shared" si="1"/>
        <v>58371.799999999996</v>
      </c>
      <c r="K20" s="30">
        <f t="shared" si="1"/>
        <v>58985.7</v>
      </c>
      <c r="L20" s="30">
        <f t="shared" si="1"/>
        <v>59307.299999999996</v>
      </c>
      <c r="M20" s="30">
        <f t="shared" si="1"/>
        <v>59579</v>
      </c>
      <c r="N20" s="30">
        <f t="shared" si="1"/>
        <v>59827.5</v>
      </c>
      <c r="O20" s="30">
        <f t="shared" si="1"/>
        <v>60045.700000000012</v>
      </c>
      <c r="P20" s="30">
        <f t="shared" si="1"/>
        <v>60212.200000000012</v>
      </c>
      <c r="Q20" s="30">
        <f t="shared" si="1"/>
        <v>60373.799999999996</v>
      </c>
      <c r="R20" s="30">
        <f t="shared" si="1"/>
        <v>60669.100000000006</v>
      </c>
      <c r="S20" s="30">
        <f t="shared" si="1"/>
        <v>60958.8</v>
      </c>
      <c r="T20" s="30">
        <f t="shared" si="1"/>
        <v>61236</v>
      </c>
      <c r="U20" s="30">
        <f t="shared" si="1"/>
        <v>61531.7</v>
      </c>
      <c r="V20" s="30">
        <f t="shared" si="1"/>
        <v>61784</v>
      </c>
      <c r="W20" s="30">
        <f t="shared" si="1"/>
        <v>62044.80000000001</v>
      </c>
      <c r="X20" s="30">
        <f t="shared" si="1"/>
        <v>62290.299999999996</v>
      </c>
      <c r="Y20" s="30">
        <f t="shared" si="1"/>
        <v>62519.8</v>
      </c>
      <c r="Z20" s="30">
        <f t="shared" si="1"/>
        <v>62781.7</v>
      </c>
      <c r="AA20" s="30">
        <f t="shared" si="1"/>
        <v>62999.4</v>
      </c>
      <c r="AB20" s="30">
        <f t="shared" si="1"/>
        <v>63242.19999999999</v>
      </c>
      <c r="AC20" s="30">
        <f t="shared" si="1"/>
        <v>63448</v>
      </c>
      <c r="AD20" s="30">
        <f t="shared" si="1"/>
        <v>63692.3</v>
      </c>
      <c r="AE20" s="30">
        <f t="shared" si="1"/>
        <v>63903.199999999997</v>
      </c>
      <c r="AF20" s="30">
        <f t="shared" si="1"/>
        <v>64127.700000000012</v>
      </c>
      <c r="AG20" s="30">
        <f t="shared" si="1"/>
        <v>64295.5</v>
      </c>
      <c r="AH20" s="30">
        <f t="shared" si="1"/>
        <v>64506.800000000017</v>
      </c>
      <c r="AI20" s="30">
        <f t="shared" si="1"/>
        <v>64692</v>
      </c>
      <c r="AJ20" s="30">
        <f t="shared" si="1"/>
        <v>64879.199999999997</v>
      </c>
      <c r="AK20" s="30">
        <f t="shared" si="1"/>
        <v>65042.599999999991</v>
      </c>
      <c r="AL20" s="30">
        <f t="shared" si="1"/>
        <v>65200.5</v>
      </c>
      <c r="AM20" s="30">
        <f t="shared" si="1"/>
        <v>65352.7</v>
      </c>
      <c r="AN20" s="30">
        <f t="shared" si="1"/>
        <v>65488.399999999987</v>
      </c>
      <c r="AO20" s="30">
        <f t="shared" si="1"/>
        <v>65575.100000000006</v>
      </c>
      <c r="AP20" s="30">
        <f t="shared" si="1"/>
        <v>65668.100000000006</v>
      </c>
      <c r="AQ20" s="30">
        <f t="shared" si="1"/>
        <v>65692.899999999994</v>
      </c>
      <c r="AR20" s="30">
        <f t="shared" si="1"/>
        <v>65746.399999999994</v>
      </c>
      <c r="AS20" s="30">
        <f t="shared" si="1"/>
        <v>65791.7</v>
      </c>
      <c r="AT20" s="30">
        <f t="shared" si="1"/>
        <v>65786.599999999991</v>
      </c>
      <c r="AU20" s="30">
        <f t="shared" si="1"/>
        <v>65782.3</v>
      </c>
    </row>
    <row r="22" spans="2:47">
      <c r="B22" s="24" t="s">
        <v>503</v>
      </c>
      <c r="C22" s="25" t="s">
        <v>422</v>
      </c>
      <c r="D22" s="25">
        <v>2017</v>
      </c>
      <c r="E22" s="25">
        <v>2018</v>
      </c>
      <c r="F22" s="25">
        <v>2019</v>
      </c>
      <c r="G22" s="25">
        <v>2020</v>
      </c>
      <c r="H22" s="25">
        <v>2021</v>
      </c>
      <c r="I22" s="25">
        <v>2022</v>
      </c>
      <c r="J22" s="25">
        <v>2023</v>
      </c>
      <c r="K22" s="25">
        <v>2024</v>
      </c>
      <c r="L22" s="25">
        <v>2025</v>
      </c>
      <c r="M22" s="25">
        <v>2026</v>
      </c>
      <c r="N22" s="25">
        <v>2027</v>
      </c>
      <c r="O22" s="25">
        <v>2028</v>
      </c>
      <c r="P22" s="25">
        <v>2029</v>
      </c>
      <c r="Q22" s="25">
        <v>2030</v>
      </c>
      <c r="R22" s="25">
        <v>2031</v>
      </c>
      <c r="S22" s="25">
        <v>2032</v>
      </c>
      <c r="T22" s="25">
        <v>2033</v>
      </c>
      <c r="U22" s="25">
        <v>2034</v>
      </c>
      <c r="V22" s="25">
        <v>2035</v>
      </c>
      <c r="W22" s="25">
        <v>2036</v>
      </c>
      <c r="X22" s="25">
        <v>2037</v>
      </c>
      <c r="Y22" s="25">
        <v>2038</v>
      </c>
      <c r="Z22" s="25">
        <v>2039</v>
      </c>
      <c r="AA22" s="25">
        <v>2040</v>
      </c>
      <c r="AB22" s="25">
        <v>2041</v>
      </c>
      <c r="AC22" s="25">
        <v>2042</v>
      </c>
      <c r="AD22" s="25">
        <v>2043</v>
      </c>
      <c r="AE22" s="25">
        <v>2044</v>
      </c>
      <c r="AF22" s="25">
        <v>2045</v>
      </c>
      <c r="AG22" s="25">
        <v>2046</v>
      </c>
      <c r="AH22" s="25">
        <v>2047</v>
      </c>
      <c r="AI22" s="25">
        <v>2048</v>
      </c>
      <c r="AJ22" s="25">
        <v>2049</v>
      </c>
      <c r="AK22" s="25">
        <v>2050</v>
      </c>
      <c r="AL22" s="25">
        <v>2051</v>
      </c>
      <c r="AM22" s="25">
        <v>2052</v>
      </c>
      <c r="AN22" s="25">
        <v>2053</v>
      </c>
      <c r="AO22" s="25">
        <v>2054</v>
      </c>
      <c r="AP22" s="25">
        <v>2055</v>
      </c>
      <c r="AQ22" s="25">
        <v>2056</v>
      </c>
      <c r="AR22" s="25">
        <v>2057</v>
      </c>
      <c r="AS22" s="25">
        <v>2058</v>
      </c>
      <c r="AT22" s="25">
        <v>2059</v>
      </c>
      <c r="AU22" s="25">
        <v>2060</v>
      </c>
    </row>
    <row r="23" spans="2:47">
      <c r="B23" s="27" t="s">
        <v>397</v>
      </c>
      <c r="C23" s="28" t="s">
        <v>498</v>
      </c>
      <c r="D23" s="28">
        <f t="shared" ref="D23:D29" si="2">+D3-D13</f>
        <v>0</v>
      </c>
      <c r="E23" s="28">
        <f t="shared" ref="E23:AU29" si="3">+E3-E13</f>
        <v>0</v>
      </c>
      <c r="F23" s="28">
        <f t="shared" si="3"/>
        <v>0</v>
      </c>
      <c r="G23" s="28">
        <f t="shared" si="3"/>
        <v>0</v>
      </c>
      <c r="H23" s="28">
        <f t="shared" si="3"/>
        <v>0</v>
      </c>
      <c r="I23" s="28">
        <f t="shared" si="3"/>
        <v>0</v>
      </c>
      <c r="J23" s="28">
        <f t="shared" si="3"/>
        <v>-0.1999999999998181</v>
      </c>
      <c r="K23" s="28">
        <f t="shared" si="3"/>
        <v>-0.6999999999998181</v>
      </c>
      <c r="L23" s="28">
        <f t="shared" si="3"/>
        <v>18.199999999999818</v>
      </c>
      <c r="M23" s="28">
        <f t="shared" si="3"/>
        <v>36.399999999999864</v>
      </c>
      <c r="N23" s="28">
        <f t="shared" si="3"/>
        <v>53.700000000000045</v>
      </c>
      <c r="O23" s="28">
        <f t="shared" si="3"/>
        <v>74.199999999999818</v>
      </c>
      <c r="P23" s="28">
        <f t="shared" si="3"/>
        <v>93.400000000000091</v>
      </c>
      <c r="Q23" s="28">
        <f t="shared" si="3"/>
        <v>111.69999999999982</v>
      </c>
      <c r="R23" s="28">
        <f t="shared" si="3"/>
        <v>131.20000000000005</v>
      </c>
      <c r="S23" s="28">
        <f t="shared" si="3"/>
        <v>149.70000000000005</v>
      </c>
      <c r="T23" s="28">
        <f t="shared" si="3"/>
        <v>168</v>
      </c>
      <c r="U23" s="28">
        <f t="shared" si="3"/>
        <v>185.79999999999995</v>
      </c>
      <c r="V23" s="28">
        <f t="shared" si="3"/>
        <v>203.70000000000027</v>
      </c>
      <c r="W23" s="28">
        <f t="shared" si="3"/>
        <v>221.30000000000018</v>
      </c>
      <c r="X23" s="28">
        <f t="shared" si="3"/>
        <v>238.29999999999995</v>
      </c>
      <c r="Y23" s="28">
        <f t="shared" si="3"/>
        <v>255.10000000000014</v>
      </c>
      <c r="Z23" s="28">
        <f t="shared" si="3"/>
        <v>271.40000000000009</v>
      </c>
      <c r="AA23" s="28">
        <f t="shared" si="3"/>
        <v>287.09999999999991</v>
      </c>
      <c r="AB23" s="28">
        <f t="shared" si="3"/>
        <v>302.49999999999977</v>
      </c>
      <c r="AC23" s="28">
        <f t="shared" si="3"/>
        <v>317.5</v>
      </c>
      <c r="AD23" s="28">
        <f t="shared" si="3"/>
        <v>332.40000000000009</v>
      </c>
      <c r="AE23" s="28">
        <f t="shared" si="3"/>
        <v>346.70000000000005</v>
      </c>
      <c r="AF23" s="28">
        <f t="shared" si="3"/>
        <v>360.89999999999941</v>
      </c>
      <c r="AG23" s="28">
        <f t="shared" si="3"/>
        <v>374.39999999999986</v>
      </c>
      <c r="AH23" s="28">
        <f t="shared" si="3"/>
        <v>387.80000000000018</v>
      </c>
      <c r="AI23" s="28">
        <f t="shared" si="3"/>
        <v>400.5</v>
      </c>
      <c r="AJ23" s="28">
        <f t="shared" si="3"/>
        <v>413.09999999999991</v>
      </c>
      <c r="AK23" s="28">
        <f t="shared" si="3"/>
        <v>425.10000000000014</v>
      </c>
      <c r="AL23" s="28">
        <f t="shared" si="3"/>
        <v>437.90000000000009</v>
      </c>
      <c r="AM23" s="28">
        <f t="shared" si="3"/>
        <v>448.99999999999977</v>
      </c>
      <c r="AN23" s="28">
        <f t="shared" si="3"/>
        <v>459.79999999999995</v>
      </c>
      <c r="AO23" s="28">
        <f t="shared" si="3"/>
        <v>470.19999999999959</v>
      </c>
      <c r="AP23" s="28">
        <f t="shared" si="3"/>
        <v>479.39999999999986</v>
      </c>
      <c r="AQ23" s="28">
        <f t="shared" si="3"/>
        <v>488.40000000000009</v>
      </c>
      <c r="AR23" s="28">
        <f t="shared" si="3"/>
        <v>496.60000000000014</v>
      </c>
      <c r="AS23" s="28">
        <f t="shared" si="3"/>
        <v>504.00000000000023</v>
      </c>
      <c r="AT23" s="28">
        <f t="shared" si="3"/>
        <v>510.70000000000027</v>
      </c>
      <c r="AU23" s="28">
        <f t="shared" si="3"/>
        <v>516.5</v>
      </c>
    </row>
    <row r="24" spans="2:47">
      <c r="B24" s="27" t="s">
        <v>432</v>
      </c>
      <c r="C24" s="28" t="s">
        <v>498</v>
      </c>
      <c r="D24" s="28">
        <f t="shared" si="2"/>
        <v>0</v>
      </c>
      <c r="E24" s="28">
        <f t="shared" ref="E24:S24" si="4">+E4-E14</f>
        <v>0</v>
      </c>
      <c r="F24" s="28">
        <f t="shared" si="4"/>
        <v>0</v>
      </c>
      <c r="G24" s="28">
        <f t="shared" si="4"/>
        <v>0</v>
      </c>
      <c r="H24" s="28">
        <f t="shared" si="4"/>
        <v>0</v>
      </c>
      <c r="I24" s="28">
        <f t="shared" si="4"/>
        <v>0</v>
      </c>
      <c r="J24" s="28">
        <f t="shared" si="4"/>
        <v>0.7000000000007276</v>
      </c>
      <c r="K24" s="28">
        <f t="shared" si="4"/>
        <v>0.60000000000218279</v>
      </c>
      <c r="L24" s="28">
        <f t="shared" si="4"/>
        <v>34.600000000002183</v>
      </c>
      <c r="M24" s="28">
        <f t="shared" si="4"/>
        <v>67.500000000001819</v>
      </c>
      <c r="N24" s="28">
        <f t="shared" si="4"/>
        <v>99.600000000002183</v>
      </c>
      <c r="O24" s="28">
        <f t="shared" si="4"/>
        <v>137.79999999999927</v>
      </c>
      <c r="P24" s="28">
        <f t="shared" si="4"/>
        <v>174</v>
      </c>
      <c r="Q24" s="28">
        <f t="shared" si="4"/>
        <v>208.60000000000036</v>
      </c>
      <c r="R24" s="28">
        <f t="shared" si="4"/>
        <v>244.50000000000182</v>
      </c>
      <c r="S24" s="28">
        <f t="shared" si="4"/>
        <v>279.19999999999709</v>
      </c>
      <c r="T24" s="28">
        <f t="shared" si="3"/>
        <v>313.19999999999891</v>
      </c>
      <c r="U24" s="28">
        <f t="shared" si="3"/>
        <v>346.30000000000109</v>
      </c>
      <c r="V24" s="28">
        <f t="shared" si="3"/>
        <v>380.69999999999891</v>
      </c>
      <c r="W24" s="28">
        <f t="shared" si="3"/>
        <v>414.09999999999491</v>
      </c>
      <c r="X24" s="28">
        <f t="shared" si="3"/>
        <v>446.19999999999709</v>
      </c>
      <c r="Y24" s="28">
        <f t="shared" si="3"/>
        <v>478.29999999999927</v>
      </c>
      <c r="Z24" s="28">
        <f t="shared" si="3"/>
        <v>509.60000000000218</v>
      </c>
      <c r="AA24" s="28">
        <f t="shared" si="3"/>
        <v>540.29999999999745</v>
      </c>
      <c r="AB24" s="28">
        <f t="shared" si="3"/>
        <v>569.90000000000327</v>
      </c>
      <c r="AC24" s="28">
        <f t="shared" si="3"/>
        <v>598.70000000000255</v>
      </c>
      <c r="AD24" s="28">
        <f t="shared" si="3"/>
        <v>626.89999999999964</v>
      </c>
      <c r="AE24" s="28">
        <f t="shared" si="3"/>
        <v>654.39999999999964</v>
      </c>
      <c r="AF24" s="28">
        <f t="shared" si="3"/>
        <v>681.10000000000036</v>
      </c>
      <c r="AG24" s="28">
        <f t="shared" si="3"/>
        <v>707.10000000000036</v>
      </c>
      <c r="AH24" s="28">
        <f t="shared" si="3"/>
        <v>732.79999999999745</v>
      </c>
      <c r="AI24" s="28">
        <f t="shared" si="3"/>
        <v>757.49999999999636</v>
      </c>
      <c r="AJ24" s="28">
        <f t="shared" si="3"/>
        <v>781.29999999999927</v>
      </c>
      <c r="AK24" s="28">
        <f t="shared" si="3"/>
        <v>804.69999999999891</v>
      </c>
      <c r="AL24" s="28">
        <f t="shared" si="3"/>
        <v>827.59999999999491</v>
      </c>
      <c r="AM24" s="28">
        <f t="shared" si="3"/>
        <v>849.39999999999964</v>
      </c>
      <c r="AN24" s="28">
        <f t="shared" si="3"/>
        <v>870.39999999999964</v>
      </c>
      <c r="AO24" s="28">
        <f t="shared" si="3"/>
        <v>890.19999999999527</v>
      </c>
      <c r="AP24" s="28">
        <f t="shared" si="3"/>
        <v>909.20000000000073</v>
      </c>
      <c r="AQ24" s="28">
        <f t="shared" si="3"/>
        <v>927.30000000000109</v>
      </c>
      <c r="AR24" s="28">
        <f t="shared" si="3"/>
        <v>944.29999999999927</v>
      </c>
      <c r="AS24" s="28">
        <f t="shared" si="3"/>
        <v>961.00000000000182</v>
      </c>
      <c r="AT24" s="28">
        <f t="shared" si="3"/>
        <v>977.50000000000182</v>
      </c>
      <c r="AU24" s="28">
        <f t="shared" si="3"/>
        <v>992.69999999999891</v>
      </c>
    </row>
    <row r="25" spans="2:47">
      <c r="B25" s="27" t="s">
        <v>385</v>
      </c>
      <c r="C25" s="28" t="s">
        <v>498</v>
      </c>
      <c r="D25" s="28">
        <f t="shared" si="2"/>
        <v>0</v>
      </c>
      <c r="E25" s="28">
        <f t="shared" si="3"/>
        <v>0</v>
      </c>
      <c r="F25" s="28">
        <f t="shared" si="3"/>
        <v>0</v>
      </c>
      <c r="G25" s="28">
        <f t="shared" si="3"/>
        <v>0</v>
      </c>
      <c r="H25" s="28">
        <f t="shared" si="3"/>
        <v>0</v>
      </c>
      <c r="I25" s="28">
        <f t="shared" si="3"/>
        <v>0</v>
      </c>
      <c r="J25" s="28">
        <f t="shared" si="3"/>
        <v>7.8000000000029104</v>
      </c>
      <c r="K25" s="28">
        <f t="shared" si="3"/>
        <v>20.500000000001819</v>
      </c>
      <c r="L25" s="28">
        <f t="shared" si="3"/>
        <v>38.700000000002547</v>
      </c>
      <c r="M25" s="28">
        <f t="shared" si="3"/>
        <v>57.80000000000291</v>
      </c>
      <c r="N25" s="28">
        <f t="shared" si="3"/>
        <v>76.399999999997817</v>
      </c>
      <c r="O25" s="28">
        <f t="shared" si="3"/>
        <v>100.49999999999636</v>
      </c>
      <c r="P25" s="28">
        <f t="shared" si="3"/>
        <v>126</v>
      </c>
      <c r="Q25" s="28">
        <f t="shared" si="3"/>
        <v>153.10000000000218</v>
      </c>
      <c r="R25" s="28">
        <f t="shared" si="3"/>
        <v>177.30000000000291</v>
      </c>
      <c r="S25" s="28">
        <f t="shared" si="3"/>
        <v>201.29999999999927</v>
      </c>
      <c r="T25" s="28">
        <f t="shared" si="3"/>
        <v>225.39999999999418</v>
      </c>
      <c r="U25" s="28">
        <f t="shared" si="3"/>
        <v>250.00000000000364</v>
      </c>
      <c r="V25" s="28">
        <f t="shared" si="3"/>
        <v>274.50000000000364</v>
      </c>
      <c r="W25" s="28">
        <f t="shared" si="3"/>
        <v>300</v>
      </c>
      <c r="X25" s="28">
        <f t="shared" si="3"/>
        <v>324.60000000000218</v>
      </c>
      <c r="Y25" s="28">
        <f t="shared" si="3"/>
        <v>349.60000000000218</v>
      </c>
      <c r="Z25" s="28">
        <f t="shared" si="3"/>
        <v>373.90000000000509</v>
      </c>
      <c r="AA25" s="28">
        <f t="shared" si="3"/>
        <v>398</v>
      </c>
      <c r="AB25" s="28">
        <f t="shared" si="3"/>
        <v>422.60000000000582</v>
      </c>
      <c r="AC25" s="28">
        <f t="shared" si="3"/>
        <v>446.59999999999491</v>
      </c>
      <c r="AD25" s="28">
        <f t="shared" si="3"/>
        <v>470.30000000000291</v>
      </c>
      <c r="AE25" s="28">
        <f t="shared" si="3"/>
        <v>493.40000000000146</v>
      </c>
      <c r="AF25" s="28">
        <f t="shared" si="3"/>
        <v>516.09999999999491</v>
      </c>
      <c r="AG25" s="28">
        <f t="shared" si="3"/>
        <v>538.70000000000073</v>
      </c>
      <c r="AH25" s="28">
        <f t="shared" si="3"/>
        <v>560.09999999999491</v>
      </c>
      <c r="AI25" s="28">
        <f t="shared" si="3"/>
        <v>581.39999999999782</v>
      </c>
      <c r="AJ25" s="28">
        <f t="shared" si="3"/>
        <v>601.99999999999636</v>
      </c>
      <c r="AK25" s="28">
        <f t="shared" si="3"/>
        <v>622.09999999999854</v>
      </c>
      <c r="AL25" s="28">
        <f t="shared" si="3"/>
        <v>638.69999999999709</v>
      </c>
      <c r="AM25" s="28">
        <f t="shared" si="3"/>
        <v>654.59999999999854</v>
      </c>
      <c r="AN25" s="28">
        <f t="shared" si="3"/>
        <v>673.40000000000509</v>
      </c>
      <c r="AO25" s="28">
        <f t="shared" si="3"/>
        <v>693.20000000000437</v>
      </c>
      <c r="AP25" s="28">
        <f t="shared" si="3"/>
        <v>716.69999999999345</v>
      </c>
      <c r="AQ25" s="28">
        <f t="shared" si="3"/>
        <v>740.00000000000728</v>
      </c>
      <c r="AR25" s="28">
        <f t="shared" si="3"/>
        <v>766.5</v>
      </c>
      <c r="AS25" s="28">
        <f t="shared" si="3"/>
        <v>794.89999999999782</v>
      </c>
      <c r="AT25" s="28">
        <f t="shared" si="3"/>
        <v>824.39999999999782</v>
      </c>
      <c r="AU25" s="28">
        <f t="shared" si="3"/>
        <v>855.29999999999927</v>
      </c>
    </row>
    <row r="26" spans="2:47">
      <c r="B26" s="27" t="s">
        <v>434</v>
      </c>
      <c r="C26" s="28" t="s">
        <v>498</v>
      </c>
      <c r="D26" s="28">
        <f t="shared" si="2"/>
        <v>0</v>
      </c>
      <c r="E26" s="28">
        <f t="shared" si="3"/>
        <v>0</v>
      </c>
      <c r="F26" s="28">
        <f t="shared" si="3"/>
        <v>0</v>
      </c>
      <c r="G26" s="28">
        <f t="shared" si="3"/>
        <v>0</v>
      </c>
      <c r="H26" s="28">
        <f t="shared" si="3"/>
        <v>0</v>
      </c>
      <c r="I26" s="28">
        <f t="shared" si="3"/>
        <v>0</v>
      </c>
      <c r="J26" s="28">
        <f t="shared" si="3"/>
        <v>0.7999999999992724</v>
      </c>
      <c r="K26" s="28">
        <f t="shared" si="3"/>
        <v>1.0999999999994543</v>
      </c>
      <c r="L26" s="28">
        <f t="shared" si="3"/>
        <v>26</v>
      </c>
      <c r="M26" s="28">
        <f t="shared" si="3"/>
        <v>50.300000000000182</v>
      </c>
      <c r="N26" s="28">
        <f t="shared" si="3"/>
        <v>74.800000000000182</v>
      </c>
      <c r="O26" s="28">
        <f t="shared" si="3"/>
        <v>100.5</v>
      </c>
      <c r="P26" s="28">
        <f t="shared" si="3"/>
        <v>125.89999999999873</v>
      </c>
      <c r="Q26" s="28">
        <f t="shared" si="3"/>
        <v>150.99999999999909</v>
      </c>
      <c r="R26" s="28">
        <f t="shared" si="3"/>
        <v>176</v>
      </c>
      <c r="S26" s="28">
        <f t="shared" si="3"/>
        <v>200.60000000000036</v>
      </c>
      <c r="T26" s="28">
        <f t="shared" si="3"/>
        <v>225.20000000000073</v>
      </c>
      <c r="U26" s="28">
        <f t="shared" si="3"/>
        <v>249.39999999999964</v>
      </c>
      <c r="V26" s="28">
        <f t="shared" si="3"/>
        <v>274.30000000000018</v>
      </c>
      <c r="W26" s="28">
        <f t="shared" si="3"/>
        <v>298.90000000000055</v>
      </c>
      <c r="X26" s="28">
        <f t="shared" si="3"/>
        <v>323.5</v>
      </c>
      <c r="Y26" s="28">
        <f t="shared" si="3"/>
        <v>348</v>
      </c>
      <c r="Z26" s="28">
        <f t="shared" si="3"/>
        <v>373.90000000000146</v>
      </c>
      <c r="AA26" s="28">
        <f t="shared" si="3"/>
        <v>397.79999999999927</v>
      </c>
      <c r="AB26" s="28">
        <f t="shared" si="3"/>
        <v>420.79999999999927</v>
      </c>
      <c r="AC26" s="28">
        <f t="shared" si="3"/>
        <v>442.70000000000073</v>
      </c>
      <c r="AD26" s="28">
        <f t="shared" si="3"/>
        <v>464.70000000000073</v>
      </c>
      <c r="AE26" s="28">
        <f t="shared" si="3"/>
        <v>486.19999999999982</v>
      </c>
      <c r="AF26" s="28">
        <f t="shared" si="3"/>
        <v>506.39999999999964</v>
      </c>
      <c r="AG26" s="28">
        <f t="shared" si="3"/>
        <v>526</v>
      </c>
      <c r="AH26" s="28">
        <f t="shared" si="3"/>
        <v>545.30000000000018</v>
      </c>
      <c r="AI26" s="28">
        <f t="shared" si="3"/>
        <v>563.40000000000055</v>
      </c>
      <c r="AJ26" s="28">
        <f t="shared" si="3"/>
        <v>580.80000000000109</v>
      </c>
      <c r="AK26" s="28">
        <f t="shared" si="3"/>
        <v>597.19999999999982</v>
      </c>
      <c r="AL26" s="28">
        <f t="shared" si="3"/>
        <v>612.5</v>
      </c>
      <c r="AM26" s="28">
        <f t="shared" si="3"/>
        <v>626.70000000000073</v>
      </c>
      <c r="AN26" s="28">
        <f t="shared" si="3"/>
        <v>639.40000000000055</v>
      </c>
      <c r="AO26" s="28">
        <f t="shared" si="3"/>
        <v>650.90000000000055</v>
      </c>
      <c r="AP26" s="28">
        <f t="shared" si="3"/>
        <v>660.60000000000036</v>
      </c>
      <c r="AQ26" s="28">
        <f t="shared" si="3"/>
        <v>668.89999999999964</v>
      </c>
      <c r="AR26" s="28">
        <f t="shared" si="3"/>
        <v>674.89999999999964</v>
      </c>
      <c r="AS26" s="28">
        <f t="shared" si="3"/>
        <v>679.09999999999945</v>
      </c>
      <c r="AT26" s="28">
        <f t="shared" si="3"/>
        <v>681.10000000000036</v>
      </c>
      <c r="AU26" s="28">
        <f t="shared" si="3"/>
        <v>680.69999999999982</v>
      </c>
    </row>
    <row r="27" spans="2:47">
      <c r="B27" s="27" t="s">
        <v>439</v>
      </c>
      <c r="C27" s="28" t="s">
        <v>498</v>
      </c>
      <c r="D27" s="28">
        <f t="shared" si="2"/>
        <v>0</v>
      </c>
      <c r="E27" s="28">
        <f t="shared" si="3"/>
        <v>0</v>
      </c>
      <c r="F27" s="28">
        <f t="shared" si="3"/>
        <v>0</v>
      </c>
      <c r="G27" s="28">
        <f t="shared" si="3"/>
        <v>0</v>
      </c>
      <c r="H27" s="28">
        <f t="shared" si="3"/>
        <v>0</v>
      </c>
      <c r="I27" s="28">
        <f t="shared" si="3"/>
        <v>0</v>
      </c>
      <c r="J27" s="28">
        <f t="shared" si="3"/>
        <v>0</v>
      </c>
      <c r="K27" s="28">
        <f t="shared" si="3"/>
        <v>0</v>
      </c>
      <c r="L27" s="28">
        <f t="shared" si="3"/>
        <v>0.29999999999998295</v>
      </c>
      <c r="M27" s="28">
        <f t="shared" si="3"/>
        <v>0.60000000000002274</v>
      </c>
      <c r="N27" s="28">
        <f t="shared" si="3"/>
        <v>0.59999999999996589</v>
      </c>
      <c r="O27" s="28">
        <f t="shared" si="3"/>
        <v>0.79999999999998295</v>
      </c>
      <c r="P27" s="28">
        <f t="shared" si="3"/>
        <v>1.2000000000000455</v>
      </c>
      <c r="Q27" s="28">
        <f t="shared" si="3"/>
        <v>1.5999999999999943</v>
      </c>
      <c r="R27" s="28">
        <f t="shared" si="3"/>
        <v>1.1999999999999886</v>
      </c>
      <c r="S27" s="28">
        <f t="shared" si="3"/>
        <v>1.2999999999999545</v>
      </c>
      <c r="T27" s="28">
        <f t="shared" si="3"/>
        <v>1.8000000000000114</v>
      </c>
      <c r="U27" s="28">
        <f t="shared" si="3"/>
        <v>2.0999999999999943</v>
      </c>
      <c r="V27" s="28">
        <f t="shared" si="3"/>
        <v>1.8000000000000114</v>
      </c>
      <c r="W27" s="28">
        <f t="shared" si="3"/>
        <v>2.1000000000000227</v>
      </c>
      <c r="X27" s="28">
        <f t="shared" si="3"/>
        <v>2.1999999999999886</v>
      </c>
      <c r="Y27" s="28">
        <f t="shared" si="3"/>
        <v>2.5</v>
      </c>
      <c r="Z27" s="28">
        <f t="shared" si="3"/>
        <v>2.6999999999999886</v>
      </c>
      <c r="AA27" s="28">
        <f t="shared" si="3"/>
        <v>2.6999999999999886</v>
      </c>
      <c r="AB27" s="28">
        <f t="shared" si="3"/>
        <v>3</v>
      </c>
      <c r="AC27" s="28">
        <f t="shared" si="3"/>
        <v>3.1000000000000227</v>
      </c>
      <c r="AD27" s="28">
        <f t="shared" si="3"/>
        <v>3.1999999999999886</v>
      </c>
      <c r="AE27" s="28">
        <f t="shared" si="3"/>
        <v>3.0999999999999943</v>
      </c>
      <c r="AF27" s="28">
        <f t="shared" si="3"/>
        <v>3.3000000000000398</v>
      </c>
      <c r="AG27" s="28">
        <f t="shared" si="3"/>
        <v>3.3999999999999773</v>
      </c>
      <c r="AH27" s="28">
        <f t="shared" si="3"/>
        <v>3.6999999999999602</v>
      </c>
      <c r="AI27" s="28">
        <f t="shared" si="3"/>
        <v>3.6999999999999602</v>
      </c>
      <c r="AJ27" s="28">
        <f t="shared" si="3"/>
        <v>3.7999999999999829</v>
      </c>
      <c r="AK27" s="28">
        <f t="shared" si="3"/>
        <v>3.7999999999999829</v>
      </c>
      <c r="AL27" s="28">
        <f t="shared" si="3"/>
        <v>3.5</v>
      </c>
      <c r="AM27" s="28">
        <f t="shared" si="3"/>
        <v>3.9000000000000057</v>
      </c>
      <c r="AN27" s="28">
        <f t="shared" si="3"/>
        <v>3.9000000000000057</v>
      </c>
      <c r="AO27" s="28">
        <f t="shared" si="3"/>
        <v>4</v>
      </c>
      <c r="AP27" s="28">
        <f t="shared" si="3"/>
        <v>4.2000000000000171</v>
      </c>
      <c r="AQ27" s="28">
        <f t="shared" si="3"/>
        <v>4.2000000000000171</v>
      </c>
      <c r="AR27" s="28">
        <f t="shared" si="3"/>
        <v>4.3000000000000114</v>
      </c>
      <c r="AS27" s="28">
        <f t="shared" si="3"/>
        <v>4.5999999999999943</v>
      </c>
      <c r="AT27" s="28">
        <f t="shared" si="3"/>
        <v>4.3999999999999773</v>
      </c>
      <c r="AU27" s="28">
        <f t="shared" si="3"/>
        <v>4.4000000000000057</v>
      </c>
    </row>
    <row r="28" spans="2:47">
      <c r="B28" s="27" t="s">
        <v>391</v>
      </c>
      <c r="C28" s="28" t="s">
        <v>498</v>
      </c>
      <c r="D28" s="28">
        <f t="shared" si="2"/>
        <v>0</v>
      </c>
      <c r="E28" s="28">
        <f t="shared" si="3"/>
        <v>0</v>
      </c>
      <c r="F28" s="28">
        <f t="shared" si="3"/>
        <v>0</v>
      </c>
      <c r="G28" s="28">
        <f t="shared" si="3"/>
        <v>0</v>
      </c>
      <c r="H28" s="28">
        <f t="shared" si="3"/>
        <v>0</v>
      </c>
      <c r="I28" s="28">
        <f t="shared" si="3"/>
        <v>0</v>
      </c>
      <c r="J28" s="28">
        <f t="shared" si="3"/>
        <v>0</v>
      </c>
      <c r="K28" s="28">
        <f t="shared" si="3"/>
        <v>0</v>
      </c>
      <c r="L28" s="28">
        <f t="shared" si="3"/>
        <v>0</v>
      </c>
      <c r="M28" s="28">
        <f t="shared" si="3"/>
        <v>0</v>
      </c>
      <c r="N28" s="28">
        <f t="shared" si="3"/>
        <v>0</v>
      </c>
      <c r="O28" s="28">
        <f t="shared" si="3"/>
        <v>0</v>
      </c>
      <c r="P28" s="28">
        <f t="shared" si="3"/>
        <v>0</v>
      </c>
      <c r="Q28" s="28">
        <f t="shared" si="3"/>
        <v>0</v>
      </c>
      <c r="R28" s="28">
        <f t="shared" si="3"/>
        <v>0</v>
      </c>
      <c r="S28" s="28">
        <f t="shared" si="3"/>
        <v>0</v>
      </c>
      <c r="T28" s="28">
        <f t="shared" si="3"/>
        <v>0</v>
      </c>
      <c r="U28" s="28">
        <f t="shared" si="3"/>
        <v>0</v>
      </c>
      <c r="V28" s="28">
        <f t="shared" si="3"/>
        <v>0</v>
      </c>
      <c r="W28" s="28">
        <f t="shared" si="3"/>
        <v>0</v>
      </c>
      <c r="X28" s="28">
        <f t="shared" si="3"/>
        <v>0</v>
      </c>
      <c r="Y28" s="28">
        <f t="shared" si="3"/>
        <v>0</v>
      </c>
      <c r="Z28" s="28">
        <f t="shared" si="3"/>
        <v>0</v>
      </c>
      <c r="AA28" s="28">
        <f t="shared" si="3"/>
        <v>0</v>
      </c>
      <c r="AB28" s="28">
        <f t="shared" si="3"/>
        <v>0</v>
      </c>
      <c r="AC28" s="28">
        <f t="shared" si="3"/>
        <v>0</v>
      </c>
      <c r="AD28" s="28">
        <f t="shared" si="3"/>
        <v>0</v>
      </c>
      <c r="AE28" s="28">
        <f t="shared" si="3"/>
        <v>0</v>
      </c>
      <c r="AF28" s="28">
        <f t="shared" si="3"/>
        <v>0</v>
      </c>
      <c r="AG28" s="28">
        <f t="shared" si="3"/>
        <v>0</v>
      </c>
      <c r="AH28" s="28">
        <f t="shared" si="3"/>
        <v>0</v>
      </c>
      <c r="AI28" s="28">
        <f t="shared" si="3"/>
        <v>0</v>
      </c>
      <c r="AJ28" s="28">
        <f t="shared" si="3"/>
        <v>0</v>
      </c>
      <c r="AK28" s="28">
        <f t="shared" si="3"/>
        <v>0</v>
      </c>
      <c r="AL28" s="28">
        <f t="shared" si="3"/>
        <v>0</v>
      </c>
      <c r="AM28" s="28">
        <f t="shared" si="3"/>
        <v>0</v>
      </c>
      <c r="AN28" s="28">
        <f t="shared" si="3"/>
        <v>0</v>
      </c>
      <c r="AO28" s="28">
        <f t="shared" si="3"/>
        <v>0</v>
      </c>
      <c r="AP28" s="28">
        <f t="shared" si="3"/>
        <v>0</v>
      </c>
      <c r="AQ28" s="28">
        <f t="shared" si="3"/>
        <v>0</v>
      </c>
      <c r="AR28" s="28">
        <f t="shared" si="3"/>
        <v>0</v>
      </c>
      <c r="AS28" s="28">
        <f t="shared" si="3"/>
        <v>0</v>
      </c>
      <c r="AT28" s="28">
        <f t="shared" si="3"/>
        <v>0</v>
      </c>
      <c r="AU28" s="28">
        <f t="shared" si="3"/>
        <v>0</v>
      </c>
    </row>
    <row r="29" spans="2:47">
      <c r="B29" s="27" t="s">
        <v>436</v>
      </c>
      <c r="C29" s="28" t="s">
        <v>498</v>
      </c>
      <c r="D29" s="28">
        <f t="shared" si="2"/>
        <v>0</v>
      </c>
      <c r="E29" s="28">
        <f t="shared" si="3"/>
        <v>0</v>
      </c>
      <c r="F29" s="28">
        <f t="shared" si="3"/>
        <v>0</v>
      </c>
      <c r="G29" s="28">
        <f t="shared" si="3"/>
        <v>0</v>
      </c>
      <c r="H29" s="28">
        <f t="shared" si="3"/>
        <v>0</v>
      </c>
      <c r="I29" s="28">
        <f t="shared" si="3"/>
        <v>0</v>
      </c>
      <c r="J29" s="28">
        <f t="shared" si="3"/>
        <v>-2.1000000000021828</v>
      </c>
      <c r="K29" s="28">
        <f t="shared" si="3"/>
        <v>-6.3000000000029104</v>
      </c>
      <c r="L29" s="28">
        <f t="shared" si="3"/>
        <v>215.20000000000437</v>
      </c>
      <c r="M29" s="28">
        <f t="shared" si="3"/>
        <v>428.29999999999563</v>
      </c>
      <c r="N29" s="28">
        <f t="shared" si="3"/>
        <v>635.09999999999854</v>
      </c>
      <c r="O29" s="28">
        <f t="shared" si="3"/>
        <v>832.99999999999636</v>
      </c>
      <c r="P29" s="28">
        <f t="shared" si="3"/>
        <v>1021.9999999999964</v>
      </c>
      <c r="Q29" s="28">
        <f t="shared" ref="Q29:AU29" si="5">+Q9-Q19</f>
        <v>1201.8000000000065</v>
      </c>
      <c r="R29" s="28">
        <f t="shared" si="5"/>
        <v>1390.0999999999985</v>
      </c>
      <c r="S29" s="28">
        <f t="shared" si="5"/>
        <v>1574.0999999999985</v>
      </c>
      <c r="T29" s="28">
        <f t="shared" si="5"/>
        <v>1754.7000000000007</v>
      </c>
      <c r="U29" s="28">
        <f t="shared" si="5"/>
        <v>1930.3999999999942</v>
      </c>
      <c r="V29" s="28">
        <f t="shared" si="5"/>
        <v>2109.1000000000058</v>
      </c>
      <c r="W29" s="28">
        <f t="shared" si="5"/>
        <v>2283.0999999999985</v>
      </c>
      <c r="X29" s="28">
        <f t="shared" si="5"/>
        <v>2452.9000000000015</v>
      </c>
      <c r="Y29" s="28">
        <f t="shared" si="5"/>
        <v>2619</v>
      </c>
      <c r="Z29" s="28">
        <f t="shared" si="5"/>
        <v>2780.9000000000015</v>
      </c>
      <c r="AA29" s="28">
        <f t="shared" si="5"/>
        <v>2938.7000000000007</v>
      </c>
      <c r="AB29" s="28">
        <f t="shared" si="5"/>
        <v>3092.5000000000036</v>
      </c>
      <c r="AC29" s="28">
        <f t="shared" si="5"/>
        <v>3243.1000000000022</v>
      </c>
      <c r="AD29" s="28">
        <f t="shared" si="5"/>
        <v>3388.8000000000029</v>
      </c>
      <c r="AE29" s="28">
        <f t="shared" si="5"/>
        <v>3531.0999999999985</v>
      </c>
      <c r="AF29" s="28">
        <f t="shared" si="5"/>
        <v>3669.9999999999964</v>
      </c>
      <c r="AG29" s="28">
        <f t="shared" si="5"/>
        <v>3804.9000000000015</v>
      </c>
      <c r="AH29" s="28">
        <f t="shared" si="5"/>
        <v>3936.1999999999935</v>
      </c>
      <c r="AI29" s="28">
        <f t="shared" si="5"/>
        <v>4063.8999999999978</v>
      </c>
      <c r="AJ29" s="28">
        <f t="shared" si="5"/>
        <v>4187.9000000000015</v>
      </c>
      <c r="AK29" s="28">
        <f t="shared" si="5"/>
        <v>4307.9000000000087</v>
      </c>
      <c r="AL29" s="28">
        <f t="shared" si="5"/>
        <v>4433.200000000008</v>
      </c>
      <c r="AM29" s="28">
        <f t="shared" si="5"/>
        <v>4552.0000000000036</v>
      </c>
      <c r="AN29" s="28">
        <f t="shared" si="5"/>
        <v>4663.7000000000007</v>
      </c>
      <c r="AO29" s="28">
        <f t="shared" si="5"/>
        <v>4765.7999999999993</v>
      </c>
      <c r="AP29" s="28">
        <f t="shared" si="5"/>
        <v>4844.5000000000036</v>
      </c>
      <c r="AQ29" s="28">
        <f t="shared" si="5"/>
        <v>4923.5</v>
      </c>
      <c r="AR29" s="28">
        <f t="shared" si="5"/>
        <v>4979.5999999999985</v>
      </c>
      <c r="AS29" s="28">
        <f t="shared" si="5"/>
        <v>5027.5</v>
      </c>
      <c r="AT29" s="28">
        <f t="shared" si="5"/>
        <v>5066.5</v>
      </c>
      <c r="AU29" s="28">
        <f t="shared" si="5"/>
        <v>5097.7999999999993</v>
      </c>
    </row>
    <row r="30" spans="2:47">
      <c r="B30" s="27" t="s">
        <v>501</v>
      </c>
      <c r="C30" s="29" t="s">
        <v>498</v>
      </c>
      <c r="D30" s="30">
        <f>SUM(D23:D29)</f>
        <v>0</v>
      </c>
      <c r="E30" s="30">
        <f t="shared" ref="E30:AU30" si="6">SUM(E23:E29)</f>
        <v>0</v>
      </c>
      <c r="F30" s="30">
        <f t="shared" si="6"/>
        <v>0</v>
      </c>
      <c r="G30" s="30">
        <f t="shared" si="6"/>
        <v>0</v>
      </c>
      <c r="H30" s="30">
        <f t="shared" si="6"/>
        <v>0</v>
      </c>
      <c r="I30" s="30">
        <f t="shared" si="6"/>
        <v>0</v>
      </c>
      <c r="J30" s="30">
        <f t="shared" si="6"/>
        <v>7.0000000000009095</v>
      </c>
      <c r="K30" s="30">
        <f t="shared" si="6"/>
        <v>15.200000000000728</v>
      </c>
      <c r="L30" s="30">
        <f t="shared" si="6"/>
        <v>333.00000000000887</v>
      </c>
      <c r="M30" s="30">
        <f t="shared" si="6"/>
        <v>640.90000000000043</v>
      </c>
      <c r="N30" s="30">
        <f t="shared" si="6"/>
        <v>940.19999999999868</v>
      </c>
      <c r="O30" s="30">
        <f t="shared" si="6"/>
        <v>1246.7999999999918</v>
      </c>
      <c r="P30" s="30">
        <f t="shared" si="6"/>
        <v>1542.4999999999952</v>
      </c>
      <c r="Q30" s="30">
        <f t="shared" si="6"/>
        <v>1827.8000000000079</v>
      </c>
      <c r="R30" s="30">
        <f t="shared" si="6"/>
        <v>2120.3000000000034</v>
      </c>
      <c r="S30" s="30">
        <f t="shared" si="6"/>
        <v>2406.1999999999953</v>
      </c>
      <c r="T30" s="30">
        <f t="shared" si="6"/>
        <v>2688.2999999999947</v>
      </c>
      <c r="U30" s="30">
        <f t="shared" si="6"/>
        <v>2963.9999999999982</v>
      </c>
      <c r="V30" s="30">
        <f t="shared" si="6"/>
        <v>3244.1000000000085</v>
      </c>
      <c r="W30" s="30">
        <f t="shared" si="6"/>
        <v>3519.4999999999941</v>
      </c>
      <c r="X30" s="30">
        <f t="shared" si="6"/>
        <v>3787.7000000000007</v>
      </c>
      <c r="Y30" s="30">
        <f t="shared" si="6"/>
        <v>4052.5000000000018</v>
      </c>
      <c r="Z30" s="30">
        <f t="shared" si="6"/>
        <v>4312.4000000000106</v>
      </c>
      <c r="AA30" s="30">
        <f t="shared" si="6"/>
        <v>4564.5999999999976</v>
      </c>
      <c r="AB30" s="30">
        <f t="shared" si="6"/>
        <v>4811.300000000012</v>
      </c>
      <c r="AC30" s="30">
        <f t="shared" si="6"/>
        <v>5051.7000000000007</v>
      </c>
      <c r="AD30" s="30">
        <f t="shared" si="6"/>
        <v>5286.3000000000065</v>
      </c>
      <c r="AE30" s="30">
        <f t="shared" si="6"/>
        <v>5514.9</v>
      </c>
      <c r="AF30" s="30">
        <f t="shared" si="6"/>
        <v>5737.7999999999911</v>
      </c>
      <c r="AG30" s="30">
        <f t="shared" si="6"/>
        <v>5954.5000000000018</v>
      </c>
      <c r="AH30" s="30">
        <f t="shared" si="6"/>
        <v>6165.899999999986</v>
      </c>
      <c r="AI30" s="30">
        <f t="shared" si="6"/>
        <v>6370.3999999999924</v>
      </c>
      <c r="AJ30" s="30">
        <f t="shared" si="6"/>
        <v>6568.8999999999978</v>
      </c>
      <c r="AK30" s="30">
        <f t="shared" si="6"/>
        <v>6760.8000000000065</v>
      </c>
      <c r="AL30" s="30">
        <f t="shared" si="6"/>
        <v>6953.4</v>
      </c>
      <c r="AM30" s="30">
        <f t="shared" si="6"/>
        <v>7135.6000000000022</v>
      </c>
      <c r="AN30" s="30">
        <f t="shared" si="6"/>
        <v>7310.6000000000058</v>
      </c>
      <c r="AO30" s="30">
        <f t="shared" si="6"/>
        <v>7474.2999999999993</v>
      </c>
      <c r="AP30" s="30">
        <f t="shared" si="6"/>
        <v>7614.5999999999976</v>
      </c>
      <c r="AQ30" s="30">
        <f t="shared" si="6"/>
        <v>7752.3000000000084</v>
      </c>
      <c r="AR30" s="30">
        <f t="shared" si="6"/>
        <v>7866.199999999998</v>
      </c>
      <c r="AS30" s="30">
        <f t="shared" si="6"/>
        <v>7971.0999999999985</v>
      </c>
      <c r="AT30" s="30">
        <f t="shared" si="6"/>
        <v>8064.6</v>
      </c>
      <c r="AU30" s="30">
        <f t="shared" si="6"/>
        <v>8147.3999999999978</v>
      </c>
    </row>
    <row r="32" spans="2:47">
      <c r="B32" s="24" t="s">
        <v>504</v>
      </c>
      <c r="C32" s="25" t="s">
        <v>422</v>
      </c>
      <c r="D32" s="25">
        <v>2017</v>
      </c>
      <c r="E32" s="25">
        <v>2018</v>
      </c>
      <c r="F32" s="25">
        <v>2019</v>
      </c>
      <c r="G32" s="25">
        <v>2020</v>
      </c>
      <c r="H32" s="25">
        <v>2021</v>
      </c>
      <c r="I32" s="25">
        <v>2022</v>
      </c>
      <c r="J32" s="25">
        <v>2023</v>
      </c>
      <c r="K32" s="25">
        <v>2024</v>
      </c>
      <c r="L32" s="25">
        <v>2025</v>
      </c>
      <c r="M32" s="25">
        <v>2026</v>
      </c>
      <c r="N32" s="25">
        <v>2027</v>
      </c>
      <c r="O32" s="25">
        <v>2028</v>
      </c>
      <c r="P32" s="25">
        <v>2029</v>
      </c>
      <c r="Q32" s="25">
        <v>2030</v>
      </c>
      <c r="R32" s="25">
        <v>2031</v>
      </c>
      <c r="S32" s="25">
        <v>2032</v>
      </c>
      <c r="T32" s="25">
        <v>2033</v>
      </c>
      <c r="U32" s="25">
        <v>2034</v>
      </c>
      <c r="V32" s="25">
        <v>2035</v>
      </c>
      <c r="W32" s="25">
        <v>2036</v>
      </c>
      <c r="X32" s="25">
        <v>2037</v>
      </c>
      <c r="Y32" s="25">
        <v>2038</v>
      </c>
      <c r="Z32" s="25">
        <v>2039</v>
      </c>
      <c r="AA32" s="25">
        <v>2040</v>
      </c>
      <c r="AB32" s="25">
        <v>2041</v>
      </c>
      <c r="AC32" s="25">
        <v>2042</v>
      </c>
      <c r="AD32" s="25">
        <v>2043</v>
      </c>
      <c r="AE32" s="25">
        <v>2044</v>
      </c>
      <c r="AF32" s="25">
        <v>2045</v>
      </c>
      <c r="AG32" s="25">
        <v>2046</v>
      </c>
      <c r="AH32" s="25">
        <v>2047</v>
      </c>
      <c r="AI32" s="25">
        <v>2048</v>
      </c>
      <c r="AJ32" s="25">
        <v>2049</v>
      </c>
      <c r="AK32" s="25">
        <v>2050</v>
      </c>
      <c r="AL32" s="25">
        <v>2051</v>
      </c>
      <c r="AM32" s="25">
        <v>2052</v>
      </c>
      <c r="AN32" s="25">
        <v>2053</v>
      </c>
      <c r="AO32" s="25">
        <v>2054</v>
      </c>
      <c r="AP32" s="25">
        <v>2055</v>
      </c>
      <c r="AQ32" s="25">
        <v>2056</v>
      </c>
      <c r="AR32" s="25">
        <v>2057</v>
      </c>
      <c r="AS32" s="25">
        <v>2058</v>
      </c>
      <c r="AT32" s="25">
        <v>2059</v>
      </c>
      <c r="AU32" s="25">
        <v>2060</v>
      </c>
    </row>
    <row r="33" spans="2:47">
      <c r="B33" s="27" t="s">
        <v>538</v>
      </c>
      <c r="C33" s="28" t="s">
        <v>506</v>
      </c>
      <c r="D33" s="28">
        <v>4456.7000000000035</v>
      </c>
      <c r="E33" s="28">
        <v>4639.9000000000005</v>
      </c>
      <c r="F33" s="28">
        <v>4829.3000000000056</v>
      </c>
      <c r="G33" s="28">
        <v>5025.6000000000004</v>
      </c>
      <c r="H33" s="28">
        <v>5228.2999999999956</v>
      </c>
      <c r="I33" s="28">
        <v>5322.2999999999975</v>
      </c>
      <c r="J33" s="28">
        <v>5426.7999999999993</v>
      </c>
      <c r="K33" s="28">
        <v>5488.9999999999955</v>
      </c>
      <c r="L33" s="28">
        <v>5550.9999999999982</v>
      </c>
      <c r="M33" s="28">
        <v>5607.9</v>
      </c>
      <c r="N33" s="28">
        <v>5661.9999999999982</v>
      </c>
      <c r="O33" s="28">
        <v>5711.9999999999964</v>
      </c>
      <c r="P33" s="28">
        <v>5758.3</v>
      </c>
      <c r="Q33" s="28">
        <v>5801.3999999999978</v>
      </c>
      <c r="R33" s="28">
        <v>5857.7</v>
      </c>
      <c r="S33" s="28">
        <v>5913.3999999999978</v>
      </c>
      <c r="T33" s="28">
        <v>5966.8999999999987</v>
      </c>
      <c r="U33" s="28">
        <v>6020.6999999999971</v>
      </c>
      <c r="V33" s="28">
        <v>6072.399999999996</v>
      </c>
      <c r="W33" s="28">
        <v>6124.0999999999985</v>
      </c>
      <c r="X33" s="28">
        <v>6173.9999999999982</v>
      </c>
      <c r="Y33" s="28">
        <v>6222.9999999999982</v>
      </c>
      <c r="Z33" s="28">
        <v>6271.899999999996</v>
      </c>
      <c r="AA33" s="28">
        <v>6317.4999999999991</v>
      </c>
      <c r="AB33" s="28">
        <v>6364.5999999999985</v>
      </c>
      <c r="AC33" s="28">
        <v>6408.3999999999987</v>
      </c>
      <c r="AD33" s="28">
        <v>6452.6</v>
      </c>
      <c r="AE33" s="28">
        <v>6495.7999999999984</v>
      </c>
      <c r="AF33" s="28">
        <v>6537.0999999999976</v>
      </c>
      <c r="AG33" s="28">
        <v>6576.2999999999993</v>
      </c>
      <c r="AH33" s="28">
        <v>6616.7000000000007</v>
      </c>
      <c r="AI33" s="28">
        <v>6654.0999999999995</v>
      </c>
      <c r="AJ33" s="28">
        <v>6690.3000000000038</v>
      </c>
      <c r="AK33" s="28">
        <v>6725.800000000002</v>
      </c>
      <c r="AL33" s="28">
        <v>6758</v>
      </c>
      <c r="AM33" s="28">
        <v>6790.4</v>
      </c>
      <c r="AN33" s="28">
        <v>6818.7999999999984</v>
      </c>
      <c r="AO33" s="28">
        <v>6845.6999999999953</v>
      </c>
      <c r="AP33" s="28">
        <v>6870.1</v>
      </c>
      <c r="AQ33" s="28">
        <v>6890.9999999999973</v>
      </c>
      <c r="AR33" s="28">
        <v>6911.3999999999987</v>
      </c>
      <c r="AS33" s="28">
        <v>6929.599999999994</v>
      </c>
      <c r="AT33" s="28">
        <v>6943.0999999999995</v>
      </c>
      <c r="AU33" s="28">
        <v>6954.7999999999975</v>
      </c>
    </row>
    <row r="34" spans="2:47">
      <c r="B34" s="27" t="s">
        <v>539</v>
      </c>
      <c r="C34" s="28" t="s">
        <v>506</v>
      </c>
      <c r="D34" s="28">
        <v>0.35429999999999989</v>
      </c>
      <c r="E34" s="28">
        <v>0.36850000000000011</v>
      </c>
      <c r="F34" s="28">
        <v>0.38379999999999992</v>
      </c>
      <c r="G34" s="28">
        <v>0.40029999999999988</v>
      </c>
      <c r="H34" s="28">
        <v>0.4168</v>
      </c>
      <c r="I34" s="28">
        <v>0.4229</v>
      </c>
      <c r="J34" s="28">
        <v>0.43090000000000006</v>
      </c>
      <c r="K34" s="28">
        <v>0.43520000000000009</v>
      </c>
      <c r="L34" s="28">
        <v>0.44040000000000001</v>
      </c>
      <c r="M34" s="28">
        <v>0.44430000000000019</v>
      </c>
      <c r="N34" s="28">
        <v>0.44890000000000013</v>
      </c>
      <c r="O34" s="28">
        <v>0.45270000000000016</v>
      </c>
      <c r="P34" s="28">
        <v>0.45600000000000018</v>
      </c>
      <c r="Q34" s="28">
        <v>0.45960000000000012</v>
      </c>
      <c r="R34" s="28">
        <v>0.46410000000000001</v>
      </c>
      <c r="S34" s="28">
        <v>0.4674000000000002</v>
      </c>
      <c r="T34" s="28">
        <v>0.47280000000000011</v>
      </c>
      <c r="U34" s="28">
        <v>0.47600000000000009</v>
      </c>
      <c r="V34" s="28">
        <v>0.48080000000000017</v>
      </c>
      <c r="W34" s="28">
        <v>0.48420000000000007</v>
      </c>
      <c r="X34" s="28">
        <v>0.48840000000000028</v>
      </c>
      <c r="Y34" s="28">
        <v>0.49210000000000031</v>
      </c>
      <c r="Z34" s="28">
        <v>0.49560000000000026</v>
      </c>
      <c r="AA34" s="28">
        <v>0.4998000000000003</v>
      </c>
      <c r="AB34" s="28">
        <v>0.50290000000000035</v>
      </c>
      <c r="AC34" s="28">
        <v>0.50680000000000036</v>
      </c>
      <c r="AD34" s="28">
        <v>0.51030000000000042</v>
      </c>
      <c r="AE34" s="28">
        <v>0.51400000000000023</v>
      </c>
      <c r="AF34" s="28">
        <v>0.5172000000000001</v>
      </c>
      <c r="AG34" s="28">
        <v>0.51930000000000021</v>
      </c>
      <c r="AH34" s="28">
        <v>0.52280000000000015</v>
      </c>
      <c r="AI34" s="28">
        <v>0.52500000000000036</v>
      </c>
      <c r="AJ34" s="28">
        <v>0.52790000000000048</v>
      </c>
      <c r="AK34" s="28">
        <v>0.53100000000000058</v>
      </c>
      <c r="AL34" s="28">
        <v>0.53410000000000024</v>
      </c>
      <c r="AM34" s="28">
        <v>0.53700000000000048</v>
      </c>
      <c r="AN34" s="28">
        <v>0.53890000000000027</v>
      </c>
      <c r="AO34" s="28">
        <v>0.54030000000000045</v>
      </c>
      <c r="AP34" s="28">
        <v>0.54270000000000052</v>
      </c>
      <c r="AQ34" s="28">
        <v>0.54440000000000055</v>
      </c>
      <c r="AR34" s="28">
        <v>0.54580000000000062</v>
      </c>
      <c r="AS34" s="28">
        <v>0.54650000000000043</v>
      </c>
      <c r="AT34" s="28">
        <v>0.54710000000000047</v>
      </c>
      <c r="AU34" s="28">
        <v>0.54800000000000038</v>
      </c>
    </row>
    <row r="35" spans="2:47">
      <c r="B35" s="27" t="s">
        <v>540</v>
      </c>
      <c r="C35" s="28" t="s">
        <v>506</v>
      </c>
      <c r="D35" s="28">
        <v>6.7999999999999988E-3</v>
      </c>
      <c r="E35" s="28">
        <v>6.9999999999999993E-3</v>
      </c>
      <c r="F35" s="28">
        <v>7.3999999999999977E-3</v>
      </c>
      <c r="G35" s="28">
        <v>8.2999999999999966E-3</v>
      </c>
      <c r="H35" s="28">
        <v>8.8999999999999947E-3</v>
      </c>
      <c r="I35" s="28">
        <v>8.8999999999999947E-3</v>
      </c>
      <c r="J35" s="28">
        <v>8.9999999999999941E-3</v>
      </c>
      <c r="K35" s="28">
        <v>9.0999999999999935E-3</v>
      </c>
      <c r="L35" s="28">
        <v>9.0999999999999935E-3</v>
      </c>
      <c r="M35" s="28">
        <v>8.8999999999999947E-3</v>
      </c>
      <c r="N35" s="28">
        <v>9.0999999999999935E-3</v>
      </c>
      <c r="O35" s="28">
        <v>9.1999999999999946E-3</v>
      </c>
      <c r="P35" s="28">
        <v>9.2999999999999958E-3</v>
      </c>
      <c r="Q35" s="28">
        <v>9.3999999999999952E-3</v>
      </c>
      <c r="R35" s="28">
        <v>9.1999999999999946E-3</v>
      </c>
      <c r="S35" s="28">
        <v>9.4999999999999946E-3</v>
      </c>
      <c r="T35" s="28">
        <v>9.8999999999999956E-3</v>
      </c>
      <c r="U35" s="28">
        <v>9.8999999999999956E-3</v>
      </c>
      <c r="V35" s="28">
        <v>9.8999999999999956E-3</v>
      </c>
      <c r="W35" s="28">
        <v>9.8999999999999956E-3</v>
      </c>
      <c r="X35" s="28">
        <v>9.7999999999999962E-3</v>
      </c>
      <c r="Y35" s="28">
        <v>9.8999999999999956E-3</v>
      </c>
      <c r="Z35" s="28">
        <v>1.0099999999999994E-2</v>
      </c>
      <c r="AA35" s="28">
        <v>1.0099999999999994E-2</v>
      </c>
      <c r="AB35" s="28">
        <v>1.0199999999999994E-2</v>
      </c>
      <c r="AC35" s="28">
        <v>1.0199999999999994E-2</v>
      </c>
      <c r="AD35" s="28">
        <v>1.0599999999999997E-2</v>
      </c>
      <c r="AE35" s="28">
        <v>1.0599999999999997E-2</v>
      </c>
      <c r="AF35" s="28">
        <v>1.0599999999999997E-2</v>
      </c>
      <c r="AG35" s="28">
        <v>1.0599999999999997E-2</v>
      </c>
      <c r="AH35" s="28">
        <v>1.0799999999999995E-2</v>
      </c>
      <c r="AI35" s="28">
        <v>1.0899999999999995E-2</v>
      </c>
      <c r="AJ35" s="28">
        <v>1.0899999999999995E-2</v>
      </c>
      <c r="AK35" s="28">
        <v>1.0699999999999994E-2</v>
      </c>
      <c r="AL35" s="28">
        <v>1.0699999999999994E-2</v>
      </c>
      <c r="AM35" s="28">
        <v>1.0999999999999994E-2</v>
      </c>
      <c r="AN35" s="28">
        <v>1.0999999999999994E-2</v>
      </c>
      <c r="AO35" s="28">
        <v>1.0999999999999994E-2</v>
      </c>
      <c r="AP35" s="28">
        <v>1.1099999999999992E-2</v>
      </c>
      <c r="AQ35" s="28">
        <v>1.1199999999999995E-2</v>
      </c>
      <c r="AR35" s="28">
        <v>1.1099999999999994E-2</v>
      </c>
      <c r="AS35" s="28">
        <v>1.1099999999999994E-2</v>
      </c>
      <c r="AT35" s="28">
        <v>1.1099999999999994E-2</v>
      </c>
      <c r="AU35" s="28">
        <v>1.0799999999999994E-2</v>
      </c>
    </row>
    <row r="36" spans="2:47">
      <c r="B36" s="27" t="s">
        <v>505</v>
      </c>
      <c r="C36" s="28" t="s">
        <v>506</v>
      </c>
      <c r="D36" s="28">
        <f>+D33+D34*25</f>
        <v>4465.5575000000035</v>
      </c>
      <c r="E36" s="28">
        <f t="shared" ref="E36:AU36" si="7">+E33+E34*25</f>
        <v>4649.1125000000002</v>
      </c>
      <c r="F36" s="28">
        <f t="shared" si="7"/>
        <v>4838.8950000000059</v>
      </c>
      <c r="G36" s="28">
        <f t="shared" si="7"/>
        <v>5035.6075000000001</v>
      </c>
      <c r="H36" s="28">
        <f t="shared" si="7"/>
        <v>5238.7199999999957</v>
      </c>
      <c r="I36" s="28">
        <f t="shared" si="7"/>
        <v>5332.8724999999977</v>
      </c>
      <c r="J36" s="28">
        <f t="shared" si="7"/>
        <v>5437.5724999999993</v>
      </c>
      <c r="K36" s="28">
        <f t="shared" si="7"/>
        <v>5499.8799999999956</v>
      </c>
      <c r="L36" s="28">
        <f t="shared" si="7"/>
        <v>5562.0099999999984</v>
      </c>
      <c r="M36" s="28">
        <f t="shared" si="7"/>
        <v>5619.0074999999997</v>
      </c>
      <c r="N36" s="28">
        <f t="shared" si="7"/>
        <v>5673.222499999998</v>
      </c>
      <c r="O36" s="28">
        <f t="shared" si="7"/>
        <v>5723.3174999999965</v>
      </c>
      <c r="P36" s="28">
        <f t="shared" si="7"/>
        <v>5769.7</v>
      </c>
      <c r="Q36" s="28">
        <f t="shared" si="7"/>
        <v>5812.8899999999976</v>
      </c>
      <c r="R36" s="28">
        <f t="shared" si="7"/>
        <v>5869.3024999999998</v>
      </c>
      <c r="S36" s="28">
        <f t="shared" si="7"/>
        <v>5925.0849999999982</v>
      </c>
      <c r="T36" s="28">
        <f t="shared" si="7"/>
        <v>5978.7199999999984</v>
      </c>
      <c r="U36" s="28">
        <f t="shared" si="7"/>
        <v>6032.5999999999967</v>
      </c>
      <c r="V36" s="28">
        <f t="shared" si="7"/>
        <v>6084.4199999999964</v>
      </c>
      <c r="W36" s="28">
        <f t="shared" si="7"/>
        <v>6136.2049999999981</v>
      </c>
      <c r="X36" s="28">
        <f t="shared" si="7"/>
        <v>6186.2099999999982</v>
      </c>
      <c r="Y36" s="28">
        <f t="shared" si="7"/>
        <v>6235.302499999998</v>
      </c>
      <c r="Z36" s="28">
        <f t="shared" si="7"/>
        <v>6284.2899999999963</v>
      </c>
      <c r="AA36" s="28">
        <f t="shared" si="7"/>
        <v>6329.994999999999</v>
      </c>
      <c r="AB36" s="28">
        <f t="shared" si="7"/>
        <v>6377.1724999999988</v>
      </c>
      <c r="AC36" s="28">
        <f t="shared" si="7"/>
        <v>6421.0699999999988</v>
      </c>
      <c r="AD36" s="28">
        <f t="shared" si="7"/>
        <v>6465.3575000000001</v>
      </c>
      <c r="AE36" s="28">
        <f t="shared" si="7"/>
        <v>6508.6499999999987</v>
      </c>
      <c r="AF36" s="28">
        <f t="shared" si="7"/>
        <v>6550.0299999999979</v>
      </c>
      <c r="AG36" s="28">
        <f t="shared" si="7"/>
        <v>6589.2824999999993</v>
      </c>
      <c r="AH36" s="28">
        <f t="shared" si="7"/>
        <v>6629.77</v>
      </c>
      <c r="AI36" s="28">
        <f t="shared" si="7"/>
        <v>6667.2249999999995</v>
      </c>
      <c r="AJ36" s="28">
        <f t="shared" si="7"/>
        <v>6703.497500000004</v>
      </c>
      <c r="AK36" s="28">
        <f t="shared" si="7"/>
        <v>6739.0750000000016</v>
      </c>
      <c r="AL36" s="28">
        <f t="shared" si="7"/>
        <v>6771.3525</v>
      </c>
      <c r="AM36" s="28">
        <f t="shared" si="7"/>
        <v>6803.8249999999998</v>
      </c>
      <c r="AN36" s="28">
        <f t="shared" si="7"/>
        <v>6832.2724999999982</v>
      </c>
      <c r="AO36" s="28">
        <f t="shared" si="7"/>
        <v>6859.207499999995</v>
      </c>
      <c r="AP36" s="28">
        <f t="shared" si="7"/>
        <v>6883.6675000000005</v>
      </c>
      <c r="AQ36" s="28">
        <f t="shared" si="7"/>
        <v>6904.6099999999969</v>
      </c>
      <c r="AR36" s="28">
        <f t="shared" si="7"/>
        <v>6925.0449999999992</v>
      </c>
      <c r="AS36" s="28">
        <f t="shared" si="7"/>
        <v>6943.2624999999944</v>
      </c>
      <c r="AT36" s="28">
        <f t="shared" si="7"/>
        <v>6956.7774999999992</v>
      </c>
      <c r="AU36" s="28">
        <f t="shared" si="7"/>
        <v>6968.4999999999973</v>
      </c>
    </row>
    <row r="38" spans="2:47">
      <c r="B38" s="24" t="s">
        <v>507</v>
      </c>
      <c r="C38" s="25" t="s">
        <v>422</v>
      </c>
      <c r="D38" s="25">
        <v>2017</v>
      </c>
      <c r="E38" s="25">
        <v>2018</v>
      </c>
      <c r="F38" s="25">
        <v>2019</v>
      </c>
      <c r="G38" s="25">
        <v>2020</v>
      </c>
      <c r="H38" s="25">
        <v>2021</v>
      </c>
      <c r="I38" s="25">
        <v>2022</v>
      </c>
      <c r="J38" s="25">
        <v>2023</v>
      </c>
      <c r="K38" s="25">
        <v>2024</v>
      </c>
      <c r="L38" s="25">
        <v>2025</v>
      </c>
      <c r="M38" s="25">
        <v>2026</v>
      </c>
      <c r="N38" s="25">
        <v>2027</v>
      </c>
      <c r="O38" s="25">
        <v>2028</v>
      </c>
      <c r="P38" s="25">
        <v>2029</v>
      </c>
      <c r="Q38" s="25">
        <v>2030</v>
      </c>
      <c r="R38" s="25">
        <v>2031</v>
      </c>
      <c r="S38" s="25">
        <v>2032</v>
      </c>
      <c r="T38" s="25">
        <v>2033</v>
      </c>
      <c r="U38" s="25">
        <v>2034</v>
      </c>
      <c r="V38" s="25">
        <v>2035</v>
      </c>
      <c r="W38" s="25">
        <v>2036</v>
      </c>
      <c r="X38" s="25">
        <v>2037</v>
      </c>
      <c r="Y38" s="25">
        <v>2038</v>
      </c>
      <c r="Z38" s="25">
        <v>2039</v>
      </c>
      <c r="AA38" s="25">
        <v>2040</v>
      </c>
      <c r="AB38" s="25">
        <v>2041</v>
      </c>
      <c r="AC38" s="25">
        <v>2042</v>
      </c>
      <c r="AD38" s="25">
        <v>2043</v>
      </c>
      <c r="AE38" s="25">
        <v>2044</v>
      </c>
      <c r="AF38" s="25">
        <v>2045</v>
      </c>
      <c r="AG38" s="25">
        <v>2046</v>
      </c>
      <c r="AH38" s="25">
        <v>2047</v>
      </c>
      <c r="AI38" s="25">
        <v>2048</v>
      </c>
      <c r="AJ38" s="25">
        <v>2049</v>
      </c>
      <c r="AK38" s="25">
        <v>2050</v>
      </c>
      <c r="AL38" s="25">
        <v>2051</v>
      </c>
      <c r="AM38" s="25">
        <v>2052</v>
      </c>
      <c r="AN38" s="25">
        <v>2053</v>
      </c>
      <c r="AO38" s="25">
        <v>2054</v>
      </c>
      <c r="AP38" s="25">
        <v>2055</v>
      </c>
      <c r="AQ38" s="25">
        <v>2056</v>
      </c>
      <c r="AR38" s="25">
        <v>2057</v>
      </c>
      <c r="AS38" s="25">
        <v>2058</v>
      </c>
      <c r="AT38" s="25">
        <v>2059</v>
      </c>
      <c r="AU38" s="25">
        <v>2060</v>
      </c>
    </row>
    <row r="39" spans="2:47">
      <c r="B39" s="27" t="s">
        <v>538</v>
      </c>
      <c r="C39" s="28" t="s">
        <v>506</v>
      </c>
      <c r="D39" s="28">
        <v>4456.7000000000035</v>
      </c>
      <c r="E39" s="28">
        <v>4639.9000000000005</v>
      </c>
      <c r="F39" s="28">
        <v>4829.3000000000047</v>
      </c>
      <c r="G39" s="28">
        <v>5025.5999999999995</v>
      </c>
      <c r="H39" s="28">
        <v>5228.2999999999965</v>
      </c>
      <c r="I39" s="28">
        <v>5322.2999999999947</v>
      </c>
      <c r="J39" s="28">
        <v>5426.4999999999991</v>
      </c>
      <c r="K39" s="28">
        <v>5488.6999999999953</v>
      </c>
      <c r="L39" s="28">
        <v>5528.2</v>
      </c>
      <c r="M39" s="28">
        <v>5564.1999999999953</v>
      </c>
      <c r="N39" s="28">
        <v>5597.9999999999955</v>
      </c>
      <c r="O39" s="28">
        <v>5622.8999999999951</v>
      </c>
      <c r="P39" s="28">
        <v>5646.9999999999991</v>
      </c>
      <c r="Q39" s="28">
        <v>5667.8999999999969</v>
      </c>
      <c r="R39" s="28">
        <v>5701.4999999999982</v>
      </c>
      <c r="S39" s="28">
        <v>5735.0999999999967</v>
      </c>
      <c r="T39" s="28">
        <v>5767.4999999999982</v>
      </c>
      <c r="U39" s="28">
        <v>5799.8999999999969</v>
      </c>
      <c r="V39" s="28">
        <v>5830.3999999999969</v>
      </c>
      <c r="W39" s="28">
        <v>5861.0999999999958</v>
      </c>
      <c r="X39" s="28">
        <v>5890.7999999999938</v>
      </c>
      <c r="Y39" s="28">
        <v>5918.7999999999938</v>
      </c>
      <c r="Z39" s="28">
        <v>5946.2999999999965</v>
      </c>
      <c r="AA39" s="28">
        <v>5973.3999999999987</v>
      </c>
      <c r="AB39" s="28">
        <v>6000.9999999999982</v>
      </c>
      <c r="AC39" s="28">
        <v>6026.5999999999949</v>
      </c>
      <c r="AD39" s="28">
        <v>6053.1999999999925</v>
      </c>
      <c r="AE39" s="28">
        <v>6077.899999999996</v>
      </c>
      <c r="AF39" s="28">
        <v>6102.8999999999951</v>
      </c>
      <c r="AG39" s="28">
        <v>6125.099999999994</v>
      </c>
      <c r="AH39" s="28">
        <v>6148.099999999994</v>
      </c>
      <c r="AI39" s="28">
        <v>6171.199999999998</v>
      </c>
      <c r="AJ39" s="28">
        <v>6192.6999999999962</v>
      </c>
      <c r="AK39" s="28">
        <v>6213.3999999999978</v>
      </c>
      <c r="AL39" s="28">
        <v>6231.9999999999964</v>
      </c>
      <c r="AM39" s="28">
        <v>6250.6999999999962</v>
      </c>
      <c r="AN39" s="28">
        <v>6267.4999999999945</v>
      </c>
      <c r="AO39" s="28">
        <v>6281.399999999996</v>
      </c>
      <c r="AP39" s="28">
        <v>6295.2999999999956</v>
      </c>
      <c r="AQ39" s="28">
        <v>6306.4999999999973</v>
      </c>
      <c r="AR39" s="28">
        <v>6317.7999999999956</v>
      </c>
      <c r="AS39" s="28">
        <v>6326.7999999999938</v>
      </c>
      <c r="AT39" s="28">
        <v>6333.5999999999931</v>
      </c>
      <c r="AU39" s="28">
        <v>6339.6999999999935</v>
      </c>
    </row>
    <row r="40" spans="2:47">
      <c r="B40" s="27" t="s">
        <v>539</v>
      </c>
      <c r="C40" s="28" t="s">
        <v>506</v>
      </c>
      <c r="D40" s="28">
        <v>0.35429999999999995</v>
      </c>
      <c r="E40" s="28">
        <v>0.36850000000000011</v>
      </c>
      <c r="F40" s="28">
        <v>0.38379999999999997</v>
      </c>
      <c r="G40" s="28">
        <v>0.40029999999999977</v>
      </c>
      <c r="H40" s="28">
        <v>0.41680000000000006</v>
      </c>
      <c r="I40" s="28">
        <v>0.4229</v>
      </c>
      <c r="J40" s="28">
        <v>0.43079999999999996</v>
      </c>
      <c r="K40" s="28">
        <v>0.43520000000000003</v>
      </c>
      <c r="L40" s="28">
        <v>0.438</v>
      </c>
      <c r="M40" s="28">
        <v>0.44040000000000001</v>
      </c>
      <c r="N40" s="28">
        <v>0.44230000000000003</v>
      </c>
      <c r="O40" s="28">
        <v>0.44420000000000015</v>
      </c>
      <c r="P40" s="28">
        <v>0.44510000000000022</v>
      </c>
      <c r="Q40" s="28">
        <v>0.44630000000000014</v>
      </c>
      <c r="R40" s="28">
        <v>0.44950000000000023</v>
      </c>
      <c r="S40" s="28">
        <v>0.45150000000000012</v>
      </c>
      <c r="T40" s="28">
        <v>0.45390000000000014</v>
      </c>
      <c r="U40" s="28">
        <v>0.45620000000000027</v>
      </c>
      <c r="V40" s="28">
        <v>0.4574000000000002</v>
      </c>
      <c r="W40" s="28">
        <v>0.45940000000000036</v>
      </c>
      <c r="X40" s="28">
        <v>0.46130000000000032</v>
      </c>
      <c r="Y40" s="28">
        <v>0.46390000000000031</v>
      </c>
      <c r="Z40" s="28">
        <v>0.46600000000000052</v>
      </c>
      <c r="AA40" s="28">
        <v>0.46680000000000049</v>
      </c>
      <c r="AB40" s="28">
        <v>0.46900000000000025</v>
      </c>
      <c r="AC40" s="28">
        <v>0.47090000000000015</v>
      </c>
      <c r="AD40" s="28">
        <v>0.47210000000000008</v>
      </c>
      <c r="AE40" s="28">
        <v>0.47420000000000018</v>
      </c>
      <c r="AF40" s="28">
        <v>0.47580000000000006</v>
      </c>
      <c r="AG40" s="28">
        <v>0.47720000000000012</v>
      </c>
      <c r="AH40" s="28">
        <v>0.47900000000000015</v>
      </c>
      <c r="AI40" s="28">
        <v>0.47990000000000016</v>
      </c>
      <c r="AJ40" s="28">
        <v>0.48180000000000017</v>
      </c>
      <c r="AK40" s="28">
        <v>0.48310000000000025</v>
      </c>
      <c r="AL40" s="28">
        <v>0.48410000000000014</v>
      </c>
      <c r="AM40" s="28">
        <v>0.48560000000000025</v>
      </c>
      <c r="AN40" s="28">
        <v>0.48670000000000024</v>
      </c>
      <c r="AO40" s="28">
        <v>0.48770000000000019</v>
      </c>
      <c r="AP40" s="28">
        <v>0.48910000000000026</v>
      </c>
      <c r="AQ40" s="28">
        <v>0.48970000000000025</v>
      </c>
      <c r="AR40" s="28">
        <v>0.49020000000000025</v>
      </c>
      <c r="AS40" s="28">
        <v>0.49070000000000014</v>
      </c>
      <c r="AT40" s="28">
        <v>0.49010000000000004</v>
      </c>
      <c r="AU40" s="28">
        <v>0.49030000000000018</v>
      </c>
    </row>
    <row r="41" spans="2:47">
      <c r="B41" s="27" t="s">
        <v>540</v>
      </c>
      <c r="C41" s="28" t="s">
        <v>506</v>
      </c>
      <c r="D41" s="28">
        <v>6.7999999999999988E-3</v>
      </c>
      <c r="E41" s="28">
        <v>6.9999999999999993E-3</v>
      </c>
      <c r="F41" s="28">
        <v>7.3999999999999986E-3</v>
      </c>
      <c r="G41" s="28">
        <v>8.2999999999999984E-3</v>
      </c>
      <c r="H41" s="28">
        <v>8.8999999999999965E-3</v>
      </c>
      <c r="I41" s="28">
        <v>8.8999999999999965E-3</v>
      </c>
      <c r="J41" s="28">
        <v>9.0999999999999952E-3</v>
      </c>
      <c r="K41" s="28">
        <v>9.0999999999999952E-3</v>
      </c>
      <c r="L41" s="28">
        <v>9.0999999999999952E-3</v>
      </c>
      <c r="M41" s="28">
        <v>8.8999999999999965E-3</v>
      </c>
      <c r="N41" s="28">
        <v>8.7999999999999971E-3</v>
      </c>
      <c r="O41" s="28">
        <v>8.6999999999999977E-3</v>
      </c>
      <c r="P41" s="28">
        <v>8.6999999999999977E-3</v>
      </c>
      <c r="Q41" s="28">
        <v>8.5999999999999983E-3</v>
      </c>
      <c r="R41" s="28">
        <v>8.5999999999999983E-3</v>
      </c>
      <c r="S41" s="28">
        <v>8.399999999999996E-3</v>
      </c>
      <c r="T41" s="28">
        <v>8.399999999999996E-3</v>
      </c>
      <c r="U41" s="28">
        <v>8.4999999999999971E-3</v>
      </c>
      <c r="V41" s="28">
        <v>8.4999999999999971E-3</v>
      </c>
      <c r="W41" s="28">
        <v>8.399999999999996E-3</v>
      </c>
      <c r="X41" s="28">
        <v>8.399999999999996E-3</v>
      </c>
      <c r="Y41" s="28">
        <v>8.399999999999996E-3</v>
      </c>
      <c r="Z41" s="28">
        <v>8.399999999999996E-3</v>
      </c>
      <c r="AA41" s="28">
        <v>8.399999999999996E-3</v>
      </c>
      <c r="AB41" s="28">
        <v>8.399999999999996E-3</v>
      </c>
      <c r="AC41" s="28">
        <v>8.399999999999996E-3</v>
      </c>
      <c r="AD41" s="28">
        <v>8.399999999999996E-3</v>
      </c>
      <c r="AE41" s="28">
        <v>8.399999999999996E-3</v>
      </c>
      <c r="AF41" s="28">
        <v>8.399999999999996E-3</v>
      </c>
      <c r="AG41" s="28">
        <v>8.399999999999996E-3</v>
      </c>
      <c r="AH41" s="28">
        <v>8.399999999999996E-3</v>
      </c>
      <c r="AI41" s="28">
        <v>8.2999999999999984E-3</v>
      </c>
      <c r="AJ41" s="28">
        <v>8.2999999999999984E-3</v>
      </c>
      <c r="AK41" s="28">
        <v>8.2999999999999984E-3</v>
      </c>
      <c r="AL41" s="28">
        <v>8.1999999999999972E-3</v>
      </c>
      <c r="AM41" s="28">
        <v>8.1999999999999972E-3</v>
      </c>
      <c r="AN41" s="28">
        <v>8.1999999999999972E-3</v>
      </c>
      <c r="AO41" s="28">
        <v>8.399999999999996E-3</v>
      </c>
      <c r="AP41" s="28">
        <v>8.399999999999996E-3</v>
      </c>
      <c r="AQ41" s="28">
        <v>8.399999999999996E-3</v>
      </c>
      <c r="AR41" s="28">
        <v>8.399999999999996E-3</v>
      </c>
      <c r="AS41" s="28">
        <v>8.2999999999999966E-3</v>
      </c>
      <c r="AT41" s="28">
        <v>8.2999999999999966E-3</v>
      </c>
      <c r="AU41" s="28">
        <v>8.1999999999999972E-3</v>
      </c>
    </row>
    <row r="42" spans="2:47">
      <c r="B42" s="27" t="s">
        <v>505</v>
      </c>
      <c r="C42" s="28" t="s">
        <v>506</v>
      </c>
      <c r="D42" s="28">
        <f>+D39+D40*25</f>
        <v>4465.5575000000035</v>
      </c>
      <c r="E42" s="28">
        <f t="shared" ref="E42:AU42" si="8">+E39+E40*25</f>
        <v>4649.1125000000002</v>
      </c>
      <c r="F42" s="28">
        <f t="shared" si="8"/>
        <v>4838.895000000005</v>
      </c>
      <c r="G42" s="28">
        <f t="shared" si="8"/>
        <v>5035.6074999999992</v>
      </c>
      <c r="H42" s="28">
        <f t="shared" si="8"/>
        <v>5238.7199999999966</v>
      </c>
      <c r="I42" s="28">
        <f t="shared" si="8"/>
        <v>5332.8724999999949</v>
      </c>
      <c r="J42" s="28">
        <f t="shared" si="8"/>
        <v>5437.2699999999995</v>
      </c>
      <c r="K42" s="28">
        <f t="shared" si="8"/>
        <v>5499.5799999999954</v>
      </c>
      <c r="L42" s="28">
        <f t="shared" si="8"/>
        <v>5539.15</v>
      </c>
      <c r="M42" s="28">
        <f t="shared" si="8"/>
        <v>5575.2099999999955</v>
      </c>
      <c r="N42" s="28">
        <f t="shared" si="8"/>
        <v>5609.0574999999953</v>
      </c>
      <c r="O42" s="28">
        <f t="shared" si="8"/>
        <v>5634.0049999999947</v>
      </c>
      <c r="P42" s="28">
        <f t="shared" si="8"/>
        <v>5658.1274999999987</v>
      </c>
      <c r="Q42" s="28">
        <f t="shared" si="8"/>
        <v>5679.0574999999972</v>
      </c>
      <c r="R42" s="28">
        <f t="shared" si="8"/>
        <v>5712.7374999999984</v>
      </c>
      <c r="S42" s="28">
        <f t="shared" si="8"/>
        <v>5746.3874999999971</v>
      </c>
      <c r="T42" s="28">
        <f t="shared" si="8"/>
        <v>5778.847499999998</v>
      </c>
      <c r="U42" s="28">
        <f t="shared" si="8"/>
        <v>5811.3049999999967</v>
      </c>
      <c r="V42" s="28">
        <f t="shared" si="8"/>
        <v>5841.8349999999973</v>
      </c>
      <c r="W42" s="28">
        <f t="shared" si="8"/>
        <v>5872.5849999999955</v>
      </c>
      <c r="X42" s="28">
        <f t="shared" si="8"/>
        <v>5902.3324999999941</v>
      </c>
      <c r="Y42" s="28">
        <f t="shared" si="8"/>
        <v>5930.3974999999937</v>
      </c>
      <c r="Z42" s="28">
        <f t="shared" si="8"/>
        <v>5957.9499999999962</v>
      </c>
      <c r="AA42" s="28">
        <f t="shared" si="8"/>
        <v>5985.0699999999988</v>
      </c>
      <c r="AB42" s="28">
        <f t="shared" si="8"/>
        <v>6012.7249999999985</v>
      </c>
      <c r="AC42" s="28">
        <f t="shared" si="8"/>
        <v>6038.3724999999949</v>
      </c>
      <c r="AD42" s="28">
        <f t="shared" si="8"/>
        <v>6065.0024999999923</v>
      </c>
      <c r="AE42" s="28">
        <f t="shared" si="8"/>
        <v>6089.7549999999956</v>
      </c>
      <c r="AF42" s="28">
        <f t="shared" si="8"/>
        <v>6114.7949999999955</v>
      </c>
      <c r="AG42" s="28">
        <f t="shared" si="8"/>
        <v>6137.0299999999943</v>
      </c>
      <c r="AH42" s="28">
        <f t="shared" si="8"/>
        <v>6160.0749999999944</v>
      </c>
      <c r="AI42" s="28">
        <f t="shared" si="8"/>
        <v>6183.1974999999984</v>
      </c>
      <c r="AJ42" s="28">
        <f t="shared" si="8"/>
        <v>6204.7449999999963</v>
      </c>
      <c r="AK42" s="28">
        <f t="shared" si="8"/>
        <v>6225.4774999999981</v>
      </c>
      <c r="AL42" s="28">
        <f t="shared" si="8"/>
        <v>6244.1024999999963</v>
      </c>
      <c r="AM42" s="28">
        <f t="shared" si="8"/>
        <v>6262.8399999999965</v>
      </c>
      <c r="AN42" s="28">
        <f t="shared" si="8"/>
        <v>6279.6674999999941</v>
      </c>
      <c r="AO42" s="28">
        <f t="shared" si="8"/>
        <v>6293.5924999999961</v>
      </c>
      <c r="AP42" s="28">
        <f t="shared" si="8"/>
        <v>6307.5274999999956</v>
      </c>
      <c r="AQ42" s="28">
        <f t="shared" si="8"/>
        <v>6318.7424999999976</v>
      </c>
      <c r="AR42" s="28">
        <f t="shared" si="8"/>
        <v>6330.0549999999957</v>
      </c>
      <c r="AS42" s="28">
        <f t="shared" si="8"/>
        <v>6339.0674999999937</v>
      </c>
      <c r="AT42" s="28">
        <f t="shared" si="8"/>
        <v>6345.8524999999927</v>
      </c>
      <c r="AU42" s="28">
        <f t="shared" si="8"/>
        <v>6351.9574999999932</v>
      </c>
    </row>
    <row r="44" spans="2:47">
      <c r="B44" s="24" t="s">
        <v>508</v>
      </c>
      <c r="C44" s="25" t="s">
        <v>422</v>
      </c>
      <c r="D44" s="25">
        <v>2017</v>
      </c>
      <c r="E44" s="25">
        <v>2018</v>
      </c>
      <c r="F44" s="25">
        <v>2019</v>
      </c>
      <c r="G44" s="25">
        <v>2020</v>
      </c>
      <c r="H44" s="25">
        <v>2021</v>
      </c>
      <c r="I44" s="25">
        <v>2022</v>
      </c>
      <c r="J44" s="25">
        <v>2023</v>
      </c>
      <c r="K44" s="25">
        <v>2024</v>
      </c>
      <c r="L44" s="25">
        <v>2025</v>
      </c>
      <c r="M44" s="25">
        <v>2026</v>
      </c>
      <c r="N44" s="25">
        <v>2027</v>
      </c>
      <c r="O44" s="25">
        <v>2028</v>
      </c>
      <c r="P44" s="25">
        <v>2029</v>
      </c>
      <c r="Q44" s="25">
        <v>2030</v>
      </c>
      <c r="R44" s="25">
        <v>2031</v>
      </c>
      <c r="S44" s="25">
        <v>2032</v>
      </c>
      <c r="T44" s="25">
        <v>2033</v>
      </c>
      <c r="U44" s="25">
        <v>2034</v>
      </c>
      <c r="V44" s="25">
        <v>2035</v>
      </c>
      <c r="W44" s="25">
        <v>2036</v>
      </c>
      <c r="X44" s="25">
        <v>2037</v>
      </c>
      <c r="Y44" s="25">
        <v>2038</v>
      </c>
      <c r="Z44" s="25">
        <v>2039</v>
      </c>
      <c r="AA44" s="25">
        <v>2040</v>
      </c>
      <c r="AB44" s="25">
        <v>2041</v>
      </c>
      <c r="AC44" s="25">
        <v>2042</v>
      </c>
      <c r="AD44" s="25">
        <v>2043</v>
      </c>
      <c r="AE44" s="25">
        <v>2044</v>
      </c>
      <c r="AF44" s="25">
        <v>2045</v>
      </c>
      <c r="AG44" s="25">
        <v>2046</v>
      </c>
      <c r="AH44" s="25">
        <v>2047</v>
      </c>
      <c r="AI44" s="25">
        <v>2048</v>
      </c>
      <c r="AJ44" s="25">
        <v>2049</v>
      </c>
      <c r="AK44" s="25">
        <v>2050</v>
      </c>
      <c r="AL44" s="25">
        <v>2051</v>
      </c>
      <c r="AM44" s="25">
        <v>2052</v>
      </c>
      <c r="AN44" s="25">
        <v>2053</v>
      </c>
      <c r="AO44" s="25">
        <v>2054</v>
      </c>
      <c r="AP44" s="25">
        <v>2055</v>
      </c>
      <c r="AQ44" s="25">
        <v>2056</v>
      </c>
      <c r="AR44" s="25">
        <v>2057</v>
      </c>
      <c r="AS44" s="25">
        <v>2058</v>
      </c>
      <c r="AT44" s="25">
        <v>2059</v>
      </c>
      <c r="AU44" s="25">
        <v>2060</v>
      </c>
    </row>
    <row r="45" spans="2:47">
      <c r="B45" s="27" t="s">
        <v>505</v>
      </c>
      <c r="C45" s="28" t="s">
        <v>506</v>
      </c>
      <c r="D45" s="28">
        <f t="shared" ref="D45:AU45" si="9">+D36-D42</f>
        <v>0</v>
      </c>
      <c r="E45" s="28">
        <f t="shared" si="9"/>
        <v>0</v>
      </c>
      <c r="F45" s="28">
        <f t="shared" si="9"/>
        <v>0</v>
      </c>
      <c r="G45" s="28">
        <f t="shared" si="9"/>
        <v>0</v>
      </c>
      <c r="H45" s="28">
        <f t="shared" si="9"/>
        <v>0</v>
      </c>
      <c r="I45" s="28">
        <f t="shared" si="9"/>
        <v>0</v>
      </c>
      <c r="J45" s="28">
        <f t="shared" si="9"/>
        <v>0.30249999999978172</v>
      </c>
      <c r="K45" s="28">
        <f t="shared" si="9"/>
        <v>0.3000000000001819</v>
      </c>
      <c r="L45" s="28">
        <f t="shared" si="9"/>
        <v>22.859999999998763</v>
      </c>
      <c r="M45" s="28">
        <f t="shared" si="9"/>
        <v>43.79750000000422</v>
      </c>
      <c r="N45" s="28">
        <f t="shared" si="9"/>
        <v>64.165000000002692</v>
      </c>
      <c r="O45" s="28">
        <f t="shared" si="9"/>
        <v>89.312500000001819</v>
      </c>
      <c r="P45" s="28">
        <f t="shared" si="9"/>
        <v>111.57250000000113</v>
      </c>
      <c r="Q45" s="28">
        <f t="shared" si="9"/>
        <v>133.83250000000044</v>
      </c>
      <c r="R45" s="28">
        <f t="shared" si="9"/>
        <v>156.56500000000142</v>
      </c>
      <c r="S45" s="28">
        <f t="shared" si="9"/>
        <v>178.69750000000113</v>
      </c>
      <c r="T45" s="28">
        <f t="shared" si="9"/>
        <v>199.8725000000004</v>
      </c>
      <c r="U45" s="28">
        <f t="shared" si="9"/>
        <v>221.29500000000007</v>
      </c>
      <c r="V45" s="28">
        <f t="shared" si="9"/>
        <v>242.58499999999913</v>
      </c>
      <c r="W45" s="28">
        <f t="shared" si="9"/>
        <v>263.62000000000262</v>
      </c>
      <c r="X45" s="28">
        <f t="shared" si="9"/>
        <v>283.87750000000415</v>
      </c>
      <c r="Y45" s="28">
        <f t="shared" si="9"/>
        <v>304.90500000000429</v>
      </c>
      <c r="Z45" s="28">
        <f t="shared" si="9"/>
        <v>326.34000000000015</v>
      </c>
      <c r="AA45" s="28">
        <f t="shared" si="9"/>
        <v>344.92500000000018</v>
      </c>
      <c r="AB45" s="28">
        <f t="shared" si="9"/>
        <v>364.44750000000022</v>
      </c>
      <c r="AC45" s="28">
        <f t="shared" si="9"/>
        <v>382.69750000000386</v>
      </c>
      <c r="AD45" s="28">
        <f t="shared" si="9"/>
        <v>400.35500000000775</v>
      </c>
      <c r="AE45" s="28">
        <f t="shared" si="9"/>
        <v>418.89500000000317</v>
      </c>
      <c r="AF45" s="28">
        <f t="shared" si="9"/>
        <v>435.2350000000024</v>
      </c>
      <c r="AG45" s="28">
        <f t="shared" si="9"/>
        <v>452.25250000000506</v>
      </c>
      <c r="AH45" s="28">
        <f t="shared" si="9"/>
        <v>469.69500000000608</v>
      </c>
      <c r="AI45" s="28">
        <f t="shared" si="9"/>
        <v>484.02750000000106</v>
      </c>
      <c r="AJ45" s="28">
        <f t="shared" si="9"/>
        <v>498.75250000000779</v>
      </c>
      <c r="AK45" s="28">
        <f t="shared" si="9"/>
        <v>513.59750000000349</v>
      </c>
      <c r="AL45" s="28">
        <f t="shared" si="9"/>
        <v>527.25000000000364</v>
      </c>
      <c r="AM45" s="28">
        <f t="shared" si="9"/>
        <v>540.98500000000331</v>
      </c>
      <c r="AN45" s="28">
        <f t="shared" si="9"/>
        <v>552.60500000000411</v>
      </c>
      <c r="AO45" s="28">
        <f t="shared" si="9"/>
        <v>565.61499999999887</v>
      </c>
      <c r="AP45" s="28">
        <f t="shared" si="9"/>
        <v>576.14000000000487</v>
      </c>
      <c r="AQ45" s="28">
        <f t="shared" si="9"/>
        <v>585.86749999999938</v>
      </c>
      <c r="AR45" s="28">
        <f t="shared" si="9"/>
        <v>594.99000000000342</v>
      </c>
      <c r="AS45" s="28">
        <f t="shared" si="9"/>
        <v>604.19500000000062</v>
      </c>
      <c r="AT45" s="28">
        <f t="shared" si="9"/>
        <v>610.92500000000655</v>
      </c>
      <c r="AU45" s="28">
        <f t="shared" si="9"/>
        <v>616.54250000000411</v>
      </c>
    </row>
    <row r="47" spans="2:47">
      <c r="B47" s="24" t="s">
        <v>509</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510</v>
      </c>
      <c r="C48" s="28" t="s">
        <v>506</v>
      </c>
      <c r="D48" s="28">
        <f t="shared" ref="D48:AU48" si="10">+CONVERT(D25,"Tcal","MWh")*HLOOKUP(D47,FE_SEN,2,FALSE)/1000</f>
        <v>0</v>
      </c>
      <c r="E48" s="28">
        <f t="shared" si="10"/>
        <v>0</v>
      </c>
      <c r="F48" s="28">
        <f t="shared" si="10"/>
        <v>0</v>
      </c>
      <c r="G48" s="28">
        <f t="shared" si="10"/>
        <v>0</v>
      </c>
      <c r="H48" s="28">
        <f t="shared" si="10"/>
        <v>0</v>
      </c>
      <c r="I48" s="28">
        <f t="shared" si="10"/>
        <v>0</v>
      </c>
      <c r="J48" s="28">
        <f t="shared" si="10"/>
        <v>2.1961859400008197</v>
      </c>
      <c r="K48" s="28">
        <f t="shared" si="10"/>
        <v>6.3539048520400581</v>
      </c>
      <c r="L48" s="28">
        <f t="shared" si="10"/>
        <v>10.400855581675472</v>
      </c>
      <c r="M48" s="28">
        <f t="shared" si="10"/>
        <v>11.506342280595256</v>
      </c>
      <c r="N48" s="28">
        <f t="shared" si="10"/>
        <v>14.58038619519002</v>
      </c>
      <c r="O48" s="28">
        <f t="shared" si="10"/>
        <v>12.140533366066633</v>
      </c>
      <c r="P48" s="28">
        <f t="shared" si="10"/>
        <v>2.6094643955734038</v>
      </c>
      <c r="Q48" s="28">
        <f t="shared" si="10"/>
        <v>1.9501764046880765</v>
      </c>
      <c r="R48" s="28">
        <f t="shared" si="10"/>
        <v>1.9653348186711321</v>
      </c>
      <c r="S48" s="28">
        <f t="shared" si="10"/>
        <v>1.9067020338690244</v>
      </c>
      <c r="T48" s="28">
        <f t="shared" si="10"/>
        <v>1.7801873691633781</v>
      </c>
      <c r="U48" s="28">
        <f t="shared" si="10"/>
        <v>1.5903239776549738</v>
      </c>
      <c r="V48" s="28">
        <f t="shared" si="10"/>
        <v>1.3342899479040289</v>
      </c>
      <c r="W48" s="28">
        <f t="shared" si="10"/>
        <v>1.5452585092240729</v>
      </c>
      <c r="X48" s="28">
        <f t="shared" si="10"/>
        <v>1.7636760840467927</v>
      </c>
      <c r="Y48" s="28">
        <f t="shared" si="10"/>
        <v>1.9957457862455663</v>
      </c>
      <c r="Z48" s="28">
        <f t="shared" si="10"/>
        <v>2.2347829129127752</v>
      </c>
      <c r="AA48" s="28">
        <f t="shared" si="10"/>
        <v>2.482938950679265</v>
      </c>
      <c r="AB48" s="28">
        <f t="shared" si="10"/>
        <v>2.7085111230151608</v>
      </c>
      <c r="AC48" s="28">
        <f t="shared" si="10"/>
        <v>2.935946218951226</v>
      </c>
      <c r="AD48" s="28">
        <f t="shared" si="10"/>
        <v>3.1666869847349339</v>
      </c>
      <c r="AE48" s="28">
        <f t="shared" si="10"/>
        <v>3.3982664968895415</v>
      </c>
      <c r="AF48" s="28">
        <f t="shared" si="10"/>
        <v>3.6315830148013131</v>
      </c>
      <c r="AG48" s="28">
        <f t="shared" si="10"/>
        <v>3.868400750353405</v>
      </c>
      <c r="AH48" s="28">
        <f t="shared" si="10"/>
        <v>4.1004269339991328</v>
      </c>
      <c r="AI48" s="28">
        <f t="shared" si="10"/>
        <v>4.3351912123771976</v>
      </c>
      <c r="AJ48" s="28">
        <f t="shared" si="10"/>
        <v>4.5679429850949855</v>
      </c>
      <c r="AK48" s="28">
        <f t="shared" si="10"/>
        <v>4.799809741144542</v>
      </c>
      <c r="AL48" s="28">
        <f t="shared" si="10"/>
        <v>4.927886966193558</v>
      </c>
      <c r="AM48" s="28">
        <f t="shared" si="10"/>
        <v>5.0505633444031792</v>
      </c>
      <c r="AN48" s="28">
        <f t="shared" si="10"/>
        <v>5.1956146595189958</v>
      </c>
      <c r="AO48" s="28">
        <f t="shared" si="10"/>
        <v>5.3483814701196364</v>
      </c>
      <c r="AP48" s="28">
        <f t="shared" si="10"/>
        <v>5.5296956140142592</v>
      </c>
      <c r="AQ48" s="28">
        <f t="shared" si="10"/>
        <v>5.7094666588120964</v>
      </c>
      <c r="AR48" s="28">
        <f t="shared" si="10"/>
        <v>5.9139272891613901</v>
      </c>
      <c r="AS48" s="28">
        <f t="shared" si="10"/>
        <v>6.1330473609319966</v>
      </c>
      <c r="AT48" s="28">
        <f t="shared" si="10"/>
        <v>6.3606544777359906</v>
      </c>
      <c r="AU48" s="28">
        <f t="shared" si="10"/>
        <v>6.5990632882188294</v>
      </c>
    </row>
    <row r="50" spans="2:47">
      <c r="B50" s="24" t="s">
        <v>511</v>
      </c>
      <c r="C50" s="25" t="s">
        <v>422</v>
      </c>
      <c r="D50" s="25">
        <v>2017</v>
      </c>
      <c r="E50" s="25">
        <v>2018</v>
      </c>
      <c r="F50" s="25">
        <v>2019</v>
      </c>
      <c r="G50" s="25">
        <v>2020</v>
      </c>
      <c r="H50" s="25">
        <v>2021</v>
      </c>
      <c r="I50" s="25">
        <v>2022</v>
      </c>
      <c r="J50" s="25">
        <v>2023</v>
      </c>
      <c r="K50" s="25">
        <v>2024</v>
      </c>
      <c r="L50" s="25">
        <v>2025</v>
      </c>
      <c r="M50" s="25">
        <v>2026</v>
      </c>
      <c r="N50" s="25">
        <v>2027</v>
      </c>
      <c r="O50" s="25">
        <v>2028</v>
      </c>
      <c r="P50" s="25">
        <v>2029</v>
      </c>
      <c r="Q50" s="25">
        <v>2030</v>
      </c>
      <c r="R50" s="25">
        <v>2031</v>
      </c>
      <c r="S50" s="25">
        <v>2032</v>
      </c>
      <c r="T50" s="25">
        <v>2033</v>
      </c>
      <c r="U50" s="25">
        <v>2034</v>
      </c>
      <c r="V50" s="25">
        <v>2035</v>
      </c>
      <c r="W50" s="25">
        <v>2036</v>
      </c>
      <c r="X50" s="25">
        <v>2037</v>
      </c>
      <c r="Y50" s="25">
        <v>2038</v>
      </c>
      <c r="Z50" s="25">
        <v>2039</v>
      </c>
      <c r="AA50" s="25">
        <v>2040</v>
      </c>
      <c r="AB50" s="25">
        <v>2041</v>
      </c>
      <c r="AC50" s="25">
        <v>2042</v>
      </c>
      <c r="AD50" s="25">
        <v>2043</v>
      </c>
      <c r="AE50" s="25">
        <v>2044</v>
      </c>
      <c r="AF50" s="25">
        <v>2045</v>
      </c>
      <c r="AG50" s="25">
        <v>2046</v>
      </c>
      <c r="AH50" s="25">
        <v>2047</v>
      </c>
      <c r="AI50" s="25">
        <v>2048</v>
      </c>
      <c r="AJ50" s="25">
        <v>2049</v>
      </c>
      <c r="AK50" s="25">
        <v>2050</v>
      </c>
      <c r="AL50" s="25">
        <v>2051</v>
      </c>
      <c r="AM50" s="25">
        <v>2052</v>
      </c>
      <c r="AN50" s="25">
        <v>2053</v>
      </c>
      <c r="AO50" s="25">
        <v>2054</v>
      </c>
      <c r="AP50" s="25">
        <v>2055</v>
      </c>
      <c r="AQ50" s="25">
        <v>2056</v>
      </c>
      <c r="AR50" s="25">
        <v>2057</v>
      </c>
      <c r="AS50" s="25">
        <v>2058</v>
      </c>
      <c r="AT50" s="25">
        <v>2059</v>
      </c>
      <c r="AU50" s="25">
        <v>2060</v>
      </c>
    </row>
    <row r="51" spans="2:47">
      <c r="B51" s="27" t="s">
        <v>510</v>
      </c>
      <c r="C51" s="28" t="s">
        <v>506</v>
      </c>
      <c r="D51" s="28">
        <f>+D45+D48</f>
        <v>0</v>
      </c>
      <c r="E51" s="28">
        <f t="shared" ref="E51:AU51" si="11">+E45+E48</f>
        <v>0</v>
      </c>
      <c r="F51" s="28">
        <f t="shared" si="11"/>
        <v>0</v>
      </c>
      <c r="G51" s="28">
        <f t="shared" si="11"/>
        <v>0</v>
      </c>
      <c r="H51" s="28">
        <f t="shared" si="11"/>
        <v>0</v>
      </c>
      <c r="I51" s="28">
        <f t="shared" si="11"/>
        <v>0</v>
      </c>
      <c r="J51" s="28">
        <f t="shared" si="11"/>
        <v>2.4986859400006014</v>
      </c>
      <c r="K51" s="28">
        <f t="shared" si="11"/>
        <v>6.65390485204024</v>
      </c>
      <c r="L51" s="28">
        <f t="shared" si="11"/>
        <v>33.260855581674235</v>
      </c>
      <c r="M51" s="28">
        <f t="shared" si="11"/>
        <v>55.303842280599476</v>
      </c>
      <c r="N51" s="28">
        <f t="shared" si="11"/>
        <v>78.745386195192708</v>
      </c>
      <c r="O51" s="28">
        <f t="shared" si="11"/>
        <v>101.45303336606845</v>
      </c>
      <c r="P51" s="28">
        <f t="shared" si="11"/>
        <v>114.18196439557452</v>
      </c>
      <c r="Q51" s="28">
        <f t="shared" si="11"/>
        <v>135.78267640468852</v>
      </c>
      <c r="R51" s="28">
        <f t="shared" si="11"/>
        <v>158.53033481867254</v>
      </c>
      <c r="S51" s="28">
        <f t="shared" si="11"/>
        <v>180.60420203387017</v>
      </c>
      <c r="T51" s="28">
        <f t="shared" si="11"/>
        <v>201.65268736916377</v>
      </c>
      <c r="U51" s="28">
        <f t="shared" si="11"/>
        <v>222.88532397765505</v>
      </c>
      <c r="V51" s="28">
        <f t="shared" si="11"/>
        <v>243.91928994790317</v>
      </c>
      <c r="W51" s="28">
        <f t="shared" si="11"/>
        <v>265.1652585092267</v>
      </c>
      <c r="X51" s="28">
        <f t="shared" si="11"/>
        <v>285.64117608405093</v>
      </c>
      <c r="Y51" s="28">
        <f t="shared" si="11"/>
        <v>306.90074578624984</v>
      </c>
      <c r="Z51" s="28">
        <f t="shared" si="11"/>
        <v>328.57478291291289</v>
      </c>
      <c r="AA51" s="28">
        <f t="shared" si="11"/>
        <v>347.40793895067947</v>
      </c>
      <c r="AB51" s="28">
        <f t="shared" si="11"/>
        <v>367.15601112301539</v>
      </c>
      <c r="AC51" s="28">
        <f t="shared" si="11"/>
        <v>385.6334462189551</v>
      </c>
      <c r="AD51" s="28">
        <f t="shared" si="11"/>
        <v>403.5216869847427</v>
      </c>
      <c r="AE51" s="28">
        <f t="shared" si="11"/>
        <v>422.29326649689273</v>
      </c>
      <c r="AF51" s="28">
        <f t="shared" si="11"/>
        <v>438.86658301480372</v>
      </c>
      <c r="AG51" s="28">
        <f t="shared" si="11"/>
        <v>456.12090075035849</v>
      </c>
      <c r="AH51" s="28">
        <f t="shared" si="11"/>
        <v>473.79542693400521</v>
      </c>
      <c r="AI51" s="28">
        <f t="shared" si="11"/>
        <v>488.36269121237825</v>
      </c>
      <c r="AJ51" s="28">
        <f t="shared" si="11"/>
        <v>503.32044298510277</v>
      </c>
      <c r="AK51" s="28">
        <f t="shared" si="11"/>
        <v>518.39730974114798</v>
      </c>
      <c r="AL51" s="28">
        <f t="shared" si="11"/>
        <v>532.17788696619721</v>
      </c>
      <c r="AM51" s="28">
        <f t="shared" si="11"/>
        <v>546.03556334440646</v>
      </c>
      <c r="AN51" s="28">
        <f t="shared" si="11"/>
        <v>557.80061465952315</v>
      </c>
      <c r="AO51" s="28">
        <f t="shared" si="11"/>
        <v>570.96338147011852</v>
      </c>
      <c r="AP51" s="28">
        <f t="shared" si="11"/>
        <v>581.66969561401913</v>
      </c>
      <c r="AQ51" s="28">
        <f t="shared" si="11"/>
        <v>591.57696665881144</v>
      </c>
      <c r="AR51" s="28">
        <f t="shared" si="11"/>
        <v>600.90392728916481</v>
      </c>
      <c r="AS51" s="28">
        <f t="shared" si="11"/>
        <v>610.3280473609326</v>
      </c>
      <c r="AT51" s="28">
        <f t="shared" si="11"/>
        <v>617.28565447774258</v>
      </c>
      <c r="AU51" s="28">
        <f t="shared" si="11"/>
        <v>623.14156328822298</v>
      </c>
    </row>
    <row r="53" spans="2:47">
      <c r="B53" s="24" t="s">
        <v>497</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397</v>
      </c>
      <c r="C54" s="28" t="s">
        <v>512</v>
      </c>
      <c r="D54" s="28">
        <f t="shared" ref="D54:AU54" si="12">+VLOOKUP($B54,Precios,D$53-2014,FALSE)*D23/1000000</f>
        <v>0</v>
      </c>
      <c r="E54" s="28">
        <f t="shared" si="12"/>
        <v>0</v>
      </c>
      <c r="F54" s="28">
        <f t="shared" si="12"/>
        <v>0</v>
      </c>
      <c r="G54" s="28">
        <f t="shared" si="12"/>
        <v>0</v>
      </c>
      <c r="H54" s="28">
        <f t="shared" si="12"/>
        <v>0</v>
      </c>
      <c r="I54" s="28">
        <f t="shared" si="12"/>
        <v>0</v>
      </c>
      <c r="J54" s="28">
        <f t="shared" si="12"/>
        <v>-2.1792143672520973E-2</v>
      </c>
      <c r="K54" s="28">
        <f t="shared" si="12"/>
        <v>-8.1054401241356336E-2</v>
      </c>
      <c r="L54" s="28">
        <f t="shared" si="12"/>
        <v>2.207134825424161</v>
      </c>
      <c r="M54" s="28">
        <f t="shared" si="12"/>
        <v>4.6281803869432867</v>
      </c>
      <c r="N54" s="28">
        <f t="shared" si="12"/>
        <v>7.0620087800440219</v>
      </c>
      <c r="O54" s="28">
        <f t="shared" si="12"/>
        <v>10.096247798307333</v>
      </c>
      <c r="P54" s="28">
        <f t="shared" si="12"/>
        <v>13.07413252401731</v>
      </c>
      <c r="Q54" s="28">
        <f t="shared" si="12"/>
        <v>16.100552539853577</v>
      </c>
      <c r="R54" s="28">
        <f t="shared" si="12"/>
        <v>19.319806451317483</v>
      </c>
      <c r="S54" s="28">
        <f t="shared" si="12"/>
        <v>22.643168810183887</v>
      </c>
      <c r="T54" s="28">
        <f t="shared" si="12"/>
        <v>25.810726812478475</v>
      </c>
      <c r="U54" s="28">
        <f t="shared" si="12"/>
        <v>29.002123882233729</v>
      </c>
      <c r="V54" s="28">
        <f t="shared" si="12"/>
        <v>32.126831321807472</v>
      </c>
      <c r="W54" s="28">
        <f t="shared" si="12"/>
        <v>35.51681673096931</v>
      </c>
      <c r="X54" s="28">
        <f t="shared" si="12"/>
        <v>38.997506558186934</v>
      </c>
      <c r="Y54" s="28">
        <f t="shared" si="12"/>
        <v>42.522451549394468</v>
      </c>
      <c r="Z54" s="28">
        <f t="shared" si="12"/>
        <v>45.401610974277176</v>
      </c>
      <c r="AA54" s="28">
        <f t="shared" si="12"/>
        <v>49.463197498928039</v>
      </c>
      <c r="AB54" s="28">
        <f t="shared" si="12"/>
        <v>53.033061790276676</v>
      </c>
      <c r="AC54" s="28">
        <f t="shared" si="12"/>
        <v>56.22384857477153</v>
      </c>
      <c r="AD54" s="28">
        <f t="shared" si="12"/>
        <v>59.884198259095953</v>
      </c>
      <c r="AE54" s="28">
        <f t="shared" si="12"/>
        <v>63.113437052256643</v>
      </c>
      <c r="AF54" s="28">
        <f t="shared" si="12"/>
        <v>65.235903889015674</v>
      </c>
      <c r="AG54" s="28">
        <f t="shared" si="12"/>
        <v>69.056841855284176</v>
      </c>
      <c r="AH54" s="28">
        <f t="shared" si="12"/>
        <v>72.180634193482263</v>
      </c>
      <c r="AI54" s="28">
        <f t="shared" si="12"/>
        <v>74.760188031964105</v>
      </c>
      <c r="AJ54" s="28">
        <f t="shared" si="12"/>
        <v>77.355782235788425</v>
      </c>
      <c r="AK54" s="28">
        <f t="shared" si="12"/>
        <v>79.796039668009882</v>
      </c>
      <c r="AL54" s="28">
        <f t="shared" si="12"/>
        <v>82.198743285395253</v>
      </c>
      <c r="AM54" s="28">
        <f t="shared" si="12"/>
        <v>84.282337828596582</v>
      </c>
      <c r="AN54" s="28">
        <f t="shared" si="12"/>
        <v>86.309619005765526</v>
      </c>
      <c r="AO54" s="28">
        <f t="shared" si="12"/>
        <v>88.261815694891084</v>
      </c>
      <c r="AP54" s="28">
        <f t="shared" si="12"/>
        <v>89.988758919886891</v>
      </c>
      <c r="AQ54" s="28">
        <f t="shared" si="12"/>
        <v>91.678159900861019</v>
      </c>
      <c r="AR54" s="28">
        <f t="shared" si="12"/>
        <v>93.217391905748542</v>
      </c>
      <c r="AS54" s="28">
        <f t="shared" si="12"/>
        <v>94.606454934549475</v>
      </c>
      <c r="AT54" s="28">
        <f t="shared" si="12"/>
        <v>95.864120109274651</v>
      </c>
      <c r="AU54" s="28">
        <f t="shared" si="12"/>
        <v>96.952845185902362</v>
      </c>
    </row>
    <row r="55" spans="2:47">
      <c r="B55" s="27" t="s">
        <v>432</v>
      </c>
      <c r="C55" s="28" t="s">
        <v>512</v>
      </c>
      <c r="D55" s="28">
        <f t="shared" ref="D55:AU55" si="13">+VLOOKUP($B55,Precios,D$53-2014,FALSE)*D24/1000000</f>
        <v>0</v>
      </c>
      <c r="E55" s="28">
        <f t="shared" si="13"/>
        <v>0</v>
      </c>
      <c r="F55" s="28">
        <f t="shared" si="13"/>
        <v>0</v>
      </c>
      <c r="G55" s="28">
        <f t="shared" si="13"/>
        <v>0</v>
      </c>
      <c r="H55" s="28">
        <f t="shared" si="13"/>
        <v>0</v>
      </c>
      <c r="I55" s="28">
        <f t="shared" si="13"/>
        <v>0</v>
      </c>
      <c r="J55" s="28">
        <f t="shared" si="13"/>
        <v>0.16367957808436442</v>
      </c>
      <c r="K55" s="28">
        <f t="shared" si="13"/>
        <v>0.14766284384883602</v>
      </c>
      <c r="L55" s="28">
        <f t="shared" si="13"/>
        <v>8.8526553715587468</v>
      </c>
      <c r="M55" s="28">
        <f t="shared" si="13"/>
        <v>17.971212130197575</v>
      </c>
      <c r="N55" s="28">
        <f t="shared" si="13"/>
        <v>27.279142443008155</v>
      </c>
      <c r="O55" s="28">
        <f t="shared" si="13"/>
        <v>38.837441420349698</v>
      </c>
      <c r="P55" s="28">
        <f t="shared" si="13"/>
        <v>50.220738089326083</v>
      </c>
      <c r="Q55" s="28">
        <f t="shared" si="13"/>
        <v>61.705938614236707</v>
      </c>
      <c r="R55" s="28">
        <f t="shared" si="13"/>
        <v>73.633856030596462</v>
      </c>
      <c r="S55" s="28">
        <f t="shared" si="13"/>
        <v>85.998025537841315</v>
      </c>
      <c r="T55" s="28">
        <f t="shared" si="13"/>
        <v>97.740853341773743</v>
      </c>
      <c r="U55" s="28">
        <f t="shared" si="13"/>
        <v>109.51835177059579</v>
      </c>
      <c r="V55" s="28">
        <f t="shared" si="13"/>
        <v>121.44590641325283</v>
      </c>
      <c r="W55" s="28">
        <f t="shared" si="13"/>
        <v>134.04741996822122</v>
      </c>
      <c r="X55" s="28">
        <f t="shared" si="13"/>
        <v>146.81785717644721</v>
      </c>
      <c r="Y55" s="28">
        <f t="shared" si="13"/>
        <v>159.82880918776033</v>
      </c>
      <c r="Z55" s="28">
        <f t="shared" si="13"/>
        <v>170.79907644177379</v>
      </c>
      <c r="AA55" s="28">
        <f t="shared" si="13"/>
        <v>185.62026699225106</v>
      </c>
      <c r="AB55" s="28">
        <f t="shared" si="13"/>
        <v>198.67326449534227</v>
      </c>
      <c r="AC55" s="28">
        <f t="shared" si="13"/>
        <v>210.47498863175821</v>
      </c>
      <c r="AD55" s="28">
        <f t="shared" si="13"/>
        <v>223.59268967377523</v>
      </c>
      <c r="AE55" s="28">
        <f t="shared" si="13"/>
        <v>235.44438939035263</v>
      </c>
      <c r="AF55" s="28">
        <f t="shared" si="13"/>
        <v>243.60599957559182</v>
      </c>
      <c r="AG55" s="28">
        <f t="shared" si="13"/>
        <v>257.22620661562945</v>
      </c>
      <c r="AH55" s="28">
        <f t="shared" si="13"/>
        <v>268.61080680173541</v>
      </c>
      <c r="AI55" s="28">
        <f t="shared" si="13"/>
        <v>278.33759825278383</v>
      </c>
      <c r="AJ55" s="28">
        <f t="shared" si="13"/>
        <v>287.84217076227662</v>
      </c>
      <c r="AK55" s="28">
        <f t="shared" si="13"/>
        <v>297.06555818135604</v>
      </c>
      <c r="AL55" s="28">
        <f t="shared" si="13"/>
        <v>305.51939350178833</v>
      </c>
      <c r="AM55" s="28">
        <f t="shared" si="13"/>
        <v>313.56714939635145</v>
      </c>
      <c r="AN55" s="28">
        <f t="shared" si="13"/>
        <v>321.31957479936932</v>
      </c>
      <c r="AO55" s="28">
        <f t="shared" si="13"/>
        <v>328.6290044650703</v>
      </c>
      <c r="AP55" s="28">
        <f t="shared" si="13"/>
        <v>335.6431036392313</v>
      </c>
      <c r="AQ55" s="28">
        <f t="shared" si="13"/>
        <v>342.32495601040404</v>
      </c>
      <c r="AR55" s="28">
        <f t="shared" si="13"/>
        <v>348.60072895570357</v>
      </c>
      <c r="AS55" s="28">
        <f t="shared" si="13"/>
        <v>354.76575296667579</v>
      </c>
      <c r="AT55" s="28">
        <f t="shared" si="13"/>
        <v>360.85694435476131</v>
      </c>
      <c r="AU55" s="28">
        <f t="shared" si="13"/>
        <v>366.46822369408744</v>
      </c>
    </row>
    <row r="56" spans="2:47">
      <c r="B56" s="27" t="s">
        <v>451</v>
      </c>
      <c r="C56" s="28" t="s">
        <v>512</v>
      </c>
      <c r="D56" s="28">
        <f t="shared" ref="D56:AU56" si="14">+VLOOKUP($B56,Precios,D$53-2014,FALSE)*D25/1000000</f>
        <v>0</v>
      </c>
      <c r="E56" s="28">
        <f t="shared" si="14"/>
        <v>0</v>
      </c>
      <c r="F56" s="28">
        <f t="shared" si="14"/>
        <v>0</v>
      </c>
      <c r="G56" s="28">
        <f t="shared" si="14"/>
        <v>0</v>
      </c>
      <c r="H56" s="28">
        <f t="shared" si="14"/>
        <v>0</v>
      </c>
      <c r="I56" s="28">
        <f t="shared" si="14"/>
        <v>0</v>
      </c>
      <c r="J56" s="28">
        <f t="shared" si="14"/>
        <v>1.0699966322019767</v>
      </c>
      <c r="K56" s="28">
        <f t="shared" si="14"/>
        <v>2.8470911824188119</v>
      </c>
      <c r="L56" s="28">
        <f t="shared" si="14"/>
        <v>5.221721815470878</v>
      </c>
      <c r="M56" s="28">
        <f t="shared" si="14"/>
        <v>7.954244655125839</v>
      </c>
      <c r="N56" s="28">
        <f t="shared" si="14"/>
        <v>10.712779045889999</v>
      </c>
      <c r="O56" s="28">
        <f t="shared" si="14"/>
        <v>14.42526536779746</v>
      </c>
      <c r="P56" s="28">
        <f t="shared" si="14"/>
        <v>18.489232273852824</v>
      </c>
      <c r="Q56" s="28">
        <f t="shared" si="14"/>
        <v>21.884761468216901</v>
      </c>
      <c r="R56" s="28">
        <f t="shared" si="14"/>
        <v>24.726991271010888</v>
      </c>
      <c r="S56" s="28">
        <f t="shared" si="14"/>
        <v>28.887734625713946</v>
      </c>
      <c r="T56" s="28">
        <f t="shared" si="14"/>
        <v>32.161991703190772</v>
      </c>
      <c r="U56" s="28">
        <f t="shared" si="14"/>
        <v>36.244194645040238</v>
      </c>
      <c r="V56" s="28">
        <f t="shared" si="14"/>
        <v>40.636436750691281</v>
      </c>
      <c r="W56" s="28">
        <f t="shared" si="14"/>
        <v>46.23573995776205</v>
      </c>
      <c r="X56" s="28">
        <f t="shared" si="14"/>
        <v>50.373219053566643</v>
      </c>
      <c r="Y56" s="28">
        <f t="shared" si="14"/>
        <v>54.428427547012362</v>
      </c>
      <c r="Z56" s="28">
        <f t="shared" si="14"/>
        <v>59.929670636226767</v>
      </c>
      <c r="AA56" s="28">
        <f t="shared" si="14"/>
        <v>65.200344841916504</v>
      </c>
      <c r="AB56" s="28">
        <f t="shared" si="14"/>
        <v>70.677651157649109</v>
      </c>
      <c r="AC56" s="28">
        <f t="shared" si="14"/>
        <v>75.457358856540708</v>
      </c>
      <c r="AD56" s="28">
        <f t="shared" si="14"/>
        <v>77.076827710697046</v>
      </c>
      <c r="AE56" s="28">
        <f t="shared" si="14"/>
        <v>80.271305147207542</v>
      </c>
      <c r="AF56" s="28">
        <f t="shared" si="14"/>
        <v>87.264721657070652</v>
      </c>
      <c r="AG56" s="28">
        <f t="shared" si="14"/>
        <v>91.084376107794242</v>
      </c>
      <c r="AH56" s="28">
        <f t="shared" si="14"/>
        <v>94.621542443347352</v>
      </c>
      <c r="AI56" s="28">
        <f t="shared" si="14"/>
        <v>98.065573051426838</v>
      </c>
      <c r="AJ56" s="28">
        <f t="shared" si="14"/>
        <v>100.89418167093108</v>
      </c>
      <c r="AK56" s="28">
        <f t="shared" si="14"/>
        <v>103.72549795666613</v>
      </c>
      <c r="AL56" s="28">
        <f t="shared" si="14"/>
        <v>106.49328973625222</v>
      </c>
      <c r="AM56" s="28">
        <f t="shared" si="14"/>
        <v>109.14436740465142</v>
      </c>
      <c r="AN56" s="28">
        <f t="shared" si="14"/>
        <v>112.27897496225633</v>
      </c>
      <c r="AO56" s="28">
        <f t="shared" si="14"/>
        <v>115.5803169644134</v>
      </c>
      <c r="AP56" s="28">
        <f t="shared" si="14"/>
        <v>119.49857641141634</v>
      </c>
      <c r="AQ56" s="28">
        <f t="shared" si="14"/>
        <v>123.38348896951271</v>
      </c>
      <c r="AR56" s="28">
        <f t="shared" si="14"/>
        <v>127.80195175017644</v>
      </c>
      <c r="AS56" s="28">
        <f t="shared" si="14"/>
        <v>132.53720997549249</v>
      </c>
      <c r="AT56" s="28">
        <f t="shared" si="14"/>
        <v>137.45587608981759</v>
      </c>
      <c r="AU56" s="28">
        <f t="shared" si="14"/>
        <v>142.60797042651768</v>
      </c>
    </row>
    <row r="57" spans="2:47">
      <c r="B57" s="27" t="s">
        <v>434</v>
      </c>
      <c r="C57" s="28" t="s">
        <v>512</v>
      </c>
      <c r="D57" s="28">
        <f t="shared" ref="D57:AU57" si="15">+VLOOKUP($B57,Precios,D$53-2014,FALSE)*D26/1000000</f>
        <v>0</v>
      </c>
      <c r="E57" s="28">
        <f t="shared" si="15"/>
        <v>0</v>
      </c>
      <c r="F57" s="28">
        <f t="shared" si="15"/>
        <v>0</v>
      </c>
      <c r="G57" s="28">
        <f t="shared" si="15"/>
        <v>0</v>
      </c>
      <c r="H57" s="28">
        <f t="shared" si="15"/>
        <v>0</v>
      </c>
      <c r="I57" s="28">
        <f t="shared" si="15"/>
        <v>0</v>
      </c>
      <c r="J57" s="28">
        <f t="shared" si="15"/>
        <v>0.15254695293534443</v>
      </c>
      <c r="K57" s="28">
        <f t="shared" si="15"/>
        <v>0.22734079203770768</v>
      </c>
      <c r="L57" s="28">
        <f t="shared" si="15"/>
        <v>5.6556373320759699</v>
      </c>
      <c r="M57" s="28">
        <f t="shared" si="15"/>
        <v>11.375059333711057</v>
      </c>
      <c r="N57" s="28">
        <f t="shared" si="15"/>
        <v>17.602056970561573</v>
      </c>
      <c r="O57" s="28">
        <f t="shared" si="15"/>
        <v>24.329078717038062</v>
      </c>
      <c r="P57" s="28">
        <f t="shared" si="15"/>
        <v>31.362837685017059</v>
      </c>
      <c r="Q57" s="28">
        <f t="shared" si="15"/>
        <v>38.521129859890635</v>
      </c>
      <c r="R57" s="28">
        <f t="shared" si="15"/>
        <v>46.01649681026926</v>
      </c>
      <c r="S57" s="28">
        <f t="shared" si="15"/>
        <v>53.397120266975904</v>
      </c>
      <c r="T57" s="28">
        <f t="shared" si="15"/>
        <v>61.309768902320819</v>
      </c>
      <c r="U57" s="28">
        <f t="shared" si="15"/>
        <v>68.792176278932843</v>
      </c>
      <c r="V57" s="28">
        <f t="shared" si="15"/>
        <v>76.674056731462755</v>
      </c>
      <c r="W57" s="28">
        <f t="shared" si="15"/>
        <v>84.277985381004157</v>
      </c>
      <c r="X57" s="28">
        <f t="shared" si="15"/>
        <v>92.558379116940245</v>
      </c>
      <c r="Y57" s="28">
        <f t="shared" si="15"/>
        <v>101.20845283284248</v>
      </c>
      <c r="Z57" s="28">
        <f t="shared" si="15"/>
        <v>110.43287398140943</v>
      </c>
      <c r="AA57" s="28">
        <f t="shared" si="15"/>
        <v>117.8444419481431</v>
      </c>
      <c r="AB57" s="28">
        <f t="shared" si="15"/>
        <v>127.77749897093842</v>
      </c>
      <c r="AC57" s="28">
        <f t="shared" si="15"/>
        <v>136.40758484365966</v>
      </c>
      <c r="AD57" s="28">
        <f t="shared" si="15"/>
        <v>144.39499357184962</v>
      </c>
      <c r="AE57" s="28">
        <f t="shared" si="15"/>
        <v>153.27188960125855</v>
      </c>
      <c r="AF57" s="28">
        <f t="shared" si="15"/>
        <v>161.03748477502177</v>
      </c>
      <c r="AG57" s="28">
        <f t="shared" si="15"/>
        <v>166.28423260646107</v>
      </c>
      <c r="AH57" s="28">
        <f t="shared" si="15"/>
        <v>175.33075390622344</v>
      </c>
      <c r="AI57" s="28">
        <f t="shared" si="15"/>
        <v>182.53371379871152</v>
      </c>
      <c r="AJ57" s="28">
        <f t="shared" si="15"/>
        <v>188.62709339070867</v>
      </c>
      <c r="AK57" s="28">
        <f t="shared" si="15"/>
        <v>194.4664215534458</v>
      </c>
      <c r="AL57" s="28">
        <f t="shared" si="15"/>
        <v>199.44856530724311</v>
      </c>
      <c r="AM57" s="28">
        <f t="shared" si="15"/>
        <v>204.07251571926432</v>
      </c>
      <c r="AN57" s="28">
        <f t="shared" si="15"/>
        <v>208.20802066522668</v>
      </c>
      <c r="AO57" s="28">
        <f t="shared" si="15"/>
        <v>211.95276923834228</v>
      </c>
      <c r="AP57" s="28">
        <f t="shared" si="15"/>
        <v>215.11138325218755</v>
      </c>
      <c r="AQ57" s="28">
        <f t="shared" si="15"/>
        <v>217.81411483104463</v>
      </c>
      <c r="AR57" s="28">
        <f t="shared" si="15"/>
        <v>219.76789669527886</v>
      </c>
      <c r="AS57" s="28">
        <f t="shared" si="15"/>
        <v>221.13554400024276</v>
      </c>
      <c r="AT57" s="28">
        <f t="shared" si="15"/>
        <v>221.78680462165445</v>
      </c>
      <c r="AU57" s="28">
        <f t="shared" si="15"/>
        <v>221.65655249737199</v>
      </c>
    </row>
    <row r="58" spans="2:47">
      <c r="B58" s="27" t="s">
        <v>439</v>
      </c>
      <c r="C58" s="28" t="s">
        <v>512</v>
      </c>
      <c r="D58" s="28">
        <f t="shared" ref="D58:AU58" si="16">+VLOOKUP($B58,Precios,D$53-2014,FALSE)*D27/1000000</f>
        <v>0</v>
      </c>
      <c r="E58" s="28">
        <f t="shared" si="16"/>
        <v>0</v>
      </c>
      <c r="F58" s="28">
        <f t="shared" si="16"/>
        <v>0</v>
      </c>
      <c r="G58" s="28">
        <f t="shared" si="16"/>
        <v>0</v>
      </c>
      <c r="H58" s="28">
        <f t="shared" si="16"/>
        <v>0</v>
      </c>
      <c r="I58" s="28">
        <f t="shared" si="16"/>
        <v>0</v>
      </c>
      <c r="J58" s="28">
        <f t="shared" si="16"/>
        <v>0</v>
      </c>
      <c r="K58" s="28">
        <f t="shared" si="16"/>
        <v>0</v>
      </c>
      <c r="L58" s="28">
        <f t="shared" si="16"/>
        <v>0</v>
      </c>
      <c r="M58" s="28">
        <f t="shared" si="16"/>
        <v>0</v>
      </c>
      <c r="N58" s="28">
        <f t="shared" si="16"/>
        <v>0</v>
      </c>
      <c r="O58" s="28">
        <f t="shared" si="16"/>
        <v>0</v>
      </c>
      <c r="P58" s="28">
        <f t="shared" si="16"/>
        <v>0</v>
      </c>
      <c r="Q58" s="28">
        <f t="shared" si="16"/>
        <v>0</v>
      </c>
      <c r="R58" s="28">
        <f t="shared" si="16"/>
        <v>0</v>
      </c>
      <c r="S58" s="28">
        <f t="shared" si="16"/>
        <v>0</v>
      </c>
      <c r="T58" s="28">
        <f t="shared" si="16"/>
        <v>0</v>
      </c>
      <c r="U58" s="28">
        <f t="shared" si="16"/>
        <v>0</v>
      </c>
      <c r="V58" s="28">
        <f t="shared" si="16"/>
        <v>0</v>
      </c>
      <c r="W58" s="28">
        <f t="shared" si="16"/>
        <v>0</v>
      </c>
      <c r="X58" s="28">
        <f t="shared" si="16"/>
        <v>0</v>
      </c>
      <c r="Y58" s="28">
        <f t="shared" si="16"/>
        <v>0</v>
      </c>
      <c r="Z58" s="28">
        <f t="shared" si="16"/>
        <v>0</v>
      </c>
      <c r="AA58" s="28">
        <f t="shared" si="16"/>
        <v>0</v>
      </c>
      <c r="AB58" s="28">
        <f t="shared" si="16"/>
        <v>0</v>
      </c>
      <c r="AC58" s="28">
        <f t="shared" si="16"/>
        <v>0</v>
      </c>
      <c r="AD58" s="28">
        <f t="shared" si="16"/>
        <v>0</v>
      </c>
      <c r="AE58" s="28">
        <f t="shared" si="16"/>
        <v>0</v>
      </c>
      <c r="AF58" s="28">
        <f t="shared" si="16"/>
        <v>0</v>
      </c>
      <c r="AG58" s="28">
        <f t="shared" si="16"/>
        <v>0</v>
      </c>
      <c r="AH58" s="28">
        <f t="shared" si="16"/>
        <v>0</v>
      </c>
      <c r="AI58" s="28">
        <f t="shared" si="16"/>
        <v>0</v>
      </c>
      <c r="AJ58" s="28">
        <f t="shared" si="16"/>
        <v>0</v>
      </c>
      <c r="AK58" s="28">
        <f t="shared" si="16"/>
        <v>0</v>
      </c>
      <c r="AL58" s="28">
        <f t="shared" si="16"/>
        <v>0</v>
      </c>
      <c r="AM58" s="28">
        <f t="shared" si="16"/>
        <v>0</v>
      </c>
      <c r="AN58" s="28">
        <f t="shared" si="16"/>
        <v>0</v>
      </c>
      <c r="AO58" s="28">
        <f t="shared" si="16"/>
        <v>0</v>
      </c>
      <c r="AP58" s="28">
        <f t="shared" si="16"/>
        <v>0</v>
      </c>
      <c r="AQ58" s="28">
        <f t="shared" si="16"/>
        <v>0</v>
      </c>
      <c r="AR58" s="28">
        <f t="shared" si="16"/>
        <v>0</v>
      </c>
      <c r="AS58" s="28">
        <f t="shared" si="16"/>
        <v>0</v>
      </c>
      <c r="AT58" s="28">
        <f t="shared" si="16"/>
        <v>0</v>
      </c>
      <c r="AU58" s="28">
        <f t="shared" si="16"/>
        <v>0</v>
      </c>
    </row>
    <row r="59" spans="2:47">
      <c r="B59" s="27" t="s">
        <v>429</v>
      </c>
      <c r="C59" s="28" t="s">
        <v>512</v>
      </c>
      <c r="D59" s="28">
        <f t="shared" ref="D59:AU59" si="17">+VLOOKUP($B59,Precios,D$53-2014,FALSE)*D28/1000000</f>
        <v>0</v>
      </c>
      <c r="E59" s="28">
        <f t="shared" si="17"/>
        <v>0</v>
      </c>
      <c r="F59" s="28">
        <f t="shared" si="17"/>
        <v>0</v>
      </c>
      <c r="G59" s="28">
        <f t="shared" si="17"/>
        <v>0</v>
      </c>
      <c r="H59" s="28">
        <f t="shared" si="17"/>
        <v>0</v>
      </c>
      <c r="I59" s="28">
        <f t="shared" si="17"/>
        <v>0</v>
      </c>
      <c r="J59" s="28">
        <f t="shared" si="17"/>
        <v>0</v>
      </c>
      <c r="K59" s="28">
        <f t="shared" si="17"/>
        <v>0</v>
      </c>
      <c r="L59" s="28">
        <f t="shared" si="17"/>
        <v>0</v>
      </c>
      <c r="M59" s="28">
        <f t="shared" si="17"/>
        <v>0</v>
      </c>
      <c r="N59" s="28">
        <f t="shared" si="17"/>
        <v>0</v>
      </c>
      <c r="O59" s="28">
        <f t="shared" si="17"/>
        <v>0</v>
      </c>
      <c r="P59" s="28">
        <f t="shared" si="17"/>
        <v>0</v>
      </c>
      <c r="Q59" s="28">
        <f t="shared" si="17"/>
        <v>0</v>
      </c>
      <c r="R59" s="28">
        <f t="shared" si="17"/>
        <v>0</v>
      </c>
      <c r="S59" s="28">
        <f t="shared" si="17"/>
        <v>0</v>
      </c>
      <c r="T59" s="28">
        <f t="shared" si="17"/>
        <v>0</v>
      </c>
      <c r="U59" s="28">
        <f t="shared" si="17"/>
        <v>0</v>
      </c>
      <c r="V59" s="28">
        <f t="shared" si="17"/>
        <v>0</v>
      </c>
      <c r="W59" s="28">
        <f t="shared" si="17"/>
        <v>0</v>
      </c>
      <c r="X59" s="28">
        <f t="shared" si="17"/>
        <v>0</v>
      </c>
      <c r="Y59" s="28">
        <f t="shared" si="17"/>
        <v>0</v>
      </c>
      <c r="Z59" s="28">
        <f t="shared" si="17"/>
        <v>0</v>
      </c>
      <c r="AA59" s="28">
        <f t="shared" si="17"/>
        <v>0</v>
      </c>
      <c r="AB59" s="28">
        <f t="shared" si="17"/>
        <v>0</v>
      </c>
      <c r="AC59" s="28">
        <f t="shared" si="17"/>
        <v>0</v>
      </c>
      <c r="AD59" s="28">
        <f t="shared" si="17"/>
        <v>0</v>
      </c>
      <c r="AE59" s="28">
        <f t="shared" si="17"/>
        <v>0</v>
      </c>
      <c r="AF59" s="28">
        <f t="shared" si="17"/>
        <v>0</v>
      </c>
      <c r="AG59" s="28">
        <f t="shared" si="17"/>
        <v>0</v>
      </c>
      <c r="AH59" s="28">
        <f t="shared" si="17"/>
        <v>0</v>
      </c>
      <c r="AI59" s="28">
        <f t="shared" si="17"/>
        <v>0</v>
      </c>
      <c r="AJ59" s="28">
        <f t="shared" si="17"/>
        <v>0</v>
      </c>
      <c r="AK59" s="28">
        <f t="shared" si="17"/>
        <v>0</v>
      </c>
      <c r="AL59" s="28">
        <f t="shared" si="17"/>
        <v>0</v>
      </c>
      <c r="AM59" s="28">
        <f t="shared" si="17"/>
        <v>0</v>
      </c>
      <c r="AN59" s="28">
        <f t="shared" si="17"/>
        <v>0</v>
      </c>
      <c r="AO59" s="28">
        <f t="shared" si="17"/>
        <v>0</v>
      </c>
      <c r="AP59" s="28">
        <f t="shared" si="17"/>
        <v>0</v>
      </c>
      <c r="AQ59" s="28">
        <f t="shared" si="17"/>
        <v>0</v>
      </c>
      <c r="AR59" s="28">
        <f t="shared" si="17"/>
        <v>0</v>
      </c>
      <c r="AS59" s="28">
        <f t="shared" si="17"/>
        <v>0</v>
      </c>
      <c r="AT59" s="28">
        <f t="shared" si="17"/>
        <v>0</v>
      </c>
      <c r="AU59" s="28">
        <f t="shared" si="17"/>
        <v>0</v>
      </c>
    </row>
    <row r="60" spans="2:47">
      <c r="B60" s="27" t="s">
        <v>436</v>
      </c>
      <c r="C60" s="28" t="s">
        <v>512</v>
      </c>
      <c r="D60" s="28">
        <f t="shared" ref="D60:AU60" si="18">+VLOOKUP($B60,Precios,D$53-2014,FALSE)*D29/1000000</f>
        <v>0</v>
      </c>
      <c r="E60" s="28">
        <f t="shared" si="18"/>
        <v>0</v>
      </c>
      <c r="F60" s="28">
        <f t="shared" si="18"/>
        <v>0</v>
      </c>
      <c r="G60" s="28">
        <f t="shared" si="18"/>
        <v>0</v>
      </c>
      <c r="H60" s="28">
        <f t="shared" si="18"/>
        <v>0</v>
      </c>
      <c r="I60" s="28">
        <f t="shared" si="18"/>
        <v>0</v>
      </c>
      <c r="J60" s="28">
        <f t="shared" si="18"/>
        <v>-7.992153456008308E-2</v>
      </c>
      <c r="K60" s="28">
        <f t="shared" si="18"/>
        <v>-0.24453189117011295</v>
      </c>
      <c r="L60" s="28">
        <f t="shared" si="18"/>
        <v>8.5289877705601729</v>
      </c>
      <c r="M60" s="28">
        <f t="shared" si="18"/>
        <v>17.707482896519817</v>
      </c>
      <c r="N60" s="28">
        <f t="shared" si="18"/>
        <v>26.913782329559936</v>
      </c>
      <c r="O60" s="28">
        <f t="shared" si="18"/>
        <v>36.161218641099843</v>
      </c>
      <c r="P60" s="28">
        <f t="shared" si="18"/>
        <v>45.207130728199843</v>
      </c>
      <c r="Q60" s="28">
        <f t="shared" si="18"/>
        <v>53.906411870040294</v>
      </c>
      <c r="R60" s="28">
        <f t="shared" si="18"/>
        <v>63.066644951309932</v>
      </c>
      <c r="S60" s="28">
        <f t="shared" si="18"/>
        <v>72.557608870889936</v>
      </c>
      <c r="T60" s="28">
        <f t="shared" si="18"/>
        <v>82.024989670020048</v>
      </c>
      <c r="U60" s="28">
        <f t="shared" si="18"/>
        <v>91.402234131919727</v>
      </c>
      <c r="V60" s="28">
        <f t="shared" si="18"/>
        <v>101.22441009205028</v>
      </c>
      <c r="W60" s="28">
        <f t="shared" si="18"/>
        <v>111.20623205807995</v>
      </c>
      <c r="X60" s="28">
        <f t="shared" si="18"/>
        <v>121.07242888499007</v>
      </c>
      <c r="Y60" s="28">
        <f t="shared" si="18"/>
        <v>130.95777554910001</v>
      </c>
      <c r="Z60" s="28">
        <f t="shared" si="18"/>
        <v>140.90008972425008</v>
      </c>
      <c r="AA60" s="28">
        <f t="shared" si="18"/>
        <v>150.42048245649005</v>
      </c>
      <c r="AB60" s="28">
        <f t="shared" si="18"/>
        <v>161.41721577675017</v>
      </c>
      <c r="AC60" s="28">
        <f t="shared" si="18"/>
        <v>169.2779862524101</v>
      </c>
      <c r="AD60" s="28">
        <f t="shared" si="18"/>
        <v>176.88299460768013</v>
      </c>
      <c r="AE60" s="28">
        <f t="shared" si="18"/>
        <v>184.3105353692099</v>
      </c>
      <c r="AF60" s="28">
        <f t="shared" si="18"/>
        <v>191.56060853699981</v>
      </c>
      <c r="AG60" s="28">
        <f t="shared" si="18"/>
        <v>198.60189630039005</v>
      </c>
      <c r="AH60" s="28">
        <f t="shared" si="18"/>
        <v>205.45527719981965</v>
      </c>
      <c r="AI60" s="28">
        <f t="shared" si="18"/>
        <v>212.12075123528987</v>
      </c>
      <c r="AJ60" s="28">
        <f t="shared" si="18"/>
        <v>218.59309877169008</v>
      </c>
      <c r="AK60" s="28">
        <f t="shared" si="18"/>
        <v>224.85666090369045</v>
      </c>
      <c r="AL60" s="28">
        <f t="shared" si="18"/>
        <v>231.39686369652043</v>
      </c>
      <c r="AM60" s="28">
        <f t="shared" si="18"/>
        <v>237.59779020720021</v>
      </c>
      <c r="AN60" s="28">
        <f t="shared" si="18"/>
        <v>243.42812262507005</v>
      </c>
      <c r="AO60" s="28">
        <f t="shared" si="18"/>
        <v>248.75737007237996</v>
      </c>
      <c r="AP60" s="28">
        <f t="shared" si="18"/>
        <v>252.86522290395018</v>
      </c>
      <c r="AQ60" s="28">
        <f t="shared" si="18"/>
        <v>256.98873464085</v>
      </c>
      <c r="AR60" s="28">
        <f t="shared" si="18"/>
        <v>259.91694993755993</v>
      </c>
      <c r="AS60" s="28">
        <f t="shared" si="18"/>
        <v>262.41715515524999</v>
      </c>
      <c r="AT60" s="28">
        <f t="shared" si="18"/>
        <v>264.45281284814996</v>
      </c>
      <c r="AU60" s="28">
        <f t="shared" si="18"/>
        <v>266.08655863757997</v>
      </c>
    </row>
    <row r="61" spans="2:47">
      <c r="B61" s="27" t="s">
        <v>501</v>
      </c>
      <c r="C61" s="29" t="s">
        <v>512</v>
      </c>
      <c r="D61" s="30">
        <f t="shared" ref="D61:AU61" si="19">SUM(D54:D60)</f>
        <v>0</v>
      </c>
      <c r="E61" s="30">
        <f t="shared" si="19"/>
        <v>0</v>
      </c>
      <c r="F61" s="30">
        <f t="shared" si="19"/>
        <v>0</v>
      </c>
      <c r="G61" s="30">
        <f t="shared" si="19"/>
        <v>0</v>
      </c>
      <c r="H61" s="30">
        <f t="shared" si="19"/>
        <v>0</v>
      </c>
      <c r="I61" s="30">
        <f t="shared" si="19"/>
        <v>0</v>
      </c>
      <c r="J61" s="30">
        <f t="shared" si="19"/>
        <v>1.2845094849890817</v>
      </c>
      <c r="K61" s="30">
        <f t="shared" si="19"/>
        <v>2.8965085258938861</v>
      </c>
      <c r="L61" s="30">
        <f t="shared" si="19"/>
        <v>30.466137115089928</v>
      </c>
      <c r="M61" s="30">
        <f t="shared" si="19"/>
        <v>59.636179402497575</v>
      </c>
      <c r="N61" s="30">
        <f t="shared" si="19"/>
        <v>89.569769569063695</v>
      </c>
      <c r="O61" s="30">
        <f t="shared" si="19"/>
        <v>123.8492519445924</v>
      </c>
      <c r="P61" s="30">
        <f t="shared" si="19"/>
        <v>158.35407130041312</v>
      </c>
      <c r="Q61" s="30">
        <f t="shared" si="19"/>
        <v>192.11879435223813</v>
      </c>
      <c r="R61" s="30">
        <f t="shared" si="19"/>
        <v>226.76379551450404</v>
      </c>
      <c r="S61" s="30">
        <f t="shared" si="19"/>
        <v>263.483658111605</v>
      </c>
      <c r="T61" s="30">
        <f t="shared" si="19"/>
        <v>299.04833042978385</v>
      </c>
      <c r="U61" s="30">
        <f t="shared" si="19"/>
        <v>334.9590807087223</v>
      </c>
      <c r="V61" s="30">
        <f t="shared" si="19"/>
        <v>372.10764130926458</v>
      </c>
      <c r="W61" s="30">
        <f t="shared" si="19"/>
        <v>411.28419409603669</v>
      </c>
      <c r="X61" s="30">
        <f t="shared" si="19"/>
        <v>449.81939079013108</v>
      </c>
      <c r="Y61" s="30">
        <f t="shared" si="19"/>
        <v>488.94591666610961</v>
      </c>
      <c r="Z61" s="30">
        <f t="shared" si="19"/>
        <v>527.46332175793725</v>
      </c>
      <c r="AA61" s="30">
        <f t="shared" si="19"/>
        <v>568.54873373772875</v>
      </c>
      <c r="AB61" s="30">
        <f t="shared" si="19"/>
        <v>611.57869219095664</v>
      </c>
      <c r="AC61" s="30">
        <f t="shared" si="19"/>
        <v>647.8417671591402</v>
      </c>
      <c r="AD61" s="30">
        <f t="shared" si="19"/>
        <v>681.831703823098</v>
      </c>
      <c r="AE61" s="30">
        <f t="shared" si="19"/>
        <v>716.41155656028525</v>
      </c>
      <c r="AF61" s="30">
        <f t="shared" si="19"/>
        <v>748.70471843369978</v>
      </c>
      <c r="AG61" s="30">
        <f t="shared" si="19"/>
        <v>782.253553485559</v>
      </c>
      <c r="AH61" s="30">
        <f t="shared" si="19"/>
        <v>816.19901454460808</v>
      </c>
      <c r="AI61" s="30">
        <f t="shared" si="19"/>
        <v>845.81782437017614</v>
      </c>
      <c r="AJ61" s="30">
        <f t="shared" si="19"/>
        <v>873.31232683139478</v>
      </c>
      <c r="AK61" s="30">
        <f t="shared" si="19"/>
        <v>899.91017826316829</v>
      </c>
      <c r="AL61" s="30">
        <f t="shared" si="19"/>
        <v>925.05685552719933</v>
      </c>
      <c r="AM61" s="30">
        <f t="shared" si="19"/>
        <v>948.66416055606396</v>
      </c>
      <c r="AN61" s="30">
        <f t="shared" si="19"/>
        <v>971.54431205768788</v>
      </c>
      <c r="AO61" s="30">
        <f t="shared" si="19"/>
        <v>993.18127643509706</v>
      </c>
      <c r="AP61" s="30">
        <f t="shared" si="19"/>
        <v>1013.1070451266723</v>
      </c>
      <c r="AQ61" s="30">
        <f t="shared" si="19"/>
        <v>1032.1894543526723</v>
      </c>
      <c r="AR61" s="30">
        <f t="shared" si="19"/>
        <v>1049.3049192444673</v>
      </c>
      <c r="AS61" s="30">
        <f t="shared" si="19"/>
        <v>1065.4621170322105</v>
      </c>
      <c r="AT61" s="30">
        <f t="shared" si="19"/>
        <v>1080.4165580236581</v>
      </c>
      <c r="AU61" s="30">
        <f t="shared" si="19"/>
        <v>1093.7721504414594</v>
      </c>
    </row>
    <row r="63" spans="2:47">
      <c r="B63" s="24" t="s">
        <v>513</v>
      </c>
      <c r="C63" s="30" t="s">
        <v>512</v>
      </c>
      <c r="D63" s="30">
        <f>+NPV(Td,G61:AK61)</f>
        <v>3458.9018222536256</v>
      </c>
    </row>
    <row r="65" spans="2:47">
      <c r="B65" s="24" t="s">
        <v>532</v>
      </c>
      <c r="C65" s="25" t="s">
        <v>422</v>
      </c>
      <c r="D65" s="25">
        <v>2017</v>
      </c>
      <c r="E65" s="25">
        <v>2018</v>
      </c>
      <c r="F65" s="25">
        <v>2019</v>
      </c>
      <c r="G65" s="25">
        <v>2020</v>
      </c>
      <c r="H65" s="25">
        <v>2021</v>
      </c>
      <c r="I65" s="25">
        <v>2022</v>
      </c>
      <c r="J65" s="25">
        <v>2023</v>
      </c>
      <c r="K65" s="25">
        <v>2024</v>
      </c>
      <c r="L65" s="25">
        <v>2025</v>
      </c>
      <c r="M65" s="25">
        <v>2026</v>
      </c>
      <c r="N65" s="25">
        <v>2027</v>
      </c>
      <c r="O65" s="25">
        <v>2028</v>
      </c>
      <c r="P65" s="25">
        <v>2029</v>
      </c>
      <c r="Q65" s="25">
        <v>2030</v>
      </c>
      <c r="R65" s="25">
        <v>2031</v>
      </c>
      <c r="S65" s="25">
        <v>2032</v>
      </c>
      <c r="T65" s="25">
        <v>2033</v>
      </c>
      <c r="U65" s="25">
        <v>2034</v>
      </c>
      <c r="V65" s="25">
        <v>2035</v>
      </c>
      <c r="W65" s="25">
        <v>2036</v>
      </c>
      <c r="X65" s="25">
        <v>2037</v>
      </c>
      <c r="Y65" s="25">
        <v>2038</v>
      </c>
      <c r="Z65" s="25">
        <v>2039</v>
      </c>
      <c r="AA65" s="25">
        <v>2040</v>
      </c>
      <c r="AB65" s="25">
        <v>2041</v>
      </c>
      <c r="AC65" s="25">
        <v>2042</v>
      </c>
      <c r="AD65" s="25">
        <v>2043</v>
      </c>
      <c r="AE65" s="25">
        <v>2044</v>
      </c>
      <c r="AF65" s="25">
        <v>2045</v>
      </c>
      <c r="AG65" s="25">
        <v>2046</v>
      </c>
      <c r="AH65" s="25">
        <v>2047</v>
      </c>
      <c r="AI65" s="25">
        <v>2048</v>
      </c>
      <c r="AJ65" s="25">
        <v>2049</v>
      </c>
      <c r="AK65" s="25">
        <v>2050</v>
      </c>
      <c r="AL65" s="25">
        <v>2051</v>
      </c>
      <c r="AM65" s="25">
        <v>2052</v>
      </c>
      <c r="AN65" s="25">
        <v>2053</v>
      </c>
      <c r="AO65" s="25">
        <v>2054</v>
      </c>
      <c r="AP65" s="25">
        <v>2055</v>
      </c>
      <c r="AQ65" s="25">
        <v>2056</v>
      </c>
      <c r="AR65" s="25">
        <v>2057</v>
      </c>
      <c r="AS65" s="25">
        <v>2058</v>
      </c>
      <c r="AT65" s="25">
        <v>2059</v>
      </c>
      <c r="AU65" s="25">
        <v>2060</v>
      </c>
    </row>
    <row r="66" spans="2:47">
      <c r="B66" s="27" t="s">
        <v>629</v>
      </c>
      <c r="C66" s="28" t="s">
        <v>630</v>
      </c>
      <c r="H66" s="28">
        <v>7461632.5621870756</v>
      </c>
      <c r="I66" s="28">
        <v>8893390.7282452583</v>
      </c>
      <c r="J66" s="28">
        <v>8347862.923086524</v>
      </c>
      <c r="K66" s="28">
        <v>8056381.1796780825</v>
      </c>
      <c r="L66" s="28">
        <v>7954015.2070174217</v>
      </c>
      <c r="M66" s="28">
        <v>7863698.7222934961</v>
      </c>
      <c r="N66" s="28">
        <v>7747319.1235423088</v>
      </c>
      <c r="O66" s="28">
        <v>7626702.1355765462</v>
      </c>
      <c r="P66" s="28">
        <v>7505698.5032552481</v>
      </c>
      <c r="Q66" s="28">
        <v>7385883.9389254451</v>
      </c>
      <c r="R66" s="28">
        <v>7264271.0328438282</v>
      </c>
      <c r="S66" s="28">
        <v>7141607.5064252615</v>
      </c>
      <c r="T66" s="28">
        <v>7016522.670894444</v>
      </c>
      <c r="U66" s="28">
        <v>6889303.5497623682</v>
      </c>
      <c r="V66" s="28">
        <v>6759528.5605691075</v>
      </c>
      <c r="W66" s="28">
        <v>6627471.740260303</v>
      </c>
      <c r="X66" s="28">
        <v>6493176.1338994503</v>
      </c>
      <c r="Y66" s="28">
        <v>6356940.3722087145</v>
      </c>
      <c r="Z66" s="28">
        <v>6218946.5091770887</v>
      </c>
      <c r="AA66" s="28">
        <v>6079420.7504799962</v>
      </c>
      <c r="AB66" s="28">
        <v>5938486.2005815506</v>
      </c>
      <c r="AC66" s="28">
        <v>5796222.7334469557</v>
      </c>
      <c r="AD66" s="28">
        <v>5652620.6211420298</v>
      </c>
      <c r="AE66" s="28">
        <v>5507616.4659221172</v>
      </c>
      <c r="AF66" s="28">
        <v>5361092.8291350603</v>
      </c>
      <c r="AG66" s="28">
        <v>5212908.835785985</v>
      </c>
      <c r="AH66" s="28">
        <v>5062915.5017338991</v>
      </c>
      <c r="AI66" s="28">
        <v>4910979.5714863539</v>
      </c>
      <c r="AJ66" s="28">
        <v>4756996.894974947</v>
      </c>
      <c r="AK66" s="28">
        <v>4600904.268897891</v>
      </c>
      <c r="AL66" s="28">
        <v>4442683.2599307299</v>
      </c>
      <c r="AM66" s="28">
        <v>4291487.9027040005</v>
      </c>
      <c r="AN66" s="28">
        <v>4151413.0879609585</v>
      </c>
      <c r="AO66" s="28">
        <v>4022341.262794137</v>
      </c>
      <c r="AP66" s="28">
        <v>3903990.8111746311</v>
      </c>
      <c r="AQ66" s="28">
        <v>3795818.6058628559</v>
      </c>
      <c r="AR66" s="28">
        <v>3697105.8185882568</v>
      </c>
      <c r="AS66" s="28">
        <v>3607066.4224230051</v>
      </c>
      <c r="AT66" s="28">
        <v>3524864.1352881193</v>
      </c>
      <c r="AU66" s="28">
        <v>3449674.5365024805</v>
      </c>
    </row>
    <row r="68" spans="2:47">
      <c r="B68" s="42" t="s">
        <v>631</v>
      </c>
      <c r="C68" s="43" t="s">
        <v>632</v>
      </c>
      <c r="D68" s="44">
        <v>19.444444444444443</v>
      </c>
    </row>
    <row r="69" spans="2:47">
      <c r="B69" s="42" t="s">
        <v>633</v>
      </c>
      <c r="C69" s="43" t="s">
        <v>401</v>
      </c>
      <c r="D69" s="45">
        <v>7.0000000000000007E-2</v>
      </c>
    </row>
    <row r="71" spans="2:47">
      <c r="B71" s="24" t="s">
        <v>475</v>
      </c>
      <c r="C71" s="25" t="s">
        <v>422</v>
      </c>
      <c r="D71" s="25">
        <v>2017</v>
      </c>
      <c r="E71" s="25">
        <v>2018</v>
      </c>
      <c r="F71" s="25">
        <v>2019</v>
      </c>
      <c r="G71" s="25">
        <v>2020</v>
      </c>
      <c r="H71" s="25">
        <v>2021</v>
      </c>
      <c r="I71" s="25">
        <v>2022</v>
      </c>
      <c r="J71" s="25">
        <v>2023</v>
      </c>
      <c r="K71" s="25">
        <v>2024</v>
      </c>
      <c r="L71" s="25">
        <v>2025</v>
      </c>
      <c r="M71" s="25">
        <v>2026</v>
      </c>
      <c r="N71" s="25">
        <v>2027</v>
      </c>
      <c r="O71" s="25">
        <v>2028</v>
      </c>
      <c r="P71" s="25">
        <v>2029</v>
      </c>
      <c r="Q71" s="25">
        <v>2030</v>
      </c>
      <c r="R71" s="25">
        <v>2031</v>
      </c>
      <c r="S71" s="25">
        <v>2032</v>
      </c>
      <c r="T71" s="25">
        <v>2033</v>
      </c>
      <c r="U71" s="25">
        <v>2034</v>
      </c>
      <c r="V71" s="25">
        <v>2035</v>
      </c>
      <c r="W71" s="25">
        <v>2036</v>
      </c>
      <c r="X71" s="25">
        <v>2037</v>
      </c>
      <c r="Y71" s="25">
        <v>2038</v>
      </c>
      <c r="Z71" s="25">
        <v>2039</v>
      </c>
      <c r="AA71" s="25">
        <v>2040</v>
      </c>
      <c r="AB71" s="25">
        <v>2041</v>
      </c>
      <c r="AC71" s="25">
        <v>2042</v>
      </c>
      <c r="AD71" s="25">
        <v>2043</v>
      </c>
      <c r="AE71" s="25">
        <v>2044</v>
      </c>
      <c r="AF71" s="25">
        <v>2045</v>
      </c>
      <c r="AG71" s="25">
        <v>2046</v>
      </c>
      <c r="AH71" s="25">
        <v>2047</v>
      </c>
      <c r="AI71" s="25">
        <v>2048</v>
      </c>
      <c r="AJ71" s="25">
        <v>2049</v>
      </c>
      <c r="AK71" s="25">
        <v>2050</v>
      </c>
      <c r="AL71" s="25">
        <v>2051</v>
      </c>
      <c r="AM71" s="25">
        <v>2052</v>
      </c>
      <c r="AN71" s="25">
        <v>2053</v>
      </c>
      <c r="AO71" s="25">
        <v>2054</v>
      </c>
      <c r="AP71" s="25">
        <v>2055</v>
      </c>
      <c r="AQ71" s="25">
        <v>2056</v>
      </c>
      <c r="AR71" s="25">
        <v>2057</v>
      </c>
      <c r="AS71" s="25">
        <v>2058</v>
      </c>
      <c r="AT71" s="25">
        <v>2059</v>
      </c>
      <c r="AU71" s="25">
        <v>2060</v>
      </c>
    </row>
    <row r="72" spans="2:47">
      <c r="B72" s="27" t="s">
        <v>501</v>
      </c>
      <c r="C72" s="28" t="s">
        <v>526</v>
      </c>
      <c r="D72" s="28">
        <f t="shared" ref="D72:AU72" si="20">+IF(D71&lt;2025,0,(D66*$D$68*$D$69*UF/Dolar)/1000000)</f>
        <v>0</v>
      </c>
      <c r="E72" s="28">
        <f t="shared" si="20"/>
        <v>0</v>
      </c>
      <c r="F72" s="28">
        <f t="shared" si="20"/>
        <v>0</v>
      </c>
      <c r="G72" s="28">
        <f t="shared" si="20"/>
        <v>0</v>
      </c>
      <c r="H72" s="28">
        <f t="shared" si="20"/>
        <v>0</v>
      </c>
      <c r="I72" s="28">
        <f t="shared" si="20"/>
        <v>0</v>
      </c>
      <c r="J72" s="28">
        <f t="shared" si="20"/>
        <v>0</v>
      </c>
      <c r="K72" s="28">
        <f t="shared" si="20"/>
        <v>0</v>
      </c>
      <c r="L72" s="28">
        <f t="shared" si="20"/>
        <v>447.91371589839969</v>
      </c>
      <c r="M72" s="28">
        <f t="shared" si="20"/>
        <v>442.82773212458392</v>
      </c>
      <c r="N72" s="28">
        <f t="shared" si="20"/>
        <v>436.27405864336907</v>
      </c>
      <c r="O72" s="28">
        <f t="shared" si="20"/>
        <v>429.48176545884598</v>
      </c>
      <c r="P72" s="28">
        <f t="shared" si="20"/>
        <v>422.66769920682037</v>
      </c>
      <c r="Q72" s="28">
        <f t="shared" si="20"/>
        <v>415.92059282960821</v>
      </c>
      <c r="R72" s="28">
        <f t="shared" si="20"/>
        <v>409.07221660118938</v>
      </c>
      <c r="S72" s="28">
        <f t="shared" si="20"/>
        <v>402.16467688780426</v>
      </c>
      <c r="T72" s="28">
        <f t="shared" si="20"/>
        <v>395.120786220394</v>
      </c>
      <c r="U72" s="28">
        <f t="shared" si="20"/>
        <v>387.95670772714158</v>
      </c>
      <c r="V72" s="28">
        <f t="shared" si="20"/>
        <v>380.64870087433286</v>
      </c>
      <c r="W72" s="28">
        <f t="shared" si="20"/>
        <v>373.21219747890837</v>
      </c>
      <c r="X72" s="28">
        <f t="shared" si="20"/>
        <v>365.64962153351047</v>
      </c>
      <c r="Y72" s="28">
        <f t="shared" si="20"/>
        <v>357.97778980212149</v>
      </c>
      <c r="Z72" s="28">
        <f t="shared" si="20"/>
        <v>350.20695427403018</v>
      </c>
      <c r="AA72" s="28">
        <f t="shared" si="20"/>
        <v>342.34985324832161</v>
      </c>
      <c r="AB72" s="28">
        <f t="shared" si="20"/>
        <v>334.41341909519247</v>
      </c>
      <c r="AC72" s="28">
        <f t="shared" si="20"/>
        <v>326.40214974978977</v>
      </c>
      <c r="AD72" s="28">
        <f t="shared" si="20"/>
        <v>318.31549740386367</v>
      </c>
      <c r="AE72" s="28">
        <f t="shared" si="20"/>
        <v>310.14989194613736</v>
      </c>
      <c r="AF72" s="28">
        <f t="shared" si="20"/>
        <v>301.898720064754</v>
      </c>
      <c r="AG72" s="28">
        <f t="shared" si="20"/>
        <v>293.55404867927689</v>
      </c>
      <c r="AH72" s="28">
        <f t="shared" si="20"/>
        <v>285.10748805968103</v>
      </c>
      <c r="AI72" s="28">
        <f t="shared" si="20"/>
        <v>276.55153420185877</v>
      </c>
      <c r="AJ72" s="28">
        <f t="shared" si="20"/>
        <v>267.88032211272974</v>
      </c>
      <c r="AK72" s="28">
        <f t="shared" si="20"/>
        <v>259.09029263066003</v>
      </c>
      <c r="AL72" s="28">
        <f t="shared" si="20"/>
        <v>250.1804077215703</v>
      </c>
      <c r="AM72" s="28">
        <f t="shared" si="20"/>
        <v>241.66615768314162</v>
      </c>
      <c r="AN72" s="28">
        <f t="shared" si="20"/>
        <v>233.77813771556825</v>
      </c>
      <c r="AO72" s="28">
        <f t="shared" si="20"/>
        <v>226.50972807294468</v>
      </c>
      <c r="AP72" s="28">
        <f t="shared" si="20"/>
        <v>219.84507013812231</v>
      </c>
      <c r="AQ72" s="28">
        <f t="shared" si="20"/>
        <v>213.75357883755561</v>
      </c>
      <c r="AR72" s="28">
        <f t="shared" si="20"/>
        <v>208.19477486194268</v>
      </c>
      <c r="AS72" s="28">
        <f t="shared" si="20"/>
        <v>203.12439475026713</v>
      </c>
      <c r="AT72" s="28">
        <f t="shared" si="20"/>
        <v>198.49534502787665</v>
      </c>
      <c r="AU72" s="28">
        <f t="shared" si="20"/>
        <v>194.2612001699095</v>
      </c>
    </row>
    <row r="74" spans="2:47">
      <c r="B74" s="24" t="s">
        <v>527</v>
      </c>
      <c r="C74" s="30" t="s">
        <v>512</v>
      </c>
      <c r="D74" s="30">
        <f>+NPV(Td,G72:AK72)</f>
        <v>3718.9468967922285</v>
      </c>
      <c r="E74" s="30">
        <f>+NPV(Td,K72:Q72)</f>
        <v>2011.5269907815843</v>
      </c>
    </row>
    <row r="76" spans="2:47" ht="14.1" thickBot="1"/>
    <row r="77" spans="2:47" ht="15.95" thickBot="1">
      <c r="B77" s="214" t="s">
        <v>528</v>
      </c>
      <c r="C77" s="215"/>
      <c r="D77" s="215"/>
      <c r="E77" s="215"/>
      <c r="F77" s="216"/>
    </row>
  </sheetData>
  <mergeCells count="1">
    <mergeCell ref="B77:F77"/>
  </mergeCells>
  <phoneticPr fontId="17" type="noConversion"/>
  <hyperlinks>
    <hyperlink ref="B77:F77" location="Res_Actualizacion_RT!A1" display="Ir a Hoja Resumen" xr:uid="{3CBD89A1-47EF-48D3-A6E3-8839B6BB076F}"/>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2C70-E5BD-4FBA-8694-DBE90A14EAD7}">
  <sheetPr>
    <tabColor theme="7" tint="0.79998168889431442"/>
  </sheetPr>
  <dimension ref="B2:AU81"/>
  <sheetViews>
    <sheetView topLeftCell="A49" workbookViewId="0">
      <selection activeCell="E79" sqref="E79"/>
    </sheetView>
  </sheetViews>
  <sheetFormatPr defaultColWidth="11.42578125" defaultRowHeight="12.95"/>
  <cols>
    <col min="1" max="1" width="11.42578125" style="26"/>
    <col min="2" max="2" width="14.8554687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383</v>
      </c>
      <c r="C3" s="28" t="s">
        <v>498</v>
      </c>
      <c r="D3" s="28">
        <v>36678.438916940773</v>
      </c>
      <c r="E3" s="28">
        <v>36474.414180498279</v>
      </c>
      <c r="F3" s="28">
        <v>37224.171851444669</v>
      </c>
      <c r="G3" s="28">
        <v>31460.261578331374</v>
      </c>
      <c r="H3" s="28">
        <v>38688.136046490617</v>
      </c>
      <c r="I3" s="28">
        <v>41597.474040502035</v>
      </c>
      <c r="J3" s="28">
        <v>50113.133124141626</v>
      </c>
      <c r="K3" s="28">
        <v>51611.558672468593</v>
      </c>
      <c r="L3" s="28">
        <v>52912.766852422203</v>
      </c>
      <c r="M3" s="28">
        <v>54211.396447924999</v>
      </c>
      <c r="N3" s="28">
        <v>55454.0909171288</v>
      </c>
      <c r="O3" s="28">
        <v>56819.957670855438</v>
      </c>
      <c r="P3" s="28">
        <v>58031.374300224154</v>
      </c>
      <c r="Q3" s="28">
        <v>59040.717905513535</v>
      </c>
      <c r="R3" s="28">
        <v>60069.538801559735</v>
      </c>
      <c r="S3" s="28">
        <v>61001.382456964137</v>
      </c>
      <c r="T3" s="28">
        <v>62300.928191626503</v>
      </c>
      <c r="U3" s="28">
        <v>63284.213147822658</v>
      </c>
      <c r="V3" s="28">
        <v>64386.438420405582</v>
      </c>
      <c r="W3" s="28">
        <v>65085.699696751806</v>
      </c>
      <c r="X3" s="28">
        <v>66088.626914271794</v>
      </c>
      <c r="Y3" s="28">
        <v>66851.050853259454</v>
      </c>
      <c r="Z3" s="28">
        <v>67437.783199117664</v>
      </c>
      <c r="AA3" s="28">
        <v>68041.239729184526</v>
      </c>
      <c r="AB3" s="28">
        <v>68578.782524847324</v>
      </c>
      <c r="AC3" s="28">
        <v>69062.361452652316</v>
      </c>
      <c r="AD3" s="28">
        <v>69330.932417214979</v>
      </c>
      <c r="AE3" s="28">
        <v>69434.368158576675</v>
      </c>
      <c r="AF3" s="28">
        <v>69289.221356545168</v>
      </c>
      <c r="AG3" s="28">
        <v>68836.265763326592</v>
      </c>
      <c r="AH3" s="28">
        <v>68091.436075779042</v>
      </c>
      <c r="AI3" s="28">
        <v>67183.965923556374</v>
      </c>
      <c r="AJ3" s="28">
        <v>65398.473101641597</v>
      </c>
      <c r="AK3" s="28">
        <v>63336.827597140931</v>
      </c>
      <c r="AL3" s="28">
        <v>61034.260370185162</v>
      </c>
      <c r="AM3" s="28">
        <v>58412.644797374931</v>
      </c>
      <c r="AN3" s="28">
        <v>55477.144528254197</v>
      </c>
      <c r="AO3" s="28">
        <v>52252.738544497683</v>
      </c>
      <c r="AP3" s="28">
        <v>48785.732600443778</v>
      </c>
      <c r="AQ3" s="28">
        <v>45141.96022392506</v>
      </c>
      <c r="AR3" s="28">
        <v>41401.59034479261</v>
      </c>
      <c r="AS3" s="28">
        <v>37651.47788082336</v>
      </c>
      <c r="AT3" s="28">
        <v>33976.807453641326</v>
      </c>
      <c r="AU3" s="28">
        <v>30453.726523193793</v>
      </c>
    </row>
    <row r="4" spans="2:47">
      <c r="B4" s="27" t="s">
        <v>384</v>
      </c>
      <c r="C4" s="28" t="s">
        <v>498</v>
      </c>
      <c r="D4" s="28">
        <v>49108.496944351857</v>
      </c>
      <c r="E4" s="28">
        <v>51396.400805794801</v>
      </c>
      <c r="F4" s="28">
        <v>52186.471937915718</v>
      </c>
      <c r="G4" s="28">
        <v>50978.782391573011</v>
      </c>
      <c r="H4" s="28">
        <v>50991.340012631546</v>
      </c>
      <c r="I4" s="28">
        <v>53243.079791439122</v>
      </c>
      <c r="J4" s="28">
        <v>56002.483047294758</v>
      </c>
      <c r="K4" s="28">
        <v>57761.835636099357</v>
      </c>
      <c r="L4" s="28">
        <v>59504.895712966565</v>
      </c>
      <c r="M4" s="28">
        <v>61306.785359086585</v>
      </c>
      <c r="N4" s="28">
        <v>63015.381052811812</v>
      </c>
      <c r="O4" s="28">
        <v>64786.497073060316</v>
      </c>
      <c r="P4" s="28">
        <v>66478.08135750462</v>
      </c>
      <c r="Q4" s="28">
        <v>67837.089169401268</v>
      </c>
      <c r="R4" s="28">
        <v>69356.605631564322</v>
      </c>
      <c r="S4" s="28">
        <v>70801.785444887064</v>
      </c>
      <c r="T4" s="28">
        <v>72510.288732181318</v>
      </c>
      <c r="U4" s="28">
        <v>73988.494255877842</v>
      </c>
      <c r="V4" s="28">
        <v>75355.341099278623</v>
      </c>
      <c r="W4" s="28">
        <v>76617.245329684592</v>
      </c>
      <c r="X4" s="28">
        <v>78102.099924748487</v>
      </c>
      <c r="Y4" s="28">
        <v>79416.731502572715</v>
      </c>
      <c r="Z4" s="28">
        <v>80586.598621722442</v>
      </c>
      <c r="AA4" s="28">
        <v>81684.964336243705</v>
      </c>
      <c r="AB4" s="28">
        <v>82813.149518009974</v>
      </c>
      <c r="AC4" s="28">
        <v>83901.31873842029</v>
      </c>
      <c r="AD4" s="28">
        <v>84823.282251283497</v>
      </c>
      <c r="AE4" s="28">
        <v>85618.472447089123</v>
      </c>
      <c r="AF4" s="28">
        <v>86184.527737808967</v>
      </c>
      <c r="AG4" s="28">
        <v>86551.41387671807</v>
      </c>
      <c r="AH4" s="28">
        <v>86691.94004177484</v>
      </c>
      <c r="AI4" s="28">
        <v>86715.368171364215</v>
      </c>
      <c r="AJ4" s="28">
        <v>86190.028276859011</v>
      </c>
      <c r="AK4" s="28">
        <v>85401.303713082772</v>
      </c>
      <c r="AL4" s="28">
        <v>84506.392100379991</v>
      </c>
      <c r="AM4" s="28">
        <v>83405.1832286274</v>
      </c>
      <c r="AN4" s="28">
        <v>82106.910288792496</v>
      </c>
      <c r="AO4" s="28">
        <v>80638.405341841426</v>
      </c>
      <c r="AP4" s="28">
        <v>79044.455437686527</v>
      </c>
      <c r="AQ4" s="28">
        <v>77384.040261437098</v>
      </c>
      <c r="AR4" s="28">
        <v>75723.350770656514</v>
      </c>
      <c r="AS4" s="28">
        <v>74127.065810296961</v>
      </c>
      <c r="AT4" s="28">
        <v>72650.308040601711</v>
      </c>
      <c r="AU4" s="28">
        <v>71333.284038389043</v>
      </c>
    </row>
    <row r="5" spans="2:47">
      <c r="B5" s="27" t="s">
        <v>385</v>
      </c>
      <c r="C5" s="28" t="s">
        <v>498</v>
      </c>
      <c r="D5" s="28">
        <v>447.13377742000006</v>
      </c>
      <c r="E5" s="28">
        <v>584.94084649999991</v>
      </c>
      <c r="F5" s="28">
        <v>737.12772929333084</v>
      </c>
      <c r="G5" s="28">
        <v>531.53970023894942</v>
      </c>
      <c r="H5" s="28">
        <v>649.72080507184808</v>
      </c>
      <c r="I5" s="28">
        <v>755.71993689269971</v>
      </c>
      <c r="J5" s="28">
        <v>399.30582104080253</v>
      </c>
      <c r="K5" s="28">
        <v>423.09440534308823</v>
      </c>
      <c r="L5" s="28">
        <v>447.52445853367612</v>
      </c>
      <c r="M5" s="28">
        <v>459.51848448624361</v>
      </c>
      <c r="N5" s="28">
        <v>472.95518243686723</v>
      </c>
      <c r="O5" s="28">
        <v>489.00245416240108</v>
      </c>
      <c r="P5" s="28">
        <v>506.76004007575136</v>
      </c>
      <c r="Q5" s="28">
        <v>578.55486275035173</v>
      </c>
      <c r="R5" s="28">
        <v>602.78278750599839</v>
      </c>
      <c r="S5" s="28">
        <v>629.32503345694374</v>
      </c>
      <c r="T5" s="28">
        <v>663.68250609433562</v>
      </c>
      <c r="U5" s="28">
        <v>702.16736526914201</v>
      </c>
      <c r="V5" s="28">
        <v>804.85980651838508</v>
      </c>
      <c r="W5" s="28">
        <v>859.08024270559429</v>
      </c>
      <c r="X5" s="28">
        <v>928.5331479723958</v>
      </c>
      <c r="Y5" s="28">
        <v>1011.495006680852</v>
      </c>
      <c r="Z5" s="28">
        <v>1111.599435339333</v>
      </c>
      <c r="AA5" s="28">
        <v>1258.230825467082</v>
      </c>
      <c r="AB5" s="28">
        <v>1411.5050941861698</v>
      </c>
      <c r="AC5" s="28">
        <v>1601.7398706389606</v>
      </c>
      <c r="AD5" s="28">
        <v>1834.7506106867743</v>
      </c>
      <c r="AE5" s="28">
        <v>2122.3988874724505</v>
      </c>
      <c r="AF5" s="28">
        <v>2487.5931771944797</v>
      </c>
      <c r="AG5" s="28">
        <v>2918.5103348415519</v>
      </c>
      <c r="AH5" s="28">
        <v>3443.6483571395543</v>
      </c>
      <c r="AI5" s="28">
        <v>4088.548611203883</v>
      </c>
      <c r="AJ5" s="28">
        <v>4828.8799493739871</v>
      </c>
      <c r="AK5" s="28">
        <v>5720.0903253916431</v>
      </c>
      <c r="AL5" s="28">
        <v>6735.58110259976</v>
      </c>
      <c r="AM5" s="28">
        <v>7911.5296695564211</v>
      </c>
      <c r="AN5" s="28">
        <v>9242.7975710259707</v>
      </c>
      <c r="AO5" s="28">
        <v>10717.069181242225</v>
      </c>
      <c r="AP5" s="28">
        <v>12311.504248328634</v>
      </c>
      <c r="AQ5" s="28">
        <v>13993.81453313177</v>
      </c>
      <c r="AR5" s="28">
        <v>15725.275598774024</v>
      </c>
      <c r="AS5" s="28">
        <v>17464.913936972014</v>
      </c>
      <c r="AT5" s="28">
        <v>19173.812029090841</v>
      </c>
      <c r="AU5" s="28">
        <v>20818.566808078536</v>
      </c>
    </row>
    <row r="6" spans="2:47">
      <c r="B6" s="27" t="s">
        <v>386</v>
      </c>
      <c r="C6" s="28" t="s">
        <v>498</v>
      </c>
      <c r="D6" s="28">
        <v>276.6806449</v>
      </c>
      <c r="E6" s="28">
        <v>229.61807317549975</v>
      </c>
      <c r="F6" s="28">
        <v>131.18885794589795</v>
      </c>
      <c r="G6" s="28">
        <v>149.33463642000001</v>
      </c>
      <c r="H6" s="28">
        <v>190.38368924739999</v>
      </c>
      <c r="I6" s="28">
        <v>192.92956271600002</v>
      </c>
      <c r="J6" s="28">
        <v>75.181836232143652</v>
      </c>
      <c r="K6" s="28">
        <v>77.736869662618957</v>
      </c>
      <c r="L6" s="28">
        <v>79.905011493010051</v>
      </c>
      <c r="M6" s="28">
        <v>82.1265292400644</v>
      </c>
      <c r="N6" s="28">
        <v>84.42285170431623</v>
      </c>
      <c r="O6" s="28">
        <v>87.055335991775934</v>
      </c>
      <c r="P6" s="28">
        <v>89.365769730869729</v>
      </c>
      <c r="Q6" s="28">
        <v>91.174321984531417</v>
      </c>
      <c r="R6" s="28">
        <v>93.004179187781233</v>
      </c>
      <c r="S6" s="28">
        <v>94.613293044249744</v>
      </c>
      <c r="T6" s="28">
        <v>97.338069457837037</v>
      </c>
      <c r="U6" s="28">
        <v>99.254015495173888</v>
      </c>
      <c r="V6" s="28">
        <v>101.6293650662395</v>
      </c>
      <c r="W6" s="28">
        <v>102.93492830886498</v>
      </c>
      <c r="X6" s="28">
        <v>105.2583377479757</v>
      </c>
      <c r="Y6" s="28">
        <v>107.20568857529145</v>
      </c>
      <c r="Z6" s="28">
        <v>108.79664450057615</v>
      </c>
      <c r="AA6" s="28">
        <v>110.65113768831958</v>
      </c>
      <c r="AB6" s="28">
        <v>112.55841822811547</v>
      </c>
      <c r="AC6" s="28">
        <v>114.60419991717379</v>
      </c>
      <c r="AD6" s="28">
        <v>116.33924036051314</v>
      </c>
      <c r="AE6" s="28">
        <v>117.98145155078892</v>
      </c>
      <c r="AF6" s="28">
        <v>119.44258064902537</v>
      </c>
      <c r="AG6" s="28">
        <v>120.59012254563123</v>
      </c>
      <c r="AH6" s="28">
        <v>121.48818428163165</v>
      </c>
      <c r="AI6" s="28">
        <v>122.68161782214321</v>
      </c>
      <c r="AJ6" s="28">
        <v>122.96376085217335</v>
      </c>
      <c r="AK6" s="28">
        <v>123.27831746429524</v>
      </c>
      <c r="AL6" s="28">
        <v>123.93635443341284</v>
      </c>
      <c r="AM6" s="28">
        <v>124.52959748365916</v>
      </c>
      <c r="AN6" s="28">
        <v>125.05210981850232</v>
      </c>
      <c r="AO6" s="28">
        <v>125.50126248869238</v>
      </c>
      <c r="AP6" s="28">
        <v>125.87897300188531</v>
      </c>
      <c r="AQ6" s="28">
        <v>126.19262408057628</v>
      </c>
      <c r="AR6" s="28">
        <v>126.45535330442752</v>
      </c>
      <c r="AS6" s="28">
        <v>126.68548217485873</v>
      </c>
      <c r="AT6" s="28">
        <v>126.90502317890585</v>
      </c>
      <c r="AU6" s="28">
        <v>127.13746101981899</v>
      </c>
    </row>
    <row r="7" spans="2:47">
      <c r="B7" s="27" t="s">
        <v>634</v>
      </c>
      <c r="C7" s="28" t="s">
        <v>498</v>
      </c>
      <c r="D7" s="28">
        <v>183.36118649700001</v>
      </c>
      <c r="E7" s="28">
        <v>150.70036131500001</v>
      </c>
      <c r="F7" s="28">
        <v>154.520615472</v>
      </c>
      <c r="G7" s="28">
        <v>80.718187138999994</v>
      </c>
      <c r="H7" s="28">
        <v>86.504180018</v>
      </c>
      <c r="I7" s="28">
        <v>91.988026831799999</v>
      </c>
      <c r="J7" s="28">
        <v>6.732169756521623</v>
      </c>
      <c r="K7" s="28">
        <v>6.8671901644588376</v>
      </c>
      <c r="L7" s="28">
        <v>6.9455567147731037</v>
      </c>
      <c r="M7" s="28">
        <v>7.0097891001560466</v>
      </c>
      <c r="N7" s="28">
        <v>7.0406301699314033</v>
      </c>
      <c r="O7" s="28">
        <v>7.0871654191824893</v>
      </c>
      <c r="P7" s="28">
        <v>7.0827209626614884</v>
      </c>
      <c r="Q7" s="28">
        <v>7.0150677968018371</v>
      </c>
      <c r="R7" s="28">
        <v>6.9379970036948952</v>
      </c>
      <c r="S7" s="28">
        <v>6.8292656166195158</v>
      </c>
      <c r="T7" s="28">
        <v>6.8022557516444193</v>
      </c>
      <c r="U7" s="28">
        <v>6.6956010853080361</v>
      </c>
      <c r="V7" s="28">
        <v>6.6134325824268636</v>
      </c>
      <c r="W7" s="28">
        <v>6.4439556920835779</v>
      </c>
      <c r="X7" s="28">
        <v>6.3397059619444285</v>
      </c>
      <c r="Y7" s="28">
        <v>6.2028634670427412</v>
      </c>
      <c r="Z7" s="28">
        <v>6.0394842899157668</v>
      </c>
      <c r="AA7" s="28">
        <v>5.8892454579326401</v>
      </c>
      <c r="AB7" s="28">
        <v>5.7393554431611591</v>
      </c>
      <c r="AC7" s="28">
        <v>5.5946470143695883</v>
      </c>
      <c r="AD7" s="28">
        <v>5.4338523280932929</v>
      </c>
      <c r="AE7" s="28">
        <v>5.2703472437978727</v>
      </c>
      <c r="AF7" s="28">
        <v>5.1022098767388</v>
      </c>
      <c r="AG7" s="28">
        <v>4.926611172529646</v>
      </c>
      <c r="AH7" s="28">
        <v>4.7489218525558794</v>
      </c>
      <c r="AI7" s="28">
        <v>4.5895198376146329</v>
      </c>
      <c r="AJ7" s="28">
        <v>4.412013468014587</v>
      </c>
      <c r="AK7" s="28">
        <v>4.249175188639879</v>
      </c>
      <c r="AL7" s="28">
        <v>4.102395071481137</v>
      </c>
      <c r="AM7" s="28">
        <v>3.9660712106840696</v>
      </c>
      <c r="AN7" s="28">
        <v>3.8397013869859684</v>
      </c>
      <c r="AO7" s="28">
        <v>3.7228354838361852</v>
      </c>
      <c r="AP7" s="28">
        <v>3.6150728677311643</v>
      </c>
      <c r="AQ7" s="28">
        <v>3.5160541264831879</v>
      </c>
      <c r="AR7" s="28">
        <v>3.4254466490402606</v>
      </c>
      <c r="AS7" s="28">
        <v>3.342924896719369</v>
      </c>
      <c r="AT7" s="28">
        <v>3.2681483253534793</v>
      </c>
      <c r="AU7" s="28">
        <v>3.2007421440261914</v>
      </c>
    </row>
    <row r="8" spans="2:47">
      <c r="B8" s="27" t="s">
        <v>388</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389</v>
      </c>
      <c r="C9" s="28" t="s">
        <v>498</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row>
    <row r="10" spans="2:47">
      <c r="B10" s="27" t="s">
        <v>390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391</v>
      </c>
      <c r="C11" s="28" t="s">
        <v>498</v>
      </c>
      <c r="D11" s="28">
        <v>0</v>
      </c>
      <c r="E11" s="28">
        <v>0</v>
      </c>
      <c r="F11" s="28">
        <v>0</v>
      </c>
      <c r="G11" s="28">
        <v>0</v>
      </c>
      <c r="H11" s="28">
        <v>0</v>
      </c>
      <c r="I11" s="28">
        <v>0</v>
      </c>
      <c r="J11" s="28">
        <v>1.3951717089297968</v>
      </c>
      <c r="K11" s="28">
        <v>4.3886150700782824</v>
      </c>
      <c r="L11" s="28">
        <v>10.168085592329069</v>
      </c>
      <c r="M11" s="28">
        <v>20.925885601090634</v>
      </c>
      <c r="N11" s="28">
        <v>38.104306926368899</v>
      </c>
      <c r="O11" s="28">
        <v>65.247671122578751</v>
      </c>
      <c r="P11" s="28">
        <v>104.59870834257271</v>
      </c>
      <c r="Q11" s="28">
        <v>157.1909614894235</v>
      </c>
      <c r="R11" s="28">
        <v>212.58069956629458</v>
      </c>
      <c r="S11" s="28">
        <v>271.26694806975644</v>
      </c>
      <c r="T11" s="28">
        <v>339.39761683486569</v>
      </c>
      <c r="U11" s="28">
        <v>416.05262043939416</v>
      </c>
      <c r="V11" s="28">
        <v>502.45419359587351</v>
      </c>
      <c r="W11" s="28">
        <v>594.5568534183152</v>
      </c>
      <c r="X11" s="28">
        <v>698.62664502005634</v>
      </c>
      <c r="Y11" s="28">
        <v>810.9762225590249</v>
      </c>
      <c r="Z11" s="28">
        <v>931.60534381906598</v>
      </c>
      <c r="AA11" s="28">
        <v>1064.7930170716759</v>
      </c>
      <c r="AB11" s="28">
        <v>1208.433606317577</v>
      </c>
      <c r="AC11" s="28">
        <v>1359.6697866673051</v>
      </c>
      <c r="AD11" s="28">
        <v>1512.3156188504202</v>
      </c>
      <c r="AE11" s="28">
        <v>1666.400021724553</v>
      </c>
      <c r="AF11" s="28">
        <v>1818.2948848487736</v>
      </c>
      <c r="AG11" s="28">
        <v>1968.957449908336</v>
      </c>
      <c r="AH11" s="28">
        <v>2118.1835478225016</v>
      </c>
      <c r="AI11" s="28">
        <v>2268.0657546447342</v>
      </c>
      <c r="AJ11" s="28">
        <v>2390.4643007987006</v>
      </c>
      <c r="AK11" s="28">
        <v>2507.005061836569</v>
      </c>
      <c r="AL11" s="28">
        <v>2522.5014241554181</v>
      </c>
      <c r="AM11" s="28">
        <v>2538.1597963858644</v>
      </c>
      <c r="AN11" s="28">
        <v>2553.979453767568</v>
      </c>
      <c r="AO11" s="28">
        <v>2569.9558995862703</v>
      </c>
      <c r="AP11" s="28">
        <v>2586.0854998667205</v>
      </c>
      <c r="AQ11" s="28">
        <v>2602.3670758299791</v>
      </c>
      <c r="AR11" s="28">
        <v>2618.802596131165</v>
      </c>
      <c r="AS11" s="28">
        <v>2635.3935755544253</v>
      </c>
      <c r="AT11" s="28">
        <v>2652.1408557223831</v>
      </c>
      <c r="AU11" s="28">
        <v>2669.0444740790831</v>
      </c>
    </row>
    <row r="12" spans="2:47">
      <c r="B12" s="27" t="s">
        <v>392</v>
      </c>
      <c r="C12" s="28" t="s">
        <v>498</v>
      </c>
      <c r="D12" s="28">
        <v>3529.5540071762248</v>
      </c>
      <c r="E12" s="28">
        <v>2630.5322024885672</v>
      </c>
      <c r="F12" s="28">
        <v>2630.5322024885672</v>
      </c>
      <c r="G12" s="28">
        <v>793.01015849999987</v>
      </c>
      <c r="H12" s="28">
        <v>1970.3499164999998</v>
      </c>
      <c r="I12" s="28">
        <v>1285.1745165</v>
      </c>
      <c r="J12" s="28">
        <v>975.48442168478743</v>
      </c>
      <c r="K12" s="28">
        <v>994.27349224448801</v>
      </c>
      <c r="L12" s="28">
        <v>1021.1888284215333</v>
      </c>
      <c r="M12" s="28">
        <v>1045.3197154101426</v>
      </c>
      <c r="N12" s="28">
        <v>1067.862896138198</v>
      </c>
      <c r="O12" s="28">
        <v>1089.1435841610805</v>
      </c>
      <c r="P12" s="28">
        <v>1111.1410450588926</v>
      </c>
      <c r="Q12" s="28">
        <v>1133.6687028229296</v>
      </c>
      <c r="R12" s="28">
        <v>1155.9165189659054</v>
      </c>
      <c r="S12" s="28">
        <v>1178.2072181958708</v>
      </c>
      <c r="T12" s="28">
        <v>1198.312500481743</v>
      </c>
      <c r="U12" s="28">
        <v>1219.3079674575188</v>
      </c>
      <c r="V12" s="28">
        <v>1239.1013921959252</v>
      </c>
      <c r="W12" s="28">
        <v>1260.0229913062262</v>
      </c>
      <c r="X12" s="28">
        <v>1278.7673814563318</v>
      </c>
      <c r="Y12" s="28">
        <v>1297.4343815005634</v>
      </c>
      <c r="Z12" s="28">
        <v>1315.9235842111955</v>
      </c>
      <c r="AA12" s="28">
        <v>1333.2512083090267</v>
      </c>
      <c r="AB12" s="28">
        <v>1349.6851773736416</v>
      </c>
      <c r="AC12" s="28">
        <v>1365.0540828669964</v>
      </c>
      <c r="AD12" s="28">
        <v>1379.9511278824953</v>
      </c>
      <c r="AE12" s="28">
        <v>1394.0049185524942</v>
      </c>
      <c r="AF12" s="28">
        <v>1407.2837051013919</v>
      </c>
      <c r="AG12" s="28">
        <v>1419.916173762741</v>
      </c>
      <c r="AH12" s="28">
        <v>1431.7586233257887</v>
      </c>
      <c r="AI12" s="28">
        <v>1442.0156953283717</v>
      </c>
      <c r="AJ12" s="28">
        <v>1452.165618428045</v>
      </c>
      <c r="AK12" s="28">
        <v>1461.0027652397296</v>
      </c>
      <c r="AL12" s="28">
        <v>1468.0819741317064</v>
      </c>
      <c r="AM12" s="28">
        <v>1475.1101705638996</v>
      </c>
      <c r="AN12" s="28">
        <v>1482.2223569907101</v>
      </c>
      <c r="AO12" s="28">
        <v>1489.3670126160914</v>
      </c>
      <c r="AP12" s="28">
        <v>1496.5644357729968</v>
      </c>
      <c r="AQ12" s="28">
        <v>1503.8072790587373</v>
      </c>
      <c r="AR12" s="28">
        <v>1511.0988432463066</v>
      </c>
      <c r="AS12" s="28">
        <v>1518.4383340101697</v>
      </c>
      <c r="AT12" s="28">
        <v>1525.8265381529657</v>
      </c>
      <c r="AU12" s="28">
        <v>1533.2636382786159</v>
      </c>
    </row>
    <row r="13" spans="2:47">
      <c r="B13" s="27" t="s">
        <v>393</v>
      </c>
      <c r="C13" s="28" t="s">
        <v>498</v>
      </c>
      <c r="D13" s="28">
        <v>5162.7460769790841</v>
      </c>
      <c r="E13" s="28">
        <v>6074.4669915537943</v>
      </c>
      <c r="F13" s="28">
        <v>6238.1163132344245</v>
      </c>
      <c r="G13" s="28">
        <v>2717.4244334307541</v>
      </c>
      <c r="H13" s="28">
        <v>3971.6934807513067</v>
      </c>
      <c r="I13" s="28">
        <v>4435.0760854857381</v>
      </c>
      <c r="J13" s="28">
        <v>4487.762810303333</v>
      </c>
      <c r="K13" s="28">
        <v>4990.4467707788417</v>
      </c>
      <c r="L13" s="28">
        <v>5504.8667212904929</v>
      </c>
      <c r="M13" s="28">
        <v>6030.9906838786155</v>
      </c>
      <c r="N13" s="28">
        <v>6558.7054290125052</v>
      </c>
      <c r="O13" s="28">
        <v>7087.0307673118605</v>
      </c>
      <c r="P13" s="28">
        <v>7615.4033690216229</v>
      </c>
      <c r="Q13" s="28">
        <v>8144.2303631113427</v>
      </c>
      <c r="R13" s="28">
        <v>8673.922527437493</v>
      </c>
      <c r="S13" s="28">
        <v>9203.7781599904283</v>
      </c>
      <c r="T13" s="28">
        <v>9732.6161672499929</v>
      </c>
      <c r="U13" s="28">
        <v>10259.935514896839</v>
      </c>
      <c r="V13" s="28">
        <v>10785.244077737332</v>
      </c>
      <c r="W13" s="28">
        <v>11307.965992228783</v>
      </c>
      <c r="X13" s="28">
        <v>11827.238152871103</v>
      </c>
      <c r="Y13" s="28">
        <v>12341.899381152161</v>
      </c>
      <c r="Z13" s="28">
        <v>12850.724547917511</v>
      </c>
      <c r="AA13" s="28">
        <v>13352.533207737104</v>
      </c>
      <c r="AB13" s="28">
        <v>13846.047471288663</v>
      </c>
      <c r="AC13" s="28">
        <v>14329.878291641986</v>
      </c>
      <c r="AD13" s="28">
        <v>14802.527600362107</v>
      </c>
      <c r="AE13" s="28">
        <v>15262.432670503154</v>
      </c>
      <c r="AF13" s="28">
        <v>15708.017496505876</v>
      </c>
      <c r="AG13" s="28">
        <v>16137.701553551247</v>
      </c>
      <c r="AH13" s="28">
        <v>16549.887264006091</v>
      </c>
      <c r="AI13" s="28">
        <v>16942.975233358226</v>
      </c>
      <c r="AJ13" s="28">
        <v>17315.384300667156</v>
      </c>
      <c r="AK13" s="28">
        <v>17665.574219444599</v>
      </c>
      <c r="AL13" s="28">
        <v>17992.062987240079</v>
      </c>
      <c r="AM13" s="28">
        <v>18298.818182786512</v>
      </c>
      <c r="AN13" s="28">
        <v>18589.25689872287</v>
      </c>
      <c r="AO13" s="28">
        <v>18866.304101626203</v>
      </c>
      <c r="AP13" s="28">
        <v>19132.452156359315</v>
      </c>
      <c r="AQ13" s="28">
        <v>19389.817369142387</v>
      </c>
      <c r="AR13" s="28">
        <v>19640.191146121691</v>
      </c>
      <c r="AS13" s="28">
        <v>19885.085646680905</v>
      </c>
      <c r="AT13" s="28">
        <v>20125.774822762924</v>
      </c>
      <c r="AU13" s="28">
        <v>20363.330907917636</v>
      </c>
    </row>
    <row r="14" spans="2:47">
      <c r="B14" s="27" t="s">
        <v>394</v>
      </c>
      <c r="C14" s="28" t="s">
        <v>498</v>
      </c>
      <c r="D14" s="28">
        <v>54.886527780000009</v>
      </c>
      <c r="E14" s="28">
        <v>54.449303579999992</v>
      </c>
      <c r="F14" s="28">
        <v>52.980616500000004</v>
      </c>
      <c r="G14" s="28">
        <v>42.311314696321581</v>
      </c>
      <c r="H14" s="28">
        <v>22.316275580374558</v>
      </c>
      <c r="I14" s="28">
        <v>24.515981363185173</v>
      </c>
      <c r="J14" s="28">
        <v>9.1262992746411484</v>
      </c>
      <c r="K14" s="28">
        <v>9.1262992746411484</v>
      </c>
      <c r="L14" s="28">
        <v>9.1262992746411484</v>
      </c>
      <c r="M14" s="28">
        <v>9.1262992746411484</v>
      </c>
      <c r="N14" s="28">
        <v>9.1262992746411484</v>
      </c>
      <c r="O14" s="28">
        <v>9.1262992746411484</v>
      </c>
      <c r="P14" s="28">
        <v>9.1262992746411484</v>
      </c>
      <c r="Q14" s="28">
        <v>9.1262992746411484</v>
      </c>
      <c r="R14" s="28">
        <v>9.1262992746411484</v>
      </c>
      <c r="S14" s="28">
        <v>9.1262992746411484</v>
      </c>
      <c r="T14" s="28">
        <v>9.1262992746411484</v>
      </c>
      <c r="U14" s="28">
        <v>9.1262992746411484</v>
      </c>
      <c r="V14" s="28">
        <v>9.1262992746411484</v>
      </c>
      <c r="W14" s="28">
        <v>9.1262992746411484</v>
      </c>
      <c r="X14" s="28">
        <v>9.1262992746411484</v>
      </c>
      <c r="Y14" s="28">
        <v>9.1262992746411484</v>
      </c>
      <c r="Z14" s="28">
        <v>9.1262992746411484</v>
      </c>
      <c r="AA14" s="28">
        <v>9.1262992746411484</v>
      </c>
      <c r="AB14" s="28">
        <v>9.1262992746411484</v>
      </c>
      <c r="AC14" s="28">
        <v>9.1262992746411484</v>
      </c>
      <c r="AD14" s="28">
        <v>9.1262992746411484</v>
      </c>
      <c r="AE14" s="28">
        <v>9.1262992746411484</v>
      </c>
      <c r="AF14" s="28">
        <v>9.1262992746411484</v>
      </c>
      <c r="AG14" s="28">
        <v>9.1262992746411484</v>
      </c>
      <c r="AH14" s="28">
        <v>9.1262992746411484</v>
      </c>
      <c r="AI14" s="28">
        <v>9.1262992746411484</v>
      </c>
      <c r="AJ14" s="28">
        <v>9.1262992746411484</v>
      </c>
      <c r="AK14" s="28">
        <v>9.1262992746411484</v>
      </c>
      <c r="AL14" s="28">
        <v>9.1262992746411484</v>
      </c>
      <c r="AM14" s="28">
        <v>9.1262992746411484</v>
      </c>
      <c r="AN14" s="28">
        <v>9.1262992746411484</v>
      </c>
      <c r="AO14" s="28">
        <v>9.1262992746411484</v>
      </c>
      <c r="AP14" s="28">
        <v>9.1262992746411484</v>
      </c>
      <c r="AQ14" s="28">
        <v>9.1262992746411484</v>
      </c>
      <c r="AR14" s="28">
        <v>9.1262992746411484</v>
      </c>
      <c r="AS14" s="28">
        <v>9.1262992746411484</v>
      </c>
      <c r="AT14" s="28">
        <v>9.1262992746411484</v>
      </c>
      <c r="AU14" s="28">
        <v>9.1262992746411484</v>
      </c>
    </row>
    <row r="15" spans="2:47">
      <c r="B15" s="27" t="s">
        <v>395</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c r="B16" s="27" t="s">
        <v>396</v>
      </c>
      <c r="C16" s="28" t="s">
        <v>498</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row>
    <row r="17" spans="2:47">
      <c r="B17" s="27" t="s">
        <v>501</v>
      </c>
      <c r="C17" s="29" t="s">
        <v>498</v>
      </c>
      <c r="D17" s="30">
        <f t="shared" ref="D17:AU17" si="0">SUM(D3:D16)</f>
        <v>95441.29808204493</v>
      </c>
      <c r="E17" s="30">
        <f t="shared" si="0"/>
        <v>97595.522764905952</v>
      </c>
      <c r="F17" s="30">
        <f t="shared" si="0"/>
        <v>99355.110124294632</v>
      </c>
      <c r="G17" s="30">
        <f t="shared" si="0"/>
        <v>86753.382400329414</v>
      </c>
      <c r="H17" s="30">
        <f t="shared" si="0"/>
        <v>96570.444406291092</v>
      </c>
      <c r="I17" s="30">
        <f t="shared" si="0"/>
        <v>101625.95794173058</v>
      </c>
      <c r="J17" s="30">
        <f t="shared" si="0"/>
        <v>112070.60470143755</v>
      </c>
      <c r="K17" s="30">
        <f t="shared" si="0"/>
        <v>115879.32795110617</v>
      </c>
      <c r="L17" s="30">
        <f t="shared" si="0"/>
        <v>119497.38752670924</v>
      </c>
      <c r="M17" s="30">
        <f t="shared" si="0"/>
        <v>123173.1991940025</v>
      </c>
      <c r="N17" s="30">
        <f t="shared" si="0"/>
        <v>126707.68956560343</v>
      </c>
      <c r="O17" s="30">
        <f t="shared" si="0"/>
        <v>130440.14802135929</v>
      </c>
      <c r="P17" s="30">
        <f t="shared" si="0"/>
        <v>133952.93361019579</v>
      </c>
      <c r="Q17" s="30">
        <f t="shared" si="0"/>
        <v>136998.76765414485</v>
      </c>
      <c r="R17" s="30">
        <f t="shared" si="0"/>
        <v>140180.41544206589</v>
      </c>
      <c r="S17" s="30">
        <f t="shared" si="0"/>
        <v>143196.31411949973</v>
      </c>
      <c r="T17" s="30">
        <f t="shared" si="0"/>
        <v>146858.4923389529</v>
      </c>
      <c r="U17" s="30">
        <f t="shared" si="0"/>
        <v>149985.24678761855</v>
      </c>
      <c r="V17" s="30">
        <f t="shared" si="0"/>
        <v>153190.80808665507</v>
      </c>
      <c r="W17" s="30">
        <f t="shared" si="0"/>
        <v>155843.07628937092</v>
      </c>
      <c r="X17" s="30">
        <f t="shared" si="0"/>
        <v>159044.61650932473</v>
      </c>
      <c r="Y17" s="30">
        <f t="shared" si="0"/>
        <v>161852.12219904171</v>
      </c>
      <c r="Z17" s="30">
        <f t="shared" si="0"/>
        <v>164358.19716019236</v>
      </c>
      <c r="AA17" s="30">
        <f t="shared" si="0"/>
        <v>166860.67900643402</v>
      </c>
      <c r="AB17" s="30">
        <f t="shared" si="0"/>
        <v>169335.02746496926</v>
      </c>
      <c r="AC17" s="30">
        <f t="shared" si="0"/>
        <v>171749.34736909403</v>
      </c>
      <c r="AD17" s="30">
        <f t="shared" si="0"/>
        <v>173814.65901824355</v>
      </c>
      <c r="AE17" s="30">
        <f t="shared" si="0"/>
        <v>175630.4552019877</v>
      </c>
      <c r="AF17" s="30">
        <f t="shared" si="0"/>
        <v>177028.60944780504</v>
      </c>
      <c r="AG17" s="30">
        <f t="shared" si="0"/>
        <v>177967.40818510135</v>
      </c>
      <c r="AH17" s="30">
        <f t="shared" si="0"/>
        <v>178462.21731525665</v>
      </c>
      <c r="AI17" s="30">
        <f t="shared" si="0"/>
        <v>178777.33682639021</v>
      </c>
      <c r="AJ17" s="30">
        <f t="shared" si="0"/>
        <v>177711.89762136331</v>
      </c>
      <c r="AK17" s="30">
        <f t="shared" si="0"/>
        <v>176228.45747406382</v>
      </c>
      <c r="AL17" s="30">
        <f t="shared" si="0"/>
        <v>174396.04500747169</v>
      </c>
      <c r="AM17" s="30">
        <f t="shared" si="0"/>
        <v>172179.067813264</v>
      </c>
      <c r="AN17" s="30">
        <f t="shared" si="0"/>
        <v>169590.32920803392</v>
      </c>
      <c r="AO17" s="30">
        <f t="shared" si="0"/>
        <v>166672.19047865708</v>
      </c>
      <c r="AP17" s="30">
        <f t="shared" si="0"/>
        <v>163495.41472360221</v>
      </c>
      <c r="AQ17" s="30">
        <f t="shared" si="0"/>
        <v>160154.64172000674</v>
      </c>
      <c r="AR17" s="30">
        <f t="shared" si="0"/>
        <v>156759.31639895044</v>
      </c>
      <c r="AS17" s="30">
        <f t="shared" si="0"/>
        <v>153421.52989068403</v>
      </c>
      <c r="AT17" s="30">
        <f t="shared" si="0"/>
        <v>150243.96921075106</v>
      </c>
      <c r="AU17" s="30">
        <f t="shared" si="0"/>
        <v>147310.68089237521</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383</v>
      </c>
      <c r="C20" s="28" t="s">
        <v>498</v>
      </c>
      <c r="D20" s="28">
        <v>36678.438916940773</v>
      </c>
      <c r="E20" s="28">
        <v>36474.414180498279</v>
      </c>
      <c r="F20" s="28">
        <v>37224.171851444669</v>
      </c>
      <c r="G20" s="28">
        <v>31460.261578331374</v>
      </c>
      <c r="H20" s="28">
        <v>38688.136046490617</v>
      </c>
      <c r="I20" s="28">
        <v>41597.474040502035</v>
      </c>
      <c r="J20" s="28">
        <v>50113.133124141626</v>
      </c>
      <c r="K20" s="28">
        <v>51611.558672468593</v>
      </c>
      <c r="L20" s="28">
        <v>52912.766852422203</v>
      </c>
      <c r="M20" s="28">
        <v>54211.396447924999</v>
      </c>
      <c r="N20" s="28">
        <v>55454.0909171288</v>
      </c>
      <c r="O20" s="28">
        <v>56819.957670855438</v>
      </c>
      <c r="P20" s="28">
        <v>58031.374300224154</v>
      </c>
      <c r="Q20" s="28">
        <v>59040.717905513535</v>
      </c>
      <c r="R20" s="28">
        <v>60069.538801559735</v>
      </c>
      <c r="S20" s="28">
        <v>61001.382456964137</v>
      </c>
      <c r="T20" s="28">
        <v>62300.928191626503</v>
      </c>
      <c r="U20" s="28">
        <v>63284.213147822658</v>
      </c>
      <c r="V20" s="28">
        <v>64386.438420405582</v>
      </c>
      <c r="W20" s="28">
        <v>65085.699696751806</v>
      </c>
      <c r="X20" s="28">
        <v>66088.626914271794</v>
      </c>
      <c r="Y20" s="28">
        <v>66851.050853259454</v>
      </c>
      <c r="Z20" s="28">
        <v>67437.783199117664</v>
      </c>
      <c r="AA20" s="28">
        <v>68041.239729184526</v>
      </c>
      <c r="AB20" s="28">
        <v>68578.782524847324</v>
      </c>
      <c r="AC20" s="28">
        <v>69062.361452652316</v>
      </c>
      <c r="AD20" s="28">
        <v>69330.932417214979</v>
      </c>
      <c r="AE20" s="28">
        <v>69434.368158576675</v>
      </c>
      <c r="AF20" s="28">
        <v>69289.221356545168</v>
      </c>
      <c r="AG20" s="28">
        <v>68836.265763326592</v>
      </c>
      <c r="AH20" s="28">
        <v>68091.436075779042</v>
      </c>
      <c r="AI20" s="28">
        <v>67183.965923556374</v>
      </c>
      <c r="AJ20" s="28">
        <v>65398.473101641597</v>
      </c>
      <c r="AK20" s="28">
        <v>63336.827597140931</v>
      </c>
      <c r="AL20" s="28">
        <v>61034.260370185162</v>
      </c>
      <c r="AM20" s="28">
        <v>58412.644797374931</v>
      </c>
      <c r="AN20" s="28">
        <v>55477.144528254197</v>
      </c>
      <c r="AO20" s="28">
        <v>52252.738544497683</v>
      </c>
      <c r="AP20" s="28">
        <v>48785.732600443778</v>
      </c>
      <c r="AQ20" s="28">
        <v>45141.96022392506</v>
      </c>
      <c r="AR20" s="28">
        <v>41401.59034479261</v>
      </c>
      <c r="AS20" s="28">
        <v>37651.47788082336</v>
      </c>
      <c r="AT20" s="28">
        <v>33976.807453641326</v>
      </c>
      <c r="AU20" s="28">
        <v>30453.726523193793</v>
      </c>
    </row>
    <row r="21" spans="2:47">
      <c r="B21" s="27" t="s">
        <v>384</v>
      </c>
      <c r="C21" s="28" t="s">
        <v>498</v>
      </c>
      <c r="D21" s="28">
        <v>49108.496944351857</v>
      </c>
      <c r="E21" s="28">
        <v>51396.400805794801</v>
      </c>
      <c r="F21" s="28">
        <v>52186.471937915718</v>
      </c>
      <c r="G21" s="28">
        <v>50978.782391573011</v>
      </c>
      <c r="H21" s="28">
        <v>50991.340012631546</v>
      </c>
      <c r="I21" s="28">
        <v>53243.079791439122</v>
      </c>
      <c r="J21" s="28">
        <v>56002.483047294758</v>
      </c>
      <c r="K21" s="28">
        <v>57761.835636099357</v>
      </c>
      <c r="L21" s="28">
        <v>59504.895712966565</v>
      </c>
      <c r="M21" s="28">
        <v>61306.785359086585</v>
      </c>
      <c r="N21" s="28">
        <v>63015.381052811812</v>
      </c>
      <c r="O21" s="28">
        <v>64786.497073060316</v>
      </c>
      <c r="P21" s="28">
        <v>66478.08135750462</v>
      </c>
      <c r="Q21" s="28">
        <v>67837.089169401268</v>
      </c>
      <c r="R21" s="28">
        <v>69356.605631564322</v>
      </c>
      <c r="S21" s="28">
        <v>70801.785444887064</v>
      </c>
      <c r="T21" s="28">
        <v>72510.288732181318</v>
      </c>
      <c r="U21" s="28">
        <v>73988.494255877842</v>
      </c>
      <c r="V21" s="28">
        <v>75355.341099278623</v>
      </c>
      <c r="W21" s="28">
        <v>76617.245329684592</v>
      </c>
      <c r="X21" s="28">
        <v>78102.099924748487</v>
      </c>
      <c r="Y21" s="28">
        <v>79416.731502572715</v>
      </c>
      <c r="Z21" s="28">
        <v>80586.598621722442</v>
      </c>
      <c r="AA21" s="28">
        <v>81684.964336243705</v>
      </c>
      <c r="AB21" s="28">
        <v>82813.149518009974</v>
      </c>
      <c r="AC21" s="28">
        <v>83901.31873842029</v>
      </c>
      <c r="AD21" s="28">
        <v>84823.282251283497</v>
      </c>
      <c r="AE21" s="28">
        <v>85618.472447089123</v>
      </c>
      <c r="AF21" s="28">
        <v>86184.527737808967</v>
      </c>
      <c r="AG21" s="28">
        <v>86551.41387671807</v>
      </c>
      <c r="AH21" s="28">
        <v>86691.94004177484</v>
      </c>
      <c r="AI21" s="28">
        <v>86715.368171364215</v>
      </c>
      <c r="AJ21" s="28">
        <v>86190.028276859011</v>
      </c>
      <c r="AK21" s="28">
        <v>85401.303713082772</v>
      </c>
      <c r="AL21" s="28">
        <v>84506.392100379991</v>
      </c>
      <c r="AM21" s="28">
        <v>83405.1832286274</v>
      </c>
      <c r="AN21" s="28">
        <v>82106.910288792496</v>
      </c>
      <c r="AO21" s="28">
        <v>80638.405341841426</v>
      </c>
      <c r="AP21" s="28">
        <v>79044.455437686527</v>
      </c>
      <c r="AQ21" s="28">
        <v>77384.040261437098</v>
      </c>
      <c r="AR21" s="28">
        <v>75723.350770656514</v>
      </c>
      <c r="AS21" s="28">
        <v>74127.065810296961</v>
      </c>
      <c r="AT21" s="28">
        <v>72650.308040601711</v>
      </c>
      <c r="AU21" s="28">
        <v>71333.284038389043</v>
      </c>
    </row>
    <row r="22" spans="2:47">
      <c r="B22" s="27" t="s">
        <v>385</v>
      </c>
      <c r="C22" s="28" t="s">
        <v>498</v>
      </c>
      <c r="D22" s="28">
        <v>447.13377742000006</v>
      </c>
      <c r="E22" s="28">
        <v>584.94084649999991</v>
      </c>
      <c r="F22" s="28">
        <v>737.12772929333084</v>
      </c>
      <c r="G22" s="28">
        <v>531.53970023894942</v>
      </c>
      <c r="H22" s="28">
        <v>649.72080507184808</v>
      </c>
      <c r="I22" s="28">
        <v>755.71993689269971</v>
      </c>
      <c r="J22" s="28">
        <v>399.30582104080253</v>
      </c>
      <c r="K22" s="28">
        <v>423.09440534308823</v>
      </c>
      <c r="L22" s="28">
        <v>447.52445853367612</v>
      </c>
      <c r="M22" s="28">
        <v>459.51848448624361</v>
      </c>
      <c r="N22" s="28">
        <v>472.95518243686723</v>
      </c>
      <c r="O22" s="28">
        <v>489.00245416240108</v>
      </c>
      <c r="P22" s="28">
        <v>506.76004007575136</v>
      </c>
      <c r="Q22" s="28">
        <v>578.55486275035173</v>
      </c>
      <c r="R22" s="28">
        <v>602.78278750599839</v>
      </c>
      <c r="S22" s="28">
        <v>629.32503345694374</v>
      </c>
      <c r="T22" s="28">
        <v>663.68250609433562</v>
      </c>
      <c r="U22" s="28">
        <v>702.16736526914201</v>
      </c>
      <c r="V22" s="28">
        <v>804.85980651838508</v>
      </c>
      <c r="W22" s="28">
        <v>859.08024270559429</v>
      </c>
      <c r="X22" s="28">
        <v>928.5331479723958</v>
      </c>
      <c r="Y22" s="28">
        <v>1011.495006680852</v>
      </c>
      <c r="Z22" s="28">
        <v>1111.599435339333</v>
      </c>
      <c r="AA22" s="28">
        <v>1258.230825467082</v>
      </c>
      <c r="AB22" s="28">
        <v>1411.5050941861698</v>
      </c>
      <c r="AC22" s="28">
        <v>1601.7398706389606</v>
      </c>
      <c r="AD22" s="28">
        <v>1834.7506106867743</v>
      </c>
      <c r="AE22" s="28">
        <v>2122.3988874724505</v>
      </c>
      <c r="AF22" s="28">
        <v>2487.5931771944797</v>
      </c>
      <c r="AG22" s="28">
        <v>2918.5103348415519</v>
      </c>
      <c r="AH22" s="28">
        <v>3443.6483571395543</v>
      </c>
      <c r="AI22" s="28">
        <v>4088.548611203883</v>
      </c>
      <c r="AJ22" s="28">
        <v>4828.8799493739871</v>
      </c>
      <c r="AK22" s="28">
        <v>5720.0903253916431</v>
      </c>
      <c r="AL22" s="28">
        <v>6735.58110259976</v>
      </c>
      <c r="AM22" s="28">
        <v>7911.5296695564211</v>
      </c>
      <c r="AN22" s="28">
        <v>9242.7975710259707</v>
      </c>
      <c r="AO22" s="28">
        <v>10717.069181242225</v>
      </c>
      <c r="AP22" s="28">
        <v>12311.504248328634</v>
      </c>
      <c r="AQ22" s="28">
        <v>13993.81453313177</v>
      </c>
      <c r="AR22" s="28">
        <v>15725.275598774024</v>
      </c>
      <c r="AS22" s="28">
        <v>17464.913936972014</v>
      </c>
      <c r="AT22" s="28">
        <v>19173.812029090841</v>
      </c>
      <c r="AU22" s="28">
        <v>20818.566808078536</v>
      </c>
    </row>
    <row r="23" spans="2:47">
      <c r="B23" s="27" t="s">
        <v>386</v>
      </c>
      <c r="C23" s="28" t="s">
        <v>498</v>
      </c>
      <c r="D23" s="28">
        <v>276.6806449</v>
      </c>
      <c r="E23" s="28">
        <v>229.61807317549975</v>
      </c>
      <c r="F23" s="28">
        <v>131.18885794589795</v>
      </c>
      <c r="G23" s="28">
        <v>149.33463642000001</v>
      </c>
      <c r="H23" s="28">
        <v>190.38368924739999</v>
      </c>
      <c r="I23" s="28">
        <v>192.92956271600002</v>
      </c>
      <c r="J23" s="28">
        <v>75.181836232143652</v>
      </c>
      <c r="K23" s="28">
        <v>77.736869662618957</v>
      </c>
      <c r="L23" s="28">
        <v>79.905011493010051</v>
      </c>
      <c r="M23" s="28">
        <v>82.1265292400644</v>
      </c>
      <c r="N23" s="28">
        <v>84.42285170431623</v>
      </c>
      <c r="O23" s="28">
        <v>87.055335991775934</v>
      </c>
      <c r="P23" s="28">
        <v>89.365769730869729</v>
      </c>
      <c r="Q23" s="28">
        <v>91.174321984531417</v>
      </c>
      <c r="R23" s="28">
        <v>93.004179187781233</v>
      </c>
      <c r="S23" s="28">
        <v>94.613293044249744</v>
      </c>
      <c r="T23" s="28">
        <v>97.338069457837037</v>
      </c>
      <c r="U23" s="28">
        <v>99.254015495173888</v>
      </c>
      <c r="V23" s="28">
        <v>101.6293650662395</v>
      </c>
      <c r="W23" s="28">
        <v>102.93492830886498</v>
      </c>
      <c r="X23" s="28">
        <v>105.2583377479757</v>
      </c>
      <c r="Y23" s="28">
        <v>107.20568857529145</v>
      </c>
      <c r="Z23" s="28">
        <v>108.79664450057615</v>
      </c>
      <c r="AA23" s="28">
        <v>110.65113768831958</v>
      </c>
      <c r="AB23" s="28">
        <v>112.55841822811547</v>
      </c>
      <c r="AC23" s="28">
        <v>114.60419991717379</v>
      </c>
      <c r="AD23" s="28">
        <v>116.33924036051314</v>
      </c>
      <c r="AE23" s="28">
        <v>117.98145155078892</v>
      </c>
      <c r="AF23" s="28">
        <v>119.44258064902537</v>
      </c>
      <c r="AG23" s="28">
        <v>120.59012254563123</v>
      </c>
      <c r="AH23" s="28">
        <v>121.48818428163165</v>
      </c>
      <c r="AI23" s="28">
        <v>122.68161782214321</v>
      </c>
      <c r="AJ23" s="28">
        <v>122.96376085217335</v>
      </c>
      <c r="AK23" s="28">
        <v>123.27831746429524</v>
      </c>
      <c r="AL23" s="28">
        <v>123.93635443341284</v>
      </c>
      <c r="AM23" s="28">
        <v>124.52959748365916</v>
      </c>
      <c r="AN23" s="28">
        <v>125.05210981850232</v>
      </c>
      <c r="AO23" s="28">
        <v>125.50126248869238</v>
      </c>
      <c r="AP23" s="28">
        <v>125.87897300188531</v>
      </c>
      <c r="AQ23" s="28">
        <v>126.19262408057628</v>
      </c>
      <c r="AR23" s="28">
        <v>126.45535330442752</v>
      </c>
      <c r="AS23" s="28">
        <v>126.68548217485873</v>
      </c>
      <c r="AT23" s="28">
        <v>126.90502317890585</v>
      </c>
      <c r="AU23" s="28">
        <v>127.13746101981899</v>
      </c>
    </row>
    <row r="24" spans="2:47">
      <c r="B24" s="27" t="s">
        <v>634</v>
      </c>
      <c r="C24" s="28" t="s">
        <v>498</v>
      </c>
      <c r="D24" s="28">
        <v>183.36118649700001</v>
      </c>
      <c r="E24" s="28">
        <v>150.70036131500001</v>
      </c>
      <c r="F24" s="28">
        <v>154.520615472</v>
      </c>
      <c r="G24" s="28">
        <v>80.718187138999994</v>
      </c>
      <c r="H24" s="28">
        <v>86.504180018</v>
      </c>
      <c r="I24" s="28">
        <v>91.988026831799999</v>
      </c>
      <c r="J24" s="28">
        <v>6.732169756521623</v>
      </c>
      <c r="K24" s="28">
        <v>6.8671901644588376</v>
      </c>
      <c r="L24" s="28">
        <v>6.9455567147731037</v>
      </c>
      <c r="M24" s="28">
        <v>7.0097891001560466</v>
      </c>
      <c r="N24" s="28">
        <v>7.0406301699314033</v>
      </c>
      <c r="O24" s="28">
        <v>7.0871654191824893</v>
      </c>
      <c r="P24" s="28">
        <v>7.0827209626614884</v>
      </c>
      <c r="Q24" s="28">
        <v>7.0150677968018371</v>
      </c>
      <c r="R24" s="28">
        <v>6.9379970036948952</v>
      </c>
      <c r="S24" s="28">
        <v>6.8292656166195158</v>
      </c>
      <c r="T24" s="28">
        <v>6.8022557516444193</v>
      </c>
      <c r="U24" s="28">
        <v>6.6956010853080361</v>
      </c>
      <c r="V24" s="28">
        <v>6.6134325824268636</v>
      </c>
      <c r="W24" s="28">
        <v>6.4439556920835779</v>
      </c>
      <c r="X24" s="28">
        <v>6.3397059619444285</v>
      </c>
      <c r="Y24" s="28">
        <v>6.2028634670427412</v>
      </c>
      <c r="Z24" s="28">
        <v>6.0394842899157668</v>
      </c>
      <c r="AA24" s="28">
        <v>5.8892454579326401</v>
      </c>
      <c r="AB24" s="28">
        <v>5.7393554431611591</v>
      </c>
      <c r="AC24" s="28">
        <v>5.5946470143695883</v>
      </c>
      <c r="AD24" s="28">
        <v>5.4338523280932929</v>
      </c>
      <c r="AE24" s="28">
        <v>5.2703472437978727</v>
      </c>
      <c r="AF24" s="28">
        <v>5.1022098767388</v>
      </c>
      <c r="AG24" s="28">
        <v>4.926611172529646</v>
      </c>
      <c r="AH24" s="28">
        <v>4.7489218525558794</v>
      </c>
      <c r="AI24" s="28">
        <v>4.5895198376146329</v>
      </c>
      <c r="AJ24" s="28">
        <v>4.412013468014587</v>
      </c>
      <c r="AK24" s="28">
        <v>4.249175188639879</v>
      </c>
      <c r="AL24" s="28">
        <v>4.102395071481137</v>
      </c>
      <c r="AM24" s="28">
        <v>3.9660712106840696</v>
      </c>
      <c r="AN24" s="28">
        <v>3.8397013869859684</v>
      </c>
      <c r="AO24" s="28">
        <v>3.7228354838361852</v>
      </c>
      <c r="AP24" s="28">
        <v>3.6150728677311643</v>
      </c>
      <c r="AQ24" s="28">
        <v>3.5160541264831879</v>
      </c>
      <c r="AR24" s="28">
        <v>3.4254466490402606</v>
      </c>
      <c r="AS24" s="28">
        <v>3.342924896719369</v>
      </c>
      <c r="AT24" s="28">
        <v>3.2681483253534793</v>
      </c>
      <c r="AU24" s="28">
        <v>3.2007421440261914</v>
      </c>
    </row>
    <row r="25" spans="2:47">
      <c r="B25" s="27" t="s">
        <v>388</v>
      </c>
      <c r="C25" s="28" t="s">
        <v>498</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row>
    <row r="26" spans="2:47">
      <c r="B26" s="27" t="s">
        <v>389</v>
      </c>
      <c r="C26" s="28" t="s">
        <v>498</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row>
    <row r="27" spans="2:47">
      <c r="B27" s="27" t="s">
        <v>390</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391</v>
      </c>
      <c r="C28" s="28" t="s">
        <v>498</v>
      </c>
      <c r="D28" s="28">
        <v>0</v>
      </c>
      <c r="E28" s="28">
        <v>0</v>
      </c>
      <c r="F28" s="28">
        <v>0</v>
      </c>
      <c r="G28" s="28">
        <v>0</v>
      </c>
      <c r="H28" s="28">
        <v>0</v>
      </c>
      <c r="I28" s="28">
        <v>0</v>
      </c>
      <c r="J28" s="28">
        <v>1.3951717089297968</v>
      </c>
      <c r="K28" s="28">
        <v>4.3886150700782824</v>
      </c>
      <c r="L28" s="28">
        <v>10.168085592329069</v>
      </c>
      <c r="M28" s="28">
        <v>20.925885601090634</v>
      </c>
      <c r="N28" s="28">
        <v>38.104306926368899</v>
      </c>
      <c r="O28" s="28">
        <v>65.247671122578751</v>
      </c>
      <c r="P28" s="28">
        <v>104.59870834257271</v>
      </c>
      <c r="Q28" s="28">
        <v>157.1909614894235</v>
      </c>
      <c r="R28" s="28">
        <v>212.58069956629458</v>
      </c>
      <c r="S28" s="28">
        <v>271.26694806975644</v>
      </c>
      <c r="T28" s="28">
        <v>339.39761683486569</v>
      </c>
      <c r="U28" s="28">
        <v>416.05262043939416</v>
      </c>
      <c r="V28" s="28">
        <v>502.45419359587351</v>
      </c>
      <c r="W28" s="28">
        <v>594.5568534183152</v>
      </c>
      <c r="X28" s="28">
        <v>698.62664502005634</v>
      </c>
      <c r="Y28" s="28">
        <v>810.9762225590249</v>
      </c>
      <c r="Z28" s="28">
        <v>931.60534381906598</v>
      </c>
      <c r="AA28" s="28">
        <v>1064.7930170716759</v>
      </c>
      <c r="AB28" s="28">
        <v>1208.433606317577</v>
      </c>
      <c r="AC28" s="28">
        <v>1359.6697866673051</v>
      </c>
      <c r="AD28" s="28">
        <v>1512.3156188504202</v>
      </c>
      <c r="AE28" s="28">
        <v>1666.400021724553</v>
      </c>
      <c r="AF28" s="28">
        <v>1818.2948848487736</v>
      </c>
      <c r="AG28" s="28">
        <v>1968.957449908336</v>
      </c>
      <c r="AH28" s="28">
        <v>2118.1835478225016</v>
      </c>
      <c r="AI28" s="28">
        <v>2268.0657546447342</v>
      </c>
      <c r="AJ28" s="28">
        <v>2390.4643007987006</v>
      </c>
      <c r="AK28" s="28">
        <v>2507.005061836569</v>
      </c>
      <c r="AL28" s="28">
        <v>2522.5014241554181</v>
      </c>
      <c r="AM28" s="28">
        <v>2538.1597963858644</v>
      </c>
      <c r="AN28" s="28">
        <v>2553.979453767568</v>
      </c>
      <c r="AO28" s="28">
        <v>2569.9558995862703</v>
      </c>
      <c r="AP28" s="28">
        <v>2586.0854998667205</v>
      </c>
      <c r="AQ28" s="28">
        <v>2602.3670758299791</v>
      </c>
      <c r="AR28" s="28">
        <v>2618.802596131165</v>
      </c>
      <c r="AS28" s="28">
        <v>2635.3935755544253</v>
      </c>
      <c r="AT28" s="28">
        <v>2652.1408557223831</v>
      </c>
      <c r="AU28" s="28">
        <v>2669.0444740790831</v>
      </c>
    </row>
    <row r="29" spans="2:47">
      <c r="B29" s="27" t="s">
        <v>392</v>
      </c>
      <c r="C29" s="28" t="s">
        <v>498</v>
      </c>
      <c r="D29" s="28">
        <v>3529.5540071762248</v>
      </c>
      <c r="E29" s="28">
        <v>2630.5322024885672</v>
      </c>
      <c r="F29" s="28">
        <v>2630.5322024885672</v>
      </c>
      <c r="G29" s="28">
        <v>793.01015849999987</v>
      </c>
      <c r="H29" s="28">
        <v>1970.3499164999998</v>
      </c>
      <c r="I29" s="28">
        <v>1285.1745165</v>
      </c>
      <c r="J29" s="28">
        <v>975.48442168478743</v>
      </c>
      <c r="K29" s="28">
        <v>994.27349224448801</v>
      </c>
      <c r="L29" s="28">
        <v>1021.1888284215333</v>
      </c>
      <c r="M29" s="28">
        <v>1045.3197154101426</v>
      </c>
      <c r="N29" s="28">
        <v>1067.862896138198</v>
      </c>
      <c r="O29" s="28">
        <v>1089.1435841610805</v>
      </c>
      <c r="P29" s="28">
        <v>1111.1410450588926</v>
      </c>
      <c r="Q29" s="28">
        <v>1133.6687028229296</v>
      </c>
      <c r="R29" s="28">
        <v>1155.9165189659054</v>
      </c>
      <c r="S29" s="28">
        <v>1178.2072181958708</v>
      </c>
      <c r="T29" s="28">
        <v>1198.312500481743</v>
      </c>
      <c r="U29" s="28">
        <v>1219.3079674575188</v>
      </c>
      <c r="V29" s="28">
        <v>1239.1013921959252</v>
      </c>
      <c r="W29" s="28">
        <v>1260.0229913062262</v>
      </c>
      <c r="X29" s="28">
        <v>1278.7673814563318</v>
      </c>
      <c r="Y29" s="28">
        <v>1297.4343815005634</v>
      </c>
      <c r="Z29" s="28">
        <v>1315.9235842111955</v>
      </c>
      <c r="AA29" s="28">
        <v>1333.2512083090267</v>
      </c>
      <c r="AB29" s="28">
        <v>1349.6851773736416</v>
      </c>
      <c r="AC29" s="28">
        <v>1365.0540828669964</v>
      </c>
      <c r="AD29" s="28">
        <v>1379.9511278824953</v>
      </c>
      <c r="AE29" s="28">
        <v>1394.0049185524942</v>
      </c>
      <c r="AF29" s="28">
        <v>1407.2837051013919</v>
      </c>
      <c r="AG29" s="28">
        <v>1419.916173762741</v>
      </c>
      <c r="AH29" s="28">
        <v>1431.7586233257887</v>
      </c>
      <c r="AI29" s="28">
        <v>1442.0156953283717</v>
      </c>
      <c r="AJ29" s="28">
        <v>1452.165618428045</v>
      </c>
      <c r="AK29" s="28">
        <v>1461.0027652397296</v>
      </c>
      <c r="AL29" s="28">
        <v>1468.0819741317064</v>
      </c>
      <c r="AM29" s="28">
        <v>1475.1101705638996</v>
      </c>
      <c r="AN29" s="28">
        <v>1482.2223569907101</v>
      </c>
      <c r="AO29" s="28">
        <v>1489.3670126160914</v>
      </c>
      <c r="AP29" s="28">
        <v>1496.5644357729968</v>
      </c>
      <c r="AQ29" s="28">
        <v>1503.8072790587373</v>
      </c>
      <c r="AR29" s="28">
        <v>1511.0988432463066</v>
      </c>
      <c r="AS29" s="28">
        <v>1518.4383340101697</v>
      </c>
      <c r="AT29" s="28">
        <v>1525.8265381529657</v>
      </c>
      <c r="AU29" s="28">
        <v>1533.2636382786159</v>
      </c>
    </row>
    <row r="30" spans="2:47">
      <c r="B30" s="27" t="s">
        <v>393</v>
      </c>
      <c r="C30" s="28" t="s">
        <v>498</v>
      </c>
      <c r="D30" s="28">
        <v>5162.7460769790841</v>
      </c>
      <c r="E30" s="28">
        <v>6074.4669915537943</v>
      </c>
      <c r="F30" s="28">
        <v>6238.1163132344245</v>
      </c>
      <c r="G30" s="28">
        <v>2717.4244334307541</v>
      </c>
      <c r="H30" s="28">
        <v>3971.6934807513067</v>
      </c>
      <c r="I30" s="28">
        <v>4435.0760854857381</v>
      </c>
      <c r="J30" s="28">
        <v>4487.762810303333</v>
      </c>
      <c r="K30" s="28">
        <v>4990.4467707788417</v>
      </c>
      <c r="L30" s="28">
        <v>5504.8667212904929</v>
      </c>
      <c r="M30" s="28">
        <v>6030.9906838786155</v>
      </c>
      <c r="N30" s="28">
        <v>6542.3086654399722</v>
      </c>
      <c r="O30" s="28">
        <v>7051.5956134753014</v>
      </c>
      <c r="P30" s="28">
        <v>7558.2878437539612</v>
      </c>
      <c r="Q30" s="28">
        <v>8062.78805948023</v>
      </c>
      <c r="R30" s="28">
        <v>8461.4114255152763</v>
      </c>
      <c r="S30" s="28">
        <v>8844.8308117508004</v>
      </c>
      <c r="T30" s="28">
        <v>9211.9212023021173</v>
      </c>
      <c r="U30" s="28">
        <v>9562.2598998838512</v>
      </c>
      <c r="V30" s="28">
        <v>9895.4614413240033</v>
      </c>
      <c r="W30" s="28">
        <v>10211.093290982591</v>
      </c>
      <c r="X30" s="28">
        <v>10508.501098825976</v>
      </c>
      <c r="Y30" s="28">
        <v>10786.820059126987</v>
      </c>
      <c r="Z30" s="28">
        <v>11045.197748935097</v>
      </c>
      <c r="AA30" s="28">
        <v>11282.89056053785</v>
      </c>
      <c r="AB30" s="28">
        <v>11499.142424905231</v>
      </c>
      <c r="AC30" s="28">
        <v>11693.18068597986</v>
      </c>
      <c r="AD30" s="28">
        <v>11864.225871690229</v>
      </c>
      <c r="AE30" s="28">
        <v>12011.534511685983</v>
      </c>
      <c r="AF30" s="28">
        <v>12134.443516050787</v>
      </c>
      <c r="AG30" s="28">
        <v>12232.377777591841</v>
      </c>
      <c r="AH30" s="28">
        <v>12304.841180788524</v>
      </c>
      <c r="AI30" s="28">
        <v>12351.428945118145</v>
      </c>
      <c r="AJ30" s="28">
        <v>12371.842082826683</v>
      </c>
      <c r="AK30" s="28">
        <v>12365.901953611217</v>
      </c>
      <c r="AL30" s="28">
        <v>12594.444091068051</v>
      </c>
      <c r="AM30" s="28">
        <v>12809.172727950559</v>
      </c>
      <c r="AN30" s="28">
        <v>13012.479829106005</v>
      </c>
      <c r="AO30" s="28">
        <v>13206.412871138344</v>
      </c>
      <c r="AP30" s="28">
        <v>13392.71650945152</v>
      </c>
      <c r="AQ30" s="28">
        <v>13572.87215839967</v>
      </c>
      <c r="AR30" s="28">
        <v>13748.133802285183</v>
      </c>
      <c r="AS30" s="28">
        <v>13919.559952676629</v>
      </c>
      <c r="AT30" s="28">
        <v>14088.042375934043</v>
      </c>
      <c r="AU30" s="28">
        <v>14254.331635542345</v>
      </c>
    </row>
    <row r="31" spans="2:47">
      <c r="B31" s="27" t="s">
        <v>394</v>
      </c>
      <c r="C31" s="28" t="s">
        <v>498</v>
      </c>
      <c r="D31" s="28">
        <v>54.886527780000009</v>
      </c>
      <c r="E31" s="28">
        <v>54.449303579999992</v>
      </c>
      <c r="F31" s="28">
        <v>52.980616500000004</v>
      </c>
      <c r="G31" s="28">
        <v>42.311314696321581</v>
      </c>
      <c r="H31" s="28">
        <v>22.316275580374558</v>
      </c>
      <c r="I31" s="28">
        <v>24.515981363185173</v>
      </c>
      <c r="J31" s="28">
        <v>9.1262992746411484</v>
      </c>
      <c r="K31" s="28">
        <v>9.1262992746411484</v>
      </c>
      <c r="L31" s="28">
        <v>9.1262992746411484</v>
      </c>
      <c r="M31" s="28">
        <v>9.1262992746411484</v>
      </c>
      <c r="N31" s="28">
        <v>9.1262992746411484</v>
      </c>
      <c r="O31" s="28">
        <v>9.1262992746411484</v>
      </c>
      <c r="P31" s="28">
        <v>9.1262992746411484</v>
      </c>
      <c r="Q31" s="28">
        <v>9.1262992746411484</v>
      </c>
      <c r="R31" s="28">
        <v>9.1262992746411484</v>
      </c>
      <c r="S31" s="28">
        <v>9.1262992746411484</v>
      </c>
      <c r="T31" s="28">
        <v>9.1262992746411484</v>
      </c>
      <c r="U31" s="28">
        <v>9.1262992746411484</v>
      </c>
      <c r="V31" s="28">
        <v>9.1262992746411484</v>
      </c>
      <c r="W31" s="28">
        <v>9.1262992746411484</v>
      </c>
      <c r="X31" s="28">
        <v>9.1262992746411484</v>
      </c>
      <c r="Y31" s="28">
        <v>9.1262992746411484</v>
      </c>
      <c r="Z31" s="28">
        <v>9.1262992746411484</v>
      </c>
      <c r="AA31" s="28">
        <v>9.1262992746411484</v>
      </c>
      <c r="AB31" s="28">
        <v>9.1262992746411484</v>
      </c>
      <c r="AC31" s="28">
        <v>9.1262992746411484</v>
      </c>
      <c r="AD31" s="28">
        <v>9.1262992746411484</v>
      </c>
      <c r="AE31" s="28">
        <v>9.1262992746411484</v>
      </c>
      <c r="AF31" s="28">
        <v>9.1262992746411484</v>
      </c>
      <c r="AG31" s="28">
        <v>9.1262992746411484</v>
      </c>
      <c r="AH31" s="28">
        <v>9.1262992746411484</v>
      </c>
      <c r="AI31" s="28">
        <v>9.1262992746411484</v>
      </c>
      <c r="AJ31" s="28">
        <v>9.1262992746411484</v>
      </c>
      <c r="AK31" s="28">
        <v>9.1262992746411484</v>
      </c>
      <c r="AL31" s="28">
        <v>9.1262992746411484</v>
      </c>
      <c r="AM31" s="28">
        <v>9.1262992746411484</v>
      </c>
      <c r="AN31" s="28">
        <v>9.1262992746411484</v>
      </c>
      <c r="AO31" s="28">
        <v>9.1262992746411484</v>
      </c>
      <c r="AP31" s="28">
        <v>9.1262992746411484</v>
      </c>
      <c r="AQ31" s="28">
        <v>9.1262992746411484</v>
      </c>
      <c r="AR31" s="28">
        <v>9.1262992746411484</v>
      </c>
      <c r="AS31" s="28">
        <v>9.1262992746411484</v>
      </c>
      <c r="AT31" s="28">
        <v>9.1262992746411484</v>
      </c>
      <c r="AU31" s="28">
        <v>9.1262992746411484</v>
      </c>
    </row>
    <row r="32" spans="2:47">
      <c r="B32" s="27" t="s">
        <v>395</v>
      </c>
      <c r="C32" s="28" t="s">
        <v>498</v>
      </c>
      <c r="D32" s="28">
        <v>0</v>
      </c>
      <c r="E32" s="28">
        <v>0</v>
      </c>
      <c r="F32" s="28">
        <v>0</v>
      </c>
      <c r="G32" s="28">
        <v>0</v>
      </c>
      <c r="H32" s="28">
        <v>0</v>
      </c>
      <c r="I32" s="28">
        <v>0</v>
      </c>
      <c r="J32" s="28">
        <v>0</v>
      </c>
      <c r="K32" s="28">
        <v>0</v>
      </c>
      <c r="L32" s="28">
        <v>0</v>
      </c>
      <c r="M32" s="28">
        <v>0</v>
      </c>
      <c r="N32" s="28">
        <v>16.39676357253126</v>
      </c>
      <c r="O32" s="28">
        <v>35.435153836559302</v>
      </c>
      <c r="P32" s="28">
        <v>57.115525267662179</v>
      </c>
      <c r="Q32" s="28">
        <v>81.442303631113433</v>
      </c>
      <c r="R32" s="28">
        <v>212.51110192221864</v>
      </c>
      <c r="S32" s="28">
        <v>358.94734823962665</v>
      </c>
      <c r="T32" s="28">
        <v>520.69496494787461</v>
      </c>
      <c r="U32" s="28">
        <v>697.67561501298496</v>
      </c>
      <c r="V32" s="28">
        <v>889.7826364133299</v>
      </c>
      <c r="W32" s="28">
        <v>1096.8727012461918</v>
      </c>
      <c r="X32" s="28">
        <v>1318.7370540451279</v>
      </c>
      <c r="Y32" s="28">
        <v>1555.0793220251721</v>
      </c>
      <c r="Z32" s="28">
        <v>1805.5267989824101</v>
      </c>
      <c r="AA32" s="28">
        <v>2069.6426471992513</v>
      </c>
      <c r="AB32" s="28">
        <v>2346.9050463834278</v>
      </c>
      <c r="AC32" s="28">
        <v>2636.6976056621261</v>
      </c>
      <c r="AD32" s="28">
        <v>2938.3017286718791</v>
      </c>
      <c r="AE32" s="28">
        <v>3250.8981588171737</v>
      </c>
      <c r="AF32" s="28">
        <v>3573.5739804550876</v>
      </c>
      <c r="AG32" s="28">
        <v>3905.3237759594031</v>
      </c>
      <c r="AH32" s="28">
        <v>4245.0460832175631</v>
      </c>
      <c r="AI32" s="28">
        <v>4591.5462882400825</v>
      </c>
      <c r="AJ32" s="28">
        <v>4943.542217840477</v>
      </c>
      <c r="AK32" s="28">
        <v>5299.672265833382</v>
      </c>
      <c r="AL32" s="28">
        <v>5397.6188961720218</v>
      </c>
      <c r="AM32" s="28">
        <v>5489.6454548359543</v>
      </c>
      <c r="AN32" s="28">
        <v>5576.7770696168609</v>
      </c>
      <c r="AO32" s="28">
        <v>5659.8912304878613</v>
      </c>
      <c r="AP32" s="28">
        <v>5739.7356469077949</v>
      </c>
      <c r="AQ32" s="28">
        <v>5816.945210742716</v>
      </c>
      <c r="AR32" s="28">
        <v>5892.0573438365082</v>
      </c>
      <c r="AS32" s="28">
        <v>5965.52569400427</v>
      </c>
      <c r="AT32" s="28">
        <v>6037.7324468288762</v>
      </c>
      <c r="AU32" s="28">
        <v>6108.9992723752903</v>
      </c>
    </row>
    <row r="33" spans="2:47">
      <c r="B33" s="27" t="s">
        <v>396</v>
      </c>
      <c r="C33" s="28" t="s">
        <v>498</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row>
    <row r="34" spans="2:47">
      <c r="B34" s="27" t="s">
        <v>501</v>
      </c>
      <c r="C34" s="29" t="s">
        <v>498</v>
      </c>
      <c r="D34" s="30">
        <f t="shared" ref="D34:AU34" si="1">SUM(D20:D33)</f>
        <v>95441.29808204493</v>
      </c>
      <c r="E34" s="30">
        <f t="shared" si="1"/>
        <v>97595.522764905952</v>
      </c>
      <c r="F34" s="30">
        <f t="shared" si="1"/>
        <v>99355.110124294632</v>
      </c>
      <c r="G34" s="30">
        <f t="shared" si="1"/>
        <v>86753.382400329414</v>
      </c>
      <c r="H34" s="30">
        <f t="shared" si="1"/>
        <v>96570.444406291092</v>
      </c>
      <c r="I34" s="30">
        <f t="shared" si="1"/>
        <v>101625.95794173058</v>
      </c>
      <c r="J34" s="30">
        <f t="shared" si="1"/>
        <v>112070.60470143755</v>
      </c>
      <c r="K34" s="30">
        <f t="shared" si="1"/>
        <v>115879.32795110617</v>
      </c>
      <c r="L34" s="30">
        <f t="shared" si="1"/>
        <v>119497.38752670924</v>
      </c>
      <c r="M34" s="30">
        <f t="shared" si="1"/>
        <v>123173.1991940025</v>
      </c>
      <c r="N34" s="30">
        <f t="shared" si="1"/>
        <v>126707.68956560342</v>
      </c>
      <c r="O34" s="30">
        <f t="shared" si="1"/>
        <v>130440.14802135929</v>
      </c>
      <c r="P34" s="30">
        <f t="shared" si="1"/>
        <v>133952.93361019579</v>
      </c>
      <c r="Q34" s="30">
        <f t="shared" si="1"/>
        <v>136998.76765414485</v>
      </c>
      <c r="R34" s="30">
        <f t="shared" si="1"/>
        <v>140180.41544206589</v>
      </c>
      <c r="S34" s="30">
        <f t="shared" si="1"/>
        <v>143196.31411949973</v>
      </c>
      <c r="T34" s="30">
        <f t="shared" si="1"/>
        <v>146858.4923389529</v>
      </c>
      <c r="U34" s="30">
        <f t="shared" si="1"/>
        <v>149985.24678761855</v>
      </c>
      <c r="V34" s="30">
        <f t="shared" si="1"/>
        <v>153190.80808665507</v>
      </c>
      <c r="W34" s="30">
        <f t="shared" si="1"/>
        <v>155843.07628937095</v>
      </c>
      <c r="X34" s="30">
        <f t="shared" si="1"/>
        <v>159044.61650932473</v>
      </c>
      <c r="Y34" s="30">
        <f t="shared" si="1"/>
        <v>161852.12219904174</v>
      </c>
      <c r="Z34" s="30">
        <f t="shared" si="1"/>
        <v>164358.19716019233</v>
      </c>
      <c r="AA34" s="30">
        <f t="shared" si="1"/>
        <v>166860.67900643399</v>
      </c>
      <c r="AB34" s="30">
        <f t="shared" si="1"/>
        <v>169335.02746496926</v>
      </c>
      <c r="AC34" s="30">
        <f t="shared" si="1"/>
        <v>171749.34736909406</v>
      </c>
      <c r="AD34" s="30">
        <f t="shared" si="1"/>
        <v>173814.65901824355</v>
      </c>
      <c r="AE34" s="30">
        <f t="shared" si="1"/>
        <v>175630.4552019877</v>
      </c>
      <c r="AF34" s="30">
        <f t="shared" si="1"/>
        <v>177028.60944780504</v>
      </c>
      <c r="AG34" s="30">
        <f t="shared" si="1"/>
        <v>177967.40818510135</v>
      </c>
      <c r="AH34" s="30">
        <f t="shared" si="1"/>
        <v>178462.21731525665</v>
      </c>
      <c r="AI34" s="30">
        <f t="shared" si="1"/>
        <v>178777.33682639024</v>
      </c>
      <c r="AJ34" s="30">
        <f t="shared" si="1"/>
        <v>177711.89762136331</v>
      </c>
      <c r="AK34" s="30">
        <f t="shared" si="1"/>
        <v>176228.45747406385</v>
      </c>
      <c r="AL34" s="30">
        <f t="shared" si="1"/>
        <v>174396.04500747169</v>
      </c>
      <c r="AM34" s="30">
        <f t="shared" si="1"/>
        <v>172179.067813264</v>
      </c>
      <c r="AN34" s="30">
        <f t="shared" si="1"/>
        <v>169590.32920803392</v>
      </c>
      <c r="AO34" s="30">
        <f t="shared" si="1"/>
        <v>166672.19047865708</v>
      </c>
      <c r="AP34" s="30">
        <f t="shared" si="1"/>
        <v>163495.41472360221</v>
      </c>
      <c r="AQ34" s="30">
        <f t="shared" si="1"/>
        <v>160154.64172000674</v>
      </c>
      <c r="AR34" s="30">
        <f t="shared" si="1"/>
        <v>156759.31639895044</v>
      </c>
      <c r="AS34" s="30">
        <f t="shared" si="1"/>
        <v>153421.529890684</v>
      </c>
      <c r="AT34" s="30">
        <f t="shared" si="1"/>
        <v>150243.96921075106</v>
      </c>
      <c r="AU34" s="30">
        <f t="shared" si="1"/>
        <v>147310.68089237518</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383</v>
      </c>
      <c r="C37" s="28" t="s">
        <v>498</v>
      </c>
      <c r="D37" s="28">
        <f t="shared" ref="D37:AU37" si="2">+D3-D20</f>
        <v>0</v>
      </c>
      <c r="E37" s="28">
        <f t="shared" si="2"/>
        <v>0</v>
      </c>
      <c r="F37" s="28">
        <f t="shared" si="2"/>
        <v>0</v>
      </c>
      <c r="G37" s="28">
        <f t="shared" si="2"/>
        <v>0</v>
      </c>
      <c r="H37" s="28">
        <f t="shared" si="2"/>
        <v>0</v>
      </c>
      <c r="I37" s="28">
        <f t="shared" si="2"/>
        <v>0</v>
      </c>
      <c r="J37" s="28">
        <f t="shared" si="2"/>
        <v>0</v>
      </c>
      <c r="K37" s="28">
        <f t="shared" si="2"/>
        <v>0</v>
      </c>
      <c r="L37" s="28">
        <f t="shared" si="2"/>
        <v>0</v>
      </c>
      <c r="M37" s="28">
        <f t="shared" si="2"/>
        <v>0</v>
      </c>
      <c r="N37" s="28">
        <f t="shared" si="2"/>
        <v>0</v>
      </c>
      <c r="O37" s="28">
        <f t="shared" si="2"/>
        <v>0</v>
      </c>
      <c r="P37" s="28">
        <f t="shared" si="2"/>
        <v>0</v>
      </c>
      <c r="Q37" s="28">
        <f t="shared" si="2"/>
        <v>0</v>
      </c>
      <c r="R37" s="28">
        <f t="shared" si="2"/>
        <v>0</v>
      </c>
      <c r="S37" s="28">
        <f t="shared" si="2"/>
        <v>0</v>
      </c>
      <c r="T37" s="28">
        <f t="shared" si="2"/>
        <v>0</v>
      </c>
      <c r="U37" s="28">
        <f t="shared" si="2"/>
        <v>0</v>
      </c>
      <c r="V37" s="28">
        <f t="shared" si="2"/>
        <v>0</v>
      </c>
      <c r="W37" s="28">
        <f t="shared" si="2"/>
        <v>0</v>
      </c>
      <c r="X37" s="28">
        <f t="shared" si="2"/>
        <v>0</v>
      </c>
      <c r="Y37" s="28">
        <f t="shared" si="2"/>
        <v>0</v>
      </c>
      <c r="Z37" s="28">
        <f t="shared" si="2"/>
        <v>0</v>
      </c>
      <c r="AA37" s="28">
        <f t="shared" si="2"/>
        <v>0</v>
      </c>
      <c r="AB37" s="28">
        <f t="shared" si="2"/>
        <v>0</v>
      </c>
      <c r="AC37" s="28">
        <f t="shared" si="2"/>
        <v>0</v>
      </c>
      <c r="AD37" s="28">
        <f t="shared" si="2"/>
        <v>0</v>
      </c>
      <c r="AE37" s="28">
        <f t="shared" si="2"/>
        <v>0</v>
      </c>
      <c r="AF37" s="28">
        <f t="shared" si="2"/>
        <v>0</v>
      </c>
      <c r="AG37" s="28">
        <f t="shared" si="2"/>
        <v>0</v>
      </c>
      <c r="AH37" s="28">
        <f t="shared" si="2"/>
        <v>0</v>
      </c>
      <c r="AI37" s="28">
        <f t="shared" si="2"/>
        <v>0</v>
      </c>
      <c r="AJ37" s="28">
        <f t="shared" si="2"/>
        <v>0</v>
      </c>
      <c r="AK37" s="28">
        <f t="shared" si="2"/>
        <v>0</v>
      </c>
      <c r="AL37" s="28">
        <f t="shared" si="2"/>
        <v>0</v>
      </c>
      <c r="AM37" s="28">
        <f t="shared" si="2"/>
        <v>0</v>
      </c>
      <c r="AN37" s="28">
        <f t="shared" si="2"/>
        <v>0</v>
      </c>
      <c r="AO37" s="28">
        <f t="shared" si="2"/>
        <v>0</v>
      </c>
      <c r="AP37" s="28">
        <f t="shared" si="2"/>
        <v>0</v>
      </c>
      <c r="AQ37" s="28">
        <f t="shared" si="2"/>
        <v>0</v>
      </c>
      <c r="AR37" s="28">
        <f t="shared" si="2"/>
        <v>0</v>
      </c>
      <c r="AS37" s="28">
        <f t="shared" si="2"/>
        <v>0</v>
      </c>
      <c r="AT37" s="28">
        <f t="shared" si="2"/>
        <v>0</v>
      </c>
      <c r="AU37" s="28">
        <f t="shared" si="2"/>
        <v>0</v>
      </c>
    </row>
    <row r="38" spans="2:47">
      <c r="B38" s="27" t="s">
        <v>384</v>
      </c>
      <c r="C38" s="28" t="s">
        <v>498</v>
      </c>
      <c r="D38" s="28">
        <f t="shared" ref="D38:AU38" si="3">+D4-D21</f>
        <v>0</v>
      </c>
      <c r="E38" s="28">
        <f t="shared" si="3"/>
        <v>0</v>
      </c>
      <c r="F38" s="28">
        <f t="shared" si="3"/>
        <v>0</v>
      </c>
      <c r="G38" s="28">
        <f t="shared" si="3"/>
        <v>0</v>
      </c>
      <c r="H38" s="28">
        <f t="shared" si="3"/>
        <v>0</v>
      </c>
      <c r="I38" s="28">
        <f t="shared" si="3"/>
        <v>0</v>
      </c>
      <c r="J38" s="28">
        <f t="shared" si="3"/>
        <v>0</v>
      </c>
      <c r="K38" s="28">
        <f t="shared" si="3"/>
        <v>0</v>
      </c>
      <c r="L38" s="28">
        <f t="shared" si="3"/>
        <v>0</v>
      </c>
      <c r="M38" s="28">
        <f t="shared" si="3"/>
        <v>0</v>
      </c>
      <c r="N38" s="28">
        <f t="shared" si="3"/>
        <v>0</v>
      </c>
      <c r="O38" s="28">
        <f t="shared" si="3"/>
        <v>0</v>
      </c>
      <c r="P38" s="28">
        <f t="shared" si="3"/>
        <v>0</v>
      </c>
      <c r="Q38" s="28">
        <f t="shared" si="3"/>
        <v>0</v>
      </c>
      <c r="R38" s="28">
        <f t="shared" si="3"/>
        <v>0</v>
      </c>
      <c r="S38" s="28">
        <f t="shared" si="3"/>
        <v>0</v>
      </c>
      <c r="T38" s="28">
        <f t="shared" si="3"/>
        <v>0</v>
      </c>
      <c r="U38" s="28">
        <f t="shared" si="3"/>
        <v>0</v>
      </c>
      <c r="V38" s="28">
        <f t="shared" si="3"/>
        <v>0</v>
      </c>
      <c r="W38" s="28">
        <f t="shared" si="3"/>
        <v>0</v>
      </c>
      <c r="X38" s="28">
        <f t="shared" si="3"/>
        <v>0</v>
      </c>
      <c r="Y38" s="28">
        <f t="shared" si="3"/>
        <v>0</v>
      </c>
      <c r="Z38" s="28">
        <f t="shared" si="3"/>
        <v>0</v>
      </c>
      <c r="AA38" s="28">
        <f t="shared" si="3"/>
        <v>0</v>
      </c>
      <c r="AB38" s="28">
        <f t="shared" si="3"/>
        <v>0</v>
      </c>
      <c r="AC38" s="28">
        <f t="shared" si="3"/>
        <v>0</v>
      </c>
      <c r="AD38" s="28">
        <f t="shared" si="3"/>
        <v>0</v>
      </c>
      <c r="AE38" s="28">
        <f t="shared" si="3"/>
        <v>0</v>
      </c>
      <c r="AF38" s="28">
        <f t="shared" si="3"/>
        <v>0</v>
      </c>
      <c r="AG38" s="28">
        <f t="shared" si="3"/>
        <v>0</v>
      </c>
      <c r="AH38" s="28">
        <f t="shared" si="3"/>
        <v>0</v>
      </c>
      <c r="AI38" s="28">
        <f t="shared" si="3"/>
        <v>0</v>
      </c>
      <c r="AJ38" s="28">
        <f t="shared" si="3"/>
        <v>0</v>
      </c>
      <c r="AK38" s="28">
        <f t="shared" si="3"/>
        <v>0</v>
      </c>
      <c r="AL38" s="28">
        <f t="shared" si="3"/>
        <v>0</v>
      </c>
      <c r="AM38" s="28">
        <f t="shared" si="3"/>
        <v>0</v>
      </c>
      <c r="AN38" s="28">
        <f t="shared" si="3"/>
        <v>0</v>
      </c>
      <c r="AO38" s="28">
        <f t="shared" si="3"/>
        <v>0</v>
      </c>
      <c r="AP38" s="28">
        <f t="shared" si="3"/>
        <v>0</v>
      </c>
      <c r="AQ38" s="28">
        <f t="shared" si="3"/>
        <v>0</v>
      </c>
      <c r="AR38" s="28">
        <f t="shared" si="3"/>
        <v>0</v>
      </c>
      <c r="AS38" s="28">
        <f t="shared" si="3"/>
        <v>0</v>
      </c>
      <c r="AT38" s="28">
        <f t="shared" si="3"/>
        <v>0</v>
      </c>
      <c r="AU38" s="28">
        <f t="shared" si="3"/>
        <v>0</v>
      </c>
    </row>
    <row r="39" spans="2:47">
      <c r="B39" s="27" t="s">
        <v>385</v>
      </c>
      <c r="C39" s="28" t="s">
        <v>498</v>
      </c>
      <c r="D39" s="28">
        <f t="shared" ref="D39:AU39" si="4">+D5-D22</f>
        <v>0</v>
      </c>
      <c r="E39" s="28">
        <f t="shared" si="4"/>
        <v>0</v>
      </c>
      <c r="F39" s="28">
        <f t="shared" si="4"/>
        <v>0</v>
      </c>
      <c r="G39" s="28">
        <f t="shared" si="4"/>
        <v>0</v>
      </c>
      <c r="H39" s="28">
        <f t="shared" si="4"/>
        <v>0</v>
      </c>
      <c r="I39" s="28">
        <f t="shared" si="4"/>
        <v>0</v>
      </c>
      <c r="J39" s="28">
        <f t="shared" si="4"/>
        <v>0</v>
      </c>
      <c r="K39" s="28">
        <f t="shared" si="4"/>
        <v>0</v>
      </c>
      <c r="L39" s="28">
        <f t="shared" si="4"/>
        <v>0</v>
      </c>
      <c r="M39" s="28">
        <f t="shared" si="4"/>
        <v>0</v>
      </c>
      <c r="N39" s="28">
        <f t="shared" si="4"/>
        <v>0</v>
      </c>
      <c r="O39" s="28">
        <f t="shared" si="4"/>
        <v>0</v>
      </c>
      <c r="P39" s="28">
        <f t="shared" si="4"/>
        <v>0</v>
      </c>
      <c r="Q39" s="28">
        <f t="shared" si="4"/>
        <v>0</v>
      </c>
      <c r="R39" s="28">
        <f t="shared" si="4"/>
        <v>0</v>
      </c>
      <c r="S39" s="28">
        <f t="shared" si="4"/>
        <v>0</v>
      </c>
      <c r="T39" s="28">
        <f t="shared" si="4"/>
        <v>0</v>
      </c>
      <c r="U39" s="28">
        <f t="shared" si="4"/>
        <v>0</v>
      </c>
      <c r="V39" s="28">
        <f t="shared" si="4"/>
        <v>0</v>
      </c>
      <c r="W39" s="28">
        <f t="shared" si="4"/>
        <v>0</v>
      </c>
      <c r="X39" s="28">
        <f t="shared" si="4"/>
        <v>0</v>
      </c>
      <c r="Y39" s="28">
        <f t="shared" si="4"/>
        <v>0</v>
      </c>
      <c r="Z39" s="28">
        <f t="shared" si="4"/>
        <v>0</v>
      </c>
      <c r="AA39" s="28">
        <f t="shared" si="4"/>
        <v>0</v>
      </c>
      <c r="AB39" s="28">
        <f t="shared" si="4"/>
        <v>0</v>
      </c>
      <c r="AC39" s="28">
        <f t="shared" si="4"/>
        <v>0</v>
      </c>
      <c r="AD39" s="28">
        <f t="shared" si="4"/>
        <v>0</v>
      </c>
      <c r="AE39" s="28">
        <f t="shared" si="4"/>
        <v>0</v>
      </c>
      <c r="AF39" s="28">
        <f t="shared" si="4"/>
        <v>0</v>
      </c>
      <c r="AG39" s="28">
        <f t="shared" si="4"/>
        <v>0</v>
      </c>
      <c r="AH39" s="28">
        <f t="shared" si="4"/>
        <v>0</v>
      </c>
      <c r="AI39" s="28">
        <f t="shared" si="4"/>
        <v>0</v>
      </c>
      <c r="AJ39" s="28">
        <f t="shared" si="4"/>
        <v>0</v>
      </c>
      <c r="AK39" s="28">
        <f t="shared" si="4"/>
        <v>0</v>
      </c>
      <c r="AL39" s="28">
        <f t="shared" si="4"/>
        <v>0</v>
      </c>
      <c r="AM39" s="28">
        <f t="shared" si="4"/>
        <v>0</v>
      </c>
      <c r="AN39" s="28">
        <f t="shared" si="4"/>
        <v>0</v>
      </c>
      <c r="AO39" s="28">
        <f t="shared" si="4"/>
        <v>0</v>
      </c>
      <c r="AP39" s="28">
        <f t="shared" si="4"/>
        <v>0</v>
      </c>
      <c r="AQ39" s="28">
        <f t="shared" si="4"/>
        <v>0</v>
      </c>
      <c r="AR39" s="28">
        <f t="shared" si="4"/>
        <v>0</v>
      </c>
      <c r="AS39" s="28">
        <f t="shared" si="4"/>
        <v>0</v>
      </c>
      <c r="AT39" s="28">
        <f t="shared" si="4"/>
        <v>0</v>
      </c>
      <c r="AU39" s="28">
        <f t="shared" si="4"/>
        <v>0</v>
      </c>
    </row>
    <row r="40" spans="2:47">
      <c r="B40" s="27" t="s">
        <v>386</v>
      </c>
      <c r="C40" s="28" t="s">
        <v>498</v>
      </c>
      <c r="D40" s="28">
        <f t="shared" ref="D40:AU40" si="5">+D6-D23</f>
        <v>0</v>
      </c>
      <c r="E40" s="28">
        <f t="shared" si="5"/>
        <v>0</v>
      </c>
      <c r="F40" s="28">
        <f t="shared" si="5"/>
        <v>0</v>
      </c>
      <c r="G40" s="28">
        <f t="shared" si="5"/>
        <v>0</v>
      </c>
      <c r="H40" s="28">
        <f t="shared" si="5"/>
        <v>0</v>
      </c>
      <c r="I40" s="28">
        <f t="shared" si="5"/>
        <v>0</v>
      </c>
      <c r="J40" s="28">
        <f t="shared" si="5"/>
        <v>0</v>
      </c>
      <c r="K40" s="28">
        <f t="shared" si="5"/>
        <v>0</v>
      </c>
      <c r="L40" s="28">
        <f t="shared" si="5"/>
        <v>0</v>
      </c>
      <c r="M40" s="28">
        <f t="shared" si="5"/>
        <v>0</v>
      </c>
      <c r="N40" s="28">
        <f t="shared" si="5"/>
        <v>0</v>
      </c>
      <c r="O40" s="28">
        <f t="shared" si="5"/>
        <v>0</v>
      </c>
      <c r="P40" s="28">
        <f t="shared" si="5"/>
        <v>0</v>
      </c>
      <c r="Q40" s="28">
        <f t="shared" si="5"/>
        <v>0</v>
      </c>
      <c r="R40" s="28">
        <f t="shared" si="5"/>
        <v>0</v>
      </c>
      <c r="S40" s="28">
        <f t="shared" si="5"/>
        <v>0</v>
      </c>
      <c r="T40" s="28">
        <f t="shared" si="5"/>
        <v>0</v>
      </c>
      <c r="U40" s="28">
        <f t="shared" si="5"/>
        <v>0</v>
      </c>
      <c r="V40" s="28">
        <f t="shared" si="5"/>
        <v>0</v>
      </c>
      <c r="W40" s="28">
        <f t="shared" si="5"/>
        <v>0</v>
      </c>
      <c r="X40" s="28">
        <f t="shared" si="5"/>
        <v>0</v>
      </c>
      <c r="Y40" s="28">
        <f t="shared" si="5"/>
        <v>0</v>
      </c>
      <c r="Z40" s="28">
        <f t="shared" si="5"/>
        <v>0</v>
      </c>
      <c r="AA40" s="28">
        <f t="shared" si="5"/>
        <v>0</v>
      </c>
      <c r="AB40" s="28">
        <f t="shared" si="5"/>
        <v>0</v>
      </c>
      <c r="AC40" s="28">
        <f t="shared" si="5"/>
        <v>0</v>
      </c>
      <c r="AD40" s="28">
        <f t="shared" si="5"/>
        <v>0</v>
      </c>
      <c r="AE40" s="28">
        <f t="shared" si="5"/>
        <v>0</v>
      </c>
      <c r="AF40" s="28">
        <f t="shared" si="5"/>
        <v>0</v>
      </c>
      <c r="AG40" s="28">
        <f t="shared" si="5"/>
        <v>0</v>
      </c>
      <c r="AH40" s="28">
        <f t="shared" si="5"/>
        <v>0</v>
      </c>
      <c r="AI40" s="28">
        <f t="shared" si="5"/>
        <v>0</v>
      </c>
      <c r="AJ40" s="28">
        <f t="shared" si="5"/>
        <v>0</v>
      </c>
      <c r="AK40" s="28">
        <f t="shared" si="5"/>
        <v>0</v>
      </c>
      <c r="AL40" s="28">
        <f t="shared" si="5"/>
        <v>0</v>
      </c>
      <c r="AM40" s="28">
        <f t="shared" si="5"/>
        <v>0</v>
      </c>
      <c r="AN40" s="28">
        <f t="shared" si="5"/>
        <v>0</v>
      </c>
      <c r="AO40" s="28">
        <f t="shared" si="5"/>
        <v>0</v>
      </c>
      <c r="AP40" s="28">
        <f t="shared" si="5"/>
        <v>0</v>
      </c>
      <c r="AQ40" s="28">
        <f t="shared" si="5"/>
        <v>0</v>
      </c>
      <c r="AR40" s="28">
        <f t="shared" si="5"/>
        <v>0</v>
      </c>
      <c r="AS40" s="28">
        <f t="shared" si="5"/>
        <v>0</v>
      </c>
      <c r="AT40" s="28">
        <f t="shared" si="5"/>
        <v>0</v>
      </c>
      <c r="AU40" s="28">
        <f t="shared" si="5"/>
        <v>0</v>
      </c>
    </row>
    <row r="41" spans="2:47">
      <c r="B41" s="27" t="s">
        <v>634</v>
      </c>
      <c r="C41" s="28" t="s">
        <v>498</v>
      </c>
      <c r="D41" s="28">
        <f t="shared" ref="D41:AU41" si="6">+D7-D24</f>
        <v>0</v>
      </c>
      <c r="E41" s="28">
        <f t="shared" si="6"/>
        <v>0</v>
      </c>
      <c r="F41" s="28">
        <f t="shared" si="6"/>
        <v>0</v>
      </c>
      <c r="G41" s="28">
        <f t="shared" si="6"/>
        <v>0</v>
      </c>
      <c r="H41" s="28">
        <f t="shared" si="6"/>
        <v>0</v>
      </c>
      <c r="I41" s="28">
        <f t="shared" si="6"/>
        <v>0</v>
      </c>
      <c r="J41" s="28">
        <f t="shared" si="6"/>
        <v>0</v>
      </c>
      <c r="K41" s="28">
        <f t="shared" si="6"/>
        <v>0</v>
      </c>
      <c r="L41" s="28">
        <f t="shared" si="6"/>
        <v>0</v>
      </c>
      <c r="M41" s="28">
        <f t="shared" si="6"/>
        <v>0</v>
      </c>
      <c r="N41" s="28">
        <f t="shared" si="6"/>
        <v>0</v>
      </c>
      <c r="O41" s="28">
        <f t="shared" si="6"/>
        <v>0</v>
      </c>
      <c r="P41" s="28">
        <f t="shared" si="6"/>
        <v>0</v>
      </c>
      <c r="Q41" s="28">
        <f t="shared" si="6"/>
        <v>0</v>
      </c>
      <c r="R41" s="28">
        <f t="shared" si="6"/>
        <v>0</v>
      </c>
      <c r="S41" s="28">
        <f t="shared" si="6"/>
        <v>0</v>
      </c>
      <c r="T41" s="28">
        <f t="shared" si="6"/>
        <v>0</v>
      </c>
      <c r="U41" s="28">
        <f t="shared" si="6"/>
        <v>0</v>
      </c>
      <c r="V41" s="28">
        <f t="shared" si="6"/>
        <v>0</v>
      </c>
      <c r="W41" s="28">
        <f t="shared" si="6"/>
        <v>0</v>
      </c>
      <c r="X41" s="28">
        <f t="shared" si="6"/>
        <v>0</v>
      </c>
      <c r="Y41" s="28">
        <f t="shared" si="6"/>
        <v>0</v>
      </c>
      <c r="Z41" s="28">
        <f t="shared" si="6"/>
        <v>0</v>
      </c>
      <c r="AA41" s="28">
        <f t="shared" si="6"/>
        <v>0</v>
      </c>
      <c r="AB41" s="28">
        <f t="shared" si="6"/>
        <v>0</v>
      </c>
      <c r="AC41" s="28">
        <f t="shared" si="6"/>
        <v>0</v>
      </c>
      <c r="AD41" s="28">
        <f t="shared" si="6"/>
        <v>0</v>
      </c>
      <c r="AE41" s="28">
        <f t="shared" si="6"/>
        <v>0</v>
      </c>
      <c r="AF41" s="28">
        <f t="shared" si="6"/>
        <v>0</v>
      </c>
      <c r="AG41" s="28">
        <f t="shared" si="6"/>
        <v>0</v>
      </c>
      <c r="AH41" s="28">
        <f t="shared" si="6"/>
        <v>0</v>
      </c>
      <c r="AI41" s="28">
        <f t="shared" si="6"/>
        <v>0</v>
      </c>
      <c r="AJ41" s="28">
        <f t="shared" si="6"/>
        <v>0</v>
      </c>
      <c r="AK41" s="28">
        <f t="shared" si="6"/>
        <v>0</v>
      </c>
      <c r="AL41" s="28">
        <f t="shared" si="6"/>
        <v>0</v>
      </c>
      <c r="AM41" s="28">
        <f t="shared" si="6"/>
        <v>0</v>
      </c>
      <c r="AN41" s="28">
        <f t="shared" si="6"/>
        <v>0</v>
      </c>
      <c r="AO41" s="28">
        <f t="shared" si="6"/>
        <v>0</v>
      </c>
      <c r="AP41" s="28">
        <f t="shared" si="6"/>
        <v>0</v>
      </c>
      <c r="AQ41" s="28">
        <f t="shared" si="6"/>
        <v>0</v>
      </c>
      <c r="AR41" s="28">
        <f t="shared" si="6"/>
        <v>0</v>
      </c>
      <c r="AS41" s="28">
        <f t="shared" si="6"/>
        <v>0</v>
      </c>
      <c r="AT41" s="28">
        <f t="shared" si="6"/>
        <v>0</v>
      </c>
      <c r="AU41" s="28">
        <f t="shared" si="6"/>
        <v>0</v>
      </c>
    </row>
    <row r="42" spans="2:47">
      <c r="B42" s="27" t="s">
        <v>388</v>
      </c>
      <c r="C42" s="28" t="s">
        <v>498</v>
      </c>
      <c r="D42" s="28">
        <f t="shared" ref="D42:AU42" si="7">+D8-D25</f>
        <v>0</v>
      </c>
      <c r="E42" s="28">
        <f t="shared" si="7"/>
        <v>0</v>
      </c>
      <c r="F42" s="28">
        <f t="shared" si="7"/>
        <v>0</v>
      </c>
      <c r="G42" s="28">
        <f t="shared" si="7"/>
        <v>0</v>
      </c>
      <c r="H42" s="28">
        <f t="shared" si="7"/>
        <v>0</v>
      </c>
      <c r="I42" s="28">
        <f t="shared" si="7"/>
        <v>0</v>
      </c>
      <c r="J42" s="28">
        <f t="shared" si="7"/>
        <v>0</v>
      </c>
      <c r="K42" s="28">
        <f t="shared" si="7"/>
        <v>0</v>
      </c>
      <c r="L42" s="28">
        <f t="shared" si="7"/>
        <v>0</v>
      </c>
      <c r="M42" s="28">
        <f t="shared" si="7"/>
        <v>0</v>
      </c>
      <c r="N42" s="28">
        <f t="shared" si="7"/>
        <v>0</v>
      </c>
      <c r="O42" s="28">
        <f t="shared" si="7"/>
        <v>0</v>
      </c>
      <c r="P42" s="28">
        <f t="shared" si="7"/>
        <v>0</v>
      </c>
      <c r="Q42" s="28">
        <f t="shared" si="7"/>
        <v>0</v>
      </c>
      <c r="R42" s="28">
        <f t="shared" si="7"/>
        <v>0</v>
      </c>
      <c r="S42" s="28">
        <f t="shared" si="7"/>
        <v>0</v>
      </c>
      <c r="T42" s="28">
        <f t="shared" si="7"/>
        <v>0</v>
      </c>
      <c r="U42" s="28">
        <f t="shared" si="7"/>
        <v>0</v>
      </c>
      <c r="V42" s="28">
        <f t="shared" si="7"/>
        <v>0</v>
      </c>
      <c r="W42" s="28">
        <f t="shared" si="7"/>
        <v>0</v>
      </c>
      <c r="X42" s="28">
        <f t="shared" si="7"/>
        <v>0</v>
      </c>
      <c r="Y42" s="28">
        <f t="shared" si="7"/>
        <v>0</v>
      </c>
      <c r="Z42" s="28">
        <f t="shared" si="7"/>
        <v>0</v>
      </c>
      <c r="AA42" s="28">
        <f t="shared" si="7"/>
        <v>0</v>
      </c>
      <c r="AB42" s="28">
        <f t="shared" si="7"/>
        <v>0</v>
      </c>
      <c r="AC42" s="28">
        <f t="shared" si="7"/>
        <v>0</v>
      </c>
      <c r="AD42" s="28">
        <f t="shared" si="7"/>
        <v>0</v>
      </c>
      <c r="AE42" s="28">
        <f t="shared" si="7"/>
        <v>0</v>
      </c>
      <c r="AF42" s="28">
        <f t="shared" si="7"/>
        <v>0</v>
      </c>
      <c r="AG42" s="28">
        <f t="shared" si="7"/>
        <v>0</v>
      </c>
      <c r="AH42" s="28">
        <f t="shared" si="7"/>
        <v>0</v>
      </c>
      <c r="AI42" s="28">
        <f t="shared" si="7"/>
        <v>0</v>
      </c>
      <c r="AJ42" s="28">
        <f t="shared" si="7"/>
        <v>0</v>
      </c>
      <c r="AK42" s="28">
        <f t="shared" si="7"/>
        <v>0</v>
      </c>
      <c r="AL42" s="28">
        <f t="shared" si="7"/>
        <v>0</v>
      </c>
      <c r="AM42" s="28">
        <f t="shared" si="7"/>
        <v>0</v>
      </c>
      <c r="AN42" s="28">
        <f t="shared" si="7"/>
        <v>0</v>
      </c>
      <c r="AO42" s="28">
        <f t="shared" si="7"/>
        <v>0</v>
      </c>
      <c r="AP42" s="28">
        <f t="shared" si="7"/>
        <v>0</v>
      </c>
      <c r="AQ42" s="28">
        <f t="shared" si="7"/>
        <v>0</v>
      </c>
      <c r="AR42" s="28">
        <f t="shared" si="7"/>
        <v>0</v>
      </c>
      <c r="AS42" s="28">
        <f t="shared" si="7"/>
        <v>0</v>
      </c>
      <c r="AT42" s="28">
        <f t="shared" si="7"/>
        <v>0</v>
      </c>
      <c r="AU42" s="28">
        <f t="shared" si="7"/>
        <v>0</v>
      </c>
    </row>
    <row r="43" spans="2:47">
      <c r="B43" s="27" t="s">
        <v>389</v>
      </c>
      <c r="C43" s="28" t="s">
        <v>498</v>
      </c>
      <c r="D43" s="28">
        <f t="shared" ref="D43:AU43" si="8">+D9-D26</f>
        <v>0</v>
      </c>
      <c r="E43" s="28">
        <f t="shared" si="8"/>
        <v>0</v>
      </c>
      <c r="F43" s="28">
        <f t="shared" si="8"/>
        <v>0</v>
      </c>
      <c r="G43" s="28">
        <f t="shared" si="8"/>
        <v>0</v>
      </c>
      <c r="H43" s="28">
        <f t="shared" si="8"/>
        <v>0</v>
      </c>
      <c r="I43" s="28">
        <f t="shared" si="8"/>
        <v>0</v>
      </c>
      <c r="J43" s="28">
        <f t="shared" si="8"/>
        <v>0</v>
      </c>
      <c r="K43" s="28">
        <f t="shared" si="8"/>
        <v>0</v>
      </c>
      <c r="L43" s="28">
        <f t="shared" si="8"/>
        <v>0</v>
      </c>
      <c r="M43" s="28">
        <f t="shared" si="8"/>
        <v>0</v>
      </c>
      <c r="N43" s="28">
        <f t="shared" si="8"/>
        <v>0</v>
      </c>
      <c r="O43" s="28">
        <f t="shared" si="8"/>
        <v>0</v>
      </c>
      <c r="P43" s="28">
        <f t="shared" si="8"/>
        <v>0</v>
      </c>
      <c r="Q43" s="28">
        <f t="shared" si="8"/>
        <v>0</v>
      </c>
      <c r="R43" s="28">
        <f t="shared" si="8"/>
        <v>0</v>
      </c>
      <c r="S43" s="28">
        <f t="shared" si="8"/>
        <v>0</v>
      </c>
      <c r="T43" s="28">
        <f t="shared" si="8"/>
        <v>0</v>
      </c>
      <c r="U43" s="28">
        <f t="shared" si="8"/>
        <v>0</v>
      </c>
      <c r="V43" s="28">
        <f t="shared" si="8"/>
        <v>0</v>
      </c>
      <c r="W43" s="28">
        <f t="shared" si="8"/>
        <v>0</v>
      </c>
      <c r="X43" s="28">
        <f t="shared" si="8"/>
        <v>0</v>
      </c>
      <c r="Y43" s="28">
        <f t="shared" si="8"/>
        <v>0</v>
      </c>
      <c r="Z43" s="28">
        <f t="shared" si="8"/>
        <v>0</v>
      </c>
      <c r="AA43" s="28">
        <f t="shared" si="8"/>
        <v>0</v>
      </c>
      <c r="AB43" s="28">
        <f t="shared" si="8"/>
        <v>0</v>
      </c>
      <c r="AC43" s="28">
        <f t="shared" si="8"/>
        <v>0</v>
      </c>
      <c r="AD43" s="28">
        <f t="shared" si="8"/>
        <v>0</v>
      </c>
      <c r="AE43" s="28">
        <f t="shared" si="8"/>
        <v>0</v>
      </c>
      <c r="AF43" s="28">
        <f t="shared" si="8"/>
        <v>0</v>
      </c>
      <c r="AG43" s="28">
        <f t="shared" si="8"/>
        <v>0</v>
      </c>
      <c r="AH43" s="28">
        <f t="shared" si="8"/>
        <v>0</v>
      </c>
      <c r="AI43" s="28">
        <f t="shared" si="8"/>
        <v>0</v>
      </c>
      <c r="AJ43" s="28">
        <f t="shared" si="8"/>
        <v>0</v>
      </c>
      <c r="AK43" s="28">
        <f t="shared" si="8"/>
        <v>0</v>
      </c>
      <c r="AL43" s="28">
        <f t="shared" si="8"/>
        <v>0</v>
      </c>
      <c r="AM43" s="28">
        <f t="shared" si="8"/>
        <v>0</v>
      </c>
      <c r="AN43" s="28">
        <f t="shared" si="8"/>
        <v>0</v>
      </c>
      <c r="AO43" s="28">
        <f t="shared" si="8"/>
        <v>0</v>
      </c>
      <c r="AP43" s="28">
        <f t="shared" si="8"/>
        <v>0</v>
      </c>
      <c r="AQ43" s="28">
        <f t="shared" si="8"/>
        <v>0</v>
      </c>
      <c r="AR43" s="28">
        <f t="shared" si="8"/>
        <v>0</v>
      </c>
      <c r="AS43" s="28">
        <f t="shared" si="8"/>
        <v>0</v>
      </c>
      <c r="AT43" s="28">
        <f t="shared" si="8"/>
        <v>0</v>
      </c>
      <c r="AU43" s="28">
        <f t="shared" si="8"/>
        <v>0</v>
      </c>
    </row>
    <row r="44" spans="2:47">
      <c r="B44" s="27" t="s">
        <v>390</v>
      </c>
      <c r="C44" s="28" t="s">
        <v>498</v>
      </c>
      <c r="D44" s="28">
        <f t="shared" ref="D44:AU44" si="9">+D10-D27</f>
        <v>0</v>
      </c>
      <c r="E44" s="28">
        <f t="shared" si="9"/>
        <v>0</v>
      </c>
      <c r="F44" s="28">
        <f t="shared" si="9"/>
        <v>0</v>
      </c>
      <c r="G44" s="28">
        <f t="shared" si="9"/>
        <v>0</v>
      </c>
      <c r="H44" s="28">
        <f t="shared" si="9"/>
        <v>0</v>
      </c>
      <c r="I44" s="28">
        <f t="shared" si="9"/>
        <v>0</v>
      </c>
      <c r="J44" s="28">
        <f t="shared" si="9"/>
        <v>0</v>
      </c>
      <c r="K44" s="28">
        <f t="shared" si="9"/>
        <v>0</v>
      </c>
      <c r="L44" s="28">
        <f t="shared" si="9"/>
        <v>0</v>
      </c>
      <c r="M44" s="28">
        <f t="shared" si="9"/>
        <v>0</v>
      </c>
      <c r="N44" s="28">
        <f t="shared" si="9"/>
        <v>0</v>
      </c>
      <c r="O44" s="28">
        <f t="shared" si="9"/>
        <v>0</v>
      </c>
      <c r="P44" s="28">
        <f t="shared" si="9"/>
        <v>0</v>
      </c>
      <c r="Q44" s="28">
        <f t="shared" si="9"/>
        <v>0</v>
      </c>
      <c r="R44" s="28">
        <f t="shared" si="9"/>
        <v>0</v>
      </c>
      <c r="S44" s="28">
        <f t="shared" si="9"/>
        <v>0</v>
      </c>
      <c r="T44" s="28">
        <f t="shared" si="9"/>
        <v>0</v>
      </c>
      <c r="U44" s="28">
        <f t="shared" si="9"/>
        <v>0</v>
      </c>
      <c r="V44" s="28">
        <f t="shared" si="9"/>
        <v>0</v>
      </c>
      <c r="W44" s="28">
        <f t="shared" si="9"/>
        <v>0</v>
      </c>
      <c r="X44" s="28">
        <f t="shared" si="9"/>
        <v>0</v>
      </c>
      <c r="Y44" s="28">
        <f t="shared" si="9"/>
        <v>0</v>
      </c>
      <c r="Z44" s="28">
        <f t="shared" si="9"/>
        <v>0</v>
      </c>
      <c r="AA44" s="28">
        <f t="shared" si="9"/>
        <v>0</v>
      </c>
      <c r="AB44" s="28">
        <f t="shared" si="9"/>
        <v>0</v>
      </c>
      <c r="AC44" s="28">
        <f t="shared" si="9"/>
        <v>0</v>
      </c>
      <c r="AD44" s="28">
        <f t="shared" si="9"/>
        <v>0</v>
      </c>
      <c r="AE44" s="28">
        <f t="shared" si="9"/>
        <v>0</v>
      </c>
      <c r="AF44" s="28">
        <f t="shared" si="9"/>
        <v>0</v>
      </c>
      <c r="AG44" s="28">
        <f t="shared" si="9"/>
        <v>0</v>
      </c>
      <c r="AH44" s="28">
        <f t="shared" si="9"/>
        <v>0</v>
      </c>
      <c r="AI44" s="28">
        <f t="shared" si="9"/>
        <v>0</v>
      </c>
      <c r="AJ44" s="28">
        <f t="shared" si="9"/>
        <v>0</v>
      </c>
      <c r="AK44" s="28">
        <f t="shared" si="9"/>
        <v>0</v>
      </c>
      <c r="AL44" s="28">
        <f t="shared" si="9"/>
        <v>0</v>
      </c>
      <c r="AM44" s="28">
        <f t="shared" si="9"/>
        <v>0</v>
      </c>
      <c r="AN44" s="28">
        <f t="shared" si="9"/>
        <v>0</v>
      </c>
      <c r="AO44" s="28">
        <f t="shared" si="9"/>
        <v>0</v>
      </c>
      <c r="AP44" s="28">
        <f t="shared" si="9"/>
        <v>0</v>
      </c>
      <c r="AQ44" s="28">
        <f t="shared" si="9"/>
        <v>0</v>
      </c>
      <c r="AR44" s="28">
        <f t="shared" si="9"/>
        <v>0</v>
      </c>
      <c r="AS44" s="28">
        <f t="shared" si="9"/>
        <v>0</v>
      </c>
      <c r="AT44" s="28">
        <f t="shared" si="9"/>
        <v>0</v>
      </c>
      <c r="AU44" s="28">
        <f t="shared" si="9"/>
        <v>0</v>
      </c>
    </row>
    <row r="45" spans="2:47">
      <c r="B45" s="27" t="s">
        <v>391</v>
      </c>
      <c r="C45" s="28" t="s">
        <v>498</v>
      </c>
      <c r="D45" s="28">
        <f t="shared" ref="D45:AU45" si="10">+D11-D28</f>
        <v>0</v>
      </c>
      <c r="E45" s="28">
        <f t="shared" si="10"/>
        <v>0</v>
      </c>
      <c r="F45" s="28">
        <f t="shared" si="10"/>
        <v>0</v>
      </c>
      <c r="G45" s="28">
        <f t="shared" si="10"/>
        <v>0</v>
      </c>
      <c r="H45" s="28">
        <f t="shared" si="10"/>
        <v>0</v>
      </c>
      <c r="I45" s="28">
        <f t="shared" si="10"/>
        <v>0</v>
      </c>
      <c r="J45" s="28">
        <f t="shared" si="10"/>
        <v>0</v>
      </c>
      <c r="K45" s="28">
        <f t="shared" si="10"/>
        <v>0</v>
      </c>
      <c r="L45" s="28">
        <f t="shared" si="10"/>
        <v>0</v>
      </c>
      <c r="M45" s="28">
        <f t="shared" si="10"/>
        <v>0</v>
      </c>
      <c r="N45" s="28">
        <f t="shared" si="10"/>
        <v>0</v>
      </c>
      <c r="O45" s="28">
        <f t="shared" si="10"/>
        <v>0</v>
      </c>
      <c r="P45" s="28">
        <f t="shared" si="10"/>
        <v>0</v>
      </c>
      <c r="Q45" s="28">
        <f t="shared" si="10"/>
        <v>0</v>
      </c>
      <c r="R45" s="28">
        <f t="shared" si="10"/>
        <v>0</v>
      </c>
      <c r="S45" s="28">
        <f t="shared" si="10"/>
        <v>0</v>
      </c>
      <c r="T45" s="28">
        <f t="shared" si="10"/>
        <v>0</v>
      </c>
      <c r="U45" s="28">
        <f t="shared" si="10"/>
        <v>0</v>
      </c>
      <c r="V45" s="28">
        <f t="shared" si="10"/>
        <v>0</v>
      </c>
      <c r="W45" s="28">
        <f t="shared" si="10"/>
        <v>0</v>
      </c>
      <c r="X45" s="28">
        <f t="shared" si="10"/>
        <v>0</v>
      </c>
      <c r="Y45" s="28">
        <f t="shared" si="10"/>
        <v>0</v>
      </c>
      <c r="Z45" s="28">
        <f t="shared" si="10"/>
        <v>0</v>
      </c>
      <c r="AA45" s="28">
        <f t="shared" si="10"/>
        <v>0</v>
      </c>
      <c r="AB45" s="28">
        <f t="shared" si="10"/>
        <v>0</v>
      </c>
      <c r="AC45" s="28">
        <f t="shared" si="10"/>
        <v>0</v>
      </c>
      <c r="AD45" s="28">
        <f t="shared" si="10"/>
        <v>0</v>
      </c>
      <c r="AE45" s="28">
        <f t="shared" si="10"/>
        <v>0</v>
      </c>
      <c r="AF45" s="28">
        <f t="shared" si="10"/>
        <v>0</v>
      </c>
      <c r="AG45" s="28">
        <f t="shared" si="10"/>
        <v>0</v>
      </c>
      <c r="AH45" s="28">
        <f t="shared" si="10"/>
        <v>0</v>
      </c>
      <c r="AI45" s="28">
        <f t="shared" si="10"/>
        <v>0</v>
      </c>
      <c r="AJ45" s="28">
        <f t="shared" si="10"/>
        <v>0</v>
      </c>
      <c r="AK45" s="28">
        <f t="shared" si="10"/>
        <v>0</v>
      </c>
      <c r="AL45" s="28">
        <f t="shared" si="10"/>
        <v>0</v>
      </c>
      <c r="AM45" s="28">
        <f t="shared" si="10"/>
        <v>0</v>
      </c>
      <c r="AN45" s="28">
        <f t="shared" si="10"/>
        <v>0</v>
      </c>
      <c r="AO45" s="28">
        <f t="shared" si="10"/>
        <v>0</v>
      </c>
      <c r="AP45" s="28">
        <f t="shared" si="10"/>
        <v>0</v>
      </c>
      <c r="AQ45" s="28">
        <f t="shared" si="10"/>
        <v>0</v>
      </c>
      <c r="AR45" s="28">
        <f t="shared" si="10"/>
        <v>0</v>
      </c>
      <c r="AS45" s="28">
        <f t="shared" si="10"/>
        <v>0</v>
      </c>
      <c r="AT45" s="28">
        <f t="shared" si="10"/>
        <v>0</v>
      </c>
      <c r="AU45" s="28">
        <f t="shared" si="10"/>
        <v>0</v>
      </c>
    </row>
    <row r="46" spans="2:47">
      <c r="B46" s="27" t="s">
        <v>392</v>
      </c>
      <c r="C46" s="28" t="s">
        <v>498</v>
      </c>
      <c r="D46" s="28">
        <f t="shared" ref="D46:AU46" si="11">+D12-D29</f>
        <v>0</v>
      </c>
      <c r="E46" s="28">
        <f t="shared" si="11"/>
        <v>0</v>
      </c>
      <c r="F46" s="28">
        <f t="shared" si="11"/>
        <v>0</v>
      </c>
      <c r="G46" s="28">
        <f t="shared" si="11"/>
        <v>0</v>
      </c>
      <c r="H46" s="28">
        <f t="shared" si="11"/>
        <v>0</v>
      </c>
      <c r="I46" s="28">
        <f t="shared" si="11"/>
        <v>0</v>
      </c>
      <c r="J46" s="28">
        <f t="shared" si="11"/>
        <v>0</v>
      </c>
      <c r="K46" s="28">
        <f t="shared" si="11"/>
        <v>0</v>
      </c>
      <c r="L46" s="28">
        <f t="shared" si="11"/>
        <v>0</v>
      </c>
      <c r="M46" s="28">
        <f t="shared" si="11"/>
        <v>0</v>
      </c>
      <c r="N46" s="28">
        <f t="shared" si="11"/>
        <v>0</v>
      </c>
      <c r="O46" s="28">
        <f t="shared" si="11"/>
        <v>0</v>
      </c>
      <c r="P46" s="28">
        <f t="shared" si="11"/>
        <v>0</v>
      </c>
      <c r="Q46" s="28">
        <f t="shared" si="11"/>
        <v>0</v>
      </c>
      <c r="R46" s="28">
        <f t="shared" si="11"/>
        <v>0</v>
      </c>
      <c r="S46" s="28">
        <f t="shared" si="11"/>
        <v>0</v>
      </c>
      <c r="T46" s="28">
        <f t="shared" si="11"/>
        <v>0</v>
      </c>
      <c r="U46" s="28">
        <f t="shared" si="11"/>
        <v>0</v>
      </c>
      <c r="V46" s="28">
        <f t="shared" si="11"/>
        <v>0</v>
      </c>
      <c r="W46" s="28">
        <f t="shared" si="11"/>
        <v>0</v>
      </c>
      <c r="X46" s="28">
        <f t="shared" si="11"/>
        <v>0</v>
      </c>
      <c r="Y46" s="28">
        <f t="shared" si="11"/>
        <v>0</v>
      </c>
      <c r="Z46" s="28">
        <f t="shared" si="11"/>
        <v>0</v>
      </c>
      <c r="AA46" s="28">
        <f t="shared" si="11"/>
        <v>0</v>
      </c>
      <c r="AB46" s="28">
        <f t="shared" si="11"/>
        <v>0</v>
      </c>
      <c r="AC46" s="28">
        <f t="shared" si="11"/>
        <v>0</v>
      </c>
      <c r="AD46" s="28">
        <f t="shared" si="11"/>
        <v>0</v>
      </c>
      <c r="AE46" s="28">
        <f t="shared" si="11"/>
        <v>0</v>
      </c>
      <c r="AF46" s="28">
        <f t="shared" si="11"/>
        <v>0</v>
      </c>
      <c r="AG46" s="28">
        <f t="shared" si="11"/>
        <v>0</v>
      </c>
      <c r="AH46" s="28">
        <f t="shared" si="11"/>
        <v>0</v>
      </c>
      <c r="AI46" s="28">
        <f t="shared" si="11"/>
        <v>0</v>
      </c>
      <c r="AJ46" s="28">
        <f t="shared" si="11"/>
        <v>0</v>
      </c>
      <c r="AK46" s="28">
        <f t="shared" si="11"/>
        <v>0</v>
      </c>
      <c r="AL46" s="28">
        <f t="shared" si="11"/>
        <v>0</v>
      </c>
      <c r="AM46" s="28">
        <f t="shared" si="11"/>
        <v>0</v>
      </c>
      <c r="AN46" s="28">
        <f t="shared" si="11"/>
        <v>0</v>
      </c>
      <c r="AO46" s="28">
        <f t="shared" si="11"/>
        <v>0</v>
      </c>
      <c r="AP46" s="28">
        <f t="shared" si="11"/>
        <v>0</v>
      </c>
      <c r="AQ46" s="28">
        <f t="shared" si="11"/>
        <v>0</v>
      </c>
      <c r="AR46" s="28">
        <f t="shared" si="11"/>
        <v>0</v>
      </c>
      <c r="AS46" s="28">
        <f t="shared" si="11"/>
        <v>0</v>
      </c>
      <c r="AT46" s="28">
        <f t="shared" si="11"/>
        <v>0</v>
      </c>
      <c r="AU46" s="28">
        <f t="shared" si="11"/>
        <v>0</v>
      </c>
    </row>
    <row r="47" spans="2:47">
      <c r="B47" s="27" t="s">
        <v>393</v>
      </c>
      <c r="C47" s="28" t="s">
        <v>498</v>
      </c>
      <c r="D47" s="28">
        <f t="shared" ref="D47:AU47" si="12">+D13-D30</f>
        <v>0</v>
      </c>
      <c r="E47" s="28">
        <f t="shared" si="12"/>
        <v>0</v>
      </c>
      <c r="F47" s="28">
        <f t="shared" si="12"/>
        <v>0</v>
      </c>
      <c r="G47" s="28">
        <f t="shared" si="12"/>
        <v>0</v>
      </c>
      <c r="H47" s="28">
        <f t="shared" si="12"/>
        <v>0</v>
      </c>
      <c r="I47" s="28">
        <f t="shared" si="12"/>
        <v>0</v>
      </c>
      <c r="J47" s="28">
        <f t="shared" si="12"/>
        <v>0</v>
      </c>
      <c r="K47" s="28">
        <f t="shared" si="12"/>
        <v>0</v>
      </c>
      <c r="L47" s="28">
        <f t="shared" si="12"/>
        <v>0</v>
      </c>
      <c r="M47" s="28">
        <f t="shared" si="12"/>
        <v>0</v>
      </c>
      <c r="N47" s="28">
        <f t="shared" si="12"/>
        <v>16.396763572533018</v>
      </c>
      <c r="O47" s="28">
        <f t="shared" si="12"/>
        <v>35.435153836559039</v>
      </c>
      <c r="P47" s="28">
        <f t="shared" si="12"/>
        <v>57.115525267661724</v>
      </c>
      <c r="Q47" s="28">
        <f t="shared" si="12"/>
        <v>81.442303631112736</v>
      </c>
      <c r="R47" s="28">
        <f t="shared" si="12"/>
        <v>212.51110192221677</v>
      </c>
      <c r="S47" s="28">
        <f t="shared" si="12"/>
        <v>358.9473482396279</v>
      </c>
      <c r="T47" s="28">
        <f t="shared" si="12"/>
        <v>520.69496494787563</v>
      </c>
      <c r="U47" s="28">
        <f t="shared" si="12"/>
        <v>697.67561501298769</v>
      </c>
      <c r="V47" s="28">
        <f t="shared" si="12"/>
        <v>889.78263641332887</v>
      </c>
      <c r="W47" s="28">
        <f t="shared" si="12"/>
        <v>1096.8727012461914</v>
      </c>
      <c r="X47" s="28">
        <f t="shared" si="12"/>
        <v>1318.7370540451266</v>
      </c>
      <c r="Y47" s="28">
        <f t="shared" si="12"/>
        <v>1555.0793220251744</v>
      </c>
      <c r="Z47" s="28">
        <f t="shared" si="12"/>
        <v>1805.5267989824133</v>
      </c>
      <c r="AA47" s="28">
        <f t="shared" si="12"/>
        <v>2069.6426471992545</v>
      </c>
      <c r="AB47" s="28">
        <f t="shared" si="12"/>
        <v>2346.9050463834319</v>
      </c>
      <c r="AC47" s="28">
        <f t="shared" si="12"/>
        <v>2636.6976056621261</v>
      </c>
      <c r="AD47" s="28">
        <f t="shared" si="12"/>
        <v>2938.3017286718787</v>
      </c>
      <c r="AE47" s="28">
        <f t="shared" si="12"/>
        <v>3250.8981588171719</v>
      </c>
      <c r="AF47" s="28">
        <f t="shared" si="12"/>
        <v>3573.5739804550885</v>
      </c>
      <c r="AG47" s="28">
        <f t="shared" si="12"/>
        <v>3905.3237759594067</v>
      </c>
      <c r="AH47" s="28">
        <f t="shared" si="12"/>
        <v>4245.0460832175668</v>
      </c>
      <c r="AI47" s="28">
        <f t="shared" si="12"/>
        <v>4591.5462882400807</v>
      </c>
      <c r="AJ47" s="28">
        <f t="shared" si="12"/>
        <v>4943.5422178404733</v>
      </c>
      <c r="AK47" s="28">
        <f t="shared" si="12"/>
        <v>5299.672265833382</v>
      </c>
      <c r="AL47" s="28">
        <f t="shared" si="12"/>
        <v>5397.6188961720272</v>
      </c>
      <c r="AM47" s="28">
        <f t="shared" si="12"/>
        <v>5489.6454548359525</v>
      </c>
      <c r="AN47" s="28">
        <f t="shared" si="12"/>
        <v>5576.7770696168645</v>
      </c>
      <c r="AO47" s="28">
        <f t="shared" si="12"/>
        <v>5659.8912304878595</v>
      </c>
      <c r="AP47" s="28">
        <f t="shared" si="12"/>
        <v>5739.7356469077949</v>
      </c>
      <c r="AQ47" s="28">
        <f t="shared" si="12"/>
        <v>5816.9452107427169</v>
      </c>
      <c r="AR47" s="28">
        <f t="shared" si="12"/>
        <v>5892.0573438365082</v>
      </c>
      <c r="AS47" s="28">
        <f t="shared" si="12"/>
        <v>5965.5256940042764</v>
      </c>
      <c r="AT47" s="28">
        <f t="shared" si="12"/>
        <v>6037.7324468288807</v>
      </c>
      <c r="AU47" s="28">
        <f t="shared" si="12"/>
        <v>6108.9992723752912</v>
      </c>
    </row>
    <row r="48" spans="2:47">
      <c r="B48" s="27" t="s">
        <v>394</v>
      </c>
      <c r="C48" s="28" t="s">
        <v>498</v>
      </c>
      <c r="D48" s="28">
        <f t="shared" ref="D48:AU48" si="13">+D14-D31</f>
        <v>0</v>
      </c>
      <c r="E48" s="28">
        <f t="shared" si="13"/>
        <v>0</v>
      </c>
      <c r="F48" s="28">
        <f t="shared" si="13"/>
        <v>0</v>
      </c>
      <c r="G48" s="28">
        <f t="shared" si="13"/>
        <v>0</v>
      </c>
      <c r="H48" s="28">
        <f t="shared" si="13"/>
        <v>0</v>
      </c>
      <c r="I48" s="28">
        <f t="shared" si="13"/>
        <v>0</v>
      </c>
      <c r="J48" s="28">
        <f t="shared" si="13"/>
        <v>0</v>
      </c>
      <c r="K48" s="28">
        <f t="shared" si="13"/>
        <v>0</v>
      </c>
      <c r="L48" s="28">
        <f t="shared" si="13"/>
        <v>0</v>
      </c>
      <c r="M48" s="28">
        <f t="shared" si="13"/>
        <v>0</v>
      </c>
      <c r="N48" s="28">
        <f t="shared" si="13"/>
        <v>0</v>
      </c>
      <c r="O48" s="28">
        <f t="shared" si="13"/>
        <v>0</v>
      </c>
      <c r="P48" s="28">
        <f t="shared" si="13"/>
        <v>0</v>
      </c>
      <c r="Q48" s="28">
        <f t="shared" si="13"/>
        <v>0</v>
      </c>
      <c r="R48" s="28">
        <f t="shared" si="13"/>
        <v>0</v>
      </c>
      <c r="S48" s="28">
        <f t="shared" si="13"/>
        <v>0</v>
      </c>
      <c r="T48" s="28">
        <f t="shared" si="13"/>
        <v>0</v>
      </c>
      <c r="U48" s="28">
        <f t="shared" si="13"/>
        <v>0</v>
      </c>
      <c r="V48" s="28">
        <f t="shared" si="13"/>
        <v>0</v>
      </c>
      <c r="W48" s="28">
        <f t="shared" si="13"/>
        <v>0</v>
      </c>
      <c r="X48" s="28">
        <f t="shared" si="13"/>
        <v>0</v>
      </c>
      <c r="Y48" s="28">
        <f t="shared" si="13"/>
        <v>0</v>
      </c>
      <c r="Z48" s="28">
        <f t="shared" si="13"/>
        <v>0</v>
      </c>
      <c r="AA48" s="28">
        <f t="shared" si="13"/>
        <v>0</v>
      </c>
      <c r="AB48" s="28">
        <f t="shared" si="13"/>
        <v>0</v>
      </c>
      <c r="AC48" s="28">
        <f t="shared" si="13"/>
        <v>0</v>
      </c>
      <c r="AD48" s="28">
        <f t="shared" si="13"/>
        <v>0</v>
      </c>
      <c r="AE48" s="28">
        <f t="shared" si="13"/>
        <v>0</v>
      </c>
      <c r="AF48" s="28">
        <f t="shared" si="13"/>
        <v>0</v>
      </c>
      <c r="AG48" s="28">
        <f t="shared" si="13"/>
        <v>0</v>
      </c>
      <c r="AH48" s="28">
        <f t="shared" si="13"/>
        <v>0</v>
      </c>
      <c r="AI48" s="28">
        <f t="shared" si="13"/>
        <v>0</v>
      </c>
      <c r="AJ48" s="28">
        <f t="shared" si="13"/>
        <v>0</v>
      </c>
      <c r="AK48" s="28">
        <f t="shared" si="13"/>
        <v>0</v>
      </c>
      <c r="AL48" s="28">
        <f t="shared" si="13"/>
        <v>0</v>
      </c>
      <c r="AM48" s="28">
        <f t="shared" si="13"/>
        <v>0</v>
      </c>
      <c r="AN48" s="28">
        <f t="shared" si="13"/>
        <v>0</v>
      </c>
      <c r="AO48" s="28">
        <f t="shared" si="13"/>
        <v>0</v>
      </c>
      <c r="AP48" s="28">
        <f t="shared" si="13"/>
        <v>0</v>
      </c>
      <c r="AQ48" s="28">
        <f t="shared" si="13"/>
        <v>0</v>
      </c>
      <c r="AR48" s="28">
        <f t="shared" si="13"/>
        <v>0</v>
      </c>
      <c r="AS48" s="28">
        <f t="shared" si="13"/>
        <v>0</v>
      </c>
      <c r="AT48" s="28">
        <f t="shared" si="13"/>
        <v>0</v>
      </c>
      <c r="AU48" s="28">
        <f t="shared" si="13"/>
        <v>0</v>
      </c>
    </row>
    <row r="49" spans="2:47">
      <c r="B49" s="27" t="s">
        <v>395</v>
      </c>
      <c r="C49" s="28" t="s">
        <v>498</v>
      </c>
      <c r="D49" s="28">
        <f t="shared" ref="D49:AU49" si="14">+D15-D32</f>
        <v>0</v>
      </c>
      <c r="E49" s="28">
        <f t="shared" si="14"/>
        <v>0</v>
      </c>
      <c r="F49" s="28">
        <f t="shared" si="14"/>
        <v>0</v>
      </c>
      <c r="G49" s="28">
        <f t="shared" si="14"/>
        <v>0</v>
      </c>
      <c r="H49" s="28">
        <f t="shared" si="14"/>
        <v>0</v>
      </c>
      <c r="I49" s="28">
        <f t="shared" si="14"/>
        <v>0</v>
      </c>
      <c r="J49" s="28">
        <f t="shared" si="14"/>
        <v>0</v>
      </c>
      <c r="K49" s="28">
        <f t="shared" si="14"/>
        <v>0</v>
      </c>
      <c r="L49" s="28">
        <f t="shared" si="14"/>
        <v>0</v>
      </c>
      <c r="M49" s="28">
        <f t="shared" si="14"/>
        <v>0</v>
      </c>
      <c r="N49" s="28">
        <f t="shared" si="14"/>
        <v>-16.39676357253126</v>
      </c>
      <c r="O49" s="28">
        <f t="shared" si="14"/>
        <v>-35.435153836559302</v>
      </c>
      <c r="P49" s="28">
        <f t="shared" si="14"/>
        <v>-57.115525267662179</v>
      </c>
      <c r="Q49" s="28">
        <f t="shared" si="14"/>
        <v>-81.442303631113433</v>
      </c>
      <c r="R49" s="28">
        <f t="shared" si="14"/>
        <v>-212.51110192221864</v>
      </c>
      <c r="S49" s="28">
        <f t="shared" si="14"/>
        <v>-358.94734823962665</v>
      </c>
      <c r="T49" s="28">
        <f t="shared" si="14"/>
        <v>-520.69496494787461</v>
      </c>
      <c r="U49" s="28">
        <f t="shared" si="14"/>
        <v>-697.67561501298496</v>
      </c>
      <c r="V49" s="28">
        <f t="shared" si="14"/>
        <v>-889.7826364133299</v>
      </c>
      <c r="W49" s="28">
        <f t="shared" si="14"/>
        <v>-1096.8727012461918</v>
      </c>
      <c r="X49" s="28">
        <f t="shared" si="14"/>
        <v>-1318.7370540451279</v>
      </c>
      <c r="Y49" s="28">
        <f t="shared" si="14"/>
        <v>-1555.0793220251721</v>
      </c>
      <c r="Z49" s="28">
        <f t="shared" si="14"/>
        <v>-1805.5267989824101</v>
      </c>
      <c r="AA49" s="28">
        <f t="shared" si="14"/>
        <v>-2069.6426471992513</v>
      </c>
      <c r="AB49" s="28">
        <f t="shared" si="14"/>
        <v>-2346.9050463834278</v>
      </c>
      <c r="AC49" s="28">
        <f t="shared" si="14"/>
        <v>-2636.6976056621261</v>
      </c>
      <c r="AD49" s="28">
        <f t="shared" si="14"/>
        <v>-2938.3017286718791</v>
      </c>
      <c r="AE49" s="28">
        <f t="shared" si="14"/>
        <v>-3250.8981588171737</v>
      </c>
      <c r="AF49" s="28">
        <f t="shared" si="14"/>
        <v>-3573.5739804550876</v>
      </c>
      <c r="AG49" s="28">
        <f t="shared" si="14"/>
        <v>-3905.3237759594031</v>
      </c>
      <c r="AH49" s="28">
        <f t="shared" si="14"/>
        <v>-4245.0460832175631</v>
      </c>
      <c r="AI49" s="28">
        <f t="shared" si="14"/>
        <v>-4591.5462882400825</v>
      </c>
      <c r="AJ49" s="28">
        <f t="shared" si="14"/>
        <v>-4943.542217840477</v>
      </c>
      <c r="AK49" s="28">
        <f t="shared" si="14"/>
        <v>-5299.672265833382</v>
      </c>
      <c r="AL49" s="28">
        <f t="shared" si="14"/>
        <v>-5397.6188961720218</v>
      </c>
      <c r="AM49" s="28">
        <f t="shared" si="14"/>
        <v>-5489.6454548359543</v>
      </c>
      <c r="AN49" s="28">
        <f t="shared" si="14"/>
        <v>-5576.7770696168609</v>
      </c>
      <c r="AO49" s="28">
        <f t="shared" si="14"/>
        <v>-5659.8912304878613</v>
      </c>
      <c r="AP49" s="28">
        <f t="shared" si="14"/>
        <v>-5739.7356469077949</v>
      </c>
      <c r="AQ49" s="28">
        <f t="shared" si="14"/>
        <v>-5816.945210742716</v>
      </c>
      <c r="AR49" s="28">
        <f t="shared" si="14"/>
        <v>-5892.0573438365082</v>
      </c>
      <c r="AS49" s="28">
        <f t="shared" si="14"/>
        <v>-5965.52569400427</v>
      </c>
      <c r="AT49" s="28">
        <f t="shared" si="14"/>
        <v>-6037.7324468288762</v>
      </c>
      <c r="AU49" s="28">
        <f t="shared" si="14"/>
        <v>-6108.9992723752903</v>
      </c>
    </row>
    <row r="50" spans="2:47">
      <c r="B50" s="27" t="s">
        <v>396</v>
      </c>
      <c r="C50" s="28" t="s">
        <v>498</v>
      </c>
      <c r="D50" s="28">
        <f t="shared" ref="D50:AU50" si="15">+D16-D33</f>
        <v>0</v>
      </c>
      <c r="E50" s="28">
        <f t="shared" si="15"/>
        <v>0</v>
      </c>
      <c r="F50" s="28">
        <f t="shared" si="15"/>
        <v>0</v>
      </c>
      <c r="G50" s="28">
        <f t="shared" si="15"/>
        <v>0</v>
      </c>
      <c r="H50" s="28">
        <f t="shared" si="15"/>
        <v>0</v>
      </c>
      <c r="I50" s="28">
        <f t="shared" si="15"/>
        <v>0</v>
      </c>
      <c r="J50" s="28">
        <f t="shared" si="15"/>
        <v>0</v>
      </c>
      <c r="K50" s="28">
        <f t="shared" si="15"/>
        <v>0</v>
      </c>
      <c r="L50" s="28">
        <f t="shared" si="15"/>
        <v>0</v>
      </c>
      <c r="M50" s="28">
        <f t="shared" si="15"/>
        <v>0</v>
      </c>
      <c r="N50" s="28">
        <f t="shared" si="15"/>
        <v>0</v>
      </c>
      <c r="O50" s="28">
        <f t="shared" si="15"/>
        <v>0</v>
      </c>
      <c r="P50" s="28">
        <f t="shared" si="15"/>
        <v>0</v>
      </c>
      <c r="Q50" s="28">
        <f t="shared" si="15"/>
        <v>0</v>
      </c>
      <c r="R50" s="28">
        <f t="shared" si="15"/>
        <v>0</v>
      </c>
      <c r="S50" s="28">
        <f t="shared" si="15"/>
        <v>0</v>
      </c>
      <c r="T50" s="28">
        <f t="shared" si="15"/>
        <v>0</v>
      </c>
      <c r="U50" s="28">
        <f t="shared" si="15"/>
        <v>0</v>
      </c>
      <c r="V50" s="28">
        <f t="shared" si="15"/>
        <v>0</v>
      </c>
      <c r="W50" s="28">
        <f t="shared" si="15"/>
        <v>0</v>
      </c>
      <c r="X50" s="28">
        <f t="shared" si="15"/>
        <v>0</v>
      </c>
      <c r="Y50" s="28">
        <f t="shared" si="15"/>
        <v>0</v>
      </c>
      <c r="Z50" s="28">
        <f t="shared" si="15"/>
        <v>0</v>
      </c>
      <c r="AA50" s="28">
        <f t="shared" si="15"/>
        <v>0</v>
      </c>
      <c r="AB50" s="28">
        <f t="shared" si="15"/>
        <v>0</v>
      </c>
      <c r="AC50" s="28">
        <f t="shared" si="15"/>
        <v>0</v>
      </c>
      <c r="AD50" s="28">
        <f t="shared" si="15"/>
        <v>0</v>
      </c>
      <c r="AE50" s="28">
        <f t="shared" si="15"/>
        <v>0</v>
      </c>
      <c r="AF50" s="28">
        <f t="shared" si="15"/>
        <v>0</v>
      </c>
      <c r="AG50" s="28">
        <f t="shared" si="15"/>
        <v>0</v>
      </c>
      <c r="AH50" s="28">
        <f t="shared" si="15"/>
        <v>0</v>
      </c>
      <c r="AI50" s="28">
        <f t="shared" si="15"/>
        <v>0</v>
      </c>
      <c r="AJ50" s="28">
        <f t="shared" si="15"/>
        <v>0</v>
      </c>
      <c r="AK50" s="28">
        <f t="shared" si="15"/>
        <v>0</v>
      </c>
      <c r="AL50" s="28">
        <f t="shared" si="15"/>
        <v>0</v>
      </c>
      <c r="AM50" s="28">
        <f t="shared" si="15"/>
        <v>0</v>
      </c>
      <c r="AN50" s="28">
        <f t="shared" si="15"/>
        <v>0</v>
      </c>
      <c r="AO50" s="28">
        <f t="shared" si="15"/>
        <v>0</v>
      </c>
      <c r="AP50" s="28">
        <f t="shared" si="15"/>
        <v>0</v>
      </c>
      <c r="AQ50" s="28">
        <f t="shared" si="15"/>
        <v>0</v>
      </c>
      <c r="AR50" s="28">
        <f t="shared" si="15"/>
        <v>0</v>
      </c>
      <c r="AS50" s="28">
        <f t="shared" si="15"/>
        <v>0</v>
      </c>
      <c r="AT50" s="28">
        <f t="shared" si="15"/>
        <v>0</v>
      </c>
      <c r="AU50" s="28">
        <f t="shared" si="15"/>
        <v>0</v>
      </c>
    </row>
    <row r="51" spans="2:47">
      <c r="B51" s="27" t="s">
        <v>501</v>
      </c>
      <c r="C51" s="29" t="s">
        <v>498</v>
      </c>
      <c r="D51" s="30">
        <f t="shared" ref="D51:AU51" si="16">SUM(D37:D50)</f>
        <v>0</v>
      </c>
      <c r="E51" s="30">
        <f t="shared" si="16"/>
        <v>0</v>
      </c>
      <c r="F51" s="30">
        <f t="shared" si="16"/>
        <v>0</v>
      </c>
      <c r="G51" s="30">
        <f t="shared" si="16"/>
        <v>0</v>
      </c>
      <c r="H51" s="30">
        <f t="shared" si="16"/>
        <v>0</v>
      </c>
      <c r="I51" s="30">
        <f t="shared" si="16"/>
        <v>0</v>
      </c>
      <c r="J51" s="30">
        <f t="shared" si="16"/>
        <v>0</v>
      </c>
      <c r="K51" s="30">
        <f t="shared" si="16"/>
        <v>0</v>
      </c>
      <c r="L51" s="30">
        <f t="shared" si="16"/>
        <v>0</v>
      </c>
      <c r="M51" s="30">
        <f t="shared" si="16"/>
        <v>0</v>
      </c>
      <c r="N51" s="30">
        <f t="shared" si="16"/>
        <v>1.758593271006248E-12</v>
      </c>
      <c r="O51" s="30">
        <f t="shared" si="16"/>
        <v>-2.6290081223123707E-13</v>
      </c>
      <c r="P51" s="30">
        <f t="shared" si="16"/>
        <v>-4.5474735088646412E-13</v>
      </c>
      <c r="Q51" s="30">
        <f t="shared" si="16"/>
        <v>-6.9633188104489818E-13</v>
      </c>
      <c r="R51" s="30">
        <f t="shared" si="16"/>
        <v>-1.8758328224066645E-12</v>
      </c>
      <c r="S51" s="30">
        <f t="shared" si="16"/>
        <v>1.2505552149377763E-12</v>
      </c>
      <c r="T51" s="30">
        <f t="shared" si="16"/>
        <v>1.0231815394945443E-12</v>
      </c>
      <c r="U51" s="30">
        <f t="shared" si="16"/>
        <v>2.7284841053187847E-12</v>
      </c>
      <c r="V51" s="30">
        <f t="shared" si="16"/>
        <v>-1.0231815394945443E-12</v>
      </c>
      <c r="W51" s="30">
        <f t="shared" si="16"/>
        <v>-4.5474735088646412E-13</v>
      </c>
      <c r="X51" s="30">
        <f t="shared" si="16"/>
        <v>-1.3642420526593924E-12</v>
      </c>
      <c r="Y51" s="30">
        <f t="shared" si="16"/>
        <v>2.2737367544323206E-12</v>
      </c>
      <c r="Z51" s="30">
        <f t="shared" si="16"/>
        <v>3.1832314562052488E-12</v>
      </c>
      <c r="AA51" s="30">
        <f t="shared" si="16"/>
        <v>3.1832314562052488E-12</v>
      </c>
      <c r="AB51" s="30">
        <f t="shared" si="16"/>
        <v>4.0927261579781771E-12</v>
      </c>
      <c r="AC51" s="30">
        <f t="shared" si="16"/>
        <v>0</v>
      </c>
      <c r="AD51" s="30">
        <f t="shared" si="16"/>
        <v>-4.5474735088646412E-13</v>
      </c>
      <c r="AE51" s="30">
        <f t="shared" si="16"/>
        <v>-1.8189894035458565E-12</v>
      </c>
      <c r="AF51" s="30">
        <f t="shared" si="16"/>
        <v>9.0949470177292824E-13</v>
      </c>
      <c r="AG51" s="30">
        <f t="shared" si="16"/>
        <v>3.637978807091713E-12</v>
      </c>
      <c r="AH51" s="30">
        <f t="shared" si="16"/>
        <v>3.637978807091713E-12</v>
      </c>
      <c r="AI51" s="30">
        <f t="shared" si="16"/>
        <v>-1.8189894035458565E-12</v>
      </c>
      <c r="AJ51" s="30">
        <f t="shared" si="16"/>
        <v>-3.637978807091713E-12</v>
      </c>
      <c r="AK51" s="30">
        <f t="shared" si="16"/>
        <v>0</v>
      </c>
      <c r="AL51" s="30">
        <f t="shared" si="16"/>
        <v>5.4569682106375694E-12</v>
      </c>
      <c r="AM51" s="30">
        <f t="shared" si="16"/>
        <v>-1.8189894035458565E-12</v>
      </c>
      <c r="AN51" s="30">
        <f t="shared" si="16"/>
        <v>3.637978807091713E-12</v>
      </c>
      <c r="AO51" s="30">
        <f t="shared" si="16"/>
        <v>-1.8189894035458565E-12</v>
      </c>
      <c r="AP51" s="30">
        <f t="shared" si="16"/>
        <v>0</v>
      </c>
      <c r="AQ51" s="30">
        <f t="shared" si="16"/>
        <v>9.0949470177292824E-13</v>
      </c>
      <c r="AR51" s="30">
        <f t="shared" si="16"/>
        <v>0</v>
      </c>
      <c r="AS51" s="30">
        <f t="shared" si="16"/>
        <v>6.3664629124104977E-12</v>
      </c>
      <c r="AT51" s="30">
        <f t="shared" si="16"/>
        <v>4.5474735088646412E-12</v>
      </c>
      <c r="AU51" s="30">
        <f t="shared" si="16"/>
        <v>9.0949470177292824E-13</v>
      </c>
    </row>
    <row r="53" spans="2:47">
      <c r="B53" s="24" t="s">
        <v>504</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505</v>
      </c>
      <c r="C54" s="28" t="s">
        <v>506</v>
      </c>
      <c r="D54" s="28">
        <v>28747.905087065279</v>
      </c>
      <c r="E54" s="28">
        <v>29368.753689305722</v>
      </c>
      <c r="F54" s="28">
        <v>29852.434374448207</v>
      </c>
      <c r="G54" s="28">
        <v>26150.981762716165</v>
      </c>
      <c r="H54" s="28">
        <v>29019.460664768387</v>
      </c>
      <c r="I54" s="28">
        <v>30496.983965329564</v>
      </c>
      <c r="J54" s="28">
        <v>33699.788793828935</v>
      </c>
      <c r="K54" s="28">
        <v>34841.488094018365</v>
      </c>
      <c r="L54" s="28">
        <v>35926.404787175088</v>
      </c>
      <c r="M54" s="28">
        <v>37031.465360451461</v>
      </c>
      <c r="N54" s="28">
        <v>38091.239129802678</v>
      </c>
      <c r="O54" s="28">
        <v>39206.3033104567</v>
      </c>
      <c r="P54" s="28">
        <v>40251.68180794514</v>
      </c>
      <c r="Q54" s="28">
        <v>41134.97895312449</v>
      </c>
      <c r="R54" s="28">
        <v>42073.926446173253</v>
      </c>
      <c r="S54" s="28">
        <v>42961.459184298947</v>
      </c>
      <c r="T54" s="28">
        <v>44037.517792823804</v>
      </c>
      <c r="U54" s="28">
        <v>44949.26181889249</v>
      </c>
      <c r="V54" s="28">
        <v>45860.405692928623</v>
      </c>
      <c r="W54" s="28">
        <v>46620.441823176021</v>
      </c>
      <c r="X54" s="28">
        <v>47537.004653370976</v>
      </c>
      <c r="Y54" s="28">
        <v>48328.946525605286</v>
      </c>
      <c r="Z54" s="28">
        <v>49022.716154384856</v>
      </c>
      <c r="AA54" s="28">
        <v>49696.81962354725</v>
      </c>
      <c r="AB54" s="28">
        <v>50358.158793252005</v>
      </c>
      <c r="AC54" s="28">
        <v>50988.125709715343</v>
      </c>
      <c r="AD54" s="28">
        <v>51500.10248598137</v>
      </c>
      <c r="AE54" s="28">
        <v>51920.383517062233</v>
      </c>
      <c r="AF54" s="28">
        <v>52192.352298766113</v>
      </c>
      <c r="AG54" s="28">
        <v>52307.515969643333</v>
      </c>
      <c r="AH54" s="28">
        <v>52261.596851607777</v>
      </c>
      <c r="AI54" s="28">
        <v>52125.703666125213</v>
      </c>
      <c r="AJ54" s="28">
        <v>51556.45988821971</v>
      </c>
      <c r="AK54" s="28">
        <v>50817.760419192404</v>
      </c>
      <c r="AL54" s="28">
        <v>49968.171858875459</v>
      </c>
      <c r="AM54" s="28">
        <v>48955.401745879906</v>
      </c>
      <c r="AN54" s="28">
        <v>47784.886847730981</v>
      </c>
      <c r="AO54" s="28">
        <v>46473.109359857481</v>
      </c>
      <c r="AP54" s="28">
        <v>45048.247879983152</v>
      </c>
      <c r="AQ54" s="28">
        <v>43548.470928100593</v>
      </c>
      <c r="AR54" s="28">
        <v>42018.281399250853</v>
      </c>
      <c r="AS54" s="28">
        <v>40503.584122476284</v>
      </c>
      <c r="AT54" s="28">
        <v>39046.762190838053</v>
      </c>
      <c r="AU54" s="28">
        <v>37682.870929154182</v>
      </c>
    </row>
    <row r="56" spans="2:47">
      <c r="B56" s="24" t="s">
        <v>507</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505</v>
      </c>
      <c r="C57" s="28" t="s">
        <v>506</v>
      </c>
      <c r="D57" s="28">
        <v>28747.905087065279</v>
      </c>
      <c r="E57" s="28">
        <v>29368.753689305722</v>
      </c>
      <c r="F57" s="28">
        <v>29852.434374448207</v>
      </c>
      <c r="G57" s="28">
        <v>26150.981762716165</v>
      </c>
      <c r="H57" s="28">
        <v>29019.460664768387</v>
      </c>
      <c r="I57" s="28">
        <v>30496.983965329564</v>
      </c>
      <c r="J57" s="28">
        <v>33699.788793828935</v>
      </c>
      <c r="K57" s="28">
        <v>34841.488094018365</v>
      </c>
      <c r="L57" s="28">
        <v>35926.404787175088</v>
      </c>
      <c r="M57" s="28">
        <v>37031.465360451461</v>
      </c>
      <c r="N57" s="28">
        <v>38087.558613870606</v>
      </c>
      <c r="O57" s="28">
        <v>39198.349323215618</v>
      </c>
      <c r="P57" s="28">
        <v>40238.861314450412</v>
      </c>
      <c r="Q57" s="28">
        <v>41116.697924997628</v>
      </c>
      <c r="R57" s="28">
        <v>42026.224929169177</v>
      </c>
      <c r="S57" s="28">
        <v>42880.887708828988</v>
      </c>
      <c r="T57" s="28">
        <v>43920.639476821816</v>
      </c>
      <c r="U57" s="28">
        <v>44792.657364292987</v>
      </c>
      <c r="V57" s="28">
        <v>45660.679743663473</v>
      </c>
      <c r="W57" s="28">
        <v>46374.231195418099</v>
      </c>
      <c r="X57" s="28">
        <v>47240.99302179768</v>
      </c>
      <c r="Y57" s="28">
        <v>47979.884090507585</v>
      </c>
      <c r="Z57" s="28">
        <v>48617.436775924463</v>
      </c>
      <c r="AA57" s="28">
        <v>49232.255217101025</v>
      </c>
      <c r="AB57" s="28">
        <v>49831.358405110506</v>
      </c>
      <c r="AC57" s="28">
        <v>50396.276744962786</v>
      </c>
      <c r="AD57" s="28">
        <v>50840.553650153306</v>
      </c>
      <c r="AE57" s="28">
        <v>51190.667410945178</v>
      </c>
      <c r="AF57" s="28">
        <v>51390.206441669281</v>
      </c>
      <c r="AG57" s="28">
        <v>51430.903562948821</v>
      </c>
      <c r="AH57" s="28">
        <v>51308.728337492263</v>
      </c>
      <c r="AI57" s="28">
        <v>51095.057636989121</v>
      </c>
      <c r="AJ57" s="28">
        <v>50446.802740749932</v>
      </c>
      <c r="AK57" s="28">
        <v>49628.164184369845</v>
      </c>
      <c r="AL57" s="28">
        <v>48756.589935727308</v>
      </c>
      <c r="AM57" s="28">
        <v>47723.162989214696</v>
      </c>
      <c r="AN57" s="28">
        <v>46533.090006022365</v>
      </c>
      <c r="AO57" s="28">
        <v>45202.656214914787</v>
      </c>
      <c r="AP57" s="28">
        <v>43759.87237826435</v>
      </c>
      <c r="AQ57" s="28">
        <v>42242.764504426021</v>
      </c>
      <c r="AR57" s="28">
        <v>40695.714855509243</v>
      </c>
      <c r="AS57" s="28">
        <v>39164.526432045925</v>
      </c>
      <c r="AT57" s="28">
        <v>37691.496539428168</v>
      </c>
      <c r="AU57" s="28">
        <v>36311.608298481195</v>
      </c>
    </row>
    <row r="59" spans="2:47">
      <c r="B59" s="24" t="s">
        <v>585</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 t="shared" ref="D60:AU60" si="17">+D54-D57</f>
        <v>0</v>
      </c>
      <c r="E60" s="28">
        <f t="shared" si="17"/>
        <v>0</v>
      </c>
      <c r="F60" s="28">
        <f t="shared" si="17"/>
        <v>0</v>
      </c>
      <c r="G60" s="28">
        <f t="shared" si="17"/>
        <v>0</v>
      </c>
      <c r="H60" s="28">
        <f t="shared" si="17"/>
        <v>0</v>
      </c>
      <c r="I60" s="28">
        <f t="shared" si="17"/>
        <v>0</v>
      </c>
      <c r="J60" s="28">
        <f t="shared" si="17"/>
        <v>0</v>
      </c>
      <c r="K60" s="28">
        <f t="shared" si="17"/>
        <v>0</v>
      </c>
      <c r="L60" s="28">
        <f t="shared" si="17"/>
        <v>0</v>
      </c>
      <c r="M60" s="28">
        <f t="shared" si="17"/>
        <v>0</v>
      </c>
      <c r="N60" s="28">
        <f t="shared" si="17"/>
        <v>3.6805159320720122</v>
      </c>
      <c r="O60" s="28">
        <f t="shared" si="17"/>
        <v>7.9539872410823591</v>
      </c>
      <c r="P60" s="28">
        <f t="shared" si="17"/>
        <v>12.820493494727998</v>
      </c>
      <c r="Q60" s="28">
        <f t="shared" si="17"/>
        <v>18.281028126861202</v>
      </c>
      <c r="R60" s="28">
        <f t="shared" si="17"/>
        <v>47.701517004075868</v>
      </c>
      <c r="S60" s="28">
        <f t="shared" si="17"/>
        <v>80.571475469958386</v>
      </c>
      <c r="T60" s="28">
        <f t="shared" si="17"/>
        <v>116.87831600198842</v>
      </c>
      <c r="U60" s="28">
        <f t="shared" si="17"/>
        <v>156.60445459950279</v>
      </c>
      <c r="V60" s="28">
        <f t="shared" si="17"/>
        <v>199.72594926515012</v>
      </c>
      <c r="W60" s="28">
        <f t="shared" si="17"/>
        <v>246.21062775792234</v>
      </c>
      <c r="X60" s="28">
        <f t="shared" si="17"/>
        <v>296.01163157329574</v>
      </c>
      <c r="Y60" s="28">
        <f t="shared" si="17"/>
        <v>349.06243509770138</v>
      </c>
      <c r="Z60" s="28">
        <f t="shared" si="17"/>
        <v>405.27937846039276</v>
      </c>
      <c r="AA60" s="28">
        <f t="shared" si="17"/>
        <v>464.56440644622489</v>
      </c>
      <c r="AB60" s="28">
        <f t="shared" si="17"/>
        <v>526.80038814149884</v>
      </c>
      <c r="AC60" s="28">
        <f t="shared" si="17"/>
        <v>591.84896475255664</v>
      </c>
      <c r="AD60" s="28">
        <f t="shared" si="17"/>
        <v>659.5488358280636</v>
      </c>
      <c r="AE60" s="28">
        <f t="shared" si="17"/>
        <v>729.71610611705546</v>
      </c>
      <c r="AF60" s="28">
        <f t="shared" si="17"/>
        <v>802.14585709683161</v>
      </c>
      <c r="AG60" s="28">
        <f t="shared" si="17"/>
        <v>876.61240669451217</v>
      </c>
      <c r="AH60" s="28">
        <f t="shared" si="17"/>
        <v>952.8685141155147</v>
      </c>
      <c r="AI60" s="28">
        <f t="shared" si="17"/>
        <v>1030.6460291360927</v>
      </c>
      <c r="AJ60" s="28">
        <f t="shared" si="17"/>
        <v>1109.6571474697776</v>
      </c>
      <c r="AK60" s="28">
        <f t="shared" si="17"/>
        <v>1189.5962348225585</v>
      </c>
      <c r="AL60" s="28">
        <f t="shared" si="17"/>
        <v>1211.581923148151</v>
      </c>
      <c r="AM60" s="28">
        <f t="shared" si="17"/>
        <v>1232.2387566652105</v>
      </c>
      <c r="AN60" s="28">
        <f t="shared" si="17"/>
        <v>1251.7968417086158</v>
      </c>
      <c r="AO60" s="28">
        <f t="shared" si="17"/>
        <v>1270.4531449426941</v>
      </c>
      <c r="AP60" s="28">
        <f t="shared" si="17"/>
        <v>1288.3755017188014</v>
      </c>
      <c r="AQ60" s="28">
        <f t="shared" si="17"/>
        <v>1305.7064236745719</v>
      </c>
      <c r="AR60" s="28">
        <f t="shared" si="17"/>
        <v>1322.5665437416101</v>
      </c>
      <c r="AS60" s="28">
        <f t="shared" si="17"/>
        <v>1339.0576904303598</v>
      </c>
      <c r="AT60" s="28">
        <f t="shared" si="17"/>
        <v>1355.2656514098853</v>
      </c>
      <c r="AU60" s="28">
        <f t="shared" si="17"/>
        <v>1371.2626306729871</v>
      </c>
    </row>
    <row r="62" spans="2:47">
      <c r="B62" s="24" t="s">
        <v>497</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431</v>
      </c>
      <c r="C63" s="28" t="s">
        <v>512</v>
      </c>
      <c r="D63" s="28">
        <f t="shared" ref="D63:AU63" si="18">+VLOOKUP($B63,Precios,D$62-2014,FALSE)*D37/1000000</f>
        <v>0</v>
      </c>
      <c r="E63" s="28">
        <f t="shared" si="18"/>
        <v>0</v>
      </c>
      <c r="F63" s="28">
        <f t="shared" si="18"/>
        <v>0</v>
      </c>
      <c r="G63" s="28">
        <f t="shared" si="18"/>
        <v>0</v>
      </c>
      <c r="H63" s="28">
        <f t="shared" si="18"/>
        <v>0</v>
      </c>
      <c r="I63" s="28">
        <f t="shared" si="18"/>
        <v>0</v>
      </c>
      <c r="J63" s="28">
        <f t="shared" si="18"/>
        <v>0</v>
      </c>
      <c r="K63" s="28">
        <f t="shared" si="18"/>
        <v>0</v>
      </c>
      <c r="L63" s="28">
        <f t="shared" si="18"/>
        <v>0</v>
      </c>
      <c r="M63" s="28">
        <f t="shared" si="18"/>
        <v>0</v>
      </c>
      <c r="N63" s="28">
        <f t="shared" si="18"/>
        <v>0</v>
      </c>
      <c r="O63" s="28">
        <f t="shared" si="18"/>
        <v>0</v>
      </c>
      <c r="P63" s="28">
        <f t="shared" si="18"/>
        <v>0</v>
      </c>
      <c r="Q63" s="28">
        <f t="shared" si="18"/>
        <v>0</v>
      </c>
      <c r="R63" s="28">
        <f t="shared" si="18"/>
        <v>0</v>
      </c>
      <c r="S63" s="28">
        <f t="shared" si="18"/>
        <v>0</v>
      </c>
      <c r="T63" s="28">
        <f t="shared" si="18"/>
        <v>0</v>
      </c>
      <c r="U63" s="28">
        <f t="shared" si="18"/>
        <v>0</v>
      </c>
      <c r="V63" s="28">
        <f t="shared" si="18"/>
        <v>0</v>
      </c>
      <c r="W63" s="28">
        <f t="shared" si="18"/>
        <v>0</v>
      </c>
      <c r="X63" s="28">
        <f t="shared" si="18"/>
        <v>0</v>
      </c>
      <c r="Y63" s="28">
        <f t="shared" si="18"/>
        <v>0</v>
      </c>
      <c r="Z63" s="28">
        <f t="shared" si="18"/>
        <v>0</v>
      </c>
      <c r="AA63" s="28">
        <f t="shared" si="18"/>
        <v>0</v>
      </c>
      <c r="AB63" s="28">
        <f t="shared" si="18"/>
        <v>0</v>
      </c>
      <c r="AC63" s="28">
        <f t="shared" si="18"/>
        <v>0</v>
      </c>
      <c r="AD63" s="28">
        <f t="shared" si="18"/>
        <v>0</v>
      </c>
      <c r="AE63" s="28">
        <f t="shared" si="18"/>
        <v>0</v>
      </c>
      <c r="AF63" s="28">
        <f t="shared" si="18"/>
        <v>0</v>
      </c>
      <c r="AG63" s="28">
        <f t="shared" si="18"/>
        <v>0</v>
      </c>
      <c r="AH63" s="28">
        <f t="shared" si="18"/>
        <v>0</v>
      </c>
      <c r="AI63" s="28">
        <f t="shared" si="18"/>
        <v>0</v>
      </c>
      <c r="AJ63" s="28">
        <f t="shared" si="18"/>
        <v>0</v>
      </c>
      <c r="AK63" s="28">
        <f t="shared" si="18"/>
        <v>0</v>
      </c>
      <c r="AL63" s="28">
        <f t="shared" si="18"/>
        <v>0</v>
      </c>
      <c r="AM63" s="28">
        <f t="shared" si="18"/>
        <v>0</v>
      </c>
      <c r="AN63" s="28">
        <f t="shared" si="18"/>
        <v>0</v>
      </c>
      <c r="AO63" s="28">
        <f t="shared" si="18"/>
        <v>0</v>
      </c>
      <c r="AP63" s="28">
        <f t="shared" si="18"/>
        <v>0</v>
      </c>
      <c r="AQ63" s="28">
        <f t="shared" si="18"/>
        <v>0</v>
      </c>
      <c r="AR63" s="28">
        <f t="shared" si="18"/>
        <v>0</v>
      </c>
      <c r="AS63" s="28">
        <f t="shared" si="18"/>
        <v>0</v>
      </c>
      <c r="AT63" s="28">
        <f t="shared" si="18"/>
        <v>0</v>
      </c>
      <c r="AU63" s="28">
        <f t="shared" si="18"/>
        <v>0</v>
      </c>
    </row>
    <row r="64" spans="2:47">
      <c r="B64" s="27" t="s">
        <v>384</v>
      </c>
      <c r="C64" s="28" t="s">
        <v>635</v>
      </c>
      <c r="D64" s="28">
        <f t="shared" ref="D64:AU64" si="19">+VLOOKUP($B64,Precios,D$62-2014,FALSE)*D38/1000000</f>
        <v>0</v>
      </c>
      <c r="E64" s="28">
        <f t="shared" si="19"/>
        <v>0</v>
      </c>
      <c r="F64" s="28">
        <f t="shared" si="19"/>
        <v>0</v>
      </c>
      <c r="G64" s="28">
        <f t="shared" si="19"/>
        <v>0</v>
      </c>
      <c r="H64" s="28">
        <f t="shared" si="19"/>
        <v>0</v>
      </c>
      <c r="I64" s="28">
        <f t="shared" si="19"/>
        <v>0</v>
      </c>
      <c r="J64" s="28">
        <f t="shared" si="19"/>
        <v>0</v>
      </c>
      <c r="K64" s="28">
        <f t="shared" si="19"/>
        <v>0</v>
      </c>
      <c r="L64" s="28">
        <f t="shared" si="19"/>
        <v>0</v>
      </c>
      <c r="M64" s="28">
        <f t="shared" si="19"/>
        <v>0</v>
      </c>
      <c r="N64" s="28">
        <f t="shared" si="19"/>
        <v>0</v>
      </c>
      <c r="O64" s="28">
        <f t="shared" si="19"/>
        <v>0</v>
      </c>
      <c r="P64" s="28">
        <f t="shared" si="19"/>
        <v>0</v>
      </c>
      <c r="Q64" s="28">
        <f t="shared" si="19"/>
        <v>0</v>
      </c>
      <c r="R64" s="28">
        <f t="shared" si="19"/>
        <v>0</v>
      </c>
      <c r="S64" s="28">
        <f t="shared" si="19"/>
        <v>0</v>
      </c>
      <c r="T64" s="28">
        <f t="shared" si="19"/>
        <v>0</v>
      </c>
      <c r="U64" s="28">
        <f t="shared" si="19"/>
        <v>0</v>
      </c>
      <c r="V64" s="28">
        <f t="shared" si="19"/>
        <v>0</v>
      </c>
      <c r="W64" s="28">
        <f t="shared" si="19"/>
        <v>0</v>
      </c>
      <c r="X64" s="28">
        <f t="shared" si="19"/>
        <v>0</v>
      </c>
      <c r="Y64" s="28">
        <f t="shared" si="19"/>
        <v>0</v>
      </c>
      <c r="Z64" s="28">
        <f t="shared" si="19"/>
        <v>0</v>
      </c>
      <c r="AA64" s="28">
        <f t="shared" si="19"/>
        <v>0</v>
      </c>
      <c r="AB64" s="28">
        <f t="shared" si="19"/>
        <v>0</v>
      </c>
      <c r="AC64" s="28">
        <f t="shared" si="19"/>
        <v>0</v>
      </c>
      <c r="AD64" s="28">
        <f t="shared" si="19"/>
        <v>0</v>
      </c>
      <c r="AE64" s="28">
        <f t="shared" si="19"/>
        <v>0</v>
      </c>
      <c r="AF64" s="28">
        <f t="shared" si="19"/>
        <v>0</v>
      </c>
      <c r="AG64" s="28">
        <f t="shared" si="19"/>
        <v>0</v>
      </c>
      <c r="AH64" s="28">
        <f t="shared" si="19"/>
        <v>0</v>
      </c>
      <c r="AI64" s="28">
        <f t="shared" si="19"/>
        <v>0</v>
      </c>
      <c r="AJ64" s="28">
        <f t="shared" si="19"/>
        <v>0</v>
      </c>
      <c r="AK64" s="28">
        <f t="shared" si="19"/>
        <v>0</v>
      </c>
      <c r="AL64" s="28">
        <f t="shared" si="19"/>
        <v>0</v>
      </c>
      <c r="AM64" s="28">
        <f t="shared" si="19"/>
        <v>0</v>
      </c>
      <c r="AN64" s="28">
        <f t="shared" si="19"/>
        <v>0</v>
      </c>
      <c r="AO64" s="28">
        <f t="shared" si="19"/>
        <v>0</v>
      </c>
      <c r="AP64" s="28">
        <f t="shared" si="19"/>
        <v>0</v>
      </c>
      <c r="AQ64" s="28">
        <f t="shared" si="19"/>
        <v>0</v>
      </c>
      <c r="AR64" s="28">
        <f t="shared" si="19"/>
        <v>0</v>
      </c>
      <c r="AS64" s="28">
        <f t="shared" si="19"/>
        <v>0</v>
      </c>
      <c r="AT64" s="28">
        <f t="shared" si="19"/>
        <v>0</v>
      </c>
      <c r="AU64" s="28">
        <f t="shared" si="19"/>
        <v>0</v>
      </c>
    </row>
    <row r="65" spans="2:47">
      <c r="B65" s="27" t="s">
        <v>451</v>
      </c>
      <c r="C65" s="28" t="s">
        <v>636</v>
      </c>
      <c r="D65" s="28">
        <f t="shared" ref="D65:AU65" si="20">+VLOOKUP($B65,Precios,D$62-2014,FALSE)*D39/1000000</f>
        <v>0</v>
      </c>
      <c r="E65" s="28">
        <f t="shared" si="20"/>
        <v>0</v>
      </c>
      <c r="F65" s="28">
        <f t="shared" si="20"/>
        <v>0</v>
      </c>
      <c r="G65" s="28">
        <f t="shared" si="20"/>
        <v>0</v>
      </c>
      <c r="H65" s="28">
        <f t="shared" si="20"/>
        <v>0</v>
      </c>
      <c r="I65" s="28">
        <f t="shared" si="20"/>
        <v>0</v>
      </c>
      <c r="J65" s="28">
        <f t="shared" si="20"/>
        <v>0</v>
      </c>
      <c r="K65" s="28">
        <f t="shared" si="20"/>
        <v>0</v>
      </c>
      <c r="L65" s="28">
        <f t="shared" si="20"/>
        <v>0</v>
      </c>
      <c r="M65" s="28">
        <f t="shared" si="20"/>
        <v>0</v>
      </c>
      <c r="N65" s="28">
        <f t="shared" si="20"/>
        <v>0</v>
      </c>
      <c r="O65" s="28">
        <f t="shared" si="20"/>
        <v>0</v>
      </c>
      <c r="P65" s="28">
        <f t="shared" si="20"/>
        <v>0</v>
      </c>
      <c r="Q65" s="28">
        <f t="shared" si="20"/>
        <v>0</v>
      </c>
      <c r="R65" s="28">
        <f t="shared" si="20"/>
        <v>0</v>
      </c>
      <c r="S65" s="28">
        <f t="shared" si="20"/>
        <v>0</v>
      </c>
      <c r="T65" s="28">
        <f t="shared" si="20"/>
        <v>0</v>
      </c>
      <c r="U65" s="28">
        <f t="shared" si="20"/>
        <v>0</v>
      </c>
      <c r="V65" s="28">
        <f t="shared" si="20"/>
        <v>0</v>
      </c>
      <c r="W65" s="28">
        <f t="shared" si="20"/>
        <v>0</v>
      </c>
      <c r="X65" s="28">
        <f t="shared" si="20"/>
        <v>0</v>
      </c>
      <c r="Y65" s="28">
        <f t="shared" si="20"/>
        <v>0</v>
      </c>
      <c r="Z65" s="28">
        <f t="shared" si="20"/>
        <v>0</v>
      </c>
      <c r="AA65" s="28">
        <f t="shared" si="20"/>
        <v>0</v>
      </c>
      <c r="AB65" s="28">
        <f t="shared" si="20"/>
        <v>0</v>
      </c>
      <c r="AC65" s="28">
        <f t="shared" si="20"/>
        <v>0</v>
      </c>
      <c r="AD65" s="28">
        <f t="shared" si="20"/>
        <v>0</v>
      </c>
      <c r="AE65" s="28">
        <f t="shared" si="20"/>
        <v>0</v>
      </c>
      <c r="AF65" s="28">
        <f t="shared" si="20"/>
        <v>0</v>
      </c>
      <c r="AG65" s="28">
        <f t="shared" si="20"/>
        <v>0</v>
      </c>
      <c r="AH65" s="28">
        <f t="shared" si="20"/>
        <v>0</v>
      </c>
      <c r="AI65" s="28">
        <f t="shared" si="20"/>
        <v>0</v>
      </c>
      <c r="AJ65" s="28">
        <f t="shared" si="20"/>
        <v>0</v>
      </c>
      <c r="AK65" s="28">
        <f t="shared" si="20"/>
        <v>0</v>
      </c>
      <c r="AL65" s="28">
        <f t="shared" si="20"/>
        <v>0</v>
      </c>
      <c r="AM65" s="28">
        <f t="shared" si="20"/>
        <v>0</v>
      </c>
      <c r="AN65" s="28">
        <f t="shared" si="20"/>
        <v>0</v>
      </c>
      <c r="AO65" s="28">
        <f t="shared" si="20"/>
        <v>0</v>
      </c>
      <c r="AP65" s="28">
        <f t="shared" si="20"/>
        <v>0</v>
      </c>
      <c r="AQ65" s="28">
        <f t="shared" si="20"/>
        <v>0</v>
      </c>
      <c r="AR65" s="28">
        <f t="shared" si="20"/>
        <v>0</v>
      </c>
      <c r="AS65" s="28">
        <f t="shared" si="20"/>
        <v>0</v>
      </c>
      <c r="AT65" s="28">
        <f t="shared" si="20"/>
        <v>0</v>
      </c>
      <c r="AU65" s="28">
        <f t="shared" si="20"/>
        <v>0</v>
      </c>
    </row>
    <row r="66" spans="2:47">
      <c r="B66" s="27" t="s">
        <v>432</v>
      </c>
      <c r="C66" s="28" t="s">
        <v>637</v>
      </c>
      <c r="D66" s="28">
        <f t="shared" ref="D66:AU66" si="21">+VLOOKUP($B66,Precios,D$62-2014,FALSE)*D40/1000000</f>
        <v>0</v>
      </c>
      <c r="E66" s="28">
        <f t="shared" si="21"/>
        <v>0</v>
      </c>
      <c r="F66" s="28">
        <f t="shared" si="21"/>
        <v>0</v>
      </c>
      <c r="G66" s="28">
        <f t="shared" si="21"/>
        <v>0</v>
      </c>
      <c r="H66" s="28">
        <f t="shared" si="21"/>
        <v>0</v>
      </c>
      <c r="I66" s="28">
        <f t="shared" si="21"/>
        <v>0</v>
      </c>
      <c r="J66" s="28">
        <f t="shared" si="21"/>
        <v>0</v>
      </c>
      <c r="K66" s="28">
        <f t="shared" si="21"/>
        <v>0</v>
      </c>
      <c r="L66" s="28">
        <f t="shared" si="21"/>
        <v>0</v>
      </c>
      <c r="M66" s="28">
        <f t="shared" si="21"/>
        <v>0</v>
      </c>
      <c r="N66" s="28">
        <f t="shared" si="21"/>
        <v>0</v>
      </c>
      <c r="O66" s="28">
        <f t="shared" si="21"/>
        <v>0</v>
      </c>
      <c r="P66" s="28">
        <f t="shared" si="21"/>
        <v>0</v>
      </c>
      <c r="Q66" s="28">
        <f t="shared" si="21"/>
        <v>0</v>
      </c>
      <c r="R66" s="28">
        <f t="shared" si="21"/>
        <v>0</v>
      </c>
      <c r="S66" s="28">
        <f t="shared" si="21"/>
        <v>0</v>
      </c>
      <c r="T66" s="28">
        <f t="shared" si="21"/>
        <v>0</v>
      </c>
      <c r="U66" s="28">
        <f t="shared" si="21"/>
        <v>0</v>
      </c>
      <c r="V66" s="28">
        <f t="shared" si="21"/>
        <v>0</v>
      </c>
      <c r="W66" s="28">
        <f t="shared" si="21"/>
        <v>0</v>
      </c>
      <c r="X66" s="28">
        <f t="shared" si="21"/>
        <v>0</v>
      </c>
      <c r="Y66" s="28">
        <f t="shared" si="21"/>
        <v>0</v>
      </c>
      <c r="Z66" s="28">
        <f t="shared" si="21"/>
        <v>0</v>
      </c>
      <c r="AA66" s="28">
        <f t="shared" si="21"/>
        <v>0</v>
      </c>
      <c r="AB66" s="28">
        <f t="shared" si="21"/>
        <v>0</v>
      </c>
      <c r="AC66" s="28">
        <f t="shared" si="21"/>
        <v>0</v>
      </c>
      <c r="AD66" s="28">
        <f t="shared" si="21"/>
        <v>0</v>
      </c>
      <c r="AE66" s="28">
        <f t="shared" si="21"/>
        <v>0</v>
      </c>
      <c r="AF66" s="28">
        <f t="shared" si="21"/>
        <v>0</v>
      </c>
      <c r="AG66" s="28">
        <f t="shared" si="21"/>
        <v>0</v>
      </c>
      <c r="AH66" s="28">
        <f t="shared" si="21"/>
        <v>0</v>
      </c>
      <c r="AI66" s="28">
        <f t="shared" si="21"/>
        <v>0</v>
      </c>
      <c r="AJ66" s="28">
        <f t="shared" si="21"/>
        <v>0</v>
      </c>
      <c r="AK66" s="28">
        <f t="shared" si="21"/>
        <v>0</v>
      </c>
      <c r="AL66" s="28">
        <f t="shared" si="21"/>
        <v>0</v>
      </c>
      <c r="AM66" s="28">
        <f t="shared" si="21"/>
        <v>0</v>
      </c>
      <c r="AN66" s="28">
        <f t="shared" si="21"/>
        <v>0</v>
      </c>
      <c r="AO66" s="28">
        <f t="shared" si="21"/>
        <v>0</v>
      </c>
      <c r="AP66" s="28">
        <f t="shared" si="21"/>
        <v>0</v>
      </c>
      <c r="AQ66" s="28">
        <f t="shared" si="21"/>
        <v>0</v>
      </c>
      <c r="AR66" s="28">
        <f t="shared" si="21"/>
        <v>0</v>
      </c>
      <c r="AS66" s="28">
        <f t="shared" si="21"/>
        <v>0</v>
      </c>
      <c r="AT66" s="28">
        <f t="shared" si="21"/>
        <v>0</v>
      </c>
      <c r="AU66" s="28">
        <f t="shared" si="21"/>
        <v>0</v>
      </c>
    </row>
    <row r="67" spans="2:47">
      <c r="B67" s="27" t="s">
        <v>434</v>
      </c>
      <c r="C67" s="28" t="s">
        <v>638</v>
      </c>
      <c r="D67" s="28">
        <f t="shared" ref="D67:AU67" si="22">+VLOOKUP($B67,Precios,D$62-2014,FALSE)*D41/1000000</f>
        <v>0</v>
      </c>
      <c r="E67" s="28">
        <f t="shared" si="22"/>
        <v>0</v>
      </c>
      <c r="F67" s="28">
        <f t="shared" si="22"/>
        <v>0</v>
      </c>
      <c r="G67" s="28">
        <f t="shared" si="22"/>
        <v>0</v>
      </c>
      <c r="H67" s="28">
        <f t="shared" si="22"/>
        <v>0</v>
      </c>
      <c r="I67" s="28">
        <f t="shared" si="22"/>
        <v>0</v>
      </c>
      <c r="J67" s="28">
        <f t="shared" si="22"/>
        <v>0</v>
      </c>
      <c r="K67" s="28">
        <f t="shared" si="22"/>
        <v>0</v>
      </c>
      <c r="L67" s="28">
        <f t="shared" si="22"/>
        <v>0</v>
      </c>
      <c r="M67" s="28">
        <f t="shared" si="22"/>
        <v>0</v>
      </c>
      <c r="N67" s="28">
        <f t="shared" si="22"/>
        <v>0</v>
      </c>
      <c r="O67" s="28">
        <f t="shared" si="22"/>
        <v>0</v>
      </c>
      <c r="P67" s="28">
        <f t="shared" si="22"/>
        <v>0</v>
      </c>
      <c r="Q67" s="28">
        <f t="shared" si="22"/>
        <v>0</v>
      </c>
      <c r="R67" s="28">
        <f t="shared" si="22"/>
        <v>0</v>
      </c>
      <c r="S67" s="28">
        <f t="shared" si="22"/>
        <v>0</v>
      </c>
      <c r="T67" s="28">
        <f t="shared" si="22"/>
        <v>0</v>
      </c>
      <c r="U67" s="28">
        <f t="shared" si="22"/>
        <v>0</v>
      </c>
      <c r="V67" s="28">
        <f t="shared" si="22"/>
        <v>0</v>
      </c>
      <c r="W67" s="28">
        <f t="shared" si="22"/>
        <v>0</v>
      </c>
      <c r="X67" s="28">
        <f t="shared" si="22"/>
        <v>0</v>
      </c>
      <c r="Y67" s="28">
        <f t="shared" si="22"/>
        <v>0</v>
      </c>
      <c r="Z67" s="28">
        <f t="shared" si="22"/>
        <v>0</v>
      </c>
      <c r="AA67" s="28">
        <f t="shared" si="22"/>
        <v>0</v>
      </c>
      <c r="AB67" s="28">
        <f t="shared" si="22"/>
        <v>0</v>
      </c>
      <c r="AC67" s="28">
        <f t="shared" si="22"/>
        <v>0</v>
      </c>
      <c r="AD67" s="28">
        <f t="shared" si="22"/>
        <v>0</v>
      </c>
      <c r="AE67" s="28">
        <f t="shared" si="22"/>
        <v>0</v>
      </c>
      <c r="AF67" s="28">
        <f t="shared" si="22"/>
        <v>0</v>
      </c>
      <c r="AG67" s="28">
        <f t="shared" si="22"/>
        <v>0</v>
      </c>
      <c r="AH67" s="28">
        <f t="shared" si="22"/>
        <v>0</v>
      </c>
      <c r="AI67" s="28">
        <f t="shared" si="22"/>
        <v>0</v>
      </c>
      <c r="AJ67" s="28">
        <f t="shared" si="22"/>
        <v>0</v>
      </c>
      <c r="AK67" s="28">
        <f t="shared" si="22"/>
        <v>0</v>
      </c>
      <c r="AL67" s="28">
        <f t="shared" si="22"/>
        <v>0</v>
      </c>
      <c r="AM67" s="28">
        <f t="shared" si="22"/>
        <v>0</v>
      </c>
      <c r="AN67" s="28">
        <f t="shared" si="22"/>
        <v>0</v>
      </c>
      <c r="AO67" s="28">
        <f t="shared" si="22"/>
        <v>0</v>
      </c>
      <c r="AP67" s="28">
        <f t="shared" si="22"/>
        <v>0</v>
      </c>
      <c r="AQ67" s="28">
        <f t="shared" si="22"/>
        <v>0</v>
      </c>
      <c r="AR67" s="28">
        <f t="shared" si="22"/>
        <v>0</v>
      </c>
      <c r="AS67" s="28">
        <f t="shared" si="22"/>
        <v>0</v>
      </c>
      <c r="AT67" s="28">
        <f t="shared" si="22"/>
        <v>0</v>
      </c>
      <c r="AU67" s="28">
        <f t="shared" si="22"/>
        <v>0</v>
      </c>
    </row>
    <row r="68" spans="2:47">
      <c r="B68" s="27" t="s">
        <v>450</v>
      </c>
      <c r="C68" s="28" t="s">
        <v>639</v>
      </c>
      <c r="D68" s="28">
        <f t="shared" ref="D68:AU68" si="23">+VLOOKUP($B68,Precios,D$62-2014,FALSE)*D42/1000000</f>
        <v>0</v>
      </c>
      <c r="E68" s="28">
        <f t="shared" si="23"/>
        <v>0</v>
      </c>
      <c r="F68" s="28">
        <f t="shared" si="23"/>
        <v>0</v>
      </c>
      <c r="G68" s="28">
        <f t="shared" si="23"/>
        <v>0</v>
      </c>
      <c r="H68" s="28">
        <f t="shared" si="23"/>
        <v>0</v>
      </c>
      <c r="I68" s="28">
        <f t="shared" si="23"/>
        <v>0</v>
      </c>
      <c r="J68" s="28">
        <f t="shared" si="23"/>
        <v>0</v>
      </c>
      <c r="K68" s="28">
        <f t="shared" si="23"/>
        <v>0</v>
      </c>
      <c r="L68" s="28">
        <f t="shared" si="23"/>
        <v>0</v>
      </c>
      <c r="M68" s="28">
        <f t="shared" si="23"/>
        <v>0</v>
      </c>
      <c r="N68" s="28">
        <f t="shared" si="23"/>
        <v>0</v>
      </c>
      <c r="O68" s="28">
        <f t="shared" si="23"/>
        <v>0</v>
      </c>
      <c r="P68" s="28">
        <f t="shared" si="23"/>
        <v>0</v>
      </c>
      <c r="Q68" s="28">
        <f t="shared" si="23"/>
        <v>0</v>
      </c>
      <c r="R68" s="28">
        <f t="shared" si="23"/>
        <v>0</v>
      </c>
      <c r="S68" s="28">
        <f t="shared" si="23"/>
        <v>0</v>
      </c>
      <c r="T68" s="28">
        <f t="shared" si="23"/>
        <v>0</v>
      </c>
      <c r="U68" s="28">
        <f t="shared" si="23"/>
        <v>0</v>
      </c>
      <c r="V68" s="28">
        <f t="shared" si="23"/>
        <v>0</v>
      </c>
      <c r="W68" s="28">
        <f t="shared" si="23"/>
        <v>0</v>
      </c>
      <c r="X68" s="28">
        <f t="shared" si="23"/>
        <v>0</v>
      </c>
      <c r="Y68" s="28">
        <f t="shared" si="23"/>
        <v>0</v>
      </c>
      <c r="Z68" s="28">
        <f t="shared" si="23"/>
        <v>0</v>
      </c>
      <c r="AA68" s="28">
        <f t="shared" si="23"/>
        <v>0</v>
      </c>
      <c r="AB68" s="28">
        <f t="shared" si="23"/>
        <v>0</v>
      </c>
      <c r="AC68" s="28">
        <f t="shared" si="23"/>
        <v>0</v>
      </c>
      <c r="AD68" s="28">
        <f t="shared" si="23"/>
        <v>0</v>
      </c>
      <c r="AE68" s="28">
        <f t="shared" si="23"/>
        <v>0</v>
      </c>
      <c r="AF68" s="28">
        <f t="shared" si="23"/>
        <v>0</v>
      </c>
      <c r="AG68" s="28">
        <f t="shared" si="23"/>
        <v>0</v>
      </c>
      <c r="AH68" s="28">
        <f t="shared" si="23"/>
        <v>0</v>
      </c>
      <c r="AI68" s="28">
        <f t="shared" si="23"/>
        <v>0</v>
      </c>
      <c r="AJ68" s="28">
        <f t="shared" si="23"/>
        <v>0</v>
      </c>
      <c r="AK68" s="28">
        <f t="shared" si="23"/>
        <v>0</v>
      </c>
      <c r="AL68" s="28">
        <f t="shared" si="23"/>
        <v>0</v>
      </c>
      <c r="AM68" s="28">
        <f t="shared" si="23"/>
        <v>0</v>
      </c>
      <c r="AN68" s="28">
        <f t="shared" si="23"/>
        <v>0</v>
      </c>
      <c r="AO68" s="28">
        <f t="shared" si="23"/>
        <v>0</v>
      </c>
      <c r="AP68" s="28">
        <f t="shared" si="23"/>
        <v>0</v>
      </c>
      <c r="AQ68" s="28">
        <f t="shared" si="23"/>
        <v>0</v>
      </c>
      <c r="AR68" s="28">
        <f t="shared" si="23"/>
        <v>0</v>
      </c>
      <c r="AS68" s="28">
        <f t="shared" si="23"/>
        <v>0</v>
      </c>
      <c r="AT68" s="28">
        <f t="shared" si="23"/>
        <v>0</v>
      </c>
      <c r="AU68" s="28">
        <f t="shared" si="23"/>
        <v>0</v>
      </c>
    </row>
    <row r="69" spans="2:47">
      <c r="B69" s="27" t="s">
        <v>389</v>
      </c>
      <c r="C69" s="28" t="s">
        <v>640</v>
      </c>
      <c r="D69" s="28">
        <f t="shared" ref="D69:AU69" si="24">+VLOOKUP($B69,Precios,D$62-2014,FALSE)*D43/1000000</f>
        <v>0</v>
      </c>
      <c r="E69" s="28">
        <f t="shared" si="24"/>
        <v>0</v>
      </c>
      <c r="F69" s="28">
        <f t="shared" si="24"/>
        <v>0</v>
      </c>
      <c r="G69" s="28">
        <f t="shared" si="24"/>
        <v>0</v>
      </c>
      <c r="H69" s="28">
        <f t="shared" si="24"/>
        <v>0</v>
      </c>
      <c r="I69" s="28">
        <f t="shared" si="24"/>
        <v>0</v>
      </c>
      <c r="J69" s="28">
        <f t="shared" si="24"/>
        <v>0</v>
      </c>
      <c r="K69" s="28">
        <f t="shared" si="24"/>
        <v>0</v>
      </c>
      <c r="L69" s="28">
        <f t="shared" si="24"/>
        <v>0</v>
      </c>
      <c r="M69" s="28">
        <f t="shared" si="24"/>
        <v>0</v>
      </c>
      <c r="N69" s="28">
        <f t="shared" si="24"/>
        <v>0</v>
      </c>
      <c r="O69" s="28">
        <f t="shared" si="24"/>
        <v>0</v>
      </c>
      <c r="P69" s="28">
        <f t="shared" si="24"/>
        <v>0</v>
      </c>
      <c r="Q69" s="28">
        <f t="shared" si="24"/>
        <v>0</v>
      </c>
      <c r="R69" s="28">
        <f t="shared" si="24"/>
        <v>0</v>
      </c>
      <c r="S69" s="28">
        <f t="shared" si="24"/>
        <v>0</v>
      </c>
      <c r="T69" s="28">
        <f t="shared" si="24"/>
        <v>0</v>
      </c>
      <c r="U69" s="28">
        <f t="shared" si="24"/>
        <v>0</v>
      </c>
      <c r="V69" s="28">
        <f t="shared" si="24"/>
        <v>0</v>
      </c>
      <c r="W69" s="28">
        <f t="shared" si="24"/>
        <v>0</v>
      </c>
      <c r="X69" s="28">
        <f t="shared" si="24"/>
        <v>0</v>
      </c>
      <c r="Y69" s="28">
        <f t="shared" si="24"/>
        <v>0</v>
      </c>
      <c r="Z69" s="28">
        <f t="shared" si="24"/>
        <v>0</v>
      </c>
      <c r="AA69" s="28">
        <f t="shared" si="24"/>
        <v>0</v>
      </c>
      <c r="AB69" s="28">
        <f t="shared" si="24"/>
        <v>0</v>
      </c>
      <c r="AC69" s="28">
        <f t="shared" si="24"/>
        <v>0</v>
      </c>
      <c r="AD69" s="28">
        <f t="shared" si="24"/>
        <v>0</v>
      </c>
      <c r="AE69" s="28">
        <f t="shared" si="24"/>
        <v>0</v>
      </c>
      <c r="AF69" s="28">
        <f t="shared" si="24"/>
        <v>0</v>
      </c>
      <c r="AG69" s="28">
        <f t="shared" si="24"/>
        <v>0</v>
      </c>
      <c r="AH69" s="28">
        <f t="shared" si="24"/>
        <v>0</v>
      </c>
      <c r="AI69" s="28">
        <f t="shared" si="24"/>
        <v>0</v>
      </c>
      <c r="AJ69" s="28">
        <f t="shared" si="24"/>
        <v>0</v>
      </c>
      <c r="AK69" s="28">
        <f t="shared" si="24"/>
        <v>0</v>
      </c>
      <c r="AL69" s="28">
        <f t="shared" si="24"/>
        <v>0</v>
      </c>
      <c r="AM69" s="28">
        <f t="shared" si="24"/>
        <v>0</v>
      </c>
      <c r="AN69" s="28">
        <f t="shared" si="24"/>
        <v>0</v>
      </c>
      <c r="AO69" s="28">
        <f t="shared" si="24"/>
        <v>0</v>
      </c>
      <c r="AP69" s="28">
        <f t="shared" si="24"/>
        <v>0</v>
      </c>
      <c r="AQ69" s="28">
        <f t="shared" si="24"/>
        <v>0</v>
      </c>
      <c r="AR69" s="28">
        <f t="shared" si="24"/>
        <v>0</v>
      </c>
      <c r="AS69" s="28">
        <f t="shared" si="24"/>
        <v>0</v>
      </c>
      <c r="AT69" s="28">
        <f t="shared" si="24"/>
        <v>0</v>
      </c>
      <c r="AU69" s="28">
        <f t="shared" si="24"/>
        <v>0</v>
      </c>
    </row>
    <row r="70" spans="2:47">
      <c r="B70" s="27" t="s">
        <v>449</v>
      </c>
      <c r="C70" s="28" t="s">
        <v>641</v>
      </c>
      <c r="D70" s="28">
        <f t="shared" ref="D70:AU70" si="25">+VLOOKUP($B70,Precios,D$62-2014,FALSE)*D44/1000000</f>
        <v>0</v>
      </c>
      <c r="E70" s="28">
        <f t="shared" si="25"/>
        <v>0</v>
      </c>
      <c r="F70" s="28">
        <f t="shared" si="25"/>
        <v>0</v>
      </c>
      <c r="G70" s="28">
        <f t="shared" si="25"/>
        <v>0</v>
      </c>
      <c r="H70" s="28">
        <f t="shared" si="25"/>
        <v>0</v>
      </c>
      <c r="I70" s="28">
        <f t="shared" si="25"/>
        <v>0</v>
      </c>
      <c r="J70" s="28">
        <f t="shared" si="25"/>
        <v>0</v>
      </c>
      <c r="K70" s="28">
        <f t="shared" si="25"/>
        <v>0</v>
      </c>
      <c r="L70" s="28">
        <f t="shared" si="25"/>
        <v>0</v>
      </c>
      <c r="M70" s="28">
        <f t="shared" si="25"/>
        <v>0</v>
      </c>
      <c r="N70" s="28">
        <f t="shared" si="25"/>
        <v>0</v>
      </c>
      <c r="O70" s="28">
        <f t="shared" si="25"/>
        <v>0</v>
      </c>
      <c r="P70" s="28">
        <f t="shared" si="25"/>
        <v>0</v>
      </c>
      <c r="Q70" s="28">
        <f t="shared" si="25"/>
        <v>0</v>
      </c>
      <c r="R70" s="28">
        <f t="shared" si="25"/>
        <v>0</v>
      </c>
      <c r="S70" s="28">
        <f t="shared" si="25"/>
        <v>0</v>
      </c>
      <c r="T70" s="28">
        <f t="shared" si="25"/>
        <v>0</v>
      </c>
      <c r="U70" s="28">
        <f t="shared" si="25"/>
        <v>0</v>
      </c>
      <c r="V70" s="28">
        <f t="shared" si="25"/>
        <v>0</v>
      </c>
      <c r="W70" s="28">
        <f t="shared" si="25"/>
        <v>0</v>
      </c>
      <c r="X70" s="28">
        <f t="shared" si="25"/>
        <v>0</v>
      </c>
      <c r="Y70" s="28">
        <f t="shared" si="25"/>
        <v>0</v>
      </c>
      <c r="Z70" s="28">
        <f t="shared" si="25"/>
        <v>0</v>
      </c>
      <c r="AA70" s="28">
        <f t="shared" si="25"/>
        <v>0</v>
      </c>
      <c r="AB70" s="28">
        <f t="shared" si="25"/>
        <v>0</v>
      </c>
      <c r="AC70" s="28">
        <f t="shared" si="25"/>
        <v>0</v>
      </c>
      <c r="AD70" s="28">
        <f t="shared" si="25"/>
        <v>0</v>
      </c>
      <c r="AE70" s="28">
        <f t="shared" si="25"/>
        <v>0</v>
      </c>
      <c r="AF70" s="28">
        <f t="shared" si="25"/>
        <v>0</v>
      </c>
      <c r="AG70" s="28">
        <f t="shared" si="25"/>
        <v>0</v>
      </c>
      <c r="AH70" s="28">
        <f t="shared" si="25"/>
        <v>0</v>
      </c>
      <c r="AI70" s="28">
        <f t="shared" si="25"/>
        <v>0</v>
      </c>
      <c r="AJ70" s="28">
        <f t="shared" si="25"/>
        <v>0</v>
      </c>
      <c r="AK70" s="28">
        <f t="shared" si="25"/>
        <v>0</v>
      </c>
      <c r="AL70" s="28">
        <f t="shared" si="25"/>
        <v>0</v>
      </c>
      <c r="AM70" s="28">
        <f t="shared" si="25"/>
        <v>0</v>
      </c>
      <c r="AN70" s="28">
        <f t="shared" si="25"/>
        <v>0</v>
      </c>
      <c r="AO70" s="28">
        <f t="shared" si="25"/>
        <v>0</v>
      </c>
      <c r="AP70" s="28">
        <f t="shared" si="25"/>
        <v>0</v>
      </c>
      <c r="AQ70" s="28">
        <f t="shared" si="25"/>
        <v>0</v>
      </c>
      <c r="AR70" s="28">
        <f t="shared" si="25"/>
        <v>0</v>
      </c>
      <c r="AS70" s="28">
        <f t="shared" si="25"/>
        <v>0</v>
      </c>
      <c r="AT70" s="28">
        <f t="shared" si="25"/>
        <v>0</v>
      </c>
      <c r="AU70" s="28">
        <f t="shared" si="25"/>
        <v>0</v>
      </c>
    </row>
    <row r="71" spans="2:47">
      <c r="B71" s="27" t="s">
        <v>429</v>
      </c>
      <c r="C71" s="28" t="s">
        <v>642</v>
      </c>
      <c r="D71" s="28">
        <f t="shared" ref="D71:AU71" si="26">+VLOOKUP($B71,Precios,D$62-2014,FALSE)*D45/1000000</f>
        <v>0</v>
      </c>
      <c r="E71" s="28">
        <f t="shared" si="26"/>
        <v>0</v>
      </c>
      <c r="F71" s="28">
        <f t="shared" si="26"/>
        <v>0</v>
      </c>
      <c r="G71" s="28">
        <f t="shared" si="26"/>
        <v>0</v>
      </c>
      <c r="H71" s="28">
        <f t="shared" si="26"/>
        <v>0</v>
      </c>
      <c r="I71" s="28">
        <f t="shared" si="26"/>
        <v>0</v>
      </c>
      <c r="J71" s="28">
        <f t="shared" si="26"/>
        <v>0</v>
      </c>
      <c r="K71" s="28">
        <f t="shared" si="26"/>
        <v>0</v>
      </c>
      <c r="L71" s="28">
        <f t="shared" si="26"/>
        <v>0</v>
      </c>
      <c r="M71" s="28">
        <f t="shared" si="26"/>
        <v>0</v>
      </c>
      <c r="N71" s="28">
        <f t="shared" si="26"/>
        <v>0</v>
      </c>
      <c r="O71" s="28">
        <f t="shared" si="26"/>
        <v>0</v>
      </c>
      <c r="P71" s="28">
        <f t="shared" si="26"/>
        <v>0</v>
      </c>
      <c r="Q71" s="28">
        <f t="shared" si="26"/>
        <v>0</v>
      </c>
      <c r="R71" s="28">
        <f t="shared" si="26"/>
        <v>0</v>
      </c>
      <c r="S71" s="28">
        <f t="shared" si="26"/>
        <v>0</v>
      </c>
      <c r="T71" s="28">
        <f t="shared" si="26"/>
        <v>0</v>
      </c>
      <c r="U71" s="28">
        <f t="shared" si="26"/>
        <v>0</v>
      </c>
      <c r="V71" s="28">
        <f t="shared" si="26"/>
        <v>0</v>
      </c>
      <c r="W71" s="28">
        <f t="shared" si="26"/>
        <v>0</v>
      </c>
      <c r="X71" s="28">
        <f t="shared" si="26"/>
        <v>0</v>
      </c>
      <c r="Y71" s="28">
        <f t="shared" si="26"/>
        <v>0</v>
      </c>
      <c r="Z71" s="28">
        <f t="shared" si="26"/>
        <v>0</v>
      </c>
      <c r="AA71" s="28">
        <f t="shared" si="26"/>
        <v>0</v>
      </c>
      <c r="AB71" s="28">
        <f t="shared" si="26"/>
        <v>0</v>
      </c>
      <c r="AC71" s="28">
        <f t="shared" si="26"/>
        <v>0</v>
      </c>
      <c r="AD71" s="28">
        <f t="shared" si="26"/>
        <v>0</v>
      </c>
      <c r="AE71" s="28">
        <f t="shared" si="26"/>
        <v>0</v>
      </c>
      <c r="AF71" s="28">
        <f t="shared" si="26"/>
        <v>0</v>
      </c>
      <c r="AG71" s="28">
        <f t="shared" si="26"/>
        <v>0</v>
      </c>
      <c r="AH71" s="28">
        <f t="shared" si="26"/>
        <v>0</v>
      </c>
      <c r="AI71" s="28">
        <f t="shared" si="26"/>
        <v>0</v>
      </c>
      <c r="AJ71" s="28">
        <f t="shared" si="26"/>
        <v>0</v>
      </c>
      <c r="AK71" s="28">
        <f t="shared" si="26"/>
        <v>0</v>
      </c>
      <c r="AL71" s="28">
        <f t="shared" si="26"/>
        <v>0</v>
      </c>
      <c r="AM71" s="28">
        <f t="shared" si="26"/>
        <v>0</v>
      </c>
      <c r="AN71" s="28">
        <f t="shared" si="26"/>
        <v>0</v>
      </c>
      <c r="AO71" s="28">
        <f t="shared" si="26"/>
        <v>0</v>
      </c>
      <c r="AP71" s="28">
        <f t="shared" si="26"/>
        <v>0</v>
      </c>
      <c r="AQ71" s="28">
        <f t="shared" si="26"/>
        <v>0</v>
      </c>
      <c r="AR71" s="28">
        <f t="shared" si="26"/>
        <v>0</v>
      </c>
      <c r="AS71" s="28">
        <f t="shared" si="26"/>
        <v>0</v>
      </c>
      <c r="AT71" s="28">
        <f t="shared" si="26"/>
        <v>0</v>
      </c>
      <c r="AU71" s="28">
        <f t="shared" si="26"/>
        <v>0</v>
      </c>
    </row>
    <row r="72" spans="2:47">
      <c r="B72" s="27" t="s">
        <v>430</v>
      </c>
      <c r="C72" s="28" t="s">
        <v>643</v>
      </c>
      <c r="D72" s="28">
        <f t="shared" ref="D72:AU72" si="27">+VLOOKUP($B72,Precios,D$62-2014,FALSE)*D46/1000000</f>
        <v>0</v>
      </c>
      <c r="E72" s="28">
        <f t="shared" si="27"/>
        <v>0</v>
      </c>
      <c r="F72" s="28">
        <f t="shared" si="27"/>
        <v>0</v>
      </c>
      <c r="G72" s="28">
        <f t="shared" si="27"/>
        <v>0</v>
      </c>
      <c r="H72" s="28">
        <f t="shared" si="27"/>
        <v>0</v>
      </c>
      <c r="I72" s="28">
        <f t="shared" si="27"/>
        <v>0</v>
      </c>
      <c r="J72" s="28">
        <f t="shared" si="27"/>
        <v>0</v>
      </c>
      <c r="K72" s="28">
        <f t="shared" si="27"/>
        <v>0</v>
      </c>
      <c r="L72" s="28">
        <f t="shared" si="27"/>
        <v>0</v>
      </c>
      <c r="M72" s="28">
        <f t="shared" si="27"/>
        <v>0</v>
      </c>
      <c r="N72" s="28">
        <f t="shared" si="27"/>
        <v>0</v>
      </c>
      <c r="O72" s="28">
        <f t="shared" si="27"/>
        <v>0</v>
      </c>
      <c r="P72" s="28">
        <f t="shared" si="27"/>
        <v>0</v>
      </c>
      <c r="Q72" s="28">
        <f t="shared" si="27"/>
        <v>0</v>
      </c>
      <c r="R72" s="28">
        <f t="shared" si="27"/>
        <v>0</v>
      </c>
      <c r="S72" s="28">
        <f t="shared" si="27"/>
        <v>0</v>
      </c>
      <c r="T72" s="28">
        <f t="shared" si="27"/>
        <v>0</v>
      </c>
      <c r="U72" s="28">
        <f t="shared" si="27"/>
        <v>0</v>
      </c>
      <c r="V72" s="28">
        <f t="shared" si="27"/>
        <v>0</v>
      </c>
      <c r="W72" s="28">
        <f t="shared" si="27"/>
        <v>0</v>
      </c>
      <c r="X72" s="28">
        <f t="shared" si="27"/>
        <v>0</v>
      </c>
      <c r="Y72" s="28">
        <f t="shared" si="27"/>
        <v>0</v>
      </c>
      <c r="Z72" s="28">
        <f t="shared" si="27"/>
        <v>0</v>
      </c>
      <c r="AA72" s="28">
        <f t="shared" si="27"/>
        <v>0</v>
      </c>
      <c r="AB72" s="28">
        <f t="shared" si="27"/>
        <v>0</v>
      </c>
      <c r="AC72" s="28">
        <f t="shared" si="27"/>
        <v>0</v>
      </c>
      <c r="AD72" s="28">
        <f t="shared" si="27"/>
        <v>0</v>
      </c>
      <c r="AE72" s="28">
        <f t="shared" si="27"/>
        <v>0</v>
      </c>
      <c r="AF72" s="28">
        <f t="shared" si="27"/>
        <v>0</v>
      </c>
      <c r="AG72" s="28">
        <f t="shared" si="27"/>
        <v>0</v>
      </c>
      <c r="AH72" s="28">
        <f t="shared" si="27"/>
        <v>0</v>
      </c>
      <c r="AI72" s="28">
        <f t="shared" si="27"/>
        <v>0</v>
      </c>
      <c r="AJ72" s="28">
        <f t="shared" si="27"/>
        <v>0</v>
      </c>
      <c r="AK72" s="28">
        <f t="shared" si="27"/>
        <v>0</v>
      </c>
      <c r="AL72" s="28">
        <f t="shared" si="27"/>
        <v>0</v>
      </c>
      <c r="AM72" s="28">
        <f t="shared" si="27"/>
        <v>0</v>
      </c>
      <c r="AN72" s="28">
        <f t="shared" si="27"/>
        <v>0</v>
      </c>
      <c r="AO72" s="28">
        <f t="shared" si="27"/>
        <v>0</v>
      </c>
      <c r="AP72" s="28">
        <f t="shared" si="27"/>
        <v>0</v>
      </c>
      <c r="AQ72" s="28">
        <f t="shared" si="27"/>
        <v>0</v>
      </c>
      <c r="AR72" s="28">
        <f t="shared" si="27"/>
        <v>0</v>
      </c>
      <c r="AS72" s="28">
        <f t="shared" si="27"/>
        <v>0</v>
      </c>
      <c r="AT72" s="28">
        <f t="shared" si="27"/>
        <v>0</v>
      </c>
      <c r="AU72" s="28">
        <f t="shared" si="27"/>
        <v>0</v>
      </c>
    </row>
    <row r="73" spans="2:47">
      <c r="B73" s="27" t="s">
        <v>447</v>
      </c>
      <c r="C73" s="28" t="s">
        <v>644</v>
      </c>
      <c r="D73" s="28">
        <f t="shared" ref="D73:AU73" si="28">+VLOOKUP($B73,Precios,D$62-2014,FALSE)*D47/1000000</f>
        <v>0</v>
      </c>
      <c r="E73" s="28">
        <f t="shared" si="28"/>
        <v>0</v>
      </c>
      <c r="F73" s="28">
        <f t="shared" si="28"/>
        <v>0</v>
      </c>
      <c r="G73" s="28">
        <f t="shared" si="28"/>
        <v>0</v>
      </c>
      <c r="H73" s="28">
        <f t="shared" si="28"/>
        <v>0</v>
      </c>
      <c r="I73" s="28">
        <f t="shared" si="28"/>
        <v>0</v>
      </c>
      <c r="J73" s="28">
        <f t="shared" si="28"/>
        <v>0</v>
      </c>
      <c r="K73" s="28">
        <f t="shared" si="28"/>
        <v>0</v>
      </c>
      <c r="L73" s="28">
        <f t="shared" si="28"/>
        <v>0</v>
      </c>
      <c r="M73" s="28">
        <f t="shared" si="28"/>
        <v>0</v>
      </c>
      <c r="N73" s="28">
        <f t="shared" si="28"/>
        <v>3.2682193120408538</v>
      </c>
      <c r="O73" s="28">
        <f t="shared" si="28"/>
        <v>7.2163690788152479</v>
      </c>
      <c r="P73" s="28">
        <f t="shared" si="28"/>
        <v>11.867692302215824</v>
      </c>
      <c r="Q73" s="28">
        <f t="shared" si="28"/>
        <v>17.249561351373309</v>
      </c>
      <c r="R73" s="28">
        <f t="shared" si="28"/>
        <v>45.751302621732123</v>
      </c>
      <c r="S73" s="28">
        <f t="shared" si="28"/>
        <v>78.501426112658379</v>
      </c>
      <c r="T73" s="28">
        <f t="shared" si="28"/>
        <v>115.52867465284497</v>
      </c>
      <c r="U73" s="28">
        <f t="shared" si="28"/>
        <v>157.0028273756777</v>
      </c>
      <c r="V73" s="28">
        <f t="shared" si="28"/>
        <v>203.06708306488633</v>
      </c>
      <c r="W73" s="28">
        <f t="shared" si="28"/>
        <v>253.39404707838889</v>
      </c>
      <c r="X73" s="28">
        <f t="shared" si="28"/>
        <v>307.83015305164582</v>
      </c>
      <c r="Y73" s="28">
        <f t="shared" si="28"/>
        <v>367.1495626921776</v>
      </c>
      <c r="Z73" s="28">
        <f t="shared" si="28"/>
        <v>430.50258784217073</v>
      </c>
      <c r="AA73" s="28">
        <f t="shared" si="28"/>
        <v>498.22714410292377</v>
      </c>
      <c r="AB73" s="28">
        <f t="shared" si="28"/>
        <v>570.2439474551071</v>
      </c>
      <c r="AC73" s="28">
        <f t="shared" si="28"/>
        <v>645.48466744693371</v>
      </c>
      <c r="AD73" s="28">
        <f t="shared" si="28"/>
        <v>724.47061252306708</v>
      </c>
      <c r="AE73" s="28">
        <f t="shared" si="28"/>
        <v>807.89045414213183</v>
      </c>
      <c r="AF73" s="28">
        <f t="shared" si="28"/>
        <v>893.45067229745939</v>
      </c>
      <c r="AG73" s="28">
        <f t="shared" si="28"/>
        <v>983.24727239707579</v>
      </c>
      <c r="AH73" s="28">
        <f t="shared" si="28"/>
        <v>1074.0858050217919</v>
      </c>
      <c r="AI73" s="28">
        <f t="shared" si="28"/>
        <v>1166.8083343138576</v>
      </c>
      <c r="AJ73" s="28">
        <f t="shared" si="28"/>
        <v>1262.4719245076644</v>
      </c>
      <c r="AK73" s="28">
        <f t="shared" si="28"/>
        <v>1359.0320568335148</v>
      </c>
      <c r="AL73" s="28">
        <f t="shared" si="28"/>
        <v>1384.1491968776663</v>
      </c>
      <c r="AM73" s="28">
        <f t="shared" si="28"/>
        <v>1407.7482115017672</v>
      </c>
      <c r="AN73" s="28">
        <f t="shared" si="28"/>
        <v>1430.09198140134</v>
      </c>
      <c r="AO73" s="28">
        <f t="shared" si="28"/>
        <v>1451.4055274726152</v>
      </c>
      <c r="AP73" s="28">
        <f t="shared" si="28"/>
        <v>1471.8805900860941</v>
      </c>
      <c r="AQ73" s="28">
        <f t="shared" si="28"/>
        <v>1491.67997900723</v>
      </c>
      <c r="AR73" s="28">
        <f t="shared" si="28"/>
        <v>1510.9415090814025</v>
      </c>
      <c r="AS73" s="28">
        <f t="shared" si="28"/>
        <v>1529.7815123933747</v>
      </c>
      <c r="AT73" s="28">
        <f t="shared" si="28"/>
        <v>1548.2979954674577</v>
      </c>
      <c r="AU73" s="28">
        <f t="shared" si="28"/>
        <v>1566.5734464101026</v>
      </c>
    </row>
    <row r="74" spans="2:47">
      <c r="B74" s="27" t="s">
        <v>394</v>
      </c>
      <c r="C74" s="28" t="s">
        <v>645</v>
      </c>
      <c r="D74" s="28">
        <f t="shared" ref="D74:AU74" si="29">+VLOOKUP($B74,Precios,D$62-2014,FALSE)*D48/1000000</f>
        <v>0</v>
      </c>
      <c r="E74" s="28">
        <f t="shared" si="29"/>
        <v>0</v>
      </c>
      <c r="F74" s="28">
        <f t="shared" si="29"/>
        <v>0</v>
      </c>
      <c r="G74" s="28">
        <f t="shared" si="29"/>
        <v>0</v>
      </c>
      <c r="H74" s="28">
        <f t="shared" si="29"/>
        <v>0</v>
      </c>
      <c r="I74" s="28">
        <f t="shared" si="29"/>
        <v>0</v>
      </c>
      <c r="J74" s="28">
        <f t="shared" si="29"/>
        <v>0</v>
      </c>
      <c r="K74" s="28">
        <f t="shared" si="29"/>
        <v>0</v>
      </c>
      <c r="L74" s="28">
        <f t="shared" si="29"/>
        <v>0</v>
      </c>
      <c r="M74" s="28">
        <f t="shared" si="29"/>
        <v>0</v>
      </c>
      <c r="N74" s="28">
        <f t="shared" si="29"/>
        <v>0</v>
      </c>
      <c r="O74" s="28">
        <f t="shared" si="29"/>
        <v>0</v>
      </c>
      <c r="P74" s="28">
        <f t="shared" si="29"/>
        <v>0</v>
      </c>
      <c r="Q74" s="28">
        <f t="shared" si="29"/>
        <v>0</v>
      </c>
      <c r="R74" s="28">
        <f t="shared" si="29"/>
        <v>0</v>
      </c>
      <c r="S74" s="28">
        <f t="shared" si="29"/>
        <v>0</v>
      </c>
      <c r="T74" s="28">
        <f t="shared" si="29"/>
        <v>0</v>
      </c>
      <c r="U74" s="28">
        <f t="shared" si="29"/>
        <v>0</v>
      </c>
      <c r="V74" s="28">
        <f t="shared" si="29"/>
        <v>0</v>
      </c>
      <c r="W74" s="28">
        <f t="shared" si="29"/>
        <v>0</v>
      </c>
      <c r="X74" s="28">
        <f t="shared" si="29"/>
        <v>0</v>
      </c>
      <c r="Y74" s="28">
        <f t="shared" si="29"/>
        <v>0</v>
      </c>
      <c r="Z74" s="28">
        <f t="shared" si="29"/>
        <v>0</v>
      </c>
      <c r="AA74" s="28">
        <f t="shared" si="29"/>
        <v>0</v>
      </c>
      <c r="AB74" s="28">
        <f t="shared" si="29"/>
        <v>0</v>
      </c>
      <c r="AC74" s="28">
        <f t="shared" si="29"/>
        <v>0</v>
      </c>
      <c r="AD74" s="28">
        <f t="shared" si="29"/>
        <v>0</v>
      </c>
      <c r="AE74" s="28">
        <f t="shared" si="29"/>
        <v>0</v>
      </c>
      <c r="AF74" s="28">
        <f t="shared" si="29"/>
        <v>0</v>
      </c>
      <c r="AG74" s="28">
        <f t="shared" si="29"/>
        <v>0</v>
      </c>
      <c r="AH74" s="28">
        <f t="shared" si="29"/>
        <v>0</v>
      </c>
      <c r="AI74" s="28">
        <f t="shared" si="29"/>
        <v>0</v>
      </c>
      <c r="AJ74" s="28">
        <f t="shared" si="29"/>
        <v>0</v>
      </c>
      <c r="AK74" s="28">
        <f t="shared" si="29"/>
        <v>0</v>
      </c>
      <c r="AL74" s="28">
        <f t="shared" si="29"/>
        <v>0</v>
      </c>
      <c r="AM74" s="28">
        <f t="shared" si="29"/>
        <v>0</v>
      </c>
      <c r="AN74" s="28">
        <f t="shared" si="29"/>
        <v>0</v>
      </c>
      <c r="AO74" s="28">
        <f t="shared" si="29"/>
        <v>0</v>
      </c>
      <c r="AP74" s="28">
        <f t="shared" si="29"/>
        <v>0</v>
      </c>
      <c r="AQ74" s="28">
        <f t="shared" si="29"/>
        <v>0</v>
      </c>
      <c r="AR74" s="28">
        <f t="shared" si="29"/>
        <v>0</v>
      </c>
      <c r="AS74" s="28">
        <f t="shared" si="29"/>
        <v>0</v>
      </c>
      <c r="AT74" s="28">
        <f t="shared" si="29"/>
        <v>0</v>
      </c>
      <c r="AU74" s="28">
        <f t="shared" si="29"/>
        <v>0</v>
      </c>
    </row>
    <row r="75" spans="2:47">
      <c r="B75" s="27" t="s">
        <v>395</v>
      </c>
      <c r="C75" s="28" t="s">
        <v>646</v>
      </c>
      <c r="D75" s="28">
        <f t="shared" ref="D75:AU75" si="30">+VLOOKUP($B75,Precios,D$62-2014,FALSE)*D49/1000000</f>
        <v>0</v>
      </c>
      <c r="E75" s="28">
        <f t="shared" si="30"/>
        <v>0</v>
      </c>
      <c r="F75" s="28">
        <f t="shared" si="30"/>
        <v>0</v>
      </c>
      <c r="G75" s="28">
        <f t="shared" si="30"/>
        <v>0</v>
      </c>
      <c r="H75" s="28">
        <f t="shared" si="30"/>
        <v>0</v>
      </c>
      <c r="I75" s="28">
        <f t="shared" si="30"/>
        <v>0</v>
      </c>
      <c r="J75" s="28">
        <f t="shared" si="30"/>
        <v>0</v>
      </c>
      <c r="K75" s="28">
        <f t="shared" si="30"/>
        <v>0</v>
      </c>
      <c r="L75" s="28">
        <f t="shared" si="30"/>
        <v>0</v>
      </c>
      <c r="M75" s="28">
        <f t="shared" si="30"/>
        <v>0</v>
      </c>
      <c r="N75" s="28">
        <f t="shared" si="30"/>
        <v>-9.8046579361215098</v>
      </c>
      <c r="O75" s="28">
        <f t="shared" si="30"/>
        <v>-21.649107236445904</v>
      </c>
      <c r="P75" s="28">
        <f t="shared" si="30"/>
        <v>-35.603076906647757</v>
      </c>
      <c r="Q75" s="28">
        <f t="shared" si="30"/>
        <v>-51.748684054120368</v>
      </c>
      <c r="R75" s="28">
        <f t="shared" si="30"/>
        <v>-137.25390786519759</v>
      </c>
      <c r="S75" s="28">
        <f t="shared" si="30"/>
        <v>-235.50427833797434</v>
      </c>
      <c r="T75" s="28">
        <f t="shared" si="30"/>
        <v>-346.58602395853416</v>
      </c>
      <c r="U75" s="28">
        <f t="shared" si="30"/>
        <v>-471.00848212703124</v>
      </c>
      <c r="V75" s="28">
        <f t="shared" si="30"/>
        <v>-609.20124919465968</v>
      </c>
      <c r="W75" s="28">
        <f t="shared" si="30"/>
        <v>-760.18214123516702</v>
      </c>
      <c r="X75" s="28">
        <f t="shared" si="30"/>
        <v>-923.49045915493832</v>
      </c>
      <c r="Y75" s="28">
        <f t="shared" si="30"/>
        <v>-1101.4486880765312</v>
      </c>
      <c r="Z75" s="28">
        <f t="shared" si="30"/>
        <v>-1291.5077635265097</v>
      </c>
      <c r="AA75" s="28">
        <f t="shared" si="30"/>
        <v>-1494.681432308769</v>
      </c>
      <c r="AB75" s="28">
        <f t="shared" si="30"/>
        <v>-1710.7318423653185</v>
      </c>
      <c r="AC75" s="28">
        <f t="shared" si="30"/>
        <v>-1936.4540023408013</v>
      </c>
      <c r="AD75" s="28">
        <f t="shared" si="30"/>
        <v>-2173.4118375692015</v>
      </c>
      <c r="AE75" s="28">
        <f t="shared" si="30"/>
        <v>-2423.6713624263966</v>
      </c>
      <c r="AF75" s="28">
        <f t="shared" si="30"/>
        <v>-2680.3520168923774</v>
      </c>
      <c r="AG75" s="28">
        <f t="shared" si="30"/>
        <v>-2949.7418171912245</v>
      </c>
      <c r="AH75" s="28">
        <f t="shared" si="30"/>
        <v>-3222.2574150653732</v>
      </c>
      <c r="AI75" s="28">
        <f t="shared" si="30"/>
        <v>-3500.4250029415739</v>
      </c>
      <c r="AJ75" s="28">
        <f t="shared" si="30"/>
        <v>-3787.415773522996</v>
      </c>
      <c r="AK75" s="28">
        <f t="shared" si="30"/>
        <v>-4077.0961705005452</v>
      </c>
      <c r="AL75" s="28">
        <f t="shared" si="30"/>
        <v>-4152.4475906329944</v>
      </c>
      <c r="AM75" s="28">
        <f t="shared" si="30"/>
        <v>-4223.2446345053031</v>
      </c>
      <c r="AN75" s="28">
        <f t="shared" si="30"/>
        <v>-4290.2759442040169</v>
      </c>
      <c r="AO75" s="28">
        <f t="shared" si="30"/>
        <v>-4354.2165824178464</v>
      </c>
      <c r="AP75" s="28">
        <f t="shared" si="30"/>
        <v>-4415.641770258283</v>
      </c>
      <c r="AQ75" s="28">
        <f t="shared" si="30"/>
        <v>-4475.0399370216892</v>
      </c>
      <c r="AR75" s="28">
        <f t="shared" si="30"/>
        <v>-4532.8245272442082</v>
      </c>
      <c r="AS75" s="28">
        <f t="shared" si="30"/>
        <v>-4589.344537180119</v>
      </c>
      <c r="AT75" s="28">
        <f t="shared" si="30"/>
        <v>-4644.8939864023696</v>
      </c>
      <c r="AU75" s="28">
        <f t="shared" si="30"/>
        <v>-4699.7203392303063</v>
      </c>
    </row>
    <row r="76" spans="2:47">
      <c r="B76" s="27" t="s">
        <v>396</v>
      </c>
      <c r="C76" s="28" t="s">
        <v>647</v>
      </c>
      <c r="D76" s="28">
        <f t="shared" ref="D76:AU76" si="31">+VLOOKUP($B76,Precios,D$62-2014,FALSE)*D50/1000000</f>
        <v>0</v>
      </c>
      <c r="E76" s="28">
        <f t="shared" si="31"/>
        <v>0</v>
      </c>
      <c r="F76" s="28">
        <f t="shared" si="31"/>
        <v>0</v>
      </c>
      <c r="G76" s="28">
        <f t="shared" si="31"/>
        <v>0</v>
      </c>
      <c r="H76" s="28">
        <f t="shared" si="31"/>
        <v>0</v>
      </c>
      <c r="I76" s="28">
        <f t="shared" si="31"/>
        <v>0</v>
      </c>
      <c r="J76" s="28">
        <f t="shared" si="31"/>
        <v>0</v>
      </c>
      <c r="K76" s="28">
        <f t="shared" si="31"/>
        <v>0</v>
      </c>
      <c r="L76" s="28">
        <f t="shared" si="31"/>
        <v>0</v>
      </c>
      <c r="M76" s="28">
        <f t="shared" si="31"/>
        <v>0</v>
      </c>
      <c r="N76" s="28">
        <f t="shared" si="31"/>
        <v>0</v>
      </c>
      <c r="O76" s="28">
        <f t="shared" si="31"/>
        <v>0</v>
      </c>
      <c r="P76" s="28">
        <f t="shared" si="31"/>
        <v>0</v>
      </c>
      <c r="Q76" s="28">
        <f t="shared" si="31"/>
        <v>0</v>
      </c>
      <c r="R76" s="28">
        <f t="shared" si="31"/>
        <v>0</v>
      </c>
      <c r="S76" s="28">
        <f t="shared" si="31"/>
        <v>0</v>
      </c>
      <c r="T76" s="28">
        <f t="shared" si="31"/>
        <v>0</v>
      </c>
      <c r="U76" s="28">
        <f t="shared" si="31"/>
        <v>0</v>
      </c>
      <c r="V76" s="28">
        <f t="shared" si="31"/>
        <v>0</v>
      </c>
      <c r="W76" s="28">
        <f t="shared" si="31"/>
        <v>0</v>
      </c>
      <c r="X76" s="28">
        <f t="shared" si="31"/>
        <v>0</v>
      </c>
      <c r="Y76" s="28">
        <f t="shared" si="31"/>
        <v>0</v>
      </c>
      <c r="Z76" s="28">
        <f t="shared" si="31"/>
        <v>0</v>
      </c>
      <c r="AA76" s="28">
        <f t="shared" si="31"/>
        <v>0</v>
      </c>
      <c r="AB76" s="28">
        <f t="shared" si="31"/>
        <v>0</v>
      </c>
      <c r="AC76" s="28">
        <f t="shared" si="31"/>
        <v>0</v>
      </c>
      <c r="AD76" s="28">
        <f t="shared" si="31"/>
        <v>0</v>
      </c>
      <c r="AE76" s="28">
        <f t="shared" si="31"/>
        <v>0</v>
      </c>
      <c r="AF76" s="28">
        <f t="shared" si="31"/>
        <v>0</v>
      </c>
      <c r="AG76" s="28">
        <f t="shared" si="31"/>
        <v>0</v>
      </c>
      <c r="AH76" s="28">
        <f t="shared" si="31"/>
        <v>0</v>
      </c>
      <c r="AI76" s="28">
        <f t="shared" si="31"/>
        <v>0</v>
      </c>
      <c r="AJ76" s="28">
        <f t="shared" si="31"/>
        <v>0</v>
      </c>
      <c r="AK76" s="28">
        <f t="shared" si="31"/>
        <v>0</v>
      </c>
      <c r="AL76" s="28">
        <f t="shared" si="31"/>
        <v>0</v>
      </c>
      <c r="AM76" s="28">
        <f t="shared" si="31"/>
        <v>0</v>
      </c>
      <c r="AN76" s="28">
        <f t="shared" si="31"/>
        <v>0</v>
      </c>
      <c r="AO76" s="28">
        <f t="shared" si="31"/>
        <v>0</v>
      </c>
      <c r="AP76" s="28">
        <f t="shared" si="31"/>
        <v>0</v>
      </c>
      <c r="AQ76" s="28">
        <f t="shared" si="31"/>
        <v>0</v>
      </c>
      <c r="AR76" s="28">
        <f t="shared" si="31"/>
        <v>0</v>
      </c>
      <c r="AS76" s="28">
        <f t="shared" si="31"/>
        <v>0</v>
      </c>
      <c r="AT76" s="28">
        <f t="shared" si="31"/>
        <v>0</v>
      </c>
      <c r="AU76" s="28">
        <f t="shared" si="31"/>
        <v>0</v>
      </c>
    </row>
    <row r="77" spans="2:47">
      <c r="B77" s="27" t="s">
        <v>501</v>
      </c>
      <c r="C77" s="29" t="s">
        <v>648</v>
      </c>
      <c r="D77" s="30">
        <f t="shared" ref="D77:AU77" si="32">SUM(D63:D76)</f>
        <v>0</v>
      </c>
      <c r="E77" s="30">
        <f t="shared" si="32"/>
        <v>0</v>
      </c>
      <c r="F77" s="30">
        <f t="shared" si="32"/>
        <v>0</v>
      </c>
      <c r="G77" s="30">
        <f t="shared" si="32"/>
        <v>0</v>
      </c>
      <c r="H77" s="30">
        <f t="shared" si="32"/>
        <v>0</v>
      </c>
      <c r="I77" s="30">
        <f t="shared" si="32"/>
        <v>0</v>
      </c>
      <c r="J77" s="30">
        <f t="shared" si="32"/>
        <v>0</v>
      </c>
      <c r="K77" s="30">
        <f t="shared" si="32"/>
        <v>0</v>
      </c>
      <c r="L77" s="30">
        <f t="shared" si="32"/>
        <v>0</v>
      </c>
      <c r="M77" s="30">
        <f t="shared" si="32"/>
        <v>0</v>
      </c>
      <c r="N77" s="30">
        <f t="shared" si="32"/>
        <v>-6.536438624080656</v>
      </c>
      <c r="O77" s="30">
        <f t="shared" si="32"/>
        <v>-14.432738157630656</v>
      </c>
      <c r="P77" s="30">
        <f t="shared" si="32"/>
        <v>-23.735384604431935</v>
      </c>
      <c r="Q77" s="30">
        <f t="shared" si="32"/>
        <v>-34.499122702747059</v>
      </c>
      <c r="R77" s="30">
        <f t="shared" si="32"/>
        <v>-91.502605243465467</v>
      </c>
      <c r="S77" s="30">
        <f t="shared" si="32"/>
        <v>-157.00285222531596</v>
      </c>
      <c r="T77" s="30">
        <f t="shared" si="32"/>
        <v>-231.05734930568917</v>
      </c>
      <c r="U77" s="30">
        <f t="shared" si="32"/>
        <v>-314.00565475135352</v>
      </c>
      <c r="V77" s="30">
        <f t="shared" si="32"/>
        <v>-406.13416612977335</v>
      </c>
      <c r="W77" s="30">
        <f t="shared" si="32"/>
        <v>-506.78809415677813</v>
      </c>
      <c r="X77" s="30">
        <f t="shared" si="32"/>
        <v>-615.66030610329244</v>
      </c>
      <c r="Y77" s="30">
        <f t="shared" si="32"/>
        <v>-734.2991253843536</v>
      </c>
      <c r="Z77" s="30">
        <f t="shared" si="32"/>
        <v>-861.00517568433906</v>
      </c>
      <c r="AA77" s="30">
        <f t="shared" si="32"/>
        <v>-996.45428820584516</v>
      </c>
      <c r="AB77" s="30">
        <f t="shared" si="32"/>
        <v>-1140.4878949102113</v>
      </c>
      <c r="AC77" s="30">
        <f t="shared" si="32"/>
        <v>-1290.9693348938677</v>
      </c>
      <c r="AD77" s="30">
        <f t="shared" si="32"/>
        <v>-1448.9412250461344</v>
      </c>
      <c r="AE77" s="30">
        <f t="shared" si="32"/>
        <v>-1615.7809082842648</v>
      </c>
      <c r="AF77" s="30">
        <f t="shared" si="32"/>
        <v>-1786.9013445949181</v>
      </c>
      <c r="AG77" s="30">
        <f t="shared" si="32"/>
        <v>-1966.4945447941486</v>
      </c>
      <c r="AH77" s="30">
        <f t="shared" si="32"/>
        <v>-2148.1716100435815</v>
      </c>
      <c r="AI77" s="30">
        <f t="shared" si="32"/>
        <v>-2333.6166686277165</v>
      </c>
      <c r="AJ77" s="30">
        <f t="shared" si="32"/>
        <v>-2524.9438490153316</v>
      </c>
      <c r="AK77" s="30">
        <f t="shared" si="32"/>
        <v>-2718.0641136670301</v>
      </c>
      <c r="AL77" s="30">
        <f t="shared" si="32"/>
        <v>-2768.2983937553281</v>
      </c>
      <c r="AM77" s="30">
        <f t="shared" si="32"/>
        <v>-2815.4964230035357</v>
      </c>
      <c r="AN77" s="30">
        <f t="shared" si="32"/>
        <v>-2860.1839628026769</v>
      </c>
      <c r="AO77" s="30">
        <f t="shared" si="32"/>
        <v>-2902.8110549452313</v>
      </c>
      <c r="AP77" s="30">
        <f t="shared" si="32"/>
        <v>-2943.7611801721887</v>
      </c>
      <c r="AQ77" s="30">
        <f t="shared" si="32"/>
        <v>-2983.3599580144592</v>
      </c>
      <c r="AR77" s="30">
        <f t="shared" si="32"/>
        <v>-3021.8830181628055</v>
      </c>
      <c r="AS77" s="30">
        <f t="shared" si="32"/>
        <v>-3059.5630247867443</v>
      </c>
      <c r="AT77" s="30">
        <f t="shared" si="32"/>
        <v>-3096.5959909349122</v>
      </c>
      <c r="AU77" s="30">
        <f t="shared" si="32"/>
        <v>-3133.1468928202039</v>
      </c>
    </row>
    <row r="79" spans="2:47">
      <c r="B79" s="24" t="s">
        <v>513</v>
      </c>
      <c r="C79" s="30" t="s">
        <v>512</v>
      </c>
      <c r="D79" s="30">
        <f>+NPV(Td,G77:AK77)</f>
        <v>-5690.7847137410281</v>
      </c>
      <c r="E79" s="30">
        <f>+NPV(Td,K77:Q77)</f>
        <v>-55.63884968487951</v>
      </c>
    </row>
    <row r="81" spans="2:6" ht="15.95" thickBot="1">
      <c r="B81" s="214" t="s">
        <v>528</v>
      </c>
      <c r="C81" s="215"/>
      <c r="D81" s="215"/>
      <c r="E81" s="215"/>
      <c r="F81" s="216"/>
    </row>
  </sheetData>
  <mergeCells count="1">
    <mergeCell ref="B81:F81"/>
  </mergeCells>
  <phoneticPr fontId="17" type="noConversion"/>
  <hyperlinks>
    <hyperlink ref="B81:F81" location="Trans_SAF!A1" display="Ir a Hoja Resumen" xr:uid="{277F7323-7551-4C18-AF5D-2F0BC549BDAC}"/>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1CBC-8245-440D-898A-DCB08B9150E6}">
  <sheetPr>
    <tabColor theme="7" tint="0.79998168889431442"/>
  </sheetPr>
  <dimension ref="B2:AU79"/>
  <sheetViews>
    <sheetView topLeftCell="A49" workbookViewId="0">
      <selection activeCell="E79" sqref="E79"/>
    </sheetView>
  </sheetViews>
  <sheetFormatPr defaultColWidth="11.42578125" defaultRowHeight="12.95"/>
  <cols>
    <col min="1" max="1" width="11.42578125" style="26"/>
    <col min="2" max="2" width="14.8554687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383</v>
      </c>
      <c r="C3" s="28" t="s">
        <v>498</v>
      </c>
      <c r="D3" s="28">
        <v>36678.438916940773</v>
      </c>
      <c r="E3" s="28">
        <v>36474.414180498279</v>
      </c>
      <c r="F3" s="28">
        <v>37224.171851444669</v>
      </c>
      <c r="G3" s="28">
        <v>31460.261578331374</v>
      </c>
      <c r="H3" s="28">
        <v>38688.136046490617</v>
      </c>
      <c r="I3" s="28">
        <v>41597.474040502035</v>
      </c>
      <c r="J3" s="28">
        <v>50113.133124141626</v>
      </c>
      <c r="K3" s="28">
        <v>51611.558672468593</v>
      </c>
      <c r="L3" s="28">
        <v>52912.766852422203</v>
      </c>
      <c r="M3" s="28">
        <v>54211.396447924999</v>
      </c>
      <c r="N3" s="28">
        <v>55454.0909171288</v>
      </c>
      <c r="O3" s="28">
        <v>56819.957670855438</v>
      </c>
      <c r="P3" s="28">
        <v>58031.374300224154</v>
      </c>
      <c r="Q3" s="28">
        <v>59040.717905513535</v>
      </c>
      <c r="R3" s="28">
        <v>60069.538801559735</v>
      </c>
      <c r="S3" s="28">
        <v>61001.382456964137</v>
      </c>
      <c r="T3" s="28">
        <v>62300.928191626503</v>
      </c>
      <c r="U3" s="28">
        <v>63284.213147822658</v>
      </c>
      <c r="V3" s="28">
        <v>64386.438420405582</v>
      </c>
      <c r="W3" s="28">
        <v>65085.699696751806</v>
      </c>
      <c r="X3" s="28">
        <v>66088.626914271794</v>
      </c>
      <c r="Y3" s="28">
        <v>66851.050853259454</v>
      </c>
      <c r="Z3" s="28">
        <v>67437.783199117664</v>
      </c>
      <c r="AA3" s="28">
        <v>68041.239729184526</v>
      </c>
      <c r="AB3" s="28">
        <v>68578.782524847324</v>
      </c>
      <c r="AC3" s="28">
        <v>69062.361452652316</v>
      </c>
      <c r="AD3" s="28">
        <v>69330.932417214979</v>
      </c>
      <c r="AE3" s="28">
        <v>69434.368158576675</v>
      </c>
      <c r="AF3" s="28">
        <v>69289.221356545168</v>
      </c>
      <c r="AG3" s="28">
        <v>68836.265763326592</v>
      </c>
      <c r="AH3" s="28">
        <v>68091.436075779042</v>
      </c>
      <c r="AI3" s="28">
        <v>67183.965923556374</v>
      </c>
      <c r="AJ3" s="28">
        <v>65398.473101641597</v>
      </c>
      <c r="AK3" s="28">
        <v>63336.827597140931</v>
      </c>
      <c r="AL3" s="28">
        <v>61034.260370185162</v>
      </c>
      <c r="AM3" s="28">
        <v>58412.644797374931</v>
      </c>
      <c r="AN3" s="28">
        <v>55477.144528254197</v>
      </c>
      <c r="AO3" s="28">
        <v>52252.738544497683</v>
      </c>
      <c r="AP3" s="28">
        <v>48785.732600443778</v>
      </c>
      <c r="AQ3" s="28">
        <v>45141.96022392506</v>
      </c>
      <c r="AR3" s="28">
        <v>41401.59034479261</v>
      </c>
      <c r="AS3" s="28">
        <v>37651.47788082336</v>
      </c>
      <c r="AT3" s="28">
        <v>33976.807453641326</v>
      </c>
      <c r="AU3" s="28">
        <v>30453.726523193793</v>
      </c>
    </row>
    <row r="4" spans="2:47">
      <c r="B4" s="27" t="s">
        <v>384</v>
      </c>
      <c r="C4" s="28" t="s">
        <v>498</v>
      </c>
      <c r="D4" s="28">
        <v>49108.496944351857</v>
      </c>
      <c r="E4" s="28">
        <v>51396.400805794801</v>
      </c>
      <c r="F4" s="28">
        <v>52186.471937915718</v>
      </c>
      <c r="G4" s="28">
        <v>50978.782391573011</v>
      </c>
      <c r="H4" s="28">
        <v>50991.340012631546</v>
      </c>
      <c r="I4" s="28">
        <v>53243.079791439122</v>
      </c>
      <c r="J4" s="28">
        <v>56002.483047294758</v>
      </c>
      <c r="K4" s="28">
        <v>57761.835636099357</v>
      </c>
      <c r="L4" s="28">
        <v>59504.895712966565</v>
      </c>
      <c r="M4" s="28">
        <v>61306.785359086585</v>
      </c>
      <c r="N4" s="28">
        <v>63015.381052811812</v>
      </c>
      <c r="O4" s="28">
        <v>64786.497073060316</v>
      </c>
      <c r="P4" s="28">
        <v>66478.08135750462</v>
      </c>
      <c r="Q4" s="28">
        <v>67837.089169401268</v>
      </c>
      <c r="R4" s="28">
        <v>69356.605631564322</v>
      </c>
      <c r="S4" s="28">
        <v>70801.785444887064</v>
      </c>
      <c r="T4" s="28">
        <v>72510.288732181318</v>
      </c>
      <c r="U4" s="28">
        <v>73988.494255877842</v>
      </c>
      <c r="V4" s="28">
        <v>75355.341099278623</v>
      </c>
      <c r="W4" s="28">
        <v>76617.245329684592</v>
      </c>
      <c r="X4" s="28">
        <v>78102.099924748487</v>
      </c>
      <c r="Y4" s="28">
        <v>79416.731502572715</v>
      </c>
      <c r="Z4" s="28">
        <v>80586.598621722442</v>
      </c>
      <c r="AA4" s="28">
        <v>81684.964336243705</v>
      </c>
      <c r="AB4" s="28">
        <v>82813.149518009974</v>
      </c>
      <c r="AC4" s="28">
        <v>83901.31873842029</v>
      </c>
      <c r="AD4" s="28">
        <v>84823.282251283497</v>
      </c>
      <c r="AE4" s="28">
        <v>85618.472447089123</v>
      </c>
      <c r="AF4" s="28">
        <v>86184.527737808967</v>
      </c>
      <c r="AG4" s="28">
        <v>86551.41387671807</v>
      </c>
      <c r="AH4" s="28">
        <v>86691.94004177484</v>
      </c>
      <c r="AI4" s="28">
        <v>86715.368171364215</v>
      </c>
      <c r="AJ4" s="28">
        <v>86190.028276859011</v>
      </c>
      <c r="AK4" s="28">
        <v>85401.303713082772</v>
      </c>
      <c r="AL4" s="28">
        <v>84506.392100379991</v>
      </c>
      <c r="AM4" s="28">
        <v>83405.1832286274</v>
      </c>
      <c r="AN4" s="28">
        <v>82106.910288792496</v>
      </c>
      <c r="AO4" s="28">
        <v>80638.405341841426</v>
      </c>
      <c r="AP4" s="28">
        <v>79044.455437686527</v>
      </c>
      <c r="AQ4" s="28">
        <v>77384.040261437098</v>
      </c>
      <c r="AR4" s="28">
        <v>75723.350770656514</v>
      </c>
      <c r="AS4" s="28">
        <v>74127.065810296961</v>
      </c>
      <c r="AT4" s="28">
        <v>72650.308040601711</v>
      </c>
      <c r="AU4" s="28">
        <v>71333.284038389043</v>
      </c>
    </row>
    <row r="5" spans="2:47">
      <c r="B5" s="27" t="s">
        <v>385</v>
      </c>
      <c r="C5" s="28" t="s">
        <v>498</v>
      </c>
      <c r="D5" s="28">
        <v>447.13377742000006</v>
      </c>
      <c r="E5" s="28">
        <v>584.94084649999991</v>
      </c>
      <c r="F5" s="28">
        <v>737.12772929333084</v>
      </c>
      <c r="G5" s="28">
        <v>531.53970023894942</v>
      </c>
      <c r="H5" s="28">
        <v>649.72080507184808</v>
      </c>
      <c r="I5" s="28">
        <v>755.71993689269971</v>
      </c>
      <c r="J5" s="28">
        <v>399.30582104080253</v>
      </c>
      <c r="K5" s="28">
        <v>423.09440534308823</v>
      </c>
      <c r="L5" s="28">
        <v>447.52445853367612</v>
      </c>
      <c r="M5" s="28">
        <v>459.51848448624361</v>
      </c>
      <c r="N5" s="28">
        <v>472.95518243686723</v>
      </c>
      <c r="O5" s="28">
        <v>489.00245416240108</v>
      </c>
      <c r="P5" s="28">
        <v>506.76004007575136</v>
      </c>
      <c r="Q5" s="28">
        <v>578.55486275035173</v>
      </c>
      <c r="R5" s="28">
        <v>602.78278750599839</v>
      </c>
      <c r="S5" s="28">
        <v>629.32503345694374</v>
      </c>
      <c r="T5" s="28">
        <v>663.68250609433562</v>
      </c>
      <c r="U5" s="28">
        <v>702.16736526914201</v>
      </c>
      <c r="V5" s="28">
        <v>804.85980651838508</v>
      </c>
      <c r="W5" s="28">
        <v>859.08024270559429</v>
      </c>
      <c r="X5" s="28">
        <v>928.5331479723958</v>
      </c>
      <c r="Y5" s="28">
        <v>1011.495006680852</v>
      </c>
      <c r="Z5" s="28">
        <v>1111.599435339333</v>
      </c>
      <c r="AA5" s="28">
        <v>1258.230825467082</v>
      </c>
      <c r="AB5" s="28">
        <v>1411.5050941861698</v>
      </c>
      <c r="AC5" s="28">
        <v>1601.7398706389606</v>
      </c>
      <c r="AD5" s="28">
        <v>1834.7506106867743</v>
      </c>
      <c r="AE5" s="28">
        <v>2122.3988874724505</v>
      </c>
      <c r="AF5" s="28">
        <v>2487.5931771944797</v>
      </c>
      <c r="AG5" s="28">
        <v>2918.5103348415519</v>
      </c>
      <c r="AH5" s="28">
        <v>3443.6483571395543</v>
      </c>
      <c r="AI5" s="28">
        <v>4088.548611203883</v>
      </c>
      <c r="AJ5" s="28">
        <v>4828.8799493739871</v>
      </c>
      <c r="AK5" s="28">
        <v>5720.0903253916431</v>
      </c>
      <c r="AL5" s="28">
        <v>6735.58110259976</v>
      </c>
      <c r="AM5" s="28">
        <v>7911.5296695564211</v>
      </c>
      <c r="AN5" s="28">
        <v>9242.7975710259707</v>
      </c>
      <c r="AO5" s="28">
        <v>10717.069181242225</v>
      </c>
      <c r="AP5" s="28">
        <v>12311.504248328634</v>
      </c>
      <c r="AQ5" s="28">
        <v>13993.81453313177</v>
      </c>
      <c r="AR5" s="28">
        <v>15725.275598774024</v>
      </c>
      <c r="AS5" s="28">
        <v>17464.913936972014</v>
      </c>
      <c r="AT5" s="28">
        <v>19173.812029090841</v>
      </c>
      <c r="AU5" s="28">
        <v>20818.566808078536</v>
      </c>
    </row>
    <row r="6" spans="2:47">
      <c r="B6" s="27" t="s">
        <v>386</v>
      </c>
      <c r="C6" s="28" t="s">
        <v>498</v>
      </c>
      <c r="D6" s="28">
        <v>276.6806449</v>
      </c>
      <c r="E6" s="28">
        <v>229.61807317549975</v>
      </c>
      <c r="F6" s="28">
        <v>131.18885794589795</v>
      </c>
      <c r="G6" s="28">
        <v>149.33463642000001</v>
      </c>
      <c r="H6" s="28">
        <v>190.38368924739999</v>
      </c>
      <c r="I6" s="28">
        <v>192.92956271600002</v>
      </c>
      <c r="J6" s="28">
        <v>75.181836232143652</v>
      </c>
      <c r="K6" s="28">
        <v>77.736869662618957</v>
      </c>
      <c r="L6" s="28">
        <v>79.905011493010051</v>
      </c>
      <c r="M6" s="28">
        <v>82.1265292400644</v>
      </c>
      <c r="N6" s="28">
        <v>84.42285170431623</v>
      </c>
      <c r="O6" s="28">
        <v>87.055335991775934</v>
      </c>
      <c r="P6" s="28">
        <v>89.365769730869729</v>
      </c>
      <c r="Q6" s="28">
        <v>91.174321984531417</v>
      </c>
      <c r="R6" s="28">
        <v>93.004179187781233</v>
      </c>
      <c r="S6" s="28">
        <v>94.613293044249744</v>
      </c>
      <c r="T6" s="28">
        <v>97.338069457837037</v>
      </c>
      <c r="U6" s="28">
        <v>99.254015495173888</v>
      </c>
      <c r="V6" s="28">
        <v>101.6293650662395</v>
      </c>
      <c r="W6" s="28">
        <v>102.93492830886498</v>
      </c>
      <c r="X6" s="28">
        <v>105.2583377479757</v>
      </c>
      <c r="Y6" s="28">
        <v>107.20568857529145</v>
      </c>
      <c r="Z6" s="28">
        <v>108.79664450057615</v>
      </c>
      <c r="AA6" s="28">
        <v>110.65113768831958</v>
      </c>
      <c r="AB6" s="28">
        <v>112.55841822811547</v>
      </c>
      <c r="AC6" s="28">
        <v>114.60419991717379</v>
      </c>
      <c r="AD6" s="28">
        <v>116.33924036051314</v>
      </c>
      <c r="AE6" s="28">
        <v>117.98145155078892</v>
      </c>
      <c r="AF6" s="28">
        <v>119.44258064902537</v>
      </c>
      <c r="AG6" s="28">
        <v>120.59012254563123</v>
      </c>
      <c r="AH6" s="28">
        <v>121.48818428163165</v>
      </c>
      <c r="AI6" s="28">
        <v>122.68161782214321</v>
      </c>
      <c r="AJ6" s="28">
        <v>122.96376085217335</v>
      </c>
      <c r="AK6" s="28">
        <v>123.27831746429524</v>
      </c>
      <c r="AL6" s="28">
        <v>123.93635443341284</v>
      </c>
      <c r="AM6" s="28">
        <v>124.52959748365916</v>
      </c>
      <c r="AN6" s="28">
        <v>125.05210981850232</v>
      </c>
      <c r="AO6" s="28">
        <v>125.50126248869238</v>
      </c>
      <c r="AP6" s="28">
        <v>125.87897300188531</v>
      </c>
      <c r="AQ6" s="28">
        <v>126.19262408057628</v>
      </c>
      <c r="AR6" s="28">
        <v>126.45535330442752</v>
      </c>
      <c r="AS6" s="28">
        <v>126.68548217485873</v>
      </c>
      <c r="AT6" s="28">
        <v>126.90502317890585</v>
      </c>
      <c r="AU6" s="28">
        <v>127.13746101981899</v>
      </c>
    </row>
    <row r="7" spans="2:47">
      <c r="B7" s="27" t="s">
        <v>634</v>
      </c>
      <c r="C7" s="28" t="s">
        <v>498</v>
      </c>
      <c r="D7" s="28">
        <v>183.36118649700001</v>
      </c>
      <c r="E7" s="28">
        <v>150.70036131500001</v>
      </c>
      <c r="F7" s="28">
        <v>154.520615472</v>
      </c>
      <c r="G7" s="28">
        <v>80.718187138999994</v>
      </c>
      <c r="H7" s="28">
        <v>86.504180018</v>
      </c>
      <c r="I7" s="28">
        <v>91.988026831799999</v>
      </c>
      <c r="J7" s="28">
        <v>6.732169756521623</v>
      </c>
      <c r="K7" s="28">
        <v>6.8671901644588376</v>
      </c>
      <c r="L7" s="28">
        <v>6.9455567147731037</v>
      </c>
      <c r="M7" s="28">
        <v>7.0097891001560466</v>
      </c>
      <c r="N7" s="28">
        <v>7.0406301699314033</v>
      </c>
      <c r="O7" s="28">
        <v>7.0871654191824893</v>
      </c>
      <c r="P7" s="28">
        <v>7.0827209626614884</v>
      </c>
      <c r="Q7" s="28">
        <v>7.0150677968018371</v>
      </c>
      <c r="R7" s="28">
        <v>6.9379970036948952</v>
      </c>
      <c r="S7" s="28">
        <v>6.8292656166195158</v>
      </c>
      <c r="T7" s="28">
        <v>6.8022557516444193</v>
      </c>
      <c r="U7" s="28">
        <v>6.6956010853080361</v>
      </c>
      <c r="V7" s="28">
        <v>6.6134325824268636</v>
      </c>
      <c r="W7" s="28">
        <v>6.4439556920835779</v>
      </c>
      <c r="X7" s="28">
        <v>6.3397059619444285</v>
      </c>
      <c r="Y7" s="28">
        <v>6.2028634670427412</v>
      </c>
      <c r="Z7" s="28">
        <v>6.0394842899157668</v>
      </c>
      <c r="AA7" s="28">
        <v>5.8892454579326401</v>
      </c>
      <c r="AB7" s="28">
        <v>5.7393554431611591</v>
      </c>
      <c r="AC7" s="28">
        <v>5.5946470143695883</v>
      </c>
      <c r="AD7" s="28">
        <v>5.4338523280932929</v>
      </c>
      <c r="AE7" s="28">
        <v>5.2703472437978727</v>
      </c>
      <c r="AF7" s="28">
        <v>5.1022098767388</v>
      </c>
      <c r="AG7" s="28">
        <v>4.926611172529646</v>
      </c>
      <c r="AH7" s="28">
        <v>4.7489218525558794</v>
      </c>
      <c r="AI7" s="28">
        <v>4.5895198376146329</v>
      </c>
      <c r="AJ7" s="28">
        <v>4.412013468014587</v>
      </c>
      <c r="AK7" s="28">
        <v>4.249175188639879</v>
      </c>
      <c r="AL7" s="28">
        <v>4.102395071481137</v>
      </c>
      <c r="AM7" s="28">
        <v>3.9660712106840696</v>
      </c>
      <c r="AN7" s="28">
        <v>3.8397013869859684</v>
      </c>
      <c r="AO7" s="28">
        <v>3.7228354838361852</v>
      </c>
      <c r="AP7" s="28">
        <v>3.6150728677311643</v>
      </c>
      <c r="AQ7" s="28">
        <v>3.5160541264831879</v>
      </c>
      <c r="AR7" s="28">
        <v>3.4254466490402606</v>
      </c>
      <c r="AS7" s="28">
        <v>3.342924896719369</v>
      </c>
      <c r="AT7" s="28">
        <v>3.2681483253534793</v>
      </c>
      <c r="AU7" s="28">
        <v>3.2007421440261914</v>
      </c>
    </row>
    <row r="8" spans="2:47">
      <c r="B8" s="27" t="s">
        <v>388</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389</v>
      </c>
      <c r="C9" s="28" t="s">
        <v>498</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row>
    <row r="10" spans="2:47">
      <c r="B10" s="27" t="s">
        <v>390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391</v>
      </c>
      <c r="C11" s="28" t="s">
        <v>498</v>
      </c>
      <c r="D11" s="28">
        <v>0</v>
      </c>
      <c r="E11" s="28">
        <v>0</v>
      </c>
      <c r="F11" s="28">
        <v>0</v>
      </c>
      <c r="G11" s="28">
        <v>0</v>
      </c>
      <c r="H11" s="28">
        <v>0</v>
      </c>
      <c r="I11" s="28">
        <v>0</v>
      </c>
      <c r="J11" s="28">
        <v>1.3951717089297968</v>
      </c>
      <c r="K11" s="28">
        <v>4.3886150700782824</v>
      </c>
      <c r="L11" s="28">
        <v>10.168085592329069</v>
      </c>
      <c r="M11" s="28">
        <v>20.925885601090634</v>
      </c>
      <c r="N11" s="28">
        <v>38.104306926368899</v>
      </c>
      <c r="O11" s="28">
        <v>65.247671122578751</v>
      </c>
      <c r="P11" s="28">
        <v>104.59870834257271</v>
      </c>
      <c r="Q11" s="28">
        <v>157.1909614894235</v>
      </c>
      <c r="R11" s="28">
        <v>212.58069956629458</v>
      </c>
      <c r="S11" s="28">
        <v>271.26694806975644</v>
      </c>
      <c r="T11" s="28">
        <v>339.39761683486569</v>
      </c>
      <c r="U11" s="28">
        <v>416.05262043939416</v>
      </c>
      <c r="V11" s="28">
        <v>502.45419359587351</v>
      </c>
      <c r="W11" s="28">
        <v>594.5568534183152</v>
      </c>
      <c r="X11" s="28">
        <v>698.62664502005634</v>
      </c>
      <c r="Y11" s="28">
        <v>810.9762225590249</v>
      </c>
      <c r="Z11" s="28">
        <v>931.60534381906598</v>
      </c>
      <c r="AA11" s="28">
        <v>1064.7930170716759</v>
      </c>
      <c r="AB11" s="28">
        <v>1208.433606317577</v>
      </c>
      <c r="AC11" s="28">
        <v>1359.6697866673051</v>
      </c>
      <c r="AD11" s="28">
        <v>1512.3156188504202</v>
      </c>
      <c r="AE11" s="28">
        <v>1666.400021724553</v>
      </c>
      <c r="AF11" s="28">
        <v>1818.2948848487736</v>
      </c>
      <c r="AG11" s="28">
        <v>1968.957449908336</v>
      </c>
      <c r="AH11" s="28">
        <v>2118.1835478225016</v>
      </c>
      <c r="AI11" s="28">
        <v>2268.0657546447342</v>
      </c>
      <c r="AJ11" s="28">
        <v>2390.4643007987006</v>
      </c>
      <c r="AK11" s="28">
        <v>2507.005061836569</v>
      </c>
      <c r="AL11" s="28">
        <v>2522.5014241554181</v>
      </c>
      <c r="AM11" s="28">
        <v>2538.1597963858644</v>
      </c>
      <c r="AN11" s="28">
        <v>2553.979453767568</v>
      </c>
      <c r="AO11" s="28">
        <v>2569.9558995862703</v>
      </c>
      <c r="AP11" s="28">
        <v>2586.0854998667205</v>
      </c>
      <c r="AQ11" s="28">
        <v>2602.3670758299791</v>
      </c>
      <c r="AR11" s="28">
        <v>2618.802596131165</v>
      </c>
      <c r="AS11" s="28">
        <v>2635.3935755544253</v>
      </c>
      <c r="AT11" s="28">
        <v>2652.1408557223831</v>
      </c>
      <c r="AU11" s="28">
        <v>2669.0444740790831</v>
      </c>
    </row>
    <row r="12" spans="2:47">
      <c r="B12" s="27" t="s">
        <v>392</v>
      </c>
      <c r="C12" s="28" t="s">
        <v>498</v>
      </c>
      <c r="D12" s="28">
        <v>3529.5540071762248</v>
      </c>
      <c r="E12" s="28">
        <v>2630.5322024885672</v>
      </c>
      <c r="F12" s="28">
        <v>2630.5322024885672</v>
      </c>
      <c r="G12" s="28">
        <v>793.01015849999987</v>
      </c>
      <c r="H12" s="28">
        <v>1970.3499164999998</v>
      </c>
      <c r="I12" s="28">
        <v>1285.1745165</v>
      </c>
      <c r="J12" s="28">
        <v>975.48442168478743</v>
      </c>
      <c r="K12" s="28">
        <v>994.27349224448801</v>
      </c>
      <c r="L12" s="28">
        <v>1021.1888284215333</v>
      </c>
      <c r="M12" s="28">
        <v>1045.3197154101426</v>
      </c>
      <c r="N12" s="28">
        <v>1067.862896138198</v>
      </c>
      <c r="O12" s="28">
        <v>1089.1435841610805</v>
      </c>
      <c r="P12" s="28">
        <v>1111.1410450588926</v>
      </c>
      <c r="Q12" s="28">
        <v>1133.6687028229296</v>
      </c>
      <c r="R12" s="28">
        <v>1155.9165189659054</v>
      </c>
      <c r="S12" s="28">
        <v>1178.2072181958708</v>
      </c>
      <c r="T12" s="28">
        <v>1198.312500481743</v>
      </c>
      <c r="U12" s="28">
        <v>1219.3079674575188</v>
      </c>
      <c r="V12" s="28">
        <v>1239.1013921959252</v>
      </c>
      <c r="W12" s="28">
        <v>1260.0229913062262</v>
      </c>
      <c r="X12" s="28">
        <v>1278.7673814563318</v>
      </c>
      <c r="Y12" s="28">
        <v>1297.4343815005634</v>
      </c>
      <c r="Z12" s="28">
        <v>1315.9235842111955</v>
      </c>
      <c r="AA12" s="28">
        <v>1333.2512083090267</v>
      </c>
      <c r="AB12" s="28">
        <v>1349.6851773736416</v>
      </c>
      <c r="AC12" s="28">
        <v>1365.0540828669964</v>
      </c>
      <c r="AD12" s="28">
        <v>1379.9511278824953</v>
      </c>
      <c r="AE12" s="28">
        <v>1394.0049185524942</v>
      </c>
      <c r="AF12" s="28">
        <v>1407.2837051013919</v>
      </c>
      <c r="AG12" s="28">
        <v>1419.916173762741</v>
      </c>
      <c r="AH12" s="28">
        <v>1431.7586233257887</v>
      </c>
      <c r="AI12" s="28">
        <v>1442.0156953283717</v>
      </c>
      <c r="AJ12" s="28">
        <v>1452.165618428045</v>
      </c>
      <c r="AK12" s="28">
        <v>1461.0027652397296</v>
      </c>
      <c r="AL12" s="28">
        <v>1468.0819741317064</v>
      </c>
      <c r="AM12" s="28">
        <v>1475.1101705638996</v>
      </c>
      <c r="AN12" s="28">
        <v>1482.2223569907101</v>
      </c>
      <c r="AO12" s="28">
        <v>1489.3670126160914</v>
      </c>
      <c r="AP12" s="28">
        <v>1496.5644357729968</v>
      </c>
      <c r="AQ12" s="28">
        <v>1503.8072790587373</v>
      </c>
      <c r="AR12" s="28">
        <v>1511.0988432463066</v>
      </c>
      <c r="AS12" s="28">
        <v>1518.4383340101697</v>
      </c>
      <c r="AT12" s="28">
        <v>1525.8265381529657</v>
      </c>
      <c r="AU12" s="28">
        <v>1533.2636382786159</v>
      </c>
    </row>
    <row r="13" spans="2:47">
      <c r="B13" s="27" t="s">
        <v>393</v>
      </c>
      <c r="C13" s="28" t="s">
        <v>498</v>
      </c>
      <c r="D13" s="28">
        <v>5162.7460769790841</v>
      </c>
      <c r="E13" s="28">
        <v>6074.4669915537943</v>
      </c>
      <c r="F13" s="28">
        <v>6238.1163132344245</v>
      </c>
      <c r="G13" s="28">
        <v>2717.4244334307541</v>
      </c>
      <c r="H13" s="28">
        <v>3971.6934807513067</v>
      </c>
      <c r="I13" s="28">
        <v>4435.0760854857381</v>
      </c>
      <c r="J13" s="28">
        <v>4487.762810303333</v>
      </c>
      <c r="K13" s="28">
        <v>4990.4467707788417</v>
      </c>
      <c r="L13" s="28">
        <v>5504.8667212904929</v>
      </c>
      <c r="M13" s="28">
        <v>6030.9906838786155</v>
      </c>
      <c r="N13" s="28">
        <v>6558.7054290125052</v>
      </c>
      <c r="O13" s="28">
        <v>7087.0307673118605</v>
      </c>
      <c r="P13" s="28">
        <v>7615.4033690216229</v>
      </c>
      <c r="Q13" s="28">
        <v>8144.2303631113427</v>
      </c>
      <c r="R13" s="28">
        <v>8673.922527437493</v>
      </c>
      <c r="S13" s="28">
        <v>9203.7781599904283</v>
      </c>
      <c r="T13" s="28">
        <v>9732.6161672499929</v>
      </c>
      <c r="U13" s="28">
        <v>10259.935514896839</v>
      </c>
      <c r="V13" s="28">
        <v>10785.244077737332</v>
      </c>
      <c r="W13" s="28">
        <v>11307.965992228783</v>
      </c>
      <c r="X13" s="28">
        <v>11827.238152871103</v>
      </c>
      <c r="Y13" s="28">
        <v>12341.899381152161</v>
      </c>
      <c r="Z13" s="28">
        <v>12850.724547917511</v>
      </c>
      <c r="AA13" s="28">
        <v>13352.533207737104</v>
      </c>
      <c r="AB13" s="28">
        <v>13846.047471288663</v>
      </c>
      <c r="AC13" s="28">
        <v>14329.878291641986</v>
      </c>
      <c r="AD13" s="28">
        <v>14802.527600362107</v>
      </c>
      <c r="AE13" s="28">
        <v>15262.432670503154</v>
      </c>
      <c r="AF13" s="28">
        <v>15708.017496505876</v>
      </c>
      <c r="AG13" s="28">
        <v>16137.701553551247</v>
      </c>
      <c r="AH13" s="28">
        <v>16549.887264006091</v>
      </c>
      <c r="AI13" s="28">
        <v>16942.975233358226</v>
      </c>
      <c r="AJ13" s="28">
        <v>17315.384300667156</v>
      </c>
      <c r="AK13" s="28">
        <v>17665.574219444599</v>
      </c>
      <c r="AL13" s="28">
        <v>17992.062987240079</v>
      </c>
      <c r="AM13" s="28">
        <v>18298.818182786512</v>
      </c>
      <c r="AN13" s="28">
        <v>18589.25689872287</v>
      </c>
      <c r="AO13" s="28">
        <v>18866.304101626203</v>
      </c>
      <c r="AP13" s="28">
        <v>19132.452156359315</v>
      </c>
      <c r="AQ13" s="28">
        <v>19389.817369142387</v>
      </c>
      <c r="AR13" s="28">
        <v>19640.191146121691</v>
      </c>
      <c r="AS13" s="28">
        <v>19885.085646680905</v>
      </c>
      <c r="AT13" s="28">
        <v>20125.774822762924</v>
      </c>
      <c r="AU13" s="28">
        <v>20363.330907917636</v>
      </c>
    </row>
    <row r="14" spans="2:47">
      <c r="B14" s="27" t="s">
        <v>394</v>
      </c>
      <c r="C14" s="28" t="s">
        <v>498</v>
      </c>
      <c r="D14" s="28">
        <v>54.886527780000009</v>
      </c>
      <c r="E14" s="28">
        <v>54.449303579999992</v>
      </c>
      <c r="F14" s="28">
        <v>52.980616500000004</v>
      </c>
      <c r="G14" s="28">
        <v>42.311314696321581</v>
      </c>
      <c r="H14" s="28">
        <v>22.316275580374558</v>
      </c>
      <c r="I14" s="28">
        <v>24.515981363185173</v>
      </c>
      <c r="J14" s="28">
        <v>9.1262992746411484</v>
      </c>
      <c r="K14" s="28">
        <v>9.1262992746411484</v>
      </c>
      <c r="L14" s="28">
        <v>9.1262992746411484</v>
      </c>
      <c r="M14" s="28">
        <v>9.1262992746411484</v>
      </c>
      <c r="N14" s="28">
        <v>9.1262992746411484</v>
      </c>
      <c r="O14" s="28">
        <v>9.1262992746411484</v>
      </c>
      <c r="P14" s="28">
        <v>9.1262992746411484</v>
      </c>
      <c r="Q14" s="28">
        <v>9.1262992746411484</v>
      </c>
      <c r="R14" s="28">
        <v>9.1262992746411484</v>
      </c>
      <c r="S14" s="28">
        <v>9.1262992746411484</v>
      </c>
      <c r="T14" s="28">
        <v>9.1262992746411484</v>
      </c>
      <c r="U14" s="28">
        <v>9.1262992746411484</v>
      </c>
      <c r="V14" s="28">
        <v>9.1262992746411484</v>
      </c>
      <c r="W14" s="28">
        <v>9.1262992746411484</v>
      </c>
      <c r="X14" s="28">
        <v>9.1262992746411484</v>
      </c>
      <c r="Y14" s="28">
        <v>9.1262992746411484</v>
      </c>
      <c r="Z14" s="28">
        <v>9.1262992746411484</v>
      </c>
      <c r="AA14" s="28">
        <v>9.1262992746411484</v>
      </c>
      <c r="AB14" s="28">
        <v>9.1262992746411484</v>
      </c>
      <c r="AC14" s="28">
        <v>9.1262992746411484</v>
      </c>
      <c r="AD14" s="28">
        <v>9.1262992746411484</v>
      </c>
      <c r="AE14" s="28">
        <v>9.1262992746411484</v>
      </c>
      <c r="AF14" s="28">
        <v>9.1262992746411484</v>
      </c>
      <c r="AG14" s="28">
        <v>9.1262992746411484</v>
      </c>
      <c r="AH14" s="28">
        <v>9.1262992746411484</v>
      </c>
      <c r="AI14" s="28">
        <v>9.1262992746411484</v>
      </c>
      <c r="AJ14" s="28">
        <v>9.1262992746411484</v>
      </c>
      <c r="AK14" s="28">
        <v>9.1262992746411484</v>
      </c>
      <c r="AL14" s="28">
        <v>9.1262992746411484</v>
      </c>
      <c r="AM14" s="28">
        <v>9.1262992746411484</v>
      </c>
      <c r="AN14" s="28">
        <v>9.1262992746411484</v>
      </c>
      <c r="AO14" s="28">
        <v>9.1262992746411484</v>
      </c>
      <c r="AP14" s="28">
        <v>9.1262992746411484</v>
      </c>
      <c r="AQ14" s="28">
        <v>9.1262992746411484</v>
      </c>
      <c r="AR14" s="28">
        <v>9.1262992746411484</v>
      </c>
      <c r="AS14" s="28">
        <v>9.1262992746411484</v>
      </c>
      <c r="AT14" s="28">
        <v>9.1262992746411484</v>
      </c>
      <c r="AU14" s="28">
        <v>9.1262992746411484</v>
      </c>
    </row>
    <row r="15" spans="2:47">
      <c r="B15" s="27" t="s">
        <v>395</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c r="B16" s="27" t="s">
        <v>396</v>
      </c>
      <c r="C16" s="28" t="s">
        <v>498</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row>
    <row r="17" spans="2:47">
      <c r="B17" s="27" t="s">
        <v>501</v>
      </c>
      <c r="C17" s="29" t="s">
        <v>498</v>
      </c>
      <c r="D17" s="30">
        <f t="shared" ref="D17:AU17" si="0">SUM(D3:D16)</f>
        <v>95441.29808204493</v>
      </c>
      <c r="E17" s="30">
        <f t="shared" si="0"/>
        <v>97595.522764905952</v>
      </c>
      <c r="F17" s="30">
        <f t="shared" si="0"/>
        <v>99355.110124294632</v>
      </c>
      <c r="G17" s="30">
        <f t="shared" si="0"/>
        <v>86753.382400329414</v>
      </c>
      <c r="H17" s="30">
        <f t="shared" si="0"/>
        <v>96570.444406291092</v>
      </c>
      <c r="I17" s="30">
        <f t="shared" si="0"/>
        <v>101625.95794173058</v>
      </c>
      <c r="J17" s="30">
        <f t="shared" si="0"/>
        <v>112070.60470143755</v>
      </c>
      <c r="K17" s="30">
        <f t="shared" si="0"/>
        <v>115879.32795110617</v>
      </c>
      <c r="L17" s="30">
        <f t="shared" si="0"/>
        <v>119497.38752670924</v>
      </c>
      <c r="M17" s="30">
        <f t="shared" si="0"/>
        <v>123173.1991940025</v>
      </c>
      <c r="N17" s="30">
        <f t="shared" si="0"/>
        <v>126707.68956560343</v>
      </c>
      <c r="O17" s="30">
        <f t="shared" si="0"/>
        <v>130440.14802135929</v>
      </c>
      <c r="P17" s="30">
        <f t="shared" si="0"/>
        <v>133952.93361019579</v>
      </c>
      <c r="Q17" s="30">
        <f t="shared" si="0"/>
        <v>136998.76765414485</v>
      </c>
      <c r="R17" s="30">
        <f t="shared" si="0"/>
        <v>140180.41544206589</v>
      </c>
      <c r="S17" s="30">
        <f t="shared" si="0"/>
        <v>143196.31411949973</v>
      </c>
      <c r="T17" s="30">
        <f t="shared" si="0"/>
        <v>146858.4923389529</v>
      </c>
      <c r="U17" s="30">
        <f t="shared" si="0"/>
        <v>149985.24678761855</v>
      </c>
      <c r="V17" s="30">
        <f t="shared" si="0"/>
        <v>153190.80808665507</v>
      </c>
      <c r="W17" s="30">
        <f t="shared" si="0"/>
        <v>155843.07628937092</v>
      </c>
      <c r="X17" s="30">
        <f t="shared" si="0"/>
        <v>159044.61650932473</v>
      </c>
      <c r="Y17" s="30">
        <f t="shared" si="0"/>
        <v>161852.12219904171</v>
      </c>
      <c r="Z17" s="30">
        <f t="shared" si="0"/>
        <v>164358.19716019236</v>
      </c>
      <c r="AA17" s="30">
        <f t="shared" si="0"/>
        <v>166860.67900643402</v>
      </c>
      <c r="AB17" s="30">
        <f t="shared" si="0"/>
        <v>169335.02746496926</v>
      </c>
      <c r="AC17" s="30">
        <f t="shared" si="0"/>
        <v>171749.34736909403</v>
      </c>
      <c r="AD17" s="30">
        <f t="shared" si="0"/>
        <v>173814.65901824355</v>
      </c>
      <c r="AE17" s="30">
        <f t="shared" si="0"/>
        <v>175630.4552019877</v>
      </c>
      <c r="AF17" s="30">
        <f t="shared" si="0"/>
        <v>177028.60944780504</v>
      </c>
      <c r="AG17" s="30">
        <f t="shared" si="0"/>
        <v>177967.40818510135</v>
      </c>
      <c r="AH17" s="30">
        <f t="shared" si="0"/>
        <v>178462.21731525665</v>
      </c>
      <c r="AI17" s="30">
        <f t="shared" si="0"/>
        <v>178777.33682639021</v>
      </c>
      <c r="AJ17" s="30">
        <f t="shared" si="0"/>
        <v>177711.89762136331</v>
      </c>
      <c r="AK17" s="30">
        <f t="shared" si="0"/>
        <v>176228.45747406382</v>
      </c>
      <c r="AL17" s="30">
        <f t="shared" si="0"/>
        <v>174396.04500747169</v>
      </c>
      <c r="AM17" s="30">
        <f t="shared" si="0"/>
        <v>172179.067813264</v>
      </c>
      <c r="AN17" s="30">
        <f t="shared" si="0"/>
        <v>169590.32920803392</v>
      </c>
      <c r="AO17" s="30">
        <f t="shared" si="0"/>
        <v>166672.19047865708</v>
      </c>
      <c r="AP17" s="30">
        <f t="shared" si="0"/>
        <v>163495.41472360221</v>
      </c>
      <c r="AQ17" s="30">
        <f t="shared" si="0"/>
        <v>160154.64172000674</v>
      </c>
      <c r="AR17" s="30">
        <f t="shared" si="0"/>
        <v>156759.31639895044</v>
      </c>
      <c r="AS17" s="30">
        <f t="shared" si="0"/>
        <v>153421.52989068403</v>
      </c>
      <c r="AT17" s="30">
        <f t="shared" si="0"/>
        <v>150243.96921075106</v>
      </c>
      <c r="AU17" s="30">
        <f t="shared" si="0"/>
        <v>147310.68089237521</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383</v>
      </c>
      <c r="C20" s="28" t="s">
        <v>498</v>
      </c>
      <c r="D20" s="28">
        <v>36678.438916940773</v>
      </c>
      <c r="E20" s="28">
        <v>36474.414180498279</v>
      </c>
      <c r="F20" s="28">
        <v>37224.171851444669</v>
      </c>
      <c r="G20" s="28">
        <v>31460.261578331374</v>
      </c>
      <c r="H20" s="28">
        <v>38688.136046490617</v>
      </c>
      <c r="I20" s="28">
        <v>41597.474040502035</v>
      </c>
      <c r="J20" s="28">
        <v>50113.133124141626</v>
      </c>
      <c r="K20" s="28">
        <v>51611.558672468593</v>
      </c>
      <c r="L20" s="28">
        <v>52912.766852422203</v>
      </c>
      <c r="M20" s="28">
        <v>54211.396447924999</v>
      </c>
      <c r="N20" s="28">
        <v>55454.0909171288</v>
      </c>
      <c r="O20" s="28">
        <v>56819.957670855438</v>
      </c>
      <c r="P20" s="28">
        <v>58031.374300224154</v>
      </c>
      <c r="Q20" s="28">
        <v>59040.717905513535</v>
      </c>
      <c r="R20" s="28">
        <v>60069.538801559735</v>
      </c>
      <c r="S20" s="28">
        <v>61001.382456964137</v>
      </c>
      <c r="T20" s="28">
        <v>62300.928191626503</v>
      </c>
      <c r="U20" s="28">
        <v>63284.213147822658</v>
      </c>
      <c r="V20" s="28">
        <v>64386.438420405582</v>
      </c>
      <c r="W20" s="28">
        <v>65085.699696751806</v>
      </c>
      <c r="X20" s="28">
        <v>66088.626914271794</v>
      </c>
      <c r="Y20" s="28">
        <v>66851.050853259454</v>
      </c>
      <c r="Z20" s="28">
        <v>67437.783199117664</v>
      </c>
      <c r="AA20" s="28">
        <v>68041.239729184526</v>
      </c>
      <c r="AB20" s="28">
        <v>68578.782524847324</v>
      </c>
      <c r="AC20" s="28">
        <v>69062.361452652316</v>
      </c>
      <c r="AD20" s="28">
        <v>69330.932417214979</v>
      </c>
      <c r="AE20" s="28">
        <v>69434.368158576675</v>
      </c>
      <c r="AF20" s="28">
        <v>69289.221356545168</v>
      </c>
      <c r="AG20" s="28">
        <v>68836.265763326592</v>
      </c>
      <c r="AH20" s="28">
        <v>68091.436075779042</v>
      </c>
      <c r="AI20" s="28">
        <v>67183.965923556374</v>
      </c>
      <c r="AJ20" s="28">
        <v>65398.473101641597</v>
      </c>
      <c r="AK20" s="28">
        <v>63336.827597140931</v>
      </c>
      <c r="AL20" s="28">
        <v>61034.260370185162</v>
      </c>
      <c r="AM20" s="28">
        <v>58412.644797374931</v>
      </c>
      <c r="AN20" s="28">
        <v>55477.144528254197</v>
      </c>
      <c r="AO20" s="28">
        <v>52252.738544497683</v>
      </c>
      <c r="AP20" s="28">
        <v>48785.732600443778</v>
      </c>
      <c r="AQ20" s="28">
        <v>45141.96022392506</v>
      </c>
      <c r="AR20" s="28">
        <v>41401.59034479261</v>
      </c>
      <c r="AS20" s="28">
        <v>37651.47788082336</v>
      </c>
      <c r="AT20" s="28">
        <v>33976.807453641326</v>
      </c>
      <c r="AU20" s="28">
        <v>30453.726523193793</v>
      </c>
    </row>
    <row r="21" spans="2:47">
      <c r="B21" s="27" t="s">
        <v>384</v>
      </c>
      <c r="C21" s="28" t="s">
        <v>498</v>
      </c>
      <c r="D21" s="28">
        <v>49108.496944351857</v>
      </c>
      <c r="E21" s="28">
        <v>51396.400805794801</v>
      </c>
      <c r="F21" s="28">
        <v>52186.471937915718</v>
      </c>
      <c r="G21" s="28">
        <v>50978.782391573011</v>
      </c>
      <c r="H21" s="28">
        <v>50991.340012631546</v>
      </c>
      <c r="I21" s="28">
        <v>53243.079791439122</v>
      </c>
      <c r="J21" s="28">
        <v>56002.483047294758</v>
      </c>
      <c r="K21" s="28">
        <v>57761.835636099357</v>
      </c>
      <c r="L21" s="28">
        <v>59504.895712966565</v>
      </c>
      <c r="M21" s="28">
        <v>61306.785359086585</v>
      </c>
      <c r="N21" s="28">
        <v>62992.588045307166</v>
      </c>
      <c r="O21" s="28">
        <v>64739.495553158529</v>
      </c>
      <c r="P21" s="28">
        <v>66405.518261536083</v>
      </c>
      <c r="Q21" s="28">
        <v>67737.720082660409</v>
      </c>
      <c r="R21" s="28">
        <v>69229.136713297397</v>
      </c>
      <c r="S21" s="28">
        <v>70645.032875344667</v>
      </c>
      <c r="T21" s="28">
        <v>72322.585609313988</v>
      </c>
      <c r="U21" s="28">
        <v>73768.910941740833</v>
      </c>
      <c r="V21" s="28">
        <v>75102.460545957161</v>
      </c>
      <c r="W21" s="28">
        <v>76359.185060520264</v>
      </c>
      <c r="X21" s="28">
        <v>77838.434797293972</v>
      </c>
      <c r="Y21" s="28">
        <v>79147.784147642087</v>
      </c>
      <c r="Z21" s="28">
        <v>80312.695123753496</v>
      </c>
      <c r="AA21" s="28">
        <v>81406.111468988674</v>
      </c>
      <c r="AB21" s="28">
        <v>82529.476220619326</v>
      </c>
      <c r="AC21" s="28">
        <v>83612.917450266963</v>
      </c>
      <c r="AD21" s="28">
        <v>84530.49519570847</v>
      </c>
      <c r="AE21" s="28">
        <v>85321.533246580831</v>
      </c>
      <c r="AF21" s="28">
        <v>85883.72436116547</v>
      </c>
      <c r="AG21" s="28">
        <v>86247.112614978323</v>
      </c>
      <c r="AH21" s="28">
        <v>86384.47827396811</v>
      </c>
      <c r="AI21" s="28">
        <v>86404.792251176186</v>
      </c>
      <c r="AJ21" s="28">
        <v>85876.992603364764</v>
      </c>
      <c r="AK21" s="28">
        <v>85086.00428873756</v>
      </c>
      <c r="AL21" s="28">
        <v>84188.850291213079</v>
      </c>
      <c r="AM21" s="28">
        <v>83085.367405835059</v>
      </c>
      <c r="AN21" s="28">
        <v>81784.789074447865</v>
      </c>
      <c r="AO21" s="28">
        <v>80313.94758433284</v>
      </c>
      <c r="AP21" s="28">
        <v>78717.630187571456</v>
      </c>
      <c r="AQ21" s="28">
        <v>77054.816747725243</v>
      </c>
      <c r="AR21" s="28">
        <v>75391.698377534747</v>
      </c>
      <c r="AS21" s="28">
        <v>73792.954054307935</v>
      </c>
      <c r="AT21" s="28">
        <v>72313.706548287053</v>
      </c>
      <c r="AU21" s="28">
        <v>70994.162524407162</v>
      </c>
    </row>
    <row r="22" spans="2:47">
      <c r="B22" s="27" t="s">
        <v>385</v>
      </c>
      <c r="C22" s="28" t="s">
        <v>498</v>
      </c>
      <c r="D22" s="28">
        <v>447.13377742000006</v>
      </c>
      <c r="E22" s="28">
        <v>584.94084649999991</v>
      </c>
      <c r="F22" s="28">
        <v>737.12772929333084</v>
      </c>
      <c r="G22" s="28">
        <v>531.53970023894942</v>
      </c>
      <c r="H22" s="28">
        <v>649.72080507184808</v>
      </c>
      <c r="I22" s="28">
        <v>755.71993689269971</v>
      </c>
      <c r="J22" s="28">
        <v>399.30582104080253</v>
      </c>
      <c r="K22" s="28">
        <v>423.09440534308823</v>
      </c>
      <c r="L22" s="28">
        <v>447.52445853367612</v>
      </c>
      <c r="M22" s="28">
        <v>459.51848448624361</v>
      </c>
      <c r="N22" s="28">
        <v>472.95518243686723</v>
      </c>
      <c r="O22" s="28">
        <v>489.00245416240108</v>
      </c>
      <c r="P22" s="28">
        <v>506.76004007575136</v>
      </c>
      <c r="Q22" s="28">
        <v>578.55486275035173</v>
      </c>
      <c r="R22" s="28">
        <v>602.78278750599839</v>
      </c>
      <c r="S22" s="28">
        <v>629.32503345694374</v>
      </c>
      <c r="T22" s="28">
        <v>663.68250609433562</v>
      </c>
      <c r="U22" s="28">
        <v>702.16736526914201</v>
      </c>
      <c r="V22" s="28">
        <v>804.85980651838508</v>
      </c>
      <c r="W22" s="28">
        <v>859.08024270559429</v>
      </c>
      <c r="X22" s="28">
        <v>928.5331479723958</v>
      </c>
      <c r="Y22" s="28">
        <v>1011.495006680852</v>
      </c>
      <c r="Z22" s="28">
        <v>1111.599435339333</v>
      </c>
      <c r="AA22" s="28">
        <v>1258.230825467082</v>
      </c>
      <c r="AB22" s="28">
        <v>1411.5050941861698</v>
      </c>
      <c r="AC22" s="28">
        <v>1601.7398706389606</v>
      </c>
      <c r="AD22" s="28">
        <v>1834.7506106867743</v>
      </c>
      <c r="AE22" s="28">
        <v>2122.3988874724505</v>
      </c>
      <c r="AF22" s="28">
        <v>2487.5931771944797</v>
      </c>
      <c r="AG22" s="28">
        <v>2918.5103348415519</v>
      </c>
      <c r="AH22" s="28">
        <v>3443.6483571395543</v>
      </c>
      <c r="AI22" s="28">
        <v>4088.548611203883</v>
      </c>
      <c r="AJ22" s="28">
        <v>4828.8799493739871</v>
      </c>
      <c r="AK22" s="28">
        <v>5720.0903253916431</v>
      </c>
      <c r="AL22" s="28">
        <v>6735.58110259976</v>
      </c>
      <c r="AM22" s="28">
        <v>7911.5296695564211</v>
      </c>
      <c r="AN22" s="28">
        <v>9242.7975710259707</v>
      </c>
      <c r="AO22" s="28">
        <v>10717.069181242225</v>
      </c>
      <c r="AP22" s="28">
        <v>12311.504248328634</v>
      </c>
      <c r="AQ22" s="28">
        <v>13993.81453313177</v>
      </c>
      <c r="AR22" s="28">
        <v>15725.275598774024</v>
      </c>
      <c r="AS22" s="28">
        <v>17464.913936972014</v>
      </c>
      <c r="AT22" s="28">
        <v>19173.812029090841</v>
      </c>
      <c r="AU22" s="28">
        <v>20818.566808078536</v>
      </c>
    </row>
    <row r="23" spans="2:47">
      <c r="B23" s="27" t="s">
        <v>386</v>
      </c>
      <c r="C23" s="28" t="s">
        <v>498</v>
      </c>
      <c r="D23" s="28">
        <v>276.6806449</v>
      </c>
      <c r="E23" s="28">
        <v>229.61807317549975</v>
      </c>
      <c r="F23" s="28">
        <v>131.18885794589795</v>
      </c>
      <c r="G23" s="28">
        <v>149.33463642000001</v>
      </c>
      <c r="H23" s="28">
        <v>190.38368924739999</v>
      </c>
      <c r="I23" s="28">
        <v>192.92956271600002</v>
      </c>
      <c r="J23" s="28">
        <v>75.181836232143652</v>
      </c>
      <c r="K23" s="28">
        <v>77.736869662618957</v>
      </c>
      <c r="L23" s="28">
        <v>79.905011493010051</v>
      </c>
      <c r="M23" s="28">
        <v>82.1265292400644</v>
      </c>
      <c r="N23" s="28">
        <v>84.42285170431623</v>
      </c>
      <c r="O23" s="28">
        <v>87.055335991775934</v>
      </c>
      <c r="P23" s="28">
        <v>89.365769730869729</v>
      </c>
      <c r="Q23" s="28">
        <v>91.174321984531417</v>
      </c>
      <c r="R23" s="28">
        <v>93.004179187781233</v>
      </c>
      <c r="S23" s="28">
        <v>94.613293044249744</v>
      </c>
      <c r="T23" s="28">
        <v>97.338069457837037</v>
      </c>
      <c r="U23" s="28">
        <v>99.254015495173888</v>
      </c>
      <c r="V23" s="28">
        <v>101.6293650662395</v>
      </c>
      <c r="W23" s="28">
        <v>102.93492830886498</v>
      </c>
      <c r="X23" s="28">
        <v>105.2583377479757</v>
      </c>
      <c r="Y23" s="28">
        <v>107.20568857529145</v>
      </c>
      <c r="Z23" s="28">
        <v>108.79664450057615</v>
      </c>
      <c r="AA23" s="28">
        <v>110.65113768831958</v>
      </c>
      <c r="AB23" s="28">
        <v>112.55841822811547</v>
      </c>
      <c r="AC23" s="28">
        <v>114.60419991717379</v>
      </c>
      <c r="AD23" s="28">
        <v>116.33924036051314</v>
      </c>
      <c r="AE23" s="28">
        <v>117.98145155078892</v>
      </c>
      <c r="AF23" s="28">
        <v>119.44258064902537</v>
      </c>
      <c r="AG23" s="28">
        <v>120.59012254563123</v>
      </c>
      <c r="AH23" s="28">
        <v>121.48818428163165</v>
      </c>
      <c r="AI23" s="28">
        <v>122.68161782214321</v>
      </c>
      <c r="AJ23" s="28">
        <v>122.96376085217335</v>
      </c>
      <c r="AK23" s="28">
        <v>123.27831746429524</v>
      </c>
      <c r="AL23" s="28">
        <v>123.93635443341284</v>
      </c>
      <c r="AM23" s="28">
        <v>124.52959748365916</v>
      </c>
      <c r="AN23" s="28">
        <v>125.05210981850232</v>
      </c>
      <c r="AO23" s="28">
        <v>125.50126248869238</v>
      </c>
      <c r="AP23" s="28">
        <v>125.87897300188531</v>
      </c>
      <c r="AQ23" s="28">
        <v>126.19262408057628</v>
      </c>
      <c r="AR23" s="28">
        <v>126.45535330442752</v>
      </c>
      <c r="AS23" s="28">
        <v>126.68548217485873</v>
      </c>
      <c r="AT23" s="28">
        <v>126.90502317890585</v>
      </c>
      <c r="AU23" s="28">
        <v>127.13746101981899</v>
      </c>
    </row>
    <row r="24" spans="2:47">
      <c r="B24" s="27" t="s">
        <v>634</v>
      </c>
      <c r="C24" s="28" t="s">
        <v>498</v>
      </c>
      <c r="D24" s="28">
        <v>183.36118649700001</v>
      </c>
      <c r="E24" s="28">
        <v>150.70036131500001</v>
      </c>
      <c r="F24" s="28">
        <v>154.520615472</v>
      </c>
      <c r="G24" s="28">
        <v>80.718187138999994</v>
      </c>
      <c r="H24" s="28">
        <v>86.504180018</v>
      </c>
      <c r="I24" s="28">
        <v>91.988026831799999</v>
      </c>
      <c r="J24" s="28">
        <v>6.732169756521623</v>
      </c>
      <c r="K24" s="28">
        <v>6.8671901644588376</v>
      </c>
      <c r="L24" s="28">
        <v>6.9455567147731037</v>
      </c>
      <c r="M24" s="28">
        <v>7.0097891001560466</v>
      </c>
      <c r="N24" s="28">
        <v>7.0406301699314033</v>
      </c>
      <c r="O24" s="28">
        <v>7.0871654191824893</v>
      </c>
      <c r="P24" s="28">
        <v>7.0827209626614884</v>
      </c>
      <c r="Q24" s="28">
        <v>7.0150677968018371</v>
      </c>
      <c r="R24" s="28">
        <v>6.9379970036948952</v>
      </c>
      <c r="S24" s="28">
        <v>6.8292656166195158</v>
      </c>
      <c r="T24" s="28">
        <v>6.8022557516444193</v>
      </c>
      <c r="U24" s="28">
        <v>6.6956010853080361</v>
      </c>
      <c r="V24" s="28">
        <v>6.6134325824268636</v>
      </c>
      <c r="W24" s="28">
        <v>6.4439556920835779</v>
      </c>
      <c r="X24" s="28">
        <v>6.3397059619444285</v>
      </c>
      <c r="Y24" s="28">
        <v>6.2028634670427412</v>
      </c>
      <c r="Z24" s="28">
        <v>6.0394842899157668</v>
      </c>
      <c r="AA24" s="28">
        <v>5.8892454579326401</v>
      </c>
      <c r="AB24" s="28">
        <v>5.7393554431611591</v>
      </c>
      <c r="AC24" s="28">
        <v>5.5946470143695883</v>
      </c>
      <c r="AD24" s="28">
        <v>5.4338523280932929</v>
      </c>
      <c r="AE24" s="28">
        <v>5.2703472437978727</v>
      </c>
      <c r="AF24" s="28">
        <v>5.1022098767388</v>
      </c>
      <c r="AG24" s="28">
        <v>4.926611172529646</v>
      </c>
      <c r="AH24" s="28">
        <v>4.7489218525558794</v>
      </c>
      <c r="AI24" s="28">
        <v>4.5895198376146329</v>
      </c>
      <c r="AJ24" s="28">
        <v>4.412013468014587</v>
      </c>
      <c r="AK24" s="28">
        <v>4.249175188639879</v>
      </c>
      <c r="AL24" s="28">
        <v>4.102395071481137</v>
      </c>
      <c r="AM24" s="28">
        <v>3.9660712106840696</v>
      </c>
      <c r="AN24" s="28">
        <v>3.8397013869859684</v>
      </c>
      <c r="AO24" s="28">
        <v>3.7228354838361852</v>
      </c>
      <c r="AP24" s="28">
        <v>3.6150728677311643</v>
      </c>
      <c r="AQ24" s="28">
        <v>3.5160541264831879</v>
      </c>
      <c r="AR24" s="28">
        <v>3.4254466490402606</v>
      </c>
      <c r="AS24" s="28">
        <v>3.342924896719369</v>
      </c>
      <c r="AT24" s="28">
        <v>3.2681483253534793</v>
      </c>
      <c r="AU24" s="28">
        <v>3.2007421440261914</v>
      </c>
    </row>
    <row r="25" spans="2:47">
      <c r="B25" s="27" t="s">
        <v>388</v>
      </c>
      <c r="C25" s="28" t="s">
        <v>498</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row>
    <row r="26" spans="2:47">
      <c r="B26" s="27" t="s">
        <v>389</v>
      </c>
      <c r="C26" s="28" t="s">
        <v>498</v>
      </c>
      <c r="D26" s="28">
        <f>+D4-D21</f>
        <v>0</v>
      </c>
      <c r="E26" s="28">
        <f t="shared" ref="E26:AU26" si="1">+E4-E21</f>
        <v>0</v>
      </c>
      <c r="F26" s="28">
        <f t="shared" si="1"/>
        <v>0</v>
      </c>
      <c r="G26" s="28">
        <f t="shared" si="1"/>
        <v>0</v>
      </c>
      <c r="H26" s="28">
        <f t="shared" si="1"/>
        <v>0</v>
      </c>
      <c r="I26" s="28">
        <f t="shared" si="1"/>
        <v>0</v>
      </c>
      <c r="J26" s="28">
        <f t="shared" si="1"/>
        <v>0</v>
      </c>
      <c r="K26" s="28">
        <f t="shared" si="1"/>
        <v>0</v>
      </c>
      <c r="L26" s="28">
        <f t="shared" si="1"/>
        <v>0</v>
      </c>
      <c r="M26" s="28">
        <f t="shared" si="1"/>
        <v>0</v>
      </c>
      <c r="N26" s="28">
        <f t="shared" si="1"/>
        <v>22.793007504646084</v>
      </c>
      <c r="O26" s="28">
        <f t="shared" si="1"/>
        <v>47.001519901787105</v>
      </c>
      <c r="P26" s="28">
        <f t="shared" si="1"/>
        <v>72.5630959685368</v>
      </c>
      <c r="Q26" s="28">
        <f t="shared" si="1"/>
        <v>99.36908674085862</v>
      </c>
      <c r="R26" s="28">
        <f t="shared" si="1"/>
        <v>127.46891826692445</v>
      </c>
      <c r="S26" s="28">
        <f t="shared" si="1"/>
        <v>156.7525695423974</v>
      </c>
      <c r="T26" s="28">
        <f t="shared" si="1"/>
        <v>187.70312286732951</v>
      </c>
      <c r="U26" s="28">
        <f t="shared" si="1"/>
        <v>219.58331413700944</v>
      </c>
      <c r="V26" s="28">
        <f t="shared" si="1"/>
        <v>252.88055332146178</v>
      </c>
      <c r="W26" s="28">
        <f t="shared" si="1"/>
        <v>258.06026916432893</v>
      </c>
      <c r="X26" s="28">
        <f t="shared" si="1"/>
        <v>263.66512745451473</v>
      </c>
      <c r="Y26" s="28">
        <f t="shared" si="1"/>
        <v>268.94735493062763</v>
      </c>
      <c r="Z26" s="28">
        <f t="shared" si="1"/>
        <v>273.90349796894589</v>
      </c>
      <c r="AA26" s="28">
        <f t="shared" si="1"/>
        <v>278.85286725503101</v>
      </c>
      <c r="AB26" s="28">
        <f t="shared" si="1"/>
        <v>283.67329739064735</v>
      </c>
      <c r="AC26" s="28">
        <f t="shared" si="1"/>
        <v>288.40128815332719</v>
      </c>
      <c r="AD26" s="28">
        <f t="shared" si="1"/>
        <v>292.7870555750269</v>
      </c>
      <c r="AE26" s="28">
        <f t="shared" si="1"/>
        <v>296.93920050829183</v>
      </c>
      <c r="AF26" s="28">
        <f t="shared" si="1"/>
        <v>300.80337664349645</v>
      </c>
      <c r="AG26" s="28">
        <f t="shared" si="1"/>
        <v>304.30126173974713</v>
      </c>
      <c r="AH26" s="28">
        <f t="shared" si="1"/>
        <v>307.46176780672977</v>
      </c>
      <c r="AI26" s="28">
        <f t="shared" si="1"/>
        <v>310.57592018802825</v>
      </c>
      <c r="AJ26" s="28">
        <f t="shared" si="1"/>
        <v>313.03567349424702</v>
      </c>
      <c r="AK26" s="28">
        <f t="shared" si="1"/>
        <v>315.29942434521217</v>
      </c>
      <c r="AL26" s="28">
        <f t="shared" si="1"/>
        <v>317.54180916691257</v>
      </c>
      <c r="AM26" s="28">
        <f t="shared" si="1"/>
        <v>319.81582279234135</v>
      </c>
      <c r="AN26" s="28">
        <f t="shared" si="1"/>
        <v>322.12121434463188</v>
      </c>
      <c r="AO26" s="28">
        <f t="shared" si="1"/>
        <v>324.45775750858593</v>
      </c>
      <c r="AP26" s="28">
        <f t="shared" si="1"/>
        <v>326.82525011507096</v>
      </c>
      <c r="AQ26" s="28">
        <f t="shared" si="1"/>
        <v>329.22351371185505</v>
      </c>
      <c r="AR26" s="28">
        <f t="shared" si="1"/>
        <v>331.65239312176709</v>
      </c>
      <c r="AS26" s="28">
        <f t="shared" si="1"/>
        <v>334.11175598902628</v>
      </c>
      <c r="AT26" s="28">
        <f t="shared" si="1"/>
        <v>336.60149231465766</v>
      </c>
      <c r="AU26" s="28">
        <f t="shared" si="1"/>
        <v>339.12151398188144</v>
      </c>
    </row>
    <row r="27" spans="2:47">
      <c r="B27" s="27" t="s">
        <v>390</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391</v>
      </c>
      <c r="C28" s="28" t="s">
        <v>498</v>
      </c>
      <c r="D28" s="28">
        <v>0</v>
      </c>
      <c r="E28" s="28">
        <v>0</v>
      </c>
      <c r="F28" s="28">
        <v>0</v>
      </c>
      <c r="G28" s="28">
        <v>0</v>
      </c>
      <c r="H28" s="28">
        <v>0</v>
      </c>
      <c r="I28" s="28">
        <v>0</v>
      </c>
      <c r="J28" s="28">
        <v>1.3951717089297968</v>
      </c>
      <c r="K28" s="28">
        <v>4.3886150700782824</v>
      </c>
      <c r="L28" s="28">
        <v>10.168085592329069</v>
      </c>
      <c r="M28" s="28">
        <v>20.925885601090634</v>
      </c>
      <c r="N28" s="28">
        <v>38.104306926368899</v>
      </c>
      <c r="O28" s="28">
        <v>65.247671122578751</v>
      </c>
      <c r="P28" s="28">
        <v>104.59870834257271</v>
      </c>
      <c r="Q28" s="28">
        <v>157.1909614894235</v>
      </c>
      <c r="R28" s="28">
        <v>212.58069956629458</v>
      </c>
      <c r="S28" s="28">
        <v>271.26694806975644</v>
      </c>
      <c r="T28" s="28">
        <v>339.39761683486569</v>
      </c>
      <c r="U28" s="28">
        <v>416.05262043939416</v>
      </c>
      <c r="V28" s="28">
        <v>502.45419359587351</v>
      </c>
      <c r="W28" s="28">
        <v>594.5568534183152</v>
      </c>
      <c r="X28" s="28">
        <v>698.62664502005634</v>
      </c>
      <c r="Y28" s="28">
        <v>810.9762225590249</v>
      </c>
      <c r="Z28" s="28">
        <v>931.60534381906598</v>
      </c>
      <c r="AA28" s="28">
        <v>1064.7930170716759</v>
      </c>
      <c r="AB28" s="28">
        <v>1208.433606317577</v>
      </c>
      <c r="AC28" s="28">
        <v>1359.6697866673051</v>
      </c>
      <c r="AD28" s="28">
        <v>1512.3156188504202</v>
      </c>
      <c r="AE28" s="28">
        <v>1666.400021724553</v>
      </c>
      <c r="AF28" s="28">
        <v>1818.2948848487736</v>
      </c>
      <c r="AG28" s="28">
        <v>1968.957449908336</v>
      </c>
      <c r="AH28" s="28">
        <v>2118.1835478225016</v>
      </c>
      <c r="AI28" s="28">
        <v>2268.0657546447342</v>
      </c>
      <c r="AJ28" s="28">
        <v>2390.4643007987006</v>
      </c>
      <c r="AK28" s="28">
        <v>2507.005061836569</v>
      </c>
      <c r="AL28" s="28">
        <v>2522.5014241554181</v>
      </c>
      <c r="AM28" s="28">
        <v>2538.1597963858644</v>
      </c>
      <c r="AN28" s="28">
        <v>2553.979453767568</v>
      </c>
      <c r="AO28" s="28">
        <v>2569.9558995862703</v>
      </c>
      <c r="AP28" s="28">
        <v>2586.0854998667205</v>
      </c>
      <c r="AQ28" s="28">
        <v>2602.3670758299791</v>
      </c>
      <c r="AR28" s="28">
        <v>2618.802596131165</v>
      </c>
      <c r="AS28" s="28">
        <v>2635.3935755544253</v>
      </c>
      <c r="AT28" s="28">
        <v>2652.1408557223831</v>
      </c>
      <c r="AU28" s="28">
        <v>2669.0444740790831</v>
      </c>
    </row>
    <row r="29" spans="2:47">
      <c r="B29" s="27" t="s">
        <v>392</v>
      </c>
      <c r="C29" s="28" t="s">
        <v>498</v>
      </c>
      <c r="D29" s="28">
        <v>3529.5540071762248</v>
      </c>
      <c r="E29" s="28">
        <v>2630.5322024885672</v>
      </c>
      <c r="F29" s="28">
        <v>2630.5322024885672</v>
      </c>
      <c r="G29" s="28">
        <v>793.01015849999987</v>
      </c>
      <c r="H29" s="28">
        <v>1970.3499164999998</v>
      </c>
      <c r="I29" s="28">
        <v>1285.1745165</v>
      </c>
      <c r="J29" s="28">
        <v>975.48442168478743</v>
      </c>
      <c r="K29" s="28">
        <v>994.27349224448801</v>
      </c>
      <c r="L29" s="28">
        <v>1021.1888284215333</v>
      </c>
      <c r="M29" s="28">
        <v>1045.3197154101426</v>
      </c>
      <c r="N29" s="28">
        <v>1067.862896138198</v>
      </c>
      <c r="O29" s="28">
        <v>1089.1435841610805</v>
      </c>
      <c r="P29" s="28">
        <v>1111.1410450588926</v>
      </c>
      <c r="Q29" s="28">
        <v>1133.6687028229296</v>
      </c>
      <c r="R29" s="28">
        <v>1155.9165189659054</v>
      </c>
      <c r="S29" s="28">
        <v>1178.2072181958708</v>
      </c>
      <c r="T29" s="28">
        <v>1198.312500481743</v>
      </c>
      <c r="U29" s="28">
        <v>1219.3079674575188</v>
      </c>
      <c r="V29" s="28">
        <v>1239.1013921959252</v>
      </c>
      <c r="W29" s="28">
        <v>1260.0229913062262</v>
      </c>
      <c r="X29" s="28">
        <v>1278.7673814563318</v>
      </c>
      <c r="Y29" s="28">
        <v>1297.4343815005634</v>
      </c>
      <c r="Z29" s="28">
        <v>1315.9235842111955</v>
      </c>
      <c r="AA29" s="28">
        <v>1333.2512083090267</v>
      </c>
      <c r="AB29" s="28">
        <v>1349.6851773736416</v>
      </c>
      <c r="AC29" s="28">
        <v>1365.0540828669964</v>
      </c>
      <c r="AD29" s="28">
        <v>1379.9511278824953</v>
      </c>
      <c r="AE29" s="28">
        <v>1394.0049185524942</v>
      </c>
      <c r="AF29" s="28">
        <v>1407.2837051013919</v>
      </c>
      <c r="AG29" s="28">
        <v>1419.916173762741</v>
      </c>
      <c r="AH29" s="28">
        <v>1431.7586233257887</v>
      </c>
      <c r="AI29" s="28">
        <v>1442.0156953283717</v>
      </c>
      <c r="AJ29" s="28">
        <v>1452.165618428045</v>
      </c>
      <c r="AK29" s="28">
        <v>1461.0027652397296</v>
      </c>
      <c r="AL29" s="28">
        <v>1468.0819741317064</v>
      </c>
      <c r="AM29" s="28">
        <v>1475.1101705638996</v>
      </c>
      <c r="AN29" s="28">
        <v>1482.2223569907101</v>
      </c>
      <c r="AO29" s="28">
        <v>1489.3670126160914</v>
      </c>
      <c r="AP29" s="28">
        <v>1496.5644357729968</v>
      </c>
      <c r="AQ29" s="28">
        <v>1503.8072790587373</v>
      </c>
      <c r="AR29" s="28">
        <v>1511.0988432463066</v>
      </c>
      <c r="AS29" s="28">
        <v>1518.4383340101697</v>
      </c>
      <c r="AT29" s="28">
        <v>1525.8265381529657</v>
      </c>
      <c r="AU29" s="28">
        <v>1533.2636382786159</v>
      </c>
    </row>
    <row r="30" spans="2:47">
      <c r="B30" s="27" t="s">
        <v>393</v>
      </c>
      <c r="C30" s="28" t="s">
        <v>498</v>
      </c>
      <c r="D30" s="28">
        <v>5162.7460769790841</v>
      </c>
      <c r="E30" s="28">
        <v>6074.4669915537943</v>
      </c>
      <c r="F30" s="28">
        <v>6238.1163132344245</v>
      </c>
      <c r="G30" s="28">
        <v>2717.4244334307541</v>
      </c>
      <c r="H30" s="28">
        <v>3971.6934807513067</v>
      </c>
      <c r="I30" s="28">
        <v>4435.0760854857381</v>
      </c>
      <c r="J30" s="28">
        <v>4487.762810303333</v>
      </c>
      <c r="K30" s="28">
        <v>4990.4467707788417</v>
      </c>
      <c r="L30" s="28">
        <v>5504.8667212904929</v>
      </c>
      <c r="M30" s="28">
        <v>6030.9906838786155</v>
      </c>
      <c r="N30" s="28">
        <v>6558.7054290125052</v>
      </c>
      <c r="O30" s="28">
        <v>7087.0307673118605</v>
      </c>
      <c r="P30" s="28">
        <v>7615.4033690216229</v>
      </c>
      <c r="Q30" s="28">
        <v>8144.2303631113427</v>
      </c>
      <c r="R30" s="28">
        <v>8673.922527437493</v>
      </c>
      <c r="S30" s="28">
        <v>9203.7781599904283</v>
      </c>
      <c r="T30" s="28">
        <v>9732.6161672499929</v>
      </c>
      <c r="U30" s="28">
        <v>10259.935514896839</v>
      </c>
      <c r="V30" s="28">
        <v>10785.244077737332</v>
      </c>
      <c r="W30" s="28">
        <v>11307.965992228783</v>
      </c>
      <c r="X30" s="28">
        <v>11827.238152871103</v>
      </c>
      <c r="Y30" s="28">
        <v>12341.899381152161</v>
      </c>
      <c r="Z30" s="28">
        <v>12850.724547917511</v>
      </c>
      <c r="AA30" s="28">
        <v>13352.533207737104</v>
      </c>
      <c r="AB30" s="28">
        <v>13846.047471288663</v>
      </c>
      <c r="AC30" s="28">
        <v>14329.878291641986</v>
      </c>
      <c r="AD30" s="28">
        <v>14802.527600362107</v>
      </c>
      <c r="AE30" s="28">
        <v>15262.432670503154</v>
      </c>
      <c r="AF30" s="28">
        <v>15708.017496505876</v>
      </c>
      <c r="AG30" s="28">
        <v>16137.701553551247</v>
      </c>
      <c r="AH30" s="28">
        <v>16549.887264006091</v>
      </c>
      <c r="AI30" s="28">
        <v>16942.975233358226</v>
      </c>
      <c r="AJ30" s="28">
        <v>17315.384300667156</v>
      </c>
      <c r="AK30" s="28">
        <v>17665.574219444599</v>
      </c>
      <c r="AL30" s="28">
        <v>17992.062987240079</v>
      </c>
      <c r="AM30" s="28">
        <v>18298.818182786512</v>
      </c>
      <c r="AN30" s="28">
        <v>18589.25689872287</v>
      </c>
      <c r="AO30" s="28">
        <v>18866.304101626203</v>
      </c>
      <c r="AP30" s="28">
        <v>19132.452156359315</v>
      </c>
      <c r="AQ30" s="28">
        <v>19389.817369142387</v>
      </c>
      <c r="AR30" s="28">
        <v>19640.191146121691</v>
      </c>
      <c r="AS30" s="28">
        <v>19885.085646680905</v>
      </c>
      <c r="AT30" s="28">
        <v>20125.774822762924</v>
      </c>
      <c r="AU30" s="28">
        <v>20363.330907917636</v>
      </c>
    </row>
    <row r="31" spans="2:47">
      <c r="B31" s="27" t="s">
        <v>394</v>
      </c>
      <c r="C31" s="28" t="s">
        <v>498</v>
      </c>
      <c r="D31" s="28">
        <v>54.886527780000009</v>
      </c>
      <c r="E31" s="28">
        <v>54.449303579999992</v>
      </c>
      <c r="F31" s="28">
        <v>52.980616500000004</v>
      </c>
      <c r="G31" s="28">
        <v>42.311314696321581</v>
      </c>
      <c r="H31" s="28">
        <v>22.316275580374558</v>
      </c>
      <c r="I31" s="28">
        <v>24.515981363185173</v>
      </c>
      <c r="J31" s="28">
        <v>9.1262992746411484</v>
      </c>
      <c r="K31" s="28">
        <v>9.1262992746411484</v>
      </c>
      <c r="L31" s="28">
        <v>9.1262992746411484</v>
      </c>
      <c r="M31" s="28">
        <v>9.1262992746411484</v>
      </c>
      <c r="N31" s="28">
        <v>9.1262992746411484</v>
      </c>
      <c r="O31" s="28">
        <v>9.1262992746411484</v>
      </c>
      <c r="P31" s="28">
        <v>9.1262992746411484</v>
      </c>
      <c r="Q31" s="28">
        <v>9.1262992746411484</v>
      </c>
      <c r="R31" s="28">
        <v>9.1262992746411484</v>
      </c>
      <c r="S31" s="28">
        <v>9.1262992746411484</v>
      </c>
      <c r="T31" s="28">
        <v>9.1262992746411484</v>
      </c>
      <c r="U31" s="28">
        <v>9.1262992746411484</v>
      </c>
      <c r="V31" s="28">
        <v>9.1262992746411484</v>
      </c>
      <c r="W31" s="28">
        <v>9.1262992746411484</v>
      </c>
      <c r="X31" s="28">
        <v>9.1262992746411484</v>
      </c>
      <c r="Y31" s="28">
        <v>9.1262992746411484</v>
      </c>
      <c r="Z31" s="28">
        <v>9.1262992746411484</v>
      </c>
      <c r="AA31" s="28">
        <v>9.1262992746411484</v>
      </c>
      <c r="AB31" s="28">
        <v>9.1262992746411484</v>
      </c>
      <c r="AC31" s="28">
        <v>9.1262992746411484</v>
      </c>
      <c r="AD31" s="28">
        <v>9.1262992746411484</v>
      </c>
      <c r="AE31" s="28">
        <v>9.1262992746411484</v>
      </c>
      <c r="AF31" s="28">
        <v>9.1262992746411484</v>
      </c>
      <c r="AG31" s="28">
        <v>9.1262992746411484</v>
      </c>
      <c r="AH31" s="28">
        <v>9.1262992746411484</v>
      </c>
      <c r="AI31" s="28">
        <v>9.1262992746411484</v>
      </c>
      <c r="AJ31" s="28">
        <v>9.1262992746411484</v>
      </c>
      <c r="AK31" s="28">
        <v>9.1262992746411484</v>
      </c>
      <c r="AL31" s="28">
        <v>9.1262992746411484</v>
      </c>
      <c r="AM31" s="28">
        <v>9.1262992746411484</v>
      </c>
      <c r="AN31" s="28">
        <v>9.1262992746411484</v>
      </c>
      <c r="AO31" s="28">
        <v>9.1262992746411484</v>
      </c>
      <c r="AP31" s="28">
        <v>9.1262992746411484</v>
      </c>
      <c r="AQ31" s="28">
        <v>9.1262992746411484</v>
      </c>
      <c r="AR31" s="28">
        <v>9.1262992746411484</v>
      </c>
      <c r="AS31" s="28">
        <v>9.1262992746411484</v>
      </c>
      <c r="AT31" s="28">
        <v>9.1262992746411484</v>
      </c>
      <c r="AU31" s="28">
        <v>9.1262992746411484</v>
      </c>
    </row>
    <row r="32" spans="2:47">
      <c r="B32" s="27" t="s">
        <v>395</v>
      </c>
      <c r="C32" s="28" t="s">
        <v>498</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row>
    <row r="33" spans="2:47">
      <c r="B33" s="27" t="s">
        <v>396</v>
      </c>
      <c r="C33" s="28" t="s">
        <v>498</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row>
    <row r="34" spans="2:47">
      <c r="B34" s="27" t="s">
        <v>501</v>
      </c>
      <c r="C34" s="29" t="s">
        <v>498</v>
      </c>
      <c r="D34" s="30">
        <f t="shared" ref="D34:AU34" si="2">SUM(D20:D33)</f>
        <v>95441.29808204493</v>
      </c>
      <c r="E34" s="30">
        <f t="shared" si="2"/>
        <v>97595.522764905952</v>
      </c>
      <c r="F34" s="30">
        <f t="shared" si="2"/>
        <v>99355.110124294632</v>
      </c>
      <c r="G34" s="30">
        <f t="shared" si="2"/>
        <v>86753.382400329414</v>
      </c>
      <c r="H34" s="30">
        <f t="shared" si="2"/>
        <v>96570.444406291092</v>
      </c>
      <c r="I34" s="30">
        <f t="shared" si="2"/>
        <v>101625.95794173058</v>
      </c>
      <c r="J34" s="30">
        <f t="shared" si="2"/>
        <v>112070.60470143755</v>
      </c>
      <c r="K34" s="30">
        <f t="shared" si="2"/>
        <v>115879.32795110617</v>
      </c>
      <c r="L34" s="30">
        <f t="shared" si="2"/>
        <v>119497.38752670924</v>
      </c>
      <c r="M34" s="30">
        <f t="shared" si="2"/>
        <v>123173.1991940025</v>
      </c>
      <c r="N34" s="30">
        <f t="shared" si="2"/>
        <v>126707.68956560343</v>
      </c>
      <c r="O34" s="30">
        <f t="shared" si="2"/>
        <v>130440.14802135929</v>
      </c>
      <c r="P34" s="30">
        <f t="shared" si="2"/>
        <v>133952.93361019579</v>
      </c>
      <c r="Q34" s="30">
        <f t="shared" si="2"/>
        <v>136998.76765414485</v>
      </c>
      <c r="R34" s="30">
        <f t="shared" si="2"/>
        <v>140180.41544206592</v>
      </c>
      <c r="S34" s="30">
        <f t="shared" si="2"/>
        <v>143196.31411949973</v>
      </c>
      <c r="T34" s="30">
        <f t="shared" si="2"/>
        <v>146858.4923389529</v>
      </c>
      <c r="U34" s="30">
        <f t="shared" si="2"/>
        <v>149985.24678761855</v>
      </c>
      <c r="V34" s="30">
        <f t="shared" si="2"/>
        <v>153190.80808665507</v>
      </c>
      <c r="W34" s="30">
        <f t="shared" si="2"/>
        <v>155843.07628937092</v>
      </c>
      <c r="X34" s="30">
        <f t="shared" si="2"/>
        <v>159044.61650932473</v>
      </c>
      <c r="Y34" s="30">
        <f t="shared" si="2"/>
        <v>161852.12219904171</v>
      </c>
      <c r="Z34" s="30">
        <f t="shared" si="2"/>
        <v>164358.19716019233</v>
      </c>
      <c r="AA34" s="30">
        <f t="shared" si="2"/>
        <v>166860.67900643399</v>
      </c>
      <c r="AB34" s="30">
        <f t="shared" si="2"/>
        <v>169335.02746496926</v>
      </c>
      <c r="AC34" s="30">
        <f t="shared" si="2"/>
        <v>171749.347369094</v>
      </c>
      <c r="AD34" s="30">
        <f t="shared" si="2"/>
        <v>173814.65901824352</v>
      </c>
      <c r="AE34" s="30">
        <f t="shared" si="2"/>
        <v>175630.4552019877</v>
      </c>
      <c r="AF34" s="30">
        <f t="shared" si="2"/>
        <v>177028.60944780507</v>
      </c>
      <c r="AG34" s="30">
        <f t="shared" si="2"/>
        <v>177967.40818510135</v>
      </c>
      <c r="AH34" s="30">
        <f t="shared" si="2"/>
        <v>178462.21731525665</v>
      </c>
      <c r="AI34" s="30">
        <f t="shared" si="2"/>
        <v>178777.33682639021</v>
      </c>
      <c r="AJ34" s="30">
        <f t="shared" si="2"/>
        <v>177711.89762136331</v>
      </c>
      <c r="AK34" s="30">
        <f t="shared" si="2"/>
        <v>176228.45747406382</v>
      </c>
      <c r="AL34" s="30">
        <f t="shared" si="2"/>
        <v>174396.04500747166</v>
      </c>
      <c r="AM34" s="30">
        <f t="shared" si="2"/>
        <v>172179.06781326397</v>
      </c>
      <c r="AN34" s="30">
        <f t="shared" si="2"/>
        <v>169590.32920803392</v>
      </c>
      <c r="AO34" s="30">
        <f t="shared" si="2"/>
        <v>166672.19047865711</v>
      </c>
      <c r="AP34" s="30">
        <f t="shared" si="2"/>
        <v>163495.41472360221</v>
      </c>
      <c r="AQ34" s="30">
        <f t="shared" si="2"/>
        <v>160154.64172000674</v>
      </c>
      <c r="AR34" s="30">
        <f t="shared" si="2"/>
        <v>156759.31639895044</v>
      </c>
      <c r="AS34" s="30">
        <f t="shared" si="2"/>
        <v>153421.52989068403</v>
      </c>
      <c r="AT34" s="30">
        <f t="shared" si="2"/>
        <v>150243.96921075106</v>
      </c>
      <c r="AU34" s="30">
        <f t="shared" si="2"/>
        <v>147310.68089237521</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383</v>
      </c>
      <c r="C37" s="28" t="s">
        <v>498</v>
      </c>
      <c r="D37" s="28">
        <f t="shared" ref="D37:AU42" si="3">+D3-D20</f>
        <v>0</v>
      </c>
      <c r="E37" s="28">
        <f t="shared" si="3"/>
        <v>0</v>
      </c>
      <c r="F37" s="28">
        <f t="shared" si="3"/>
        <v>0</v>
      </c>
      <c r="G37" s="28">
        <f t="shared" si="3"/>
        <v>0</v>
      </c>
      <c r="H37" s="28">
        <f t="shared" si="3"/>
        <v>0</v>
      </c>
      <c r="I37" s="28">
        <f t="shared" si="3"/>
        <v>0</v>
      </c>
      <c r="J37" s="28">
        <f t="shared" si="3"/>
        <v>0</v>
      </c>
      <c r="K37" s="28">
        <f t="shared" si="3"/>
        <v>0</v>
      </c>
      <c r="L37" s="28">
        <f t="shared" si="3"/>
        <v>0</v>
      </c>
      <c r="M37" s="28">
        <f t="shared" si="3"/>
        <v>0</v>
      </c>
      <c r="N37" s="28">
        <f t="shared" si="3"/>
        <v>0</v>
      </c>
      <c r="O37" s="28">
        <f t="shared" si="3"/>
        <v>0</v>
      </c>
      <c r="P37" s="28">
        <f t="shared" si="3"/>
        <v>0</v>
      </c>
      <c r="Q37" s="28">
        <f t="shared" si="3"/>
        <v>0</v>
      </c>
      <c r="R37" s="28">
        <f t="shared" si="3"/>
        <v>0</v>
      </c>
      <c r="S37" s="28">
        <f t="shared" si="3"/>
        <v>0</v>
      </c>
      <c r="T37" s="28">
        <f t="shared" si="3"/>
        <v>0</v>
      </c>
      <c r="U37" s="28">
        <f t="shared" si="3"/>
        <v>0</v>
      </c>
      <c r="V37" s="28">
        <f t="shared" si="3"/>
        <v>0</v>
      </c>
      <c r="W37" s="28">
        <f t="shared" si="3"/>
        <v>0</v>
      </c>
      <c r="X37" s="28">
        <f t="shared" si="3"/>
        <v>0</v>
      </c>
      <c r="Y37" s="28">
        <f t="shared" si="3"/>
        <v>0</v>
      </c>
      <c r="Z37" s="28">
        <f t="shared" si="3"/>
        <v>0</v>
      </c>
      <c r="AA37" s="28">
        <f t="shared" si="3"/>
        <v>0</v>
      </c>
      <c r="AB37" s="28">
        <f t="shared" si="3"/>
        <v>0</v>
      </c>
      <c r="AC37" s="28">
        <f t="shared" si="3"/>
        <v>0</v>
      </c>
      <c r="AD37" s="28">
        <f t="shared" si="3"/>
        <v>0</v>
      </c>
      <c r="AE37" s="28">
        <f t="shared" si="3"/>
        <v>0</v>
      </c>
      <c r="AF37" s="28">
        <f t="shared" si="3"/>
        <v>0</v>
      </c>
      <c r="AG37" s="28">
        <f t="shared" si="3"/>
        <v>0</v>
      </c>
      <c r="AH37" s="28">
        <f t="shared" si="3"/>
        <v>0</v>
      </c>
      <c r="AI37" s="28">
        <f t="shared" si="3"/>
        <v>0</v>
      </c>
      <c r="AJ37" s="28">
        <f t="shared" si="3"/>
        <v>0</v>
      </c>
      <c r="AK37" s="28">
        <f t="shared" si="3"/>
        <v>0</v>
      </c>
      <c r="AL37" s="28">
        <f t="shared" si="3"/>
        <v>0</v>
      </c>
      <c r="AM37" s="28">
        <f t="shared" si="3"/>
        <v>0</v>
      </c>
      <c r="AN37" s="28">
        <f t="shared" si="3"/>
        <v>0</v>
      </c>
      <c r="AO37" s="28">
        <f t="shared" si="3"/>
        <v>0</v>
      </c>
      <c r="AP37" s="28">
        <f t="shared" si="3"/>
        <v>0</v>
      </c>
      <c r="AQ37" s="28">
        <f t="shared" si="3"/>
        <v>0</v>
      </c>
      <c r="AR37" s="28">
        <f t="shared" si="3"/>
        <v>0</v>
      </c>
      <c r="AS37" s="28">
        <f t="shared" si="3"/>
        <v>0</v>
      </c>
      <c r="AT37" s="28">
        <f t="shared" si="3"/>
        <v>0</v>
      </c>
      <c r="AU37" s="28">
        <f t="shared" si="3"/>
        <v>0</v>
      </c>
    </row>
    <row r="38" spans="2:47">
      <c r="B38" s="27" t="s">
        <v>384</v>
      </c>
      <c r="C38" s="28" t="s">
        <v>498</v>
      </c>
      <c r="D38" s="28">
        <f t="shared" si="3"/>
        <v>0</v>
      </c>
      <c r="E38" s="28">
        <f t="shared" si="3"/>
        <v>0</v>
      </c>
      <c r="F38" s="28">
        <f t="shared" si="3"/>
        <v>0</v>
      </c>
      <c r="G38" s="28">
        <f t="shared" si="3"/>
        <v>0</v>
      </c>
      <c r="H38" s="28">
        <f t="shared" si="3"/>
        <v>0</v>
      </c>
      <c r="I38" s="28">
        <f t="shared" si="3"/>
        <v>0</v>
      </c>
      <c r="J38" s="28">
        <f t="shared" si="3"/>
        <v>0</v>
      </c>
      <c r="K38" s="28">
        <f t="shared" si="3"/>
        <v>0</v>
      </c>
      <c r="L38" s="28">
        <f t="shared" si="3"/>
        <v>0</v>
      </c>
      <c r="M38" s="28">
        <f t="shared" si="3"/>
        <v>0</v>
      </c>
      <c r="N38" s="28">
        <f t="shared" si="3"/>
        <v>22.793007504646084</v>
      </c>
      <c r="O38" s="28">
        <f t="shared" si="3"/>
        <v>47.001519901787105</v>
      </c>
      <c r="P38" s="28">
        <f t="shared" si="3"/>
        <v>72.5630959685368</v>
      </c>
      <c r="Q38" s="28">
        <f t="shared" si="3"/>
        <v>99.36908674085862</v>
      </c>
      <c r="R38" s="28">
        <f t="shared" si="3"/>
        <v>127.46891826692445</v>
      </c>
      <c r="S38" s="28">
        <f t="shared" si="3"/>
        <v>156.7525695423974</v>
      </c>
      <c r="T38" s="28">
        <f t="shared" si="3"/>
        <v>187.70312286732951</v>
      </c>
      <c r="U38" s="28">
        <f t="shared" si="3"/>
        <v>219.58331413700944</v>
      </c>
      <c r="V38" s="28">
        <f t="shared" si="3"/>
        <v>252.88055332146178</v>
      </c>
      <c r="W38" s="28">
        <f t="shared" si="3"/>
        <v>258.06026916432893</v>
      </c>
      <c r="X38" s="28">
        <f t="shared" si="3"/>
        <v>263.66512745451473</v>
      </c>
      <c r="Y38" s="28">
        <f t="shared" si="3"/>
        <v>268.94735493062763</v>
      </c>
      <c r="Z38" s="28">
        <f t="shared" si="3"/>
        <v>273.90349796894589</v>
      </c>
      <c r="AA38" s="28">
        <f t="shared" si="3"/>
        <v>278.85286725503101</v>
      </c>
      <c r="AB38" s="28">
        <f t="shared" si="3"/>
        <v>283.67329739064735</v>
      </c>
      <c r="AC38" s="28">
        <f t="shared" si="3"/>
        <v>288.40128815332719</v>
      </c>
      <c r="AD38" s="28">
        <f t="shared" si="3"/>
        <v>292.7870555750269</v>
      </c>
      <c r="AE38" s="28">
        <f t="shared" si="3"/>
        <v>296.93920050829183</v>
      </c>
      <c r="AF38" s="28">
        <f t="shared" si="3"/>
        <v>300.80337664349645</v>
      </c>
      <c r="AG38" s="28">
        <f t="shared" si="3"/>
        <v>304.30126173974713</v>
      </c>
      <c r="AH38" s="28">
        <f t="shared" si="3"/>
        <v>307.46176780672977</v>
      </c>
      <c r="AI38" s="28">
        <f t="shared" si="3"/>
        <v>310.57592018802825</v>
      </c>
      <c r="AJ38" s="28">
        <f t="shared" si="3"/>
        <v>313.03567349424702</v>
      </c>
      <c r="AK38" s="28">
        <f t="shared" si="3"/>
        <v>315.29942434521217</v>
      </c>
      <c r="AL38" s="28">
        <f t="shared" si="3"/>
        <v>317.54180916691257</v>
      </c>
      <c r="AM38" s="28">
        <f t="shared" si="3"/>
        <v>319.81582279234135</v>
      </c>
      <c r="AN38" s="28">
        <f t="shared" si="3"/>
        <v>322.12121434463188</v>
      </c>
      <c r="AO38" s="28">
        <f t="shared" si="3"/>
        <v>324.45775750858593</v>
      </c>
      <c r="AP38" s="28">
        <f t="shared" si="3"/>
        <v>326.82525011507096</v>
      </c>
      <c r="AQ38" s="28">
        <f t="shared" si="3"/>
        <v>329.22351371185505</v>
      </c>
      <c r="AR38" s="28">
        <f t="shared" si="3"/>
        <v>331.65239312176709</v>
      </c>
      <c r="AS38" s="28">
        <f t="shared" si="3"/>
        <v>334.11175598902628</v>
      </c>
      <c r="AT38" s="28">
        <f t="shared" si="3"/>
        <v>336.60149231465766</v>
      </c>
      <c r="AU38" s="28">
        <f t="shared" si="3"/>
        <v>339.12151398188144</v>
      </c>
    </row>
    <row r="39" spans="2:47">
      <c r="B39" s="27" t="s">
        <v>385</v>
      </c>
      <c r="C39" s="28" t="s">
        <v>498</v>
      </c>
      <c r="D39" s="28">
        <f t="shared" si="3"/>
        <v>0</v>
      </c>
      <c r="E39" s="28">
        <f t="shared" si="3"/>
        <v>0</v>
      </c>
      <c r="F39" s="28">
        <f t="shared" si="3"/>
        <v>0</v>
      </c>
      <c r="G39" s="28">
        <f t="shared" si="3"/>
        <v>0</v>
      </c>
      <c r="H39" s="28">
        <f t="shared" si="3"/>
        <v>0</v>
      </c>
      <c r="I39" s="28">
        <f t="shared" si="3"/>
        <v>0</v>
      </c>
      <c r="J39" s="28">
        <f t="shared" si="3"/>
        <v>0</v>
      </c>
      <c r="K39" s="28">
        <f t="shared" si="3"/>
        <v>0</v>
      </c>
      <c r="L39" s="28">
        <f t="shared" si="3"/>
        <v>0</v>
      </c>
      <c r="M39" s="28">
        <f t="shared" si="3"/>
        <v>0</v>
      </c>
      <c r="N39" s="28">
        <f t="shared" si="3"/>
        <v>0</v>
      </c>
      <c r="O39" s="28">
        <f t="shared" si="3"/>
        <v>0</v>
      </c>
      <c r="P39" s="28">
        <f t="shared" si="3"/>
        <v>0</v>
      </c>
      <c r="Q39" s="28">
        <f t="shared" si="3"/>
        <v>0</v>
      </c>
      <c r="R39" s="28">
        <f t="shared" si="3"/>
        <v>0</v>
      </c>
      <c r="S39" s="28">
        <f t="shared" si="3"/>
        <v>0</v>
      </c>
      <c r="T39" s="28">
        <f t="shared" si="3"/>
        <v>0</v>
      </c>
      <c r="U39" s="28">
        <f t="shared" si="3"/>
        <v>0</v>
      </c>
      <c r="V39" s="28">
        <f t="shared" si="3"/>
        <v>0</v>
      </c>
      <c r="W39" s="28">
        <f t="shared" si="3"/>
        <v>0</v>
      </c>
      <c r="X39" s="28">
        <f t="shared" si="3"/>
        <v>0</v>
      </c>
      <c r="Y39" s="28">
        <f t="shared" si="3"/>
        <v>0</v>
      </c>
      <c r="Z39" s="28">
        <f t="shared" si="3"/>
        <v>0</v>
      </c>
      <c r="AA39" s="28">
        <f t="shared" si="3"/>
        <v>0</v>
      </c>
      <c r="AB39" s="28">
        <f t="shared" si="3"/>
        <v>0</v>
      </c>
      <c r="AC39" s="28">
        <f t="shared" si="3"/>
        <v>0</v>
      </c>
      <c r="AD39" s="28">
        <f t="shared" si="3"/>
        <v>0</v>
      </c>
      <c r="AE39" s="28">
        <f t="shared" si="3"/>
        <v>0</v>
      </c>
      <c r="AF39" s="28">
        <f t="shared" si="3"/>
        <v>0</v>
      </c>
      <c r="AG39" s="28">
        <f t="shared" si="3"/>
        <v>0</v>
      </c>
      <c r="AH39" s="28">
        <f t="shared" si="3"/>
        <v>0</v>
      </c>
      <c r="AI39" s="28">
        <f t="shared" si="3"/>
        <v>0</v>
      </c>
      <c r="AJ39" s="28">
        <f t="shared" si="3"/>
        <v>0</v>
      </c>
      <c r="AK39" s="28">
        <f t="shared" si="3"/>
        <v>0</v>
      </c>
      <c r="AL39" s="28">
        <f t="shared" si="3"/>
        <v>0</v>
      </c>
      <c r="AM39" s="28">
        <f t="shared" si="3"/>
        <v>0</v>
      </c>
      <c r="AN39" s="28">
        <f t="shared" si="3"/>
        <v>0</v>
      </c>
      <c r="AO39" s="28">
        <f t="shared" si="3"/>
        <v>0</v>
      </c>
      <c r="AP39" s="28">
        <f t="shared" si="3"/>
        <v>0</v>
      </c>
      <c r="AQ39" s="28">
        <f t="shared" si="3"/>
        <v>0</v>
      </c>
      <c r="AR39" s="28">
        <f t="shared" si="3"/>
        <v>0</v>
      </c>
      <c r="AS39" s="28">
        <f t="shared" si="3"/>
        <v>0</v>
      </c>
      <c r="AT39" s="28">
        <f t="shared" si="3"/>
        <v>0</v>
      </c>
      <c r="AU39" s="28">
        <f t="shared" si="3"/>
        <v>0</v>
      </c>
    </row>
    <row r="40" spans="2:47">
      <c r="B40" s="27" t="s">
        <v>386</v>
      </c>
      <c r="C40" s="28" t="s">
        <v>498</v>
      </c>
      <c r="D40" s="28">
        <f t="shared" si="3"/>
        <v>0</v>
      </c>
      <c r="E40" s="28">
        <f t="shared" si="3"/>
        <v>0</v>
      </c>
      <c r="F40" s="28">
        <f t="shared" si="3"/>
        <v>0</v>
      </c>
      <c r="G40" s="28">
        <f t="shared" si="3"/>
        <v>0</v>
      </c>
      <c r="H40" s="28">
        <f t="shared" si="3"/>
        <v>0</v>
      </c>
      <c r="I40" s="28">
        <f t="shared" si="3"/>
        <v>0</v>
      </c>
      <c r="J40" s="28">
        <f t="shared" si="3"/>
        <v>0</v>
      </c>
      <c r="K40" s="28">
        <f t="shared" si="3"/>
        <v>0</v>
      </c>
      <c r="L40" s="28">
        <f t="shared" si="3"/>
        <v>0</v>
      </c>
      <c r="M40" s="28">
        <f t="shared" si="3"/>
        <v>0</v>
      </c>
      <c r="N40" s="28">
        <f t="shared" si="3"/>
        <v>0</v>
      </c>
      <c r="O40" s="28">
        <f t="shared" si="3"/>
        <v>0</v>
      </c>
      <c r="P40" s="28">
        <f t="shared" si="3"/>
        <v>0</v>
      </c>
      <c r="Q40" s="28">
        <f t="shared" si="3"/>
        <v>0</v>
      </c>
      <c r="R40" s="28">
        <f t="shared" si="3"/>
        <v>0</v>
      </c>
      <c r="S40" s="28">
        <f t="shared" si="3"/>
        <v>0</v>
      </c>
      <c r="T40" s="28">
        <f t="shared" si="3"/>
        <v>0</v>
      </c>
      <c r="U40" s="28">
        <f t="shared" si="3"/>
        <v>0</v>
      </c>
      <c r="V40" s="28">
        <f t="shared" si="3"/>
        <v>0</v>
      </c>
      <c r="W40" s="28">
        <f t="shared" si="3"/>
        <v>0</v>
      </c>
      <c r="X40" s="28">
        <f t="shared" si="3"/>
        <v>0</v>
      </c>
      <c r="Y40" s="28">
        <f t="shared" si="3"/>
        <v>0</v>
      </c>
      <c r="Z40" s="28">
        <f t="shared" si="3"/>
        <v>0</v>
      </c>
      <c r="AA40" s="28">
        <f t="shared" si="3"/>
        <v>0</v>
      </c>
      <c r="AB40" s="28">
        <f t="shared" si="3"/>
        <v>0</v>
      </c>
      <c r="AC40" s="28">
        <f t="shared" si="3"/>
        <v>0</v>
      </c>
      <c r="AD40" s="28">
        <f t="shared" si="3"/>
        <v>0</v>
      </c>
      <c r="AE40" s="28">
        <f t="shared" si="3"/>
        <v>0</v>
      </c>
      <c r="AF40" s="28">
        <f t="shared" si="3"/>
        <v>0</v>
      </c>
      <c r="AG40" s="28">
        <f t="shared" si="3"/>
        <v>0</v>
      </c>
      <c r="AH40" s="28">
        <f t="shared" si="3"/>
        <v>0</v>
      </c>
      <c r="AI40" s="28">
        <f t="shared" si="3"/>
        <v>0</v>
      </c>
      <c r="AJ40" s="28">
        <f t="shared" si="3"/>
        <v>0</v>
      </c>
      <c r="AK40" s="28">
        <f t="shared" si="3"/>
        <v>0</v>
      </c>
      <c r="AL40" s="28">
        <f t="shared" si="3"/>
        <v>0</v>
      </c>
      <c r="AM40" s="28">
        <f t="shared" si="3"/>
        <v>0</v>
      </c>
      <c r="AN40" s="28">
        <f t="shared" si="3"/>
        <v>0</v>
      </c>
      <c r="AO40" s="28">
        <f t="shared" si="3"/>
        <v>0</v>
      </c>
      <c r="AP40" s="28">
        <f t="shared" si="3"/>
        <v>0</v>
      </c>
      <c r="AQ40" s="28">
        <f t="shared" si="3"/>
        <v>0</v>
      </c>
      <c r="AR40" s="28">
        <f t="shared" si="3"/>
        <v>0</v>
      </c>
      <c r="AS40" s="28">
        <f t="shared" si="3"/>
        <v>0</v>
      </c>
      <c r="AT40" s="28">
        <f t="shared" si="3"/>
        <v>0</v>
      </c>
      <c r="AU40" s="28">
        <f t="shared" si="3"/>
        <v>0</v>
      </c>
    </row>
    <row r="41" spans="2:47">
      <c r="B41" s="27" t="s">
        <v>634</v>
      </c>
      <c r="C41" s="28" t="s">
        <v>498</v>
      </c>
      <c r="D41" s="28">
        <f t="shared" si="3"/>
        <v>0</v>
      </c>
      <c r="E41" s="28">
        <f t="shared" si="3"/>
        <v>0</v>
      </c>
      <c r="F41" s="28">
        <f t="shared" si="3"/>
        <v>0</v>
      </c>
      <c r="G41" s="28">
        <f t="shared" si="3"/>
        <v>0</v>
      </c>
      <c r="H41" s="28">
        <f t="shared" si="3"/>
        <v>0</v>
      </c>
      <c r="I41" s="28">
        <f t="shared" si="3"/>
        <v>0</v>
      </c>
      <c r="J41" s="28">
        <f t="shared" si="3"/>
        <v>0</v>
      </c>
      <c r="K41" s="28">
        <f t="shared" si="3"/>
        <v>0</v>
      </c>
      <c r="L41" s="28">
        <f t="shared" si="3"/>
        <v>0</v>
      </c>
      <c r="M41" s="28">
        <f t="shared" si="3"/>
        <v>0</v>
      </c>
      <c r="N41" s="28">
        <f t="shared" si="3"/>
        <v>0</v>
      </c>
      <c r="O41" s="28">
        <f t="shared" si="3"/>
        <v>0</v>
      </c>
      <c r="P41" s="28">
        <f t="shared" si="3"/>
        <v>0</v>
      </c>
      <c r="Q41" s="28">
        <f t="shared" si="3"/>
        <v>0</v>
      </c>
      <c r="R41" s="28">
        <f t="shared" si="3"/>
        <v>0</v>
      </c>
      <c r="S41" s="28">
        <f t="shared" si="3"/>
        <v>0</v>
      </c>
      <c r="T41" s="28">
        <f t="shared" si="3"/>
        <v>0</v>
      </c>
      <c r="U41" s="28">
        <f t="shared" si="3"/>
        <v>0</v>
      </c>
      <c r="V41" s="28">
        <f t="shared" si="3"/>
        <v>0</v>
      </c>
      <c r="W41" s="28">
        <f t="shared" si="3"/>
        <v>0</v>
      </c>
      <c r="X41" s="28">
        <f t="shared" si="3"/>
        <v>0</v>
      </c>
      <c r="Y41" s="28">
        <f t="shared" si="3"/>
        <v>0</v>
      </c>
      <c r="Z41" s="28">
        <f t="shared" si="3"/>
        <v>0</v>
      </c>
      <c r="AA41" s="28">
        <f t="shared" si="3"/>
        <v>0</v>
      </c>
      <c r="AB41" s="28">
        <f t="shared" si="3"/>
        <v>0</v>
      </c>
      <c r="AC41" s="28">
        <f t="shared" si="3"/>
        <v>0</v>
      </c>
      <c r="AD41" s="28">
        <f t="shared" si="3"/>
        <v>0</v>
      </c>
      <c r="AE41" s="28">
        <f t="shared" si="3"/>
        <v>0</v>
      </c>
      <c r="AF41" s="28">
        <f t="shared" si="3"/>
        <v>0</v>
      </c>
      <c r="AG41" s="28">
        <f t="shared" si="3"/>
        <v>0</v>
      </c>
      <c r="AH41" s="28">
        <f t="shared" si="3"/>
        <v>0</v>
      </c>
      <c r="AI41" s="28">
        <f t="shared" si="3"/>
        <v>0</v>
      </c>
      <c r="AJ41" s="28">
        <f t="shared" si="3"/>
        <v>0</v>
      </c>
      <c r="AK41" s="28">
        <f t="shared" si="3"/>
        <v>0</v>
      </c>
      <c r="AL41" s="28">
        <f t="shared" si="3"/>
        <v>0</v>
      </c>
      <c r="AM41" s="28">
        <f t="shared" si="3"/>
        <v>0</v>
      </c>
      <c r="AN41" s="28">
        <f t="shared" si="3"/>
        <v>0</v>
      </c>
      <c r="AO41" s="28">
        <f t="shared" si="3"/>
        <v>0</v>
      </c>
      <c r="AP41" s="28">
        <f t="shared" si="3"/>
        <v>0</v>
      </c>
      <c r="AQ41" s="28">
        <f t="shared" si="3"/>
        <v>0</v>
      </c>
      <c r="AR41" s="28">
        <f t="shared" si="3"/>
        <v>0</v>
      </c>
      <c r="AS41" s="28">
        <f t="shared" si="3"/>
        <v>0</v>
      </c>
      <c r="AT41" s="28">
        <f t="shared" si="3"/>
        <v>0</v>
      </c>
      <c r="AU41" s="28">
        <f t="shared" si="3"/>
        <v>0</v>
      </c>
    </row>
    <row r="42" spans="2:47">
      <c r="B42" s="27" t="s">
        <v>388</v>
      </c>
      <c r="C42" s="28" t="s">
        <v>498</v>
      </c>
      <c r="D42" s="28">
        <f t="shared" si="3"/>
        <v>0</v>
      </c>
      <c r="E42" s="28">
        <f t="shared" si="3"/>
        <v>0</v>
      </c>
      <c r="F42" s="28">
        <f t="shared" si="3"/>
        <v>0</v>
      </c>
      <c r="G42" s="28">
        <f t="shared" si="3"/>
        <v>0</v>
      </c>
      <c r="H42" s="28">
        <f t="shared" si="3"/>
        <v>0</v>
      </c>
      <c r="I42" s="28">
        <f t="shared" si="3"/>
        <v>0</v>
      </c>
      <c r="J42" s="28">
        <f t="shared" si="3"/>
        <v>0</v>
      </c>
      <c r="K42" s="28">
        <f t="shared" si="3"/>
        <v>0</v>
      </c>
      <c r="L42" s="28">
        <f t="shared" si="3"/>
        <v>0</v>
      </c>
      <c r="M42" s="28">
        <f t="shared" si="3"/>
        <v>0</v>
      </c>
      <c r="N42" s="28">
        <f t="shared" si="3"/>
        <v>0</v>
      </c>
      <c r="O42" s="28">
        <f t="shared" si="3"/>
        <v>0</v>
      </c>
      <c r="P42" s="28">
        <f t="shared" si="3"/>
        <v>0</v>
      </c>
      <c r="Q42" s="28">
        <f t="shared" si="3"/>
        <v>0</v>
      </c>
      <c r="R42" s="28">
        <f t="shared" si="3"/>
        <v>0</v>
      </c>
      <c r="S42" s="28">
        <f t="shared" si="3"/>
        <v>0</v>
      </c>
      <c r="T42" s="28">
        <f t="shared" si="3"/>
        <v>0</v>
      </c>
      <c r="U42" s="28">
        <f t="shared" si="3"/>
        <v>0</v>
      </c>
      <c r="V42" s="28">
        <f t="shared" si="3"/>
        <v>0</v>
      </c>
      <c r="W42" s="28">
        <f t="shared" si="3"/>
        <v>0</v>
      </c>
      <c r="X42" s="28">
        <f t="shared" si="3"/>
        <v>0</v>
      </c>
      <c r="Y42" s="28">
        <f t="shared" si="3"/>
        <v>0</v>
      </c>
      <c r="Z42" s="28">
        <f t="shared" si="3"/>
        <v>0</v>
      </c>
      <c r="AA42" s="28">
        <f t="shared" si="3"/>
        <v>0</v>
      </c>
      <c r="AB42" s="28">
        <f t="shared" si="3"/>
        <v>0</v>
      </c>
      <c r="AC42" s="28">
        <f t="shared" si="3"/>
        <v>0</v>
      </c>
      <c r="AD42" s="28">
        <f t="shared" si="3"/>
        <v>0</v>
      </c>
      <c r="AE42" s="28">
        <f t="shared" si="3"/>
        <v>0</v>
      </c>
      <c r="AF42" s="28">
        <f t="shared" si="3"/>
        <v>0</v>
      </c>
      <c r="AG42" s="28">
        <f t="shared" si="3"/>
        <v>0</v>
      </c>
      <c r="AH42" s="28">
        <f t="shared" si="3"/>
        <v>0</v>
      </c>
      <c r="AI42" s="28">
        <f t="shared" si="3"/>
        <v>0</v>
      </c>
      <c r="AJ42" s="28">
        <f t="shared" si="3"/>
        <v>0</v>
      </c>
      <c r="AK42" s="28">
        <f t="shared" si="3"/>
        <v>0</v>
      </c>
      <c r="AL42" s="28">
        <f t="shared" si="3"/>
        <v>0</v>
      </c>
      <c r="AM42" s="28">
        <f t="shared" ref="AM42:AU42" si="4">+AM8-AM25</f>
        <v>0</v>
      </c>
      <c r="AN42" s="28">
        <f t="shared" si="4"/>
        <v>0</v>
      </c>
      <c r="AO42" s="28">
        <f t="shared" si="4"/>
        <v>0</v>
      </c>
      <c r="AP42" s="28">
        <f t="shared" si="4"/>
        <v>0</v>
      </c>
      <c r="AQ42" s="28">
        <f t="shared" si="4"/>
        <v>0</v>
      </c>
      <c r="AR42" s="28">
        <f t="shared" si="4"/>
        <v>0</v>
      </c>
      <c r="AS42" s="28">
        <f t="shared" si="4"/>
        <v>0</v>
      </c>
      <c r="AT42" s="28">
        <f t="shared" si="4"/>
        <v>0</v>
      </c>
      <c r="AU42" s="28">
        <f t="shared" si="4"/>
        <v>0</v>
      </c>
    </row>
    <row r="43" spans="2:47">
      <c r="B43" s="27" t="s">
        <v>389</v>
      </c>
      <c r="C43" s="28" t="s">
        <v>498</v>
      </c>
      <c r="D43" s="28">
        <f t="shared" ref="D43:AU48" si="5">+D9-D26</f>
        <v>0</v>
      </c>
      <c r="E43" s="28">
        <f t="shared" si="5"/>
        <v>0</v>
      </c>
      <c r="F43" s="28">
        <f t="shared" si="5"/>
        <v>0</v>
      </c>
      <c r="G43" s="28">
        <f t="shared" si="5"/>
        <v>0</v>
      </c>
      <c r="H43" s="28">
        <f t="shared" si="5"/>
        <v>0</v>
      </c>
      <c r="I43" s="28">
        <f t="shared" si="5"/>
        <v>0</v>
      </c>
      <c r="J43" s="28">
        <f t="shared" si="5"/>
        <v>0</v>
      </c>
      <c r="K43" s="28">
        <f t="shared" si="5"/>
        <v>0</v>
      </c>
      <c r="L43" s="28">
        <f t="shared" si="5"/>
        <v>0</v>
      </c>
      <c r="M43" s="28">
        <f t="shared" si="5"/>
        <v>0</v>
      </c>
      <c r="N43" s="28">
        <f>+N9-N26</f>
        <v>-22.793007504646084</v>
      </c>
      <c r="O43" s="28">
        <f t="shared" si="5"/>
        <v>-47.001519901787105</v>
      </c>
      <c r="P43" s="28">
        <f t="shared" si="5"/>
        <v>-72.5630959685368</v>
      </c>
      <c r="Q43" s="28">
        <f t="shared" si="5"/>
        <v>-99.36908674085862</v>
      </c>
      <c r="R43" s="28">
        <f t="shared" si="5"/>
        <v>-127.46891826692445</v>
      </c>
      <c r="S43" s="28">
        <f t="shared" si="5"/>
        <v>-156.7525695423974</v>
      </c>
      <c r="T43" s="28">
        <f t="shared" si="5"/>
        <v>-187.70312286732951</v>
      </c>
      <c r="U43" s="28">
        <f t="shared" si="5"/>
        <v>-219.58331413700944</v>
      </c>
      <c r="V43" s="28">
        <f t="shared" si="5"/>
        <v>-252.88055332146178</v>
      </c>
      <c r="W43" s="28">
        <f t="shared" si="5"/>
        <v>-258.06026916432893</v>
      </c>
      <c r="X43" s="28">
        <f t="shared" si="5"/>
        <v>-263.66512745451473</v>
      </c>
      <c r="Y43" s="28">
        <f t="shared" si="5"/>
        <v>-268.94735493062763</v>
      </c>
      <c r="Z43" s="28">
        <f t="shared" si="5"/>
        <v>-273.90349796894589</v>
      </c>
      <c r="AA43" s="28">
        <f t="shared" si="5"/>
        <v>-278.85286725503101</v>
      </c>
      <c r="AB43" s="28">
        <f t="shared" si="5"/>
        <v>-283.67329739064735</v>
      </c>
      <c r="AC43" s="28">
        <f t="shared" si="5"/>
        <v>-288.40128815332719</v>
      </c>
      <c r="AD43" s="28">
        <f t="shared" si="5"/>
        <v>-292.7870555750269</v>
      </c>
      <c r="AE43" s="28">
        <f t="shared" si="5"/>
        <v>-296.93920050829183</v>
      </c>
      <c r="AF43" s="28">
        <f t="shared" si="5"/>
        <v>-300.80337664349645</v>
      </c>
      <c r="AG43" s="28">
        <f t="shared" si="5"/>
        <v>-304.30126173974713</v>
      </c>
      <c r="AH43" s="28">
        <f t="shared" si="5"/>
        <v>-307.46176780672977</v>
      </c>
      <c r="AI43" s="28">
        <f t="shared" si="5"/>
        <v>-310.57592018802825</v>
      </c>
      <c r="AJ43" s="28">
        <f t="shared" si="5"/>
        <v>-313.03567349424702</v>
      </c>
      <c r="AK43" s="28">
        <f t="shared" si="5"/>
        <v>-315.29942434521217</v>
      </c>
      <c r="AL43" s="28">
        <f t="shared" si="5"/>
        <v>-317.54180916691257</v>
      </c>
      <c r="AM43" s="28">
        <f t="shared" si="5"/>
        <v>-319.81582279234135</v>
      </c>
      <c r="AN43" s="28">
        <f t="shared" si="5"/>
        <v>-322.12121434463188</v>
      </c>
      <c r="AO43" s="28">
        <f t="shared" si="5"/>
        <v>-324.45775750858593</v>
      </c>
      <c r="AP43" s="28">
        <f t="shared" si="5"/>
        <v>-326.82525011507096</v>
      </c>
      <c r="AQ43" s="28">
        <f t="shared" si="5"/>
        <v>-329.22351371185505</v>
      </c>
      <c r="AR43" s="28">
        <f t="shared" si="5"/>
        <v>-331.65239312176709</v>
      </c>
      <c r="AS43" s="28">
        <f t="shared" si="5"/>
        <v>-334.11175598902628</v>
      </c>
      <c r="AT43" s="28">
        <f t="shared" si="5"/>
        <v>-336.60149231465766</v>
      </c>
      <c r="AU43" s="28">
        <f t="shared" si="5"/>
        <v>-339.12151398188144</v>
      </c>
    </row>
    <row r="44" spans="2:47">
      <c r="B44" s="27" t="s">
        <v>390</v>
      </c>
      <c r="C44" s="28" t="s">
        <v>498</v>
      </c>
      <c r="D44" s="28">
        <f t="shared" si="5"/>
        <v>0</v>
      </c>
      <c r="E44" s="28">
        <f t="shared" si="5"/>
        <v>0</v>
      </c>
      <c r="F44" s="28">
        <f t="shared" si="5"/>
        <v>0</v>
      </c>
      <c r="G44" s="28">
        <f t="shared" si="5"/>
        <v>0</v>
      </c>
      <c r="H44" s="28">
        <f t="shared" si="5"/>
        <v>0</v>
      </c>
      <c r="I44" s="28">
        <f t="shared" si="5"/>
        <v>0</v>
      </c>
      <c r="J44" s="28">
        <f t="shared" si="5"/>
        <v>0</v>
      </c>
      <c r="K44" s="28">
        <f t="shared" si="5"/>
        <v>0</v>
      </c>
      <c r="L44" s="28">
        <f t="shared" si="5"/>
        <v>0</v>
      </c>
      <c r="M44" s="28">
        <f t="shared" si="5"/>
        <v>0</v>
      </c>
      <c r="N44" s="28">
        <f t="shared" si="5"/>
        <v>0</v>
      </c>
      <c r="O44" s="28">
        <f t="shared" si="5"/>
        <v>0</v>
      </c>
      <c r="P44" s="28">
        <f t="shared" si="5"/>
        <v>0</v>
      </c>
      <c r="Q44" s="28">
        <f t="shared" si="5"/>
        <v>0</v>
      </c>
      <c r="R44" s="28">
        <f t="shared" si="5"/>
        <v>0</v>
      </c>
      <c r="S44" s="28">
        <f t="shared" si="5"/>
        <v>0</v>
      </c>
      <c r="T44" s="28">
        <f t="shared" si="5"/>
        <v>0</v>
      </c>
      <c r="U44" s="28">
        <f t="shared" si="5"/>
        <v>0</v>
      </c>
      <c r="V44" s="28">
        <f t="shared" si="5"/>
        <v>0</v>
      </c>
      <c r="W44" s="28">
        <f t="shared" si="5"/>
        <v>0</v>
      </c>
      <c r="X44" s="28">
        <f t="shared" si="5"/>
        <v>0</v>
      </c>
      <c r="Y44" s="28">
        <f t="shared" si="5"/>
        <v>0</v>
      </c>
      <c r="Z44" s="28">
        <f t="shared" si="5"/>
        <v>0</v>
      </c>
      <c r="AA44" s="28">
        <f t="shared" si="5"/>
        <v>0</v>
      </c>
      <c r="AB44" s="28">
        <f t="shared" si="5"/>
        <v>0</v>
      </c>
      <c r="AC44" s="28">
        <f t="shared" si="5"/>
        <v>0</v>
      </c>
      <c r="AD44" s="28">
        <f t="shared" si="5"/>
        <v>0</v>
      </c>
      <c r="AE44" s="28">
        <f t="shared" si="5"/>
        <v>0</v>
      </c>
      <c r="AF44" s="28">
        <f t="shared" si="5"/>
        <v>0</v>
      </c>
      <c r="AG44" s="28">
        <f t="shared" si="5"/>
        <v>0</v>
      </c>
      <c r="AH44" s="28">
        <f t="shared" si="5"/>
        <v>0</v>
      </c>
      <c r="AI44" s="28">
        <f t="shared" si="5"/>
        <v>0</v>
      </c>
      <c r="AJ44" s="28">
        <f t="shared" si="5"/>
        <v>0</v>
      </c>
      <c r="AK44" s="28">
        <f t="shared" si="5"/>
        <v>0</v>
      </c>
      <c r="AL44" s="28">
        <f t="shared" si="5"/>
        <v>0</v>
      </c>
      <c r="AM44" s="28">
        <f t="shared" si="5"/>
        <v>0</v>
      </c>
      <c r="AN44" s="28">
        <f t="shared" si="5"/>
        <v>0</v>
      </c>
      <c r="AO44" s="28">
        <f t="shared" si="5"/>
        <v>0</v>
      </c>
      <c r="AP44" s="28">
        <f t="shared" si="5"/>
        <v>0</v>
      </c>
      <c r="AQ44" s="28">
        <f t="shared" si="5"/>
        <v>0</v>
      </c>
      <c r="AR44" s="28">
        <f t="shared" si="5"/>
        <v>0</v>
      </c>
      <c r="AS44" s="28">
        <f t="shared" si="5"/>
        <v>0</v>
      </c>
      <c r="AT44" s="28">
        <f t="shared" si="5"/>
        <v>0</v>
      </c>
      <c r="AU44" s="28">
        <f t="shared" si="5"/>
        <v>0</v>
      </c>
    </row>
    <row r="45" spans="2:47">
      <c r="B45" s="27" t="s">
        <v>391</v>
      </c>
      <c r="C45" s="28" t="s">
        <v>498</v>
      </c>
      <c r="D45" s="28">
        <f t="shared" si="5"/>
        <v>0</v>
      </c>
      <c r="E45" s="28">
        <f t="shared" si="5"/>
        <v>0</v>
      </c>
      <c r="F45" s="28">
        <f t="shared" si="5"/>
        <v>0</v>
      </c>
      <c r="G45" s="28">
        <f t="shared" si="5"/>
        <v>0</v>
      </c>
      <c r="H45" s="28">
        <f t="shared" si="5"/>
        <v>0</v>
      </c>
      <c r="I45" s="28">
        <f t="shared" si="5"/>
        <v>0</v>
      </c>
      <c r="J45" s="28">
        <f t="shared" si="5"/>
        <v>0</v>
      </c>
      <c r="K45" s="28">
        <f t="shared" si="5"/>
        <v>0</v>
      </c>
      <c r="L45" s="28">
        <f t="shared" si="5"/>
        <v>0</v>
      </c>
      <c r="M45" s="28">
        <f t="shared" si="5"/>
        <v>0</v>
      </c>
      <c r="N45" s="28">
        <f t="shared" si="5"/>
        <v>0</v>
      </c>
      <c r="O45" s="28">
        <f t="shared" si="5"/>
        <v>0</v>
      </c>
      <c r="P45" s="28">
        <f t="shared" si="5"/>
        <v>0</v>
      </c>
      <c r="Q45" s="28">
        <f t="shared" si="5"/>
        <v>0</v>
      </c>
      <c r="R45" s="28">
        <f t="shared" si="5"/>
        <v>0</v>
      </c>
      <c r="S45" s="28">
        <f t="shared" si="5"/>
        <v>0</v>
      </c>
      <c r="T45" s="28">
        <f t="shared" si="5"/>
        <v>0</v>
      </c>
      <c r="U45" s="28">
        <f t="shared" si="5"/>
        <v>0</v>
      </c>
      <c r="V45" s="28">
        <f t="shared" si="5"/>
        <v>0</v>
      </c>
      <c r="W45" s="28">
        <f t="shared" si="5"/>
        <v>0</v>
      </c>
      <c r="X45" s="28">
        <f t="shared" si="5"/>
        <v>0</v>
      </c>
      <c r="Y45" s="28">
        <f t="shared" si="5"/>
        <v>0</v>
      </c>
      <c r="Z45" s="28">
        <f t="shared" si="5"/>
        <v>0</v>
      </c>
      <c r="AA45" s="28">
        <f t="shared" si="5"/>
        <v>0</v>
      </c>
      <c r="AB45" s="28">
        <f t="shared" si="5"/>
        <v>0</v>
      </c>
      <c r="AC45" s="28">
        <f t="shared" si="5"/>
        <v>0</v>
      </c>
      <c r="AD45" s="28">
        <f t="shared" si="5"/>
        <v>0</v>
      </c>
      <c r="AE45" s="28">
        <f t="shared" si="5"/>
        <v>0</v>
      </c>
      <c r="AF45" s="28">
        <f t="shared" si="5"/>
        <v>0</v>
      </c>
      <c r="AG45" s="28">
        <f t="shared" si="5"/>
        <v>0</v>
      </c>
      <c r="AH45" s="28">
        <f t="shared" si="5"/>
        <v>0</v>
      </c>
      <c r="AI45" s="28">
        <f t="shared" si="5"/>
        <v>0</v>
      </c>
      <c r="AJ45" s="28">
        <f t="shared" si="5"/>
        <v>0</v>
      </c>
      <c r="AK45" s="28">
        <f t="shared" si="5"/>
        <v>0</v>
      </c>
      <c r="AL45" s="28">
        <f t="shared" si="5"/>
        <v>0</v>
      </c>
      <c r="AM45" s="28">
        <f t="shared" si="5"/>
        <v>0</v>
      </c>
      <c r="AN45" s="28">
        <f t="shared" si="5"/>
        <v>0</v>
      </c>
      <c r="AO45" s="28">
        <f t="shared" si="5"/>
        <v>0</v>
      </c>
      <c r="AP45" s="28">
        <f t="shared" si="5"/>
        <v>0</v>
      </c>
      <c r="AQ45" s="28">
        <f t="shared" si="5"/>
        <v>0</v>
      </c>
      <c r="AR45" s="28">
        <f t="shared" si="5"/>
        <v>0</v>
      </c>
      <c r="AS45" s="28">
        <f t="shared" si="5"/>
        <v>0</v>
      </c>
      <c r="AT45" s="28">
        <f t="shared" si="5"/>
        <v>0</v>
      </c>
      <c r="AU45" s="28">
        <f t="shared" si="5"/>
        <v>0</v>
      </c>
    </row>
    <row r="46" spans="2:47">
      <c r="B46" s="27" t="s">
        <v>392</v>
      </c>
      <c r="C46" s="28" t="s">
        <v>498</v>
      </c>
      <c r="D46" s="28">
        <f t="shared" si="5"/>
        <v>0</v>
      </c>
      <c r="E46" s="28">
        <f t="shared" si="5"/>
        <v>0</v>
      </c>
      <c r="F46" s="28">
        <f t="shared" si="5"/>
        <v>0</v>
      </c>
      <c r="G46" s="28">
        <f t="shared" si="5"/>
        <v>0</v>
      </c>
      <c r="H46" s="28">
        <f t="shared" si="5"/>
        <v>0</v>
      </c>
      <c r="I46" s="28">
        <f t="shared" si="5"/>
        <v>0</v>
      </c>
      <c r="J46" s="28">
        <f t="shared" si="5"/>
        <v>0</v>
      </c>
      <c r="K46" s="28">
        <f t="shared" si="5"/>
        <v>0</v>
      </c>
      <c r="L46" s="28">
        <f t="shared" si="5"/>
        <v>0</v>
      </c>
      <c r="M46" s="28">
        <f t="shared" si="5"/>
        <v>0</v>
      </c>
      <c r="N46" s="28">
        <f t="shared" si="5"/>
        <v>0</v>
      </c>
      <c r="O46" s="28">
        <f t="shared" si="5"/>
        <v>0</v>
      </c>
      <c r="P46" s="28">
        <f t="shared" si="5"/>
        <v>0</v>
      </c>
      <c r="Q46" s="28">
        <f t="shared" si="5"/>
        <v>0</v>
      </c>
      <c r="R46" s="28">
        <f t="shared" si="5"/>
        <v>0</v>
      </c>
      <c r="S46" s="28">
        <f t="shared" si="5"/>
        <v>0</v>
      </c>
      <c r="T46" s="28">
        <f t="shared" si="5"/>
        <v>0</v>
      </c>
      <c r="U46" s="28">
        <f t="shared" si="5"/>
        <v>0</v>
      </c>
      <c r="V46" s="28">
        <f t="shared" si="5"/>
        <v>0</v>
      </c>
      <c r="W46" s="28">
        <f t="shared" si="5"/>
        <v>0</v>
      </c>
      <c r="X46" s="28">
        <f t="shared" si="5"/>
        <v>0</v>
      </c>
      <c r="Y46" s="28">
        <f t="shared" si="5"/>
        <v>0</v>
      </c>
      <c r="Z46" s="28">
        <f t="shared" si="5"/>
        <v>0</v>
      </c>
      <c r="AA46" s="28">
        <f t="shared" si="5"/>
        <v>0</v>
      </c>
      <c r="AB46" s="28">
        <f t="shared" si="5"/>
        <v>0</v>
      </c>
      <c r="AC46" s="28">
        <f t="shared" si="5"/>
        <v>0</v>
      </c>
      <c r="AD46" s="28">
        <f t="shared" si="5"/>
        <v>0</v>
      </c>
      <c r="AE46" s="28">
        <f t="shared" si="5"/>
        <v>0</v>
      </c>
      <c r="AF46" s="28">
        <f t="shared" si="5"/>
        <v>0</v>
      </c>
      <c r="AG46" s="28">
        <f t="shared" si="5"/>
        <v>0</v>
      </c>
      <c r="AH46" s="28">
        <f t="shared" si="5"/>
        <v>0</v>
      </c>
      <c r="AI46" s="28">
        <f t="shared" si="5"/>
        <v>0</v>
      </c>
      <c r="AJ46" s="28">
        <f t="shared" si="5"/>
        <v>0</v>
      </c>
      <c r="AK46" s="28">
        <f t="shared" si="5"/>
        <v>0</v>
      </c>
      <c r="AL46" s="28">
        <f t="shared" si="5"/>
        <v>0</v>
      </c>
      <c r="AM46" s="28">
        <f t="shared" si="5"/>
        <v>0</v>
      </c>
      <c r="AN46" s="28">
        <f t="shared" si="5"/>
        <v>0</v>
      </c>
      <c r="AO46" s="28">
        <f t="shared" si="5"/>
        <v>0</v>
      </c>
      <c r="AP46" s="28">
        <f t="shared" si="5"/>
        <v>0</v>
      </c>
      <c r="AQ46" s="28">
        <f t="shared" si="5"/>
        <v>0</v>
      </c>
      <c r="AR46" s="28">
        <f t="shared" si="5"/>
        <v>0</v>
      </c>
      <c r="AS46" s="28">
        <f t="shared" si="5"/>
        <v>0</v>
      </c>
      <c r="AT46" s="28">
        <f t="shared" si="5"/>
        <v>0</v>
      </c>
      <c r="AU46" s="28">
        <f t="shared" si="5"/>
        <v>0</v>
      </c>
    </row>
    <row r="47" spans="2:47">
      <c r="B47" s="27" t="s">
        <v>393</v>
      </c>
      <c r="C47" s="28" t="s">
        <v>498</v>
      </c>
      <c r="D47" s="28">
        <f t="shared" si="5"/>
        <v>0</v>
      </c>
      <c r="E47" s="28">
        <f t="shared" si="5"/>
        <v>0</v>
      </c>
      <c r="F47" s="28">
        <f t="shared" si="5"/>
        <v>0</v>
      </c>
      <c r="G47" s="28">
        <f t="shared" si="5"/>
        <v>0</v>
      </c>
      <c r="H47" s="28">
        <f t="shared" si="5"/>
        <v>0</v>
      </c>
      <c r="I47" s="28">
        <f t="shared" si="5"/>
        <v>0</v>
      </c>
      <c r="J47" s="28">
        <f t="shared" si="5"/>
        <v>0</v>
      </c>
      <c r="K47" s="28">
        <f t="shared" si="5"/>
        <v>0</v>
      </c>
      <c r="L47" s="28">
        <f t="shared" si="5"/>
        <v>0</v>
      </c>
      <c r="M47" s="28">
        <f t="shared" si="5"/>
        <v>0</v>
      </c>
      <c r="N47" s="28">
        <f t="shared" si="5"/>
        <v>0</v>
      </c>
      <c r="O47" s="28">
        <f t="shared" si="5"/>
        <v>0</v>
      </c>
      <c r="P47" s="28">
        <f t="shared" si="5"/>
        <v>0</v>
      </c>
      <c r="Q47" s="28">
        <f t="shared" si="5"/>
        <v>0</v>
      </c>
      <c r="R47" s="28">
        <f t="shared" si="5"/>
        <v>0</v>
      </c>
      <c r="S47" s="28">
        <f t="shared" si="5"/>
        <v>0</v>
      </c>
      <c r="T47" s="28">
        <f t="shared" si="5"/>
        <v>0</v>
      </c>
      <c r="U47" s="28">
        <f t="shared" si="5"/>
        <v>0</v>
      </c>
      <c r="V47" s="28">
        <f t="shared" si="5"/>
        <v>0</v>
      </c>
      <c r="W47" s="28">
        <f t="shared" si="5"/>
        <v>0</v>
      </c>
      <c r="X47" s="28">
        <f t="shared" si="5"/>
        <v>0</v>
      </c>
      <c r="Y47" s="28">
        <f t="shared" si="5"/>
        <v>0</v>
      </c>
      <c r="Z47" s="28">
        <f t="shared" si="5"/>
        <v>0</v>
      </c>
      <c r="AA47" s="28">
        <f t="shared" si="5"/>
        <v>0</v>
      </c>
      <c r="AB47" s="28">
        <f t="shared" si="5"/>
        <v>0</v>
      </c>
      <c r="AC47" s="28">
        <f t="shared" si="5"/>
        <v>0</v>
      </c>
      <c r="AD47" s="28">
        <f t="shared" si="5"/>
        <v>0</v>
      </c>
      <c r="AE47" s="28">
        <f t="shared" si="5"/>
        <v>0</v>
      </c>
      <c r="AF47" s="28">
        <f t="shared" si="5"/>
        <v>0</v>
      </c>
      <c r="AG47" s="28">
        <f t="shared" si="5"/>
        <v>0</v>
      </c>
      <c r="AH47" s="28">
        <f t="shared" si="5"/>
        <v>0</v>
      </c>
      <c r="AI47" s="28">
        <f t="shared" si="5"/>
        <v>0</v>
      </c>
      <c r="AJ47" s="28">
        <f t="shared" si="5"/>
        <v>0</v>
      </c>
      <c r="AK47" s="28">
        <f t="shared" si="5"/>
        <v>0</v>
      </c>
      <c r="AL47" s="28">
        <f t="shared" si="5"/>
        <v>0</v>
      </c>
      <c r="AM47" s="28">
        <f t="shared" si="5"/>
        <v>0</v>
      </c>
      <c r="AN47" s="28">
        <f t="shared" si="5"/>
        <v>0</v>
      </c>
      <c r="AO47" s="28">
        <f t="shared" si="5"/>
        <v>0</v>
      </c>
      <c r="AP47" s="28">
        <f t="shared" si="5"/>
        <v>0</v>
      </c>
      <c r="AQ47" s="28">
        <f t="shared" si="5"/>
        <v>0</v>
      </c>
      <c r="AR47" s="28">
        <f t="shared" si="5"/>
        <v>0</v>
      </c>
      <c r="AS47" s="28">
        <f t="shared" si="5"/>
        <v>0</v>
      </c>
      <c r="AT47" s="28">
        <f t="shared" si="5"/>
        <v>0</v>
      </c>
      <c r="AU47" s="28">
        <f t="shared" si="5"/>
        <v>0</v>
      </c>
    </row>
    <row r="48" spans="2:47">
      <c r="B48" s="27" t="s">
        <v>394</v>
      </c>
      <c r="C48" s="28" t="s">
        <v>498</v>
      </c>
      <c r="D48" s="28">
        <f t="shared" si="5"/>
        <v>0</v>
      </c>
      <c r="E48" s="28">
        <f t="shared" si="5"/>
        <v>0</v>
      </c>
      <c r="F48" s="28">
        <f t="shared" si="5"/>
        <v>0</v>
      </c>
      <c r="G48" s="28">
        <f t="shared" si="5"/>
        <v>0</v>
      </c>
      <c r="H48" s="28">
        <f t="shared" si="5"/>
        <v>0</v>
      </c>
      <c r="I48" s="28">
        <f t="shared" si="5"/>
        <v>0</v>
      </c>
      <c r="J48" s="28">
        <f t="shared" si="5"/>
        <v>0</v>
      </c>
      <c r="K48" s="28">
        <f t="shared" si="5"/>
        <v>0</v>
      </c>
      <c r="L48" s="28">
        <f t="shared" si="5"/>
        <v>0</v>
      </c>
      <c r="M48" s="28">
        <f t="shared" si="5"/>
        <v>0</v>
      </c>
      <c r="N48" s="28">
        <f t="shared" si="5"/>
        <v>0</v>
      </c>
      <c r="O48" s="28">
        <f t="shared" si="5"/>
        <v>0</v>
      </c>
      <c r="P48" s="28">
        <f t="shared" si="5"/>
        <v>0</v>
      </c>
      <c r="Q48" s="28">
        <f t="shared" si="5"/>
        <v>0</v>
      </c>
      <c r="R48" s="28">
        <f t="shared" si="5"/>
        <v>0</v>
      </c>
      <c r="S48" s="28">
        <f t="shared" si="5"/>
        <v>0</v>
      </c>
      <c r="T48" s="28">
        <f t="shared" si="5"/>
        <v>0</v>
      </c>
      <c r="U48" s="28">
        <f t="shared" si="5"/>
        <v>0</v>
      </c>
      <c r="V48" s="28">
        <f t="shared" si="5"/>
        <v>0</v>
      </c>
      <c r="W48" s="28">
        <f t="shared" si="5"/>
        <v>0</v>
      </c>
      <c r="X48" s="28">
        <f t="shared" si="5"/>
        <v>0</v>
      </c>
      <c r="Y48" s="28">
        <f t="shared" si="5"/>
        <v>0</v>
      </c>
      <c r="Z48" s="28">
        <f t="shared" si="5"/>
        <v>0</v>
      </c>
      <c r="AA48" s="28">
        <f t="shared" si="5"/>
        <v>0</v>
      </c>
      <c r="AB48" s="28">
        <f t="shared" si="5"/>
        <v>0</v>
      </c>
      <c r="AC48" s="28">
        <f t="shared" si="5"/>
        <v>0</v>
      </c>
      <c r="AD48" s="28">
        <f t="shared" si="5"/>
        <v>0</v>
      </c>
      <c r="AE48" s="28">
        <f t="shared" si="5"/>
        <v>0</v>
      </c>
      <c r="AF48" s="28">
        <f t="shared" si="5"/>
        <v>0</v>
      </c>
      <c r="AG48" s="28">
        <f t="shared" si="5"/>
        <v>0</v>
      </c>
      <c r="AH48" s="28">
        <f t="shared" si="5"/>
        <v>0</v>
      </c>
      <c r="AI48" s="28">
        <f t="shared" si="5"/>
        <v>0</v>
      </c>
      <c r="AJ48" s="28">
        <f t="shared" si="5"/>
        <v>0</v>
      </c>
      <c r="AK48" s="28">
        <f t="shared" si="5"/>
        <v>0</v>
      </c>
      <c r="AL48" s="28">
        <f t="shared" si="5"/>
        <v>0</v>
      </c>
      <c r="AM48" s="28">
        <f t="shared" ref="AM48:AU48" si="6">+AM14-AM31</f>
        <v>0</v>
      </c>
      <c r="AN48" s="28">
        <f t="shared" si="6"/>
        <v>0</v>
      </c>
      <c r="AO48" s="28">
        <f t="shared" si="6"/>
        <v>0</v>
      </c>
      <c r="AP48" s="28">
        <f t="shared" si="6"/>
        <v>0</v>
      </c>
      <c r="AQ48" s="28">
        <f t="shared" si="6"/>
        <v>0</v>
      </c>
      <c r="AR48" s="28">
        <f t="shared" si="6"/>
        <v>0</v>
      </c>
      <c r="AS48" s="28">
        <f t="shared" si="6"/>
        <v>0</v>
      </c>
      <c r="AT48" s="28">
        <f t="shared" si="6"/>
        <v>0</v>
      </c>
      <c r="AU48" s="28">
        <f t="shared" si="6"/>
        <v>0</v>
      </c>
    </row>
    <row r="49" spans="2:47">
      <c r="B49" s="27" t="s">
        <v>395</v>
      </c>
      <c r="C49" s="28" t="s">
        <v>498</v>
      </c>
      <c r="D49" s="28">
        <f t="shared" ref="D49:AU50" si="7">+D15-D32</f>
        <v>0</v>
      </c>
      <c r="E49" s="28">
        <f t="shared" si="7"/>
        <v>0</v>
      </c>
      <c r="F49" s="28">
        <f t="shared" si="7"/>
        <v>0</v>
      </c>
      <c r="G49" s="28">
        <f t="shared" si="7"/>
        <v>0</v>
      </c>
      <c r="H49" s="28">
        <f t="shared" si="7"/>
        <v>0</v>
      </c>
      <c r="I49" s="28">
        <f t="shared" si="7"/>
        <v>0</v>
      </c>
      <c r="J49" s="28">
        <f t="shared" si="7"/>
        <v>0</v>
      </c>
      <c r="K49" s="28">
        <f t="shared" si="7"/>
        <v>0</v>
      </c>
      <c r="L49" s="28">
        <f t="shared" si="7"/>
        <v>0</v>
      </c>
      <c r="M49" s="28">
        <f t="shared" si="7"/>
        <v>0</v>
      </c>
      <c r="N49" s="28">
        <f t="shared" si="7"/>
        <v>0</v>
      </c>
      <c r="O49" s="28">
        <f t="shared" si="7"/>
        <v>0</v>
      </c>
      <c r="P49" s="28">
        <f t="shared" si="7"/>
        <v>0</v>
      </c>
      <c r="Q49" s="28">
        <f t="shared" si="7"/>
        <v>0</v>
      </c>
      <c r="R49" s="28">
        <f t="shared" si="7"/>
        <v>0</v>
      </c>
      <c r="S49" s="28">
        <f t="shared" si="7"/>
        <v>0</v>
      </c>
      <c r="T49" s="28">
        <f t="shared" si="7"/>
        <v>0</v>
      </c>
      <c r="U49" s="28">
        <f t="shared" si="7"/>
        <v>0</v>
      </c>
      <c r="V49" s="28">
        <f t="shared" si="7"/>
        <v>0</v>
      </c>
      <c r="W49" s="28">
        <f t="shared" si="7"/>
        <v>0</v>
      </c>
      <c r="X49" s="28">
        <f t="shared" si="7"/>
        <v>0</v>
      </c>
      <c r="Y49" s="28">
        <f t="shared" si="7"/>
        <v>0</v>
      </c>
      <c r="Z49" s="28">
        <f t="shared" si="7"/>
        <v>0</v>
      </c>
      <c r="AA49" s="28">
        <f t="shared" si="7"/>
        <v>0</v>
      </c>
      <c r="AB49" s="28">
        <f t="shared" si="7"/>
        <v>0</v>
      </c>
      <c r="AC49" s="28">
        <f t="shared" si="7"/>
        <v>0</v>
      </c>
      <c r="AD49" s="28">
        <f t="shared" si="7"/>
        <v>0</v>
      </c>
      <c r="AE49" s="28">
        <f t="shared" si="7"/>
        <v>0</v>
      </c>
      <c r="AF49" s="28">
        <f t="shared" si="7"/>
        <v>0</v>
      </c>
      <c r="AG49" s="28">
        <f t="shared" si="7"/>
        <v>0</v>
      </c>
      <c r="AH49" s="28">
        <f t="shared" si="7"/>
        <v>0</v>
      </c>
      <c r="AI49" s="28">
        <f t="shared" si="7"/>
        <v>0</v>
      </c>
      <c r="AJ49" s="28">
        <f t="shared" si="7"/>
        <v>0</v>
      </c>
      <c r="AK49" s="28">
        <f t="shared" si="7"/>
        <v>0</v>
      </c>
      <c r="AL49" s="28">
        <f t="shared" si="7"/>
        <v>0</v>
      </c>
      <c r="AM49" s="28">
        <f t="shared" si="7"/>
        <v>0</v>
      </c>
      <c r="AN49" s="28">
        <f t="shared" si="7"/>
        <v>0</v>
      </c>
      <c r="AO49" s="28">
        <f t="shared" si="7"/>
        <v>0</v>
      </c>
      <c r="AP49" s="28">
        <f t="shared" si="7"/>
        <v>0</v>
      </c>
      <c r="AQ49" s="28">
        <f t="shared" si="7"/>
        <v>0</v>
      </c>
      <c r="AR49" s="28">
        <f t="shared" si="7"/>
        <v>0</v>
      </c>
      <c r="AS49" s="28">
        <f t="shared" si="7"/>
        <v>0</v>
      </c>
      <c r="AT49" s="28">
        <f t="shared" si="7"/>
        <v>0</v>
      </c>
      <c r="AU49" s="28">
        <f t="shared" si="7"/>
        <v>0</v>
      </c>
    </row>
    <row r="50" spans="2:47">
      <c r="B50" s="27" t="s">
        <v>396</v>
      </c>
      <c r="C50" s="28" t="s">
        <v>498</v>
      </c>
      <c r="D50" s="28">
        <f t="shared" si="7"/>
        <v>0</v>
      </c>
      <c r="E50" s="28">
        <f t="shared" si="7"/>
        <v>0</v>
      </c>
      <c r="F50" s="28">
        <f t="shared" si="7"/>
        <v>0</v>
      </c>
      <c r="G50" s="28">
        <f t="shared" si="7"/>
        <v>0</v>
      </c>
      <c r="H50" s="28">
        <f t="shared" si="7"/>
        <v>0</v>
      </c>
      <c r="I50" s="28">
        <f t="shared" si="7"/>
        <v>0</v>
      </c>
      <c r="J50" s="28">
        <f t="shared" si="7"/>
        <v>0</v>
      </c>
      <c r="K50" s="28">
        <f t="shared" si="7"/>
        <v>0</v>
      </c>
      <c r="L50" s="28">
        <f t="shared" si="7"/>
        <v>0</v>
      </c>
      <c r="M50" s="28">
        <f t="shared" si="7"/>
        <v>0</v>
      </c>
      <c r="N50" s="28">
        <f t="shared" si="7"/>
        <v>0</v>
      </c>
      <c r="O50" s="28">
        <f t="shared" si="7"/>
        <v>0</v>
      </c>
      <c r="P50" s="28">
        <f t="shared" si="7"/>
        <v>0</v>
      </c>
      <c r="Q50" s="28">
        <f t="shared" si="7"/>
        <v>0</v>
      </c>
      <c r="R50" s="28">
        <f t="shared" si="7"/>
        <v>0</v>
      </c>
      <c r="S50" s="28">
        <f t="shared" si="7"/>
        <v>0</v>
      </c>
      <c r="T50" s="28">
        <f t="shared" si="7"/>
        <v>0</v>
      </c>
      <c r="U50" s="28">
        <f t="shared" si="7"/>
        <v>0</v>
      </c>
      <c r="V50" s="28">
        <f t="shared" si="7"/>
        <v>0</v>
      </c>
      <c r="W50" s="28">
        <f t="shared" si="7"/>
        <v>0</v>
      </c>
      <c r="X50" s="28">
        <f t="shared" si="7"/>
        <v>0</v>
      </c>
      <c r="Y50" s="28">
        <f t="shared" si="7"/>
        <v>0</v>
      </c>
      <c r="Z50" s="28">
        <f t="shared" si="7"/>
        <v>0</v>
      </c>
      <c r="AA50" s="28">
        <f t="shared" si="7"/>
        <v>0</v>
      </c>
      <c r="AB50" s="28">
        <f t="shared" si="7"/>
        <v>0</v>
      </c>
      <c r="AC50" s="28">
        <f t="shared" si="7"/>
        <v>0</v>
      </c>
      <c r="AD50" s="28">
        <f t="shared" si="7"/>
        <v>0</v>
      </c>
      <c r="AE50" s="28">
        <f t="shared" si="7"/>
        <v>0</v>
      </c>
      <c r="AF50" s="28">
        <f t="shared" si="7"/>
        <v>0</v>
      </c>
      <c r="AG50" s="28">
        <f t="shared" si="7"/>
        <v>0</v>
      </c>
      <c r="AH50" s="28">
        <f t="shared" si="7"/>
        <v>0</v>
      </c>
      <c r="AI50" s="28">
        <f t="shared" si="7"/>
        <v>0</v>
      </c>
      <c r="AJ50" s="28">
        <f t="shared" si="7"/>
        <v>0</v>
      </c>
      <c r="AK50" s="28">
        <f t="shared" si="7"/>
        <v>0</v>
      </c>
      <c r="AL50" s="28">
        <f t="shared" si="7"/>
        <v>0</v>
      </c>
      <c r="AM50" s="28">
        <f t="shared" si="7"/>
        <v>0</v>
      </c>
      <c r="AN50" s="28">
        <f t="shared" si="7"/>
        <v>0</v>
      </c>
      <c r="AO50" s="28">
        <f t="shared" si="7"/>
        <v>0</v>
      </c>
      <c r="AP50" s="28">
        <f t="shared" si="7"/>
        <v>0</v>
      </c>
      <c r="AQ50" s="28">
        <f t="shared" si="7"/>
        <v>0</v>
      </c>
      <c r="AR50" s="28">
        <f t="shared" si="7"/>
        <v>0</v>
      </c>
      <c r="AS50" s="28">
        <f t="shared" si="7"/>
        <v>0</v>
      </c>
      <c r="AT50" s="28">
        <f t="shared" si="7"/>
        <v>0</v>
      </c>
      <c r="AU50" s="28">
        <f t="shared" si="7"/>
        <v>0</v>
      </c>
    </row>
    <row r="51" spans="2:47">
      <c r="B51" s="27" t="s">
        <v>501</v>
      </c>
      <c r="C51" s="29" t="s">
        <v>498</v>
      </c>
      <c r="D51" s="30">
        <f t="shared" ref="D51:AU51" si="8">SUM(D37:D50)</f>
        <v>0</v>
      </c>
      <c r="E51" s="30">
        <f t="shared" si="8"/>
        <v>0</v>
      </c>
      <c r="F51" s="30">
        <f t="shared" si="8"/>
        <v>0</v>
      </c>
      <c r="G51" s="30">
        <f t="shared" si="8"/>
        <v>0</v>
      </c>
      <c r="H51" s="30">
        <f t="shared" si="8"/>
        <v>0</v>
      </c>
      <c r="I51" s="30">
        <f t="shared" si="8"/>
        <v>0</v>
      </c>
      <c r="J51" s="30">
        <f t="shared" si="8"/>
        <v>0</v>
      </c>
      <c r="K51" s="30">
        <f t="shared" si="8"/>
        <v>0</v>
      </c>
      <c r="L51" s="30">
        <f t="shared" si="8"/>
        <v>0</v>
      </c>
      <c r="M51" s="30">
        <f t="shared" si="8"/>
        <v>0</v>
      </c>
      <c r="N51" s="30">
        <f t="shared" si="8"/>
        <v>0</v>
      </c>
      <c r="O51" s="30">
        <f t="shared" si="8"/>
        <v>0</v>
      </c>
      <c r="P51" s="30">
        <f t="shared" si="8"/>
        <v>0</v>
      </c>
      <c r="Q51" s="30">
        <f t="shared" si="8"/>
        <v>0</v>
      </c>
      <c r="R51" s="30">
        <f t="shared" si="8"/>
        <v>0</v>
      </c>
      <c r="S51" s="30">
        <f t="shared" si="8"/>
        <v>0</v>
      </c>
      <c r="T51" s="30">
        <f t="shared" si="8"/>
        <v>0</v>
      </c>
      <c r="U51" s="30">
        <f t="shared" si="8"/>
        <v>0</v>
      </c>
      <c r="V51" s="30">
        <f t="shared" si="8"/>
        <v>0</v>
      </c>
      <c r="W51" s="30">
        <f t="shared" si="8"/>
        <v>0</v>
      </c>
      <c r="X51" s="30">
        <f t="shared" si="8"/>
        <v>0</v>
      </c>
      <c r="Y51" s="30">
        <f t="shared" si="8"/>
        <v>0</v>
      </c>
      <c r="Z51" s="30">
        <f t="shared" si="8"/>
        <v>0</v>
      </c>
      <c r="AA51" s="30">
        <f t="shared" si="8"/>
        <v>0</v>
      </c>
      <c r="AB51" s="30">
        <f t="shared" si="8"/>
        <v>0</v>
      </c>
      <c r="AC51" s="30">
        <f t="shared" si="8"/>
        <v>0</v>
      </c>
      <c r="AD51" s="30">
        <f t="shared" si="8"/>
        <v>0</v>
      </c>
      <c r="AE51" s="30">
        <f t="shared" si="8"/>
        <v>0</v>
      </c>
      <c r="AF51" s="30">
        <f t="shared" si="8"/>
        <v>0</v>
      </c>
      <c r="AG51" s="30">
        <f t="shared" si="8"/>
        <v>0</v>
      </c>
      <c r="AH51" s="30">
        <f t="shared" si="8"/>
        <v>0</v>
      </c>
      <c r="AI51" s="30">
        <f t="shared" si="8"/>
        <v>0</v>
      </c>
      <c r="AJ51" s="30">
        <f t="shared" si="8"/>
        <v>0</v>
      </c>
      <c r="AK51" s="30">
        <f t="shared" si="8"/>
        <v>0</v>
      </c>
      <c r="AL51" s="30">
        <f t="shared" si="8"/>
        <v>0</v>
      </c>
      <c r="AM51" s="30">
        <f t="shared" si="8"/>
        <v>0</v>
      </c>
      <c r="AN51" s="30">
        <f t="shared" si="8"/>
        <v>0</v>
      </c>
      <c r="AO51" s="30">
        <f t="shared" si="8"/>
        <v>0</v>
      </c>
      <c r="AP51" s="30">
        <f t="shared" si="8"/>
        <v>0</v>
      </c>
      <c r="AQ51" s="30">
        <f t="shared" si="8"/>
        <v>0</v>
      </c>
      <c r="AR51" s="30">
        <f t="shared" si="8"/>
        <v>0</v>
      </c>
      <c r="AS51" s="30">
        <f t="shared" si="8"/>
        <v>0</v>
      </c>
      <c r="AT51" s="30">
        <f t="shared" si="8"/>
        <v>0</v>
      </c>
      <c r="AU51" s="30">
        <f t="shared" si="8"/>
        <v>0</v>
      </c>
    </row>
    <row r="53" spans="2:47">
      <c r="B53" s="24" t="s">
        <v>504</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505</v>
      </c>
      <c r="C54" s="28" t="s">
        <v>506</v>
      </c>
      <c r="D54" s="28">
        <v>28747.905087065279</v>
      </c>
      <c r="E54" s="28">
        <v>29368.753689305722</v>
      </c>
      <c r="F54" s="28">
        <v>29852.434374448207</v>
      </c>
      <c r="G54" s="28">
        <v>26150.981762716165</v>
      </c>
      <c r="H54" s="28">
        <v>29019.460664768387</v>
      </c>
      <c r="I54" s="28">
        <v>30496.983965329564</v>
      </c>
      <c r="J54" s="28">
        <v>33699.788793828935</v>
      </c>
      <c r="K54" s="28">
        <v>34841.488094018365</v>
      </c>
      <c r="L54" s="28">
        <v>35926.404787175088</v>
      </c>
      <c r="M54" s="28">
        <v>37031.465360451461</v>
      </c>
      <c r="N54" s="28">
        <v>38091.239129802678</v>
      </c>
      <c r="O54" s="28">
        <v>39206.3033104567</v>
      </c>
      <c r="P54" s="28">
        <v>40251.68180794514</v>
      </c>
      <c r="Q54" s="28">
        <v>41134.97895312449</v>
      </c>
      <c r="R54" s="28">
        <v>42073.926446173253</v>
      </c>
      <c r="S54" s="28">
        <v>42961.459184298947</v>
      </c>
      <c r="T54" s="28">
        <v>44037.517792823804</v>
      </c>
      <c r="U54" s="28">
        <v>44949.26181889249</v>
      </c>
      <c r="V54" s="28">
        <v>45860.405692928623</v>
      </c>
      <c r="W54" s="28">
        <v>46620.441823176021</v>
      </c>
      <c r="X54" s="28">
        <v>47537.004653370976</v>
      </c>
      <c r="Y54" s="28">
        <v>48328.946525605286</v>
      </c>
      <c r="Z54" s="28">
        <v>49022.716154384856</v>
      </c>
      <c r="AA54" s="28">
        <v>49696.81962354725</v>
      </c>
      <c r="AB54" s="28">
        <v>50358.158793252005</v>
      </c>
      <c r="AC54" s="28">
        <v>50988.125709715343</v>
      </c>
      <c r="AD54" s="28">
        <v>51500.10248598137</v>
      </c>
      <c r="AE54" s="28">
        <v>51920.383517062233</v>
      </c>
      <c r="AF54" s="28">
        <v>52192.352298766113</v>
      </c>
      <c r="AG54" s="28">
        <v>52307.515969643333</v>
      </c>
      <c r="AH54" s="28">
        <v>52261.596851607777</v>
      </c>
      <c r="AI54" s="28">
        <v>52125.703666125213</v>
      </c>
      <c r="AJ54" s="28">
        <v>51556.45988821971</v>
      </c>
      <c r="AK54" s="28">
        <v>50817.760419192404</v>
      </c>
      <c r="AL54" s="28">
        <v>49968.171858875459</v>
      </c>
      <c r="AM54" s="28">
        <v>48955.401745879906</v>
      </c>
      <c r="AN54" s="28">
        <v>47784.886847730981</v>
      </c>
      <c r="AO54" s="28">
        <v>46473.109359857481</v>
      </c>
      <c r="AP54" s="28">
        <v>45048.247879983152</v>
      </c>
      <c r="AQ54" s="28">
        <v>43548.470928100593</v>
      </c>
      <c r="AR54" s="28">
        <v>42018.281399250853</v>
      </c>
      <c r="AS54" s="28">
        <v>40503.584122476284</v>
      </c>
      <c r="AT54" s="28">
        <v>39046.762190838053</v>
      </c>
      <c r="AU54" s="28">
        <v>37682.870929154182</v>
      </c>
    </row>
    <row r="56" spans="2:47">
      <c r="B56" s="24" t="s">
        <v>507</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505</v>
      </c>
      <c r="C57" s="28" t="s">
        <v>506</v>
      </c>
      <c r="D57" s="28">
        <f t="shared" ref="D57:AU57" si="9">+D54-(D38*FE_CO2_Diesel-D43*FE_CO2_RD)/1000000</f>
        <v>28747.905087065279</v>
      </c>
      <c r="E57" s="28">
        <f t="shared" si="9"/>
        <v>29368.753689305722</v>
      </c>
      <c r="F57" s="28">
        <f t="shared" si="9"/>
        <v>29852.434374448207</v>
      </c>
      <c r="G57" s="28">
        <f t="shared" si="9"/>
        <v>26150.981762716165</v>
      </c>
      <c r="H57" s="28">
        <f t="shared" si="9"/>
        <v>29019.460664768387</v>
      </c>
      <c r="I57" s="28">
        <f t="shared" si="9"/>
        <v>30496.983965329564</v>
      </c>
      <c r="J57" s="28">
        <f t="shared" si="9"/>
        <v>33699.788793828935</v>
      </c>
      <c r="K57" s="28">
        <f t="shared" si="9"/>
        <v>34841.488094018365</v>
      </c>
      <c r="L57" s="28">
        <f t="shared" si="9"/>
        <v>35926.404787175088</v>
      </c>
      <c r="M57" s="28">
        <f t="shared" si="9"/>
        <v>37031.465360451461</v>
      </c>
      <c r="N57" s="28">
        <f t="shared" si="9"/>
        <v>38081.355325020813</v>
      </c>
      <c r="O57" s="28">
        <f t="shared" si="9"/>
        <v>39185.921890976824</v>
      </c>
      <c r="P57" s="28">
        <f t="shared" si="9"/>
        <v>40220.216040438398</v>
      </c>
      <c r="Q57" s="28">
        <f t="shared" si="9"/>
        <v>41091.889218059972</v>
      </c>
      <c r="R57" s="28">
        <f t="shared" si="9"/>
        <v>42018.651691244631</v>
      </c>
      <c r="S57" s="28">
        <f t="shared" si="9"/>
        <v>42893.486065960053</v>
      </c>
      <c r="T57" s="28">
        <f t="shared" si="9"/>
        <v>43956.12348700485</v>
      </c>
      <c r="U57" s="28">
        <f t="shared" si="9"/>
        <v>44854.043203716654</v>
      </c>
      <c r="V57" s="28">
        <f t="shared" si="9"/>
        <v>45750.748289374067</v>
      </c>
      <c r="W57" s="28">
        <f t="shared" si="9"/>
        <v>46508.538322865432</v>
      </c>
      <c r="X57" s="28">
        <f t="shared" si="9"/>
        <v>47422.670700424467</v>
      </c>
      <c r="Y57" s="28">
        <f t="shared" si="9"/>
        <v>48212.322023455185</v>
      </c>
      <c r="Z57" s="28">
        <f t="shared" si="9"/>
        <v>48903.94250406939</v>
      </c>
      <c r="AA57" s="28">
        <f t="shared" si="9"/>
        <v>49575.899762390276</v>
      </c>
      <c r="AB57" s="28">
        <f t="shared" si="9"/>
        <v>50235.14863354995</v>
      </c>
      <c r="AC57" s="28">
        <f t="shared" si="9"/>
        <v>50863.065336249296</v>
      </c>
      <c r="AD57" s="28">
        <f t="shared" si="9"/>
        <v>51373.14029815379</v>
      </c>
      <c r="AE57" s="28">
        <f t="shared" si="9"/>
        <v>51791.620821340381</v>
      </c>
      <c r="AF57" s="28">
        <f t="shared" si="9"/>
        <v>52061.913967981389</v>
      </c>
      <c r="AG57" s="28">
        <f t="shared" si="9"/>
        <v>52175.560839751088</v>
      </c>
      <c r="AH57" s="28">
        <f t="shared" si="9"/>
        <v>52128.271221356088</v>
      </c>
      <c r="AI57" s="28">
        <f t="shared" si="9"/>
        <v>51991.027636011131</v>
      </c>
      <c r="AJ57" s="28">
        <f t="shared" si="9"/>
        <v>51420.717227408248</v>
      </c>
      <c r="AK57" s="28">
        <f t="shared" si="9"/>
        <v>50681.036120855431</v>
      </c>
      <c r="AL57" s="28">
        <f t="shared" si="9"/>
        <v>49830.475188032622</v>
      </c>
      <c r="AM57" s="28">
        <f t="shared" si="9"/>
        <v>48816.718987231827</v>
      </c>
      <c r="AN57" s="28">
        <f t="shared" si="9"/>
        <v>47645.204394766835</v>
      </c>
      <c r="AO57" s="28">
        <f t="shared" si="9"/>
        <v>46332.413704204206</v>
      </c>
      <c r="AP57" s="28">
        <f t="shared" si="9"/>
        <v>44906.525600934954</v>
      </c>
      <c r="AQ57" s="28">
        <f t="shared" si="9"/>
        <v>43405.70868233448</v>
      </c>
      <c r="AR57" s="28">
        <f t="shared" si="9"/>
        <v>41874.465910733801</v>
      </c>
      <c r="AS57" s="28">
        <f t="shared" si="9"/>
        <v>40358.702172569145</v>
      </c>
      <c r="AT57" s="28">
        <f t="shared" si="9"/>
        <v>38900.800608600875</v>
      </c>
      <c r="AU57" s="28">
        <f t="shared" si="9"/>
        <v>37535.816581857376</v>
      </c>
    </row>
    <row r="59" spans="2:47">
      <c r="B59" s="24" t="s">
        <v>585</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 t="shared" ref="D60:AU60" si="10">+D54-D57</f>
        <v>0</v>
      </c>
      <c r="E60" s="28">
        <f t="shared" si="10"/>
        <v>0</v>
      </c>
      <c r="F60" s="28">
        <f t="shared" si="10"/>
        <v>0</v>
      </c>
      <c r="G60" s="28">
        <f t="shared" si="10"/>
        <v>0</v>
      </c>
      <c r="H60" s="28">
        <f t="shared" si="10"/>
        <v>0</v>
      </c>
      <c r="I60" s="28">
        <f t="shared" si="10"/>
        <v>0</v>
      </c>
      <c r="J60" s="28">
        <f t="shared" si="10"/>
        <v>0</v>
      </c>
      <c r="K60" s="28">
        <f t="shared" si="10"/>
        <v>0</v>
      </c>
      <c r="L60" s="28">
        <f t="shared" si="10"/>
        <v>0</v>
      </c>
      <c r="M60" s="28">
        <f t="shared" si="10"/>
        <v>0</v>
      </c>
      <c r="N60" s="28">
        <f t="shared" si="10"/>
        <v>9.8838047818644554</v>
      </c>
      <c r="O60" s="28">
        <f t="shared" si="10"/>
        <v>20.381419479876058</v>
      </c>
      <c r="P60" s="28">
        <f t="shared" si="10"/>
        <v>31.46576750674285</v>
      </c>
      <c r="Q60" s="28">
        <f t="shared" si="10"/>
        <v>43.089735064517299</v>
      </c>
      <c r="R60" s="28">
        <f t="shared" si="10"/>
        <v>55.274754928621405</v>
      </c>
      <c r="S60" s="28">
        <f t="shared" si="10"/>
        <v>67.973118338893983</v>
      </c>
      <c r="T60" s="28">
        <f t="shared" si="10"/>
        <v>81.394305818954308</v>
      </c>
      <c r="U60" s="28">
        <f t="shared" si="10"/>
        <v>95.218615175836021</v>
      </c>
      <c r="V60" s="28">
        <f t="shared" si="10"/>
        <v>109.65740355455637</v>
      </c>
      <c r="W60" s="28">
        <f t="shared" si="10"/>
        <v>111.90350031058915</v>
      </c>
      <c r="X60" s="28">
        <f t="shared" si="10"/>
        <v>114.33395294650836</v>
      </c>
      <c r="Y60" s="28">
        <f t="shared" si="10"/>
        <v>116.62450215010176</v>
      </c>
      <c r="Z60" s="28">
        <f t="shared" si="10"/>
        <v>118.77365031546651</v>
      </c>
      <c r="AA60" s="28">
        <f t="shared" si="10"/>
        <v>120.91986115697364</v>
      </c>
      <c r="AB60" s="28">
        <f t="shared" si="10"/>
        <v>123.01015970205481</v>
      </c>
      <c r="AC60" s="28">
        <f t="shared" si="10"/>
        <v>125.06037346604717</v>
      </c>
      <c r="AD60" s="28">
        <f t="shared" si="10"/>
        <v>126.96218782757933</v>
      </c>
      <c r="AE60" s="28">
        <f t="shared" si="10"/>
        <v>128.76269572185265</v>
      </c>
      <c r="AF60" s="28">
        <f t="shared" si="10"/>
        <v>130.4383307847238</v>
      </c>
      <c r="AG60" s="28">
        <f t="shared" si="10"/>
        <v>131.95512989224517</v>
      </c>
      <c r="AH60" s="28">
        <f t="shared" si="10"/>
        <v>133.32563025168929</v>
      </c>
      <c r="AI60" s="28">
        <f t="shared" si="10"/>
        <v>134.6760301140821</v>
      </c>
      <c r="AJ60" s="28">
        <f t="shared" si="10"/>
        <v>135.74266081146197</v>
      </c>
      <c r="AK60" s="28">
        <f t="shared" si="10"/>
        <v>136.72429833697242</v>
      </c>
      <c r="AL60" s="28">
        <f t="shared" si="10"/>
        <v>137.69667084283719</v>
      </c>
      <c r="AM60" s="28">
        <f t="shared" si="10"/>
        <v>138.68275864807947</v>
      </c>
      <c r="AN60" s="28">
        <f t="shared" si="10"/>
        <v>139.68245296414534</v>
      </c>
      <c r="AO60" s="28">
        <f t="shared" si="10"/>
        <v>140.69565565327503</v>
      </c>
      <c r="AP60" s="28">
        <f t="shared" si="10"/>
        <v>141.72227904819738</v>
      </c>
      <c r="AQ60" s="28">
        <f t="shared" si="10"/>
        <v>142.76224576611276</v>
      </c>
      <c r="AR60" s="28">
        <f t="shared" si="10"/>
        <v>143.81548851705156</v>
      </c>
      <c r="AS60" s="28">
        <f t="shared" si="10"/>
        <v>144.88194990713964</v>
      </c>
      <c r="AT60" s="28">
        <f t="shared" si="10"/>
        <v>145.96158223717794</v>
      </c>
      <c r="AU60" s="28">
        <f t="shared" si="10"/>
        <v>147.05434729680564</v>
      </c>
    </row>
    <row r="62" spans="2:47">
      <c r="B62" s="24" t="s">
        <v>497</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431</v>
      </c>
      <c r="C63" s="28" t="s">
        <v>512</v>
      </c>
      <c r="D63" s="28">
        <f t="shared" ref="D63:AU63" si="11">+VLOOKUP($B63,Precios,D$62-2014,FALSE)*D37/1000000</f>
        <v>0</v>
      </c>
      <c r="E63" s="28">
        <f t="shared" si="11"/>
        <v>0</v>
      </c>
      <c r="F63" s="28">
        <f t="shared" si="11"/>
        <v>0</v>
      </c>
      <c r="G63" s="28">
        <f t="shared" si="11"/>
        <v>0</v>
      </c>
      <c r="H63" s="28">
        <f t="shared" si="11"/>
        <v>0</v>
      </c>
      <c r="I63" s="28">
        <f t="shared" si="11"/>
        <v>0</v>
      </c>
      <c r="J63" s="28">
        <f t="shared" si="11"/>
        <v>0</v>
      </c>
      <c r="K63" s="28">
        <f t="shared" si="11"/>
        <v>0</v>
      </c>
      <c r="L63" s="28">
        <f t="shared" si="11"/>
        <v>0</v>
      </c>
      <c r="M63" s="28">
        <f t="shared" si="11"/>
        <v>0</v>
      </c>
      <c r="N63" s="28">
        <f t="shared" si="11"/>
        <v>0</v>
      </c>
      <c r="O63" s="28">
        <f t="shared" si="11"/>
        <v>0</v>
      </c>
      <c r="P63" s="28">
        <f t="shared" si="11"/>
        <v>0</v>
      </c>
      <c r="Q63" s="28">
        <f t="shared" si="11"/>
        <v>0</v>
      </c>
      <c r="R63" s="28">
        <f t="shared" si="11"/>
        <v>0</v>
      </c>
      <c r="S63" s="28">
        <f t="shared" si="11"/>
        <v>0</v>
      </c>
      <c r="T63" s="28">
        <f t="shared" si="11"/>
        <v>0</v>
      </c>
      <c r="U63" s="28">
        <f t="shared" si="11"/>
        <v>0</v>
      </c>
      <c r="V63" s="28">
        <f t="shared" si="11"/>
        <v>0</v>
      </c>
      <c r="W63" s="28">
        <f t="shared" si="11"/>
        <v>0</v>
      </c>
      <c r="X63" s="28">
        <f t="shared" si="11"/>
        <v>0</v>
      </c>
      <c r="Y63" s="28">
        <f t="shared" si="11"/>
        <v>0</v>
      </c>
      <c r="Z63" s="28">
        <f t="shared" si="11"/>
        <v>0</v>
      </c>
      <c r="AA63" s="28">
        <f t="shared" si="11"/>
        <v>0</v>
      </c>
      <c r="AB63" s="28">
        <f t="shared" si="11"/>
        <v>0</v>
      </c>
      <c r="AC63" s="28">
        <f t="shared" si="11"/>
        <v>0</v>
      </c>
      <c r="AD63" s="28">
        <f t="shared" si="11"/>
        <v>0</v>
      </c>
      <c r="AE63" s="28">
        <f t="shared" si="11"/>
        <v>0</v>
      </c>
      <c r="AF63" s="28">
        <f t="shared" si="11"/>
        <v>0</v>
      </c>
      <c r="AG63" s="28">
        <f t="shared" si="11"/>
        <v>0</v>
      </c>
      <c r="AH63" s="28">
        <f t="shared" si="11"/>
        <v>0</v>
      </c>
      <c r="AI63" s="28">
        <f t="shared" si="11"/>
        <v>0</v>
      </c>
      <c r="AJ63" s="28">
        <f t="shared" si="11"/>
        <v>0</v>
      </c>
      <c r="AK63" s="28">
        <f t="shared" si="11"/>
        <v>0</v>
      </c>
      <c r="AL63" s="28">
        <f t="shared" si="11"/>
        <v>0</v>
      </c>
      <c r="AM63" s="28">
        <f t="shared" si="11"/>
        <v>0</v>
      </c>
      <c r="AN63" s="28">
        <f t="shared" si="11"/>
        <v>0</v>
      </c>
      <c r="AO63" s="28">
        <f t="shared" si="11"/>
        <v>0</v>
      </c>
      <c r="AP63" s="28">
        <f t="shared" si="11"/>
        <v>0</v>
      </c>
      <c r="AQ63" s="28">
        <f t="shared" si="11"/>
        <v>0</v>
      </c>
      <c r="AR63" s="28">
        <f t="shared" si="11"/>
        <v>0</v>
      </c>
      <c r="AS63" s="28">
        <f t="shared" si="11"/>
        <v>0</v>
      </c>
      <c r="AT63" s="28">
        <f t="shared" si="11"/>
        <v>0</v>
      </c>
      <c r="AU63" s="28">
        <f t="shared" si="11"/>
        <v>0</v>
      </c>
    </row>
    <row r="64" spans="2:47">
      <c r="B64" s="27" t="s">
        <v>384</v>
      </c>
      <c r="C64" s="28" t="s">
        <v>635</v>
      </c>
      <c r="D64" s="28">
        <f t="shared" ref="D64:AU64" si="12">+VLOOKUP($B64,Precios,D$62-2014,FALSE)*D38/1000000</f>
        <v>0</v>
      </c>
      <c r="E64" s="28">
        <f t="shared" si="12"/>
        <v>0</v>
      </c>
      <c r="F64" s="28">
        <f t="shared" si="12"/>
        <v>0</v>
      </c>
      <c r="G64" s="28">
        <f t="shared" si="12"/>
        <v>0</v>
      </c>
      <c r="H64" s="28">
        <f t="shared" si="12"/>
        <v>0</v>
      </c>
      <c r="I64" s="28">
        <f t="shared" si="12"/>
        <v>0</v>
      </c>
      <c r="J64" s="28">
        <f t="shared" si="12"/>
        <v>0</v>
      </c>
      <c r="K64" s="28">
        <f t="shared" si="12"/>
        <v>0</v>
      </c>
      <c r="L64" s="28">
        <f t="shared" si="12"/>
        <v>0</v>
      </c>
      <c r="M64" s="28">
        <f t="shared" si="12"/>
        <v>0</v>
      </c>
      <c r="N64" s="28">
        <f t="shared" si="12"/>
        <v>2.5522442547676261</v>
      </c>
      <c r="O64" s="28">
        <f t="shared" si="12"/>
        <v>5.4141238296500092</v>
      </c>
      <c r="P64" s="28">
        <f t="shared" si="12"/>
        <v>8.5576122000895509</v>
      </c>
      <c r="Q64" s="28">
        <f t="shared" si="12"/>
        <v>12.007463398178237</v>
      </c>
      <c r="R64" s="28">
        <f t="shared" si="12"/>
        <v>15.678543068043217</v>
      </c>
      <c r="S64" s="28">
        <f t="shared" si="12"/>
        <v>19.714442583239602</v>
      </c>
      <c r="T64" s="28">
        <f t="shared" si="12"/>
        <v>23.914470285403834</v>
      </c>
      <c r="U64" s="28">
        <f t="shared" si="12"/>
        <v>28.346908152734294</v>
      </c>
      <c r="V64" s="28">
        <f t="shared" si="12"/>
        <v>32.926554779083034</v>
      </c>
      <c r="W64" s="28">
        <f t="shared" si="12"/>
        <v>34.090713569449271</v>
      </c>
      <c r="X64" s="28">
        <f t="shared" si="12"/>
        <v>35.398639363231339</v>
      </c>
      <c r="Y64" s="28">
        <f t="shared" si="12"/>
        <v>36.663471176687253</v>
      </c>
      <c r="Z64" s="28">
        <f t="shared" si="12"/>
        <v>37.449933700417311</v>
      </c>
      <c r="AA64" s="28">
        <f t="shared" si="12"/>
        <v>39.070294186385965</v>
      </c>
      <c r="AB64" s="28">
        <f t="shared" si="12"/>
        <v>40.324710933217048</v>
      </c>
      <c r="AC64" s="28">
        <f t="shared" si="12"/>
        <v>41.339062161808258</v>
      </c>
      <c r="AD64" s="28">
        <f t="shared" si="12"/>
        <v>42.571129416746345</v>
      </c>
      <c r="AE64" s="28">
        <f t="shared" si="12"/>
        <v>43.548704681158746</v>
      </c>
      <c r="AF64" s="28">
        <f t="shared" si="12"/>
        <v>43.858188419522612</v>
      </c>
      <c r="AG64" s="28">
        <f t="shared" si="12"/>
        <v>45.117916743318197</v>
      </c>
      <c r="AH64" s="28">
        <f t="shared" si="12"/>
        <v>45.930796217343776</v>
      </c>
      <c r="AI64" s="28">
        <f t="shared" si="12"/>
        <v>46.507216094044296</v>
      </c>
      <c r="AJ64" s="28">
        <f t="shared" si="12"/>
        <v>46.998196647950188</v>
      </c>
      <c r="AK64" s="28">
        <f t="shared" si="12"/>
        <v>47.433217946276891</v>
      </c>
      <c r="AL64" s="28">
        <f t="shared" si="12"/>
        <v>47.77055927884679</v>
      </c>
      <c r="AM64" s="28">
        <f t="shared" si="12"/>
        <v>48.112658805770344</v>
      </c>
      <c r="AN64" s="28">
        <f t="shared" si="12"/>
        <v>48.459478785471852</v>
      </c>
      <c r="AO64" s="28">
        <f t="shared" si="12"/>
        <v>48.8109851713997</v>
      </c>
      <c r="AP64" s="28">
        <f t="shared" si="12"/>
        <v>49.167147549503667</v>
      </c>
      <c r="AQ64" s="28">
        <f t="shared" si="12"/>
        <v>49.527939073671924</v>
      </c>
      <c r="AR64" s="28">
        <f t="shared" si="12"/>
        <v>49.893336399261209</v>
      </c>
      <c r="AS64" s="28">
        <f t="shared" si="12"/>
        <v>50.263319614847298</v>
      </c>
      <c r="AT64" s="28">
        <f t="shared" si="12"/>
        <v>50.63787217233353</v>
      </c>
      <c r="AU64" s="28">
        <f t="shared" si="12"/>
        <v>51.016980815551008</v>
      </c>
    </row>
    <row r="65" spans="2:47">
      <c r="B65" s="27" t="s">
        <v>451</v>
      </c>
      <c r="C65" s="28" t="s">
        <v>636</v>
      </c>
      <c r="D65" s="28">
        <f t="shared" ref="D65:AU65" si="13">+VLOOKUP($B65,Precios,D$62-2014,FALSE)*D39/1000000</f>
        <v>0</v>
      </c>
      <c r="E65" s="28">
        <f t="shared" si="13"/>
        <v>0</v>
      </c>
      <c r="F65" s="28">
        <f t="shared" si="13"/>
        <v>0</v>
      </c>
      <c r="G65" s="28">
        <f t="shared" si="13"/>
        <v>0</v>
      </c>
      <c r="H65" s="28">
        <f t="shared" si="13"/>
        <v>0</v>
      </c>
      <c r="I65" s="28">
        <f t="shared" si="13"/>
        <v>0</v>
      </c>
      <c r="J65" s="28">
        <f t="shared" si="13"/>
        <v>0</v>
      </c>
      <c r="K65" s="28">
        <f t="shared" si="13"/>
        <v>0</v>
      </c>
      <c r="L65" s="28">
        <f t="shared" si="13"/>
        <v>0</v>
      </c>
      <c r="M65" s="28">
        <f t="shared" si="13"/>
        <v>0</v>
      </c>
      <c r="N65" s="28">
        <f t="shared" si="13"/>
        <v>0</v>
      </c>
      <c r="O65" s="28">
        <f t="shared" si="13"/>
        <v>0</v>
      </c>
      <c r="P65" s="28">
        <f t="shared" si="13"/>
        <v>0</v>
      </c>
      <c r="Q65" s="28">
        <f t="shared" si="13"/>
        <v>0</v>
      </c>
      <c r="R65" s="28">
        <f t="shared" si="13"/>
        <v>0</v>
      </c>
      <c r="S65" s="28">
        <f t="shared" si="13"/>
        <v>0</v>
      </c>
      <c r="T65" s="28">
        <f t="shared" si="13"/>
        <v>0</v>
      </c>
      <c r="U65" s="28">
        <f t="shared" si="13"/>
        <v>0</v>
      </c>
      <c r="V65" s="28">
        <f t="shared" si="13"/>
        <v>0</v>
      </c>
      <c r="W65" s="28">
        <f t="shared" si="13"/>
        <v>0</v>
      </c>
      <c r="X65" s="28">
        <f t="shared" si="13"/>
        <v>0</v>
      </c>
      <c r="Y65" s="28">
        <f t="shared" si="13"/>
        <v>0</v>
      </c>
      <c r="Z65" s="28">
        <f t="shared" si="13"/>
        <v>0</v>
      </c>
      <c r="AA65" s="28">
        <f t="shared" si="13"/>
        <v>0</v>
      </c>
      <c r="AB65" s="28">
        <f t="shared" si="13"/>
        <v>0</v>
      </c>
      <c r="AC65" s="28">
        <f t="shared" si="13"/>
        <v>0</v>
      </c>
      <c r="AD65" s="28">
        <f t="shared" si="13"/>
        <v>0</v>
      </c>
      <c r="AE65" s="28">
        <f t="shared" si="13"/>
        <v>0</v>
      </c>
      <c r="AF65" s="28">
        <f t="shared" si="13"/>
        <v>0</v>
      </c>
      <c r="AG65" s="28">
        <f t="shared" si="13"/>
        <v>0</v>
      </c>
      <c r="AH65" s="28">
        <f t="shared" si="13"/>
        <v>0</v>
      </c>
      <c r="AI65" s="28">
        <f t="shared" si="13"/>
        <v>0</v>
      </c>
      <c r="AJ65" s="28">
        <f t="shared" si="13"/>
        <v>0</v>
      </c>
      <c r="AK65" s="28">
        <f t="shared" si="13"/>
        <v>0</v>
      </c>
      <c r="AL65" s="28">
        <f t="shared" si="13"/>
        <v>0</v>
      </c>
      <c r="AM65" s="28">
        <f t="shared" si="13"/>
        <v>0</v>
      </c>
      <c r="AN65" s="28">
        <f t="shared" si="13"/>
        <v>0</v>
      </c>
      <c r="AO65" s="28">
        <f t="shared" si="13"/>
        <v>0</v>
      </c>
      <c r="AP65" s="28">
        <f t="shared" si="13"/>
        <v>0</v>
      </c>
      <c r="AQ65" s="28">
        <f t="shared" si="13"/>
        <v>0</v>
      </c>
      <c r="AR65" s="28">
        <f t="shared" si="13"/>
        <v>0</v>
      </c>
      <c r="AS65" s="28">
        <f t="shared" si="13"/>
        <v>0</v>
      </c>
      <c r="AT65" s="28">
        <f t="shared" si="13"/>
        <v>0</v>
      </c>
      <c r="AU65" s="28">
        <f t="shared" si="13"/>
        <v>0</v>
      </c>
    </row>
    <row r="66" spans="2:47">
      <c r="B66" s="27" t="s">
        <v>432</v>
      </c>
      <c r="C66" s="28" t="s">
        <v>637</v>
      </c>
      <c r="D66" s="28">
        <f t="shared" ref="D66:AU66" si="14">+VLOOKUP($B66,Precios,D$62-2014,FALSE)*D40/1000000</f>
        <v>0</v>
      </c>
      <c r="E66" s="28">
        <f t="shared" si="14"/>
        <v>0</v>
      </c>
      <c r="F66" s="28">
        <f t="shared" si="14"/>
        <v>0</v>
      </c>
      <c r="G66" s="28">
        <f t="shared" si="14"/>
        <v>0</v>
      </c>
      <c r="H66" s="28">
        <f t="shared" si="14"/>
        <v>0</v>
      </c>
      <c r="I66" s="28">
        <f t="shared" si="14"/>
        <v>0</v>
      </c>
      <c r="J66" s="28">
        <f t="shared" si="14"/>
        <v>0</v>
      </c>
      <c r="K66" s="28">
        <f t="shared" si="14"/>
        <v>0</v>
      </c>
      <c r="L66" s="28">
        <f t="shared" si="14"/>
        <v>0</v>
      </c>
      <c r="M66" s="28">
        <f t="shared" si="14"/>
        <v>0</v>
      </c>
      <c r="N66" s="28">
        <f t="shared" si="14"/>
        <v>0</v>
      </c>
      <c r="O66" s="28">
        <f t="shared" si="14"/>
        <v>0</v>
      </c>
      <c r="P66" s="28">
        <f t="shared" si="14"/>
        <v>0</v>
      </c>
      <c r="Q66" s="28">
        <f t="shared" si="14"/>
        <v>0</v>
      </c>
      <c r="R66" s="28">
        <f t="shared" si="14"/>
        <v>0</v>
      </c>
      <c r="S66" s="28">
        <f t="shared" si="14"/>
        <v>0</v>
      </c>
      <c r="T66" s="28">
        <f t="shared" si="14"/>
        <v>0</v>
      </c>
      <c r="U66" s="28">
        <f t="shared" si="14"/>
        <v>0</v>
      </c>
      <c r="V66" s="28">
        <f t="shared" si="14"/>
        <v>0</v>
      </c>
      <c r="W66" s="28">
        <f t="shared" si="14"/>
        <v>0</v>
      </c>
      <c r="X66" s="28">
        <f t="shared" si="14"/>
        <v>0</v>
      </c>
      <c r="Y66" s="28">
        <f t="shared" si="14"/>
        <v>0</v>
      </c>
      <c r="Z66" s="28">
        <f t="shared" si="14"/>
        <v>0</v>
      </c>
      <c r="AA66" s="28">
        <f t="shared" si="14"/>
        <v>0</v>
      </c>
      <c r="AB66" s="28">
        <f t="shared" si="14"/>
        <v>0</v>
      </c>
      <c r="AC66" s="28">
        <f t="shared" si="14"/>
        <v>0</v>
      </c>
      <c r="AD66" s="28">
        <f t="shared" si="14"/>
        <v>0</v>
      </c>
      <c r="AE66" s="28">
        <f t="shared" si="14"/>
        <v>0</v>
      </c>
      <c r="AF66" s="28">
        <f t="shared" si="14"/>
        <v>0</v>
      </c>
      <c r="AG66" s="28">
        <f t="shared" si="14"/>
        <v>0</v>
      </c>
      <c r="AH66" s="28">
        <f t="shared" si="14"/>
        <v>0</v>
      </c>
      <c r="AI66" s="28">
        <f t="shared" si="14"/>
        <v>0</v>
      </c>
      <c r="AJ66" s="28">
        <f t="shared" si="14"/>
        <v>0</v>
      </c>
      <c r="AK66" s="28">
        <f t="shared" si="14"/>
        <v>0</v>
      </c>
      <c r="AL66" s="28">
        <f t="shared" si="14"/>
        <v>0</v>
      </c>
      <c r="AM66" s="28">
        <f t="shared" si="14"/>
        <v>0</v>
      </c>
      <c r="AN66" s="28">
        <f t="shared" si="14"/>
        <v>0</v>
      </c>
      <c r="AO66" s="28">
        <f t="shared" si="14"/>
        <v>0</v>
      </c>
      <c r="AP66" s="28">
        <f t="shared" si="14"/>
        <v>0</v>
      </c>
      <c r="AQ66" s="28">
        <f t="shared" si="14"/>
        <v>0</v>
      </c>
      <c r="AR66" s="28">
        <f t="shared" si="14"/>
        <v>0</v>
      </c>
      <c r="AS66" s="28">
        <f t="shared" si="14"/>
        <v>0</v>
      </c>
      <c r="AT66" s="28">
        <f t="shared" si="14"/>
        <v>0</v>
      </c>
      <c r="AU66" s="28">
        <f t="shared" si="14"/>
        <v>0</v>
      </c>
    </row>
    <row r="67" spans="2:47">
      <c r="B67" s="27" t="s">
        <v>434</v>
      </c>
      <c r="C67" s="28" t="s">
        <v>638</v>
      </c>
      <c r="D67" s="28">
        <f t="shared" ref="D67:AU67" si="15">+VLOOKUP($B67,Precios,D$62-2014,FALSE)*D41/1000000</f>
        <v>0</v>
      </c>
      <c r="E67" s="28">
        <f t="shared" si="15"/>
        <v>0</v>
      </c>
      <c r="F67" s="28">
        <f t="shared" si="15"/>
        <v>0</v>
      </c>
      <c r="G67" s="28">
        <f t="shared" si="15"/>
        <v>0</v>
      </c>
      <c r="H67" s="28">
        <f t="shared" si="15"/>
        <v>0</v>
      </c>
      <c r="I67" s="28">
        <f t="shared" si="15"/>
        <v>0</v>
      </c>
      <c r="J67" s="28">
        <f t="shared" si="15"/>
        <v>0</v>
      </c>
      <c r="K67" s="28">
        <f t="shared" si="15"/>
        <v>0</v>
      </c>
      <c r="L67" s="28">
        <f t="shared" si="15"/>
        <v>0</v>
      </c>
      <c r="M67" s="28">
        <f t="shared" si="15"/>
        <v>0</v>
      </c>
      <c r="N67" s="28">
        <f t="shared" si="15"/>
        <v>0</v>
      </c>
      <c r="O67" s="28">
        <f t="shared" si="15"/>
        <v>0</v>
      </c>
      <c r="P67" s="28">
        <f t="shared" si="15"/>
        <v>0</v>
      </c>
      <c r="Q67" s="28">
        <f t="shared" si="15"/>
        <v>0</v>
      </c>
      <c r="R67" s="28">
        <f t="shared" si="15"/>
        <v>0</v>
      </c>
      <c r="S67" s="28">
        <f t="shared" si="15"/>
        <v>0</v>
      </c>
      <c r="T67" s="28">
        <f t="shared" si="15"/>
        <v>0</v>
      </c>
      <c r="U67" s="28">
        <f t="shared" si="15"/>
        <v>0</v>
      </c>
      <c r="V67" s="28">
        <f t="shared" si="15"/>
        <v>0</v>
      </c>
      <c r="W67" s="28">
        <f t="shared" si="15"/>
        <v>0</v>
      </c>
      <c r="X67" s="28">
        <f t="shared" si="15"/>
        <v>0</v>
      </c>
      <c r="Y67" s="28">
        <f t="shared" si="15"/>
        <v>0</v>
      </c>
      <c r="Z67" s="28">
        <f t="shared" si="15"/>
        <v>0</v>
      </c>
      <c r="AA67" s="28">
        <f t="shared" si="15"/>
        <v>0</v>
      </c>
      <c r="AB67" s="28">
        <f t="shared" si="15"/>
        <v>0</v>
      </c>
      <c r="AC67" s="28">
        <f t="shared" si="15"/>
        <v>0</v>
      </c>
      <c r="AD67" s="28">
        <f t="shared" si="15"/>
        <v>0</v>
      </c>
      <c r="AE67" s="28">
        <f t="shared" si="15"/>
        <v>0</v>
      </c>
      <c r="AF67" s="28">
        <f t="shared" si="15"/>
        <v>0</v>
      </c>
      <c r="AG67" s="28">
        <f t="shared" si="15"/>
        <v>0</v>
      </c>
      <c r="AH67" s="28">
        <f t="shared" si="15"/>
        <v>0</v>
      </c>
      <c r="AI67" s="28">
        <f t="shared" si="15"/>
        <v>0</v>
      </c>
      <c r="AJ67" s="28">
        <f t="shared" si="15"/>
        <v>0</v>
      </c>
      <c r="AK67" s="28">
        <f t="shared" si="15"/>
        <v>0</v>
      </c>
      <c r="AL67" s="28">
        <f t="shared" si="15"/>
        <v>0</v>
      </c>
      <c r="AM67" s="28">
        <f t="shared" si="15"/>
        <v>0</v>
      </c>
      <c r="AN67" s="28">
        <f t="shared" si="15"/>
        <v>0</v>
      </c>
      <c r="AO67" s="28">
        <f t="shared" si="15"/>
        <v>0</v>
      </c>
      <c r="AP67" s="28">
        <f t="shared" si="15"/>
        <v>0</v>
      </c>
      <c r="AQ67" s="28">
        <f t="shared" si="15"/>
        <v>0</v>
      </c>
      <c r="AR67" s="28">
        <f t="shared" si="15"/>
        <v>0</v>
      </c>
      <c r="AS67" s="28">
        <f t="shared" si="15"/>
        <v>0</v>
      </c>
      <c r="AT67" s="28">
        <f t="shared" si="15"/>
        <v>0</v>
      </c>
      <c r="AU67" s="28">
        <f t="shared" si="15"/>
        <v>0</v>
      </c>
    </row>
    <row r="68" spans="2:47">
      <c r="B68" s="27" t="s">
        <v>450</v>
      </c>
      <c r="C68" s="28" t="s">
        <v>639</v>
      </c>
      <c r="D68" s="28">
        <f t="shared" ref="D68:AU68" si="16">+VLOOKUP($B68,Precios,D$62-2014,FALSE)*D42/1000000</f>
        <v>0</v>
      </c>
      <c r="E68" s="28">
        <f t="shared" si="16"/>
        <v>0</v>
      </c>
      <c r="F68" s="28">
        <f t="shared" si="16"/>
        <v>0</v>
      </c>
      <c r="G68" s="28">
        <f t="shared" si="16"/>
        <v>0</v>
      </c>
      <c r="H68" s="28">
        <f t="shared" si="16"/>
        <v>0</v>
      </c>
      <c r="I68" s="28">
        <f t="shared" si="16"/>
        <v>0</v>
      </c>
      <c r="J68" s="28">
        <f t="shared" si="16"/>
        <v>0</v>
      </c>
      <c r="K68" s="28">
        <f t="shared" si="16"/>
        <v>0</v>
      </c>
      <c r="L68" s="28">
        <f t="shared" si="16"/>
        <v>0</v>
      </c>
      <c r="M68" s="28">
        <f t="shared" si="16"/>
        <v>0</v>
      </c>
      <c r="N68" s="28">
        <f t="shared" si="16"/>
        <v>0</v>
      </c>
      <c r="O68" s="28">
        <f t="shared" si="16"/>
        <v>0</v>
      </c>
      <c r="P68" s="28">
        <f t="shared" si="16"/>
        <v>0</v>
      </c>
      <c r="Q68" s="28">
        <f t="shared" si="16"/>
        <v>0</v>
      </c>
      <c r="R68" s="28">
        <f t="shared" si="16"/>
        <v>0</v>
      </c>
      <c r="S68" s="28">
        <f t="shared" si="16"/>
        <v>0</v>
      </c>
      <c r="T68" s="28">
        <f t="shared" si="16"/>
        <v>0</v>
      </c>
      <c r="U68" s="28">
        <f t="shared" si="16"/>
        <v>0</v>
      </c>
      <c r="V68" s="28">
        <f t="shared" si="16"/>
        <v>0</v>
      </c>
      <c r="W68" s="28">
        <f t="shared" si="16"/>
        <v>0</v>
      </c>
      <c r="X68" s="28">
        <f t="shared" si="16"/>
        <v>0</v>
      </c>
      <c r="Y68" s="28">
        <f t="shared" si="16"/>
        <v>0</v>
      </c>
      <c r="Z68" s="28">
        <f t="shared" si="16"/>
        <v>0</v>
      </c>
      <c r="AA68" s="28">
        <f t="shared" si="16"/>
        <v>0</v>
      </c>
      <c r="AB68" s="28">
        <f t="shared" si="16"/>
        <v>0</v>
      </c>
      <c r="AC68" s="28">
        <f t="shared" si="16"/>
        <v>0</v>
      </c>
      <c r="AD68" s="28">
        <f t="shared" si="16"/>
        <v>0</v>
      </c>
      <c r="AE68" s="28">
        <f t="shared" si="16"/>
        <v>0</v>
      </c>
      <c r="AF68" s="28">
        <f t="shared" si="16"/>
        <v>0</v>
      </c>
      <c r="AG68" s="28">
        <f t="shared" si="16"/>
        <v>0</v>
      </c>
      <c r="AH68" s="28">
        <f t="shared" si="16"/>
        <v>0</v>
      </c>
      <c r="AI68" s="28">
        <f t="shared" si="16"/>
        <v>0</v>
      </c>
      <c r="AJ68" s="28">
        <f t="shared" si="16"/>
        <v>0</v>
      </c>
      <c r="AK68" s="28">
        <f t="shared" si="16"/>
        <v>0</v>
      </c>
      <c r="AL68" s="28">
        <f t="shared" si="16"/>
        <v>0</v>
      </c>
      <c r="AM68" s="28">
        <f t="shared" si="16"/>
        <v>0</v>
      </c>
      <c r="AN68" s="28">
        <f t="shared" si="16"/>
        <v>0</v>
      </c>
      <c r="AO68" s="28">
        <f t="shared" si="16"/>
        <v>0</v>
      </c>
      <c r="AP68" s="28">
        <f t="shared" si="16"/>
        <v>0</v>
      </c>
      <c r="AQ68" s="28">
        <f t="shared" si="16"/>
        <v>0</v>
      </c>
      <c r="AR68" s="28">
        <f t="shared" si="16"/>
        <v>0</v>
      </c>
      <c r="AS68" s="28">
        <f t="shared" si="16"/>
        <v>0</v>
      </c>
      <c r="AT68" s="28">
        <f t="shared" si="16"/>
        <v>0</v>
      </c>
      <c r="AU68" s="28">
        <f t="shared" si="16"/>
        <v>0</v>
      </c>
    </row>
    <row r="69" spans="2:47">
      <c r="B69" s="27" t="s">
        <v>389</v>
      </c>
      <c r="C69" s="28" t="s">
        <v>640</v>
      </c>
      <c r="D69" s="28">
        <f t="shared" ref="D69:AU69" si="17">+VLOOKUP($B69,Precios,D$62-2014,FALSE)*D43/1000000</f>
        <v>0</v>
      </c>
      <c r="E69" s="28">
        <f t="shared" si="17"/>
        <v>0</v>
      </c>
      <c r="F69" s="28">
        <f t="shared" si="17"/>
        <v>0</v>
      </c>
      <c r="G69" s="28">
        <f t="shared" si="17"/>
        <v>0</v>
      </c>
      <c r="H69" s="28">
        <f t="shared" si="17"/>
        <v>0</v>
      </c>
      <c r="I69" s="28">
        <f t="shared" si="17"/>
        <v>0</v>
      </c>
      <c r="J69" s="28">
        <f t="shared" si="17"/>
        <v>0</v>
      </c>
      <c r="K69" s="28">
        <f t="shared" si="17"/>
        <v>0</v>
      </c>
      <c r="L69" s="28">
        <f t="shared" si="17"/>
        <v>0</v>
      </c>
      <c r="M69" s="28">
        <f t="shared" si="17"/>
        <v>0</v>
      </c>
      <c r="N69" s="28">
        <f t="shared" si="17"/>
        <v>-7.6567327643028786</v>
      </c>
      <c r="O69" s="28">
        <f t="shared" si="17"/>
        <v>-16.242371488950024</v>
      </c>
      <c r="P69" s="28">
        <f t="shared" si="17"/>
        <v>-25.672836600268653</v>
      </c>
      <c r="Q69" s="28">
        <f t="shared" si="17"/>
        <v>-36.022390194534701</v>
      </c>
      <c r="R69" s="28">
        <f t="shared" si="17"/>
        <v>-47.035629204129648</v>
      </c>
      <c r="S69" s="28">
        <f t="shared" si="17"/>
        <v>-59.143327749718807</v>
      </c>
      <c r="T69" s="28">
        <f t="shared" si="17"/>
        <v>-71.743410856211511</v>
      </c>
      <c r="U69" s="28">
        <f t="shared" si="17"/>
        <v>-85.040724458202902</v>
      </c>
      <c r="V69" s="28">
        <f t="shared" si="17"/>
        <v>-98.779664337249102</v>
      </c>
      <c r="W69" s="28">
        <f t="shared" si="17"/>
        <v>-102.27214070834781</v>
      </c>
      <c r="X69" s="28">
        <f t="shared" si="17"/>
        <v>-106.19591808969402</v>
      </c>
      <c r="Y69" s="28">
        <f t="shared" si="17"/>
        <v>-109.99041353006177</v>
      </c>
      <c r="Z69" s="28">
        <f t="shared" si="17"/>
        <v>-112.34980110125191</v>
      </c>
      <c r="AA69" s="28">
        <f t="shared" si="17"/>
        <v>-117.21088255915789</v>
      </c>
      <c r="AB69" s="28">
        <f t="shared" si="17"/>
        <v>-120.97413279965114</v>
      </c>
      <c r="AC69" s="28">
        <f t="shared" si="17"/>
        <v>-124.01718648542479</v>
      </c>
      <c r="AD69" s="28">
        <f t="shared" si="17"/>
        <v>-127.71338825023905</v>
      </c>
      <c r="AE69" s="28">
        <f t="shared" si="17"/>
        <v>-130.64611404347622</v>
      </c>
      <c r="AF69" s="28">
        <f t="shared" si="17"/>
        <v>-131.57456525856784</v>
      </c>
      <c r="AG69" s="28">
        <f t="shared" si="17"/>
        <v>-135.35375022995461</v>
      </c>
      <c r="AH69" s="28">
        <f t="shared" si="17"/>
        <v>-137.79238865203132</v>
      </c>
      <c r="AI69" s="28">
        <f t="shared" si="17"/>
        <v>-139.5216482821329</v>
      </c>
      <c r="AJ69" s="28">
        <f t="shared" si="17"/>
        <v>-140.99458994385057</v>
      </c>
      <c r="AK69" s="28">
        <f t="shared" si="17"/>
        <v>-142.29965383883064</v>
      </c>
      <c r="AL69" s="28">
        <f t="shared" si="17"/>
        <v>-143.31167783654038</v>
      </c>
      <c r="AM69" s="28">
        <f t="shared" si="17"/>
        <v>-144.33797641731104</v>
      </c>
      <c r="AN69" s="28">
        <f t="shared" si="17"/>
        <v>-145.37843635641553</v>
      </c>
      <c r="AO69" s="28">
        <f t="shared" si="17"/>
        <v>-146.43295551419908</v>
      </c>
      <c r="AP69" s="28">
        <f t="shared" si="17"/>
        <v>-147.50144264851099</v>
      </c>
      <c r="AQ69" s="28">
        <f t="shared" si="17"/>
        <v>-148.58381722101575</v>
      </c>
      <c r="AR69" s="28">
        <f t="shared" si="17"/>
        <v>-149.68000919778362</v>
      </c>
      <c r="AS69" s="28">
        <f t="shared" si="17"/>
        <v>-150.7899588445419</v>
      </c>
      <c r="AT69" s="28">
        <f t="shared" si="17"/>
        <v>-151.91361651700058</v>
      </c>
      <c r="AU69" s="28">
        <f t="shared" si="17"/>
        <v>-153.05094244665304</v>
      </c>
    </row>
    <row r="70" spans="2:47">
      <c r="B70" s="27" t="s">
        <v>449</v>
      </c>
      <c r="C70" s="28" t="s">
        <v>641</v>
      </c>
      <c r="D70" s="28">
        <f t="shared" ref="D70:AU70" si="18">+VLOOKUP($B70,Precios,D$62-2014,FALSE)*D44/1000000</f>
        <v>0</v>
      </c>
      <c r="E70" s="28">
        <f t="shared" si="18"/>
        <v>0</v>
      </c>
      <c r="F70" s="28">
        <f t="shared" si="18"/>
        <v>0</v>
      </c>
      <c r="G70" s="28">
        <f t="shared" si="18"/>
        <v>0</v>
      </c>
      <c r="H70" s="28">
        <f t="shared" si="18"/>
        <v>0</v>
      </c>
      <c r="I70" s="28">
        <f t="shared" si="18"/>
        <v>0</v>
      </c>
      <c r="J70" s="28">
        <f t="shared" si="18"/>
        <v>0</v>
      </c>
      <c r="K70" s="28">
        <f t="shared" si="18"/>
        <v>0</v>
      </c>
      <c r="L70" s="28">
        <f t="shared" si="18"/>
        <v>0</v>
      </c>
      <c r="M70" s="28">
        <f t="shared" si="18"/>
        <v>0</v>
      </c>
      <c r="N70" s="28">
        <f t="shared" si="18"/>
        <v>0</v>
      </c>
      <c r="O70" s="28">
        <f t="shared" si="18"/>
        <v>0</v>
      </c>
      <c r="P70" s="28">
        <f t="shared" si="18"/>
        <v>0</v>
      </c>
      <c r="Q70" s="28">
        <f t="shared" si="18"/>
        <v>0</v>
      </c>
      <c r="R70" s="28">
        <f t="shared" si="18"/>
        <v>0</v>
      </c>
      <c r="S70" s="28">
        <f t="shared" si="18"/>
        <v>0</v>
      </c>
      <c r="T70" s="28">
        <f t="shared" si="18"/>
        <v>0</v>
      </c>
      <c r="U70" s="28">
        <f t="shared" si="18"/>
        <v>0</v>
      </c>
      <c r="V70" s="28">
        <f t="shared" si="18"/>
        <v>0</v>
      </c>
      <c r="W70" s="28">
        <f t="shared" si="18"/>
        <v>0</v>
      </c>
      <c r="X70" s="28">
        <f t="shared" si="18"/>
        <v>0</v>
      </c>
      <c r="Y70" s="28">
        <f t="shared" si="18"/>
        <v>0</v>
      </c>
      <c r="Z70" s="28">
        <f t="shared" si="18"/>
        <v>0</v>
      </c>
      <c r="AA70" s="28">
        <f t="shared" si="18"/>
        <v>0</v>
      </c>
      <c r="AB70" s="28">
        <f t="shared" si="18"/>
        <v>0</v>
      </c>
      <c r="AC70" s="28">
        <f t="shared" si="18"/>
        <v>0</v>
      </c>
      <c r="AD70" s="28">
        <f t="shared" si="18"/>
        <v>0</v>
      </c>
      <c r="AE70" s="28">
        <f t="shared" si="18"/>
        <v>0</v>
      </c>
      <c r="AF70" s="28">
        <f t="shared" si="18"/>
        <v>0</v>
      </c>
      <c r="AG70" s="28">
        <f t="shared" si="18"/>
        <v>0</v>
      </c>
      <c r="AH70" s="28">
        <f t="shared" si="18"/>
        <v>0</v>
      </c>
      <c r="AI70" s="28">
        <f t="shared" si="18"/>
        <v>0</v>
      </c>
      <c r="AJ70" s="28">
        <f t="shared" si="18"/>
        <v>0</v>
      </c>
      <c r="AK70" s="28">
        <f t="shared" si="18"/>
        <v>0</v>
      </c>
      <c r="AL70" s="28">
        <f t="shared" si="18"/>
        <v>0</v>
      </c>
      <c r="AM70" s="28">
        <f t="shared" si="18"/>
        <v>0</v>
      </c>
      <c r="AN70" s="28">
        <f t="shared" si="18"/>
        <v>0</v>
      </c>
      <c r="AO70" s="28">
        <f t="shared" si="18"/>
        <v>0</v>
      </c>
      <c r="AP70" s="28">
        <f t="shared" si="18"/>
        <v>0</v>
      </c>
      <c r="AQ70" s="28">
        <f t="shared" si="18"/>
        <v>0</v>
      </c>
      <c r="AR70" s="28">
        <f t="shared" si="18"/>
        <v>0</v>
      </c>
      <c r="AS70" s="28">
        <f t="shared" si="18"/>
        <v>0</v>
      </c>
      <c r="AT70" s="28">
        <f t="shared" si="18"/>
        <v>0</v>
      </c>
      <c r="AU70" s="28">
        <f t="shared" si="18"/>
        <v>0</v>
      </c>
    </row>
    <row r="71" spans="2:47">
      <c r="B71" s="27" t="s">
        <v>429</v>
      </c>
      <c r="C71" s="28" t="s">
        <v>642</v>
      </c>
      <c r="D71" s="28">
        <f t="shared" ref="D71:AU71" si="19">+VLOOKUP($B71,Precios,D$62-2014,FALSE)*D45/1000000</f>
        <v>0</v>
      </c>
      <c r="E71" s="28">
        <f t="shared" si="19"/>
        <v>0</v>
      </c>
      <c r="F71" s="28">
        <f t="shared" si="19"/>
        <v>0</v>
      </c>
      <c r="G71" s="28">
        <f t="shared" si="19"/>
        <v>0</v>
      </c>
      <c r="H71" s="28">
        <f t="shared" si="19"/>
        <v>0</v>
      </c>
      <c r="I71" s="28">
        <f t="shared" si="19"/>
        <v>0</v>
      </c>
      <c r="J71" s="28">
        <f t="shared" si="19"/>
        <v>0</v>
      </c>
      <c r="K71" s="28">
        <f t="shared" si="19"/>
        <v>0</v>
      </c>
      <c r="L71" s="28">
        <f t="shared" si="19"/>
        <v>0</v>
      </c>
      <c r="M71" s="28">
        <f t="shared" si="19"/>
        <v>0</v>
      </c>
      <c r="N71" s="28">
        <f t="shared" si="19"/>
        <v>0</v>
      </c>
      <c r="O71" s="28">
        <f t="shared" si="19"/>
        <v>0</v>
      </c>
      <c r="P71" s="28">
        <f t="shared" si="19"/>
        <v>0</v>
      </c>
      <c r="Q71" s="28">
        <f t="shared" si="19"/>
        <v>0</v>
      </c>
      <c r="R71" s="28">
        <f t="shared" si="19"/>
        <v>0</v>
      </c>
      <c r="S71" s="28">
        <f t="shared" si="19"/>
        <v>0</v>
      </c>
      <c r="T71" s="28">
        <f t="shared" si="19"/>
        <v>0</v>
      </c>
      <c r="U71" s="28">
        <f t="shared" si="19"/>
        <v>0</v>
      </c>
      <c r="V71" s="28">
        <f t="shared" si="19"/>
        <v>0</v>
      </c>
      <c r="W71" s="28">
        <f t="shared" si="19"/>
        <v>0</v>
      </c>
      <c r="X71" s="28">
        <f t="shared" si="19"/>
        <v>0</v>
      </c>
      <c r="Y71" s="28">
        <f t="shared" si="19"/>
        <v>0</v>
      </c>
      <c r="Z71" s="28">
        <f t="shared" si="19"/>
        <v>0</v>
      </c>
      <c r="AA71" s="28">
        <f t="shared" si="19"/>
        <v>0</v>
      </c>
      <c r="AB71" s="28">
        <f t="shared" si="19"/>
        <v>0</v>
      </c>
      <c r="AC71" s="28">
        <f t="shared" si="19"/>
        <v>0</v>
      </c>
      <c r="AD71" s="28">
        <f t="shared" si="19"/>
        <v>0</v>
      </c>
      <c r="AE71" s="28">
        <f t="shared" si="19"/>
        <v>0</v>
      </c>
      <c r="AF71" s="28">
        <f t="shared" si="19"/>
        <v>0</v>
      </c>
      <c r="AG71" s="28">
        <f t="shared" si="19"/>
        <v>0</v>
      </c>
      <c r="AH71" s="28">
        <f t="shared" si="19"/>
        <v>0</v>
      </c>
      <c r="AI71" s="28">
        <f t="shared" si="19"/>
        <v>0</v>
      </c>
      <c r="AJ71" s="28">
        <f t="shared" si="19"/>
        <v>0</v>
      </c>
      <c r="AK71" s="28">
        <f t="shared" si="19"/>
        <v>0</v>
      </c>
      <c r="AL71" s="28">
        <f t="shared" si="19"/>
        <v>0</v>
      </c>
      <c r="AM71" s="28">
        <f t="shared" si="19"/>
        <v>0</v>
      </c>
      <c r="AN71" s="28">
        <f t="shared" si="19"/>
        <v>0</v>
      </c>
      <c r="AO71" s="28">
        <f t="shared" si="19"/>
        <v>0</v>
      </c>
      <c r="AP71" s="28">
        <f t="shared" si="19"/>
        <v>0</v>
      </c>
      <c r="AQ71" s="28">
        <f t="shared" si="19"/>
        <v>0</v>
      </c>
      <c r="AR71" s="28">
        <f t="shared" si="19"/>
        <v>0</v>
      </c>
      <c r="AS71" s="28">
        <f t="shared" si="19"/>
        <v>0</v>
      </c>
      <c r="AT71" s="28">
        <f t="shared" si="19"/>
        <v>0</v>
      </c>
      <c r="AU71" s="28">
        <f t="shared" si="19"/>
        <v>0</v>
      </c>
    </row>
    <row r="72" spans="2:47">
      <c r="B72" s="27" t="s">
        <v>430</v>
      </c>
      <c r="C72" s="28" t="s">
        <v>643</v>
      </c>
      <c r="D72" s="28">
        <f t="shared" ref="D72:AU72" si="20">+VLOOKUP($B72,Precios,D$62-2014,FALSE)*D46/1000000</f>
        <v>0</v>
      </c>
      <c r="E72" s="28">
        <f t="shared" si="20"/>
        <v>0</v>
      </c>
      <c r="F72" s="28">
        <f t="shared" si="20"/>
        <v>0</v>
      </c>
      <c r="G72" s="28">
        <f t="shared" si="20"/>
        <v>0</v>
      </c>
      <c r="H72" s="28">
        <f t="shared" si="20"/>
        <v>0</v>
      </c>
      <c r="I72" s="28">
        <f t="shared" si="20"/>
        <v>0</v>
      </c>
      <c r="J72" s="28">
        <f t="shared" si="20"/>
        <v>0</v>
      </c>
      <c r="K72" s="28">
        <f t="shared" si="20"/>
        <v>0</v>
      </c>
      <c r="L72" s="28">
        <f t="shared" si="20"/>
        <v>0</v>
      </c>
      <c r="M72" s="28">
        <f t="shared" si="20"/>
        <v>0</v>
      </c>
      <c r="N72" s="28">
        <f t="shared" si="20"/>
        <v>0</v>
      </c>
      <c r="O72" s="28">
        <f t="shared" si="20"/>
        <v>0</v>
      </c>
      <c r="P72" s="28">
        <f t="shared" si="20"/>
        <v>0</v>
      </c>
      <c r="Q72" s="28">
        <f t="shared" si="20"/>
        <v>0</v>
      </c>
      <c r="R72" s="28">
        <f t="shared" si="20"/>
        <v>0</v>
      </c>
      <c r="S72" s="28">
        <f t="shared" si="20"/>
        <v>0</v>
      </c>
      <c r="T72" s="28">
        <f t="shared" si="20"/>
        <v>0</v>
      </c>
      <c r="U72" s="28">
        <f t="shared" si="20"/>
        <v>0</v>
      </c>
      <c r="V72" s="28">
        <f t="shared" si="20"/>
        <v>0</v>
      </c>
      <c r="W72" s="28">
        <f t="shared" si="20"/>
        <v>0</v>
      </c>
      <c r="X72" s="28">
        <f t="shared" si="20"/>
        <v>0</v>
      </c>
      <c r="Y72" s="28">
        <f t="shared" si="20"/>
        <v>0</v>
      </c>
      <c r="Z72" s="28">
        <f t="shared" si="20"/>
        <v>0</v>
      </c>
      <c r="AA72" s="28">
        <f t="shared" si="20"/>
        <v>0</v>
      </c>
      <c r="AB72" s="28">
        <f t="shared" si="20"/>
        <v>0</v>
      </c>
      <c r="AC72" s="28">
        <f t="shared" si="20"/>
        <v>0</v>
      </c>
      <c r="AD72" s="28">
        <f t="shared" si="20"/>
        <v>0</v>
      </c>
      <c r="AE72" s="28">
        <f t="shared" si="20"/>
        <v>0</v>
      </c>
      <c r="AF72" s="28">
        <f t="shared" si="20"/>
        <v>0</v>
      </c>
      <c r="AG72" s="28">
        <f t="shared" si="20"/>
        <v>0</v>
      </c>
      <c r="AH72" s="28">
        <f t="shared" si="20"/>
        <v>0</v>
      </c>
      <c r="AI72" s="28">
        <f t="shared" si="20"/>
        <v>0</v>
      </c>
      <c r="AJ72" s="28">
        <f t="shared" si="20"/>
        <v>0</v>
      </c>
      <c r="AK72" s="28">
        <f t="shared" si="20"/>
        <v>0</v>
      </c>
      <c r="AL72" s="28">
        <f t="shared" si="20"/>
        <v>0</v>
      </c>
      <c r="AM72" s="28">
        <f t="shared" si="20"/>
        <v>0</v>
      </c>
      <c r="AN72" s="28">
        <f t="shared" si="20"/>
        <v>0</v>
      </c>
      <c r="AO72" s="28">
        <f t="shared" si="20"/>
        <v>0</v>
      </c>
      <c r="AP72" s="28">
        <f t="shared" si="20"/>
        <v>0</v>
      </c>
      <c r="AQ72" s="28">
        <f t="shared" si="20"/>
        <v>0</v>
      </c>
      <c r="AR72" s="28">
        <f t="shared" si="20"/>
        <v>0</v>
      </c>
      <c r="AS72" s="28">
        <f t="shared" si="20"/>
        <v>0</v>
      </c>
      <c r="AT72" s="28">
        <f t="shared" si="20"/>
        <v>0</v>
      </c>
      <c r="AU72" s="28">
        <f t="shared" si="20"/>
        <v>0</v>
      </c>
    </row>
    <row r="73" spans="2:47">
      <c r="B73" s="27" t="s">
        <v>447</v>
      </c>
      <c r="C73" s="28" t="s">
        <v>644</v>
      </c>
      <c r="D73" s="28">
        <f t="shared" ref="D73:AU73" si="21">+VLOOKUP($B73,Precios,D$62-2014,FALSE)*D47/1000000</f>
        <v>0</v>
      </c>
      <c r="E73" s="28">
        <f t="shared" si="21"/>
        <v>0</v>
      </c>
      <c r="F73" s="28">
        <f t="shared" si="21"/>
        <v>0</v>
      </c>
      <c r="G73" s="28">
        <f t="shared" si="21"/>
        <v>0</v>
      </c>
      <c r="H73" s="28">
        <f t="shared" si="21"/>
        <v>0</v>
      </c>
      <c r="I73" s="28">
        <f t="shared" si="21"/>
        <v>0</v>
      </c>
      <c r="J73" s="28">
        <f t="shared" si="21"/>
        <v>0</v>
      </c>
      <c r="K73" s="28">
        <f t="shared" si="21"/>
        <v>0</v>
      </c>
      <c r="L73" s="28">
        <f t="shared" si="21"/>
        <v>0</v>
      </c>
      <c r="M73" s="28">
        <f t="shared" si="21"/>
        <v>0</v>
      </c>
      <c r="N73" s="28">
        <f t="shared" si="21"/>
        <v>0</v>
      </c>
      <c r="O73" s="28">
        <f t="shared" si="21"/>
        <v>0</v>
      </c>
      <c r="P73" s="28">
        <f t="shared" si="21"/>
        <v>0</v>
      </c>
      <c r="Q73" s="28">
        <f t="shared" si="21"/>
        <v>0</v>
      </c>
      <c r="R73" s="28">
        <f t="shared" si="21"/>
        <v>0</v>
      </c>
      <c r="S73" s="28">
        <f t="shared" si="21"/>
        <v>0</v>
      </c>
      <c r="T73" s="28">
        <f t="shared" si="21"/>
        <v>0</v>
      </c>
      <c r="U73" s="28">
        <f t="shared" si="21"/>
        <v>0</v>
      </c>
      <c r="V73" s="28">
        <f t="shared" si="21"/>
        <v>0</v>
      </c>
      <c r="W73" s="28">
        <f t="shared" si="21"/>
        <v>0</v>
      </c>
      <c r="X73" s="28">
        <f t="shared" si="21"/>
        <v>0</v>
      </c>
      <c r="Y73" s="28">
        <f t="shared" si="21"/>
        <v>0</v>
      </c>
      <c r="Z73" s="28">
        <f t="shared" si="21"/>
        <v>0</v>
      </c>
      <c r="AA73" s="28">
        <f t="shared" si="21"/>
        <v>0</v>
      </c>
      <c r="AB73" s="28">
        <f t="shared" si="21"/>
        <v>0</v>
      </c>
      <c r="AC73" s="28">
        <f t="shared" si="21"/>
        <v>0</v>
      </c>
      <c r="AD73" s="28">
        <f t="shared" si="21"/>
        <v>0</v>
      </c>
      <c r="AE73" s="28">
        <f t="shared" si="21"/>
        <v>0</v>
      </c>
      <c r="AF73" s="28">
        <f t="shared" si="21"/>
        <v>0</v>
      </c>
      <c r="AG73" s="28">
        <f t="shared" si="21"/>
        <v>0</v>
      </c>
      <c r="AH73" s="28">
        <f t="shared" si="21"/>
        <v>0</v>
      </c>
      <c r="AI73" s="28">
        <f t="shared" si="21"/>
        <v>0</v>
      </c>
      <c r="AJ73" s="28">
        <f t="shared" si="21"/>
        <v>0</v>
      </c>
      <c r="AK73" s="28">
        <f t="shared" si="21"/>
        <v>0</v>
      </c>
      <c r="AL73" s="28">
        <f t="shared" si="21"/>
        <v>0</v>
      </c>
      <c r="AM73" s="28">
        <f t="shared" si="21"/>
        <v>0</v>
      </c>
      <c r="AN73" s="28">
        <f t="shared" si="21"/>
        <v>0</v>
      </c>
      <c r="AO73" s="28">
        <f t="shared" si="21"/>
        <v>0</v>
      </c>
      <c r="AP73" s="28">
        <f t="shared" si="21"/>
        <v>0</v>
      </c>
      <c r="AQ73" s="28">
        <f t="shared" si="21"/>
        <v>0</v>
      </c>
      <c r="AR73" s="28">
        <f t="shared" si="21"/>
        <v>0</v>
      </c>
      <c r="AS73" s="28">
        <f t="shared" si="21"/>
        <v>0</v>
      </c>
      <c r="AT73" s="28">
        <f t="shared" si="21"/>
        <v>0</v>
      </c>
      <c r="AU73" s="28">
        <f t="shared" si="21"/>
        <v>0</v>
      </c>
    </row>
    <row r="74" spans="2:47">
      <c r="B74" s="27" t="s">
        <v>394</v>
      </c>
      <c r="C74" s="28" t="s">
        <v>645</v>
      </c>
      <c r="D74" s="28">
        <f t="shared" ref="D74:AU74" si="22">+VLOOKUP($B74,Precios,D$62-2014,FALSE)*D48/1000000</f>
        <v>0</v>
      </c>
      <c r="E74" s="28">
        <f t="shared" si="22"/>
        <v>0</v>
      </c>
      <c r="F74" s="28">
        <f t="shared" si="22"/>
        <v>0</v>
      </c>
      <c r="G74" s="28">
        <f t="shared" si="22"/>
        <v>0</v>
      </c>
      <c r="H74" s="28">
        <f t="shared" si="22"/>
        <v>0</v>
      </c>
      <c r="I74" s="28">
        <f t="shared" si="22"/>
        <v>0</v>
      </c>
      <c r="J74" s="28">
        <f t="shared" si="22"/>
        <v>0</v>
      </c>
      <c r="K74" s="28">
        <f t="shared" si="22"/>
        <v>0</v>
      </c>
      <c r="L74" s="28">
        <f t="shared" si="22"/>
        <v>0</v>
      </c>
      <c r="M74" s="28">
        <f t="shared" si="22"/>
        <v>0</v>
      </c>
      <c r="N74" s="28">
        <f t="shared" si="22"/>
        <v>0</v>
      </c>
      <c r="O74" s="28">
        <f t="shared" si="22"/>
        <v>0</v>
      </c>
      <c r="P74" s="28">
        <f t="shared" si="22"/>
        <v>0</v>
      </c>
      <c r="Q74" s="28">
        <f t="shared" si="22"/>
        <v>0</v>
      </c>
      <c r="R74" s="28">
        <f t="shared" si="22"/>
        <v>0</v>
      </c>
      <c r="S74" s="28">
        <f t="shared" si="22"/>
        <v>0</v>
      </c>
      <c r="T74" s="28">
        <f t="shared" si="22"/>
        <v>0</v>
      </c>
      <c r="U74" s="28">
        <f t="shared" si="22"/>
        <v>0</v>
      </c>
      <c r="V74" s="28">
        <f t="shared" si="22"/>
        <v>0</v>
      </c>
      <c r="W74" s="28">
        <f t="shared" si="22"/>
        <v>0</v>
      </c>
      <c r="X74" s="28">
        <f t="shared" si="22"/>
        <v>0</v>
      </c>
      <c r="Y74" s="28">
        <f t="shared" si="22"/>
        <v>0</v>
      </c>
      <c r="Z74" s="28">
        <f t="shared" si="22"/>
        <v>0</v>
      </c>
      <c r="AA74" s="28">
        <f t="shared" si="22"/>
        <v>0</v>
      </c>
      <c r="AB74" s="28">
        <f t="shared" si="22"/>
        <v>0</v>
      </c>
      <c r="AC74" s="28">
        <f t="shared" si="22"/>
        <v>0</v>
      </c>
      <c r="AD74" s="28">
        <f t="shared" si="22"/>
        <v>0</v>
      </c>
      <c r="AE74" s="28">
        <f t="shared" si="22"/>
        <v>0</v>
      </c>
      <c r="AF74" s="28">
        <f t="shared" si="22"/>
        <v>0</v>
      </c>
      <c r="AG74" s="28">
        <f t="shared" si="22"/>
        <v>0</v>
      </c>
      <c r="AH74" s="28">
        <f t="shared" si="22"/>
        <v>0</v>
      </c>
      <c r="AI74" s="28">
        <f t="shared" si="22"/>
        <v>0</v>
      </c>
      <c r="AJ74" s="28">
        <f t="shared" si="22"/>
        <v>0</v>
      </c>
      <c r="AK74" s="28">
        <f t="shared" si="22"/>
        <v>0</v>
      </c>
      <c r="AL74" s="28">
        <f t="shared" si="22"/>
        <v>0</v>
      </c>
      <c r="AM74" s="28">
        <f t="shared" si="22"/>
        <v>0</v>
      </c>
      <c r="AN74" s="28">
        <f t="shared" si="22"/>
        <v>0</v>
      </c>
      <c r="AO74" s="28">
        <f t="shared" si="22"/>
        <v>0</v>
      </c>
      <c r="AP74" s="28">
        <f t="shared" si="22"/>
        <v>0</v>
      </c>
      <c r="AQ74" s="28">
        <f t="shared" si="22"/>
        <v>0</v>
      </c>
      <c r="AR74" s="28">
        <f t="shared" si="22"/>
        <v>0</v>
      </c>
      <c r="AS74" s="28">
        <f t="shared" si="22"/>
        <v>0</v>
      </c>
      <c r="AT74" s="28">
        <f t="shared" si="22"/>
        <v>0</v>
      </c>
      <c r="AU74" s="28">
        <f t="shared" si="22"/>
        <v>0</v>
      </c>
    </row>
    <row r="75" spans="2:47">
      <c r="B75" s="27" t="s">
        <v>395</v>
      </c>
      <c r="C75" s="28" t="s">
        <v>646</v>
      </c>
      <c r="D75" s="28">
        <f t="shared" ref="D75:AU75" si="23">+VLOOKUP($B75,Precios,D$62-2014,FALSE)*D49/1000000</f>
        <v>0</v>
      </c>
      <c r="E75" s="28">
        <f t="shared" si="23"/>
        <v>0</v>
      </c>
      <c r="F75" s="28">
        <f t="shared" si="23"/>
        <v>0</v>
      </c>
      <c r="G75" s="28">
        <f t="shared" si="23"/>
        <v>0</v>
      </c>
      <c r="H75" s="28">
        <f t="shared" si="23"/>
        <v>0</v>
      </c>
      <c r="I75" s="28">
        <f t="shared" si="23"/>
        <v>0</v>
      </c>
      <c r="J75" s="28">
        <f t="shared" si="23"/>
        <v>0</v>
      </c>
      <c r="K75" s="28">
        <f t="shared" si="23"/>
        <v>0</v>
      </c>
      <c r="L75" s="28">
        <f t="shared" si="23"/>
        <v>0</v>
      </c>
      <c r="M75" s="28">
        <f t="shared" si="23"/>
        <v>0</v>
      </c>
      <c r="N75" s="28">
        <f t="shared" si="23"/>
        <v>0</v>
      </c>
      <c r="O75" s="28">
        <f t="shared" si="23"/>
        <v>0</v>
      </c>
      <c r="P75" s="28">
        <f t="shared" si="23"/>
        <v>0</v>
      </c>
      <c r="Q75" s="28">
        <f t="shared" si="23"/>
        <v>0</v>
      </c>
      <c r="R75" s="28">
        <f t="shared" si="23"/>
        <v>0</v>
      </c>
      <c r="S75" s="28">
        <f t="shared" si="23"/>
        <v>0</v>
      </c>
      <c r="T75" s="28">
        <f t="shared" si="23"/>
        <v>0</v>
      </c>
      <c r="U75" s="28">
        <f t="shared" si="23"/>
        <v>0</v>
      </c>
      <c r="V75" s="28">
        <f t="shared" si="23"/>
        <v>0</v>
      </c>
      <c r="W75" s="28">
        <f t="shared" si="23"/>
        <v>0</v>
      </c>
      <c r="X75" s="28">
        <f t="shared" si="23"/>
        <v>0</v>
      </c>
      <c r="Y75" s="28">
        <f t="shared" si="23"/>
        <v>0</v>
      </c>
      <c r="Z75" s="28">
        <f t="shared" si="23"/>
        <v>0</v>
      </c>
      <c r="AA75" s="28">
        <f t="shared" si="23"/>
        <v>0</v>
      </c>
      <c r="AB75" s="28">
        <f t="shared" si="23"/>
        <v>0</v>
      </c>
      <c r="AC75" s="28">
        <f t="shared" si="23"/>
        <v>0</v>
      </c>
      <c r="AD75" s="28">
        <f t="shared" si="23"/>
        <v>0</v>
      </c>
      <c r="AE75" s="28">
        <f t="shared" si="23"/>
        <v>0</v>
      </c>
      <c r="AF75" s="28">
        <f t="shared" si="23"/>
        <v>0</v>
      </c>
      <c r="AG75" s="28">
        <f t="shared" si="23"/>
        <v>0</v>
      </c>
      <c r="AH75" s="28">
        <f t="shared" si="23"/>
        <v>0</v>
      </c>
      <c r="AI75" s="28">
        <f t="shared" si="23"/>
        <v>0</v>
      </c>
      <c r="AJ75" s="28">
        <f t="shared" si="23"/>
        <v>0</v>
      </c>
      <c r="AK75" s="28">
        <f t="shared" si="23"/>
        <v>0</v>
      </c>
      <c r="AL75" s="28">
        <f t="shared" si="23"/>
        <v>0</v>
      </c>
      <c r="AM75" s="28">
        <f t="shared" si="23"/>
        <v>0</v>
      </c>
      <c r="AN75" s="28">
        <f t="shared" si="23"/>
        <v>0</v>
      </c>
      <c r="AO75" s="28">
        <f t="shared" si="23"/>
        <v>0</v>
      </c>
      <c r="AP75" s="28">
        <f t="shared" si="23"/>
        <v>0</v>
      </c>
      <c r="AQ75" s="28">
        <f t="shared" si="23"/>
        <v>0</v>
      </c>
      <c r="AR75" s="28">
        <f t="shared" si="23"/>
        <v>0</v>
      </c>
      <c r="AS75" s="28">
        <f t="shared" si="23"/>
        <v>0</v>
      </c>
      <c r="AT75" s="28">
        <f t="shared" si="23"/>
        <v>0</v>
      </c>
      <c r="AU75" s="28">
        <f t="shared" si="23"/>
        <v>0</v>
      </c>
    </row>
    <row r="76" spans="2:47">
      <c r="B76" s="27" t="s">
        <v>396</v>
      </c>
      <c r="C76" s="28" t="s">
        <v>647</v>
      </c>
      <c r="D76" s="28">
        <f t="shared" ref="D76:AU76" si="24">+VLOOKUP($B76,Precios,D$62-2014,FALSE)*D50/1000000</f>
        <v>0</v>
      </c>
      <c r="E76" s="28">
        <f t="shared" si="24"/>
        <v>0</v>
      </c>
      <c r="F76" s="28">
        <f t="shared" si="24"/>
        <v>0</v>
      </c>
      <c r="G76" s="28">
        <f t="shared" si="24"/>
        <v>0</v>
      </c>
      <c r="H76" s="28">
        <f t="shared" si="24"/>
        <v>0</v>
      </c>
      <c r="I76" s="28">
        <f t="shared" si="24"/>
        <v>0</v>
      </c>
      <c r="J76" s="28">
        <f t="shared" si="24"/>
        <v>0</v>
      </c>
      <c r="K76" s="28">
        <f t="shared" si="24"/>
        <v>0</v>
      </c>
      <c r="L76" s="28">
        <f t="shared" si="24"/>
        <v>0</v>
      </c>
      <c r="M76" s="28">
        <f t="shared" si="24"/>
        <v>0</v>
      </c>
      <c r="N76" s="28">
        <f t="shared" si="24"/>
        <v>0</v>
      </c>
      <c r="O76" s="28">
        <f t="shared" si="24"/>
        <v>0</v>
      </c>
      <c r="P76" s="28">
        <f t="shared" si="24"/>
        <v>0</v>
      </c>
      <c r="Q76" s="28">
        <f t="shared" si="24"/>
        <v>0</v>
      </c>
      <c r="R76" s="28">
        <f t="shared" si="24"/>
        <v>0</v>
      </c>
      <c r="S76" s="28">
        <f t="shared" si="24"/>
        <v>0</v>
      </c>
      <c r="T76" s="28">
        <f t="shared" si="24"/>
        <v>0</v>
      </c>
      <c r="U76" s="28">
        <f t="shared" si="24"/>
        <v>0</v>
      </c>
      <c r="V76" s="28">
        <f t="shared" si="24"/>
        <v>0</v>
      </c>
      <c r="W76" s="28">
        <f t="shared" si="24"/>
        <v>0</v>
      </c>
      <c r="X76" s="28">
        <f t="shared" si="24"/>
        <v>0</v>
      </c>
      <c r="Y76" s="28">
        <f t="shared" si="24"/>
        <v>0</v>
      </c>
      <c r="Z76" s="28">
        <f t="shared" si="24"/>
        <v>0</v>
      </c>
      <c r="AA76" s="28">
        <f t="shared" si="24"/>
        <v>0</v>
      </c>
      <c r="AB76" s="28">
        <f t="shared" si="24"/>
        <v>0</v>
      </c>
      <c r="AC76" s="28">
        <f t="shared" si="24"/>
        <v>0</v>
      </c>
      <c r="AD76" s="28">
        <f t="shared" si="24"/>
        <v>0</v>
      </c>
      <c r="AE76" s="28">
        <f t="shared" si="24"/>
        <v>0</v>
      </c>
      <c r="AF76" s="28">
        <f t="shared" si="24"/>
        <v>0</v>
      </c>
      <c r="AG76" s="28">
        <f t="shared" si="24"/>
        <v>0</v>
      </c>
      <c r="AH76" s="28">
        <f t="shared" si="24"/>
        <v>0</v>
      </c>
      <c r="AI76" s="28">
        <f t="shared" si="24"/>
        <v>0</v>
      </c>
      <c r="AJ76" s="28">
        <f t="shared" si="24"/>
        <v>0</v>
      </c>
      <c r="AK76" s="28">
        <f t="shared" si="24"/>
        <v>0</v>
      </c>
      <c r="AL76" s="28">
        <f t="shared" si="24"/>
        <v>0</v>
      </c>
      <c r="AM76" s="28">
        <f t="shared" si="24"/>
        <v>0</v>
      </c>
      <c r="AN76" s="28">
        <f t="shared" si="24"/>
        <v>0</v>
      </c>
      <c r="AO76" s="28">
        <f t="shared" si="24"/>
        <v>0</v>
      </c>
      <c r="AP76" s="28">
        <f t="shared" si="24"/>
        <v>0</v>
      </c>
      <c r="AQ76" s="28">
        <f t="shared" si="24"/>
        <v>0</v>
      </c>
      <c r="AR76" s="28">
        <f t="shared" si="24"/>
        <v>0</v>
      </c>
      <c r="AS76" s="28">
        <f t="shared" si="24"/>
        <v>0</v>
      </c>
      <c r="AT76" s="28">
        <f t="shared" si="24"/>
        <v>0</v>
      </c>
      <c r="AU76" s="28">
        <f t="shared" si="24"/>
        <v>0</v>
      </c>
    </row>
    <row r="77" spans="2:47">
      <c r="B77" s="27" t="s">
        <v>501</v>
      </c>
      <c r="C77" s="29" t="s">
        <v>648</v>
      </c>
      <c r="D77" s="30">
        <f t="shared" ref="D77:AU77" si="25">SUM(D63:D76)</f>
        <v>0</v>
      </c>
      <c r="E77" s="30">
        <f t="shared" si="25"/>
        <v>0</v>
      </c>
      <c r="F77" s="30">
        <f t="shared" si="25"/>
        <v>0</v>
      </c>
      <c r="G77" s="30">
        <f t="shared" si="25"/>
        <v>0</v>
      </c>
      <c r="H77" s="30">
        <f t="shared" si="25"/>
        <v>0</v>
      </c>
      <c r="I77" s="30">
        <f t="shared" si="25"/>
        <v>0</v>
      </c>
      <c r="J77" s="30">
        <f t="shared" si="25"/>
        <v>0</v>
      </c>
      <c r="K77" s="30">
        <f t="shared" si="25"/>
        <v>0</v>
      </c>
      <c r="L77" s="30">
        <f t="shared" si="25"/>
        <v>0</v>
      </c>
      <c r="M77" s="30">
        <f t="shared" si="25"/>
        <v>0</v>
      </c>
      <c r="N77" s="30">
        <f t="shared" si="25"/>
        <v>-5.104488509535253</v>
      </c>
      <c r="O77" s="30">
        <f t="shared" si="25"/>
        <v>-10.828247659300015</v>
      </c>
      <c r="P77" s="30">
        <f t="shared" si="25"/>
        <v>-17.115224400179102</v>
      </c>
      <c r="Q77" s="30">
        <f t="shared" si="25"/>
        <v>-24.014926796356463</v>
      </c>
      <c r="R77" s="30">
        <f t="shared" si="25"/>
        <v>-31.35708613608643</v>
      </c>
      <c r="S77" s="30">
        <f t="shared" si="25"/>
        <v>-39.428885166479205</v>
      </c>
      <c r="T77" s="30">
        <f t="shared" si="25"/>
        <v>-47.828940570807674</v>
      </c>
      <c r="U77" s="30">
        <f t="shared" si="25"/>
        <v>-56.693816305468609</v>
      </c>
      <c r="V77" s="30">
        <f t="shared" si="25"/>
        <v>-65.853109558166068</v>
      </c>
      <c r="W77" s="30">
        <f t="shared" si="25"/>
        <v>-68.181427138898528</v>
      </c>
      <c r="X77" s="30">
        <f t="shared" si="25"/>
        <v>-70.797278726462679</v>
      </c>
      <c r="Y77" s="30">
        <f t="shared" si="25"/>
        <v>-73.32694235337452</v>
      </c>
      <c r="Z77" s="30">
        <f t="shared" si="25"/>
        <v>-74.899867400834609</v>
      </c>
      <c r="AA77" s="30">
        <f t="shared" si="25"/>
        <v>-78.14058837277193</v>
      </c>
      <c r="AB77" s="30">
        <f t="shared" si="25"/>
        <v>-80.649421866434096</v>
      </c>
      <c r="AC77" s="30">
        <f t="shared" si="25"/>
        <v>-82.67812432361653</v>
      </c>
      <c r="AD77" s="30">
        <f t="shared" si="25"/>
        <v>-85.142258833492704</v>
      </c>
      <c r="AE77" s="30">
        <f t="shared" si="25"/>
        <v>-87.097409362317478</v>
      </c>
      <c r="AF77" s="30">
        <f t="shared" si="25"/>
        <v>-87.716376839045239</v>
      </c>
      <c r="AG77" s="30">
        <f t="shared" si="25"/>
        <v>-90.235833486636409</v>
      </c>
      <c r="AH77" s="30">
        <f t="shared" si="25"/>
        <v>-91.861592434687537</v>
      </c>
      <c r="AI77" s="30">
        <f t="shared" si="25"/>
        <v>-93.014432188088605</v>
      </c>
      <c r="AJ77" s="30">
        <f t="shared" si="25"/>
        <v>-93.99639329590039</v>
      </c>
      <c r="AK77" s="30">
        <f t="shared" si="25"/>
        <v>-94.866435892553739</v>
      </c>
      <c r="AL77" s="30">
        <f t="shared" si="25"/>
        <v>-95.541118557693594</v>
      </c>
      <c r="AM77" s="30">
        <f t="shared" si="25"/>
        <v>-96.225317611540703</v>
      </c>
      <c r="AN77" s="30">
        <f t="shared" si="25"/>
        <v>-96.918957570943689</v>
      </c>
      <c r="AO77" s="30">
        <f t="shared" si="25"/>
        <v>-97.621970342799386</v>
      </c>
      <c r="AP77" s="30">
        <f t="shared" si="25"/>
        <v>-98.334295099007321</v>
      </c>
      <c r="AQ77" s="30">
        <f t="shared" si="25"/>
        <v>-99.055878147343833</v>
      </c>
      <c r="AR77" s="30">
        <f t="shared" si="25"/>
        <v>-99.786672798522403</v>
      </c>
      <c r="AS77" s="30">
        <f t="shared" si="25"/>
        <v>-100.52663922969461</v>
      </c>
      <c r="AT77" s="30">
        <f t="shared" si="25"/>
        <v>-101.27574434466705</v>
      </c>
      <c r="AU77" s="30">
        <f t="shared" si="25"/>
        <v>-102.03396163110203</v>
      </c>
    </row>
    <row r="79" spans="2:47">
      <c r="B79" s="24" t="s">
        <v>513</v>
      </c>
      <c r="C79" s="30" t="s">
        <v>512</v>
      </c>
      <c r="D79" s="30">
        <f>+NPV(Td,G77:AK77)</f>
        <v>-447.74730923291901</v>
      </c>
      <c r="E79" s="30">
        <f>+NPV(Td,K77:Q77)</f>
        <v>-40.171585305636967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6E20-EC61-4ADE-979B-3C46EFDCA60D}">
  <sheetPr>
    <tabColor theme="7" tint="0.79998168889431442"/>
  </sheetPr>
  <dimension ref="B2:AU89"/>
  <sheetViews>
    <sheetView topLeftCell="A57" workbookViewId="0">
      <selection activeCell="I90" sqref="I90"/>
    </sheetView>
  </sheetViews>
  <sheetFormatPr defaultColWidth="11.42578125" defaultRowHeight="15"/>
  <sheetData>
    <row r="2" spans="2:47" s="26" customFormat="1" ht="12.95">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s="26" customFormat="1" ht="12.95">
      <c r="B3" s="27" t="s">
        <v>383</v>
      </c>
      <c r="C3" s="28" t="s">
        <v>498</v>
      </c>
      <c r="D3" s="28">
        <v>36678.438916940773</v>
      </c>
      <c r="E3" s="28">
        <v>36474.414180498279</v>
      </c>
      <c r="F3" s="28">
        <v>37224.171851444669</v>
      </c>
      <c r="G3" s="28">
        <v>31460.261578331374</v>
      </c>
      <c r="H3" s="28">
        <v>38688.136046490617</v>
      </c>
      <c r="I3" s="28">
        <v>41597.474040502035</v>
      </c>
      <c r="J3" s="28">
        <v>50113.133124141626</v>
      </c>
      <c r="K3" s="28">
        <v>51611.558672468593</v>
      </c>
      <c r="L3" s="28">
        <v>52912.766852422203</v>
      </c>
      <c r="M3" s="28">
        <v>54211.396447924999</v>
      </c>
      <c r="N3" s="28">
        <v>55454.0909171288</v>
      </c>
      <c r="O3" s="28">
        <v>56819.957670855438</v>
      </c>
      <c r="P3" s="28">
        <v>58031.374300224154</v>
      </c>
      <c r="Q3" s="28">
        <v>59040.717905513535</v>
      </c>
      <c r="R3" s="28">
        <v>60069.538801559735</v>
      </c>
      <c r="S3" s="28">
        <v>61001.382456964137</v>
      </c>
      <c r="T3" s="28">
        <v>62300.928191626503</v>
      </c>
      <c r="U3" s="28">
        <v>63284.213147822658</v>
      </c>
      <c r="V3" s="28">
        <v>64386.438420405582</v>
      </c>
      <c r="W3" s="28">
        <v>65085.699696751806</v>
      </c>
      <c r="X3" s="28">
        <v>66088.626914271794</v>
      </c>
      <c r="Y3" s="28">
        <v>66851.050853259454</v>
      </c>
      <c r="Z3" s="28">
        <v>67437.783199117664</v>
      </c>
      <c r="AA3" s="28">
        <v>68041.239729184526</v>
      </c>
      <c r="AB3" s="28">
        <v>68578.782524847324</v>
      </c>
      <c r="AC3" s="28">
        <v>69062.361452652316</v>
      </c>
      <c r="AD3" s="28">
        <v>69330.932417214979</v>
      </c>
      <c r="AE3" s="28">
        <v>69434.368158576675</v>
      </c>
      <c r="AF3" s="28">
        <v>69289.221356545168</v>
      </c>
      <c r="AG3" s="28">
        <v>68836.265763326592</v>
      </c>
      <c r="AH3" s="28">
        <v>68091.436075779042</v>
      </c>
      <c r="AI3" s="28">
        <v>67183.965923556374</v>
      </c>
      <c r="AJ3" s="28">
        <v>65398.473101641597</v>
      </c>
      <c r="AK3" s="28">
        <v>63336.827597140931</v>
      </c>
      <c r="AL3" s="28">
        <v>61034.260370185162</v>
      </c>
      <c r="AM3" s="28">
        <v>58412.644797374931</v>
      </c>
      <c r="AN3" s="28">
        <v>55477.144528254197</v>
      </c>
      <c r="AO3" s="28">
        <v>52252.738544497683</v>
      </c>
      <c r="AP3" s="28">
        <v>48785.732600443778</v>
      </c>
      <c r="AQ3" s="28">
        <v>45141.96022392506</v>
      </c>
      <c r="AR3" s="28">
        <v>41401.59034479261</v>
      </c>
      <c r="AS3" s="28">
        <v>37651.47788082336</v>
      </c>
      <c r="AT3" s="28">
        <v>33976.807453641326</v>
      </c>
      <c r="AU3" s="28">
        <v>30453.726523193793</v>
      </c>
    </row>
    <row r="4" spans="2:47" s="26" customFormat="1" ht="12.95">
      <c r="B4" s="27" t="s">
        <v>384</v>
      </c>
      <c r="C4" s="28" t="s">
        <v>498</v>
      </c>
      <c r="D4" s="28">
        <v>49108.496944351857</v>
      </c>
      <c r="E4" s="28">
        <v>51396.400805794801</v>
      </c>
      <c r="F4" s="28">
        <v>52186.471937915718</v>
      </c>
      <c r="G4" s="28">
        <v>50978.782391573011</v>
      </c>
      <c r="H4" s="28">
        <v>50991.340012631546</v>
      </c>
      <c r="I4" s="28">
        <v>53243.079791439122</v>
      </c>
      <c r="J4" s="28">
        <v>56002.483047294758</v>
      </c>
      <c r="K4" s="28">
        <v>57761.835636099357</v>
      </c>
      <c r="L4" s="28">
        <v>59504.895712966565</v>
      </c>
      <c r="M4" s="28">
        <v>61306.785359086585</v>
      </c>
      <c r="N4" s="28">
        <v>63015.381052811812</v>
      </c>
      <c r="O4" s="28">
        <v>64786.497073060316</v>
      </c>
      <c r="P4" s="28">
        <v>66478.08135750462</v>
      </c>
      <c r="Q4" s="28">
        <v>67837.089169401268</v>
      </c>
      <c r="R4" s="28">
        <v>69356.605631564322</v>
      </c>
      <c r="S4" s="28">
        <v>70801.785444887064</v>
      </c>
      <c r="T4" s="28">
        <v>72510.288732181318</v>
      </c>
      <c r="U4" s="28">
        <v>73988.494255877842</v>
      </c>
      <c r="V4" s="28">
        <v>75355.341099278623</v>
      </c>
      <c r="W4" s="28">
        <v>76617.245329684592</v>
      </c>
      <c r="X4" s="28">
        <v>78102.099924748487</v>
      </c>
      <c r="Y4" s="28">
        <v>79416.731502572715</v>
      </c>
      <c r="Z4" s="28">
        <v>80586.598621722442</v>
      </c>
      <c r="AA4" s="28">
        <v>81684.964336243705</v>
      </c>
      <c r="AB4" s="28">
        <v>82813.149518009974</v>
      </c>
      <c r="AC4" s="28">
        <v>83901.31873842029</v>
      </c>
      <c r="AD4" s="28">
        <v>84823.282251283497</v>
      </c>
      <c r="AE4" s="28">
        <v>85618.472447089123</v>
      </c>
      <c r="AF4" s="28">
        <v>86184.527737808967</v>
      </c>
      <c r="AG4" s="28">
        <v>86551.41387671807</v>
      </c>
      <c r="AH4" s="28">
        <v>86691.94004177484</v>
      </c>
      <c r="AI4" s="28">
        <v>86715.368171364215</v>
      </c>
      <c r="AJ4" s="28">
        <v>86190.028276859011</v>
      </c>
      <c r="AK4" s="28">
        <v>85401.303713082772</v>
      </c>
      <c r="AL4" s="28">
        <v>84506.392100379991</v>
      </c>
      <c r="AM4" s="28">
        <v>83405.1832286274</v>
      </c>
      <c r="AN4" s="28">
        <v>82106.910288792496</v>
      </c>
      <c r="AO4" s="28">
        <v>80638.405341841426</v>
      </c>
      <c r="AP4" s="28">
        <v>79044.455437686527</v>
      </c>
      <c r="AQ4" s="28">
        <v>77384.040261437098</v>
      </c>
      <c r="AR4" s="28">
        <v>75723.350770656514</v>
      </c>
      <c r="AS4" s="28">
        <v>74127.065810296961</v>
      </c>
      <c r="AT4" s="28">
        <v>72650.308040601711</v>
      </c>
      <c r="AU4" s="28">
        <v>71333.284038389043</v>
      </c>
    </row>
    <row r="5" spans="2:47" s="26" customFormat="1" ht="12.95">
      <c r="B5" s="27" t="s">
        <v>385</v>
      </c>
      <c r="C5" s="28" t="s">
        <v>498</v>
      </c>
      <c r="D5" s="28">
        <v>447.13377742000006</v>
      </c>
      <c r="E5" s="28">
        <v>584.94084649999991</v>
      </c>
      <c r="F5" s="28">
        <v>737.12772929333084</v>
      </c>
      <c r="G5" s="28">
        <v>531.53970023894942</v>
      </c>
      <c r="H5" s="28">
        <v>649.72080507184808</v>
      </c>
      <c r="I5" s="28">
        <v>755.71993689269971</v>
      </c>
      <c r="J5" s="28">
        <v>399.30582104080253</v>
      </c>
      <c r="K5" s="28">
        <v>423.09440534308823</v>
      </c>
      <c r="L5" s="28">
        <v>447.52445853367612</v>
      </c>
      <c r="M5" s="28">
        <v>459.51848448624361</v>
      </c>
      <c r="N5" s="28">
        <v>472.95518243686723</v>
      </c>
      <c r="O5" s="28">
        <v>489.00245416240108</v>
      </c>
      <c r="P5" s="28">
        <v>506.76004007575136</v>
      </c>
      <c r="Q5" s="28">
        <v>578.55486275035173</v>
      </c>
      <c r="R5" s="28">
        <v>602.78278750599839</v>
      </c>
      <c r="S5" s="28">
        <v>629.32503345694374</v>
      </c>
      <c r="T5" s="28">
        <v>663.68250609433562</v>
      </c>
      <c r="U5" s="28">
        <v>702.16736526914201</v>
      </c>
      <c r="V5" s="28">
        <v>804.85980651838508</v>
      </c>
      <c r="W5" s="28">
        <v>859.08024270559429</v>
      </c>
      <c r="X5" s="28">
        <v>928.5331479723958</v>
      </c>
      <c r="Y5" s="28">
        <v>1011.495006680852</v>
      </c>
      <c r="Z5" s="28">
        <v>1111.599435339333</v>
      </c>
      <c r="AA5" s="28">
        <v>1258.230825467082</v>
      </c>
      <c r="AB5" s="28">
        <v>1411.5050941861698</v>
      </c>
      <c r="AC5" s="28">
        <v>1601.7398706389606</v>
      </c>
      <c r="AD5" s="28">
        <v>1834.7506106867743</v>
      </c>
      <c r="AE5" s="28">
        <v>2122.3988874724505</v>
      </c>
      <c r="AF5" s="28">
        <v>2487.5931771944797</v>
      </c>
      <c r="AG5" s="28">
        <v>2918.5103348415519</v>
      </c>
      <c r="AH5" s="28">
        <v>3443.6483571395543</v>
      </c>
      <c r="AI5" s="28">
        <v>4088.548611203883</v>
      </c>
      <c r="AJ5" s="28">
        <v>4828.8799493739871</v>
      </c>
      <c r="AK5" s="28">
        <v>5720.0903253916431</v>
      </c>
      <c r="AL5" s="28">
        <v>6735.58110259976</v>
      </c>
      <c r="AM5" s="28">
        <v>7911.5296695564211</v>
      </c>
      <c r="AN5" s="28">
        <v>9242.7975710259707</v>
      </c>
      <c r="AO5" s="28">
        <v>10717.069181242225</v>
      </c>
      <c r="AP5" s="28">
        <v>12311.504248328634</v>
      </c>
      <c r="AQ5" s="28">
        <v>13993.81453313177</v>
      </c>
      <c r="AR5" s="28">
        <v>15725.275598774024</v>
      </c>
      <c r="AS5" s="28">
        <v>17464.913936972014</v>
      </c>
      <c r="AT5" s="28">
        <v>19173.812029090841</v>
      </c>
      <c r="AU5" s="28">
        <v>20818.566808078536</v>
      </c>
    </row>
    <row r="6" spans="2:47" s="26" customFormat="1" ht="12.95">
      <c r="B6" s="27" t="s">
        <v>386</v>
      </c>
      <c r="C6" s="28" t="s">
        <v>498</v>
      </c>
      <c r="D6" s="28">
        <v>276.6806449</v>
      </c>
      <c r="E6" s="28">
        <v>229.61807317549975</v>
      </c>
      <c r="F6" s="28">
        <v>131.18885794589795</v>
      </c>
      <c r="G6" s="28">
        <v>149.33463642000001</v>
      </c>
      <c r="H6" s="28">
        <v>190.38368924739999</v>
      </c>
      <c r="I6" s="28">
        <v>192.92956271600002</v>
      </c>
      <c r="J6" s="28">
        <v>75.181836232143652</v>
      </c>
      <c r="K6" s="28">
        <v>77.736869662618957</v>
      </c>
      <c r="L6" s="28">
        <v>79.905011493010051</v>
      </c>
      <c r="M6" s="28">
        <v>82.1265292400644</v>
      </c>
      <c r="N6" s="28">
        <v>84.42285170431623</v>
      </c>
      <c r="O6" s="28">
        <v>87.055335991775934</v>
      </c>
      <c r="P6" s="28">
        <v>89.365769730869729</v>
      </c>
      <c r="Q6" s="28">
        <v>91.174321984531417</v>
      </c>
      <c r="R6" s="28">
        <v>93.004179187781233</v>
      </c>
      <c r="S6" s="28">
        <v>94.613293044249744</v>
      </c>
      <c r="T6" s="28">
        <v>97.338069457837037</v>
      </c>
      <c r="U6" s="28">
        <v>99.254015495173888</v>
      </c>
      <c r="V6" s="28">
        <v>101.6293650662395</v>
      </c>
      <c r="W6" s="28">
        <v>102.93492830886498</v>
      </c>
      <c r="X6" s="28">
        <v>105.2583377479757</v>
      </c>
      <c r="Y6" s="28">
        <v>107.20568857529145</v>
      </c>
      <c r="Z6" s="28">
        <v>108.79664450057615</v>
      </c>
      <c r="AA6" s="28">
        <v>110.65113768831958</v>
      </c>
      <c r="AB6" s="28">
        <v>112.55841822811547</v>
      </c>
      <c r="AC6" s="28">
        <v>114.60419991717379</v>
      </c>
      <c r="AD6" s="28">
        <v>116.33924036051314</v>
      </c>
      <c r="AE6" s="28">
        <v>117.98145155078892</v>
      </c>
      <c r="AF6" s="28">
        <v>119.44258064902537</v>
      </c>
      <c r="AG6" s="28">
        <v>120.59012254563123</v>
      </c>
      <c r="AH6" s="28">
        <v>121.48818428163165</v>
      </c>
      <c r="AI6" s="28">
        <v>122.68161782214321</v>
      </c>
      <c r="AJ6" s="28">
        <v>122.96376085217335</v>
      </c>
      <c r="AK6" s="28">
        <v>123.27831746429524</v>
      </c>
      <c r="AL6" s="28">
        <v>123.93635443341284</v>
      </c>
      <c r="AM6" s="28">
        <v>124.52959748365916</v>
      </c>
      <c r="AN6" s="28">
        <v>125.05210981850232</v>
      </c>
      <c r="AO6" s="28">
        <v>125.50126248869238</v>
      </c>
      <c r="AP6" s="28">
        <v>125.87897300188531</v>
      </c>
      <c r="AQ6" s="28">
        <v>126.19262408057628</v>
      </c>
      <c r="AR6" s="28">
        <v>126.45535330442752</v>
      </c>
      <c r="AS6" s="28">
        <v>126.68548217485873</v>
      </c>
      <c r="AT6" s="28">
        <v>126.90502317890585</v>
      </c>
      <c r="AU6" s="28">
        <v>127.13746101981899</v>
      </c>
    </row>
    <row r="7" spans="2:47" s="26" customFormat="1" ht="12.95">
      <c r="B7" s="27" t="s">
        <v>634</v>
      </c>
      <c r="C7" s="28" t="s">
        <v>498</v>
      </c>
      <c r="D7" s="28">
        <v>183.36118649700001</v>
      </c>
      <c r="E7" s="28">
        <v>150.70036131500001</v>
      </c>
      <c r="F7" s="28">
        <v>154.520615472</v>
      </c>
      <c r="G7" s="28">
        <v>80.718187138999994</v>
      </c>
      <c r="H7" s="28">
        <v>86.504180018</v>
      </c>
      <c r="I7" s="28">
        <v>91.988026831799999</v>
      </c>
      <c r="J7" s="28">
        <v>6.732169756521623</v>
      </c>
      <c r="K7" s="28">
        <v>6.8671901644588376</v>
      </c>
      <c r="L7" s="28">
        <v>6.9455567147731037</v>
      </c>
      <c r="M7" s="28">
        <v>7.0097891001560466</v>
      </c>
      <c r="N7" s="28">
        <v>7.0406301699314033</v>
      </c>
      <c r="O7" s="28">
        <v>7.0871654191824893</v>
      </c>
      <c r="P7" s="28">
        <v>7.0827209626614884</v>
      </c>
      <c r="Q7" s="28">
        <v>7.0150677968018371</v>
      </c>
      <c r="R7" s="28">
        <v>6.9379970036948952</v>
      </c>
      <c r="S7" s="28">
        <v>6.8292656166195158</v>
      </c>
      <c r="T7" s="28">
        <v>6.8022557516444193</v>
      </c>
      <c r="U7" s="28">
        <v>6.6956010853080361</v>
      </c>
      <c r="V7" s="28">
        <v>6.6134325824268636</v>
      </c>
      <c r="W7" s="28">
        <v>6.4439556920835779</v>
      </c>
      <c r="X7" s="28">
        <v>6.3397059619444285</v>
      </c>
      <c r="Y7" s="28">
        <v>6.2028634670427412</v>
      </c>
      <c r="Z7" s="28">
        <v>6.0394842899157668</v>
      </c>
      <c r="AA7" s="28">
        <v>5.8892454579326401</v>
      </c>
      <c r="AB7" s="28">
        <v>5.7393554431611591</v>
      </c>
      <c r="AC7" s="28">
        <v>5.5946470143695883</v>
      </c>
      <c r="AD7" s="28">
        <v>5.4338523280932929</v>
      </c>
      <c r="AE7" s="28">
        <v>5.2703472437978727</v>
      </c>
      <c r="AF7" s="28">
        <v>5.1022098767388</v>
      </c>
      <c r="AG7" s="28">
        <v>4.926611172529646</v>
      </c>
      <c r="AH7" s="28">
        <v>4.7489218525558794</v>
      </c>
      <c r="AI7" s="28">
        <v>4.5895198376146329</v>
      </c>
      <c r="AJ7" s="28">
        <v>4.412013468014587</v>
      </c>
      <c r="AK7" s="28">
        <v>4.249175188639879</v>
      </c>
      <c r="AL7" s="28">
        <v>4.102395071481137</v>
      </c>
      <c r="AM7" s="28">
        <v>3.9660712106840696</v>
      </c>
      <c r="AN7" s="28">
        <v>3.8397013869859684</v>
      </c>
      <c r="AO7" s="28">
        <v>3.7228354838361852</v>
      </c>
      <c r="AP7" s="28">
        <v>3.6150728677311643</v>
      </c>
      <c r="AQ7" s="28">
        <v>3.5160541264831879</v>
      </c>
      <c r="AR7" s="28">
        <v>3.4254466490402606</v>
      </c>
      <c r="AS7" s="28">
        <v>3.342924896719369</v>
      </c>
      <c r="AT7" s="28">
        <v>3.2681483253534793</v>
      </c>
      <c r="AU7" s="28">
        <v>3.2007421440261914</v>
      </c>
    </row>
    <row r="8" spans="2:47" s="26" customFormat="1" ht="12.95">
      <c r="B8" s="27" t="s">
        <v>388</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s="26" customFormat="1" ht="12.95">
      <c r="B9" s="27" t="s">
        <v>389</v>
      </c>
      <c r="C9" s="28" t="s">
        <v>498</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row>
    <row r="10" spans="2:47" s="26" customFormat="1" ht="12.95">
      <c r="B10" s="27" t="s">
        <v>390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s="26" customFormat="1" ht="12.95">
      <c r="B11" s="27" t="s">
        <v>391</v>
      </c>
      <c r="C11" s="28" t="s">
        <v>498</v>
      </c>
      <c r="D11" s="28">
        <v>0</v>
      </c>
      <c r="E11" s="28">
        <v>0</v>
      </c>
      <c r="F11" s="28">
        <v>0</v>
      </c>
      <c r="G11" s="28">
        <v>0</v>
      </c>
      <c r="H11" s="28">
        <v>0</v>
      </c>
      <c r="I11" s="28">
        <v>0</v>
      </c>
      <c r="J11" s="28">
        <v>1.3951717089297968</v>
      </c>
      <c r="K11" s="28">
        <v>4.3886150700782824</v>
      </c>
      <c r="L11" s="28">
        <v>10.168085592329069</v>
      </c>
      <c r="M11" s="28">
        <v>20.925885601090634</v>
      </c>
      <c r="N11" s="28">
        <v>38.104306926368899</v>
      </c>
      <c r="O11" s="28">
        <v>65.247671122578751</v>
      </c>
      <c r="P11" s="28">
        <v>104.59870834257271</v>
      </c>
      <c r="Q11" s="28">
        <v>157.1909614894235</v>
      </c>
      <c r="R11" s="28">
        <v>212.58069956629458</v>
      </c>
      <c r="S11" s="28">
        <v>271.26694806975644</v>
      </c>
      <c r="T11" s="28">
        <v>339.39761683486569</v>
      </c>
      <c r="U11" s="28">
        <v>416.05262043939416</v>
      </c>
      <c r="V11" s="28">
        <v>502.45419359587351</v>
      </c>
      <c r="W11" s="28">
        <v>594.5568534183152</v>
      </c>
      <c r="X11" s="28">
        <v>698.62664502005634</v>
      </c>
      <c r="Y11" s="28">
        <v>810.9762225590249</v>
      </c>
      <c r="Z11" s="28">
        <v>931.60534381906598</v>
      </c>
      <c r="AA11" s="28">
        <v>1064.7930170716759</v>
      </c>
      <c r="AB11" s="28">
        <v>1208.433606317577</v>
      </c>
      <c r="AC11" s="28">
        <v>1359.6697866673051</v>
      </c>
      <c r="AD11" s="28">
        <v>1512.3156188504202</v>
      </c>
      <c r="AE11" s="28">
        <v>1666.400021724553</v>
      </c>
      <c r="AF11" s="28">
        <v>1818.2948848487736</v>
      </c>
      <c r="AG11" s="28">
        <v>1968.957449908336</v>
      </c>
      <c r="AH11" s="28">
        <v>2118.1835478225016</v>
      </c>
      <c r="AI11" s="28">
        <v>2268.0657546447342</v>
      </c>
      <c r="AJ11" s="28">
        <v>2390.4643007987006</v>
      </c>
      <c r="AK11" s="28">
        <v>2507.005061836569</v>
      </c>
      <c r="AL11" s="28">
        <v>2522.5014241554181</v>
      </c>
      <c r="AM11" s="28">
        <v>2538.1597963858644</v>
      </c>
      <c r="AN11" s="28">
        <v>2553.979453767568</v>
      </c>
      <c r="AO11" s="28">
        <v>2569.9558995862703</v>
      </c>
      <c r="AP11" s="28">
        <v>2586.0854998667205</v>
      </c>
      <c r="AQ11" s="28">
        <v>2602.3670758299791</v>
      </c>
      <c r="AR11" s="28">
        <v>2618.802596131165</v>
      </c>
      <c r="AS11" s="28">
        <v>2635.3935755544253</v>
      </c>
      <c r="AT11" s="28">
        <v>2652.1408557223831</v>
      </c>
      <c r="AU11" s="28">
        <v>2669.0444740790831</v>
      </c>
    </row>
    <row r="12" spans="2:47" s="26" customFormat="1" ht="12.95">
      <c r="B12" s="27" t="s">
        <v>392</v>
      </c>
      <c r="C12" s="28" t="s">
        <v>498</v>
      </c>
      <c r="D12" s="28">
        <v>3529.5540071762248</v>
      </c>
      <c r="E12" s="28">
        <v>2630.5322024885672</v>
      </c>
      <c r="F12" s="28">
        <v>2630.5322024885672</v>
      </c>
      <c r="G12" s="28">
        <v>793.01015849999987</v>
      </c>
      <c r="H12" s="28">
        <v>1970.3499164999998</v>
      </c>
      <c r="I12" s="28">
        <v>1285.1745165</v>
      </c>
      <c r="J12" s="28">
        <v>975.48442168478743</v>
      </c>
      <c r="K12" s="28">
        <v>994.27349224448801</v>
      </c>
      <c r="L12" s="28">
        <v>1021.1888284215333</v>
      </c>
      <c r="M12" s="28">
        <v>1045.3197154101426</v>
      </c>
      <c r="N12" s="28">
        <v>1067.862896138198</v>
      </c>
      <c r="O12" s="28">
        <v>1089.1435841610805</v>
      </c>
      <c r="P12" s="28">
        <v>1111.1410450588926</v>
      </c>
      <c r="Q12" s="28">
        <v>1133.6687028229296</v>
      </c>
      <c r="R12" s="28">
        <v>1155.9165189659054</v>
      </c>
      <c r="S12" s="28">
        <v>1178.2072181958708</v>
      </c>
      <c r="T12" s="28">
        <v>1198.312500481743</v>
      </c>
      <c r="U12" s="28">
        <v>1219.3079674575188</v>
      </c>
      <c r="V12" s="28">
        <v>1239.1013921959252</v>
      </c>
      <c r="W12" s="28">
        <v>1260.0229913062262</v>
      </c>
      <c r="X12" s="28">
        <v>1278.7673814563318</v>
      </c>
      <c r="Y12" s="28">
        <v>1297.4343815005634</v>
      </c>
      <c r="Z12" s="28">
        <v>1315.9235842111955</v>
      </c>
      <c r="AA12" s="28">
        <v>1333.2512083090267</v>
      </c>
      <c r="AB12" s="28">
        <v>1349.6851773736416</v>
      </c>
      <c r="AC12" s="28">
        <v>1365.0540828669964</v>
      </c>
      <c r="AD12" s="28">
        <v>1379.9511278824953</v>
      </c>
      <c r="AE12" s="28">
        <v>1394.0049185524942</v>
      </c>
      <c r="AF12" s="28">
        <v>1407.2837051013919</v>
      </c>
      <c r="AG12" s="28">
        <v>1419.916173762741</v>
      </c>
      <c r="AH12" s="28">
        <v>1431.7586233257887</v>
      </c>
      <c r="AI12" s="28">
        <v>1442.0156953283717</v>
      </c>
      <c r="AJ12" s="28">
        <v>1452.165618428045</v>
      </c>
      <c r="AK12" s="28">
        <v>1461.0027652397296</v>
      </c>
      <c r="AL12" s="28">
        <v>1468.0819741317064</v>
      </c>
      <c r="AM12" s="28">
        <v>1475.1101705638996</v>
      </c>
      <c r="AN12" s="28">
        <v>1482.2223569907101</v>
      </c>
      <c r="AO12" s="28">
        <v>1489.3670126160914</v>
      </c>
      <c r="AP12" s="28">
        <v>1496.5644357729968</v>
      </c>
      <c r="AQ12" s="28">
        <v>1503.8072790587373</v>
      </c>
      <c r="AR12" s="28">
        <v>1511.0988432463066</v>
      </c>
      <c r="AS12" s="28">
        <v>1518.4383340101697</v>
      </c>
      <c r="AT12" s="28">
        <v>1525.8265381529657</v>
      </c>
      <c r="AU12" s="28">
        <v>1533.2636382786159</v>
      </c>
    </row>
    <row r="13" spans="2:47" s="26" customFormat="1" ht="12.95">
      <c r="B13" s="27" t="s">
        <v>393</v>
      </c>
      <c r="C13" s="28" t="s">
        <v>498</v>
      </c>
      <c r="D13" s="28">
        <v>5162.7460769790841</v>
      </c>
      <c r="E13" s="28">
        <v>6074.4669915537943</v>
      </c>
      <c r="F13" s="28">
        <v>6238.1163132344245</v>
      </c>
      <c r="G13" s="28">
        <v>2717.4244334307541</v>
      </c>
      <c r="H13" s="28">
        <v>3971.6934807513067</v>
      </c>
      <c r="I13" s="28">
        <v>4435.0760854857381</v>
      </c>
      <c r="J13" s="28">
        <v>4487.762810303333</v>
      </c>
      <c r="K13" s="28">
        <v>4990.4467707788417</v>
      </c>
      <c r="L13" s="28">
        <v>5504.8667212904929</v>
      </c>
      <c r="M13" s="28">
        <v>6030.9906838786155</v>
      </c>
      <c r="N13" s="28">
        <v>6558.7054290125052</v>
      </c>
      <c r="O13" s="28">
        <v>7087.0307673118605</v>
      </c>
      <c r="P13" s="28">
        <v>7615.4033690216229</v>
      </c>
      <c r="Q13" s="28">
        <v>8144.2303631113427</v>
      </c>
      <c r="R13" s="28">
        <v>8673.922527437493</v>
      </c>
      <c r="S13" s="28">
        <v>9203.7781599904283</v>
      </c>
      <c r="T13" s="28">
        <v>9732.6161672499929</v>
      </c>
      <c r="U13" s="28">
        <v>10259.935514896839</v>
      </c>
      <c r="V13" s="28">
        <v>10785.244077737332</v>
      </c>
      <c r="W13" s="28">
        <v>11307.965992228783</v>
      </c>
      <c r="X13" s="28">
        <v>11827.238152871103</v>
      </c>
      <c r="Y13" s="28">
        <v>12341.899381152161</v>
      </c>
      <c r="Z13" s="28">
        <v>12850.724547917511</v>
      </c>
      <c r="AA13" s="28">
        <v>13352.533207737104</v>
      </c>
      <c r="AB13" s="28">
        <v>13846.047471288663</v>
      </c>
      <c r="AC13" s="28">
        <v>14329.878291641986</v>
      </c>
      <c r="AD13" s="28">
        <v>14802.527600362107</v>
      </c>
      <c r="AE13" s="28">
        <v>15262.432670503154</v>
      </c>
      <c r="AF13" s="28">
        <v>15708.017496505876</v>
      </c>
      <c r="AG13" s="28">
        <v>16137.701553551247</v>
      </c>
      <c r="AH13" s="28">
        <v>16549.887264006091</v>
      </c>
      <c r="AI13" s="28">
        <v>16942.975233358226</v>
      </c>
      <c r="AJ13" s="28">
        <v>17315.384300667156</v>
      </c>
      <c r="AK13" s="28">
        <v>17665.574219444599</v>
      </c>
      <c r="AL13" s="28">
        <v>17992.062987240079</v>
      </c>
      <c r="AM13" s="28">
        <v>18298.818182786512</v>
      </c>
      <c r="AN13" s="28">
        <v>18589.25689872287</v>
      </c>
      <c r="AO13" s="28">
        <v>18866.304101626203</v>
      </c>
      <c r="AP13" s="28">
        <v>19132.452156359315</v>
      </c>
      <c r="AQ13" s="28">
        <v>19389.817369142387</v>
      </c>
      <c r="AR13" s="28">
        <v>19640.191146121691</v>
      </c>
      <c r="AS13" s="28">
        <v>19885.085646680905</v>
      </c>
      <c r="AT13" s="28">
        <v>20125.774822762924</v>
      </c>
      <c r="AU13" s="28">
        <v>20363.330907917636</v>
      </c>
    </row>
    <row r="14" spans="2:47" s="26" customFormat="1" ht="12.95">
      <c r="B14" s="27" t="s">
        <v>394</v>
      </c>
      <c r="C14" s="28" t="s">
        <v>498</v>
      </c>
      <c r="D14" s="28">
        <v>54.886527780000009</v>
      </c>
      <c r="E14" s="28">
        <v>54.449303579999992</v>
      </c>
      <c r="F14" s="28">
        <v>52.980616500000004</v>
      </c>
      <c r="G14" s="28">
        <v>42.311314696321581</v>
      </c>
      <c r="H14" s="28">
        <v>22.316275580374558</v>
      </c>
      <c r="I14" s="28">
        <v>24.515981363185173</v>
      </c>
      <c r="J14" s="28">
        <v>9.1262992746411484</v>
      </c>
      <c r="K14" s="28">
        <v>9.1262992746411484</v>
      </c>
      <c r="L14" s="28">
        <v>9.1262992746411484</v>
      </c>
      <c r="M14" s="28">
        <v>9.1262992746411484</v>
      </c>
      <c r="N14" s="28">
        <v>9.1262992746411484</v>
      </c>
      <c r="O14" s="28">
        <v>9.1262992746411484</v>
      </c>
      <c r="P14" s="28">
        <v>9.1262992746411484</v>
      </c>
      <c r="Q14" s="28">
        <v>9.1262992746411484</v>
      </c>
      <c r="R14" s="28">
        <v>9.1262992746411484</v>
      </c>
      <c r="S14" s="28">
        <v>9.1262992746411484</v>
      </c>
      <c r="T14" s="28">
        <v>9.1262992746411484</v>
      </c>
      <c r="U14" s="28">
        <v>9.1262992746411484</v>
      </c>
      <c r="V14" s="28">
        <v>9.1262992746411484</v>
      </c>
      <c r="W14" s="28">
        <v>9.1262992746411484</v>
      </c>
      <c r="X14" s="28">
        <v>9.1262992746411484</v>
      </c>
      <c r="Y14" s="28">
        <v>9.1262992746411484</v>
      </c>
      <c r="Z14" s="28">
        <v>9.1262992746411484</v>
      </c>
      <c r="AA14" s="28">
        <v>9.1262992746411484</v>
      </c>
      <c r="AB14" s="28">
        <v>9.1262992746411484</v>
      </c>
      <c r="AC14" s="28">
        <v>9.1262992746411484</v>
      </c>
      <c r="AD14" s="28">
        <v>9.1262992746411484</v>
      </c>
      <c r="AE14" s="28">
        <v>9.1262992746411484</v>
      </c>
      <c r="AF14" s="28">
        <v>9.1262992746411484</v>
      </c>
      <c r="AG14" s="28">
        <v>9.1262992746411484</v>
      </c>
      <c r="AH14" s="28">
        <v>9.1262992746411484</v>
      </c>
      <c r="AI14" s="28">
        <v>9.1262992746411484</v>
      </c>
      <c r="AJ14" s="28">
        <v>9.1262992746411484</v>
      </c>
      <c r="AK14" s="28">
        <v>9.1262992746411484</v>
      </c>
      <c r="AL14" s="28">
        <v>9.1262992746411484</v>
      </c>
      <c r="AM14" s="28">
        <v>9.1262992746411484</v>
      </c>
      <c r="AN14" s="28">
        <v>9.1262992746411484</v>
      </c>
      <c r="AO14" s="28">
        <v>9.1262992746411484</v>
      </c>
      <c r="AP14" s="28">
        <v>9.1262992746411484</v>
      </c>
      <c r="AQ14" s="28">
        <v>9.1262992746411484</v>
      </c>
      <c r="AR14" s="28">
        <v>9.1262992746411484</v>
      </c>
      <c r="AS14" s="28">
        <v>9.1262992746411484</v>
      </c>
      <c r="AT14" s="28">
        <v>9.1262992746411484</v>
      </c>
      <c r="AU14" s="28">
        <v>9.1262992746411484</v>
      </c>
    </row>
    <row r="15" spans="2:47" s="26" customFormat="1" ht="12.95">
      <c r="B15" s="27" t="s">
        <v>395</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s="26" customFormat="1" ht="12.95">
      <c r="B16" s="27" t="s">
        <v>396</v>
      </c>
      <c r="C16" s="28" t="s">
        <v>498</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row>
    <row r="17" spans="2:47" s="26" customFormat="1" ht="12.95">
      <c r="B17" s="27" t="s">
        <v>501</v>
      </c>
      <c r="C17" s="29" t="s">
        <v>498</v>
      </c>
      <c r="D17" s="30">
        <f t="shared" ref="D17:AU17" si="0">SUM(D3:D16)</f>
        <v>95441.29808204493</v>
      </c>
      <c r="E17" s="30">
        <f t="shared" si="0"/>
        <v>97595.522764905952</v>
      </c>
      <c r="F17" s="30">
        <f t="shared" si="0"/>
        <v>99355.110124294632</v>
      </c>
      <c r="G17" s="30">
        <f t="shared" si="0"/>
        <v>86753.382400329414</v>
      </c>
      <c r="H17" s="30">
        <f t="shared" si="0"/>
        <v>96570.444406291092</v>
      </c>
      <c r="I17" s="30">
        <f t="shared" si="0"/>
        <v>101625.95794173058</v>
      </c>
      <c r="J17" s="30">
        <f t="shared" si="0"/>
        <v>112070.60470143755</v>
      </c>
      <c r="K17" s="30">
        <f t="shared" si="0"/>
        <v>115879.32795110617</v>
      </c>
      <c r="L17" s="30">
        <f t="shared" si="0"/>
        <v>119497.38752670924</v>
      </c>
      <c r="M17" s="30">
        <f t="shared" si="0"/>
        <v>123173.1991940025</v>
      </c>
      <c r="N17" s="30">
        <f t="shared" si="0"/>
        <v>126707.68956560343</v>
      </c>
      <c r="O17" s="30">
        <f t="shared" si="0"/>
        <v>130440.14802135929</v>
      </c>
      <c r="P17" s="30">
        <f t="shared" si="0"/>
        <v>133952.93361019579</v>
      </c>
      <c r="Q17" s="30">
        <f t="shared" si="0"/>
        <v>136998.76765414485</v>
      </c>
      <c r="R17" s="30">
        <f t="shared" si="0"/>
        <v>140180.41544206589</v>
      </c>
      <c r="S17" s="30">
        <f t="shared" si="0"/>
        <v>143196.31411949973</v>
      </c>
      <c r="T17" s="30">
        <f t="shared" si="0"/>
        <v>146858.4923389529</v>
      </c>
      <c r="U17" s="30">
        <f t="shared" si="0"/>
        <v>149985.24678761855</v>
      </c>
      <c r="V17" s="30">
        <f t="shared" si="0"/>
        <v>153190.80808665507</v>
      </c>
      <c r="W17" s="30">
        <f t="shared" si="0"/>
        <v>155843.07628937092</v>
      </c>
      <c r="X17" s="30">
        <f t="shared" si="0"/>
        <v>159044.61650932473</v>
      </c>
      <c r="Y17" s="30">
        <f t="shared" si="0"/>
        <v>161852.12219904171</v>
      </c>
      <c r="Z17" s="30">
        <f t="shared" si="0"/>
        <v>164358.19716019236</v>
      </c>
      <c r="AA17" s="30">
        <f t="shared" si="0"/>
        <v>166860.67900643402</v>
      </c>
      <c r="AB17" s="30">
        <f t="shared" si="0"/>
        <v>169335.02746496926</v>
      </c>
      <c r="AC17" s="30">
        <f t="shared" si="0"/>
        <v>171749.34736909403</v>
      </c>
      <c r="AD17" s="30">
        <f t="shared" si="0"/>
        <v>173814.65901824355</v>
      </c>
      <c r="AE17" s="30">
        <f t="shared" si="0"/>
        <v>175630.4552019877</v>
      </c>
      <c r="AF17" s="30">
        <f t="shared" si="0"/>
        <v>177028.60944780504</v>
      </c>
      <c r="AG17" s="30">
        <f t="shared" si="0"/>
        <v>177967.40818510135</v>
      </c>
      <c r="AH17" s="30">
        <f t="shared" si="0"/>
        <v>178462.21731525665</v>
      </c>
      <c r="AI17" s="30">
        <f t="shared" si="0"/>
        <v>178777.33682639021</v>
      </c>
      <c r="AJ17" s="30">
        <f t="shared" si="0"/>
        <v>177711.89762136331</v>
      </c>
      <c r="AK17" s="30">
        <f t="shared" si="0"/>
        <v>176228.45747406382</v>
      </c>
      <c r="AL17" s="30">
        <f t="shared" si="0"/>
        <v>174396.04500747169</v>
      </c>
      <c r="AM17" s="30">
        <f t="shared" si="0"/>
        <v>172179.067813264</v>
      </c>
      <c r="AN17" s="30">
        <f t="shared" si="0"/>
        <v>169590.32920803392</v>
      </c>
      <c r="AO17" s="30">
        <f t="shared" si="0"/>
        <v>166672.19047865708</v>
      </c>
      <c r="AP17" s="30">
        <f t="shared" si="0"/>
        <v>163495.41472360221</v>
      </c>
      <c r="AQ17" s="30">
        <f t="shared" si="0"/>
        <v>160154.64172000674</v>
      </c>
      <c r="AR17" s="30">
        <f t="shared" si="0"/>
        <v>156759.31639895044</v>
      </c>
      <c r="AS17" s="30">
        <f t="shared" si="0"/>
        <v>153421.52989068403</v>
      </c>
      <c r="AT17" s="30">
        <f t="shared" si="0"/>
        <v>150243.96921075106</v>
      </c>
      <c r="AU17" s="30">
        <f t="shared" si="0"/>
        <v>147310.68089237521</v>
      </c>
    </row>
    <row r="19" spans="2:47">
      <c r="B19" s="24" t="s">
        <v>500</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ht="15.95">
      <c r="B20" s="27" t="s">
        <v>383</v>
      </c>
      <c r="C20" s="28" t="s">
        <v>580</v>
      </c>
      <c r="D20" s="28">
        <f t="shared" ref="D20:AU20" si="1">+(D3/($C$30/1000000))/$D$30</f>
        <v>4486110.4350465722</v>
      </c>
      <c r="E20" s="28">
        <f t="shared" si="1"/>
        <v>4461156.3332311986</v>
      </c>
      <c r="F20" s="28">
        <f t="shared" si="1"/>
        <v>4552858.5923978314</v>
      </c>
      <c r="G20" s="28">
        <f t="shared" si="1"/>
        <v>3847879.3515571645</v>
      </c>
      <c r="H20" s="28">
        <f t="shared" si="1"/>
        <v>4731914.8784846645</v>
      </c>
      <c r="I20" s="28">
        <f t="shared" si="1"/>
        <v>5087753.674229701</v>
      </c>
      <c r="J20" s="28">
        <f t="shared" si="1"/>
        <v>6129297.1042247592</v>
      </c>
      <c r="K20" s="28">
        <f t="shared" si="1"/>
        <v>6312568.3307813844</v>
      </c>
      <c r="L20" s="28">
        <f t="shared" si="1"/>
        <v>6471718.0592492912</v>
      </c>
      <c r="M20" s="28">
        <f t="shared" si="1"/>
        <v>6630552.4031219417</v>
      </c>
      <c r="N20" s="28">
        <f t="shared" si="1"/>
        <v>6782545.3665764192</v>
      </c>
      <c r="O20" s="28">
        <f t="shared" si="1"/>
        <v>6949603.4333238062</v>
      </c>
      <c r="P20" s="28">
        <f t="shared" si="1"/>
        <v>7097770.8292837767</v>
      </c>
      <c r="Q20" s="28">
        <f t="shared" si="1"/>
        <v>7221222.8358015576</v>
      </c>
      <c r="R20" s="28">
        <f t="shared" si="1"/>
        <v>7347057.0941242343</v>
      </c>
      <c r="S20" s="28">
        <f t="shared" si="1"/>
        <v>7461030.1439535394</v>
      </c>
      <c r="T20" s="28">
        <f t="shared" si="1"/>
        <v>7619976.5400717342</v>
      </c>
      <c r="U20" s="28">
        <f t="shared" si="1"/>
        <v>7740241.3341270378</v>
      </c>
      <c r="V20" s="28">
        <f t="shared" si="1"/>
        <v>7875053.6228480404</v>
      </c>
      <c r="W20" s="28">
        <f t="shared" si="1"/>
        <v>7960579.7085068254</v>
      </c>
      <c r="X20" s="28">
        <f t="shared" si="1"/>
        <v>8083246.9317847108</v>
      </c>
      <c r="Y20" s="28">
        <f t="shared" si="1"/>
        <v>8176498.3920327118</v>
      </c>
      <c r="Z20" s="28">
        <f t="shared" si="1"/>
        <v>8248261.1544909086</v>
      </c>
      <c r="AA20" s="28">
        <f t="shared" si="1"/>
        <v>8322069.4385010432</v>
      </c>
      <c r="AB20" s="28">
        <f t="shared" si="1"/>
        <v>8387815.8665419919</v>
      </c>
      <c r="AC20" s="28">
        <f t="shared" si="1"/>
        <v>8446962.0172030721</v>
      </c>
      <c r="AD20" s="28">
        <f t="shared" si="1"/>
        <v>8479810.7163912635</v>
      </c>
      <c r="AE20" s="28">
        <f t="shared" si="1"/>
        <v>8492461.8589257188</v>
      </c>
      <c r="AF20" s="28">
        <f t="shared" si="1"/>
        <v>8474709.0700275414</v>
      </c>
      <c r="AG20" s="28">
        <f t="shared" si="1"/>
        <v>8419308.434849143</v>
      </c>
      <c r="AH20" s="28">
        <f t="shared" si="1"/>
        <v>8328208.9133780627</v>
      </c>
      <c r="AI20" s="28">
        <f t="shared" si="1"/>
        <v>8217216.9671668764</v>
      </c>
      <c r="AJ20" s="28">
        <f t="shared" si="1"/>
        <v>7998834.7727056751</v>
      </c>
      <c r="AK20" s="28">
        <f t="shared" si="1"/>
        <v>7746676.5652080402</v>
      </c>
      <c r="AL20" s="28">
        <f t="shared" si="1"/>
        <v>7465051.4151400644</v>
      </c>
      <c r="AM20" s="28">
        <f t="shared" si="1"/>
        <v>7144403.7178785391</v>
      </c>
      <c r="AN20" s="28">
        <f t="shared" si="1"/>
        <v>6785365.0352561399</v>
      </c>
      <c r="AO20" s="28">
        <f t="shared" si="1"/>
        <v>6390990.5264796577</v>
      </c>
      <c r="AP20" s="28">
        <f t="shared" si="1"/>
        <v>5966943.8112088777</v>
      </c>
      <c r="AQ20" s="28">
        <f t="shared" si="1"/>
        <v>5521276.935411578</v>
      </c>
      <c r="AR20" s="28">
        <f t="shared" si="1"/>
        <v>5063795.2965744389</v>
      </c>
      <c r="AS20" s="28">
        <f t="shared" si="1"/>
        <v>4605122.0500028571</v>
      </c>
      <c r="AT20" s="28">
        <f t="shared" si="1"/>
        <v>4155676.0584199275</v>
      </c>
      <c r="AU20" s="28">
        <f t="shared" si="1"/>
        <v>3724770.8565550135</v>
      </c>
    </row>
    <row r="21" spans="2:47">
      <c r="B21" s="27" t="s">
        <v>649</v>
      </c>
      <c r="C21" s="28" t="s">
        <v>401</v>
      </c>
      <c r="D21" s="53">
        <f t="shared" ref="D21:AU21" si="2">+IF(D19&lt;$C$24,0,IF(D19&gt;$C$26,$C$27,C21+(($C$27-$C$25)/($C$26-$C$24))))</f>
        <v>0</v>
      </c>
      <c r="E21" s="53">
        <f t="shared" si="2"/>
        <v>0</v>
      </c>
      <c r="F21" s="53">
        <f t="shared" si="2"/>
        <v>0</v>
      </c>
      <c r="G21" s="53">
        <f t="shared" si="2"/>
        <v>0</v>
      </c>
      <c r="H21" s="53">
        <f t="shared" si="2"/>
        <v>0</v>
      </c>
      <c r="I21" s="53">
        <f t="shared" si="2"/>
        <v>0</v>
      </c>
      <c r="J21" s="53">
        <f t="shared" si="2"/>
        <v>0</v>
      </c>
      <c r="K21" s="53">
        <f t="shared" si="2"/>
        <v>0</v>
      </c>
      <c r="L21" s="53">
        <f t="shared" si="2"/>
        <v>0</v>
      </c>
      <c r="M21" s="53">
        <f t="shared" si="2"/>
        <v>0</v>
      </c>
      <c r="N21" s="53">
        <f t="shared" si="2"/>
        <v>6.2500000000000003E-3</v>
      </c>
      <c r="O21" s="53">
        <f t="shared" si="2"/>
        <v>1.2500000000000001E-2</v>
      </c>
      <c r="P21" s="53">
        <f t="shared" si="2"/>
        <v>1.8750000000000003E-2</v>
      </c>
      <c r="Q21" s="53">
        <f t="shared" si="2"/>
        <v>2.5000000000000001E-2</v>
      </c>
      <c r="R21" s="53">
        <f t="shared" si="2"/>
        <v>3.125E-2</v>
      </c>
      <c r="S21" s="53">
        <f t="shared" si="2"/>
        <v>3.7499999999999999E-2</v>
      </c>
      <c r="T21" s="53">
        <f t="shared" si="2"/>
        <v>4.3749999999999997E-2</v>
      </c>
      <c r="U21" s="53">
        <f t="shared" si="2"/>
        <v>4.9999999999999996E-2</v>
      </c>
      <c r="V21" s="53">
        <f t="shared" si="2"/>
        <v>5.6249999999999994E-2</v>
      </c>
      <c r="W21" s="53">
        <f t="shared" si="2"/>
        <v>0.05</v>
      </c>
      <c r="X21" s="53">
        <f t="shared" si="2"/>
        <v>0.05</v>
      </c>
      <c r="Y21" s="53">
        <f t="shared" si="2"/>
        <v>0.05</v>
      </c>
      <c r="Z21" s="53">
        <f t="shared" si="2"/>
        <v>0.05</v>
      </c>
      <c r="AA21" s="53">
        <f t="shared" si="2"/>
        <v>0.05</v>
      </c>
      <c r="AB21" s="53">
        <f t="shared" si="2"/>
        <v>0.05</v>
      </c>
      <c r="AC21" s="53">
        <f t="shared" si="2"/>
        <v>0.05</v>
      </c>
      <c r="AD21" s="53">
        <f t="shared" si="2"/>
        <v>0.05</v>
      </c>
      <c r="AE21" s="53">
        <f t="shared" si="2"/>
        <v>0.05</v>
      </c>
      <c r="AF21" s="53">
        <f t="shared" si="2"/>
        <v>0.05</v>
      </c>
      <c r="AG21" s="53">
        <f t="shared" si="2"/>
        <v>0.05</v>
      </c>
      <c r="AH21" s="53">
        <f t="shared" si="2"/>
        <v>0.05</v>
      </c>
      <c r="AI21" s="53">
        <f t="shared" si="2"/>
        <v>0.05</v>
      </c>
      <c r="AJ21" s="53">
        <f t="shared" si="2"/>
        <v>0.05</v>
      </c>
      <c r="AK21" s="53">
        <f t="shared" si="2"/>
        <v>0.05</v>
      </c>
      <c r="AL21" s="53">
        <f t="shared" si="2"/>
        <v>0.05</v>
      </c>
      <c r="AM21" s="53">
        <f t="shared" si="2"/>
        <v>0.05</v>
      </c>
      <c r="AN21" s="53">
        <f t="shared" si="2"/>
        <v>0.05</v>
      </c>
      <c r="AO21" s="53">
        <f t="shared" si="2"/>
        <v>0.05</v>
      </c>
      <c r="AP21" s="53">
        <f t="shared" si="2"/>
        <v>0.05</v>
      </c>
      <c r="AQ21" s="53">
        <f t="shared" si="2"/>
        <v>0.05</v>
      </c>
      <c r="AR21" s="53">
        <f t="shared" si="2"/>
        <v>0.05</v>
      </c>
      <c r="AS21" s="53">
        <f t="shared" si="2"/>
        <v>0.05</v>
      </c>
      <c r="AT21" s="53">
        <f t="shared" si="2"/>
        <v>0.05</v>
      </c>
      <c r="AU21" s="53">
        <f t="shared" si="2"/>
        <v>0.05</v>
      </c>
    </row>
    <row r="22" spans="2:47" ht="15.95">
      <c r="B22" s="27" t="s">
        <v>649</v>
      </c>
      <c r="C22" s="28" t="s">
        <v>580</v>
      </c>
      <c r="D22" s="28">
        <f>+D20*D21</f>
        <v>0</v>
      </c>
      <c r="E22" s="28">
        <f t="shared" ref="E22:AU22" si="3">+E20*E21</f>
        <v>0</v>
      </c>
      <c r="F22" s="28">
        <f t="shared" si="3"/>
        <v>0</v>
      </c>
      <c r="G22" s="28">
        <f t="shared" si="3"/>
        <v>0</v>
      </c>
      <c r="H22" s="28">
        <f t="shared" si="3"/>
        <v>0</v>
      </c>
      <c r="I22" s="28">
        <f t="shared" si="3"/>
        <v>0</v>
      </c>
      <c r="J22" s="28">
        <f t="shared" si="3"/>
        <v>0</v>
      </c>
      <c r="K22" s="28">
        <f t="shared" si="3"/>
        <v>0</v>
      </c>
      <c r="L22" s="28">
        <f t="shared" si="3"/>
        <v>0</v>
      </c>
      <c r="M22" s="28">
        <f t="shared" si="3"/>
        <v>0</v>
      </c>
      <c r="N22" s="28">
        <f t="shared" si="3"/>
        <v>42390.908541102624</v>
      </c>
      <c r="O22" s="28">
        <f t="shared" si="3"/>
        <v>86870.04291654758</v>
      </c>
      <c r="P22" s="28">
        <f t="shared" si="3"/>
        <v>133083.20304907084</v>
      </c>
      <c r="Q22" s="28">
        <f t="shared" si="3"/>
        <v>180530.57089503895</v>
      </c>
      <c r="R22" s="28">
        <f t="shared" si="3"/>
        <v>229595.53419138232</v>
      </c>
      <c r="S22" s="28">
        <f t="shared" si="3"/>
        <v>279788.63039825769</v>
      </c>
      <c r="T22" s="28">
        <f t="shared" si="3"/>
        <v>333373.97362813837</v>
      </c>
      <c r="U22" s="28">
        <f t="shared" si="3"/>
        <v>387012.06670635188</v>
      </c>
      <c r="V22" s="28">
        <f t="shared" si="3"/>
        <v>442971.76628520223</v>
      </c>
      <c r="W22" s="28">
        <f t="shared" si="3"/>
        <v>398028.98542534129</v>
      </c>
      <c r="X22" s="28">
        <f t="shared" si="3"/>
        <v>404162.34658923559</v>
      </c>
      <c r="Y22" s="28">
        <f t="shared" si="3"/>
        <v>408824.9196016356</v>
      </c>
      <c r="Z22" s="28">
        <f t="shared" si="3"/>
        <v>412413.05772454548</v>
      </c>
      <c r="AA22" s="28">
        <f t="shared" si="3"/>
        <v>416103.47192505217</v>
      </c>
      <c r="AB22" s="28">
        <f t="shared" si="3"/>
        <v>419390.79332709964</v>
      </c>
      <c r="AC22" s="28">
        <f t="shared" si="3"/>
        <v>422348.10086015362</v>
      </c>
      <c r="AD22" s="28">
        <f t="shared" si="3"/>
        <v>423990.5358195632</v>
      </c>
      <c r="AE22" s="28">
        <f t="shared" si="3"/>
        <v>424623.09294628596</v>
      </c>
      <c r="AF22" s="28">
        <f t="shared" si="3"/>
        <v>423735.45350137708</v>
      </c>
      <c r="AG22" s="28">
        <f t="shared" si="3"/>
        <v>420965.4217424572</v>
      </c>
      <c r="AH22" s="28">
        <f t="shared" si="3"/>
        <v>416410.44566890318</v>
      </c>
      <c r="AI22" s="28">
        <f t="shared" si="3"/>
        <v>410860.84835834382</v>
      </c>
      <c r="AJ22" s="28">
        <f t="shared" si="3"/>
        <v>399941.73863528378</v>
      </c>
      <c r="AK22" s="28">
        <f t="shared" si="3"/>
        <v>387333.82826040202</v>
      </c>
      <c r="AL22" s="28">
        <f t="shared" si="3"/>
        <v>373252.57075700327</v>
      </c>
      <c r="AM22" s="28">
        <f t="shared" si="3"/>
        <v>357220.185893927</v>
      </c>
      <c r="AN22" s="28">
        <f t="shared" si="3"/>
        <v>339268.25176280702</v>
      </c>
      <c r="AO22" s="28">
        <f t="shared" si="3"/>
        <v>319549.52632398292</v>
      </c>
      <c r="AP22" s="28">
        <f t="shared" si="3"/>
        <v>298347.19056044391</v>
      </c>
      <c r="AQ22" s="28">
        <f t="shared" si="3"/>
        <v>276063.84677057894</v>
      </c>
      <c r="AR22" s="28">
        <f t="shared" si="3"/>
        <v>253189.76482872196</v>
      </c>
      <c r="AS22" s="28">
        <f t="shared" si="3"/>
        <v>230256.10250014288</v>
      </c>
      <c r="AT22" s="28">
        <f t="shared" si="3"/>
        <v>207783.80292099639</v>
      </c>
      <c r="AU22" s="28">
        <f t="shared" si="3"/>
        <v>186238.54282775067</v>
      </c>
    </row>
    <row r="24" spans="2:47">
      <c r="B24" s="68" t="s">
        <v>650</v>
      </c>
      <c r="C24" s="69">
        <v>2027</v>
      </c>
    </row>
    <row r="25" spans="2:47">
      <c r="B25" s="68" t="s">
        <v>651</v>
      </c>
      <c r="C25" s="70">
        <v>0</v>
      </c>
    </row>
    <row r="26" spans="2:47">
      <c r="B26" s="68" t="s">
        <v>652</v>
      </c>
      <c r="C26" s="69">
        <v>2035</v>
      </c>
    </row>
    <row r="27" spans="2:47">
      <c r="B27" s="68" t="s">
        <v>653</v>
      </c>
      <c r="C27" s="70">
        <v>0.05</v>
      </c>
    </row>
    <row r="29" spans="2:47" ht="32.1">
      <c r="B29" s="18" t="s">
        <v>377</v>
      </c>
      <c r="C29" s="18" t="s">
        <v>654</v>
      </c>
      <c r="D29" s="19" t="s">
        <v>379</v>
      </c>
      <c r="E29" s="19" t="s">
        <v>381</v>
      </c>
    </row>
    <row r="30" spans="2:47">
      <c r="B30" s="21" t="s">
        <v>383</v>
      </c>
      <c r="C30" s="22">
        <v>11200</v>
      </c>
      <c r="D30" s="23">
        <v>0.73</v>
      </c>
      <c r="E30" s="22">
        <v>289674</v>
      </c>
    </row>
    <row r="31" spans="2:47">
      <c r="B31" s="21" t="s">
        <v>649</v>
      </c>
      <c r="C31" s="22">
        <v>6453</v>
      </c>
      <c r="D31" s="23">
        <v>0.79200000000000004</v>
      </c>
      <c r="E31" s="22">
        <f>+E30*60%</f>
        <v>173804.4</v>
      </c>
    </row>
    <row r="33" spans="2:47" s="26" customFormat="1" ht="12.95">
      <c r="B33" s="24" t="s">
        <v>502</v>
      </c>
      <c r="C33" s="25" t="s">
        <v>422</v>
      </c>
      <c r="D33" s="25">
        <v>2017</v>
      </c>
      <c r="E33" s="25">
        <v>2018</v>
      </c>
      <c r="F33" s="25">
        <v>2019</v>
      </c>
      <c r="G33" s="25">
        <v>2020</v>
      </c>
      <c r="H33" s="25">
        <v>2021</v>
      </c>
      <c r="I33" s="25">
        <v>2022</v>
      </c>
      <c r="J33" s="25">
        <v>2023</v>
      </c>
      <c r="K33" s="25">
        <v>2024</v>
      </c>
      <c r="L33" s="25">
        <v>2025</v>
      </c>
      <c r="M33" s="25">
        <v>2026</v>
      </c>
      <c r="N33" s="25">
        <v>2027</v>
      </c>
      <c r="O33" s="25">
        <v>2028</v>
      </c>
      <c r="P33" s="25">
        <v>2029</v>
      </c>
      <c r="Q33" s="25">
        <v>2030</v>
      </c>
      <c r="R33" s="25">
        <v>2031</v>
      </c>
      <c r="S33" s="25">
        <v>2032</v>
      </c>
      <c r="T33" s="25">
        <v>2033</v>
      </c>
      <c r="U33" s="25">
        <v>2034</v>
      </c>
      <c r="V33" s="25">
        <v>2035</v>
      </c>
      <c r="W33" s="25">
        <v>2036</v>
      </c>
      <c r="X33" s="25">
        <v>2037</v>
      </c>
      <c r="Y33" s="25">
        <v>2038</v>
      </c>
      <c r="Z33" s="25">
        <v>2039</v>
      </c>
      <c r="AA33" s="25">
        <v>2040</v>
      </c>
      <c r="AB33" s="25">
        <v>2041</v>
      </c>
      <c r="AC33" s="25">
        <v>2042</v>
      </c>
      <c r="AD33" s="25">
        <v>2043</v>
      </c>
      <c r="AE33" s="25">
        <v>2044</v>
      </c>
      <c r="AF33" s="25">
        <v>2045</v>
      </c>
      <c r="AG33" s="25">
        <v>2046</v>
      </c>
      <c r="AH33" s="25">
        <v>2047</v>
      </c>
      <c r="AI33" s="25">
        <v>2048</v>
      </c>
      <c r="AJ33" s="25">
        <v>2049</v>
      </c>
      <c r="AK33" s="25">
        <v>2050</v>
      </c>
      <c r="AL33" s="25">
        <v>2051</v>
      </c>
      <c r="AM33" s="25">
        <v>2052</v>
      </c>
      <c r="AN33" s="25">
        <v>2053</v>
      </c>
      <c r="AO33" s="25">
        <v>2054</v>
      </c>
      <c r="AP33" s="25">
        <v>2055</v>
      </c>
      <c r="AQ33" s="25">
        <v>2056</v>
      </c>
      <c r="AR33" s="25">
        <v>2057</v>
      </c>
      <c r="AS33" s="25">
        <v>2058</v>
      </c>
      <c r="AT33" s="25">
        <v>2059</v>
      </c>
      <c r="AU33" s="25">
        <v>2060</v>
      </c>
    </row>
    <row r="34" spans="2:47" s="26" customFormat="1" ht="12.95">
      <c r="B34" s="27" t="s">
        <v>383</v>
      </c>
      <c r="C34" s="28" t="s">
        <v>498</v>
      </c>
      <c r="D34" s="28">
        <f>+(D20-D22)*$D$30*$C$30/1000000</f>
        <v>36678.438916940773</v>
      </c>
      <c r="E34" s="28">
        <f t="shared" ref="E34:AU34" si="4">+(E20-E22)*$D$30*$C$30/1000000</f>
        <v>36474.414180498286</v>
      </c>
      <c r="F34" s="28">
        <f t="shared" si="4"/>
        <v>37224.171851444669</v>
      </c>
      <c r="G34" s="28">
        <f t="shared" si="4"/>
        <v>31460.261578331374</v>
      </c>
      <c r="H34" s="28">
        <f t="shared" si="4"/>
        <v>38688.136046490617</v>
      </c>
      <c r="I34" s="28">
        <f t="shared" si="4"/>
        <v>41597.474040502035</v>
      </c>
      <c r="J34" s="28">
        <f t="shared" si="4"/>
        <v>50113.133124141634</v>
      </c>
      <c r="K34" s="28">
        <f t="shared" si="4"/>
        <v>51611.5586724686</v>
      </c>
      <c r="L34" s="28">
        <f t="shared" si="4"/>
        <v>52912.766852422203</v>
      </c>
      <c r="M34" s="28">
        <f t="shared" si="4"/>
        <v>54211.396447924999</v>
      </c>
      <c r="N34" s="28">
        <f t="shared" si="4"/>
        <v>55107.502848896744</v>
      </c>
      <c r="O34" s="28">
        <f t="shared" si="4"/>
        <v>56109.70819996974</v>
      </c>
      <c r="P34" s="28">
        <f t="shared" si="4"/>
        <v>56943.286032094948</v>
      </c>
      <c r="Q34" s="28">
        <f t="shared" si="4"/>
        <v>57564.699957875695</v>
      </c>
      <c r="R34" s="28">
        <f t="shared" si="4"/>
        <v>58192.365714011001</v>
      </c>
      <c r="S34" s="28">
        <f t="shared" si="4"/>
        <v>58713.830614827981</v>
      </c>
      <c r="T34" s="28">
        <f t="shared" si="4"/>
        <v>59575.262583242838</v>
      </c>
      <c r="U34" s="28">
        <f t="shared" si="4"/>
        <v>60120.002490431529</v>
      </c>
      <c r="V34" s="28">
        <f t="shared" si="4"/>
        <v>60764.701259257759</v>
      </c>
      <c r="W34" s="28">
        <f t="shared" si="4"/>
        <v>61831.414711914214</v>
      </c>
      <c r="X34" s="28">
        <f t="shared" si="4"/>
        <v>62784.195568558207</v>
      </c>
      <c r="Y34" s="28">
        <f t="shared" si="4"/>
        <v>63508.498310596464</v>
      </c>
      <c r="Z34" s="28">
        <f t="shared" si="4"/>
        <v>64065.89403916178</v>
      </c>
      <c r="AA34" s="28">
        <f t="shared" si="4"/>
        <v>64639.177742725304</v>
      </c>
      <c r="AB34" s="28">
        <f t="shared" si="4"/>
        <v>65149.843398604957</v>
      </c>
      <c r="AC34" s="28">
        <f t="shared" si="4"/>
        <v>65609.243380019703</v>
      </c>
      <c r="AD34" s="28">
        <f t="shared" si="4"/>
        <v>65864.385796354225</v>
      </c>
      <c r="AE34" s="28">
        <f t="shared" si="4"/>
        <v>65962.649750647834</v>
      </c>
      <c r="AF34" s="28">
        <f t="shared" si="4"/>
        <v>65824.760288717909</v>
      </c>
      <c r="AG34" s="28">
        <f t="shared" si="4"/>
        <v>65394.452475160266</v>
      </c>
      <c r="AH34" s="28">
        <f t="shared" si="4"/>
        <v>64686.864271990089</v>
      </c>
      <c r="AI34" s="28">
        <f t="shared" si="4"/>
        <v>63824.767627378562</v>
      </c>
      <c r="AJ34" s="28">
        <f t="shared" si="4"/>
        <v>62128.549446559518</v>
      </c>
      <c r="AK34" s="28">
        <f t="shared" si="4"/>
        <v>60169.986217283884</v>
      </c>
      <c r="AL34" s="28">
        <f t="shared" si="4"/>
        <v>57982.547351675908</v>
      </c>
      <c r="AM34" s="28">
        <f t="shared" si="4"/>
        <v>55492.01255750619</v>
      </c>
      <c r="AN34" s="28">
        <f t="shared" si="4"/>
        <v>52703.28730184149</v>
      </c>
      <c r="AO34" s="28">
        <f t="shared" si="4"/>
        <v>49640.101617272798</v>
      </c>
      <c r="AP34" s="28">
        <f t="shared" si="4"/>
        <v>46346.445970421591</v>
      </c>
      <c r="AQ34" s="28">
        <f t="shared" si="4"/>
        <v>42884.862212728804</v>
      </c>
      <c r="AR34" s="28">
        <f t="shared" si="4"/>
        <v>39331.510827552978</v>
      </c>
      <c r="AS34" s="28">
        <f t="shared" si="4"/>
        <v>35768.903986782199</v>
      </c>
      <c r="AT34" s="28">
        <f t="shared" si="4"/>
        <v>32277.967080959264</v>
      </c>
      <c r="AU34" s="28">
        <f t="shared" si="4"/>
        <v>28931.040197034101</v>
      </c>
    </row>
    <row r="35" spans="2:47" s="26" customFormat="1" ht="12.95">
      <c r="B35" s="27" t="s">
        <v>384</v>
      </c>
      <c r="C35" s="28" t="s">
        <v>498</v>
      </c>
      <c r="D35" s="28">
        <f t="shared" ref="D35:D40" si="5">+D4</f>
        <v>49108.496944351857</v>
      </c>
      <c r="E35" s="28">
        <f t="shared" ref="E35:AU40" si="6">+E4</f>
        <v>51396.400805794801</v>
      </c>
      <c r="F35" s="28">
        <f t="shared" si="6"/>
        <v>52186.471937915718</v>
      </c>
      <c r="G35" s="28">
        <f t="shared" si="6"/>
        <v>50978.782391573011</v>
      </c>
      <c r="H35" s="28">
        <f t="shared" si="6"/>
        <v>50991.340012631546</v>
      </c>
      <c r="I35" s="28">
        <f t="shared" si="6"/>
        <v>53243.079791439122</v>
      </c>
      <c r="J35" s="28">
        <f t="shared" si="6"/>
        <v>56002.483047294758</v>
      </c>
      <c r="K35" s="28">
        <f t="shared" si="6"/>
        <v>57761.835636099357</v>
      </c>
      <c r="L35" s="28">
        <f t="shared" si="6"/>
        <v>59504.895712966565</v>
      </c>
      <c r="M35" s="28">
        <f t="shared" si="6"/>
        <v>61306.785359086585</v>
      </c>
      <c r="N35" s="28">
        <f t="shared" si="6"/>
        <v>63015.381052811812</v>
      </c>
      <c r="O35" s="28">
        <f t="shared" si="6"/>
        <v>64786.497073060316</v>
      </c>
      <c r="P35" s="28">
        <f t="shared" si="6"/>
        <v>66478.08135750462</v>
      </c>
      <c r="Q35" s="28">
        <f t="shared" si="6"/>
        <v>67837.089169401268</v>
      </c>
      <c r="R35" s="28">
        <f t="shared" si="6"/>
        <v>69356.605631564322</v>
      </c>
      <c r="S35" s="28">
        <f t="shared" si="6"/>
        <v>70801.785444887064</v>
      </c>
      <c r="T35" s="28">
        <f t="shared" si="6"/>
        <v>72510.288732181318</v>
      </c>
      <c r="U35" s="28">
        <f t="shared" si="6"/>
        <v>73988.494255877842</v>
      </c>
      <c r="V35" s="28">
        <f t="shared" si="6"/>
        <v>75355.341099278623</v>
      </c>
      <c r="W35" s="28">
        <f t="shared" si="6"/>
        <v>76617.245329684592</v>
      </c>
      <c r="X35" s="28">
        <f t="shared" si="6"/>
        <v>78102.099924748487</v>
      </c>
      <c r="Y35" s="28">
        <f t="shared" si="6"/>
        <v>79416.731502572715</v>
      </c>
      <c r="Z35" s="28">
        <f t="shared" si="6"/>
        <v>80586.598621722442</v>
      </c>
      <c r="AA35" s="28">
        <f t="shared" si="6"/>
        <v>81684.964336243705</v>
      </c>
      <c r="AB35" s="28">
        <f t="shared" si="6"/>
        <v>82813.149518009974</v>
      </c>
      <c r="AC35" s="28">
        <f t="shared" si="6"/>
        <v>83901.31873842029</v>
      </c>
      <c r="AD35" s="28">
        <f t="shared" si="6"/>
        <v>84823.282251283497</v>
      </c>
      <c r="AE35" s="28">
        <f t="shared" si="6"/>
        <v>85618.472447089123</v>
      </c>
      <c r="AF35" s="28">
        <f t="shared" si="6"/>
        <v>86184.527737808967</v>
      </c>
      <c r="AG35" s="28">
        <f t="shared" si="6"/>
        <v>86551.41387671807</v>
      </c>
      <c r="AH35" s="28">
        <f t="shared" si="6"/>
        <v>86691.94004177484</v>
      </c>
      <c r="AI35" s="28">
        <f t="shared" si="6"/>
        <v>86715.368171364215</v>
      </c>
      <c r="AJ35" s="28">
        <f t="shared" si="6"/>
        <v>86190.028276859011</v>
      </c>
      <c r="AK35" s="28">
        <f t="shared" si="6"/>
        <v>85401.303713082772</v>
      </c>
      <c r="AL35" s="28">
        <f t="shared" si="6"/>
        <v>84506.392100379991</v>
      </c>
      <c r="AM35" s="28">
        <f t="shared" si="6"/>
        <v>83405.1832286274</v>
      </c>
      <c r="AN35" s="28">
        <f t="shared" si="6"/>
        <v>82106.910288792496</v>
      </c>
      <c r="AO35" s="28">
        <f t="shared" si="6"/>
        <v>80638.405341841426</v>
      </c>
      <c r="AP35" s="28">
        <f t="shared" si="6"/>
        <v>79044.455437686527</v>
      </c>
      <c r="AQ35" s="28">
        <f t="shared" si="6"/>
        <v>77384.040261437098</v>
      </c>
      <c r="AR35" s="28">
        <f t="shared" si="6"/>
        <v>75723.350770656514</v>
      </c>
      <c r="AS35" s="28">
        <f t="shared" si="6"/>
        <v>74127.065810296961</v>
      </c>
      <c r="AT35" s="28">
        <f t="shared" si="6"/>
        <v>72650.308040601711</v>
      </c>
      <c r="AU35" s="28">
        <f t="shared" si="6"/>
        <v>71333.284038389043</v>
      </c>
    </row>
    <row r="36" spans="2:47" s="26" customFormat="1" ht="12.95">
      <c r="B36" s="27" t="s">
        <v>385</v>
      </c>
      <c r="C36" s="28" t="s">
        <v>498</v>
      </c>
      <c r="D36" s="28">
        <f t="shared" si="5"/>
        <v>447.13377742000006</v>
      </c>
      <c r="E36" s="28">
        <f t="shared" ref="E36:S36" si="7">+E5</f>
        <v>584.94084649999991</v>
      </c>
      <c r="F36" s="28">
        <f t="shared" si="7"/>
        <v>737.12772929333084</v>
      </c>
      <c r="G36" s="28">
        <f t="shared" si="7"/>
        <v>531.53970023894942</v>
      </c>
      <c r="H36" s="28">
        <f t="shared" si="7"/>
        <v>649.72080507184808</v>
      </c>
      <c r="I36" s="28">
        <f t="shared" si="7"/>
        <v>755.71993689269971</v>
      </c>
      <c r="J36" s="28">
        <f t="shared" si="7"/>
        <v>399.30582104080253</v>
      </c>
      <c r="K36" s="28">
        <f t="shared" si="7"/>
        <v>423.09440534308823</v>
      </c>
      <c r="L36" s="28">
        <f t="shared" si="7"/>
        <v>447.52445853367612</v>
      </c>
      <c r="M36" s="28">
        <f t="shared" si="7"/>
        <v>459.51848448624361</v>
      </c>
      <c r="N36" s="28">
        <f t="shared" si="7"/>
        <v>472.95518243686723</v>
      </c>
      <c r="O36" s="28">
        <f t="shared" si="7"/>
        <v>489.00245416240108</v>
      </c>
      <c r="P36" s="28">
        <f t="shared" si="7"/>
        <v>506.76004007575136</v>
      </c>
      <c r="Q36" s="28">
        <f t="shared" si="7"/>
        <v>578.55486275035173</v>
      </c>
      <c r="R36" s="28">
        <f t="shared" si="7"/>
        <v>602.78278750599839</v>
      </c>
      <c r="S36" s="28">
        <f t="shared" si="7"/>
        <v>629.32503345694374</v>
      </c>
      <c r="T36" s="28">
        <f t="shared" si="6"/>
        <v>663.68250609433562</v>
      </c>
      <c r="U36" s="28">
        <f t="shared" si="6"/>
        <v>702.16736526914201</v>
      </c>
      <c r="V36" s="28">
        <f t="shared" si="6"/>
        <v>804.85980651838508</v>
      </c>
      <c r="W36" s="28">
        <f t="shared" si="6"/>
        <v>859.08024270559429</v>
      </c>
      <c r="X36" s="28">
        <f t="shared" si="6"/>
        <v>928.5331479723958</v>
      </c>
      <c r="Y36" s="28">
        <f t="shared" si="6"/>
        <v>1011.495006680852</v>
      </c>
      <c r="Z36" s="28">
        <f t="shared" si="6"/>
        <v>1111.599435339333</v>
      </c>
      <c r="AA36" s="28">
        <f t="shared" si="6"/>
        <v>1258.230825467082</v>
      </c>
      <c r="AB36" s="28">
        <f t="shared" si="6"/>
        <v>1411.5050941861698</v>
      </c>
      <c r="AC36" s="28">
        <f t="shared" si="6"/>
        <v>1601.7398706389606</v>
      </c>
      <c r="AD36" s="28">
        <f t="shared" si="6"/>
        <v>1834.7506106867743</v>
      </c>
      <c r="AE36" s="28">
        <f t="shared" si="6"/>
        <v>2122.3988874724505</v>
      </c>
      <c r="AF36" s="28">
        <f t="shared" si="6"/>
        <v>2487.5931771944797</v>
      </c>
      <c r="AG36" s="28">
        <f t="shared" si="6"/>
        <v>2918.5103348415519</v>
      </c>
      <c r="AH36" s="28">
        <f t="shared" si="6"/>
        <v>3443.6483571395543</v>
      </c>
      <c r="AI36" s="28">
        <f t="shared" si="6"/>
        <v>4088.548611203883</v>
      </c>
      <c r="AJ36" s="28">
        <f t="shared" si="6"/>
        <v>4828.8799493739871</v>
      </c>
      <c r="AK36" s="28">
        <f t="shared" si="6"/>
        <v>5720.0903253916431</v>
      </c>
      <c r="AL36" s="28">
        <f t="shared" si="6"/>
        <v>6735.58110259976</v>
      </c>
      <c r="AM36" s="28">
        <f t="shared" si="6"/>
        <v>7911.5296695564211</v>
      </c>
      <c r="AN36" s="28">
        <f t="shared" si="6"/>
        <v>9242.7975710259707</v>
      </c>
      <c r="AO36" s="28">
        <f t="shared" si="6"/>
        <v>10717.069181242225</v>
      </c>
      <c r="AP36" s="28">
        <f t="shared" si="6"/>
        <v>12311.504248328634</v>
      </c>
      <c r="AQ36" s="28">
        <f t="shared" si="6"/>
        <v>13993.81453313177</v>
      </c>
      <c r="AR36" s="28">
        <f t="shared" si="6"/>
        <v>15725.275598774024</v>
      </c>
      <c r="AS36" s="28">
        <f t="shared" si="6"/>
        <v>17464.913936972014</v>
      </c>
      <c r="AT36" s="28">
        <f t="shared" si="6"/>
        <v>19173.812029090841</v>
      </c>
      <c r="AU36" s="28">
        <f t="shared" si="6"/>
        <v>20818.566808078536</v>
      </c>
    </row>
    <row r="37" spans="2:47" s="26" customFormat="1" ht="12.95">
      <c r="B37" s="27" t="s">
        <v>386</v>
      </c>
      <c r="C37" s="28" t="s">
        <v>498</v>
      </c>
      <c r="D37" s="28">
        <f t="shared" si="5"/>
        <v>276.6806449</v>
      </c>
      <c r="E37" s="28">
        <f t="shared" si="6"/>
        <v>229.61807317549975</v>
      </c>
      <c r="F37" s="28">
        <f t="shared" si="6"/>
        <v>131.18885794589795</v>
      </c>
      <c r="G37" s="28">
        <f t="shared" si="6"/>
        <v>149.33463642000001</v>
      </c>
      <c r="H37" s="28">
        <f t="shared" si="6"/>
        <v>190.38368924739999</v>
      </c>
      <c r="I37" s="28">
        <f t="shared" si="6"/>
        <v>192.92956271600002</v>
      </c>
      <c r="J37" s="28">
        <f t="shared" si="6"/>
        <v>75.181836232143652</v>
      </c>
      <c r="K37" s="28">
        <f t="shared" si="6"/>
        <v>77.736869662618957</v>
      </c>
      <c r="L37" s="28">
        <f t="shared" si="6"/>
        <v>79.905011493010051</v>
      </c>
      <c r="M37" s="28">
        <f t="shared" si="6"/>
        <v>82.1265292400644</v>
      </c>
      <c r="N37" s="28">
        <f t="shared" si="6"/>
        <v>84.42285170431623</v>
      </c>
      <c r="O37" s="28">
        <f t="shared" si="6"/>
        <v>87.055335991775934</v>
      </c>
      <c r="P37" s="28">
        <f t="shared" si="6"/>
        <v>89.365769730869729</v>
      </c>
      <c r="Q37" s="28">
        <f t="shared" si="6"/>
        <v>91.174321984531417</v>
      </c>
      <c r="R37" s="28">
        <f t="shared" si="6"/>
        <v>93.004179187781233</v>
      </c>
      <c r="S37" s="28">
        <f t="shared" si="6"/>
        <v>94.613293044249744</v>
      </c>
      <c r="T37" s="28">
        <f t="shared" si="6"/>
        <v>97.338069457837037</v>
      </c>
      <c r="U37" s="28">
        <f t="shared" si="6"/>
        <v>99.254015495173888</v>
      </c>
      <c r="V37" s="28">
        <f t="shared" si="6"/>
        <v>101.6293650662395</v>
      </c>
      <c r="W37" s="28">
        <f t="shared" si="6"/>
        <v>102.93492830886498</v>
      </c>
      <c r="X37" s="28">
        <f t="shared" si="6"/>
        <v>105.2583377479757</v>
      </c>
      <c r="Y37" s="28">
        <f t="shared" si="6"/>
        <v>107.20568857529145</v>
      </c>
      <c r="Z37" s="28">
        <f t="shared" si="6"/>
        <v>108.79664450057615</v>
      </c>
      <c r="AA37" s="28">
        <f t="shared" si="6"/>
        <v>110.65113768831958</v>
      </c>
      <c r="AB37" s="28">
        <f t="shared" si="6"/>
        <v>112.55841822811547</v>
      </c>
      <c r="AC37" s="28">
        <f t="shared" si="6"/>
        <v>114.60419991717379</v>
      </c>
      <c r="AD37" s="28">
        <f t="shared" si="6"/>
        <v>116.33924036051314</v>
      </c>
      <c r="AE37" s="28">
        <f t="shared" si="6"/>
        <v>117.98145155078892</v>
      </c>
      <c r="AF37" s="28">
        <f t="shared" si="6"/>
        <v>119.44258064902537</v>
      </c>
      <c r="AG37" s="28">
        <f t="shared" si="6"/>
        <v>120.59012254563123</v>
      </c>
      <c r="AH37" s="28">
        <f t="shared" si="6"/>
        <v>121.48818428163165</v>
      </c>
      <c r="AI37" s="28">
        <f t="shared" si="6"/>
        <v>122.68161782214321</v>
      </c>
      <c r="AJ37" s="28">
        <f t="shared" si="6"/>
        <v>122.96376085217335</v>
      </c>
      <c r="AK37" s="28">
        <f t="shared" si="6"/>
        <v>123.27831746429524</v>
      </c>
      <c r="AL37" s="28">
        <f t="shared" si="6"/>
        <v>123.93635443341284</v>
      </c>
      <c r="AM37" s="28">
        <f t="shared" si="6"/>
        <v>124.52959748365916</v>
      </c>
      <c r="AN37" s="28">
        <f t="shared" si="6"/>
        <v>125.05210981850232</v>
      </c>
      <c r="AO37" s="28">
        <f t="shared" si="6"/>
        <v>125.50126248869238</v>
      </c>
      <c r="AP37" s="28">
        <f t="shared" si="6"/>
        <v>125.87897300188531</v>
      </c>
      <c r="AQ37" s="28">
        <f t="shared" si="6"/>
        <v>126.19262408057628</v>
      </c>
      <c r="AR37" s="28">
        <f t="shared" si="6"/>
        <v>126.45535330442752</v>
      </c>
      <c r="AS37" s="28">
        <f t="shared" si="6"/>
        <v>126.68548217485873</v>
      </c>
      <c r="AT37" s="28">
        <f t="shared" si="6"/>
        <v>126.90502317890585</v>
      </c>
      <c r="AU37" s="28">
        <f t="shared" si="6"/>
        <v>127.13746101981899</v>
      </c>
    </row>
    <row r="38" spans="2:47" s="26" customFormat="1" ht="12.95">
      <c r="B38" s="27" t="s">
        <v>634</v>
      </c>
      <c r="C38" s="28" t="s">
        <v>498</v>
      </c>
      <c r="D38" s="28">
        <f t="shared" si="5"/>
        <v>183.36118649700001</v>
      </c>
      <c r="E38" s="28">
        <f t="shared" si="6"/>
        <v>150.70036131500001</v>
      </c>
      <c r="F38" s="28">
        <f t="shared" si="6"/>
        <v>154.520615472</v>
      </c>
      <c r="G38" s="28">
        <f t="shared" si="6"/>
        <v>80.718187138999994</v>
      </c>
      <c r="H38" s="28">
        <f t="shared" si="6"/>
        <v>86.504180018</v>
      </c>
      <c r="I38" s="28">
        <f t="shared" si="6"/>
        <v>91.988026831799999</v>
      </c>
      <c r="J38" s="28">
        <f t="shared" si="6"/>
        <v>6.732169756521623</v>
      </c>
      <c r="K38" s="28">
        <f t="shared" si="6"/>
        <v>6.8671901644588376</v>
      </c>
      <c r="L38" s="28">
        <f t="shared" si="6"/>
        <v>6.9455567147731037</v>
      </c>
      <c r="M38" s="28">
        <f t="shared" si="6"/>
        <v>7.0097891001560466</v>
      </c>
      <c r="N38" s="28">
        <f t="shared" si="6"/>
        <v>7.0406301699314033</v>
      </c>
      <c r="O38" s="28">
        <f t="shared" si="6"/>
        <v>7.0871654191824893</v>
      </c>
      <c r="P38" s="28">
        <f t="shared" si="6"/>
        <v>7.0827209626614884</v>
      </c>
      <c r="Q38" s="28">
        <f t="shared" si="6"/>
        <v>7.0150677968018371</v>
      </c>
      <c r="R38" s="28">
        <f t="shared" si="6"/>
        <v>6.9379970036948952</v>
      </c>
      <c r="S38" s="28">
        <f t="shared" si="6"/>
        <v>6.8292656166195158</v>
      </c>
      <c r="T38" s="28">
        <f t="shared" si="6"/>
        <v>6.8022557516444193</v>
      </c>
      <c r="U38" s="28">
        <f t="shared" si="6"/>
        <v>6.6956010853080361</v>
      </c>
      <c r="V38" s="28">
        <f t="shared" si="6"/>
        <v>6.6134325824268636</v>
      </c>
      <c r="W38" s="28">
        <f t="shared" si="6"/>
        <v>6.4439556920835779</v>
      </c>
      <c r="X38" s="28">
        <f t="shared" si="6"/>
        <v>6.3397059619444285</v>
      </c>
      <c r="Y38" s="28">
        <f t="shared" si="6"/>
        <v>6.2028634670427412</v>
      </c>
      <c r="Z38" s="28">
        <f t="shared" si="6"/>
        <v>6.0394842899157668</v>
      </c>
      <c r="AA38" s="28">
        <f t="shared" si="6"/>
        <v>5.8892454579326401</v>
      </c>
      <c r="AB38" s="28">
        <f t="shared" si="6"/>
        <v>5.7393554431611591</v>
      </c>
      <c r="AC38" s="28">
        <f t="shared" si="6"/>
        <v>5.5946470143695883</v>
      </c>
      <c r="AD38" s="28">
        <f t="shared" si="6"/>
        <v>5.4338523280932929</v>
      </c>
      <c r="AE38" s="28">
        <f t="shared" si="6"/>
        <v>5.2703472437978727</v>
      </c>
      <c r="AF38" s="28">
        <f t="shared" si="6"/>
        <v>5.1022098767388</v>
      </c>
      <c r="AG38" s="28">
        <f t="shared" si="6"/>
        <v>4.926611172529646</v>
      </c>
      <c r="AH38" s="28">
        <f t="shared" si="6"/>
        <v>4.7489218525558794</v>
      </c>
      <c r="AI38" s="28">
        <f t="shared" si="6"/>
        <v>4.5895198376146329</v>
      </c>
      <c r="AJ38" s="28">
        <f t="shared" si="6"/>
        <v>4.412013468014587</v>
      </c>
      <c r="AK38" s="28">
        <f t="shared" si="6"/>
        <v>4.249175188639879</v>
      </c>
      <c r="AL38" s="28">
        <f t="shared" si="6"/>
        <v>4.102395071481137</v>
      </c>
      <c r="AM38" s="28">
        <f t="shared" si="6"/>
        <v>3.9660712106840696</v>
      </c>
      <c r="AN38" s="28">
        <f t="shared" si="6"/>
        <v>3.8397013869859684</v>
      </c>
      <c r="AO38" s="28">
        <f t="shared" si="6"/>
        <v>3.7228354838361852</v>
      </c>
      <c r="AP38" s="28">
        <f t="shared" si="6"/>
        <v>3.6150728677311643</v>
      </c>
      <c r="AQ38" s="28">
        <f t="shared" si="6"/>
        <v>3.5160541264831879</v>
      </c>
      <c r="AR38" s="28">
        <f t="shared" si="6"/>
        <v>3.4254466490402606</v>
      </c>
      <c r="AS38" s="28">
        <f t="shared" si="6"/>
        <v>3.342924896719369</v>
      </c>
      <c r="AT38" s="28">
        <f t="shared" si="6"/>
        <v>3.2681483253534793</v>
      </c>
      <c r="AU38" s="28">
        <f t="shared" si="6"/>
        <v>3.2007421440261914</v>
      </c>
    </row>
    <row r="39" spans="2:47" s="26" customFormat="1" ht="12.95">
      <c r="B39" s="27" t="s">
        <v>388</v>
      </c>
      <c r="C39" s="28" t="s">
        <v>498</v>
      </c>
      <c r="D39" s="28">
        <f t="shared" si="5"/>
        <v>0</v>
      </c>
      <c r="E39" s="28">
        <f t="shared" si="6"/>
        <v>0</v>
      </c>
      <c r="F39" s="28">
        <f t="shared" si="6"/>
        <v>0</v>
      </c>
      <c r="G39" s="28">
        <f t="shared" si="6"/>
        <v>0</v>
      </c>
      <c r="H39" s="28">
        <f t="shared" si="6"/>
        <v>0</v>
      </c>
      <c r="I39" s="28">
        <f t="shared" si="6"/>
        <v>0</v>
      </c>
      <c r="J39" s="28">
        <f t="shared" si="6"/>
        <v>0</v>
      </c>
      <c r="K39" s="28">
        <f t="shared" si="6"/>
        <v>0</v>
      </c>
      <c r="L39" s="28">
        <f t="shared" si="6"/>
        <v>0</v>
      </c>
      <c r="M39" s="28">
        <f t="shared" si="6"/>
        <v>0</v>
      </c>
      <c r="N39" s="28">
        <f t="shared" si="6"/>
        <v>0</v>
      </c>
      <c r="O39" s="28">
        <f t="shared" si="6"/>
        <v>0</v>
      </c>
      <c r="P39" s="28">
        <f t="shared" si="6"/>
        <v>0</v>
      </c>
      <c r="Q39" s="28">
        <f t="shared" si="6"/>
        <v>0</v>
      </c>
      <c r="R39" s="28">
        <f t="shared" si="6"/>
        <v>0</v>
      </c>
      <c r="S39" s="28">
        <f t="shared" si="6"/>
        <v>0</v>
      </c>
      <c r="T39" s="28">
        <f t="shared" si="6"/>
        <v>0</v>
      </c>
      <c r="U39" s="28">
        <f t="shared" si="6"/>
        <v>0</v>
      </c>
      <c r="V39" s="28">
        <f t="shared" si="6"/>
        <v>0</v>
      </c>
      <c r="W39" s="28">
        <f t="shared" si="6"/>
        <v>0</v>
      </c>
      <c r="X39" s="28">
        <f t="shared" si="6"/>
        <v>0</v>
      </c>
      <c r="Y39" s="28">
        <f t="shared" si="6"/>
        <v>0</v>
      </c>
      <c r="Z39" s="28">
        <f t="shared" si="6"/>
        <v>0</v>
      </c>
      <c r="AA39" s="28">
        <f t="shared" si="6"/>
        <v>0</v>
      </c>
      <c r="AB39" s="28">
        <f t="shared" si="6"/>
        <v>0</v>
      </c>
      <c r="AC39" s="28">
        <f t="shared" si="6"/>
        <v>0</v>
      </c>
      <c r="AD39" s="28">
        <f t="shared" si="6"/>
        <v>0</v>
      </c>
      <c r="AE39" s="28">
        <f t="shared" si="6"/>
        <v>0</v>
      </c>
      <c r="AF39" s="28">
        <f t="shared" si="6"/>
        <v>0</v>
      </c>
      <c r="AG39" s="28">
        <f t="shared" si="6"/>
        <v>0</v>
      </c>
      <c r="AH39" s="28">
        <f t="shared" si="6"/>
        <v>0</v>
      </c>
      <c r="AI39" s="28">
        <f t="shared" si="6"/>
        <v>0</v>
      </c>
      <c r="AJ39" s="28">
        <f t="shared" si="6"/>
        <v>0</v>
      </c>
      <c r="AK39" s="28">
        <f t="shared" si="6"/>
        <v>0</v>
      </c>
      <c r="AL39" s="28">
        <f t="shared" si="6"/>
        <v>0</v>
      </c>
      <c r="AM39" s="28">
        <f t="shared" si="6"/>
        <v>0</v>
      </c>
      <c r="AN39" s="28">
        <f t="shared" si="6"/>
        <v>0</v>
      </c>
      <c r="AO39" s="28">
        <f t="shared" si="6"/>
        <v>0</v>
      </c>
      <c r="AP39" s="28">
        <f t="shared" si="6"/>
        <v>0</v>
      </c>
      <c r="AQ39" s="28">
        <f t="shared" si="6"/>
        <v>0</v>
      </c>
      <c r="AR39" s="28">
        <f t="shared" si="6"/>
        <v>0</v>
      </c>
      <c r="AS39" s="28">
        <f t="shared" si="6"/>
        <v>0</v>
      </c>
      <c r="AT39" s="28">
        <f t="shared" si="6"/>
        <v>0</v>
      </c>
      <c r="AU39" s="28">
        <f t="shared" si="6"/>
        <v>0</v>
      </c>
    </row>
    <row r="40" spans="2:47" s="26" customFormat="1" ht="12.95">
      <c r="B40" s="27" t="s">
        <v>389</v>
      </c>
      <c r="C40" s="28" t="s">
        <v>498</v>
      </c>
      <c r="D40" s="28">
        <f t="shared" si="5"/>
        <v>0</v>
      </c>
      <c r="E40" s="28">
        <f t="shared" si="6"/>
        <v>0</v>
      </c>
      <c r="F40" s="28">
        <f t="shared" si="6"/>
        <v>0</v>
      </c>
      <c r="G40" s="28">
        <f t="shared" si="6"/>
        <v>0</v>
      </c>
      <c r="H40" s="28">
        <f t="shared" si="6"/>
        <v>0</v>
      </c>
      <c r="I40" s="28">
        <f t="shared" si="6"/>
        <v>0</v>
      </c>
      <c r="J40" s="28">
        <f t="shared" si="6"/>
        <v>0</v>
      </c>
      <c r="K40" s="28">
        <f t="shared" si="6"/>
        <v>0</v>
      </c>
      <c r="L40" s="28">
        <f t="shared" si="6"/>
        <v>0</v>
      </c>
      <c r="M40" s="28">
        <f t="shared" si="6"/>
        <v>0</v>
      </c>
      <c r="N40" s="28">
        <f t="shared" si="6"/>
        <v>0</v>
      </c>
      <c r="O40" s="28">
        <f t="shared" si="6"/>
        <v>0</v>
      </c>
      <c r="P40" s="28">
        <f t="shared" si="6"/>
        <v>0</v>
      </c>
      <c r="Q40" s="28">
        <f t="shared" si="6"/>
        <v>0</v>
      </c>
      <c r="R40" s="28">
        <f t="shared" si="6"/>
        <v>0</v>
      </c>
      <c r="S40" s="28">
        <f t="shared" si="6"/>
        <v>0</v>
      </c>
      <c r="T40" s="28">
        <f t="shared" si="6"/>
        <v>0</v>
      </c>
      <c r="U40" s="28">
        <f t="shared" si="6"/>
        <v>0</v>
      </c>
      <c r="V40" s="28">
        <f t="shared" si="6"/>
        <v>0</v>
      </c>
      <c r="W40" s="28">
        <f t="shared" si="6"/>
        <v>0</v>
      </c>
      <c r="X40" s="28">
        <f t="shared" si="6"/>
        <v>0</v>
      </c>
      <c r="Y40" s="28">
        <f t="shared" si="6"/>
        <v>0</v>
      </c>
      <c r="Z40" s="28">
        <f t="shared" si="6"/>
        <v>0</v>
      </c>
      <c r="AA40" s="28">
        <f t="shared" si="6"/>
        <v>0</v>
      </c>
      <c r="AB40" s="28">
        <f t="shared" si="6"/>
        <v>0</v>
      </c>
      <c r="AC40" s="28">
        <f t="shared" si="6"/>
        <v>0</v>
      </c>
      <c r="AD40" s="28">
        <f t="shared" si="6"/>
        <v>0</v>
      </c>
      <c r="AE40" s="28">
        <f t="shared" si="6"/>
        <v>0</v>
      </c>
      <c r="AF40" s="28">
        <f t="shared" si="6"/>
        <v>0</v>
      </c>
      <c r="AG40" s="28">
        <f t="shared" si="6"/>
        <v>0</v>
      </c>
      <c r="AH40" s="28">
        <f t="shared" si="6"/>
        <v>0</v>
      </c>
      <c r="AI40" s="28">
        <f t="shared" si="6"/>
        <v>0</v>
      </c>
      <c r="AJ40" s="28">
        <f t="shared" si="6"/>
        <v>0</v>
      </c>
      <c r="AK40" s="28">
        <f t="shared" si="6"/>
        <v>0</v>
      </c>
      <c r="AL40" s="28">
        <f t="shared" si="6"/>
        <v>0</v>
      </c>
      <c r="AM40" s="28">
        <f t="shared" si="6"/>
        <v>0</v>
      </c>
      <c r="AN40" s="28">
        <f t="shared" si="6"/>
        <v>0</v>
      </c>
      <c r="AO40" s="28">
        <f t="shared" si="6"/>
        <v>0</v>
      </c>
      <c r="AP40" s="28">
        <f t="shared" si="6"/>
        <v>0</v>
      </c>
      <c r="AQ40" s="28">
        <f t="shared" si="6"/>
        <v>0</v>
      </c>
      <c r="AR40" s="28">
        <f t="shared" si="6"/>
        <v>0</v>
      </c>
      <c r="AS40" s="28">
        <f t="shared" si="6"/>
        <v>0</v>
      </c>
      <c r="AT40" s="28">
        <f t="shared" si="6"/>
        <v>0</v>
      </c>
      <c r="AU40" s="28">
        <f t="shared" si="6"/>
        <v>0</v>
      </c>
    </row>
    <row r="41" spans="2:47" s="26" customFormat="1" ht="12.95">
      <c r="B41" s="27" t="s">
        <v>649</v>
      </c>
      <c r="C41" s="28" t="s">
        <v>498</v>
      </c>
      <c r="D41" s="28">
        <f>+D22*$D$31*$C$31/1000000</f>
        <v>0</v>
      </c>
      <c r="E41" s="28">
        <f t="shared" ref="E41:AU41" si="8">+E22*$D$31*$C$31/1000000</f>
        <v>0</v>
      </c>
      <c r="F41" s="28">
        <f t="shared" si="8"/>
        <v>0</v>
      </c>
      <c r="G41" s="28">
        <f t="shared" si="8"/>
        <v>0</v>
      </c>
      <c r="H41" s="28">
        <f t="shared" si="8"/>
        <v>0</v>
      </c>
      <c r="I41" s="28">
        <f t="shared" si="8"/>
        <v>0</v>
      </c>
      <c r="J41" s="28">
        <f t="shared" si="8"/>
        <v>0</v>
      </c>
      <c r="K41" s="28">
        <f t="shared" si="8"/>
        <v>0</v>
      </c>
      <c r="L41" s="28">
        <f t="shared" si="8"/>
        <v>0</v>
      </c>
      <c r="M41" s="28">
        <f t="shared" si="8"/>
        <v>0</v>
      </c>
      <c r="N41" s="28">
        <f t="shared" si="8"/>
        <v>216.65043799006233</v>
      </c>
      <c r="O41" s="28">
        <f t="shared" si="8"/>
        <v>443.97333045686145</v>
      </c>
      <c r="P41" s="28">
        <f t="shared" si="8"/>
        <v>680.15844014631807</v>
      </c>
      <c r="Q41" s="28">
        <f t="shared" si="8"/>
        <v>922.65130899666372</v>
      </c>
      <c r="R41" s="28">
        <f t="shared" si="8"/>
        <v>1173.4113458524964</v>
      </c>
      <c r="S41" s="28">
        <f t="shared" si="8"/>
        <v>1429.9370173122859</v>
      </c>
      <c r="T41" s="28">
        <f t="shared" si="8"/>
        <v>1703.7997034433224</v>
      </c>
      <c r="U41" s="28">
        <f t="shared" si="8"/>
        <v>1977.9319822332222</v>
      </c>
      <c r="V41" s="28">
        <f t="shared" si="8"/>
        <v>2263.9294718080209</v>
      </c>
      <c r="W41" s="28">
        <f t="shared" si="8"/>
        <v>2034.2369860161841</v>
      </c>
      <c r="X41" s="28">
        <f t="shared" si="8"/>
        <v>2065.5832210519475</v>
      </c>
      <c r="Y41" s="28">
        <f t="shared" si="8"/>
        <v>2089.4125873019689</v>
      </c>
      <c r="Z41" s="28">
        <f t="shared" si="8"/>
        <v>2107.7507575052218</v>
      </c>
      <c r="AA41" s="28">
        <f t="shared" si="8"/>
        <v>2126.6116378312308</v>
      </c>
      <c r="AB41" s="28">
        <f t="shared" si="8"/>
        <v>2143.4124011571007</v>
      </c>
      <c r="AC41" s="28">
        <f t="shared" si="8"/>
        <v>2158.5265375216527</v>
      </c>
      <c r="AD41" s="28">
        <f t="shared" si="8"/>
        <v>2166.9206546937644</v>
      </c>
      <c r="AE41" s="28">
        <f t="shared" si="8"/>
        <v>2170.1535124756479</v>
      </c>
      <c r="AF41" s="28">
        <f t="shared" si="8"/>
        <v>2165.6169861039539</v>
      </c>
      <c r="AG41" s="28">
        <f t="shared" si="8"/>
        <v>2151.4599742712285</v>
      </c>
      <c r="AH41" s="28">
        <f t="shared" si="8"/>
        <v>2128.1805118739344</v>
      </c>
      <c r="AI41" s="28">
        <f t="shared" si="8"/>
        <v>2099.8177631294634</v>
      </c>
      <c r="AJ41" s="28">
        <f t="shared" si="8"/>
        <v>2044.0126392154814</v>
      </c>
      <c r="AK41" s="28">
        <f t="shared" si="8"/>
        <v>1979.5764334613843</v>
      </c>
      <c r="AL41" s="28">
        <f t="shared" si="8"/>
        <v>1907.6102805631942</v>
      </c>
      <c r="AM41" s="28">
        <f t="shared" si="8"/>
        <v>1825.6723527822207</v>
      </c>
      <c r="AN41" s="28">
        <f t="shared" si="8"/>
        <v>1733.924038671312</v>
      </c>
      <c r="AO41" s="28">
        <f t="shared" si="8"/>
        <v>1633.1460499479801</v>
      </c>
      <c r="AP41" s="28">
        <f t="shared" si="8"/>
        <v>1524.7856611837433</v>
      </c>
      <c r="AQ41" s="28">
        <f t="shared" si="8"/>
        <v>1410.9004825427526</v>
      </c>
      <c r="AR41" s="28">
        <f t="shared" si="8"/>
        <v>1293.9961735322763</v>
      </c>
      <c r="AS41" s="28">
        <f t="shared" si="8"/>
        <v>1176.7873625112702</v>
      </c>
      <c r="AT41" s="28">
        <f t="shared" si="8"/>
        <v>1061.9364731573583</v>
      </c>
      <c r="AU41" s="28">
        <f t="shared" si="8"/>
        <v>951.82347495904025</v>
      </c>
    </row>
    <row r="42" spans="2:47" s="26" customFormat="1" ht="12.95">
      <c r="B42" s="27" t="s">
        <v>391</v>
      </c>
      <c r="C42" s="28" t="s">
        <v>498</v>
      </c>
      <c r="D42" s="28">
        <f t="shared" ref="D42:D47" si="9">+D11</f>
        <v>0</v>
      </c>
      <c r="E42" s="28">
        <f t="shared" ref="E42:AU47" si="10">+E11</f>
        <v>0</v>
      </c>
      <c r="F42" s="28">
        <f t="shared" si="10"/>
        <v>0</v>
      </c>
      <c r="G42" s="28">
        <f t="shared" si="10"/>
        <v>0</v>
      </c>
      <c r="H42" s="28">
        <f t="shared" si="10"/>
        <v>0</v>
      </c>
      <c r="I42" s="28">
        <f t="shared" si="10"/>
        <v>0</v>
      </c>
      <c r="J42" s="28">
        <f t="shared" si="10"/>
        <v>1.3951717089297968</v>
      </c>
      <c r="K42" s="28">
        <f t="shared" si="10"/>
        <v>4.3886150700782824</v>
      </c>
      <c r="L42" s="28">
        <f t="shared" si="10"/>
        <v>10.168085592329069</v>
      </c>
      <c r="M42" s="28">
        <f t="shared" si="10"/>
        <v>20.925885601090634</v>
      </c>
      <c r="N42" s="28">
        <f t="shared" si="10"/>
        <v>38.104306926368899</v>
      </c>
      <c r="O42" s="28">
        <f t="shared" si="10"/>
        <v>65.247671122578751</v>
      </c>
      <c r="P42" s="28">
        <f t="shared" si="10"/>
        <v>104.59870834257271</v>
      </c>
      <c r="Q42" s="28">
        <f t="shared" si="10"/>
        <v>157.1909614894235</v>
      </c>
      <c r="R42" s="28">
        <f t="shared" si="10"/>
        <v>212.58069956629458</v>
      </c>
      <c r="S42" s="28">
        <f t="shared" si="10"/>
        <v>271.26694806975644</v>
      </c>
      <c r="T42" s="28">
        <f t="shared" si="10"/>
        <v>339.39761683486569</v>
      </c>
      <c r="U42" s="28">
        <f t="shared" si="10"/>
        <v>416.05262043939416</v>
      </c>
      <c r="V42" s="28">
        <f t="shared" si="10"/>
        <v>502.45419359587351</v>
      </c>
      <c r="W42" s="28">
        <f t="shared" si="10"/>
        <v>594.5568534183152</v>
      </c>
      <c r="X42" s="28">
        <f t="shared" si="10"/>
        <v>698.62664502005634</v>
      </c>
      <c r="Y42" s="28">
        <f t="shared" si="10"/>
        <v>810.9762225590249</v>
      </c>
      <c r="Z42" s="28">
        <f t="shared" si="10"/>
        <v>931.60534381906598</v>
      </c>
      <c r="AA42" s="28">
        <f t="shared" si="10"/>
        <v>1064.7930170716759</v>
      </c>
      <c r="AB42" s="28">
        <f t="shared" si="10"/>
        <v>1208.433606317577</v>
      </c>
      <c r="AC42" s="28">
        <f t="shared" si="10"/>
        <v>1359.6697866673051</v>
      </c>
      <c r="AD42" s="28">
        <f t="shared" si="10"/>
        <v>1512.3156188504202</v>
      </c>
      <c r="AE42" s="28">
        <f t="shared" si="10"/>
        <v>1666.400021724553</v>
      </c>
      <c r="AF42" s="28">
        <f t="shared" si="10"/>
        <v>1818.2948848487736</v>
      </c>
      <c r="AG42" s="28">
        <f t="shared" si="10"/>
        <v>1968.957449908336</v>
      </c>
      <c r="AH42" s="28">
        <f t="shared" si="10"/>
        <v>2118.1835478225016</v>
      </c>
      <c r="AI42" s="28">
        <f t="shared" si="10"/>
        <v>2268.0657546447342</v>
      </c>
      <c r="AJ42" s="28">
        <f t="shared" si="10"/>
        <v>2390.4643007987006</v>
      </c>
      <c r="AK42" s="28">
        <f t="shared" si="10"/>
        <v>2507.005061836569</v>
      </c>
      <c r="AL42" s="28">
        <f t="shared" si="10"/>
        <v>2522.5014241554181</v>
      </c>
      <c r="AM42" s="28">
        <f t="shared" si="10"/>
        <v>2538.1597963858644</v>
      </c>
      <c r="AN42" s="28">
        <f t="shared" si="10"/>
        <v>2553.979453767568</v>
      </c>
      <c r="AO42" s="28">
        <f t="shared" si="10"/>
        <v>2569.9558995862703</v>
      </c>
      <c r="AP42" s="28">
        <f t="shared" si="10"/>
        <v>2586.0854998667205</v>
      </c>
      <c r="AQ42" s="28">
        <f t="shared" si="10"/>
        <v>2602.3670758299791</v>
      </c>
      <c r="AR42" s="28">
        <f t="shared" si="10"/>
        <v>2618.802596131165</v>
      </c>
      <c r="AS42" s="28">
        <f t="shared" si="10"/>
        <v>2635.3935755544253</v>
      </c>
      <c r="AT42" s="28">
        <f t="shared" si="10"/>
        <v>2652.1408557223831</v>
      </c>
      <c r="AU42" s="28">
        <f t="shared" si="10"/>
        <v>2669.0444740790831</v>
      </c>
    </row>
    <row r="43" spans="2:47" s="26" customFormat="1" ht="12.95">
      <c r="B43" s="27" t="s">
        <v>392</v>
      </c>
      <c r="C43" s="28" t="s">
        <v>498</v>
      </c>
      <c r="D43" s="28">
        <f t="shared" si="9"/>
        <v>3529.5540071762248</v>
      </c>
      <c r="E43" s="28">
        <f t="shared" si="10"/>
        <v>2630.5322024885672</v>
      </c>
      <c r="F43" s="28">
        <f t="shared" si="10"/>
        <v>2630.5322024885672</v>
      </c>
      <c r="G43" s="28">
        <f t="shared" si="10"/>
        <v>793.01015849999987</v>
      </c>
      <c r="H43" s="28">
        <f t="shared" si="10"/>
        <v>1970.3499164999998</v>
      </c>
      <c r="I43" s="28">
        <f t="shared" si="10"/>
        <v>1285.1745165</v>
      </c>
      <c r="J43" s="28">
        <f t="shared" si="10"/>
        <v>975.48442168478743</v>
      </c>
      <c r="K43" s="28">
        <f t="shared" si="10"/>
        <v>994.27349224448801</v>
      </c>
      <c r="L43" s="28">
        <f t="shared" si="10"/>
        <v>1021.1888284215333</v>
      </c>
      <c r="M43" s="28">
        <f t="shared" si="10"/>
        <v>1045.3197154101426</v>
      </c>
      <c r="N43" s="28">
        <f t="shared" si="10"/>
        <v>1067.862896138198</v>
      </c>
      <c r="O43" s="28">
        <f t="shared" si="10"/>
        <v>1089.1435841610805</v>
      </c>
      <c r="P43" s="28">
        <f t="shared" si="10"/>
        <v>1111.1410450588926</v>
      </c>
      <c r="Q43" s="28">
        <f t="shared" si="10"/>
        <v>1133.6687028229296</v>
      </c>
      <c r="R43" s="28">
        <f t="shared" si="10"/>
        <v>1155.9165189659054</v>
      </c>
      <c r="S43" s="28">
        <f t="shared" si="10"/>
        <v>1178.2072181958708</v>
      </c>
      <c r="T43" s="28">
        <f t="shared" si="10"/>
        <v>1198.312500481743</v>
      </c>
      <c r="U43" s="28">
        <f t="shared" si="10"/>
        <v>1219.3079674575188</v>
      </c>
      <c r="V43" s="28">
        <f t="shared" si="10"/>
        <v>1239.1013921959252</v>
      </c>
      <c r="W43" s="28">
        <f t="shared" si="10"/>
        <v>1260.0229913062262</v>
      </c>
      <c r="X43" s="28">
        <f t="shared" si="10"/>
        <v>1278.7673814563318</v>
      </c>
      <c r="Y43" s="28">
        <f t="shared" si="10"/>
        <v>1297.4343815005634</v>
      </c>
      <c r="Z43" s="28">
        <f t="shared" si="10"/>
        <v>1315.9235842111955</v>
      </c>
      <c r="AA43" s="28">
        <f t="shared" si="10"/>
        <v>1333.2512083090267</v>
      </c>
      <c r="AB43" s="28">
        <f t="shared" si="10"/>
        <v>1349.6851773736416</v>
      </c>
      <c r="AC43" s="28">
        <f t="shared" si="10"/>
        <v>1365.0540828669964</v>
      </c>
      <c r="AD43" s="28">
        <f t="shared" si="10"/>
        <v>1379.9511278824953</v>
      </c>
      <c r="AE43" s="28">
        <f t="shared" si="10"/>
        <v>1394.0049185524942</v>
      </c>
      <c r="AF43" s="28">
        <f t="shared" si="10"/>
        <v>1407.2837051013919</v>
      </c>
      <c r="AG43" s="28">
        <f t="shared" si="10"/>
        <v>1419.916173762741</v>
      </c>
      <c r="AH43" s="28">
        <f t="shared" si="10"/>
        <v>1431.7586233257887</v>
      </c>
      <c r="AI43" s="28">
        <f t="shared" si="10"/>
        <v>1442.0156953283717</v>
      </c>
      <c r="AJ43" s="28">
        <f t="shared" si="10"/>
        <v>1452.165618428045</v>
      </c>
      <c r="AK43" s="28">
        <f t="shared" si="10"/>
        <v>1461.0027652397296</v>
      </c>
      <c r="AL43" s="28">
        <f t="shared" si="10"/>
        <v>1468.0819741317064</v>
      </c>
      <c r="AM43" s="28">
        <f t="shared" si="10"/>
        <v>1475.1101705638996</v>
      </c>
      <c r="AN43" s="28">
        <f t="shared" si="10"/>
        <v>1482.2223569907101</v>
      </c>
      <c r="AO43" s="28">
        <f t="shared" si="10"/>
        <v>1489.3670126160914</v>
      </c>
      <c r="AP43" s="28">
        <f t="shared" si="10"/>
        <v>1496.5644357729968</v>
      </c>
      <c r="AQ43" s="28">
        <f t="shared" si="10"/>
        <v>1503.8072790587373</v>
      </c>
      <c r="AR43" s="28">
        <f t="shared" si="10"/>
        <v>1511.0988432463066</v>
      </c>
      <c r="AS43" s="28">
        <f t="shared" si="10"/>
        <v>1518.4383340101697</v>
      </c>
      <c r="AT43" s="28">
        <f t="shared" si="10"/>
        <v>1525.8265381529657</v>
      </c>
      <c r="AU43" s="28">
        <f t="shared" si="10"/>
        <v>1533.2636382786159</v>
      </c>
    </row>
    <row r="44" spans="2:47" s="26" customFormat="1" ht="12.95">
      <c r="B44" s="27" t="s">
        <v>393</v>
      </c>
      <c r="C44" s="28" t="s">
        <v>498</v>
      </c>
      <c r="D44" s="28">
        <f t="shared" si="9"/>
        <v>5162.7460769790841</v>
      </c>
      <c r="E44" s="28">
        <f t="shared" si="10"/>
        <v>6074.4669915537943</v>
      </c>
      <c r="F44" s="28">
        <f t="shared" si="10"/>
        <v>6238.1163132344245</v>
      </c>
      <c r="G44" s="28">
        <f t="shared" si="10"/>
        <v>2717.4244334307541</v>
      </c>
      <c r="H44" s="28">
        <f t="shared" si="10"/>
        <v>3971.6934807513067</v>
      </c>
      <c r="I44" s="28">
        <f t="shared" si="10"/>
        <v>4435.0760854857381</v>
      </c>
      <c r="J44" s="28">
        <f t="shared" si="10"/>
        <v>4487.762810303333</v>
      </c>
      <c r="K44" s="28">
        <f t="shared" si="10"/>
        <v>4990.4467707788417</v>
      </c>
      <c r="L44" s="28">
        <f t="shared" si="10"/>
        <v>5504.8667212904929</v>
      </c>
      <c r="M44" s="28">
        <f t="shared" si="10"/>
        <v>6030.9906838786155</v>
      </c>
      <c r="N44" s="28">
        <f t="shared" si="10"/>
        <v>6558.7054290125052</v>
      </c>
      <c r="O44" s="28">
        <f t="shared" si="10"/>
        <v>7087.0307673118605</v>
      </c>
      <c r="P44" s="28">
        <f t="shared" si="10"/>
        <v>7615.4033690216229</v>
      </c>
      <c r="Q44" s="28">
        <f t="shared" si="10"/>
        <v>8144.2303631113427</v>
      </c>
      <c r="R44" s="28">
        <f t="shared" si="10"/>
        <v>8673.922527437493</v>
      </c>
      <c r="S44" s="28">
        <f t="shared" si="10"/>
        <v>9203.7781599904283</v>
      </c>
      <c r="T44" s="28">
        <f t="shared" si="10"/>
        <v>9732.6161672499929</v>
      </c>
      <c r="U44" s="28">
        <f t="shared" si="10"/>
        <v>10259.935514896839</v>
      </c>
      <c r="V44" s="28">
        <f t="shared" si="10"/>
        <v>10785.244077737332</v>
      </c>
      <c r="W44" s="28">
        <f t="shared" si="10"/>
        <v>11307.965992228783</v>
      </c>
      <c r="X44" s="28">
        <f t="shared" si="10"/>
        <v>11827.238152871103</v>
      </c>
      <c r="Y44" s="28">
        <f t="shared" si="10"/>
        <v>12341.899381152161</v>
      </c>
      <c r="Z44" s="28">
        <f t="shared" si="10"/>
        <v>12850.724547917511</v>
      </c>
      <c r="AA44" s="28">
        <f t="shared" si="10"/>
        <v>13352.533207737104</v>
      </c>
      <c r="AB44" s="28">
        <f t="shared" si="10"/>
        <v>13846.047471288663</v>
      </c>
      <c r="AC44" s="28">
        <f t="shared" si="10"/>
        <v>14329.878291641986</v>
      </c>
      <c r="AD44" s="28">
        <f t="shared" si="10"/>
        <v>14802.527600362107</v>
      </c>
      <c r="AE44" s="28">
        <f t="shared" si="10"/>
        <v>15262.432670503154</v>
      </c>
      <c r="AF44" s="28">
        <f t="shared" si="10"/>
        <v>15708.017496505876</v>
      </c>
      <c r="AG44" s="28">
        <f t="shared" si="10"/>
        <v>16137.701553551247</v>
      </c>
      <c r="AH44" s="28">
        <f t="shared" si="10"/>
        <v>16549.887264006091</v>
      </c>
      <c r="AI44" s="28">
        <f t="shared" si="10"/>
        <v>16942.975233358226</v>
      </c>
      <c r="AJ44" s="28">
        <f t="shared" si="10"/>
        <v>17315.384300667156</v>
      </c>
      <c r="AK44" s="28">
        <f t="shared" si="10"/>
        <v>17665.574219444599</v>
      </c>
      <c r="AL44" s="28">
        <f t="shared" si="10"/>
        <v>17992.062987240079</v>
      </c>
      <c r="AM44" s="28">
        <f t="shared" si="10"/>
        <v>18298.818182786512</v>
      </c>
      <c r="AN44" s="28">
        <f t="shared" si="10"/>
        <v>18589.25689872287</v>
      </c>
      <c r="AO44" s="28">
        <f t="shared" si="10"/>
        <v>18866.304101626203</v>
      </c>
      <c r="AP44" s="28">
        <f t="shared" si="10"/>
        <v>19132.452156359315</v>
      </c>
      <c r="AQ44" s="28">
        <f t="shared" si="10"/>
        <v>19389.817369142387</v>
      </c>
      <c r="AR44" s="28">
        <f t="shared" si="10"/>
        <v>19640.191146121691</v>
      </c>
      <c r="AS44" s="28">
        <f t="shared" si="10"/>
        <v>19885.085646680905</v>
      </c>
      <c r="AT44" s="28">
        <f t="shared" si="10"/>
        <v>20125.774822762924</v>
      </c>
      <c r="AU44" s="28">
        <f t="shared" si="10"/>
        <v>20363.330907917636</v>
      </c>
    </row>
    <row r="45" spans="2:47" s="26" customFormat="1" ht="12.95">
      <c r="B45" s="27" t="s">
        <v>394</v>
      </c>
      <c r="C45" s="28" t="s">
        <v>498</v>
      </c>
      <c r="D45" s="28">
        <f t="shared" si="9"/>
        <v>54.886527780000009</v>
      </c>
      <c r="E45" s="28">
        <f t="shared" si="10"/>
        <v>54.449303579999992</v>
      </c>
      <c r="F45" s="28">
        <f t="shared" si="10"/>
        <v>52.980616500000004</v>
      </c>
      <c r="G45" s="28">
        <f t="shared" si="10"/>
        <v>42.311314696321581</v>
      </c>
      <c r="H45" s="28">
        <f t="shared" si="10"/>
        <v>22.316275580374558</v>
      </c>
      <c r="I45" s="28">
        <f t="shared" si="10"/>
        <v>24.515981363185173</v>
      </c>
      <c r="J45" s="28">
        <f t="shared" si="10"/>
        <v>9.1262992746411484</v>
      </c>
      <c r="K45" s="28">
        <f t="shared" si="10"/>
        <v>9.1262992746411484</v>
      </c>
      <c r="L45" s="28">
        <f t="shared" si="10"/>
        <v>9.1262992746411484</v>
      </c>
      <c r="M45" s="28">
        <f t="shared" si="10"/>
        <v>9.1262992746411484</v>
      </c>
      <c r="N45" s="28">
        <f t="shared" si="10"/>
        <v>9.1262992746411484</v>
      </c>
      <c r="O45" s="28">
        <f t="shared" si="10"/>
        <v>9.1262992746411484</v>
      </c>
      <c r="P45" s="28">
        <f t="shared" si="10"/>
        <v>9.1262992746411484</v>
      </c>
      <c r="Q45" s="28">
        <f t="shared" si="10"/>
        <v>9.1262992746411484</v>
      </c>
      <c r="R45" s="28">
        <f t="shared" si="10"/>
        <v>9.1262992746411484</v>
      </c>
      <c r="S45" s="28">
        <f t="shared" si="10"/>
        <v>9.1262992746411484</v>
      </c>
      <c r="T45" s="28">
        <f t="shared" si="10"/>
        <v>9.1262992746411484</v>
      </c>
      <c r="U45" s="28">
        <f t="shared" si="10"/>
        <v>9.1262992746411484</v>
      </c>
      <c r="V45" s="28">
        <f t="shared" si="10"/>
        <v>9.1262992746411484</v>
      </c>
      <c r="W45" s="28">
        <f t="shared" si="10"/>
        <v>9.1262992746411484</v>
      </c>
      <c r="X45" s="28">
        <f t="shared" si="10"/>
        <v>9.1262992746411484</v>
      </c>
      <c r="Y45" s="28">
        <f t="shared" si="10"/>
        <v>9.1262992746411484</v>
      </c>
      <c r="Z45" s="28">
        <f t="shared" si="10"/>
        <v>9.1262992746411484</v>
      </c>
      <c r="AA45" s="28">
        <f t="shared" si="10"/>
        <v>9.1262992746411484</v>
      </c>
      <c r="AB45" s="28">
        <f t="shared" si="10"/>
        <v>9.1262992746411484</v>
      </c>
      <c r="AC45" s="28">
        <f t="shared" si="10"/>
        <v>9.1262992746411484</v>
      </c>
      <c r="AD45" s="28">
        <f t="shared" si="10"/>
        <v>9.1262992746411484</v>
      </c>
      <c r="AE45" s="28">
        <f t="shared" si="10"/>
        <v>9.1262992746411484</v>
      </c>
      <c r="AF45" s="28">
        <f t="shared" si="10"/>
        <v>9.1262992746411484</v>
      </c>
      <c r="AG45" s="28">
        <f t="shared" si="10"/>
        <v>9.1262992746411484</v>
      </c>
      <c r="AH45" s="28">
        <f t="shared" si="10"/>
        <v>9.1262992746411484</v>
      </c>
      <c r="AI45" s="28">
        <f t="shared" si="10"/>
        <v>9.1262992746411484</v>
      </c>
      <c r="AJ45" s="28">
        <f t="shared" si="10"/>
        <v>9.1262992746411484</v>
      </c>
      <c r="AK45" s="28">
        <f t="shared" si="10"/>
        <v>9.1262992746411484</v>
      </c>
      <c r="AL45" s="28">
        <f t="shared" si="10"/>
        <v>9.1262992746411484</v>
      </c>
      <c r="AM45" s="28">
        <f t="shared" si="10"/>
        <v>9.1262992746411484</v>
      </c>
      <c r="AN45" s="28">
        <f t="shared" si="10"/>
        <v>9.1262992746411484</v>
      </c>
      <c r="AO45" s="28">
        <f t="shared" si="10"/>
        <v>9.1262992746411484</v>
      </c>
      <c r="AP45" s="28">
        <f t="shared" si="10"/>
        <v>9.1262992746411484</v>
      </c>
      <c r="AQ45" s="28">
        <f t="shared" si="10"/>
        <v>9.1262992746411484</v>
      </c>
      <c r="AR45" s="28">
        <f t="shared" si="10"/>
        <v>9.1262992746411484</v>
      </c>
      <c r="AS45" s="28">
        <f t="shared" si="10"/>
        <v>9.1262992746411484</v>
      </c>
      <c r="AT45" s="28">
        <f t="shared" si="10"/>
        <v>9.1262992746411484</v>
      </c>
      <c r="AU45" s="28">
        <f t="shared" si="10"/>
        <v>9.1262992746411484</v>
      </c>
    </row>
    <row r="46" spans="2:47" s="26" customFormat="1" ht="12.95">
      <c r="B46" s="27" t="s">
        <v>395</v>
      </c>
      <c r="C46" s="28" t="s">
        <v>498</v>
      </c>
      <c r="D46" s="28">
        <f t="shared" si="9"/>
        <v>0</v>
      </c>
      <c r="E46" s="28">
        <f t="shared" si="10"/>
        <v>0</v>
      </c>
      <c r="F46" s="28">
        <f t="shared" si="10"/>
        <v>0</v>
      </c>
      <c r="G46" s="28">
        <f t="shared" si="10"/>
        <v>0</v>
      </c>
      <c r="H46" s="28">
        <f t="shared" si="10"/>
        <v>0</v>
      </c>
      <c r="I46" s="28">
        <f t="shared" si="10"/>
        <v>0</v>
      </c>
      <c r="J46" s="28">
        <f t="shared" si="10"/>
        <v>0</v>
      </c>
      <c r="K46" s="28">
        <f t="shared" si="10"/>
        <v>0</v>
      </c>
      <c r="L46" s="28">
        <f t="shared" si="10"/>
        <v>0</v>
      </c>
      <c r="M46" s="28">
        <f t="shared" si="10"/>
        <v>0</v>
      </c>
      <c r="N46" s="28">
        <f t="shared" si="10"/>
        <v>0</v>
      </c>
      <c r="O46" s="28">
        <f t="shared" si="10"/>
        <v>0</v>
      </c>
      <c r="P46" s="28">
        <f t="shared" si="10"/>
        <v>0</v>
      </c>
      <c r="Q46" s="28">
        <f t="shared" si="10"/>
        <v>0</v>
      </c>
      <c r="R46" s="28">
        <f t="shared" si="10"/>
        <v>0</v>
      </c>
      <c r="S46" s="28">
        <f t="shared" si="10"/>
        <v>0</v>
      </c>
      <c r="T46" s="28">
        <f t="shared" si="10"/>
        <v>0</v>
      </c>
      <c r="U46" s="28">
        <f t="shared" si="10"/>
        <v>0</v>
      </c>
      <c r="V46" s="28">
        <f t="shared" si="10"/>
        <v>0</v>
      </c>
      <c r="W46" s="28">
        <f t="shared" si="10"/>
        <v>0</v>
      </c>
      <c r="X46" s="28">
        <f t="shared" si="10"/>
        <v>0</v>
      </c>
      <c r="Y46" s="28">
        <f t="shared" si="10"/>
        <v>0</v>
      </c>
      <c r="Z46" s="28">
        <f t="shared" si="10"/>
        <v>0</v>
      </c>
      <c r="AA46" s="28">
        <f t="shared" si="10"/>
        <v>0</v>
      </c>
      <c r="AB46" s="28">
        <f t="shared" si="10"/>
        <v>0</v>
      </c>
      <c r="AC46" s="28">
        <f t="shared" si="10"/>
        <v>0</v>
      </c>
      <c r="AD46" s="28">
        <f t="shared" si="10"/>
        <v>0</v>
      </c>
      <c r="AE46" s="28">
        <f t="shared" si="10"/>
        <v>0</v>
      </c>
      <c r="AF46" s="28">
        <f t="shared" si="10"/>
        <v>0</v>
      </c>
      <c r="AG46" s="28">
        <f t="shared" si="10"/>
        <v>0</v>
      </c>
      <c r="AH46" s="28">
        <f t="shared" si="10"/>
        <v>0</v>
      </c>
      <c r="AI46" s="28">
        <f t="shared" si="10"/>
        <v>0</v>
      </c>
      <c r="AJ46" s="28">
        <f t="shared" si="10"/>
        <v>0</v>
      </c>
      <c r="AK46" s="28">
        <f t="shared" si="10"/>
        <v>0</v>
      </c>
      <c r="AL46" s="28">
        <f t="shared" si="10"/>
        <v>0</v>
      </c>
      <c r="AM46" s="28">
        <f t="shared" si="10"/>
        <v>0</v>
      </c>
      <c r="AN46" s="28">
        <f t="shared" si="10"/>
        <v>0</v>
      </c>
      <c r="AO46" s="28">
        <f t="shared" si="10"/>
        <v>0</v>
      </c>
      <c r="AP46" s="28">
        <f t="shared" si="10"/>
        <v>0</v>
      </c>
      <c r="AQ46" s="28">
        <f t="shared" si="10"/>
        <v>0</v>
      </c>
      <c r="AR46" s="28">
        <f t="shared" si="10"/>
        <v>0</v>
      </c>
      <c r="AS46" s="28">
        <f t="shared" si="10"/>
        <v>0</v>
      </c>
      <c r="AT46" s="28">
        <f t="shared" si="10"/>
        <v>0</v>
      </c>
      <c r="AU46" s="28">
        <f t="shared" si="10"/>
        <v>0</v>
      </c>
    </row>
    <row r="47" spans="2:47" s="26" customFormat="1" ht="12.95">
      <c r="B47" s="27" t="s">
        <v>396</v>
      </c>
      <c r="C47" s="28" t="s">
        <v>498</v>
      </c>
      <c r="D47" s="28">
        <f t="shared" si="9"/>
        <v>0</v>
      </c>
      <c r="E47" s="28">
        <f t="shared" si="10"/>
        <v>0</v>
      </c>
      <c r="F47" s="28">
        <f t="shared" si="10"/>
        <v>0</v>
      </c>
      <c r="G47" s="28">
        <f t="shared" si="10"/>
        <v>0</v>
      </c>
      <c r="H47" s="28">
        <f t="shared" si="10"/>
        <v>0</v>
      </c>
      <c r="I47" s="28">
        <f t="shared" si="10"/>
        <v>0</v>
      </c>
      <c r="J47" s="28">
        <f t="shared" si="10"/>
        <v>0</v>
      </c>
      <c r="K47" s="28">
        <f t="shared" si="10"/>
        <v>0</v>
      </c>
      <c r="L47" s="28">
        <f t="shared" si="10"/>
        <v>0</v>
      </c>
      <c r="M47" s="28">
        <f t="shared" si="10"/>
        <v>0</v>
      </c>
      <c r="N47" s="28">
        <f t="shared" ref="N47:AU47" si="11">+N16</f>
        <v>0</v>
      </c>
      <c r="O47" s="28">
        <f t="shared" si="11"/>
        <v>0</v>
      </c>
      <c r="P47" s="28">
        <f t="shared" si="11"/>
        <v>0</v>
      </c>
      <c r="Q47" s="28">
        <f t="shared" si="11"/>
        <v>0</v>
      </c>
      <c r="R47" s="28">
        <f t="shared" si="11"/>
        <v>0</v>
      </c>
      <c r="S47" s="28">
        <f t="shared" si="11"/>
        <v>0</v>
      </c>
      <c r="T47" s="28">
        <f t="shared" si="11"/>
        <v>0</v>
      </c>
      <c r="U47" s="28">
        <f t="shared" si="11"/>
        <v>0</v>
      </c>
      <c r="V47" s="28">
        <f t="shared" si="11"/>
        <v>0</v>
      </c>
      <c r="W47" s="28">
        <f t="shared" si="11"/>
        <v>0</v>
      </c>
      <c r="X47" s="28">
        <f t="shared" si="11"/>
        <v>0</v>
      </c>
      <c r="Y47" s="28">
        <f t="shared" si="11"/>
        <v>0</v>
      </c>
      <c r="Z47" s="28">
        <f t="shared" si="11"/>
        <v>0</v>
      </c>
      <c r="AA47" s="28">
        <f t="shared" si="11"/>
        <v>0</v>
      </c>
      <c r="AB47" s="28">
        <f t="shared" si="11"/>
        <v>0</v>
      </c>
      <c r="AC47" s="28">
        <f t="shared" si="11"/>
        <v>0</v>
      </c>
      <c r="AD47" s="28">
        <f t="shared" si="11"/>
        <v>0</v>
      </c>
      <c r="AE47" s="28">
        <f t="shared" si="11"/>
        <v>0</v>
      </c>
      <c r="AF47" s="28">
        <f t="shared" si="11"/>
        <v>0</v>
      </c>
      <c r="AG47" s="28">
        <f t="shared" si="11"/>
        <v>0</v>
      </c>
      <c r="AH47" s="28">
        <f t="shared" si="11"/>
        <v>0</v>
      </c>
      <c r="AI47" s="28">
        <f t="shared" si="11"/>
        <v>0</v>
      </c>
      <c r="AJ47" s="28">
        <f t="shared" si="11"/>
        <v>0</v>
      </c>
      <c r="AK47" s="28">
        <f t="shared" si="11"/>
        <v>0</v>
      </c>
      <c r="AL47" s="28">
        <f t="shared" si="11"/>
        <v>0</v>
      </c>
      <c r="AM47" s="28">
        <f t="shared" si="11"/>
        <v>0</v>
      </c>
      <c r="AN47" s="28">
        <f t="shared" si="11"/>
        <v>0</v>
      </c>
      <c r="AO47" s="28">
        <f t="shared" si="11"/>
        <v>0</v>
      </c>
      <c r="AP47" s="28">
        <f t="shared" si="11"/>
        <v>0</v>
      </c>
      <c r="AQ47" s="28">
        <f t="shared" si="11"/>
        <v>0</v>
      </c>
      <c r="AR47" s="28">
        <f t="shared" si="11"/>
        <v>0</v>
      </c>
      <c r="AS47" s="28">
        <f t="shared" si="11"/>
        <v>0</v>
      </c>
      <c r="AT47" s="28">
        <f t="shared" si="11"/>
        <v>0</v>
      </c>
      <c r="AU47" s="28">
        <f t="shared" si="11"/>
        <v>0</v>
      </c>
    </row>
    <row r="48" spans="2:47" s="26" customFormat="1" ht="12.95">
      <c r="B48" s="27" t="s">
        <v>501</v>
      </c>
      <c r="C48" s="29" t="s">
        <v>498</v>
      </c>
      <c r="D48" s="30">
        <f t="shared" ref="D48:AU48" si="12">SUM(D34:D47)</f>
        <v>95441.29808204493</v>
      </c>
      <c r="E48" s="30">
        <f t="shared" si="12"/>
        <v>97595.522764905952</v>
      </c>
      <c r="F48" s="30">
        <f t="shared" si="12"/>
        <v>99355.110124294632</v>
      </c>
      <c r="G48" s="30">
        <f t="shared" si="12"/>
        <v>86753.382400329414</v>
      </c>
      <c r="H48" s="30">
        <f t="shared" si="12"/>
        <v>96570.444406291092</v>
      </c>
      <c r="I48" s="30">
        <f t="shared" si="12"/>
        <v>101625.95794173058</v>
      </c>
      <c r="J48" s="30">
        <f t="shared" si="12"/>
        <v>112070.60470143755</v>
      </c>
      <c r="K48" s="30">
        <f t="shared" si="12"/>
        <v>115879.32795110617</v>
      </c>
      <c r="L48" s="30">
        <f t="shared" si="12"/>
        <v>119497.38752670924</v>
      </c>
      <c r="M48" s="30">
        <f t="shared" si="12"/>
        <v>123173.1991940025</v>
      </c>
      <c r="N48" s="30">
        <f t="shared" si="12"/>
        <v>126577.75193536143</v>
      </c>
      <c r="O48" s="30">
        <f t="shared" si="12"/>
        <v>130173.87188093046</v>
      </c>
      <c r="P48" s="30">
        <f t="shared" si="12"/>
        <v>133545.00378221288</v>
      </c>
      <c r="Q48" s="30">
        <f t="shared" si="12"/>
        <v>136445.40101550365</v>
      </c>
      <c r="R48" s="30">
        <f t="shared" si="12"/>
        <v>139476.65370036967</v>
      </c>
      <c r="S48" s="30">
        <f t="shared" si="12"/>
        <v>142338.69929467587</v>
      </c>
      <c r="T48" s="30">
        <f t="shared" si="12"/>
        <v>145836.62643401258</v>
      </c>
      <c r="U48" s="30">
        <f t="shared" si="12"/>
        <v>148798.96811246063</v>
      </c>
      <c r="V48" s="30">
        <f t="shared" si="12"/>
        <v>151833.00039731528</v>
      </c>
      <c r="W48" s="30">
        <f t="shared" si="12"/>
        <v>154623.0282905495</v>
      </c>
      <c r="X48" s="30">
        <f t="shared" si="12"/>
        <v>157805.76838466313</v>
      </c>
      <c r="Y48" s="30">
        <f t="shared" si="12"/>
        <v>160598.98224368069</v>
      </c>
      <c r="Z48" s="30">
        <f t="shared" si="12"/>
        <v>163094.05875774167</v>
      </c>
      <c r="AA48" s="30">
        <f t="shared" si="12"/>
        <v>165585.22865780603</v>
      </c>
      <c r="AB48" s="30">
        <f t="shared" si="12"/>
        <v>168049.50073988401</v>
      </c>
      <c r="AC48" s="30">
        <f t="shared" si="12"/>
        <v>170454.75583398307</v>
      </c>
      <c r="AD48" s="30">
        <f t="shared" si="12"/>
        <v>172515.03305207656</v>
      </c>
      <c r="AE48" s="30">
        <f t="shared" si="12"/>
        <v>174328.89030653448</v>
      </c>
      <c r="AF48" s="30">
        <f t="shared" si="12"/>
        <v>175729.76536608173</v>
      </c>
      <c r="AG48" s="30">
        <f t="shared" si="12"/>
        <v>176677.05487120623</v>
      </c>
      <c r="AH48" s="30">
        <f t="shared" si="12"/>
        <v>177185.82602334165</v>
      </c>
      <c r="AI48" s="30">
        <f t="shared" si="12"/>
        <v>177517.95629334182</v>
      </c>
      <c r="AJ48" s="30">
        <f t="shared" si="12"/>
        <v>176485.98660549673</v>
      </c>
      <c r="AK48" s="30">
        <f t="shared" si="12"/>
        <v>175041.19252766814</v>
      </c>
      <c r="AL48" s="30">
        <f t="shared" si="12"/>
        <v>173251.94226952561</v>
      </c>
      <c r="AM48" s="30">
        <f t="shared" si="12"/>
        <v>171084.10792617747</v>
      </c>
      <c r="AN48" s="30">
        <f t="shared" si="12"/>
        <v>168550.39602029254</v>
      </c>
      <c r="AO48" s="30">
        <f t="shared" si="12"/>
        <v>165692.69960138018</v>
      </c>
      <c r="AP48" s="30">
        <f t="shared" si="12"/>
        <v>162580.91375476375</v>
      </c>
      <c r="AQ48" s="30">
        <f t="shared" si="12"/>
        <v>159308.44419135325</v>
      </c>
      <c r="AR48" s="30">
        <f t="shared" si="12"/>
        <v>155983.23305524306</v>
      </c>
      <c r="AS48" s="30">
        <f t="shared" si="12"/>
        <v>152715.74335915415</v>
      </c>
      <c r="AT48" s="30">
        <f t="shared" si="12"/>
        <v>149607.06531122635</v>
      </c>
      <c r="AU48" s="30">
        <f t="shared" si="12"/>
        <v>146739.81804117456</v>
      </c>
    </row>
    <row r="50" spans="2:47" s="26" customFormat="1" ht="12.95">
      <c r="B50" s="24" t="s">
        <v>503</v>
      </c>
      <c r="C50" s="25" t="s">
        <v>422</v>
      </c>
      <c r="D50" s="25">
        <v>2017</v>
      </c>
      <c r="E50" s="25">
        <v>2018</v>
      </c>
      <c r="F50" s="25">
        <v>2019</v>
      </c>
      <c r="G50" s="25">
        <v>2020</v>
      </c>
      <c r="H50" s="25">
        <v>2021</v>
      </c>
      <c r="I50" s="25">
        <v>2022</v>
      </c>
      <c r="J50" s="25">
        <v>2023</v>
      </c>
      <c r="K50" s="25">
        <v>2024</v>
      </c>
      <c r="L50" s="25">
        <v>2025</v>
      </c>
      <c r="M50" s="25">
        <v>2026</v>
      </c>
      <c r="N50" s="25">
        <v>2027</v>
      </c>
      <c r="O50" s="25">
        <v>2028</v>
      </c>
      <c r="P50" s="25">
        <v>2029</v>
      </c>
      <c r="Q50" s="25">
        <v>2030</v>
      </c>
      <c r="R50" s="25">
        <v>2031</v>
      </c>
      <c r="S50" s="25">
        <v>2032</v>
      </c>
      <c r="T50" s="25">
        <v>2033</v>
      </c>
      <c r="U50" s="25">
        <v>2034</v>
      </c>
      <c r="V50" s="25">
        <v>2035</v>
      </c>
      <c r="W50" s="25">
        <v>2036</v>
      </c>
      <c r="X50" s="25">
        <v>2037</v>
      </c>
      <c r="Y50" s="25">
        <v>2038</v>
      </c>
      <c r="Z50" s="25">
        <v>2039</v>
      </c>
      <c r="AA50" s="25">
        <v>2040</v>
      </c>
      <c r="AB50" s="25">
        <v>2041</v>
      </c>
      <c r="AC50" s="25">
        <v>2042</v>
      </c>
      <c r="AD50" s="25">
        <v>2043</v>
      </c>
      <c r="AE50" s="25">
        <v>2044</v>
      </c>
      <c r="AF50" s="25">
        <v>2045</v>
      </c>
      <c r="AG50" s="25">
        <v>2046</v>
      </c>
      <c r="AH50" s="25">
        <v>2047</v>
      </c>
      <c r="AI50" s="25">
        <v>2048</v>
      </c>
      <c r="AJ50" s="25">
        <v>2049</v>
      </c>
      <c r="AK50" s="25">
        <v>2050</v>
      </c>
      <c r="AL50" s="25">
        <v>2051</v>
      </c>
      <c r="AM50" s="25">
        <v>2052</v>
      </c>
      <c r="AN50" s="25">
        <v>2053</v>
      </c>
      <c r="AO50" s="25">
        <v>2054</v>
      </c>
      <c r="AP50" s="25">
        <v>2055</v>
      </c>
      <c r="AQ50" s="25">
        <v>2056</v>
      </c>
      <c r="AR50" s="25">
        <v>2057</v>
      </c>
      <c r="AS50" s="25">
        <v>2058</v>
      </c>
      <c r="AT50" s="25">
        <v>2059</v>
      </c>
      <c r="AU50" s="25">
        <v>2060</v>
      </c>
    </row>
    <row r="51" spans="2:47" s="26" customFormat="1" ht="12.95">
      <c r="B51" s="27" t="s">
        <v>383</v>
      </c>
      <c r="C51" s="28" t="s">
        <v>498</v>
      </c>
      <c r="D51" s="28">
        <f t="shared" ref="D51:D64" si="13">+D3-D34</f>
        <v>0</v>
      </c>
      <c r="E51" s="28">
        <f t="shared" ref="E51:AU57" si="14">+E3-E34</f>
        <v>0</v>
      </c>
      <c r="F51" s="28">
        <f t="shared" si="14"/>
        <v>0</v>
      </c>
      <c r="G51" s="28">
        <f t="shared" si="14"/>
        <v>0</v>
      </c>
      <c r="H51" s="28">
        <f t="shared" si="14"/>
        <v>0</v>
      </c>
      <c r="I51" s="28">
        <f t="shared" si="14"/>
        <v>0</v>
      </c>
      <c r="J51" s="28">
        <f t="shared" si="14"/>
        <v>0</v>
      </c>
      <c r="K51" s="28">
        <f t="shared" si="14"/>
        <v>0</v>
      </c>
      <c r="L51" s="28">
        <f t="shared" si="14"/>
        <v>0</v>
      </c>
      <c r="M51" s="28">
        <f t="shared" si="14"/>
        <v>0</v>
      </c>
      <c r="N51" s="28">
        <f t="shared" si="14"/>
        <v>346.58806823205668</v>
      </c>
      <c r="O51" s="28">
        <f t="shared" si="14"/>
        <v>710.24947088569752</v>
      </c>
      <c r="P51" s="28">
        <f t="shared" si="14"/>
        <v>1088.088268129206</v>
      </c>
      <c r="Q51" s="28">
        <f t="shared" si="14"/>
        <v>1476.0179476378398</v>
      </c>
      <c r="R51" s="28">
        <f t="shared" si="14"/>
        <v>1877.1730875487337</v>
      </c>
      <c r="S51" s="28">
        <f t="shared" si="14"/>
        <v>2287.5518421361558</v>
      </c>
      <c r="T51" s="28">
        <f t="shared" si="14"/>
        <v>2725.6656083836642</v>
      </c>
      <c r="U51" s="28">
        <f t="shared" si="14"/>
        <v>3164.2106573911296</v>
      </c>
      <c r="V51" s="28">
        <f t="shared" si="14"/>
        <v>3621.7371611478229</v>
      </c>
      <c r="W51" s="28">
        <f t="shared" si="14"/>
        <v>3254.2849848375918</v>
      </c>
      <c r="X51" s="28">
        <f t="shared" si="14"/>
        <v>3304.4313457135868</v>
      </c>
      <c r="Y51" s="28">
        <f t="shared" si="14"/>
        <v>3342.5525426629902</v>
      </c>
      <c r="Z51" s="28">
        <f t="shared" si="14"/>
        <v>3371.8891599558847</v>
      </c>
      <c r="AA51" s="28">
        <f t="shared" si="14"/>
        <v>3402.0619864592227</v>
      </c>
      <c r="AB51" s="28">
        <f t="shared" si="14"/>
        <v>3428.9391262423669</v>
      </c>
      <c r="AC51" s="28">
        <f t="shared" si="14"/>
        <v>3453.1180726326129</v>
      </c>
      <c r="AD51" s="28">
        <f t="shared" si="14"/>
        <v>3466.546620860754</v>
      </c>
      <c r="AE51" s="28">
        <f t="shared" si="14"/>
        <v>3471.7184079288418</v>
      </c>
      <c r="AF51" s="28">
        <f t="shared" si="14"/>
        <v>3464.4610678272584</v>
      </c>
      <c r="AG51" s="28">
        <f t="shared" si="14"/>
        <v>3441.8132881663259</v>
      </c>
      <c r="AH51" s="28">
        <f t="shared" si="14"/>
        <v>3404.5718037889528</v>
      </c>
      <c r="AI51" s="28">
        <f t="shared" si="14"/>
        <v>3359.1982961778122</v>
      </c>
      <c r="AJ51" s="28">
        <f t="shared" si="14"/>
        <v>3269.9236550820788</v>
      </c>
      <c r="AK51" s="28">
        <f t="shared" si="14"/>
        <v>3166.8413798570473</v>
      </c>
      <c r="AL51" s="28">
        <f t="shared" si="14"/>
        <v>3051.7130185092537</v>
      </c>
      <c r="AM51" s="28">
        <f t="shared" si="14"/>
        <v>2920.6322398687407</v>
      </c>
      <c r="AN51" s="28">
        <f t="shared" si="14"/>
        <v>2773.857226412707</v>
      </c>
      <c r="AO51" s="28">
        <f t="shared" si="14"/>
        <v>2612.6369272248849</v>
      </c>
      <c r="AP51" s="28">
        <f t="shared" si="14"/>
        <v>2439.2866300221867</v>
      </c>
      <c r="AQ51" s="28">
        <f t="shared" si="14"/>
        <v>2257.0980111962563</v>
      </c>
      <c r="AR51" s="28">
        <f t="shared" si="14"/>
        <v>2070.079517239632</v>
      </c>
      <c r="AS51" s="28">
        <f t="shared" si="14"/>
        <v>1882.5738940411611</v>
      </c>
      <c r="AT51" s="28">
        <f t="shared" si="14"/>
        <v>1698.8403726820616</v>
      </c>
      <c r="AU51" s="28">
        <f t="shared" si="14"/>
        <v>1522.6863261596918</v>
      </c>
    </row>
    <row r="52" spans="2:47" s="26" customFormat="1" ht="12.95">
      <c r="B52" s="27" t="s">
        <v>384</v>
      </c>
      <c r="C52" s="28" t="s">
        <v>498</v>
      </c>
      <c r="D52" s="28">
        <f t="shared" si="13"/>
        <v>0</v>
      </c>
      <c r="E52" s="28">
        <f t="shared" ref="E52:S52" si="15">+E4-E35</f>
        <v>0</v>
      </c>
      <c r="F52" s="28">
        <f t="shared" si="15"/>
        <v>0</v>
      </c>
      <c r="G52" s="28">
        <f t="shared" si="15"/>
        <v>0</v>
      </c>
      <c r="H52" s="28">
        <f t="shared" si="15"/>
        <v>0</v>
      </c>
      <c r="I52" s="28">
        <f t="shared" si="15"/>
        <v>0</v>
      </c>
      <c r="J52" s="28">
        <f t="shared" si="15"/>
        <v>0</v>
      </c>
      <c r="K52" s="28">
        <f t="shared" si="15"/>
        <v>0</v>
      </c>
      <c r="L52" s="28">
        <f t="shared" si="15"/>
        <v>0</v>
      </c>
      <c r="M52" s="28">
        <f t="shared" si="15"/>
        <v>0</v>
      </c>
      <c r="N52" s="28">
        <f t="shared" si="15"/>
        <v>0</v>
      </c>
      <c r="O52" s="28">
        <f t="shared" si="15"/>
        <v>0</v>
      </c>
      <c r="P52" s="28">
        <f t="shared" si="15"/>
        <v>0</v>
      </c>
      <c r="Q52" s="28">
        <f t="shared" si="15"/>
        <v>0</v>
      </c>
      <c r="R52" s="28">
        <f t="shared" si="15"/>
        <v>0</v>
      </c>
      <c r="S52" s="28">
        <f t="shared" si="15"/>
        <v>0</v>
      </c>
      <c r="T52" s="28">
        <f t="shared" si="14"/>
        <v>0</v>
      </c>
      <c r="U52" s="28">
        <f t="shared" si="14"/>
        <v>0</v>
      </c>
      <c r="V52" s="28">
        <f t="shared" si="14"/>
        <v>0</v>
      </c>
      <c r="W52" s="28">
        <f t="shared" si="14"/>
        <v>0</v>
      </c>
      <c r="X52" s="28">
        <f t="shared" si="14"/>
        <v>0</v>
      </c>
      <c r="Y52" s="28">
        <f t="shared" si="14"/>
        <v>0</v>
      </c>
      <c r="Z52" s="28">
        <f t="shared" si="14"/>
        <v>0</v>
      </c>
      <c r="AA52" s="28">
        <f t="shared" si="14"/>
        <v>0</v>
      </c>
      <c r="AB52" s="28">
        <f t="shared" si="14"/>
        <v>0</v>
      </c>
      <c r="AC52" s="28">
        <f t="shared" si="14"/>
        <v>0</v>
      </c>
      <c r="AD52" s="28">
        <f t="shared" si="14"/>
        <v>0</v>
      </c>
      <c r="AE52" s="28">
        <f t="shared" si="14"/>
        <v>0</v>
      </c>
      <c r="AF52" s="28">
        <f t="shared" si="14"/>
        <v>0</v>
      </c>
      <c r="AG52" s="28">
        <f t="shared" si="14"/>
        <v>0</v>
      </c>
      <c r="AH52" s="28">
        <f t="shared" si="14"/>
        <v>0</v>
      </c>
      <c r="AI52" s="28">
        <f t="shared" si="14"/>
        <v>0</v>
      </c>
      <c r="AJ52" s="28">
        <f t="shared" si="14"/>
        <v>0</v>
      </c>
      <c r="AK52" s="28">
        <f t="shared" si="14"/>
        <v>0</v>
      </c>
      <c r="AL52" s="28">
        <f t="shared" si="14"/>
        <v>0</v>
      </c>
      <c r="AM52" s="28">
        <f t="shared" si="14"/>
        <v>0</v>
      </c>
      <c r="AN52" s="28">
        <f t="shared" si="14"/>
        <v>0</v>
      </c>
      <c r="AO52" s="28">
        <f t="shared" si="14"/>
        <v>0</v>
      </c>
      <c r="AP52" s="28">
        <f t="shared" si="14"/>
        <v>0</v>
      </c>
      <c r="AQ52" s="28">
        <f t="shared" si="14"/>
        <v>0</v>
      </c>
      <c r="AR52" s="28">
        <f t="shared" si="14"/>
        <v>0</v>
      </c>
      <c r="AS52" s="28">
        <f t="shared" si="14"/>
        <v>0</v>
      </c>
      <c r="AT52" s="28">
        <f t="shared" si="14"/>
        <v>0</v>
      </c>
      <c r="AU52" s="28">
        <f t="shared" si="14"/>
        <v>0</v>
      </c>
    </row>
    <row r="53" spans="2:47" s="26" customFormat="1" ht="12.95">
      <c r="B53" s="27" t="s">
        <v>385</v>
      </c>
      <c r="C53" s="28" t="s">
        <v>498</v>
      </c>
      <c r="D53" s="28">
        <f t="shared" si="13"/>
        <v>0</v>
      </c>
      <c r="E53" s="28">
        <f t="shared" si="14"/>
        <v>0</v>
      </c>
      <c r="F53" s="28">
        <f t="shared" si="14"/>
        <v>0</v>
      </c>
      <c r="G53" s="28">
        <f t="shared" si="14"/>
        <v>0</v>
      </c>
      <c r="H53" s="28">
        <f t="shared" si="14"/>
        <v>0</v>
      </c>
      <c r="I53" s="28">
        <f t="shared" si="14"/>
        <v>0</v>
      </c>
      <c r="J53" s="28">
        <f t="shared" si="14"/>
        <v>0</v>
      </c>
      <c r="K53" s="28">
        <f t="shared" si="14"/>
        <v>0</v>
      </c>
      <c r="L53" s="28">
        <f t="shared" si="14"/>
        <v>0</v>
      </c>
      <c r="M53" s="28">
        <f t="shared" si="14"/>
        <v>0</v>
      </c>
      <c r="N53" s="28">
        <f t="shared" si="14"/>
        <v>0</v>
      </c>
      <c r="O53" s="28">
        <f t="shared" si="14"/>
        <v>0</v>
      </c>
      <c r="P53" s="28">
        <f t="shared" si="14"/>
        <v>0</v>
      </c>
      <c r="Q53" s="28">
        <f t="shared" si="14"/>
        <v>0</v>
      </c>
      <c r="R53" s="28">
        <f t="shared" si="14"/>
        <v>0</v>
      </c>
      <c r="S53" s="28">
        <f t="shared" si="14"/>
        <v>0</v>
      </c>
      <c r="T53" s="28">
        <f t="shared" si="14"/>
        <v>0</v>
      </c>
      <c r="U53" s="28">
        <f t="shared" si="14"/>
        <v>0</v>
      </c>
      <c r="V53" s="28">
        <f t="shared" si="14"/>
        <v>0</v>
      </c>
      <c r="W53" s="28">
        <f t="shared" si="14"/>
        <v>0</v>
      </c>
      <c r="X53" s="28">
        <f t="shared" si="14"/>
        <v>0</v>
      </c>
      <c r="Y53" s="28">
        <f t="shared" si="14"/>
        <v>0</v>
      </c>
      <c r="Z53" s="28">
        <f t="shared" si="14"/>
        <v>0</v>
      </c>
      <c r="AA53" s="28">
        <f t="shared" si="14"/>
        <v>0</v>
      </c>
      <c r="AB53" s="28">
        <f t="shared" si="14"/>
        <v>0</v>
      </c>
      <c r="AC53" s="28">
        <f t="shared" si="14"/>
        <v>0</v>
      </c>
      <c r="AD53" s="28">
        <f t="shared" si="14"/>
        <v>0</v>
      </c>
      <c r="AE53" s="28">
        <f t="shared" si="14"/>
        <v>0</v>
      </c>
      <c r="AF53" s="28">
        <f t="shared" si="14"/>
        <v>0</v>
      </c>
      <c r="AG53" s="28">
        <f t="shared" si="14"/>
        <v>0</v>
      </c>
      <c r="AH53" s="28">
        <f t="shared" si="14"/>
        <v>0</v>
      </c>
      <c r="AI53" s="28">
        <f t="shared" si="14"/>
        <v>0</v>
      </c>
      <c r="AJ53" s="28">
        <f t="shared" si="14"/>
        <v>0</v>
      </c>
      <c r="AK53" s="28">
        <f t="shared" si="14"/>
        <v>0</v>
      </c>
      <c r="AL53" s="28">
        <f t="shared" si="14"/>
        <v>0</v>
      </c>
      <c r="AM53" s="28">
        <f t="shared" si="14"/>
        <v>0</v>
      </c>
      <c r="AN53" s="28">
        <f t="shared" si="14"/>
        <v>0</v>
      </c>
      <c r="AO53" s="28">
        <f t="shared" si="14"/>
        <v>0</v>
      </c>
      <c r="AP53" s="28">
        <f t="shared" si="14"/>
        <v>0</v>
      </c>
      <c r="AQ53" s="28">
        <f t="shared" si="14"/>
        <v>0</v>
      </c>
      <c r="AR53" s="28">
        <f t="shared" si="14"/>
        <v>0</v>
      </c>
      <c r="AS53" s="28">
        <f t="shared" si="14"/>
        <v>0</v>
      </c>
      <c r="AT53" s="28">
        <f t="shared" si="14"/>
        <v>0</v>
      </c>
      <c r="AU53" s="28">
        <f t="shared" si="14"/>
        <v>0</v>
      </c>
    </row>
    <row r="54" spans="2:47" s="26" customFormat="1" ht="12.95">
      <c r="B54" s="27" t="s">
        <v>386</v>
      </c>
      <c r="C54" s="28" t="s">
        <v>498</v>
      </c>
      <c r="D54" s="28">
        <f t="shared" si="13"/>
        <v>0</v>
      </c>
      <c r="E54" s="28">
        <f t="shared" si="14"/>
        <v>0</v>
      </c>
      <c r="F54" s="28">
        <f t="shared" si="14"/>
        <v>0</v>
      </c>
      <c r="G54" s="28">
        <f t="shared" si="14"/>
        <v>0</v>
      </c>
      <c r="H54" s="28">
        <f t="shared" si="14"/>
        <v>0</v>
      </c>
      <c r="I54" s="28">
        <f t="shared" si="14"/>
        <v>0</v>
      </c>
      <c r="J54" s="28">
        <f t="shared" si="14"/>
        <v>0</v>
      </c>
      <c r="K54" s="28">
        <f t="shared" si="14"/>
        <v>0</v>
      </c>
      <c r="L54" s="28">
        <f t="shared" si="14"/>
        <v>0</v>
      </c>
      <c r="M54" s="28">
        <f t="shared" si="14"/>
        <v>0</v>
      </c>
      <c r="N54" s="28">
        <f t="shared" si="14"/>
        <v>0</v>
      </c>
      <c r="O54" s="28">
        <f t="shared" si="14"/>
        <v>0</v>
      </c>
      <c r="P54" s="28">
        <f t="shared" si="14"/>
        <v>0</v>
      </c>
      <c r="Q54" s="28">
        <f t="shared" si="14"/>
        <v>0</v>
      </c>
      <c r="R54" s="28">
        <f t="shared" si="14"/>
        <v>0</v>
      </c>
      <c r="S54" s="28">
        <f t="shared" si="14"/>
        <v>0</v>
      </c>
      <c r="T54" s="28">
        <f t="shared" si="14"/>
        <v>0</v>
      </c>
      <c r="U54" s="28">
        <f t="shared" si="14"/>
        <v>0</v>
      </c>
      <c r="V54" s="28">
        <f t="shared" si="14"/>
        <v>0</v>
      </c>
      <c r="W54" s="28">
        <f t="shared" si="14"/>
        <v>0</v>
      </c>
      <c r="X54" s="28">
        <f t="shared" si="14"/>
        <v>0</v>
      </c>
      <c r="Y54" s="28">
        <f t="shared" si="14"/>
        <v>0</v>
      </c>
      <c r="Z54" s="28">
        <f t="shared" si="14"/>
        <v>0</v>
      </c>
      <c r="AA54" s="28">
        <f t="shared" si="14"/>
        <v>0</v>
      </c>
      <c r="AB54" s="28">
        <f t="shared" si="14"/>
        <v>0</v>
      </c>
      <c r="AC54" s="28">
        <f t="shared" si="14"/>
        <v>0</v>
      </c>
      <c r="AD54" s="28">
        <f t="shared" si="14"/>
        <v>0</v>
      </c>
      <c r="AE54" s="28">
        <f t="shared" si="14"/>
        <v>0</v>
      </c>
      <c r="AF54" s="28">
        <f t="shared" si="14"/>
        <v>0</v>
      </c>
      <c r="AG54" s="28">
        <f t="shared" si="14"/>
        <v>0</v>
      </c>
      <c r="AH54" s="28">
        <f t="shared" si="14"/>
        <v>0</v>
      </c>
      <c r="AI54" s="28">
        <f t="shared" si="14"/>
        <v>0</v>
      </c>
      <c r="AJ54" s="28">
        <f t="shared" si="14"/>
        <v>0</v>
      </c>
      <c r="AK54" s="28">
        <f t="shared" si="14"/>
        <v>0</v>
      </c>
      <c r="AL54" s="28">
        <f t="shared" si="14"/>
        <v>0</v>
      </c>
      <c r="AM54" s="28">
        <f t="shared" si="14"/>
        <v>0</v>
      </c>
      <c r="AN54" s="28">
        <f t="shared" si="14"/>
        <v>0</v>
      </c>
      <c r="AO54" s="28">
        <f t="shared" si="14"/>
        <v>0</v>
      </c>
      <c r="AP54" s="28">
        <f t="shared" si="14"/>
        <v>0</v>
      </c>
      <c r="AQ54" s="28">
        <f t="shared" si="14"/>
        <v>0</v>
      </c>
      <c r="AR54" s="28">
        <f t="shared" si="14"/>
        <v>0</v>
      </c>
      <c r="AS54" s="28">
        <f t="shared" si="14"/>
        <v>0</v>
      </c>
      <c r="AT54" s="28">
        <f t="shared" si="14"/>
        <v>0</v>
      </c>
      <c r="AU54" s="28">
        <f t="shared" si="14"/>
        <v>0</v>
      </c>
    </row>
    <row r="55" spans="2:47" s="26" customFormat="1" ht="12.95">
      <c r="B55" s="27" t="s">
        <v>634</v>
      </c>
      <c r="C55" s="28" t="s">
        <v>498</v>
      </c>
      <c r="D55" s="28">
        <f t="shared" si="13"/>
        <v>0</v>
      </c>
      <c r="E55" s="28">
        <f t="shared" si="14"/>
        <v>0</v>
      </c>
      <c r="F55" s="28">
        <f t="shared" si="14"/>
        <v>0</v>
      </c>
      <c r="G55" s="28">
        <f t="shared" si="14"/>
        <v>0</v>
      </c>
      <c r="H55" s="28">
        <f t="shared" si="14"/>
        <v>0</v>
      </c>
      <c r="I55" s="28">
        <f t="shared" si="14"/>
        <v>0</v>
      </c>
      <c r="J55" s="28">
        <f t="shared" si="14"/>
        <v>0</v>
      </c>
      <c r="K55" s="28">
        <f t="shared" si="14"/>
        <v>0</v>
      </c>
      <c r="L55" s="28">
        <f t="shared" si="14"/>
        <v>0</v>
      </c>
      <c r="M55" s="28">
        <f t="shared" si="14"/>
        <v>0</v>
      </c>
      <c r="N55" s="28">
        <f t="shared" si="14"/>
        <v>0</v>
      </c>
      <c r="O55" s="28">
        <f t="shared" si="14"/>
        <v>0</v>
      </c>
      <c r="P55" s="28">
        <f t="shared" si="14"/>
        <v>0</v>
      </c>
      <c r="Q55" s="28">
        <f t="shared" si="14"/>
        <v>0</v>
      </c>
      <c r="R55" s="28">
        <f t="shared" si="14"/>
        <v>0</v>
      </c>
      <c r="S55" s="28">
        <f t="shared" si="14"/>
        <v>0</v>
      </c>
      <c r="T55" s="28">
        <f t="shared" si="14"/>
        <v>0</v>
      </c>
      <c r="U55" s="28">
        <f t="shared" si="14"/>
        <v>0</v>
      </c>
      <c r="V55" s="28">
        <f t="shared" si="14"/>
        <v>0</v>
      </c>
      <c r="W55" s="28">
        <f t="shared" si="14"/>
        <v>0</v>
      </c>
      <c r="X55" s="28">
        <f t="shared" si="14"/>
        <v>0</v>
      </c>
      <c r="Y55" s="28">
        <f t="shared" si="14"/>
        <v>0</v>
      </c>
      <c r="Z55" s="28">
        <f t="shared" si="14"/>
        <v>0</v>
      </c>
      <c r="AA55" s="28">
        <f t="shared" si="14"/>
        <v>0</v>
      </c>
      <c r="AB55" s="28">
        <f t="shared" si="14"/>
        <v>0</v>
      </c>
      <c r="AC55" s="28">
        <f t="shared" si="14"/>
        <v>0</v>
      </c>
      <c r="AD55" s="28">
        <f t="shared" si="14"/>
        <v>0</v>
      </c>
      <c r="AE55" s="28">
        <f t="shared" si="14"/>
        <v>0</v>
      </c>
      <c r="AF55" s="28">
        <f t="shared" si="14"/>
        <v>0</v>
      </c>
      <c r="AG55" s="28">
        <f t="shared" si="14"/>
        <v>0</v>
      </c>
      <c r="AH55" s="28">
        <f t="shared" si="14"/>
        <v>0</v>
      </c>
      <c r="AI55" s="28">
        <f t="shared" si="14"/>
        <v>0</v>
      </c>
      <c r="AJ55" s="28">
        <f t="shared" si="14"/>
        <v>0</v>
      </c>
      <c r="AK55" s="28">
        <f t="shared" si="14"/>
        <v>0</v>
      </c>
      <c r="AL55" s="28">
        <f t="shared" si="14"/>
        <v>0</v>
      </c>
      <c r="AM55" s="28">
        <f t="shared" si="14"/>
        <v>0</v>
      </c>
      <c r="AN55" s="28">
        <f t="shared" si="14"/>
        <v>0</v>
      </c>
      <c r="AO55" s="28">
        <f t="shared" si="14"/>
        <v>0</v>
      </c>
      <c r="AP55" s="28">
        <f t="shared" si="14"/>
        <v>0</v>
      </c>
      <c r="AQ55" s="28">
        <f t="shared" si="14"/>
        <v>0</v>
      </c>
      <c r="AR55" s="28">
        <f t="shared" si="14"/>
        <v>0</v>
      </c>
      <c r="AS55" s="28">
        <f t="shared" si="14"/>
        <v>0</v>
      </c>
      <c r="AT55" s="28">
        <f t="shared" si="14"/>
        <v>0</v>
      </c>
      <c r="AU55" s="28">
        <f t="shared" si="14"/>
        <v>0</v>
      </c>
    </row>
    <row r="56" spans="2:47" s="26" customFormat="1" ht="12.95">
      <c r="B56" s="27" t="s">
        <v>388</v>
      </c>
      <c r="C56" s="28" t="s">
        <v>498</v>
      </c>
      <c r="D56" s="28">
        <f t="shared" si="13"/>
        <v>0</v>
      </c>
      <c r="E56" s="28">
        <f t="shared" si="14"/>
        <v>0</v>
      </c>
      <c r="F56" s="28">
        <f t="shared" si="14"/>
        <v>0</v>
      </c>
      <c r="G56" s="28">
        <f t="shared" si="14"/>
        <v>0</v>
      </c>
      <c r="H56" s="28">
        <f t="shared" si="14"/>
        <v>0</v>
      </c>
      <c r="I56" s="28">
        <f t="shared" si="14"/>
        <v>0</v>
      </c>
      <c r="J56" s="28">
        <f t="shared" si="14"/>
        <v>0</v>
      </c>
      <c r="K56" s="28">
        <f t="shared" si="14"/>
        <v>0</v>
      </c>
      <c r="L56" s="28">
        <f t="shared" si="14"/>
        <v>0</v>
      </c>
      <c r="M56" s="28">
        <f t="shared" si="14"/>
        <v>0</v>
      </c>
      <c r="N56" s="28">
        <f t="shared" si="14"/>
        <v>0</v>
      </c>
      <c r="O56" s="28">
        <f t="shared" si="14"/>
        <v>0</v>
      </c>
      <c r="P56" s="28">
        <f t="shared" si="14"/>
        <v>0</v>
      </c>
      <c r="Q56" s="28">
        <f t="shared" si="14"/>
        <v>0</v>
      </c>
      <c r="R56" s="28">
        <f t="shared" si="14"/>
        <v>0</v>
      </c>
      <c r="S56" s="28">
        <f t="shared" si="14"/>
        <v>0</v>
      </c>
      <c r="T56" s="28">
        <f t="shared" si="14"/>
        <v>0</v>
      </c>
      <c r="U56" s="28">
        <f t="shared" si="14"/>
        <v>0</v>
      </c>
      <c r="V56" s="28">
        <f t="shared" si="14"/>
        <v>0</v>
      </c>
      <c r="W56" s="28">
        <f t="shared" si="14"/>
        <v>0</v>
      </c>
      <c r="X56" s="28">
        <f t="shared" si="14"/>
        <v>0</v>
      </c>
      <c r="Y56" s="28">
        <f t="shared" si="14"/>
        <v>0</v>
      </c>
      <c r="Z56" s="28">
        <f t="shared" si="14"/>
        <v>0</v>
      </c>
      <c r="AA56" s="28">
        <f t="shared" si="14"/>
        <v>0</v>
      </c>
      <c r="AB56" s="28">
        <f t="shared" si="14"/>
        <v>0</v>
      </c>
      <c r="AC56" s="28">
        <f t="shared" si="14"/>
        <v>0</v>
      </c>
      <c r="AD56" s="28">
        <f t="shared" si="14"/>
        <v>0</v>
      </c>
      <c r="AE56" s="28">
        <f t="shared" si="14"/>
        <v>0</v>
      </c>
      <c r="AF56" s="28">
        <f t="shared" si="14"/>
        <v>0</v>
      </c>
      <c r="AG56" s="28">
        <f t="shared" si="14"/>
        <v>0</v>
      </c>
      <c r="AH56" s="28">
        <f t="shared" si="14"/>
        <v>0</v>
      </c>
      <c r="AI56" s="28">
        <f t="shared" si="14"/>
        <v>0</v>
      </c>
      <c r="AJ56" s="28">
        <f t="shared" si="14"/>
        <v>0</v>
      </c>
      <c r="AK56" s="28">
        <f t="shared" si="14"/>
        <v>0</v>
      </c>
      <c r="AL56" s="28">
        <f t="shared" si="14"/>
        <v>0</v>
      </c>
      <c r="AM56" s="28">
        <f t="shared" si="14"/>
        <v>0</v>
      </c>
      <c r="AN56" s="28">
        <f t="shared" si="14"/>
        <v>0</v>
      </c>
      <c r="AO56" s="28">
        <f t="shared" si="14"/>
        <v>0</v>
      </c>
      <c r="AP56" s="28">
        <f t="shared" si="14"/>
        <v>0</v>
      </c>
      <c r="AQ56" s="28">
        <f t="shared" si="14"/>
        <v>0</v>
      </c>
      <c r="AR56" s="28">
        <f t="shared" si="14"/>
        <v>0</v>
      </c>
      <c r="AS56" s="28">
        <f t="shared" si="14"/>
        <v>0</v>
      </c>
      <c r="AT56" s="28">
        <f t="shared" si="14"/>
        <v>0</v>
      </c>
      <c r="AU56" s="28">
        <f t="shared" si="14"/>
        <v>0</v>
      </c>
    </row>
    <row r="57" spans="2:47" s="26" customFormat="1" ht="12.95">
      <c r="B57" s="27" t="s">
        <v>389</v>
      </c>
      <c r="C57" s="28" t="s">
        <v>498</v>
      </c>
      <c r="D57" s="28">
        <f t="shared" si="13"/>
        <v>0</v>
      </c>
      <c r="E57" s="28">
        <f t="shared" si="14"/>
        <v>0</v>
      </c>
      <c r="F57" s="28">
        <f t="shared" si="14"/>
        <v>0</v>
      </c>
      <c r="G57" s="28">
        <f t="shared" si="14"/>
        <v>0</v>
      </c>
      <c r="H57" s="28">
        <f t="shared" si="14"/>
        <v>0</v>
      </c>
      <c r="I57" s="28">
        <f t="shared" si="14"/>
        <v>0</v>
      </c>
      <c r="J57" s="28">
        <f t="shared" si="14"/>
        <v>0</v>
      </c>
      <c r="K57" s="28">
        <f t="shared" si="14"/>
        <v>0</v>
      </c>
      <c r="L57" s="28">
        <f t="shared" si="14"/>
        <v>0</v>
      </c>
      <c r="M57" s="28">
        <f t="shared" si="14"/>
        <v>0</v>
      </c>
      <c r="N57" s="28">
        <f t="shared" si="14"/>
        <v>0</v>
      </c>
      <c r="O57" s="28">
        <f t="shared" si="14"/>
        <v>0</v>
      </c>
      <c r="P57" s="28">
        <f t="shared" si="14"/>
        <v>0</v>
      </c>
      <c r="Q57" s="28">
        <f t="shared" ref="E57:AU63" si="16">+Q9-Q40</f>
        <v>0</v>
      </c>
      <c r="R57" s="28">
        <f t="shared" si="16"/>
        <v>0</v>
      </c>
      <c r="S57" s="28">
        <f t="shared" si="16"/>
        <v>0</v>
      </c>
      <c r="T57" s="28">
        <f t="shared" si="16"/>
        <v>0</v>
      </c>
      <c r="U57" s="28">
        <f t="shared" si="16"/>
        <v>0</v>
      </c>
      <c r="V57" s="28">
        <f t="shared" si="16"/>
        <v>0</v>
      </c>
      <c r="W57" s="28">
        <f t="shared" si="16"/>
        <v>0</v>
      </c>
      <c r="X57" s="28">
        <f t="shared" si="16"/>
        <v>0</v>
      </c>
      <c r="Y57" s="28">
        <f t="shared" si="16"/>
        <v>0</v>
      </c>
      <c r="Z57" s="28">
        <f t="shared" si="16"/>
        <v>0</v>
      </c>
      <c r="AA57" s="28">
        <f t="shared" si="16"/>
        <v>0</v>
      </c>
      <c r="AB57" s="28">
        <f t="shared" si="16"/>
        <v>0</v>
      </c>
      <c r="AC57" s="28">
        <f t="shared" si="16"/>
        <v>0</v>
      </c>
      <c r="AD57" s="28">
        <f t="shared" si="16"/>
        <v>0</v>
      </c>
      <c r="AE57" s="28">
        <f t="shared" si="16"/>
        <v>0</v>
      </c>
      <c r="AF57" s="28">
        <f t="shared" si="16"/>
        <v>0</v>
      </c>
      <c r="AG57" s="28">
        <f t="shared" si="16"/>
        <v>0</v>
      </c>
      <c r="AH57" s="28">
        <f t="shared" si="16"/>
        <v>0</v>
      </c>
      <c r="AI57" s="28">
        <f t="shared" si="16"/>
        <v>0</v>
      </c>
      <c r="AJ57" s="28">
        <f t="shared" si="16"/>
        <v>0</v>
      </c>
      <c r="AK57" s="28">
        <f t="shared" si="16"/>
        <v>0</v>
      </c>
      <c r="AL57" s="28">
        <f t="shared" si="16"/>
        <v>0</v>
      </c>
      <c r="AM57" s="28">
        <f t="shared" si="16"/>
        <v>0</v>
      </c>
      <c r="AN57" s="28">
        <f t="shared" si="16"/>
        <v>0</v>
      </c>
      <c r="AO57" s="28">
        <f t="shared" si="16"/>
        <v>0</v>
      </c>
      <c r="AP57" s="28">
        <f t="shared" si="16"/>
        <v>0</v>
      </c>
      <c r="AQ57" s="28">
        <f t="shared" si="16"/>
        <v>0</v>
      </c>
      <c r="AR57" s="28">
        <f t="shared" si="16"/>
        <v>0</v>
      </c>
      <c r="AS57" s="28">
        <f t="shared" si="16"/>
        <v>0</v>
      </c>
      <c r="AT57" s="28">
        <f t="shared" si="16"/>
        <v>0</v>
      </c>
      <c r="AU57" s="28">
        <f t="shared" si="16"/>
        <v>0</v>
      </c>
    </row>
    <row r="58" spans="2:47" s="26" customFormat="1" ht="12.95">
      <c r="B58" s="27" t="s">
        <v>390</v>
      </c>
      <c r="C58" s="28" t="s">
        <v>498</v>
      </c>
      <c r="D58" s="28">
        <f t="shared" si="13"/>
        <v>0</v>
      </c>
      <c r="E58" s="28">
        <f t="shared" si="16"/>
        <v>0</v>
      </c>
      <c r="F58" s="28">
        <f t="shared" si="16"/>
        <v>0</v>
      </c>
      <c r="G58" s="28">
        <f t="shared" si="16"/>
        <v>0</v>
      </c>
      <c r="H58" s="28">
        <f t="shared" si="16"/>
        <v>0</v>
      </c>
      <c r="I58" s="28">
        <f t="shared" si="16"/>
        <v>0</v>
      </c>
      <c r="J58" s="28">
        <f t="shared" si="16"/>
        <v>0</v>
      </c>
      <c r="K58" s="28">
        <f t="shared" si="16"/>
        <v>0</v>
      </c>
      <c r="L58" s="28">
        <f t="shared" si="16"/>
        <v>0</v>
      </c>
      <c r="M58" s="28">
        <f t="shared" si="16"/>
        <v>0</v>
      </c>
      <c r="N58" s="28">
        <f t="shared" si="16"/>
        <v>-216.65043799006233</v>
      </c>
      <c r="O58" s="28">
        <f t="shared" si="16"/>
        <v>-443.97333045686145</v>
      </c>
      <c r="P58" s="28">
        <f t="shared" si="16"/>
        <v>-680.15844014631807</v>
      </c>
      <c r="Q58" s="28">
        <f t="shared" si="16"/>
        <v>-922.65130899666372</v>
      </c>
      <c r="R58" s="28">
        <f t="shared" si="16"/>
        <v>-1173.4113458524964</v>
      </c>
      <c r="S58" s="28">
        <f t="shared" si="16"/>
        <v>-1429.9370173122859</v>
      </c>
      <c r="T58" s="28">
        <f t="shared" si="16"/>
        <v>-1703.7997034433224</v>
      </c>
      <c r="U58" s="28">
        <f t="shared" si="16"/>
        <v>-1977.9319822332222</v>
      </c>
      <c r="V58" s="28">
        <f t="shared" si="16"/>
        <v>-2263.9294718080209</v>
      </c>
      <c r="W58" s="28">
        <f t="shared" si="16"/>
        <v>-2034.2369860161841</v>
      </c>
      <c r="X58" s="28">
        <f t="shared" si="16"/>
        <v>-2065.5832210519475</v>
      </c>
      <c r="Y58" s="28">
        <f t="shared" si="16"/>
        <v>-2089.4125873019689</v>
      </c>
      <c r="Z58" s="28">
        <f t="shared" si="16"/>
        <v>-2107.7507575052218</v>
      </c>
      <c r="AA58" s="28">
        <f t="shared" si="16"/>
        <v>-2126.6116378312308</v>
      </c>
      <c r="AB58" s="28">
        <f t="shared" si="16"/>
        <v>-2143.4124011571007</v>
      </c>
      <c r="AC58" s="28">
        <f t="shared" si="16"/>
        <v>-2158.5265375216527</v>
      </c>
      <c r="AD58" s="28">
        <f t="shared" si="16"/>
        <v>-2166.9206546937644</v>
      </c>
      <c r="AE58" s="28">
        <f t="shared" si="16"/>
        <v>-2170.1535124756479</v>
      </c>
      <c r="AF58" s="28">
        <f t="shared" si="16"/>
        <v>-2165.6169861039539</v>
      </c>
      <c r="AG58" s="28">
        <f t="shared" si="16"/>
        <v>-2151.4599742712285</v>
      </c>
      <c r="AH58" s="28">
        <f t="shared" si="16"/>
        <v>-2128.1805118739344</v>
      </c>
      <c r="AI58" s="28">
        <f t="shared" si="16"/>
        <v>-2099.8177631294634</v>
      </c>
      <c r="AJ58" s="28">
        <f t="shared" si="16"/>
        <v>-2044.0126392154814</v>
      </c>
      <c r="AK58" s="28">
        <f t="shared" si="16"/>
        <v>-1979.5764334613843</v>
      </c>
      <c r="AL58" s="28">
        <f t="shared" si="16"/>
        <v>-1907.6102805631942</v>
      </c>
      <c r="AM58" s="28">
        <f t="shared" si="16"/>
        <v>-1825.6723527822207</v>
      </c>
      <c r="AN58" s="28">
        <f t="shared" si="16"/>
        <v>-1733.924038671312</v>
      </c>
      <c r="AO58" s="28">
        <f t="shared" si="16"/>
        <v>-1633.1460499479801</v>
      </c>
      <c r="AP58" s="28">
        <f t="shared" si="16"/>
        <v>-1524.7856611837433</v>
      </c>
      <c r="AQ58" s="28">
        <f t="shared" si="16"/>
        <v>-1410.9004825427526</v>
      </c>
      <c r="AR58" s="28">
        <f t="shared" si="16"/>
        <v>-1293.9961735322763</v>
      </c>
      <c r="AS58" s="28">
        <f t="shared" si="16"/>
        <v>-1176.7873625112702</v>
      </c>
      <c r="AT58" s="28">
        <f t="shared" si="16"/>
        <v>-1061.9364731573583</v>
      </c>
      <c r="AU58" s="28">
        <f t="shared" si="16"/>
        <v>-951.82347495904025</v>
      </c>
    </row>
    <row r="59" spans="2:47" s="26" customFormat="1" ht="12.95">
      <c r="B59" s="27" t="s">
        <v>391</v>
      </c>
      <c r="C59" s="28" t="s">
        <v>498</v>
      </c>
      <c r="D59" s="28">
        <f t="shared" si="13"/>
        <v>0</v>
      </c>
      <c r="E59" s="28">
        <f t="shared" si="16"/>
        <v>0</v>
      </c>
      <c r="F59" s="28">
        <f t="shared" si="16"/>
        <v>0</v>
      </c>
      <c r="G59" s="28">
        <f t="shared" si="16"/>
        <v>0</v>
      </c>
      <c r="H59" s="28">
        <f t="shared" si="16"/>
        <v>0</v>
      </c>
      <c r="I59" s="28">
        <f t="shared" si="16"/>
        <v>0</v>
      </c>
      <c r="J59" s="28">
        <f t="shared" si="16"/>
        <v>0</v>
      </c>
      <c r="K59" s="28">
        <f t="shared" si="16"/>
        <v>0</v>
      </c>
      <c r="L59" s="28">
        <f t="shared" si="16"/>
        <v>0</v>
      </c>
      <c r="M59" s="28">
        <f t="shared" si="16"/>
        <v>0</v>
      </c>
      <c r="N59" s="28">
        <f t="shared" si="16"/>
        <v>0</v>
      </c>
      <c r="O59" s="28">
        <f t="shared" si="16"/>
        <v>0</v>
      </c>
      <c r="P59" s="28">
        <f t="shared" si="16"/>
        <v>0</v>
      </c>
      <c r="Q59" s="28">
        <f t="shared" si="16"/>
        <v>0</v>
      </c>
      <c r="R59" s="28">
        <f t="shared" si="16"/>
        <v>0</v>
      </c>
      <c r="S59" s="28">
        <f t="shared" si="16"/>
        <v>0</v>
      </c>
      <c r="T59" s="28">
        <f t="shared" si="16"/>
        <v>0</v>
      </c>
      <c r="U59" s="28">
        <f t="shared" si="16"/>
        <v>0</v>
      </c>
      <c r="V59" s="28">
        <f t="shared" si="16"/>
        <v>0</v>
      </c>
      <c r="W59" s="28">
        <f t="shared" si="16"/>
        <v>0</v>
      </c>
      <c r="X59" s="28">
        <f t="shared" si="16"/>
        <v>0</v>
      </c>
      <c r="Y59" s="28">
        <f t="shared" si="16"/>
        <v>0</v>
      </c>
      <c r="Z59" s="28">
        <f t="shared" si="16"/>
        <v>0</v>
      </c>
      <c r="AA59" s="28">
        <f t="shared" si="16"/>
        <v>0</v>
      </c>
      <c r="AB59" s="28">
        <f t="shared" si="16"/>
        <v>0</v>
      </c>
      <c r="AC59" s="28">
        <f t="shared" si="16"/>
        <v>0</v>
      </c>
      <c r="AD59" s="28">
        <f t="shared" si="16"/>
        <v>0</v>
      </c>
      <c r="AE59" s="28">
        <f t="shared" si="16"/>
        <v>0</v>
      </c>
      <c r="AF59" s="28">
        <f t="shared" si="16"/>
        <v>0</v>
      </c>
      <c r="AG59" s="28">
        <f t="shared" si="16"/>
        <v>0</v>
      </c>
      <c r="AH59" s="28">
        <f t="shared" si="16"/>
        <v>0</v>
      </c>
      <c r="AI59" s="28">
        <f t="shared" si="16"/>
        <v>0</v>
      </c>
      <c r="AJ59" s="28">
        <f t="shared" si="16"/>
        <v>0</v>
      </c>
      <c r="AK59" s="28">
        <f t="shared" si="16"/>
        <v>0</v>
      </c>
      <c r="AL59" s="28">
        <f t="shared" si="16"/>
        <v>0</v>
      </c>
      <c r="AM59" s="28">
        <f t="shared" si="16"/>
        <v>0</v>
      </c>
      <c r="AN59" s="28">
        <f t="shared" si="16"/>
        <v>0</v>
      </c>
      <c r="AO59" s="28">
        <f t="shared" si="16"/>
        <v>0</v>
      </c>
      <c r="AP59" s="28">
        <f t="shared" si="16"/>
        <v>0</v>
      </c>
      <c r="AQ59" s="28">
        <f t="shared" si="16"/>
        <v>0</v>
      </c>
      <c r="AR59" s="28">
        <f t="shared" si="16"/>
        <v>0</v>
      </c>
      <c r="AS59" s="28">
        <f t="shared" si="16"/>
        <v>0</v>
      </c>
      <c r="AT59" s="28">
        <f t="shared" si="16"/>
        <v>0</v>
      </c>
      <c r="AU59" s="28">
        <f t="shared" si="16"/>
        <v>0</v>
      </c>
    </row>
    <row r="60" spans="2:47" s="26" customFormat="1" ht="12.95">
      <c r="B60" s="27" t="s">
        <v>392</v>
      </c>
      <c r="C60" s="28" t="s">
        <v>498</v>
      </c>
      <c r="D60" s="28">
        <f t="shared" si="13"/>
        <v>0</v>
      </c>
      <c r="E60" s="28">
        <f t="shared" si="16"/>
        <v>0</v>
      </c>
      <c r="F60" s="28">
        <f t="shared" si="16"/>
        <v>0</v>
      </c>
      <c r="G60" s="28">
        <f t="shared" si="16"/>
        <v>0</v>
      </c>
      <c r="H60" s="28">
        <f t="shared" si="16"/>
        <v>0</v>
      </c>
      <c r="I60" s="28">
        <f t="shared" si="16"/>
        <v>0</v>
      </c>
      <c r="J60" s="28">
        <f t="shared" si="16"/>
        <v>0</v>
      </c>
      <c r="K60" s="28">
        <f t="shared" si="16"/>
        <v>0</v>
      </c>
      <c r="L60" s="28">
        <f t="shared" si="16"/>
        <v>0</v>
      </c>
      <c r="M60" s="28">
        <f t="shared" si="16"/>
        <v>0</v>
      </c>
      <c r="N60" s="28">
        <f t="shared" si="16"/>
        <v>0</v>
      </c>
      <c r="O60" s="28">
        <f t="shared" si="16"/>
        <v>0</v>
      </c>
      <c r="P60" s="28">
        <f t="shared" si="16"/>
        <v>0</v>
      </c>
      <c r="Q60" s="28">
        <f t="shared" si="16"/>
        <v>0</v>
      </c>
      <c r="R60" s="28">
        <f t="shared" si="16"/>
        <v>0</v>
      </c>
      <c r="S60" s="28">
        <f t="shared" si="16"/>
        <v>0</v>
      </c>
      <c r="T60" s="28">
        <f t="shared" si="16"/>
        <v>0</v>
      </c>
      <c r="U60" s="28">
        <f t="shared" si="16"/>
        <v>0</v>
      </c>
      <c r="V60" s="28">
        <f t="shared" si="16"/>
        <v>0</v>
      </c>
      <c r="W60" s="28">
        <f t="shared" si="16"/>
        <v>0</v>
      </c>
      <c r="X60" s="28">
        <f t="shared" si="16"/>
        <v>0</v>
      </c>
      <c r="Y60" s="28">
        <f t="shared" si="16"/>
        <v>0</v>
      </c>
      <c r="Z60" s="28">
        <f t="shared" si="16"/>
        <v>0</v>
      </c>
      <c r="AA60" s="28">
        <f t="shared" si="16"/>
        <v>0</v>
      </c>
      <c r="AB60" s="28">
        <f t="shared" si="16"/>
        <v>0</v>
      </c>
      <c r="AC60" s="28">
        <f t="shared" si="16"/>
        <v>0</v>
      </c>
      <c r="AD60" s="28">
        <f t="shared" si="16"/>
        <v>0</v>
      </c>
      <c r="AE60" s="28">
        <f t="shared" si="16"/>
        <v>0</v>
      </c>
      <c r="AF60" s="28">
        <f t="shared" si="16"/>
        <v>0</v>
      </c>
      <c r="AG60" s="28">
        <f t="shared" si="16"/>
        <v>0</v>
      </c>
      <c r="AH60" s="28">
        <f t="shared" si="16"/>
        <v>0</v>
      </c>
      <c r="AI60" s="28">
        <f t="shared" si="16"/>
        <v>0</v>
      </c>
      <c r="AJ60" s="28">
        <f t="shared" si="16"/>
        <v>0</v>
      </c>
      <c r="AK60" s="28">
        <f t="shared" si="16"/>
        <v>0</v>
      </c>
      <c r="AL60" s="28">
        <f t="shared" si="16"/>
        <v>0</v>
      </c>
      <c r="AM60" s="28">
        <f t="shared" si="16"/>
        <v>0</v>
      </c>
      <c r="AN60" s="28">
        <f t="shared" si="16"/>
        <v>0</v>
      </c>
      <c r="AO60" s="28">
        <f t="shared" si="16"/>
        <v>0</v>
      </c>
      <c r="AP60" s="28">
        <f t="shared" si="16"/>
        <v>0</v>
      </c>
      <c r="AQ60" s="28">
        <f t="shared" si="16"/>
        <v>0</v>
      </c>
      <c r="AR60" s="28">
        <f t="shared" si="16"/>
        <v>0</v>
      </c>
      <c r="AS60" s="28">
        <f t="shared" si="16"/>
        <v>0</v>
      </c>
      <c r="AT60" s="28">
        <f t="shared" si="16"/>
        <v>0</v>
      </c>
      <c r="AU60" s="28">
        <f t="shared" si="16"/>
        <v>0</v>
      </c>
    </row>
    <row r="61" spans="2:47" s="26" customFormat="1" ht="12.95">
      <c r="B61" s="27" t="s">
        <v>393</v>
      </c>
      <c r="C61" s="28" t="s">
        <v>498</v>
      </c>
      <c r="D61" s="28">
        <f t="shared" si="13"/>
        <v>0</v>
      </c>
      <c r="E61" s="28">
        <f t="shared" si="16"/>
        <v>0</v>
      </c>
      <c r="F61" s="28">
        <f t="shared" si="16"/>
        <v>0</v>
      </c>
      <c r="G61" s="28">
        <f t="shared" si="16"/>
        <v>0</v>
      </c>
      <c r="H61" s="28">
        <f t="shared" si="16"/>
        <v>0</v>
      </c>
      <c r="I61" s="28">
        <f t="shared" si="16"/>
        <v>0</v>
      </c>
      <c r="J61" s="28">
        <f t="shared" si="16"/>
        <v>0</v>
      </c>
      <c r="K61" s="28">
        <f t="shared" si="16"/>
        <v>0</v>
      </c>
      <c r="L61" s="28">
        <f t="shared" si="16"/>
        <v>0</v>
      </c>
      <c r="M61" s="28">
        <f t="shared" si="16"/>
        <v>0</v>
      </c>
      <c r="N61" s="28">
        <f t="shared" si="16"/>
        <v>0</v>
      </c>
      <c r="O61" s="28">
        <f t="shared" si="16"/>
        <v>0</v>
      </c>
      <c r="P61" s="28">
        <f t="shared" si="16"/>
        <v>0</v>
      </c>
      <c r="Q61" s="28">
        <f t="shared" si="16"/>
        <v>0</v>
      </c>
      <c r="R61" s="28">
        <f t="shared" si="16"/>
        <v>0</v>
      </c>
      <c r="S61" s="28">
        <f t="shared" si="16"/>
        <v>0</v>
      </c>
      <c r="T61" s="28">
        <f t="shared" si="16"/>
        <v>0</v>
      </c>
      <c r="U61" s="28">
        <f t="shared" si="16"/>
        <v>0</v>
      </c>
      <c r="V61" s="28">
        <f t="shared" si="16"/>
        <v>0</v>
      </c>
      <c r="W61" s="28">
        <f t="shared" si="16"/>
        <v>0</v>
      </c>
      <c r="X61" s="28">
        <f t="shared" si="16"/>
        <v>0</v>
      </c>
      <c r="Y61" s="28">
        <f t="shared" si="16"/>
        <v>0</v>
      </c>
      <c r="Z61" s="28">
        <f t="shared" si="16"/>
        <v>0</v>
      </c>
      <c r="AA61" s="28">
        <f t="shared" si="16"/>
        <v>0</v>
      </c>
      <c r="AB61" s="28">
        <f t="shared" si="16"/>
        <v>0</v>
      </c>
      <c r="AC61" s="28">
        <f t="shared" si="16"/>
        <v>0</v>
      </c>
      <c r="AD61" s="28">
        <f t="shared" si="16"/>
        <v>0</v>
      </c>
      <c r="AE61" s="28">
        <f t="shared" si="16"/>
        <v>0</v>
      </c>
      <c r="AF61" s="28">
        <f t="shared" si="16"/>
        <v>0</v>
      </c>
      <c r="AG61" s="28">
        <f t="shared" si="16"/>
        <v>0</v>
      </c>
      <c r="AH61" s="28">
        <f t="shared" si="16"/>
        <v>0</v>
      </c>
      <c r="AI61" s="28">
        <f t="shared" si="16"/>
        <v>0</v>
      </c>
      <c r="AJ61" s="28">
        <f t="shared" si="16"/>
        <v>0</v>
      </c>
      <c r="AK61" s="28">
        <f t="shared" si="16"/>
        <v>0</v>
      </c>
      <c r="AL61" s="28">
        <f t="shared" si="16"/>
        <v>0</v>
      </c>
      <c r="AM61" s="28">
        <f t="shared" si="16"/>
        <v>0</v>
      </c>
      <c r="AN61" s="28">
        <f t="shared" si="16"/>
        <v>0</v>
      </c>
      <c r="AO61" s="28">
        <f t="shared" si="16"/>
        <v>0</v>
      </c>
      <c r="AP61" s="28">
        <f t="shared" si="16"/>
        <v>0</v>
      </c>
      <c r="AQ61" s="28">
        <f t="shared" si="16"/>
        <v>0</v>
      </c>
      <c r="AR61" s="28">
        <f t="shared" si="16"/>
        <v>0</v>
      </c>
      <c r="AS61" s="28">
        <f t="shared" si="16"/>
        <v>0</v>
      </c>
      <c r="AT61" s="28">
        <f t="shared" si="16"/>
        <v>0</v>
      </c>
      <c r="AU61" s="28">
        <f t="shared" si="16"/>
        <v>0</v>
      </c>
    </row>
    <row r="62" spans="2:47" s="26" customFormat="1" ht="12.95">
      <c r="B62" s="27" t="s">
        <v>394</v>
      </c>
      <c r="C62" s="28" t="s">
        <v>498</v>
      </c>
      <c r="D62" s="28">
        <f t="shared" si="13"/>
        <v>0</v>
      </c>
      <c r="E62" s="28">
        <f t="shared" si="16"/>
        <v>0</v>
      </c>
      <c r="F62" s="28">
        <f t="shared" si="16"/>
        <v>0</v>
      </c>
      <c r="G62" s="28">
        <f t="shared" si="16"/>
        <v>0</v>
      </c>
      <c r="H62" s="28">
        <f t="shared" si="16"/>
        <v>0</v>
      </c>
      <c r="I62" s="28">
        <f t="shared" si="16"/>
        <v>0</v>
      </c>
      <c r="J62" s="28">
        <f t="shared" si="16"/>
        <v>0</v>
      </c>
      <c r="K62" s="28">
        <f t="shared" si="16"/>
        <v>0</v>
      </c>
      <c r="L62" s="28">
        <f t="shared" si="16"/>
        <v>0</v>
      </c>
      <c r="M62" s="28">
        <f t="shared" si="16"/>
        <v>0</v>
      </c>
      <c r="N62" s="28">
        <f t="shared" si="16"/>
        <v>0</v>
      </c>
      <c r="O62" s="28">
        <f t="shared" si="16"/>
        <v>0</v>
      </c>
      <c r="P62" s="28">
        <f t="shared" si="16"/>
        <v>0</v>
      </c>
      <c r="Q62" s="28">
        <f t="shared" si="16"/>
        <v>0</v>
      </c>
      <c r="R62" s="28">
        <f t="shared" si="16"/>
        <v>0</v>
      </c>
      <c r="S62" s="28">
        <f t="shared" si="16"/>
        <v>0</v>
      </c>
      <c r="T62" s="28">
        <f t="shared" si="16"/>
        <v>0</v>
      </c>
      <c r="U62" s="28">
        <f t="shared" si="16"/>
        <v>0</v>
      </c>
      <c r="V62" s="28">
        <f t="shared" si="16"/>
        <v>0</v>
      </c>
      <c r="W62" s="28">
        <f t="shared" si="16"/>
        <v>0</v>
      </c>
      <c r="X62" s="28">
        <f t="shared" si="16"/>
        <v>0</v>
      </c>
      <c r="Y62" s="28">
        <f t="shared" si="16"/>
        <v>0</v>
      </c>
      <c r="Z62" s="28">
        <f t="shared" si="16"/>
        <v>0</v>
      </c>
      <c r="AA62" s="28">
        <f t="shared" si="16"/>
        <v>0</v>
      </c>
      <c r="AB62" s="28">
        <f t="shared" si="16"/>
        <v>0</v>
      </c>
      <c r="AC62" s="28">
        <f t="shared" si="16"/>
        <v>0</v>
      </c>
      <c r="AD62" s="28">
        <f t="shared" si="16"/>
        <v>0</v>
      </c>
      <c r="AE62" s="28">
        <f t="shared" si="16"/>
        <v>0</v>
      </c>
      <c r="AF62" s="28">
        <f t="shared" si="16"/>
        <v>0</v>
      </c>
      <c r="AG62" s="28">
        <f t="shared" si="16"/>
        <v>0</v>
      </c>
      <c r="AH62" s="28">
        <f t="shared" si="16"/>
        <v>0</v>
      </c>
      <c r="AI62" s="28">
        <f t="shared" si="16"/>
        <v>0</v>
      </c>
      <c r="AJ62" s="28">
        <f t="shared" si="16"/>
        <v>0</v>
      </c>
      <c r="AK62" s="28">
        <f t="shared" si="16"/>
        <v>0</v>
      </c>
      <c r="AL62" s="28">
        <f t="shared" si="16"/>
        <v>0</v>
      </c>
      <c r="AM62" s="28">
        <f t="shared" si="16"/>
        <v>0</v>
      </c>
      <c r="AN62" s="28">
        <f t="shared" si="16"/>
        <v>0</v>
      </c>
      <c r="AO62" s="28">
        <f t="shared" si="16"/>
        <v>0</v>
      </c>
      <c r="AP62" s="28">
        <f t="shared" si="16"/>
        <v>0</v>
      </c>
      <c r="AQ62" s="28">
        <f t="shared" si="16"/>
        <v>0</v>
      </c>
      <c r="AR62" s="28">
        <f t="shared" si="16"/>
        <v>0</v>
      </c>
      <c r="AS62" s="28">
        <f t="shared" si="16"/>
        <v>0</v>
      </c>
      <c r="AT62" s="28">
        <f t="shared" si="16"/>
        <v>0</v>
      </c>
      <c r="AU62" s="28">
        <f t="shared" si="16"/>
        <v>0</v>
      </c>
    </row>
    <row r="63" spans="2:47" s="26" customFormat="1" ht="12.95">
      <c r="B63" s="27" t="s">
        <v>395</v>
      </c>
      <c r="C63" s="28" t="s">
        <v>498</v>
      </c>
      <c r="D63" s="28">
        <f t="shared" si="13"/>
        <v>0</v>
      </c>
      <c r="E63" s="28">
        <f t="shared" si="16"/>
        <v>0</v>
      </c>
      <c r="F63" s="28">
        <f t="shared" si="16"/>
        <v>0</v>
      </c>
      <c r="G63" s="28">
        <f t="shared" si="16"/>
        <v>0</v>
      </c>
      <c r="H63" s="28">
        <f t="shared" si="16"/>
        <v>0</v>
      </c>
      <c r="I63" s="28">
        <f t="shared" si="16"/>
        <v>0</v>
      </c>
      <c r="J63" s="28">
        <f t="shared" si="16"/>
        <v>0</v>
      </c>
      <c r="K63" s="28">
        <f t="shared" si="16"/>
        <v>0</v>
      </c>
      <c r="L63" s="28">
        <f t="shared" si="16"/>
        <v>0</v>
      </c>
      <c r="M63" s="28">
        <f t="shared" si="16"/>
        <v>0</v>
      </c>
      <c r="N63" s="28">
        <f t="shared" ref="E63:AU64" si="17">+N15-N46</f>
        <v>0</v>
      </c>
      <c r="O63" s="28">
        <f t="shared" si="17"/>
        <v>0</v>
      </c>
      <c r="P63" s="28">
        <f t="shared" si="17"/>
        <v>0</v>
      </c>
      <c r="Q63" s="28">
        <f t="shared" si="17"/>
        <v>0</v>
      </c>
      <c r="R63" s="28">
        <f t="shared" si="17"/>
        <v>0</v>
      </c>
      <c r="S63" s="28">
        <f t="shared" si="17"/>
        <v>0</v>
      </c>
      <c r="T63" s="28">
        <f t="shared" si="17"/>
        <v>0</v>
      </c>
      <c r="U63" s="28">
        <f t="shared" si="17"/>
        <v>0</v>
      </c>
      <c r="V63" s="28">
        <f t="shared" si="17"/>
        <v>0</v>
      </c>
      <c r="W63" s="28">
        <f t="shared" si="17"/>
        <v>0</v>
      </c>
      <c r="X63" s="28">
        <f t="shared" si="17"/>
        <v>0</v>
      </c>
      <c r="Y63" s="28">
        <f t="shared" si="17"/>
        <v>0</v>
      </c>
      <c r="Z63" s="28">
        <f t="shared" si="17"/>
        <v>0</v>
      </c>
      <c r="AA63" s="28">
        <f t="shared" si="17"/>
        <v>0</v>
      </c>
      <c r="AB63" s="28">
        <f t="shared" si="17"/>
        <v>0</v>
      </c>
      <c r="AC63" s="28">
        <f t="shared" si="17"/>
        <v>0</v>
      </c>
      <c r="AD63" s="28">
        <f t="shared" si="17"/>
        <v>0</v>
      </c>
      <c r="AE63" s="28">
        <f t="shared" si="17"/>
        <v>0</v>
      </c>
      <c r="AF63" s="28">
        <f t="shared" si="17"/>
        <v>0</v>
      </c>
      <c r="AG63" s="28">
        <f t="shared" si="17"/>
        <v>0</v>
      </c>
      <c r="AH63" s="28">
        <f t="shared" si="17"/>
        <v>0</v>
      </c>
      <c r="AI63" s="28">
        <f t="shared" si="17"/>
        <v>0</v>
      </c>
      <c r="AJ63" s="28">
        <f t="shared" si="17"/>
        <v>0</v>
      </c>
      <c r="AK63" s="28">
        <f t="shared" si="17"/>
        <v>0</v>
      </c>
      <c r="AL63" s="28">
        <f t="shared" si="17"/>
        <v>0</v>
      </c>
      <c r="AM63" s="28">
        <f t="shared" si="17"/>
        <v>0</v>
      </c>
      <c r="AN63" s="28">
        <f t="shared" si="17"/>
        <v>0</v>
      </c>
      <c r="AO63" s="28">
        <f t="shared" si="17"/>
        <v>0</v>
      </c>
      <c r="AP63" s="28">
        <f t="shared" si="17"/>
        <v>0</v>
      </c>
      <c r="AQ63" s="28">
        <f t="shared" si="17"/>
        <v>0</v>
      </c>
      <c r="AR63" s="28">
        <f t="shared" si="17"/>
        <v>0</v>
      </c>
      <c r="AS63" s="28">
        <f t="shared" si="17"/>
        <v>0</v>
      </c>
      <c r="AT63" s="28">
        <f t="shared" si="17"/>
        <v>0</v>
      </c>
      <c r="AU63" s="28">
        <f t="shared" si="17"/>
        <v>0</v>
      </c>
    </row>
    <row r="64" spans="2:47" s="26" customFormat="1" ht="12.95">
      <c r="B64" s="27" t="s">
        <v>396</v>
      </c>
      <c r="C64" s="28" t="s">
        <v>498</v>
      </c>
      <c r="D64" s="28">
        <f t="shared" si="13"/>
        <v>0</v>
      </c>
      <c r="E64" s="28">
        <f t="shared" si="17"/>
        <v>0</v>
      </c>
      <c r="F64" s="28">
        <f t="shared" si="17"/>
        <v>0</v>
      </c>
      <c r="G64" s="28">
        <f t="shared" si="17"/>
        <v>0</v>
      </c>
      <c r="H64" s="28">
        <f t="shared" si="17"/>
        <v>0</v>
      </c>
      <c r="I64" s="28">
        <f t="shared" si="17"/>
        <v>0</v>
      </c>
      <c r="J64" s="28">
        <f t="shared" si="17"/>
        <v>0</v>
      </c>
      <c r="K64" s="28">
        <f t="shared" si="17"/>
        <v>0</v>
      </c>
      <c r="L64" s="28">
        <f t="shared" si="17"/>
        <v>0</v>
      </c>
      <c r="M64" s="28">
        <f t="shared" si="17"/>
        <v>0</v>
      </c>
      <c r="N64" s="28">
        <f t="shared" si="17"/>
        <v>0</v>
      </c>
      <c r="O64" s="28">
        <f t="shared" si="17"/>
        <v>0</v>
      </c>
      <c r="P64" s="28">
        <f t="shared" si="17"/>
        <v>0</v>
      </c>
      <c r="Q64" s="28">
        <f t="shared" si="17"/>
        <v>0</v>
      </c>
      <c r="R64" s="28">
        <f t="shared" si="17"/>
        <v>0</v>
      </c>
      <c r="S64" s="28">
        <f t="shared" si="17"/>
        <v>0</v>
      </c>
      <c r="T64" s="28">
        <f t="shared" si="17"/>
        <v>0</v>
      </c>
      <c r="U64" s="28">
        <f t="shared" si="17"/>
        <v>0</v>
      </c>
      <c r="V64" s="28">
        <f t="shared" si="17"/>
        <v>0</v>
      </c>
      <c r="W64" s="28">
        <f t="shared" si="17"/>
        <v>0</v>
      </c>
      <c r="X64" s="28">
        <f t="shared" si="17"/>
        <v>0</v>
      </c>
      <c r="Y64" s="28">
        <f t="shared" si="17"/>
        <v>0</v>
      </c>
      <c r="Z64" s="28">
        <f t="shared" si="17"/>
        <v>0</v>
      </c>
      <c r="AA64" s="28">
        <f t="shared" si="17"/>
        <v>0</v>
      </c>
      <c r="AB64" s="28">
        <f t="shared" si="17"/>
        <v>0</v>
      </c>
      <c r="AC64" s="28">
        <f t="shared" si="17"/>
        <v>0</v>
      </c>
      <c r="AD64" s="28">
        <f t="shared" si="17"/>
        <v>0</v>
      </c>
      <c r="AE64" s="28">
        <f t="shared" si="17"/>
        <v>0</v>
      </c>
      <c r="AF64" s="28">
        <f t="shared" si="17"/>
        <v>0</v>
      </c>
      <c r="AG64" s="28">
        <f t="shared" si="17"/>
        <v>0</v>
      </c>
      <c r="AH64" s="28">
        <f t="shared" si="17"/>
        <v>0</v>
      </c>
      <c r="AI64" s="28">
        <f t="shared" si="17"/>
        <v>0</v>
      </c>
      <c r="AJ64" s="28">
        <f t="shared" si="17"/>
        <v>0</v>
      </c>
      <c r="AK64" s="28">
        <f t="shared" si="17"/>
        <v>0</v>
      </c>
      <c r="AL64" s="28">
        <f t="shared" si="17"/>
        <v>0</v>
      </c>
      <c r="AM64" s="28">
        <f t="shared" si="17"/>
        <v>0</v>
      </c>
      <c r="AN64" s="28">
        <f t="shared" si="17"/>
        <v>0</v>
      </c>
      <c r="AO64" s="28">
        <f t="shared" si="17"/>
        <v>0</v>
      </c>
      <c r="AP64" s="28">
        <f t="shared" si="17"/>
        <v>0</v>
      </c>
      <c r="AQ64" s="28">
        <f t="shared" si="17"/>
        <v>0</v>
      </c>
      <c r="AR64" s="28">
        <f t="shared" si="17"/>
        <v>0</v>
      </c>
      <c r="AS64" s="28">
        <f t="shared" si="17"/>
        <v>0</v>
      </c>
      <c r="AT64" s="28">
        <f t="shared" si="17"/>
        <v>0</v>
      </c>
      <c r="AU64" s="28">
        <f t="shared" si="17"/>
        <v>0</v>
      </c>
    </row>
    <row r="65" spans="2:47" s="26" customFormat="1" ht="12.95">
      <c r="B65" s="27" t="s">
        <v>501</v>
      </c>
      <c r="C65" s="29" t="s">
        <v>498</v>
      </c>
      <c r="D65" s="30">
        <f t="shared" ref="D65:AU65" si="18">SUM(D51:D64)</f>
        <v>0</v>
      </c>
      <c r="E65" s="30">
        <f t="shared" si="18"/>
        <v>0</v>
      </c>
      <c r="F65" s="30">
        <f t="shared" si="18"/>
        <v>0</v>
      </c>
      <c r="G65" s="30">
        <f t="shared" si="18"/>
        <v>0</v>
      </c>
      <c r="H65" s="30">
        <f t="shared" si="18"/>
        <v>0</v>
      </c>
      <c r="I65" s="30">
        <f t="shared" si="18"/>
        <v>0</v>
      </c>
      <c r="J65" s="30">
        <f t="shared" si="18"/>
        <v>0</v>
      </c>
      <c r="K65" s="30">
        <f t="shared" si="18"/>
        <v>0</v>
      </c>
      <c r="L65" s="30">
        <f t="shared" si="18"/>
        <v>0</v>
      </c>
      <c r="M65" s="30">
        <f t="shared" si="18"/>
        <v>0</v>
      </c>
      <c r="N65" s="30">
        <f t="shared" si="18"/>
        <v>129.93763024199436</v>
      </c>
      <c r="O65" s="30">
        <f t="shared" si="18"/>
        <v>266.27614042883607</v>
      </c>
      <c r="P65" s="30">
        <f t="shared" si="18"/>
        <v>407.9298279828879</v>
      </c>
      <c r="Q65" s="30">
        <f t="shared" si="18"/>
        <v>553.36663864117611</v>
      </c>
      <c r="R65" s="30">
        <f t="shared" si="18"/>
        <v>703.76174169623732</v>
      </c>
      <c r="S65" s="30">
        <f t="shared" si="18"/>
        <v>857.61482482386987</v>
      </c>
      <c r="T65" s="30">
        <f t="shared" si="18"/>
        <v>1021.8659049403418</v>
      </c>
      <c r="U65" s="30">
        <f t="shared" si="18"/>
        <v>1186.2786751579074</v>
      </c>
      <c r="V65" s="30">
        <f t="shared" si="18"/>
        <v>1357.807689339802</v>
      </c>
      <c r="W65" s="30">
        <f t="shared" si="18"/>
        <v>1220.0479988214076</v>
      </c>
      <c r="X65" s="30">
        <f t="shared" si="18"/>
        <v>1238.8481246616393</v>
      </c>
      <c r="Y65" s="30">
        <f t="shared" si="18"/>
        <v>1253.1399553610213</v>
      </c>
      <c r="Z65" s="30">
        <f t="shared" si="18"/>
        <v>1264.1384024506629</v>
      </c>
      <c r="AA65" s="30">
        <f t="shared" si="18"/>
        <v>1275.4503486279918</v>
      </c>
      <c r="AB65" s="30">
        <f t="shared" si="18"/>
        <v>1285.5267250852662</v>
      </c>
      <c r="AC65" s="30">
        <f t="shared" si="18"/>
        <v>1294.5915351109602</v>
      </c>
      <c r="AD65" s="30">
        <f t="shared" si="18"/>
        <v>1299.6259661669897</v>
      </c>
      <c r="AE65" s="30">
        <f t="shared" si="18"/>
        <v>1301.5648954531939</v>
      </c>
      <c r="AF65" s="30">
        <f t="shared" si="18"/>
        <v>1298.8440817233045</v>
      </c>
      <c r="AG65" s="30">
        <f t="shared" si="18"/>
        <v>1290.3533138950975</v>
      </c>
      <c r="AH65" s="30">
        <f t="shared" si="18"/>
        <v>1276.3912919150184</v>
      </c>
      <c r="AI65" s="30">
        <f t="shared" si="18"/>
        <v>1259.3805330483488</v>
      </c>
      <c r="AJ65" s="30">
        <f t="shared" si="18"/>
        <v>1225.9110158665974</v>
      </c>
      <c r="AK65" s="30">
        <f t="shared" si="18"/>
        <v>1187.2649463956629</v>
      </c>
      <c r="AL65" s="30">
        <f t="shared" si="18"/>
        <v>1144.1027379460595</v>
      </c>
      <c r="AM65" s="30">
        <f t="shared" si="18"/>
        <v>1094.95988708652</v>
      </c>
      <c r="AN65" s="30">
        <f t="shared" si="18"/>
        <v>1039.9331877413949</v>
      </c>
      <c r="AO65" s="30">
        <f t="shared" si="18"/>
        <v>979.49087727690471</v>
      </c>
      <c r="AP65" s="30">
        <f t="shared" si="18"/>
        <v>914.50096883844344</v>
      </c>
      <c r="AQ65" s="30">
        <f t="shared" si="18"/>
        <v>846.1975286535037</v>
      </c>
      <c r="AR65" s="30">
        <f t="shared" si="18"/>
        <v>776.08334370735565</v>
      </c>
      <c r="AS65" s="30">
        <f t="shared" si="18"/>
        <v>705.78653152989091</v>
      </c>
      <c r="AT65" s="30">
        <f t="shared" si="18"/>
        <v>636.90389952470332</v>
      </c>
      <c r="AU65" s="30">
        <f t="shared" si="18"/>
        <v>570.86285120065156</v>
      </c>
    </row>
    <row r="67" spans="2:47" s="26" customFormat="1" ht="12.95">
      <c r="B67" s="24" t="s">
        <v>585</v>
      </c>
      <c r="C67" s="25" t="s">
        <v>422</v>
      </c>
      <c r="D67" s="25">
        <v>2017</v>
      </c>
      <c r="E67" s="25">
        <v>2018</v>
      </c>
      <c r="F67" s="25">
        <v>2019</v>
      </c>
      <c r="G67" s="25">
        <v>2020</v>
      </c>
      <c r="H67" s="25">
        <v>2021</v>
      </c>
      <c r="I67" s="25">
        <v>2022</v>
      </c>
      <c r="J67" s="25">
        <v>2023</v>
      </c>
      <c r="K67" s="25">
        <v>2024</v>
      </c>
      <c r="L67" s="25">
        <v>2025</v>
      </c>
      <c r="M67" s="25">
        <v>2026</v>
      </c>
      <c r="N67" s="25">
        <v>2027</v>
      </c>
      <c r="O67" s="25">
        <v>2028</v>
      </c>
      <c r="P67" s="25">
        <v>2029</v>
      </c>
      <c r="Q67" s="25">
        <v>2030</v>
      </c>
      <c r="R67" s="25">
        <v>2031</v>
      </c>
      <c r="S67" s="25">
        <v>2032</v>
      </c>
      <c r="T67" s="25">
        <v>2033</v>
      </c>
      <c r="U67" s="25">
        <v>2034</v>
      </c>
      <c r="V67" s="25">
        <v>2035</v>
      </c>
      <c r="W67" s="25">
        <v>2036</v>
      </c>
      <c r="X67" s="25">
        <v>2037</v>
      </c>
      <c r="Y67" s="25">
        <v>2038</v>
      </c>
      <c r="Z67" s="25">
        <v>2039</v>
      </c>
      <c r="AA67" s="25">
        <v>2040</v>
      </c>
      <c r="AB67" s="25">
        <v>2041</v>
      </c>
      <c r="AC67" s="25">
        <v>2042</v>
      </c>
      <c r="AD67" s="25">
        <v>2043</v>
      </c>
      <c r="AE67" s="25">
        <v>2044</v>
      </c>
      <c r="AF67" s="25">
        <v>2045</v>
      </c>
      <c r="AG67" s="25">
        <v>2046</v>
      </c>
      <c r="AH67" s="25">
        <v>2047</v>
      </c>
      <c r="AI67" s="25">
        <v>2048</v>
      </c>
      <c r="AJ67" s="25">
        <v>2049</v>
      </c>
      <c r="AK67" s="25">
        <v>2050</v>
      </c>
      <c r="AL67" s="25">
        <v>2051</v>
      </c>
      <c r="AM67" s="25">
        <v>2052</v>
      </c>
      <c r="AN67" s="25">
        <v>2053</v>
      </c>
      <c r="AO67" s="25">
        <v>2054</v>
      </c>
      <c r="AP67" s="25">
        <v>2055</v>
      </c>
      <c r="AQ67" s="25">
        <v>2056</v>
      </c>
      <c r="AR67" s="25">
        <v>2057</v>
      </c>
      <c r="AS67" s="25">
        <v>2058</v>
      </c>
      <c r="AT67" s="25">
        <v>2059</v>
      </c>
      <c r="AU67" s="25">
        <v>2060</v>
      </c>
    </row>
    <row r="68" spans="2:47" s="26" customFormat="1" ht="12.95">
      <c r="B68" s="27" t="s">
        <v>505</v>
      </c>
      <c r="C68" s="28" t="s">
        <v>506</v>
      </c>
      <c r="D68" s="28">
        <f>+(D58*$E$31+D51*$E$30)/1000000</f>
        <v>0</v>
      </c>
      <c r="E68" s="28">
        <f t="shared" ref="E68:AU68" si="19">+(E58*$E$31+E51*$E$30)/1000000</f>
        <v>0</v>
      </c>
      <c r="F68" s="28">
        <f t="shared" si="19"/>
        <v>0</v>
      </c>
      <c r="G68" s="28">
        <f t="shared" si="19"/>
        <v>0</v>
      </c>
      <c r="H68" s="28">
        <f t="shared" si="19"/>
        <v>0</v>
      </c>
      <c r="I68" s="28">
        <f t="shared" si="19"/>
        <v>0</v>
      </c>
      <c r="J68" s="28">
        <f t="shared" si="19"/>
        <v>0</v>
      </c>
      <c r="K68" s="28">
        <f t="shared" si="19"/>
        <v>0</v>
      </c>
      <c r="L68" s="28">
        <f t="shared" si="19"/>
        <v>0</v>
      </c>
      <c r="M68" s="28">
        <f t="shared" si="19"/>
        <v>0</v>
      </c>
      <c r="N68" s="28">
        <f t="shared" si="19"/>
        <v>62.742752692452797</v>
      </c>
      <c r="O68" s="28">
        <f t="shared" si="19"/>
        <v>128.57628691328702</v>
      </c>
      <c r="P68" s="28">
        <f t="shared" si="19"/>
        <v>196.97635138749288</v>
      </c>
      <c r="Q68" s="28">
        <f t="shared" si="19"/>
        <v>267.2031657946639</v>
      </c>
      <c r="R68" s="28">
        <f t="shared" si="19"/>
        <v>339.82418204350626</v>
      </c>
      <c r="S68" s="28">
        <f t="shared" si="19"/>
        <v>414.1149469871973</v>
      </c>
      <c r="T68" s="28">
        <f t="shared" si="19"/>
        <v>493.42657426578489</v>
      </c>
      <c r="U68" s="28">
        <f t="shared" si="19"/>
        <v>572.81627655626221</v>
      </c>
      <c r="V68" s="28">
        <f t="shared" si="19"/>
        <v>655.64218692842451</v>
      </c>
      <c r="W68" s="28">
        <f t="shared" si="19"/>
        <v>589.12240988549331</v>
      </c>
      <c r="X68" s="28">
        <f t="shared" si="19"/>
        <v>598.20039325323648</v>
      </c>
      <c r="Y68" s="28">
        <f t="shared" si="19"/>
        <v>605.10146415489271</v>
      </c>
      <c r="Z68" s="28">
        <f t="shared" si="19"/>
        <v>610.41226476332042</v>
      </c>
      <c r="AA68" s="28">
        <f t="shared" si="19"/>
        <v>615.8744441193146</v>
      </c>
      <c r="AB68" s="28">
        <f t="shared" si="19"/>
        <v>620.74000611946224</v>
      </c>
      <c r="AC68" s="28">
        <f t="shared" si="19"/>
        <v>625.1171148337512</v>
      </c>
      <c r="AD68" s="28">
        <f t="shared" si="19"/>
        <v>627.54808161456117</v>
      </c>
      <c r="AE68" s="28">
        <f t="shared" si="19"/>
        <v>628.4843289546568</v>
      </c>
      <c r="AF68" s="28">
        <f t="shared" si="19"/>
        <v>627.17053446218733</v>
      </c>
      <c r="AG68" s="28">
        <f t="shared" si="19"/>
        <v>623.07061248406603</v>
      </c>
      <c r="AH68" s="28">
        <f t="shared" si="19"/>
        <v>616.32879573281912</v>
      </c>
      <c r="AI68" s="28">
        <f t="shared" si="19"/>
        <v>608.11484081695312</v>
      </c>
      <c r="AJ68" s="28">
        <f t="shared" si="19"/>
        <v>591.9534745109828</v>
      </c>
      <c r="AK68" s="28">
        <f t="shared" si="19"/>
        <v>573.29251559681438</v>
      </c>
      <c r="AL68" s="28">
        <f t="shared" si="19"/>
        <v>552.45085667653188</v>
      </c>
      <c r="AM68" s="28">
        <f t="shared" si="19"/>
        <v>528.72133557983545</v>
      </c>
      <c r="AN68" s="28">
        <f t="shared" si="19"/>
        <v>502.15069101703028</v>
      </c>
      <c r="AO68" s="28">
        <f t="shared" si="19"/>
        <v>472.96501993336261</v>
      </c>
      <c r="AP68" s="28">
        <f t="shared" si="19"/>
        <v>441.58345829440321</v>
      </c>
      <c r="AQ68" s="28">
        <f t="shared" si="19"/>
        <v>408.60189746721079</v>
      </c>
      <c r="AR68" s="28">
        <f t="shared" si="19"/>
        <v>374.74598553380002</v>
      </c>
      <c r="AS68" s="28">
        <f t="shared" si="19"/>
        <v>340.80188871362543</v>
      </c>
      <c r="AT68" s="28">
        <f t="shared" si="19"/>
        <v>307.54065456107276</v>
      </c>
      <c r="AU68" s="28">
        <f t="shared" si="19"/>
        <v>275.65153087281158</v>
      </c>
    </row>
    <row r="70" spans="2:47" s="26" customFormat="1" ht="12.95">
      <c r="B70" s="24" t="s">
        <v>497</v>
      </c>
      <c r="C70" s="25" t="s">
        <v>422</v>
      </c>
      <c r="D70" s="25">
        <v>2017</v>
      </c>
      <c r="E70" s="25">
        <v>2018</v>
      </c>
      <c r="F70" s="25">
        <v>2019</v>
      </c>
      <c r="G70" s="25">
        <v>2020</v>
      </c>
      <c r="H70" s="25">
        <v>2021</v>
      </c>
      <c r="I70" s="25">
        <v>2022</v>
      </c>
      <c r="J70" s="25">
        <v>2023</v>
      </c>
      <c r="K70" s="25">
        <v>2024</v>
      </c>
      <c r="L70" s="25">
        <v>2025</v>
      </c>
      <c r="M70" s="25">
        <v>2026</v>
      </c>
      <c r="N70" s="25">
        <v>2027</v>
      </c>
      <c r="O70" s="25">
        <v>2028</v>
      </c>
      <c r="P70" s="25">
        <v>2029</v>
      </c>
      <c r="Q70" s="25">
        <v>2030</v>
      </c>
      <c r="R70" s="25">
        <v>2031</v>
      </c>
      <c r="S70" s="25">
        <v>2032</v>
      </c>
      <c r="T70" s="25">
        <v>2033</v>
      </c>
      <c r="U70" s="25">
        <v>2034</v>
      </c>
      <c r="V70" s="25">
        <v>2035</v>
      </c>
      <c r="W70" s="25">
        <v>2036</v>
      </c>
      <c r="X70" s="25">
        <v>2037</v>
      </c>
      <c r="Y70" s="25">
        <v>2038</v>
      </c>
      <c r="Z70" s="25">
        <v>2039</v>
      </c>
      <c r="AA70" s="25">
        <v>2040</v>
      </c>
      <c r="AB70" s="25">
        <v>2041</v>
      </c>
      <c r="AC70" s="25">
        <v>2042</v>
      </c>
      <c r="AD70" s="25">
        <v>2043</v>
      </c>
      <c r="AE70" s="25">
        <v>2044</v>
      </c>
      <c r="AF70" s="25">
        <v>2045</v>
      </c>
      <c r="AG70" s="25">
        <v>2046</v>
      </c>
      <c r="AH70" s="25">
        <v>2047</v>
      </c>
      <c r="AI70" s="25">
        <v>2048</v>
      </c>
      <c r="AJ70" s="25">
        <v>2049</v>
      </c>
      <c r="AK70" s="25">
        <v>2050</v>
      </c>
      <c r="AL70" s="25">
        <v>2051</v>
      </c>
      <c r="AM70" s="25">
        <v>2052</v>
      </c>
      <c r="AN70" s="25">
        <v>2053</v>
      </c>
      <c r="AO70" s="25">
        <v>2054</v>
      </c>
      <c r="AP70" s="25">
        <v>2055</v>
      </c>
      <c r="AQ70" s="25">
        <v>2056</v>
      </c>
      <c r="AR70" s="25">
        <v>2057</v>
      </c>
      <c r="AS70" s="25">
        <v>2058</v>
      </c>
      <c r="AT70" s="25">
        <v>2059</v>
      </c>
      <c r="AU70" s="25">
        <v>2060</v>
      </c>
    </row>
    <row r="71" spans="2:47" s="26" customFormat="1" ht="12.95">
      <c r="B71" s="27" t="s">
        <v>431</v>
      </c>
      <c r="C71" s="28" t="s">
        <v>512</v>
      </c>
      <c r="D71" s="28">
        <f t="shared" ref="D71:AU71" si="20">+VLOOKUP($B71,Precios,D$70-2014,FALSE)*D51/1000000</f>
        <v>0</v>
      </c>
      <c r="E71" s="28">
        <f t="shared" si="20"/>
        <v>0</v>
      </c>
      <c r="F71" s="28">
        <f t="shared" si="20"/>
        <v>0</v>
      </c>
      <c r="G71" s="28">
        <f t="shared" si="20"/>
        <v>0</v>
      </c>
      <c r="H71" s="28">
        <f t="shared" si="20"/>
        <v>0</v>
      </c>
      <c r="I71" s="28">
        <f t="shared" si="20"/>
        <v>0</v>
      </c>
      <c r="J71" s="28">
        <f t="shared" si="20"/>
        <v>0</v>
      </c>
      <c r="K71" s="28">
        <f t="shared" si="20"/>
        <v>0</v>
      </c>
      <c r="L71" s="28">
        <f t="shared" si="20"/>
        <v>0</v>
      </c>
      <c r="M71" s="28">
        <f t="shared" si="20"/>
        <v>0</v>
      </c>
      <c r="N71" s="28">
        <f t="shared" si="20"/>
        <v>58.54192141084831</v>
      </c>
      <c r="O71" s="28">
        <f t="shared" si="20"/>
        <v>122.8336380343369</v>
      </c>
      <c r="P71" s="28">
        <f t="shared" si="20"/>
        <v>191.90653121538196</v>
      </c>
      <c r="Q71" s="28">
        <f t="shared" si="20"/>
        <v>265.65787584470723</v>
      </c>
      <c r="R71" s="28">
        <f t="shared" si="20"/>
        <v>342.8875759165598</v>
      </c>
      <c r="S71" s="28">
        <f t="shared" si="20"/>
        <v>425.67345668568163</v>
      </c>
      <c r="T71" s="28">
        <f t="shared" si="20"/>
        <v>512.69384790391791</v>
      </c>
      <c r="U71" s="28">
        <f t="shared" si="20"/>
        <v>601.74466493833836</v>
      </c>
      <c r="V71" s="28">
        <f t="shared" si="20"/>
        <v>693.68842392813087</v>
      </c>
      <c r="W71" s="28">
        <f t="shared" si="20"/>
        <v>630.86611893513714</v>
      </c>
      <c r="X71" s="28">
        <f t="shared" si="20"/>
        <v>649.27001053453193</v>
      </c>
      <c r="Y71" s="28">
        <f t="shared" si="20"/>
        <v>665.16817626606667</v>
      </c>
      <c r="Z71" s="28">
        <f t="shared" si="20"/>
        <v>672.66306548813009</v>
      </c>
      <c r="AA71" s="28">
        <f t="shared" si="20"/>
        <v>692.65634311088479</v>
      </c>
      <c r="AB71" s="28">
        <f t="shared" si="20"/>
        <v>706.58936536799206</v>
      </c>
      <c r="AC71" s="28">
        <f t="shared" si="20"/>
        <v>716.51376411972717</v>
      </c>
      <c r="AD71" s="28">
        <f t="shared" si="20"/>
        <v>727.9038787340653</v>
      </c>
      <c r="AE71" s="28">
        <f t="shared" si="20"/>
        <v>734.24115866384125</v>
      </c>
      <c r="AF71" s="28">
        <f t="shared" si="20"/>
        <v>729.15212808371746</v>
      </c>
      <c r="AG71" s="28">
        <f t="shared" si="20"/>
        <v>734.56848488752269</v>
      </c>
      <c r="AH71" s="28">
        <f t="shared" si="20"/>
        <v>731.18539345717102</v>
      </c>
      <c r="AI71" s="28">
        <f t="shared" si="20"/>
        <v>722.87925840123501</v>
      </c>
      <c r="AJ71" s="28">
        <f t="shared" si="20"/>
        <v>705.1994870238442</v>
      </c>
      <c r="AK71" s="28">
        <f t="shared" si="20"/>
        <v>684.11052292426632</v>
      </c>
      <c r="AL71" s="28">
        <f t="shared" si="20"/>
        <v>659.24015082858273</v>
      </c>
      <c r="AM71" s="28">
        <f t="shared" si="20"/>
        <v>630.92368995641573</v>
      </c>
      <c r="AN71" s="28">
        <f t="shared" si="20"/>
        <v>599.21691365675906</v>
      </c>
      <c r="AO71" s="28">
        <f t="shared" si="20"/>
        <v>564.38962363683186</v>
      </c>
      <c r="AP71" s="28">
        <f t="shared" si="20"/>
        <v>526.94197525673906</v>
      </c>
      <c r="AQ71" s="28">
        <f t="shared" si="20"/>
        <v>487.58504627108732</v>
      </c>
      <c r="AR71" s="28">
        <f t="shared" si="20"/>
        <v>447.1847532501119</v>
      </c>
      <c r="AS71" s="28">
        <f t="shared" si="20"/>
        <v>406.67922911699702</v>
      </c>
      <c r="AT71" s="28">
        <f t="shared" si="20"/>
        <v>366.98856567702251</v>
      </c>
      <c r="AU71" s="28">
        <f t="shared" si="20"/>
        <v>328.93524300410616</v>
      </c>
    </row>
    <row r="72" spans="2:47" s="26" customFormat="1" ht="12.95">
      <c r="B72" s="27" t="s">
        <v>384</v>
      </c>
      <c r="C72" s="28" t="s">
        <v>512</v>
      </c>
      <c r="D72" s="28">
        <f t="shared" ref="D72:AU72" si="21">+VLOOKUP($B72,Precios,D$70-2014,FALSE)*D52/1000000</f>
        <v>0</v>
      </c>
      <c r="E72" s="28">
        <f t="shared" si="21"/>
        <v>0</v>
      </c>
      <c r="F72" s="28">
        <f t="shared" si="21"/>
        <v>0</v>
      </c>
      <c r="G72" s="28">
        <f t="shared" si="21"/>
        <v>0</v>
      </c>
      <c r="H72" s="28">
        <f t="shared" si="21"/>
        <v>0</v>
      </c>
      <c r="I72" s="28">
        <f t="shared" si="21"/>
        <v>0</v>
      </c>
      <c r="J72" s="28">
        <f t="shared" si="21"/>
        <v>0</v>
      </c>
      <c r="K72" s="28">
        <f t="shared" si="21"/>
        <v>0</v>
      </c>
      <c r="L72" s="28">
        <f t="shared" si="21"/>
        <v>0</v>
      </c>
      <c r="M72" s="28">
        <f t="shared" si="21"/>
        <v>0</v>
      </c>
      <c r="N72" s="28">
        <f t="shared" si="21"/>
        <v>0</v>
      </c>
      <c r="O72" s="28">
        <f t="shared" si="21"/>
        <v>0</v>
      </c>
      <c r="P72" s="28">
        <f t="shared" si="21"/>
        <v>0</v>
      </c>
      <c r="Q72" s="28">
        <f t="shared" si="21"/>
        <v>0</v>
      </c>
      <c r="R72" s="28">
        <f t="shared" si="21"/>
        <v>0</v>
      </c>
      <c r="S72" s="28">
        <f t="shared" si="21"/>
        <v>0</v>
      </c>
      <c r="T72" s="28">
        <f t="shared" si="21"/>
        <v>0</v>
      </c>
      <c r="U72" s="28">
        <f t="shared" si="21"/>
        <v>0</v>
      </c>
      <c r="V72" s="28">
        <f t="shared" si="21"/>
        <v>0</v>
      </c>
      <c r="W72" s="28">
        <f t="shared" si="21"/>
        <v>0</v>
      </c>
      <c r="X72" s="28">
        <f t="shared" si="21"/>
        <v>0</v>
      </c>
      <c r="Y72" s="28">
        <f t="shared" si="21"/>
        <v>0</v>
      </c>
      <c r="Z72" s="28">
        <f t="shared" si="21"/>
        <v>0</v>
      </c>
      <c r="AA72" s="28">
        <f t="shared" si="21"/>
        <v>0</v>
      </c>
      <c r="AB72" s="28">
        <f t="shared" si="21"/>
        <v>0</v>
      </c>
      <c r="AC72" s="28">
        <f t="shared" si="21"/>
        <v>0</v>
      </c>
      <c r="AD72" s="28">
        <f t="shared" si="21"/>
        <v>0</v>
      </c>
      <c r="AE72" s="28">
        <f t="shared" si="21"/>
        <v>0</v>
      </c>
      <c r="AF72" s="28">
        <f t="shared" si="21"/>
        <v>0</v>
      </c>
      <c r="AG72" s="28">
        <f t="shared" si="21"/>
        <v>0</v>
      </c>
      <c r="AH72" s="28">
        <f t="shared" si="21"/>
        <v>0</v>
      </c>
      <c r="AI72" s="28">
        <f t="shared" si="21"/>
        <v>0</v>
      </c>
      <c r="AJ72" s="28">
        <f t="shared" si="21"/>
        <v>0</v>
      </c>
      <c r="AK72" s="28">
        <f t="shared" si="21"/>
        <v>0</v>
      </c>
      <c r="AL72" s="28">
        <f t="shared" si="21"/>
        <v>0</v>
      </c>
      <c r="AM72" s="28">
        <f t="shared" si="21"/>
        <v>0</v>
      </c>
      <c r="AN72" s="28">
        <f t="shared" si="21"/>
        <v>0</v>
      </c>
      <c r="AO72" s="28">
        <f t="shared" si="21"/>
        <v>0</v>
      </c>
      <c r="AP72" s="28">
        <f t="shared" si="21"/>
        <v>0</v>
      </c>
      <c r="AQ72" s="28">
        <f t="shared" si="21"/>
        <v>0</v>
      </c>
      <c r="AR72" s="28">
        <f t="shared" si="21"/>
        <v>0</v>
      </c>
      <c r="AS72" s="28">
        <f t="shared" si="21"/>
        <v>0</v>
      </c>
      <c r="AT72" s="28">
        <f t="shared" si="21"/>
        <v>0</v>
      </c>
      <c r="AU72" s="28">
        <f t="shared" si="21"/>
        <v>0</v>
      </c>
    </row>
    <row r="73" spans="2:47" s="26" customFormat="1" ht="12.95">
      <c r="B73" s="27" t="s">
        <v>451</v>
      </c>
      <c r="C73" s="28" t="s">
        <v>512</v>
      </c>
      <c r="D73" s="28">
        <f t="shared" ref="D73:AU73" si="22">+VLOOKUP($B73,Precios,D$70-2014,FALSE)*D53/1000000</f>
        <v>0</v>
      </c>
      <c r="E73" s="28">
        <f t="shared" si="22"/>
        <v>0</v>
      </c>
      <c r="F73" s="28">
        <f t="shared" si="22"/>
        <v>0</v>
      </c>
      <c r="G73" s="28">
        <f t="shared" si="22"/>
        <v>0</v>
      </c>
      <c r="H73" s="28">
        <f t="shared" si="22"/>
        <v>0</v>
      </c>
      <c r="I73" s="28">
        <f t="shared" si="22"/>
        <v>0</v>
      </c>
      <c r="J73" s="28">
        <f t="shared" si="22"/>
        <v>0</v>
      </c>
      <c r="K73" s="28">
        <f t="shared" si="22"/>
        <v>0</v>
      </c>
      <c r="L73" s="28">
        <f t="shared" si="22"/>
        <v>0</v>
      </c>
      <c r="M73" s="28">
        <f t="shared" si="22"/>
        <v>0</v>
      </c>
      <c r="N73" s="28">
        <f t="shared" si="22"/>
        <v>0</v>
      </c>
      <c r="O73" s="28">
        <f t="shared" si="22"/>
        <v>0</v>
      </c>
      <c r="P73" s="28">
        <f t="shared" si="22"/>
        <v>0</v>
      </c>
      <c r="Q73" s="28">
        <f t="shared" si="22"/>
        <v>0</v>
      </c>
      <c r="R73" s="28">
        <f t="shared" si="22"/>
        <v>0</v>
      </c>
      <c r="S73" s="28">
        <f t="shared" si="22"/>
        <v>0</v>
      </c>
      <c r="T73" s="28">
        <f t="shared" si="22"/>
        <v>0</v>
      </c>
      <c r="U73" s="28">
        <f t="shared" si="22"/>
        <v>0</v>
      </c>
      <c r="V73" s="28">
        <f t="shared" si="22"/>
        <v>0</v>
      </c>
      <c r="W73" s="28">
        <f t="shared" si="22"/>
        <v>0</v>
      </c>
      <c r="X73" s="28">
        <f t="shared" si="22"/>
        <v>0</v>
      </c>
      <c r="Y73" s="28">
        <f t="shared" si="22"/>
        <v>0</v>
      </c>
      <c r="Z73" s="28">
        <f t="shared" si="22"/>
        <v>0</v>
      </c>
      <c r="AA73" s="28">
        <f t="shared" si="22"/>
        <v>0</v>
      </c>
      <c r="AB73" s="28">
        <f t="shared" si="22"/>
        <v>0</v>
      </c>
      <c r="AC73" s="28">
        <f t="shared" si="22"/>
        <v>0</v>
      </c>
      <c r="AD73" s="28">
        <f t="shared" si="22"/>
        <v>0</v>
      </c>
      <c r="AE73" s="28">
        <f t="shared" si="22"/>
        <v>0</v>
      </c>
      <c r="AF73" s="28">
        <f t="shared" si="22"/>
        <v>0</v>
      </c>
      <c r="AG73" s="28">
        <f t="shared" si="22"/>
        <v>0</v>
      </c>
      <c r="AH73" s="28">
        <f t="shared" si="22"/>
        <v>0</v>
      </c>
      <c r="AI73" s="28">
        <f t="shared" si="22"/>
        <v>0</v>
      </c>
      <c r="AJ73" s="28">
        <f t="shared" si="22"/>
        <v>0</v>
      </c>
      <c r="AK73" s="28">
        <f t="shared" si="22"/>
        <v>0</v>
      </c>
      <c r="AL73" s="28">
        <f t="shared" si="22"/>
        <v>0</v>
      </c>
      <c r="AM73" s="28">
        <f t="shared" si="22"/>
        <v>0</v>
      </c>
      <c r="AN73" s="28">
        <f t="shared" si="22"/>
        <v>0</v>
      </c>
      <c r="AO73" s="28">
        <f t="shared" si="22"/>
        <v>0</v>
      </c>
      <c r="AP73" s="28">
        <f t="shared" si="22"/>
        <v>0</v>
      </c>
      <c r="AQ73" s="28">
        <f t="shared" si="22"/>
        <v>0</v>
      </c>
      <c r="AR73" s="28">
        <f t="shared" si="22"/>
        <v>0</v>
      </c>
      <c r="AS73" s="28">
        <f t="shared" si="22"/>
        <v>0</v>
      </c>
      <c r="AT73" s="28">
        <f t="shared" si="22"/>
        <v>0</v>
      </c>
      <c r="AU73" s="28">
        <f t="shared" si="22"/>
        <v>0</v>
      </c>
    </row>
    <row r="74" spans="2:47" s="26" customFormat="1" ht="12.95">
      <c r="B74" s="27" t="s">
        <v>432</v>
      </c>
      <c r="C74" s="28" t="s">
        <v>512</v>
      </c>
      <c r="D74" s="28">
        <f t="shared" ref="D74:AU74" si="23">+VLOOKUP($B74,Precios,D$70-2014,FALSE)*D54/1000000</f>
        <v>0</v>
      </c>
      <c r="E74" s="28">
        <f t="shared" si="23"/>
        <v>0</v>
      </c>
      <c r="F74" s="28">
        <f t="shared" si="23"/>
        <v>0</v>
      </c>
      <c r="G74" s="28">
        <f t="shared" si="23"/>
        <v>0</v>
      </c>
      <c r="H74" s="28">
        <f t="shared" si="23"/>
        <v>0</v>
      </c>
      <c r="I74" s="28">
        <f t="shared" si="23"/>
        <v>0</v>
      </c>
      <c r="J74" s="28">
        <f t="shared" si="23"/>
        <v>0</v>
      </c>
      <c r="K74" s="28">
        <f t="shared" si="23"/>
        <v>0</v>
      </c>
      <c r="L74" s="28">
        <f t="shared" si="23"/>
        <v>0</v>
      </c>
      <c r="M74" s="28">
        <f t="shared" si="23"/>
        <v>0</v>
      </c>
      <c r="N74" s="28">
        <f t="shared" si="23"/>
        <v>0</v>
      </c>
      <c r="O74" s="28">
        <f t="shared" si="23"/>
        <v>0</v>
      </c>
      <c r="P74" s="28">
        <f t="shared" si="23"/>
        <v>0</v>
      </c>
      <c r="Q74" s="28">
        <f t="shared" si="23"/>
        <v>0</v>
      </c>
      <c r="R74" s="28">
        <f t="shared" si="23"/>
        <v>0</v>
      </c>
      <c r="S74" s="28">
        <f t="shared" si="23"/>
        <v>0</v>
      </c>
      <c r="T74" s="28">
        <f t="shared" si="23"/>
        <v>0</v>
      </c>
      <c r="U74" s="28">
        <f t="shared" si="23"/>
        <v>0</v>
      </c>
      <c r="V74" s="28">
        <f t="shared" si="23"/>
        <v>0</v>
      </c>
      <c r="W74" s="28">
        <f t="shared" si="23"/>
        <v>0</v>
      </c>
      <c r="X74" s="28">
        <f t="shared" si="23"/>
        <v>0</v>
      </c>
      <c r="Y74" s="28">
        <f t="shared" si="23"/>
        <v>0</v>
      </c>
      <c r="Z74" s="28">
        <f t="shared" si="23"/>
        <v>0</v>
      </c>
      <c r="AA74" s="28">
        <f t="shared" si="23"/>
        <v>0</v>
      </c>
      <c r="AB74" s="28">
        <f t="shared" si="23"/>
        <v>0</v>
      </c>
      <c r="AC74" s="28">
        <f t="shared" si="23"/>
        <v>0</v>
      </c>
      <c r="AD74" s="28">
        <f t="shared" si="23"/>
        <v>0</v>
      </c>
      <c r="AE74" s="28">
        <f t="shared" si="23"/>
        <v>0</v>
      </c>
      <c r="AF74" s="28">
        <f t="shared" si="23"/>
        <v>0</v>
      </c>
      <c r="AG74" s="28">
        <f t="shared" si="23"/>
        <v>0</v>
      </c>
      <c r="AH74" s="28">
        <f t="shared" si="23"/>
        <v>0</v>
      </c>
      <c r="AI74" s="28">
        <f t="shared" si="23"/>
        <v>0</v>
      </c>
      <c r="AJ74" s="28">
        <f t="shared" si="23"/>
        <v>0</v>
      </c>
      <c r="AK74" s="28">
        <f t="shared" si="23"/>
        <v>0</v>
      </c>
      <c r="AL74" s="28">
        <f t="shared" si="23"/>
        <v>0</v>
      </c>
      <c r="AM74" s="28">
        <f t="shared" si="23"/>
        <v>0</v>
      </c>
      <c r="AN74" s="28">
        <f t="shared" si="23"/>
        <v>0</v>
      </c>
      <c r="AO74" s="28">
        <f t="shared" si="23"/>
        <v>0</v>
      </c>
      <c r="AP74" s="28">
        <f t="shared" si="23"/>
        <v>0</v>
      </c>
      <c r="AQ74" s="28">
        <f t="shared" si="23"/>
        <v>0</v>
      </c>
      <c r="AR74" s="28">
        <f t="shared" si="23"/>
        <v>0</v>
      </c>
      <c r="AS74" s="28">
        <f t="shared" si="23"/>
        <v>0</v>
      </c>
      <c r="AT74" s="28">
        <f t="shared" si="23"/>
        <v>0</v>
      </c>
      <c r="AU74" s="28">
        <f t="shared" si="23"/>
        <v>0</v>
      </c>
    </row>
    <row r="75" spans="2:47" s="26" customFormat="1" ht="12.95">
      <c r="B75" s="27" t="s">
        <v>434</v>
      </c>
      <c r="C75" s="28" t="s">
        <v>512</v>
      </c>
      <c r="D75" s="28">
        <f t="shared" ref="D75:AU75" si="24">+VLOOKUP($B75,Precios,D$70-2014,FALSE)*D55/1000000</f>
        <v>0</v>
      </c>
      <c r="E75" s="28">
        <f t="shared" si="24"/>
        <v>0</v>
      </c>
      <c r="F75" s="28">
        <f t="shared" si="24"/>
        <v>0</v>
      </c>
      <c r="G75" s="28">
        <f t="shared" si="24"/>
        <v>0</v>
      </c>
      <c r="H75" s="28">
        <f t="shared" si="24"/>
        <v>0</v>
      </c>
      <c r="I75" s="28">
        <f t="shared" si="24"/>
        <v>0</v>
      </c>
      <c r="J75" s="28">
        <f t="shared" si="24"/>
        <v>0</v>
      </c>
      <c r="K75" s="28">
        <f t="shared" si="24"/>
        <v>0</v>
      </c>
      <c r="L75" s="28">
        <f t="shared" si="24"/>
        <v>0</v>
      </c>
      <c r="M75" s="28">
        <f t="shared" si="24"/>
        <v>0</v>
      </c>
      <c r="N75" s="28">
        <f t="shared" si="24"/>
        <v>0</v>
      </c>
      <c r="O75" s="28">
        <f t="shared" si="24"/>
        <v>0</v>
      </c>
      <c r="P75" s="28">
        <f t="shared" si="24"/>
        <v>0</v>
      </c>
      <c r="Q75" s="28">
        <f t="shared" si="24"/>
        <v>0</v>
      </c>
      <c r="R75" s="28">
        <f t="shared" si="24"/>
        <v>0</v>
      </c>
      <c r="S75" s="28">
        <f t="shared" si="24"/>
        <v>0</v>
      </c>
      <c r="T75" s="28">
        <f t="shared" si="24"/>
        <v>0</v>
      </c>
      <c r="U75" s="28">
        <f t="shared" si="24"/>
        <v>0</v>
      </c>
      <c r="V75" s="28">
        <f t="shared" si="24"/>
        <v>0</v>
      </c>
      <c r="W75" s="28">
        <f t="shared" si="24"/>
        <v>0</v>
      </c>
      <c r="X75" s="28">
        <f t="shared" si="24"/>
        <v>0</v>
      </c>
      <c r="Y75" s="28">
        <f t="shared" si="24"/>
        <v>0</v>
      </c>
      <c r="Z75" s="28">
        <f t="shared" si="24"/>
        <v>0</v>
      </c>
      <c r="AA75" s="28">
        <f t="shared" si="24"/>
        <v>0</v>
      </c>
      <c r="AB75" s="28">
        <f t="shared" si="24"/>
        <v>0</v>
      </c>
      <c r="AC75" s="28">
        <f t="shared" si="24"/>
        <v>0</v>
      </c>
      <c r="AD75" s="28">
        <f t="shared" si="24"/>
        <v>0</v>
      </c>
      <c r="AE75" s="28">
        <f t="shared" si="24"/>
        <v>0</v>
      </c>
      <c r="AF75" s="28">
        <f t="shared" si="24"/>
        <v>0</v>
      </c>
      <c r="AG75" s="28">
        <f t="shared" si="24"/>
        <v>0</v>
      </c>
      <c r="AH75" s="28">
        <f t="shared" si="24"/>
        <v>0</v>
      </c>
      <c r="AI75" s="28">
        <f t="shared" si="24"/>
        <v>0</v>
      </c>
      <c r="AJ75" s="28">
        <f t="shared" si="24"/>
        <v>0</v>
      </c>
      <c r="AK75" s="28">
        <f t="shared" si="24"/>
        <v>0</v>
      </c>
      <c r="AL75" s="28">
        <f t="shared" si="24"/>
        <v>0</v>
      </c>
      <c r="AM75" s="28">
        <f t="shared" si="24"/>
        <v>0</v>
      </c>
      <c r="AN75" s="28">
        <f t="shared" si="24"/>
        <v>0</v>
      </c>
      <c r="AO75" s="28">
        <f t="shared" si="24"/>
        <v>0</v>
      </c>
      <c r="AP75" s="28">
        <f t="shared" si="24"/>
        <v>0</v>
      </c>
      <c r="AQ75" s="28">
        <f t="shared" si="24"/>
        <v>0</v>
      </c>
      <c r="AR75" s="28">
        <f t="shared" si="24"/>
        <v>0</v>
      </c>
      <c r="AS75" s="28">
        <f t="shared" si="24"/>
        <v>0</v>
      </c>
      <c r="AT75" s="28">
        <f t="shared" si="24"/>
        <v>0</v>
      </c>
      <c r="AU75" s="28">
        <f t="shared" si="24"/>
        <v>0</v>
      </c>
    </row>
    <row r="76" spans="2:47" s="26" customFormat="1" ht="12.95">
      <c r="B76" s="27" t="s">
        <v>450</v>
      </c>
      <c r="C76" s="28" t="s">
        <v>512</v>
      </c>
      <c r="D76" s="28">
        <f t="shared" ref="D76:AU76" si="25">+VLOOKUP($B76,Precios,D$70-2014,FALSE)*D56/1000000</f>
        <v>0</v>
      </c>
      <c r="E76" s="28">
        <f t="shared" si="25"/>
        <v>0</v>
      </c>
      <c r="F76" s="28">
        <f t="shared" si="25"/>
        <v>0</v>
      </c>
      <c r="G76" s="28">
        <f t="shared" si="25"/>
        <v>0</v>
      </c>
      <c r="H76" s="28">
        <f t="shared" si="25"/>
        <v>0</v>
      </c>
      <c r="I76" s="28">
        <f t="shared" si="25"/>
        <v>0</v>
      </c>
      <c r="J76" s="28">
        <f t="shared" si="25"/>
        <v>0</v>
      </c>
      <c r="K76" s="28">
        <f t="shared" si="25"/>
        <v>0</v>
      </c>
      <c r="L76" s="28">
        <f t="shared" si="25"/>
        <v>0</v>
      </c>
      <c r="M76" s="28">
        <f t="shared" si="25"/>
        <v>0</v>
      </c>
      <c r="N76" s="28">
        <f t="shared" si="25"/>
        <v>0</v>
      </c>
      <c r="O76" s="28">
        <f t="shared" si="25"/>
        <v>0</v>
      </c>
      <c r="P76" s="28">
        <f t="shared" si="25"/>
        <v>0</v>
      </c>
      <c r="Q76" s="28">
        <f t="shared" si="25"/>
        <v>0</v>
      </c>
      <c r="R76" s="28">
        <f t="shared" si="25"/>
        <v>0</v>
      </c>
      <c r="S76" s="28">
        <f t="shared" si="25"/>
        <v>0</v>
      </c>
      <c r="T76" s="28">
        <f t="shared" si="25"/>
        <v>0</v>
      </c>
      <c r="U76" s="28">
        <f t="shared" si="25"/>
        <v>0</v>
      </c>
      <c r="V76" s="28">
        <f t="shared" si="25"/>
        <v>0</v>
      </c>
      <c r="W76" s="28">
        <f t="shared" si="25"/>
        <v>0</v>
      </c>
      <c r="X76" s="28">
        <f t="shared" si="25"/>
        <v>0</v>
      </c>
      <c r="Y76" s="28">
        <f t="shared" si="25"/>
        <v>0</v>
      </c>
      <c r="Z76" s="28">
        <f t="shared" si="25"/>
        <v>0</v>
      </c>
      <c r="AA76" s="28">
        <f t="shared" si="25"/>
        <v>0</v>
      </c>
      <c r="AB76" s="28">
        <f t="shared" si="25"/>
        <v>0</v>
      </c>
      <c r="AC76" s="28">
        <f t="shared" si="25"/>
        <v>0</v>
      </c>
      <c r="AD76" s="28">
        <f t="shared" si="25"/>
        <v>0</v>
      </c>
      <c r="AE76" s="28">
        <f t="shared" si="25"/>
        <v>0</v>
      </c>
      <c r="AF76" s="28">
        <f t="shared" si="25"/>
        <v>0</v>
      </c>
      <c r="AG76" s="28">
        <f t="shared" si="25"/>
        <v>0</v>
      </c>
      <c r="AH76" s="28">
        <f t="shared" si="25"/>
        <v>0</v>
      </c>
      <c r="AI76" s="28">
        <f t="shared" si="25"/>
        <v>0</v>
      </c>
      <c r="AJ76" s="28">
        <f t="shared" si="25"/>
        <v>0</v>
      </c>
      <c r="AK76" s="28">
        <f t="shared" si="25"/>
        <v>0</v>
      </c>
      <c r="AL76" s="28">
        <f t="shared" si="25"/>
        <v>0</v>
      </c>
      <c r="AM76" s="28">
        <f t="shared" si="25"/>
        <v>0</v>
      </c>
      <c r="AN76" s="28">
        <f t="shared" si="25"/>
        <v>0</v>
      </c>
      <c r="AO76" s="28">
        <f t="shared" si="25"/>
        <v>0</v>
      </c>
      <c r="AP76" s="28">
        <f t="shared" si="25"/>
        <v>0</v>
      </c>
      <c r="AQ76" s="28">
        <f t="shared" si="25"/>
        <v>0</v>
      </c>
      <c r="AR76" s="28">
        <f t="shared" si="25"/>
        <v>0</v>
      </c>
      <c r="AS76" s="28">
        <f t="shared" si="25"/>
        <v>0</v>
      </c>
      <c r="AT76" s="28">
        <f t="shared" si="25"/>
        <v>0</v>
      </c>
      <c r="AU76" s="28">
        <f t="shared" si="25"/>
        <v>0</v>
      </c>
    </row>
    <row r="77" spans="2:47" s="26" customFormat="1" ht="12.95">
      <c r="B77" s="27" t="s">
        <v>389</v>
      </c>
      <c r="C77" s="28" t="s">
        <v>512</v>
      </c>
      <c r="D77" s="28">
        <f t="shared" ref="D77:AU77" si="26">+VLOOKUP($B77,Precios,D$70-2014,FALSE)*D57/1000000</f>
        <v>0</v>
      </c>
      <c r="E77" s="28">
        <f t="shared" si="26"/>
        <v>0</v>
      </c>
      <c r="F77" s="28">
        <f t="shared" si="26"/>
        <v>0</v>
      </c>
      <c r="G77" s="28">
        <f t="shared" si="26"/>
        <v>0</v>
      </c>
      <c r="H77" s="28">
        <f t="shared" si="26"/>
        <v>0</v>
      </c>
      <c r="I77" s="28">
        <f t="shared" si="26"/>
        <v>0</v>
      </c>
      <c r="J77" s="28">
        <f t="shared" si="26"/>
        <v>0</v>
      </c>
      <c r="K77" s="28">
        <f t="shared" si="26"/>
        <v>0</v>
      </c>
      <c r="L77" s="28">
        <f t="shared" si="26"/>
        <v>0</v>
      </c>
      <c r="M77" s="28">
        <f t="shared" si="26"/>
        <v>0</v>
      </c>
      <c r="N77" s="28">
        <f t="shared" si="26"/>
        <v>0</v>
      </c>
      <c r="O77" s="28">
        <f t="shared" si="26"/>
        <v>0</v>
      </c>
      <c r="P77" s="28">
        <f t="shared" si="26"/>
        <v>0</v>
      </c>
      <c r="Q77" s="28">
        <f t="shared" si="26"/>
        <v>0</v>
      </c>
      <c r="R77" s="28">
        <f t="shared" si="26"/>
        <v>0</v>
      </c>
      <c r="S77" s="28">
        <f t="shared" si="26"/>
        <v>0</v>
      </c>
      <c r="T77" s="28">
        <f t="shared" si="26"/>
        <v>0</v>
      </c>
      <c r="U77" s="28">
        <f t="shared" si="26"/>
        <v>0</v>
      </c>
      <c r="V77" s="28">
        <f t="shared" si="26"/>
        <v>0</v>
      </c>
      <c r="W77" s="28">
        <f t="shared" si="26"/>
        <v>0</v>
      </c>
      <c r="X77" s="28">
        <f t="shared" si="26"/>
        <v>0</v>
      </c>
      <c r="Y77" s="28">
        <f t="shared" si="26"/>
        <v>0</v>
      </c>
      <c r="Z77" s="28">
        <f t="shared" si="26"/>
        <v>0</v>
      </c>
      <c r="AA77" s="28">
        <f t="shared" si="26"/>
        <v>0</v>
      </c>
      <c r="AB77" s="28">
        <f t="shared" si="26"/>
        <v>0</v>
      </c>
      <c r="AC77" s="28">
        <f t="shared" si="26"/>
        <v>0</v>
      </c>
      <c r="AD77" s="28">
        <f t="shared" si="26"/>
        <v>0</v>
      </c>
      <c r="AE77" s="28">
        <f t="shared" si="26"/>
        <v>0</v>
      </c>
      <c r="AF77" s="28">
        <f t="shared" si="26"/>
        <v>0</v>
      </c>
      <c r="AG77" s="28">
        <f t="shared" si="26"/>
        <v>0</v>
      </c>
      <c r="AH77" s="28">
        <f t="shared" si="26"/>
        <v>0</v>
      </c>
      <c r="AI77" s="28">
        <f t="shared" si="26"/>
        <v>0</v>
      </c>
      <c r="AJ77" s="28">
        <f t="shared" si="26"/>
        <v>0</v>
      </c>
      <c r="AK77" s="28">
        <f t="shared" si="26"/>
        <v>0</v>
      </c>
      <c r="AL77" s="28">
        <f t="shared" si="26"/>
        <v>0</v>
      </c>
      <c r="AM77" s="28">
        <f t="shared" si="26"/>
        <v>0</v>
      </c>
      <c r="AN77" s="28">
        <f t="shared" si="26"/>
        <v>0</v>
      </c>
      <c r="AO77" s="28">
        <f t="shared" si="26"/>
        <v>0</v>
      </c>
      <c r="AP77" s="28">
        <f t="shared" si="26"/>
        <v>0</v>
      </c>
      <c r="AQ77" s="28">
        <f t="shared" si="26"/>
        <v>0</v>
      </c>
      <c r="AR77" s="28">
        <f t="shared" si="26"/>
        <v>0</v>
      </c>
      <c r="AS77" s="28">
        <f t="shared" si="26"/>
        <v>0</v>
      </c>
      <c r="AT77" s="28">
        <f t="shared" si="26"/>
        <v>0</v>
      </c>
      <c r="AU77" s="28">
        <f t="shared" si="26"/>
        <v>0</v>
      </c>
    </row>
    <row r="78" spans="2:47" s="26" customFormat="1" ht="12.95">
      <c r="B78" s="27" t="s">
        <v>449</v>
      </c>
      <c r="C78" s="28" t="s">
        <v>512</v>
      </c>
      <c r="D78" s="28">
        <f t="shared" ref="D78:AU78" si="27">+VLOOKUP($B78,Precios,D$70-2014,FALSE)*D58/1000000</f>
        <v>0</v>
      </c>
      <c r="E78" s="28">
        <f t="shared" si="27"/>
        <v>0</v>
      </c>
      <c r="F78" s="28">
        <f t="shared" si="27"/>
        <v>0</v>
      </c>
      <c r="G78" s="28">
        <f t="shared" si="27"/>
        <v>0</v>
      </c>
      <c r="H78" s="28">
        <f t="shared" si="27"/>
        <v>0</v>
      </c>
      <c r="I78" s="28">
        <f t="shared" si="27"/>
        <v>0</v>
      </c>
      <c r="J78" s="28">
        <f t="shared" si="27"/>
        <v>0</v>
      </c>
      <c r="K78" s="28">
        <f t="shared" si="27"/>
        <v>0</v>
      </c>
      <c r="L78" s="28">
        <f t="shared" si="27"/>
        <v>0</v>
      </c>
      <c r="M78" s="28">
        <f t="shared" si="27"/>
        <v>0</v>
      </c>
      <c r="N78" s="28">
        <f>+VLOOKUP($B78,Precios,N$70-2014,FALSE)*N58/1000000</f>
        <v>-31.174126638924982</v>
      </c>
      <c r="O78" s="28">
        <f t="shared" si="27"/>
        <v>-65.410073590319428</v>
      </c>
      <c r="P78" s="28">
        <f t="shared" si="27"/>
        <v>-102.19204226249614</v>
      </c>
      <c r="Q78" s="28">
        <f t="shared" si="27"/>
        <v>-141.46533056354528</v>
      </c>
      <c r="R78" s="28">
        <f t="shared" si="27"/>
        <v>-182.59087602403383</v>
      </c>
      <c r="S78" s="28">
        <f t="shared" si="27"/>
        <v>-226.67514023701656</v>
      </c>
      <c r="T78" s="28">
        <f t="shared" si="27"/>
        <v>-273.01432129955305</v>
      </c>
      <c r="U78" s="28">
        <f t="shared" si="27"/>
        <v>-320.43472330597564</v>
      </c>
      <c r="V78" s="28">
        <f t="shared" si="27"/>
        <v>-369.39564425510224</v>
      </c>
      <c r="W78" s="28">
        <f t="shared" si="27"/>
        <v>-335.94217288957572</v>
      </c>
      <c r="X78" s="28">
        <f t="shared" si="27"/>
        <v>-345.74241916680671</v>
      </c>
      <c r="Y78" s="28">
        <f t="shared" si="27"/>
        <v>-354.20834272888357</v>
      </c>
      <c r="Z78" s="28">
        <f t="shared" si="27"/>
        <v>-358.19944210045503</v>
      </c>
      <c r="AA78" s="28">
        <f t="shared" si="27"/>
        <v>-368.84605146205826</v>
      </c>
      <c r="AB78" s="28">
        <f t="shared" si="27"/>
        <v>-376.26551754445268</v>
      </c>
      <c r="AC78" s="28">
        <f t="shared" si="27"/>
        <v>-381.55035371049752</v>
      </c>
      <c r="AD78" s="28">
        <f t="shared" si="27"/>
        <v>-387.61569743106412</v>
      </c>
      <c r="AE78" s="28">
        <f t="shared" si="27"/>
        <v>-390.9903589098131</v>
      </c>
      <c r="AF78" s="28">
        <f t="shared" si="27"/>
        <v>-388.28040201139311</v>
      </c>
      <c r="AG78" s="28">
        <f t="shared" si="27"/>
        <v>-391.16466321864766</v>
      </c>
      <c r="AH78" s="28">
        <f t="shared" si="27"/>
        <v>-389.36313504637053</v>
      </c>
      <c r="AI78" s="28">
        <f t="shared" si="27"/>
        <v>-384.94003959829854</v>
      </c>
      <c r="AJ78" s="28">
        <f t="shared" si="27"/>
        <v>-375.52539418551703</v>
      </c>
      <c r="AK78" s="28">
        <f t="shared" si="27"/>
        <v>-364.29532141578085</v>
      </c>
      <c r="AL78" s="28">
        <f t="shared" si="27"/>
        <v>-351.05161313660022</v>
      </c>
      <c r="AM78" s="28">
        <f t="shared" si="27"/>
        <v>-335.97283000271568</v>
      </c>
      <c r="AN78" s="28">
        <f t="shared" si="27"/>
        <v>-319.08867184977839</v>
      </c>
      <c r="AO78" s="28">
        <f t="shared" si="27"/>
        <v>-300.54281063773732</v>
      </c>
      <c r="AP78" s="28">
        <f t="shared" si="27"/>
        <v>-280.60158382459406</v>
      </c>
      <c r="AQ78" s="28">
        <f t="shared" si="27"/>
        <v>-259.64364703759674</v>
      </c>
      <c r="AR78" s="28">
        <f t="shared" si="27"/>
        <v>-238.13010903725058</v>
      </c>
      <c r="AS78" s="28">
        <f t="shared" si="27"/>
        <v>-216.56053447477797</v>
      </c>
      <c r="AT78" s="28">
        <f t="shared" si="27"/>
        <v>-195.42488093554431</v>
      </c>
      <c r="AU78" s="28">
        <f t="shared" si="27"/>
        <v>-175.16112683509218</v>
      </c>
    </row>
    <row r="79" spans="2:47" s="26" customFormat="1" ht="12.95">
      <c r="B79" s="27" t="s">
        <v>429</v>
      </c>
      <c r="C79" s="28" t="s">
        <v>512</v>
      </c>
      <c r="D79" s="28">
        <f t="shared" ref="D79:AU79" si="28">+VLOOKUP($B79,Precios,D$70-2014,FALSE)*D59/1000000</f>
        <v>0</v>
      </c>
      <c r="E79" s="28">
        <f t="shared" si="28"/>
        <v>0</v>
      </c>
      <c r="F79" s="28">
        <f t="shared" si="28"/>
        <v>0</v>
      </c>
      <c r="G79" s="28">
        <f t="shared" si="28"/>
        <v>0</v>
      </c>
      <c r="H79" s="28">
        <f t="shared" si="28"/>
        <v>0</v>
      </c>
      <c r="I79" s="28">
        <f t="shared" si="28"/>
        <v>0</v>
      </c>
      <c r="J79" s="28">
        <f t="shared" si="28"/>
        <v>0</v>
      </c>
      <c r="K79" s="28">
        <f t="shared" si="28"/>
        <v>0</v>
      </c>
      <c r="L79" s="28">
        <f t="shared" si="28"/>
        <v>0</v>
      </c>
      <c r="M79" s="28">
        <f t="shared" si="28"/>
        <v>0</v>
      </c>
      <c r="N79" s="28">
        <f t="shared" si="28"/>
        <v>0</v>
      </c>
      <c r="O79" s="28">
        <f t="shared" si="28"/>
        <v>0</v>
      </c>
      <c r="P79" s="28">
        <f t="shared" si="28"/>
        <v>0</v>
      </c>
      <c r="Q79" s="28">
        <f t="shared" si="28"/>
        <v>0</v>
      </c>
      <c r="R79" s="28">
        <f t="shared" si="28"/>
        <v>0</v>
      </c>
      <c r="S79" s="28">
        <f t="shared" si="28"/>
        <v>0</v>
      </c>
      <c r="T79" s="28">
        <f t="shared" si="28"/>
        <v>0</v>
      </c>
      <c r="U79" s="28">
        <f t="shared" si="28"/>
        <v>0</v>
      </c>
      <c r="V79" s="28">
        <f t="shared" si="28"/>
        <v>0</v>
      </c>
      <c r="W79" s="28">
        <f t="shared" si="28"/>
        <v>0</v>
      </c>
      <c r="X79" s="28">
        <f t="shared" si="28"/>
        <v>0</v>
      </c>
      <c r="Y79" s="28">
        <f t="shared" si="28"/>
        <v>0</v>
      </c>
      <c r="Z79" s="28">
        <f t="shared" si="28"/>
        <v>0</v>
      </c>
      <c r="AA79" s="28">
        <f t="shared" si="28"/>
        <v>0</v>
      </c>
      <c r="AB79" s="28">
        <f t="shared" si="28"/>
        <v>0</v>
      </c>
      <c r="AC79" s="28">
        <f t="shared" si="28"/>
        <v>0</v>
      </c>
      <c r="AD79" s="28">
        <f t="shared" si="28"/>
        <v>0</v>
      </c>
      <c r="AE79" s="28">
        <f t="shared" si="28"/>
        <v>0</v>
      </c>
      <c r="AF79" s="28">
        <f t="shared" si="28"/>
        <v>0</v>
      </c>
      <c r="AG79" s="28">
        <f t="shared" si="28"/>
        <v>0</v>
      </c>
      <c r="AH79" s="28">
        <f t="shared" si="28"/>
        <v>0</v>
      </c>
      <c r="AI79" s="28">
        <f t="shared" si="28"/>
        <v>0</v>
      </c>
      <c r="AJ79" s="28">
        <f t="shared" si="28"/>
        <v>0</v>
      </c>
      <c r="AK79" s="28">
        <f t="shared" si="28"/>
        <v>0</v>
      </c>
      <c r="AL79" s="28">
        <f t="shared" si="28"/>
        <v>0</v>
      </c>
      <c r="AM79" s="28">
        <f t="shared" si="28"/>
        <v>0</v>
      </c>
      <c r="AN79" s="28">
        <f t="shared" si="28"/>
        <v>0</v>
      </c>
      <c r="AO79" s="28">
        <f t="shared" si="28"/>
        <v>0</v>
      </c>
      <c r="AP79" s="28">
        <f t="shared" si="28"/>
        <v>0</v>
      </c>
      <c r="AQ79" s="28">
        <f t="shared" si="28"/>
        <v>0</v>
      </c>
      <c r="AR79" s="28">
        <f t="shared" si="28"/>
        <v>0</v>
      </c>
      <c r="AS79" s="28">
        <f t="shared" si="28"/>
        <v>0</v>
      </c>
      <c r="AT79" s="28">
        <f t="shared" si="28"/>
        <v>0</v>
      </c>
      <c r="AU79" s="28">
        <f t="shared" si="28"/>
        <v>0</v>
      </c>
    </row>
    <row r="80" spans="2:47" s="26" customFormat="1" ht="12.95">
      <c r="B80" s="27" t="s">
        <v>430</v>
      </c>
      <c r="C80" s="28" t="s">
        <v>512</v>
      </c>
      <c r="D80" s="28">
        <f t="shared" ref="D80:AU80" si="29">+VLOOKUP($B80,Precios,D$70-2014,FALSE)*D60/1000000</f>
        <v>0</v>
      </c>
      <c r="E80" s="28">
        <f t="shared" si="29"/>
        <v>0</v>
      </c>
      <c r="F80" s="28">
        <f t="shared" si="29"/>
        <v>0</v>
      </c>
      <c r="G80" s="28">
        <f t="shared" si="29"/>
        <v>0</v>
      </c>
      <c r="H80" s="28">
        <f t="shared" si="29"/>
        <v>0</v>
      </c>
      <c r="I80" s="28">
        <f t="shared" si="29"/>
        <v>0</v>
      </c>
      <c r="J80" s="28">
        <f t="shared" si="29"/>
        <v>0</v>
      </c>
      <c r="K80" s="28">
        <f t="shared" si="29"/>
        <v>0</v>
      </c>
      <c r="L80" s="28">
        <f t="shared" si="29"/>
        <v>0</v>
      </c>
      <c r="M80" s="28">
        <f t="shared" si="29"/>
        <v>0</v>
      </c>
      <c r="N80" s="28">
        <f t="shared" si="29"/>
        <v>0</v>
      </c>
      <c r="O80" s="28">
        <f t="shared" si="29"/>
        <v>0</v>
      </c>
      <c r="P80" s="28">
        <f t="shared" si="29"/>
        <v>0</v>
      </c>
      <c r="Q80" s="28">
        <f t="shared" si="29"/>
        <v>0</v>
      </c>
      <c r="R80" s="28">
        <f t="shared" si="29"/>
        <v>0</v>
      </c>
      <c r="S80" s="28">
        <f t="shared" si="29"/>
        <v>0</v>
      </c>
      <c r="T80" s="28">
        <f t="shared" si="29"/>
        <v>0</v>
      </c>
      <c r="U80" s="28">
        <f t="shared" si="29"/>
        <v>0</v>
      </c>
      <c r="V80" s="28">
        <f t="shared" si="29"/>
        <v>0</v>
      </c>
      <c r="W80" s="28">
        <f t="shared" si="29"/>
        <v>0</v>
      </c>
      <c r="X80" s="28">
        <f t="shared" si="29"/>
        <v>0</v>
      </c>
      <c r="Y80" s="28">
        <f t="shared" si="29"/>
        <v>0</v>
      </c>
      <c r="Z80" s="28">
        <f t="shared" si="29"/>
        <v>0</v>
      </c>
      <c r="AA80" s="28">
        <f t="shared" si="29"/>
        <v>0</v>
      </c>
      <c r="AB80" s="28">
        <f t="shared" si="29"/>
        <v>0</v>
      </c>
      <c r="AC80" s="28">
        <f t="shared" si="29"/>
        <v>0</v>
      </c>
      <c r="AD80" s="28">
        <f t="shared" si="29"/>
        <v>0</v>
      </c>
      <c r="AE80" s="28">
        <f t="shared" si="29"/>
        <v>0</v>
      </c>
      <c r="AF80" s="28">
        <f t="shared" si="29"/>
        <v>0</v>
      </c>
      <c r="AG80" s="28">
        <f t="shared" si="29"/>
        <v>0</v>
      </c>
      <c r="AH80" s="28">
        <f t="shared" si="29"/>
        <v>0</v>
      </c>
      <c r="AI80" s="28">
        <f t="shared" si="29"/>
        <v>0</v>
      </c>
      <c r="AJ80" s="28">
        <f t="shared" si="29"/>
        <v>0</v>
      </c>
      <c r="AK80" s="28">
        <f t="shared" si="29"/>
        <v>0</v>
      </c>
      <c r="AL80" s="28">
        <f t="shared" si="29"/>
        <v>0</v>
      </c>
      <c r="AM80" s="28">
        <f t="shared" si="29"/>
        <v>0</v>
      </c>
      <c r="AN80" s="28">
        <f t="shared" si="29"/>
        <v>0</v>
      </c>
      <c r="AO80" s="28">
        <f t="shared" si="29"/>
        <v>0</v>
      </c>
      <c r="AP80" s="28">
        <f t="shared" si="29"/>
        <v>0</v>
      </c>
      <c r="AQ80" s="28">
        <f t="shared" si="29"/>
        <v>0</v>
      </c>
      <c r="AR80" s="28">
        <f t="shared" si="29"/>
        <v>0</v>
      </c>
      <c r="AS80" s="28">
        <f t="shared" si="29"/>
        <v>0</v>
      </c>
      <c r="AT80" s="28">
        <f t="shared" si="29"/>
        <v>0</v>
      </c>
      <c r="AU80" s="28">
        <f t="shared" si="29"/>
        <v>0</v>
      </c>
    </row>
    <row r="81" spans="2:47" s="26" customFormat="1" ht="12.95">
      <c r="B81" s="27" t="s">
        <v>447</v>
      </c>
      <c r="C81" s="28" t="s">
        <v>512</v>
      </c>
      <c r="D81" s="28">
        <f t="shared" ref="D81:AU81" si="30">+VLOOKUP($B81,Precios,D$70-2014,FALSE)*D61/1000000</f>
        <v>0</v>
      </c>
      <c r="E81" s="28">
        <f t="shared" si="30"/>
        <v>0</v>
      </c>
      <c r="F81" s="28">
        <f t="shared" si="30"/>
        <v>0</v>
      </c>
      <c r="G81" s="28">
        <f t="shared" si="30"/>
        <v>0</v>
      </c>
      <c r="H81" s="28">
        <f t="shared" si="30"/>
        <v>0</v>
      </c>
      <c r="I81" s="28">
        <f t="shared" si="30"/>
        <v>0</v>
      </c>
      <c r="J81" s="28">
        <f t="shared" si="30"/>
        <v>0</v>
      </c>
      <c r="K81" s="28">
        <f t="shared" si="30"/>
        <v>0</v>
      </c>
      <c r="L81" s="28">
        <f t="shared" si="30"/>
        <v>0</v>
      </c>
      <c r="M81" s="28">
        <f t="shared" si="30"/>
        <v>0</v>
      </c>
      <c r="N81" s="28">
        <f t="shared" si="30"/>
        <v>0</v>
      </c>
      <c r="O81" s="28">
        <f t="shared" si="30"/>
        <v>0</v>
      </c>
      <c r="P81" s="28">
        <f t="shared" si="30"/>
        <v>0</v>
      </c>
      <c r="Q81" s="28">
        <f t="shared" si="30"/>
        <v>0</v>
      </c>
      <c r="R81" s="28">
        <f t="shared" si="30"/>
        <v>0</v>
      </c>
      <c r="S81" s="28">
        <f t="shared" si="30"/>
        <v>0</v>
      </c>
      <c r="T81" s="28">
        <f t="shared" si="30"/>
        <v>0</v>
      </c>
      <c r="U81" s="28">
        <f t="shared" si="30"/>
        <v>0</v>
      </c>
      <c r="V81" s="28">
        <f t="shared" si="30"/>
        <v>0</v>
      </c>
      <c r="W81" s="28">
        <f t="shared" si="30"/>
        <v>0</v>
      </c>
      <c r="X81" s="28">
        <f t="shared" si="30"/>
        <v>0</v>
      </c>
      <c r="Y81" s="28">
        <f t="shared" si="30"/>
        <v>0</v>
      </c>
      <c r="Z81" s="28">
        <f t="shared" si="30"/>
        <v>0</v>
      </c>
      <c r="AA81" s="28">
        <f t="shared" si="30"/>
        <v>0</v>
      </c>
      <c r="AB81" s="28">
        <f t="shared" si="30"/>
        <v>0</v>
      </c>
      <c r="AC81" s="28">
        <f t="shared" si="30"/>
        <v>0</v>
      </c>
      <c r="AD81" s="28">
        <f t="shared" si="30"/>
        <v>0</v>
      </c>
      <c r="AE81" s="28">
        <f t="shared" si="30"/>
        <v>0</v>
      </c>
      <c r="AF81" s="28">
        <f t="shared" si="30"/>
        <v>0</v>
      </c>
      <c r="AG81" s="28">
        <f t="shared" si="30"/>
        <v>0</v>
      </c>
      <c r="AH81" s="28">
        <f t="shared" si="30"/>
        <v>0</v>
      </c>
      <c r="AI81" s="28">
        <f t="shared" si="30"/>
        <v>0</v>
      </c>
      <c r="AJ81" s="28">
        <f t="shared" si="30"/>
        <v>0</v>
      </c>
      <c r="AK81" s="28">
        <f t="shared" si="30"/>
        <v>0</v>
      </c>
      <c r="AL81" s="28">
        <f t="shared" si="30"/>
        <v>0</v>
      </c>
      <c r="AM81" s="28">
        <f t="shared" si="30"/>
        <v>0</v>
      </c>
      <c r="AN81" s="28">
        <f t="shared" si="30"/>
        <v>0</v>
      </c>
      <c r="AO81" s="28">
        <f t="shared" si="30"/>
        <v>0</v>
      </c>
      <c r="AP81" s="28">
        <f t="shared" si="30"/>
        <v>0</v>
      </c>
      <c r="AQ81" s="28">
        <f t="shared" si="30"/>
        <v>0</v>
      </c>
      <c r="AR81" s="28">
        <f t="shared" si="30"/>
        <v>0</v>
      </c>
      <c r="AS81" s="28">
        <f t="shared" si="30"/>
        <v>0</v>
      </c>
      <c r="AT81" s="28">
        <f t="shared" si="30"/>
        <v>0</v>
      </c>
      <c r="AU81" s="28">
        <f t="shared" si="30"/>
        <v>0</v>
      </c>
    </row>
    <row r="82" spans="2:47" s="26" customFormat="1" ht="12.95">
      <c r="B82" s="27" t="s">
        <v>394</v>
      </c>
      <c r="C82" s="28" t="s">
        <v>512</v>
      </c>
      <c r="D82" s="28">
        <f t="shared" ref="D82:AU82" si="31">+VLOOKUP($B82,Precios,D$70-2014,FALSE)*D62/1000000</f>
        <v>0</v>
      </c>
      <c r="E82" s="28">
        <f t="shared" si="31"/>
        <v>0</v>
      </c>
      <c r="F82" s="28">
        <f t="shared" si="31"/>
        <v>0</v>
      </c>
      <c r="G82" s="28">
        <f t="shared" si="31"/>
        <v>0</v>
      </c>
      <c r="H82" s="28">
        <f t="shared" si="31"/>
        <v>0</v>
      </c>
      <c r="I82" s="28">
        <f t="shared" si="31"/>
        <v>0</v>
      </c>
      <c r="J82" s="28">
        <f t="shared" si="31"/>
        <v>0</v>
      </c>
      <c r="K82" s="28">
        <f t="shared" si="31"/>
        <v>0</v>
      </c>
      <c r="L82" s="28">
        <f t="shared" si="31"/>
        <v>0</v>
      </c>
      <c r="M82" s="28">
        <f t="shared" si="31"/>
        <v>0</v>
      </c>
      <c r="N82" s="28">
        <f t="shared" si="31"/>
        <v>0</v>
      </c>
      <c r="O82" s="28">
        <f t="shared" si="31"/>
        <v>0</v>
      </c>
      <c r="P82" s="28">
        <f t="shared" si="31"/>
        <v>0</v>
      </c>
      <c r="Q82" s="28">
        <f t="shared" si="31"/>
        <v>0</v>
      </c>
      <c r="R82" s="28">
        <f t="shared" si="31"/>
        <v>0</v>
      </c>
      <c r="S82" s="28">
        <f t="shared" si="31"/>
        <v>0</v>
      </c>
      <c r="T82" s="28">
        <f t="shared" si="31"/>
        <v>0</v>
      </c>
      <c r="U82" s="28">
        <f t="shared" si="31"/>
        <v>0</v>
      </c>
      <c r="V82" s="28">
        <f t="shared" si="31"/>
        <v>0</v>
      </c>
      <c r="W82" s="28">
        <f t="shared" si="31"/>
        <v>0</v>
      </c>
      <c r="X82" s="28">
        <f t="shared" si="31"/>
        <v>0</v>
      </c>
      <c r="Y82" s="28">
        <f t="shared" si="31"/>
        <v>0</v>
      </c>
      <c r="Z82" s="28">
        <f t="shared" si="31"/>
        <v>0</v>
      </c>
      <c r="AA82" s="28">
        <f t="shared" si="31"/>
        <v>0</v>
      </c>
      <c r="AB82" s="28">
        <f t="shared" si="31"/>
        <v>0</v>
      </c>
      <c r="AC82" s="28">
        <f t="shared" si="31"/>
        <v>0</v>
      </c>
      <c r="AD82" s="28">
        <f t="shared" si="31"/>
        <v>0</v>
      </c>
      <c r="AE82" s="28">
        <f t="shared" si="31"/>
        <v>0</v>
      </c>
      <c r="AF82" s="28">
        <f t="shared" si="31"/>
        <v>0</v>
      </c>
      <c r="AG82" s="28">
        <f t="shared" si="31"/>
        <v>0</v>
      </c>
      <c r="AH82" s="28">
        <f t="shared" si="31"/>
        <v>0</v>
      </c>
      <c r="AI82" s="28">
        <f t="shared" si="31"/>
        <v>0</v>
      </c>
      <c r="AJ82" s="28">
        <f t="shared" si="31"/>
        <v>0</v>
      </c>
      <c r="AK82" s="28">
        <f t="shared" si="31"/>
        <v>0</v>
      </c>
      <c r="AL82" s="28">
        <f t="shared" si="31"/>
        <v>0</v>
      </c>
      <c r="AM82" s="28">
        <f t="shared" si="31"/>
        <v>0</v>
      </c>
      <c r="AN82" s="28">
        <f t="shared" si="31"/>
        <v>0</v>
      </c>
      <c r="AO82" s="28">
        <f t="shared" si="31"/>
        <v>0</v>
      </c>
      <c r="AP82" s="28">
        <f t="shared" si="31"/>
        <v>0</v>
      </c>
      <c r="AQ82" s="28">
        <f t="shared" si="31"/>
        <v>0</v>
      </c>
      <c r="AR82" s="28">
        <f t="shared" si="31"/>
        <v>0</v>
      </c>
      <c r="AS82" s="28">
        <f t="shared" si="31"/>
        <v>0</v>
      </c>
      <c r="AT82" s="28">
        <f t="shared" si="31"/>
        <v>0</v>
      </c>
      <c r="AU82" s="28">
        <f t="shared" si="31"/>
        <v>0</v>
      </c>
    </row>
    <row r="83" spans="2:47" s="26" customFormat="1" ht="12.95">
      <c r="B83" s="27" t="s">
        <v>395</v>
      </c>
      <c r="C83" s="28" t="s">
        <v>512</v>
      </c>
      <c r="D83" s="28">
        <f t="shared" ref="D83:AU83" si="32">+VLOOKUP($B83,Precios,D$70-2014,FALSE)*D63/1000000</f>
        <v>0</v>
      </c>
      <c r="E83" s="28">
        <f t="shared" si="32"/>
        <v>0</v>
      </c>
      <c r="F83" s="28">
        <f t="shared" si="32"/>
        <v>0</v>
      </c>
      <c r="G83" s="28">
        <f t="shared" si="32"/>
        <v>0</v>
      </c>
      <c r="H83" s="28">
        <f t="shared" si="32"/>
        <v>0</v>
      </c>
      <c r="I83" s="28">
        <f t="shared" si="32"/>
        <v>0</v>
      </c>
      <c r="J83" s="28">
        <f t="shared" si="32"/>
        <v>0</v>
      </c>
      <c r="K83" s="28">
        <f t="shared" si="32"/>
        <v>0</v>
      </c>
      <c r="L83" s="28">
        <f t="shared" si="32"/>
        <v>0</v>
      </c>
      <c r="M83" s="28">
        <f t="shared" si="32"/>
        <v>0</v>
      </c>
      <c r="N83" s="28">
        <f t="shared" si="32"/>
        <v>0</v>
      </c>
      <c r="O83" s="28">
        <f t="shared" si="32"/>
        <v>0</v>
      </c>
      <c r="P83" s="28">
        <f t="shared" si="32"/>
        <v>0</v>
      </c>
      <c r="Q83" s="28">
        <f t="shared" si="32"/>
        <v>0</v>
      </c>
      <c r="R83" s="28">
        <f t="shared" si="32"/>
        <v>0</v>
      </c>
      <c r="S83" s="28">
        <f t="shared" si="32"/>
        <v>0</v>
      </c>
      <c r="T83" s="28">
        <f t="shared" si="32"/>
        <v>0</v>
      </c>
      <c r="U83" s="28">
        <f t="shared" si="32"/>
        <v>0</v>
      </c>
      <c r="V83" s="28">
        <f t="shared" si="32"/>
        <v>0</v>
      </c>
      <c r="W83" s="28">
        <f t="shared" si="32"/>
        <v>0</v>
      </c>
      <c r="X83" s="28">
        <f t="shared" si="32"/>
        <v>0</v>
      </c>
      <c r="Y83" s="28">
        <f t="shared" si="32"/>
        <v>0</v>
      </c>
      <c r="Z83" s="28">
        <f t="shared" si="32"/>
        <v>0</v>
      </c>
      <c r="AA83" s="28">
        <f t="shared" si="32"/>
        <v>0</v>
      </c>
      <c r="AB83" s="28">
        <f t="shared" si="32"/>
        <v>0</v>
      </c>
      <c r="AC83" s="28">
        <f t="shared" si="32"/>
        <v>0</v>
      </c>
      <c r="AD83" s="28">
        <f t="shared" si="32"/>
        <v>0</v>
      </c>
      <c r="AE83" s="28">
        <f t="shared" si="32"/>
        <v>0</v>
      </c>
      <c r="AF83" s="28">
        <f t="shared" si="32"/>
        <v>0</v>
      </c>
      <c r="AG83" s="28">
        <f t="shared" si="32"/>
        <v>0</v>
      </c>
      <c r="AH83" s="28">
        <f t="shared" si="32"/>
        <v>0</v>
      </c>
      <c r="AI83" s="28">
        <f t="shared" si="32"/>
        <v>0</v>
      </c>
      <c r="AJ83" s="28">
        <f t="shared" si="32"/>
        <v>0</v>
      </c>
      <c r="AK83" s="28">
        <f t="shared" si="32"/>
        <v>0</v>
      </c>
      <c r="AL83" s="28">
        <f t="shared" si="32"/>
        <v>0</v>
      </c>
      <c r="AM83" s="28">
        <f t="shared" si="32"/>
        <v>0</v>
      </c>
      <c r="AN83" s="28">
        <f t="shared" si="32"/>
        <v>0</v>
      </c>
      <c r="AO83" s="28">
        <f t="shared" si="32"/>
        <v>0</v>
      </c>
      <c r="AP83" s="28">
        <f t="shared" si="32"/>
        <v>0</v>
      </c>
      <c r="AQ83" s="28">
        <f t="shared" si="32"/>
        <v>0</v>
      </c>
      <c r="AR83" s="28">
        <f t="shared" si="32"/>
        <v>0</v>
      </c>
      <c r="AS83" s="28">
        <f t="shared" si="32"/>
        <v>0</v>
      </c>
      <c r="AT83" s="28">
        <f t="shared" si="32"/>
        <v>0</v>
      </c>
      <c r="AU83" s="28">
        <f t="shared" si="32"/>
        <v>0</v>
      </c>
    </row>
    <row r="84" spans="2:47" s="26" customFormat="1" ht="12.95">
      <c r="B84" s="27" t="s">
        <v>396</v>
      </c>
      <c r="C84" s="28" t="s">
        <v>512</v>
      </c>
      <c r="D84" s="28">
        <f t="shared" ref="D84:AU84" si="33">+VLOOKUP($B84,Precios,D$70-2014,FALSE)*D64/1000000</f>
        <v>0</v>
      </c>
      <c r="E84" s="28">
        <f t="shared" si="33"/>
        <v>0</v>
      </c>
      <c r="F84" s="28">
        <f t="shared" si="33"/>
        <v>0</v>
      </c>
      <c r="G84" s="28">
        <f t="shared" si="33"/>
        <v>0</v>
      </c>
      <c r="H84" s="28">
        <f t="shared" si="33"/>
        <v>0</v>
      </c>
      <c r="I84" s="28">
        <f t="shared" si="33"/>
        <v>0</v>
      </c>
      <c r="J84" s="28">
        <f t="shared" si="33"/>
        <v>0</v>
      </c>
      <c r="K84" s="28">
        <f t="shared" si="33"/>
        <v>0</v>
      </c>
      <c r="L84" s="28">
        <f t="shared" si="33"/>
        <v>0</v>
      </c>
      <c r="M84" s="28">
        <f t="shared" si="33"/>
        <v>0</v>
      </c>
      <c r="N84" s="28">
        <f t="shared" si="33"/>
        <v>0</v>
      </c>
      <c r="O84" s="28">
        <f t="shared" si="33"/>
        <v>0</v>
      </c>
      <c r="P84" s="28">
        <f t="shared" si="33"/>
        <v>0</v>
      </c>
      <c r="Q84" s="28">
        <f t="shared" si="33"/>
        <v>0</v>
      </c>
      <c r="R84" s="28">
        <f t="shared" si="33"/>
        <v>0</v>
      </c>
      <c r="S84" s="28">
        <f t="shared" si="33"/>
        <v>0</v>
      </c>
      <c r="T84" s="28">
        <f t="shared" si="33"/>
        <v>0</v>
      </c>
      <c r="U84" s="28">
        <f t="shared" si="33"/>
        <v>0</v>
      </c>
      <c r="V84" s="28">
        <f t="shared" si="33"/>
        <v>0</v>
      </c>
      <c r="W84" s="28">
        <f t="shared" si="33"/>
        <v>0</v>
      </c>
      <c r="X84" s="28">
        <f t="shared" si="33"/>
        <v>0</v>
      </c>
      <c r="Y84" s="28">
        <f t="shared" si="33"/>
        <v>0</v>
      </c>
      <c r="Z84" s="28">
        <f t="shared" si="33"/>
        <v>0</v>
      </c>
      <c r="AA84" s="28">
        <f t="shared" si="33"/>
        <v>0</v>
      </c>
      <c r="AB84" s="28">
        <f t="shared" si="33"/>
        <v>0</v>
      </c>
      <c r="AC84" s="28">
        <f t="shared" si="33"/>
        <v>0</v>
      </c>
      <c r="AD84" s="28">
        <f t="shared" si="33"/>
        <v>0</v>
      </c>
      <c r="AE84" s="28">
        <f t="shared" si="33"/>
        <v>0</v>
      </c>
      <c r="AF84" s="28">
        <f t="shared" si="33"/>
        <v>0</v>
      </c>
      <c r="AG84" s="28">
        <f t="shared" si="33"/>
        <v>0</v>
      </c>
      <c r="AH84" s="28">
        <f t="shared" si="33"/>
        <v>0</v>
      </c>
      <c r="AI84" s="28">
        <f t="shared" si="33"/>
        <v>0</v>
      </c>
      <c r="AJ84" s="28">
        <f t="shared" si="33"/>
        <v>0</v>
      </c>
      <c r="AK84" s="28">
        <f t="shared" si="33"/>
        <v>0</v>
      </c>
      <c r="AL84" s="28">
        <f t="shared" si="33"/>
        <v>0</v>
      </c>
      <c r="AM84" s="28">
        <f t="shared" si="33"/>
        <v>0</v>
      </c>
      <c r="AN84" s="28">
        <f t="shared" si="33"/>
        <v>0</v>
      </c>
      <c r="AO84" s="28">
        <f t="shared" si="33"/>
        <v>0</v>
      </c>
      <c r="AP84" s="28">
        <f t="shared" si="33"/>
        <v>0</v>
      </c>
      <c r="AQ84" s="28">
        <f t="shared" si="33"/>
        <v>0</v>
      </c>
      <c r="AR84" s="28">
        <f t="shared" si="33"/>
        <v>0</v>
      </c>
      <c r="AS84" s="28">
        <f t="shared" si="33"/>
        <v>0</v>
      </c>
      <c r="AT84" s="28">
        <f t="shared" si="33"/>
        <v>0</v>
      </c>
      <c r="AU84" s="28">
        <f t="shared" si="33"/>
        <v>0</v>
      </c>
    </row>
    <row r="85" spans="2:47" s="26" customFormat="1" ht="12.95">
      <c r="B85" s="27" t="s">
        <v>501</v>
      </c>
      <c r="C85" s="29" t="s">
        <v>526</v>
      </c>
      <c r="D85" s="30">
        <f t="shared" ref="D85:AU85" si="34">SUM(D71:D84)</f>
        <v>0</v>
      </c>
      <c r="E85" s="30">
        <f t="shared" si="34"/>
        <v>0</v>
      </c>
      <c r="F85" s="30">
        <f t="shared" si="34"/>
        <v>0</v>
      </c>
      <c r="G85" s="30">
        <f t="shared" si="34"/>
        <v>0</v>
      </c>
      <c r="H85" s="30">
        <f t="shared" si="34"/>
        <v>0</v>
      </c>
      <c r="I85" s="30">
        <f t="shared" si="34"/>
        <v>0</v>
      </c>
      <c r="J85" s="30">
        <f t="shared" si="34"/>
        <v>0</v>
      </c>
      <c r="K85" s="30">
        <f t="shared" si="34"/>
        <v>0</v>
      </c>
      <c r="L85" s="30">
        <f t="shared" si="34"/>
        <v>0</v>
      </c>
      <c r="M85" s="30">
        <f t="shared" si="34"/>
        <v>0</v>
      </c>
      <c r="N85" s="30">
        <f t="shared" si="34"/>
        <v>27.367794771923329</v>
      </c>
      <c r="O85" s="30">
        <f t="shared" si="34"/>
        <v>57.423564444017472</v>
      </c>
      <c r="P85" s="30">
        <f t="shared" si="34"/>
        <v>89.714488952885816</v>
      </c>
      <c r="Q85" s="30">
        <f t="shared" si="34"/>
        <v>124.19254528116196</v>
      </c>
      <c r="R85" s="30">
        <f t="shared" si="34"/>
        <v>160.29669989252596</v>
      </c>
      <c r="S85" s="30">
        <f t="shared" si="34"/>
        <v>198.99831644866507</v>
      </c>
      <c r="T85" s="30">
        <f t="shared" si="34"/>
        <v>239.67952660436487</v>
      </c>
      <c r="U85" s="30">
        <f t="shared" si="34"/>
        <v>281.30994163236272</v>
      </c>
      <c r="V85" s="30">
        <f t="shared" si="34"/>
        <v>324.29277967302863</v>
      </c>
      <c r="W85" s="30">
        <f t="shared" si="34"/>
        <v>294.92394604556142</v>
      </c>
      <c r="X85" s="30">
        <f t="shared" si="34"/>
        <v>303.52759136772522</v>
      </c>
      <c r="Y85" s="30">
        <f t="shared" si="34"/>
        <v>310.9598335371831</v>
      </c>
      <c r="Z85" s="30">
        <f t="shared" si="34"/>
        <v>314.46362338767506</v>
      </c>
      <c r="AA85" s="30">
        <f t="shared" si="34"/>
        <v>323.81029164882654</v>
      </c>
      <c r="AB85" s="30">
        <f t="shared" si="34"/>
        <v>330.32384782353938</v>
      </c>
      <c r="AC85" s="30">
        <f t="shared" si="34"/>
        <v>334.96341040922965</v>
      </c>
      <c r="AD85" s="30">
        <f t="shared" si="34"/>
        <v>340.28818130300118</v>
      </c>
      <c r="AE85" s="30">
        <f t="shared" si="34"/>
        <v>343.25079975402815</v>
      </c>
      <c r="AF85" s="30">
        <f t="shared" si="34"/>
        <v>340.87172607232435</v>
      </c>
      <c r="AG85" s="30">
        <f t="shared" si="34"/>
        <v>343.40382166887503</v>
      </c>
      <c r="AH85" s="30">
        <f t="shared" si="34"/>
        <v>341.82225841080049</v>
      </c>
      <c r="AI85" s="30">
        <f t="shared" si="34"/>
        <v>337.93921880293647</v>
      </c>
      <c r="AJ85" s="30">
        <f t="shared" si="34"/>
        <v>329.67409283832717</v>
      </c>
      <c r="AK85" s="30">
        <f t="shared" si="34"/>
        <v>319.81520150848547</v>
      </c>
      <c r="AL85" s="30">
        <f t="shared" si="34"/>
        <v>308.1885376919825</v>
      </c>
      <c r="AM85" s="30">
        <f t="shared" si="34"/>
        <v>294.95085995370005</v>
      </c>
      <c r="AN85" s="30">
        <f t="shared" si="34"/>
        <v>280.12824180698067</v>
      </c>
      <c r="AO85" s="30">
        <f t="shared" si="34"/>
        <v>263.84681299909454</v>
      </c>
      <c r="AP85" s="30">
        <f t="shared" si="34"/>
        <v>246.340391432145</v>
      </c>
      <c r="AQ85" s="30">
        <f t="shared" si="34"/>
        <v>227.94139923349059</v>
      </c>
      <c r="AR85" s="30">
        <f t="shared" si="34"/>
        <v>209.05464421286132</v>
      </c>
      <c r="AS85" s="30">
        <f t="shared" si="34"/>
        <v>190.11869464221905</v>
      </c>
      <c r="AT85" s="30">
        <f t="shared" si="34"/>
        <v>171.5636847414782</v>
      </c>
      <c r="AU85" s="30">
        <f t="shared" si="34"/>
        <v>153.77411616901398</v>
      </c>
    </row>
    <row r="86" spans="2:47" s="26" customFormat="1" ht="12.95"/>
    <row r="87" spans="2:47" s="26" customFormat="1" ht="12.95">
      <c r="B87" s="24" t="s">
        <v>513</v>
      </c>
      <c r="C87" s="30" t="s">
        <v>526</v>
      </c>
      <c r="D87" s="30">
        <f>+NPV(Td,G85:AK85)</f>
        <v>1931.3173599522122</v>
      </c>
      <c r="E87" s="30">
        <f>+NPV(Td,K85:Q85)</f>
        <v>210.42839497712845</v>
      </c>
    </row>
    <row r="88" spans="2:47" ht="15.95" thickBot="1"/>
    <row r="89" spans="2:47" ht="15.95" thickBot="1">
      <c r="B89" s="214" t="s">
        <v>528</v>
      </c>
      <c r="C89" s="215"/>
      <c r="D89" s="215"/>
      <c r="E89" s="215"/>
      <c r="F89" s="216"/>
    </row>
  </sheetData>
  <mergeCells count="1">
    <mergeCell ref="B89:F89"/>
  </mergeCells>
  <hyperlinks>
    <hyperlink ref="B89:F89" location="Trans_Bioetanol!A1" display="Ir a Hoja Resumen" xr:uid="{5C423AE3-956F-45B4-BA74-ECEC6D44C3E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6D1B8-48A7-4BEB-B403-4639D0431F8C}">
  <sheetPr>
    <tabColor theme="7" tint="0.79998168889431442"/>
  </sheetPr>
  <dimension ref="B2:AU139"/>
  <sheetViews>
    <sheetView topLeftCell="A66" workbookViewId="0">
      <selection activeCell="E90" sqref="E90"/>
    </sheetView>
  </sheetViews>
  <sheetFormatPr defaultColWidth="11.42578125" defaultRowHeight="12.95" outlineLevelRow="1"/>
  <cols>
    <col min="1" max="1" width="11.42578125" style="26"/>
    <col min="2" max="2" width="17.14062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383</v>
      </c>
      <c r="C3" s="28" t="s">
        <v>498</v>
      </c>
      <c r="D3" s="28">
        <v>36678.438916940773</v>
      </c>
      <c r="E3" s="28">
        <v>36474.414180498279</v>
      </c>
      <c r="F3" s="28">
        <v>37224.171851444669</v>
      </c>
      <c r="G3" s="28">
        <v>31460.261578331374</v>
      </c>
      <c r="H3" s="28">
        <v>38688.136046490617</v>
      </c>
      <c r="I3" s="28">
        <v>41597.474040502035</v>
      </c>
      <c r="J3" s="28">
        <v>50113.133124141626</v>
      </c>
      <c r="K3" s="28">
        <v>51611.558672468593</v>
      </c>
      <c r="L3" s="28">
        <v>52912.766852422203</v>
      </c>
      <c r="M3" s="28">
        <v>54211.396447924999</v>
      </c>
      <c r="N3" s="28">
        <v>55454.0909171288</v>
      </c>
      <c r="O3" s="28">
        <v>56819.957670855438</v>
      </c>
      <c r="P3" s="28">
        <v>58031.374300224154</v>
      </c>
      <c r="Q3" s="28">
        <v>59040.717905513535</v>
      </c>
      <c r="R3" s="28">
        <v>60069.538801559735</v>
      </c>
      <c r="S3" s="28">
        <v>61001.382456964137</v>
      </c>
      <c r="T3" s="28">
        <v>62300.928191626503</v>
      </c>
      <c r="U3" s="28">
        <v>63284.213147822658</v>
      </c>
      <c r="V3" s="28">
        <v>64386.438420405582</v>
      </c>
      <c r="W3" s="28">
        <v>65085.699696751806</v>
      </c>
      <c r="X3" s="28">
        <v>66088.626914271794</v>
      </c>
      <c r="Y3" s="28">
        <v>66851.050853259454</v>
      </c>
      <c r="Z3" s="28">
        <v>67437.783199117664</v>
      </c>
      <c r="AA3" s="28">
        <v>68041.239729184526</v>
      </c>
      <c r="AB3" s="28">
        <v>68578.782524847324</v>
      </c>
      <c r="AC3" s="28">
        <v>69062.361452652316</v>
      </c>
      <c r="AD3" s="28">
        <v>69330.932417214979</v>
      </c>
      <c r="AE3" s="28">
        <v>69434.368158576675</v>
      </c>
      <c r="AF3" s="28">
        <v>69289.221356545168</v>
      </c>
      <c r="AG3" s="28">
        <v>68836.265763326592</v>
      </c>
      <c r="AH3" s="28">
        <v>68091.436075779042</v>
      </c>
      <c r="AI3" s="28">
        <v>67183.965923556374</v>
      </c>
      <c r="AJ3" s="28">
        <v>65398.473101641597</v>
      </c>
      <c r="AK3" s="28">
        <v>63336.827597140931</v>
      </c>
      <c r="AL3" s="28">
        <v>61034.260370185162</v>
      </c>
      <c r="AM3" s="28">
        <v>58412.644797374931</v>
      </c>
      <c r="AN3" s="28">
        <v>55477.144528254197</v>
      </c>
      <c r="AO3" s="28">
        <v>52252.738544497683</v>
      </c>
      <c r="AP3" s="28">
        <v>48785.732600443778</v>
      </c>
      <c r="AQ3" s="28">
        <v>45141.96022392506</v>
      </c>
      <c r="AR3" s="28">
        <v>41401.59034479261</v>
      </c>
      <c r="AS3" s="28">
        <v>37651.47788082336</v>
      </c>
      <c r="AT3" s="28">
        <v>33976.807453641326</v>
      </c>
      <c r="AU3" s="28">
        <v>30453.726523193793</v>
      </c>
    </row>
    <row r="4" spans="2:47">
      <c r="B4" s="27" t="s">
        <v>384</v>
      </c>
      <c r="C4" s="28" t="s">
        <v>498</v>
      </c>
      <c r="D4" s="28">
        <v>49108.496944351857</v>
      </c>
      <c r="E4" s="28">
        <v>51396.400805794801</v>
      </c>
      <c r="F4" s="28">
        <v>52186.471937915718</v>
      </c>
      <c r="G4" s="28">
        <v>50978.782391573011</v>
      </c>
      <c r="H4" s="28">
        <v>50991.340012631546</v>
      </c>
      <c r="I4" s="28">
        <v>53243.079791439122</v>
      </c>
      <c r="J4" s="28">
        <v>56002.483047294758</v>
      </c>
      <c r="K4" s="28">
        <v>57761.835636099357</v>
      </c>
      <c r="L4" s="28">
        <v>59504.895712966565</v>
      </c>
      <c r="M4" s="28">
        <v>61306.785359086585</v>
      </c>
      <c r="N4" s="28">
        <v>63015.381052811812</v>
      </c>
      <c r="O4" s="28">
        <v>64786.497073060316</v>
      </c>
      <c r="P4" s="28">
        <v>66478.08135750462</v>
      </c>
      <c r="Q4" s="28">
        <v>67837.089169401268</v>
      </c>
      <c r="R4" s="28">
        <v>69356.605631564322</v>
      </c>
      <c r="S4" s="28">
        <v>70801.785444887064</v>
      </c>
      <c r="T4" s="28">
        <v>72510.288732181318</v>
      </c>
      <c r="U4" s="28">
        <v>73988.494255877842</v>
      </c>
      <c r="V4" s="28">
        <v>75355.341099278623</v>
      </c>
      <c r="W4" s="28">
        <v>76617.245329684592</v>
      </c>
      <c r="X4" s="28">
        <v>78102.099924748487</v>
      </c>
      <c r="Y4" s="28">
        <v>79416.731502572715</v>
      </c>
      <c r="Z4" s="28">
        <v>80586.598621722442</v>
      </c>
      <c r="AA4" s="28">
        <v>81684.964336243705</v>
      </c>
      <c r="AB4" s="28">
        <v>82813.149518009974</v>
      </c>
      <c r="AC4" s="28">
        <v>83901.31873842029</v>
      </c>
      <c r="AD4" s="28">
        <v>84823.282251283497</v>
      </c>
      <c r="AE4" s="28">
        <v>85618.472447089123</v>
      </c>
      <c r="AF4" s="28">
        <v>86184.527737808967</v>
      </c>
      <c r="AG4" s="28">
        <v>86551.41387671807</v>
      </c>
      <c r="AH4" s="28">
        <v>86691.94004177484</v>
      </c>
      <c r="AI4" s="28">
        <v>86715.368171364215</v>
      </c>
      <c r="AJ4" s="28">
        <v>86190.028276859011</v>
      </c>
      <c r="AK4" s="28">
        <v>85401.303713082772</v>
      </c>
      <c r="AL4" s="28">
        <v>84506.392100379991</v>
      </c>
      <c r="AM4" s="28">
        <v>83405.1832286274</v>
      </c>
      <c r="AN4" s="28">
        <v>82106.910288792496</v>
      </c>
      <c r="AO4" s="28">
        <v>80638.405341841426</v>
      </c>
      <c r="AP4" s="28">
        <v>79044.455437686527</v>
      </c>
      <c r="AQ4" s="28">
        <v>77384.040261437098</v>
      </c>
      <c r="AR4" s="28">
        <v>75723.350770656514</v>
      </c>
      <c r="AS4" s="28">
        <v>74127.065810296961</v>
      </c>
      <c r="AT4" s="28">
        <v>72650.308040601711</v>
      </c>
      <c r="AU4" s="28">
        <v>71333.284038389043</v>
      </c>
    </row>
    <row r="5" spans="2:47">
      <c r="B5" s="27" t="s">
        <v>385</v>
      </c>
      <c r="C5" s="28" t="s">
        <v>498</v>
      </c>
      <c r="D5" s="28">
        <v>447.13377742000006</v>
      </c>
      <c r="E5" s="28">
        <v>584.94084649999991</v>
      </c>
      <c r="F5" s="28">
        <v>737.12772929333084</v>
      </c>
      <c r="G5" s="28">
        <v>531.53970023894942</v>
      </c>
      <c r="H5" s="28">
        <v>649.72080507184808</v>
      </c>
      <c r="I5" s="28">
        <v>755.71993689269971</v>
      </c>
      <c r="J5" s="28">
        <v>399.30582104080253</v>
      </c>
      <c r="K5" s="28">
        <v>423.09440534308823</v>
      </c>
      <c r="L5" s="28">
        <v>447.52445853367612</v>
      </c>
      <c r="M5" s="28">
        <v>459.51848448624361</v>
      </c>
      <c r="N5" s="28">
        <v>472.95518243686723</v>
      </c>
      <c r="O5" s="28">
        <v>489.00245416240108</v>
      </c>
      <c r="P5" s="28">
        <v>506.76004007575136</v>
      </c>
      <c r="Q5" s="28">
        <v>578.55486275035173</v>
      </c>
      <c r="R5" s="28">
        <v>602.78278750599839</v>
      </c>
      <c r="S5" s="28">
        <v>629.32503345694374</v>
      </c>
      <c r="T5" s="28">
        <v>663.68250609433562</v>
      </c>
      <c r="U5" s="28">
        <v>702.16736526914201</v>
      </c>
      <c r="V5" s="28">
        <v>804.85980651838508</v>
      </c>
      <c r="W5" s="28">
        <v>859.08024270559429</v>
      </c>
      <c r="X5" s="28">
        <v>928.5331479723958</v>
      </c>
      <c r="Y5" s="28">
        <v>1011.495006680852</v>
      </c>
      <c r="Z5" s="28">
        <v>1111.599435339333</v>
      </c>
      <c r="AA5" s="28">
        <v>1258.230825467082</v>
      </c>
      <c r="AB5" s="28">
        <v>1411.5050941861698</v>
      </c>
      <c r="AC5" s="28">
        <v>1601.7398706389606</v>
      </c>
      <c r="AD5" s="28">
        <v>1834.7506106867743</v>
      </c>
      <c r="AE5" s="28">
        <v>2122.3988874724505</v>
      </c>
      <c r="AF5" s="28">
        <v>2487.5931771944797</v>
      </c>
      <c r="AG5" s="28">
        <v>2918.5103348415519</v>
      </c>
      <c r="AH5" s="28">
        <v>3443.6483571395543</v>
      </c>
      <c r="AI5" s="28">
        <v>4088.548611203883</v>
      </c>
      <c r="AJ5" s="28">
        <v>4828.8799493739871</v>
      </c>
      <c r="AK5" s="28">
        <v>5720.0903253916431</v>
      </c>
      <c r="AL5" s="28">
        <v>6735.58110259976</v>
      </c>
      <c r="AM5" s="28">
        <v>7911.5296695564211</v>
      </c>
      <c r="AN5" s="28">
        <v>9242.7975710259707</v>
      </c>
      <c r="AO5" s="28">
        <v>10717.069181242225</v>
      </c>
      <c r="AP5" s="28">
        <v>12311.504248328634</v>
      </c>
      <c r="AQ5" s="28">
        <v>13993.81453313177</v>
      </c>
      <c r="AR5" s="28">
        <v>15725.275598774024</v>
      </c>
      <c r="AS5" s="28">
        <v>17464.913936972014</v>
      </c>
      <c r="AT5" s="28">
        <v>19173.812029090841</v>
      </c>
      <c r="AU5" s="28">
        <v>20818.566808078536</v>
      </c>
    </row>
    <row r="6" spans="2:47">
      <c r="B6" s="27" t="s">
        <v>386</v>
      </c>
      <c r="C6" s="28" t="s">
        <v>498</v>
      </c>
      <c r="D6" s="28">
        <v>276.6806449</v>
      </c>
      <c r="E6" s="28">
        <v>229.61807317549975</v>
      </c>
      <c r="F6" s="28">
        <v>131.18885794589795</v>
      </c>
      <c r="G6" s="28">
        <v>149.33463642000001</v>
      </c>
      <c r="H6" s="28">
        <v>190.38368924739999</v>
      </c>
      <c r="I6" s="28">
        <v>192.92956271600002</v>
      </c>
      <c r="J6" s="28">
        <v>75.181836232143652</v>
      </c>
      <c r="K6" s="28">
        <v>77.736869662618957</v>
      </c>
      <c r="L6" s="28">
        <v>79.905011493010051</v>
      </c>
      <c r="M6" s="28">
        <v>82.1265292400644</v>
      </c>
      <c r="N6" s="28">
        <v>84.42285170431623</v>
      </c>
      <c r="O6" s="28">
        <v>87.055335991775934</v>
      </c>
      <c r="P6" s="28">
        <v>89.365769730869729</v>
      </c>
      <c r="Q6" s="28">
        <v>91.174321984531417</v>
      </c>
      <c r="R6" s="28">
        <v>93.004179187781233</v>
      </c>
      <c r="S6" s="28">
        <v>94.613293044249744</v>
      </c>
      <c r="T6" s="28">
        <v>97.338069457837037</v>
      </c>
      <c r="U6" s="28">
        <v>99.254015495173888</v>
      </c>
      <c r="V6" s="28">
        <v>101.6293650662395</v>
      </c>
      <c r="W6" s="28">
        <v>102.93492830886498</v>
      </c>
      <c r="X6" s="28">
        <v>105.2583377479757</v>
      </c>
      <c r="Y6" s="28">
        <v>107.20568857529145</v>
      </c>
      <c r="Z6" s="28">
        <v>108.79664450057615</v>
      </c>
      <c r="AA6" s="28">
        <v>110.65113768831958</v>
      </c>
      <c r="AB6" s="28">
        <v>112.55841822811547</v>
      </c>
      <c r="AC6" s="28">
        <v>114.60419991717379</v>
      </c>
      <c r="AD6" s="28">
        <v>116.33924036051314</v>
      </c>
      <c r="AE6" s="28">
        <v>117.98145155078892</v>
      </c>
      <c r="AF6" s="28">
        <v>119.44258064902537</v>
      </c>
      <c r="AG6" s="28">
        <v>120.59012254563123</v>
      </c>
      <c r="AH6" s="28">
        <v>121.48818428163165</v>
      </c>
      <c r="AI6" s="28">
        <v>122.68161782214321</v>
      </c>
      <c r="AJ6" s="28">
        <v>122.96376085217335</v>
      </c>
      <c r="AK6" s="28">
        <v>123.27831746429524</v>
      </c>
      <c r="AL6" s="28">
        <v>123.93635443341284</v>
      </c>
      <c r="AM6" s="28">
        <v>124.52959748365916</v>
      </c>
      <c r="AN6" s="28">
        <v>125.05210981850232</v>
      </c>
      <c r="AO6" s="28">
        <v>125.50126248869238</v>
      </c>
      <c r="AP6" s="28">
        <v>125.87897300188531</v>
      </c>
      <c r="AQ6" s="28">
        <v>126.19262408057628</v>
      </c>
      <c r="AR6" s="28">
        <v>126.45535330442752</v>
      </c>
      <c r="AS6" s="28">
        <v>126.68548217485873</v>
      </c>
      <c r="AT6" s="28">
        <v>126.90502317890585</v>
      </c>
      <c r="AU6" s="28">
        <v>127.13746101981899</v>
      </c>
    </row>
    <row r="7" spans="2:47">
      <c r="B7" s="27" t="s">
        <v>634</v>
      </c>
      <c r="C7" s="28" t="s">
        <v>498</v>
      </c>
      <c r="D7" s="28">
        <v>183.36118649700001</v>
      </c>
      <c r="E7" s="28">
        <v>150.70036131500001</v>
      </c>
      <c r="F7" s="28">
        <v>154.520615472</v>
      </c>
      <c r="G7" s="28">
        <v>80.718187138999994</v>
      </c>
      <c r="H7" s="28">
        <v>86.504180018</v>
      </c>
      <c r="I7" s="28">
        <v>91.988026831799999</v>
      </c>
      <c r="J7" s="28">
        <v>6.732169756521623</v>
      </c>
      <c r="K7" s="28">
        <v>6.8671901644588376</v>
      </c>
      <c r="L7" s="28">
        <v>6.9455567147731037</v>
      </c>
      <c r="M7" s="28">
        <v>7.0097891001560466</v>
      </c>
      <c r="N7" s="28">
        <v>7.0406301699314033</v>
      </c>
      <c r="O7" s="28">
        <v>7.0871654191824893</v>
      </c>
      <c r="P7" s="28">
        <v>7.0827209626614884</v>
      </c>
      <c r="Q7" s="28">
        <v>7.0150677968018371</v>
      </c>
      <c r="R7" s="28">
        <v>6.9379970036948952</v>
      </c>
      <c r="S7" s="28">
        <v>6.8292656166195158</v>
      </c>
      <c r="T7" s="28">
        <v>6.8022557516444193</v>
      </c>
      <c r="U7" s="28">
        <v>6.6956010853080361</v>
      </c>
      <c r="V7" s="28">
        <v>6.6134325824268636</v>
      </c>
      <c r="W7" s="28">
        <v>6.4439556920835779</v>
      </c>
      <c r="X7" s="28">
        <v>6.3397059619444285</v>
      </c>
      <c r="Y7" s="28">
        <v>6.2028634670427412</v>
      </c>
      <c r="Z7" s="28">
        <v>6.0394842899157668</v>
      </c>
      <c r="AA7" s="28">
        <v>5.8892454579326401</v>
      </c>
      <c r="AB7" s="28">
        <v>5.7393554431611591</v>
      </c>
      <c r="AC7" s="28">
        <v>5.5946470143695883</v>
      </c>
      <c r="AD7" s="28">
        <v>5.4338523280932929</v>
      </c>
      <c r="AE7" s="28">
        <v>5.2703472437978727</v>
      </c>
      <c r="AF7" s="28">
        <v>5.1022098767388</v>
      </c>
      <c r="AG7" s="28">
        <v>4.926611172529646</v>
      </c>
      <c r="AH7" s="28">
        <v>4.7489218525558794</v>
      </c>
      <c r="AI7" s="28">
        <v>4.5895198376146329</v>
      </c>
      <c r="AJ7" s="28">
        <v>4.412013468014587</v>
      </c>
      <c r="AK7" s="28">
        <v>4.249175188639879</v>
      </c>
      <c r="AL7" s="28">
        <v>4.102395071481137</v>
      </c>
      <c r="AM7" s="28">
        <v>3.9660712106840696</v>
      </c>
      <c r="AN7" s="28">
        <v>3.8397013869859684</v>
      </c>
      <c r="AO7" s="28">
        <v>3.7228354838361852</v>
      </c>
      <c r="AP7" s="28">
        <v>3.6150728677311643</v>
      </c>
      <c r="AQ7" s="28">
        <v>3.5160541264831879</v>
      </c>
      <c r="AR7" s="28">
        <v>3.4254466490402606</v>
      </c>
      <c r="AS7" s="28">
        <v>3.342924896719369</v>
      </c>
      <c r="AT7" s="28">
        <v>3.2681483253534793</v>
      </c>
      <c r="AU7" s="28">
        <v>3.2007421440261914</v>
      </c>
    </row>
    <row r="8" spans="2:47">
      <c r="B8" s="27" t="s">
        <v>388</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389</v>
      </c>
      <c r="C9" s="28" t="s">
        <v>498</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row>
    <row r="10" spans="2:47">
      <c r="B10" s="27" t="s">
        <v>390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391</v>
      </c>
      <c r="C11" s="28" t="s">
        <v>498</v>
      </c>
      <c r="D11" s="28">
        <v>0</v>
      </c>
      <c r="E11" s="28">
        <v>0</v>
      </c>
      <c r="F11" s="28">
        <v>0</v>
      </c>
      <c r="G11" s="28">
        <v>0</v>
      </c>
      <c r="H11" s="28">
        <v>0</v>
      </c>
      <c r="I11" s="28">
        <v>0</v>
      </c>
      <c r="J11" s="28">
        <v>1.3951717089297968</v>
      </c>
      <c r="K11" s="28">
        <v>4.3886150700782824</v>
      </c>
      <c r="L11" s="28">
        <v>10.168085592329069</v>
      </c>
      <c r="M11" s="28">
        <v>20.925885601090634</v>
      </c>
      <c r="N11" s="28">
        <v>38.104306926368899</v>
      </c>
      <c r="O11" s="28">
        <v>65.247671122578751</v>
      </c>
      <c r="P11" s="28">
        <v>104.59870834257271</v>
      </c>
      <c r="Q11" s="28">
        <v>157.1909614894235</v>
      </c>
      <c r="R11" s="28">
        <v>212.58069956629458</v>
      </c>
      <c r="S11" s="28">
        <v>271.26694806975644</v>
      </c>
      <c r="T11" s="28">
        <v>339.39761683486569</v>
      </c>
      <c r="U11" s="28">
        <v>416.05262043939416</v>
      </c>
      <c r="V11" s="28">
        <v>502.45419359587351</v>
      </c>
      <c r="W11" s="28">
        <v>594.5568534183152</v>
      </c>
      <c r="X11" s="28">
        <v>698.62664502005634</v>
      </c>
      <c r="Y11" s="28">
        <v>810.9762225590249</v>
      </c>
      <c r="Z11" s="28">
        <v>931.60534381906598</v>
      </c>
      <c r="AA11" s="28">
        <v>1064.7930170716759</v>
      </c>
      <c r="AB11" s="28">
        <v>1208.433606317577</v>
      </c>
      <c r="AC11" s="28">
        <v>1359.6697866673051</v>
      </c>
      <c r="AD11" s="28">
        <v>1512.3156188504202</v>
      </c>
      <c r="AE11" s="28">
        <v>1666.400021724553</v>
      </c>
      <c r="AF11" s="28">
        <v>1818.2948848487736</v>
      </c>
      <c r="AG11" s="28">
        <v>1968.957449908336</v>
      </c>
      <c r="AH11" s="28">
        <v>2118.1835478225016</v>
      </c>
      <c r="AI11" s="28">
        <v>2268.0657546447342</v>
      </c>
      <c r="AJ11" s="28">
        <v>2390.4643007987006</v>
      </c>
      <c r="AK11" s="28">
        <v>2507.005061836569</v>
      </c>
      <c r="AL11" s="28">
        <v>2522.5014241554181</v>
      </c>
      <c r="AM11" s="28">
        <v>2538.1597963858644</v>
      </c>
      <c r="AN11" s="28">
        <v>2553.979453767568</v>
      </c>
      <c r="AO11" s="28">
        <v>2569.9558995862703</v>
      </c>
      <c r="AP11" s="28">
        <v>2586.0854998667205</v>
      </c>
      <c r="AQ11" s="28">
        <v>2602.3670758299791</v>
      </c>
      <c r="AR11" s="28">
        <v>2618.802596131165</v>
      </c>
      <c r="AS11" s="28">
        <v>2635.3935755544253</v>
      </c>
      <c r="AT11" s="28">
        <v>2652.1408557223831</v>
      </c>
      <c r="AU11" s="28">
        <v>2669.0444740790831</v>
      </c>
    </row>
    <row r="12" spans="2:47">
      <c r="B12" s="27" t="s">
        <v>392</v>
      </c>
      <c r="C12" s="28" t="s">
        <v>498</v>
      </c>
      <c r="D12" s="28">
        <v>3529.5540071762248</v>
      </c>
      <c r="E12" s="28">
        <v>2630.5322024885672</v>
      </c>
      <c r="F12" s="28">
        <v>2630.5322024885672</v>
      </c>
      <c r="G12" s="28">
        <v>793.01015849999987</v>
      </c>
      <c r="H12" s="28">
        <v>1970.3499164999998</v>
      </c>
      <c r="I12" s="28">
        <v>1285.1745165</v>
      </c>
      <c r="J12" s="28">
        <v>975.48442168478743</v>
      </c>
      <c r="K12" s="28">
        <v>994.27349224448801</v>
      </c>
      <c r="L12" s="28">
        <v>1021.1888284215333</v>
      </c>
      <c r="M12" s="28">
        <v>1045.3197154101426</v>
      </c>
      <c r="N12" s="28">
        <v>1067.862896138198</v>
      </c>
      <c r="O12" s="28">
        <v>1089.1435841610805</v>
      </c>
      <c r="P12" s="28">
        <v>1111.1410450588926</v>
      </c>
      <c r="Q12" s="28">
        <v>1133.6687028229296</v>
      </c>
      <c r="R12" s="28">
        <v>1155.9165189659054</v>
      </c>
      <c r="S12" s="28">
        <v>1178.2072181958708</v>
      </c>
      <c r="T12" s="28">
        <v>1198.312500481743</v>
      </c>
      <c r="U12" s="28">
        <v>1219.3079674575188</v>
      </c>
      <c r="V12" s="28">
        <v>1239.1013921959252</v>
      </c>
      <c r="W12" s="28">
        <v>1260.0229913062262</v>
      </c>
      <c r="X12" s="28">
        <v>1278.7673814563318</v>
      </c>
      <c r="Y12" s="28">
        <v>1297.4343815005634</v>
      </c>
      <c r="Z12" s="28">
        <v>1315.9235842111955</v>
      </c>
      <c r="AA12" s="28">
        <v>1333.2512083090267</v>
      </c>
      <c r="AB12" s="28">
        <v>1349.6851773736416</v>
      </c>
      <c r="AC12" s="28">
        <v>1365.0540828669964</v>
      </c>
      <c r="AD12" s="28">
        <v>1379.9511278824953</v>
      </c>
      <c r="AE12" s="28">
        <v>1394.0049185524942</v>
      </c>
      <c r="AF12" s="28">
        <v>1407.2837051013919</v>
      </c>
      <c r="AG12" s="28">
        <v>1419.916173762741</v>
      </c>
      <c r="AH12" s="28">
        <v>1431.7586233257887</v>
      </c>
      <c r="AI12" s="28">
        <v>1442.0156953283717</v>
      </c>
      <c r="AJ12" s="28">
        <v>1452.165618428045</v>
      </c>
      <c r="AK12" s="28">
        <v>1461.0027652397296</v>
      </c>
      <c r="AL12" s="28">
        <v>1468.0819741317064</v>
      </c>
      <c r="AM12" s="28">
        <v>1475.1101705638996</v>
      </c>
      <c r="AN12" s="28">
        <v>1482.2223569907101</v>
      </c>
      <c r="AO12" s="28">
        <v>1489.3670126160914</v>
      </c>
      <c r="AP12" s="28">
        <v>1496.5644357729968</v>
      </c>
      <c r="AQ12" s="28">
        <v>1503.8072790587373</v>
      </c>
      <c r="AR12" s="28">
        <v>1511.0988432463066</v>
      </c>
      <c r="AS12" s="28">
        <v>1518.4383340101697</v>
      </c>
      <c r="AT12" s="28">
        <v>1525.8265381529657</v>
      </c>
      <c r="AU12" s="28">
        <v>1533.2636382786159</v>
      </c>
    </row>
    <row r="13" spans="2:47">
      <c r="B13" s="27" t="s">
        <v>393</v>
      </c>
      <c r="C13" s="28" t="s">
        <v>498</v>
      </c>
      <c r="D13" s="28">
        <v>5162.7460769790841</v>
      </c>
      <c r="E13" s="28">
        <v>6074.4669915537943</v>
      </c>
      <c r="F13" s="28">
        <v>6238.1163132344245</v>
      </c>
      <c r="G13" s="28">
        <v>2717.4244334307541</v>
      </c>
      <c r="H13" s="28">
        <v>3971.6934807513067</v>
      </c>
      <c r="I13" s="28">
        <v>4435.0760854857381</v>
      </c>
      <c r="J13" s="28">
        <v>4487.762810303333</v>
      </c>
      <c r="K13" s="28">
        <v>4990.4467707788417</v>
      </c>
      <c r="L13" s="28">
        <v>5504.8667212904929</v>
      </c>
      <c r="M13" s="28">
        <v>6030.9906838786155</v>
      </c>
      <c r="N13" s="28">
        <v>6558.7054290125052</v>
      </c>
      <c r="O13" s="28">
        <v>7087.0307673118605</v>
      </c>
      <c r="P13" s="28">
        <v>7615.4033690216229</v>
      </c>
      <c r="Q13" s="28">
        <v>8144.2303631113427</v>
      </c>
      <c r="R13" s="28">
        <v>8673.922527437493</v>
      </c>
      <c r="S13" s="28">
        <v>9203.7781599904283</v>
      </c>
      <c r="T13" s="28">
        <v>9732.6161672499929</v>
      </c>
      <c r="U13" s="28">
        <v>10259.935514896839</v>
      </c>
      <c r="V13" s="28">
        <v>10785.244077737332</v>
      </c>
      <c r="W13" s="28">
        <v>11307.965992228783</v>
      </c>
      <c r="X13" s="28">
        <v>11827.238152871103</v>
      </c>
      <c r="Y13" s="28">
        <v>12341.899381152161</v>
      </c>
      <c r="Z13" s="28">
        <v>12850.724547917511</v>
      </c>
      <c r="AA13" s="28">
        <v>13352.533207737104</v>
      </c>
      <c r="AB13" s="28">
        <v>13846.047471288663</v>
      </c>
      <c r="AC13" s="28">
        <v>14329.878291641986</v>
      </c>
      <c r="AD13" s="28">
        <v>14802.527600362107</v>
      </c>
      <c r="AE13" s="28">
        <v>15262.432670503154</v>
      </c>
      <c r="AF13" s="28">
        <v>15708.017496505876</v>
      </c>
      <c r="AG13" s="28">
        <v>16137.701553551247</v>
      </c>
      <c r="AH13" s="28">
        <v>16549.887264006091</v>
      </c>
      <c r="AI13" s="28">
        <v>16942.975233358226</v>
      </c>
      <c r="AJ13" s="28">
        <v>17315.384300667156</v>
      </c>
      <c r="AK13" s="28">
        <v>17665.574219444599</v>
      </c>
      <c r="AL13" s="28">
        <v>17992.062987240079</v>
      </c>
      <c r="AM13" s="28">
        <v>18298.818182786512</v>
      </c>
      <c r="AN13" s="28">
        <v>18589.25689872287</v>
      </c>
      <c r="AO13" s="28">
        <v>18866.304101626203</v>
      </c>
      <c r="AP13" s="28">
        <v>19132.452156359315</v>
      </c>
      <c r="AQ13" s="28">
        <v>19389.817369142387</v>
      </c>
      <c r="AR13" s="28">
        <v>19640.191146121691</v>
      </c>
      <c r="AS13" s="28">
        <v>19885.085646680905</v>
      </c>
      <c r="AT13" s="28">
        <v>20125.774822762924</v>
      </c>
      <c r="AU13" s="28">
        <v>20363.330907917636</v>
      </c>
    </row>
    <row r="14" spans="2:47">
      <c r="B14" s="27" t="s">
        <v>394</v>
      </c>
      <c r="C14" s="28" t="s">
        <v>498</v>
      </c>
      <c r="D14" s="28">
        <v>54.886527780000009</v>
      </c>
      <c r="E14" s="28">
        <v>54.449303579999992</v>
      </c>
      <c r="F14" s="28">
        <v>52.980616500000004</v>
      </c>
      <c r="G14" s="28">
        <v>42.311314696321581</v>
      </c>
      <c r="H14" s="28">
        <v>22.316275580374558</v>
      </c>
      <c r="I14" s="28">
        <v>24.515981363185173</v>
      </c>
      <c r="J14" s="28">
        <v>9.1262992746411484</v>
      </c>
      <c r="K14" s="28">
        <v>9.1262992746411484</v>
      </c>
      <c r="L14" s="28">
        <v>9.1262992746411484</v>
      </c>
      <c r="M14" s="28">
        <v>9.1262992746411484</v>
      </c>
      <c r="N14" s="28">
        <v>9.1262992746411484</v>
      </c>
      <c r="O14" s="28">
        <v>9.1262992746411484</v>
      </c>
      <c r="P14" s="28">
        <v>9.1262992746411484</v>
      </c>
      <c r="Q14" s="28">
        <v>9.1262992746411484</v>
      </c>
      <c r="R14" s="28">
        <v>9.1262992746411484</v>
      </c>
      <c r="S14" s="28">
        <v>9.1262992746411484</v>
      </c>
      <c r="T14" s="28">
        <v>9.1262992746411484</v>
      </c>
      <c r="U14" s="28">
        <v>9.1262992746411484</v>
      </c>
      <c r="V14" s="28">
        <v>9.1262992746411484</v>
      </c>
      <c r="W14" s="28">
        <v>9.1262992746411484</v>
      </c>
      <c r="X14" s="28">
        <v>9.1262992746411484</v>
      </c>
      <c r="Y14" s="28">
        <v>9.1262992746411484</v>
      </c>
      <c r="Z14" s="28">
        <v>9.1262992746411484</v>
      </c>
      <c r="AA14" s="28">
        <v>9.1262992746411484</v>
      </c>
      <c r="AB14" s="28">
        <v>9.1262992746411484</v>
      </c>
      <c r="AC14" s="28">
        <v>9.1262992746411484</v>
      </c>
      <c r="AD14" s="28">
        <v>9.1262992746411484</v>
      </c>
      <c r="AE14" s="28">
        <v>9.1262992746411484</v>
      </c>
      <c r="AF14" s="28">
        <v>9.1262992746411484</v>
      </c>
      <c r="AG14" s="28">
        <v>9.1262992746411484</v>
      </c>
      <c r="AH14" s="28">
        <v>9.1262992746411484</v>
      </c>
      <c r="AI14" s="28">
        <v>9.1262992746411484</v>
      </c>
      <c r="AJ14" s="28">
        <v>9.1262992746411484</v>
      </c>
      <c r="AK14" s="28">
        <v>9.1262992746411484</v>
      </c>
      <c r="AL14" s="28">
        <v>9.1262992746411484</v>
      </c>
      <c r="AM14" s="28">
        <v>9.1262992746411484</v>
      </c>
      <c r="AN14" s="28">
        <v>9.1262992746411484</v>
      </c>
      <c r="AO14" s="28">
        <v>9.1262992746411484</v>
      </c>
      <c r="AP14" s="28">
        <v>9.1262992746411484</v>
      </c>
      <c r="AQ14" s="28">
        <v>9.1262992746411484</v>
      </c>
      <c r="AR14" s="28">
        <v>9.1262992746411484</v>
      </c>
      <c r="AS14" s="28">
        <v>9.1262992746411484</v>
      </c>
      <c r="AT14" s="28">
        <v>9.1262992746411484</v>
      </c>
      <c r="AU14" s="28">
        <v>9.1262992746411484</v>
      </c>
    </row>
    <row r="15" spans="2:47">
      <c r="B15" s="27" t="s">
        <v>395</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c r="B16" s="27" t="s">
        <v>396</v>
      </c>
      <c r="C16" s="28" t="s">
        <v>498</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row>
    <row r="17" spans="2:47">
      <c r="B17" s="27" t="s">
        <v>501</v>
      </c>
      <c r="C17" s="29" t="s">
        <v>498</v>
      </c>
      <c r="D17" s="30">
        <f t="shared" ref="D17:AU17" si="0">SUM(D3:D16)</f>
        <v>95441.29808204493</v>
      </c>
      <c r="E17" s="30">
        <f t="shared" si="0"/>
        <v>97595.522764905952</v>
      </c>
      <c r="F17" s="30">
        <f t="shared" si="0"/>
        <v>99355.110124294632</v>
      </c>
      <c r="G17" s="30">
        <f t="shared" si="0"/>
        <v>86753.382400329414</v>
      </c>
      <c r="H17" s="30">
        <f t="shared" si="0"/>
        <v>96570.444406291092</v>
      </c>
      <c r="I17" s="30">
        <f t="shared" si="0"/>
        <v>101625.95794173058</v>
      </c>
      <c r="J17" s="30">
        <f t="shared" si="0"/>
        <v>112070.60470143755</v>
      </c>
      <c r="K17" s="30">
        <f t="shared" si="0"/>
        <v>115879.32795110617</v>
      </c>
      <c r="L17" s="30">
        <f t="shared" si="0"/>
        <v>119497.38752670924</v>
      </c>
      <c r="M17" s="30">
        <f t="shared" si="0"/>
        <v>123173.1991940025</v>
      </c>
      <c r="N17" s="30">
        <f t="shared" si="0"/>
        <v>126707.68956560343</v>
      </c>
      <c r="O17" s="30">
        <f t="shared" si="0"/>
        <v>130440.14802135929</v>
      </c>
      <c r="P17" s="30">
        <f t="shared" si="0"/>
        <v>133952.93361019579</v>
      </c>
      <c r="Q17" s="30">
        <f t="shared" si="0"/>
        <v>136998.76765414485</v>
      </c>
      <c r="R17" s="30">
        <f t="shared" si="0"/>
        <v>140180.41544206589</v>
      </c>
      <c r="S17" s="30">
        <f t="shared" si="0"/>
        <v>143196.31411949973</v>
      </c>
      <c r="T17" s="30">
        <f t="shared" si="0"/>
        <v>146858.4923389529</v>
      </c>
      <c r="U17" s="30">
        <f t="shared" si="0"/>
        <v>149985.24678761855</v>
      </c>
      <c r="V17" s="30">
        <f t="shared" si="0"/>
        <v>153190.80808665507</v>
      </c>
      <c r="W17" s="30">
        <f t="shared" si="0"/>
        <v>155843.07628937092</v>
      </c>
      <c r="X17" s="30">
        <f t="shared" si="0"/>
        <v>159044.61650932473</v>
      </c>
      <c r="Y17" s="30">
        <f t="shared" si="0"/>
        <v>161852.12219904171</v>
      </c>
      <c r="Z17" s="30">
        <f t="shared" si="0"/>
        <v>164358.19716019236</v>
      </c>
      <c r="AA17" s="30">
        <f t="shared" si="0"/>
        <v>166860.67900643402</v>
      </c>
      <c r="AB17" s="30">
        <f t="shared" si="0"/>
        <v>169335.02746496926</v>
      </c>
      <c r="AC17" s="30">
        <f t="shared" si="0"/>
        <v>171749.34736909403</v>
      </c>
      <c r="AD17" s="30">
        <f t="shared" si="0"/>
        <v>173814.65901824355</v>
      </c>
      <c r="AE17" s="30">
        <f t="shared" si="0"/>
        <v>175630.4552019877</v>
      </c>
      <c r="AF17" s="30">
        <f t="shared" si="0"/>
        <v>177028.60944780504</v>
      </c>
      <c r="AG17" s="30">
        <f t="shared" si="0"/>
        <v>177967.40818510135</v>
      </c>
      <c r="AH17" s="30">
        <f t="shared" si="0"/>
        <v>178462.21731525665</v>
      </c>
      <c r="AI17" s="30">
        <f t="shared" si="0"/>
        <v>178777.33682639021</v>
      </c>
      <c r="AJ17" s="30">
        <f t="shared" si="0"/>
        <v>177711.89762136331</v>
      </c>
      <c r="AK17" s="30">
        <f t="shared" si="0"/>
        <v>176228.45747406382</v>
      </c>
      <c r="AL17" s="30">
        <f t="shared" si="0"/>
        <v>174396.04500747169</v>
      </c>
      <c r="AM17" s="30">
        <f t="shared" si="0"/>
        <v>172179.067813264</v>
      </c>
      <c r="AN17" s="30">
        <f t="shared" si="0"/>
        <v>169590.32920803392</v>
      </c>
      <c r="AO17" s="30">
        <f t="shared" si="0"/>
        <v>166672.19047865708</v>
      </c>
      <c r="AP17" s="30">
        <f t="shared" si="0"/>
        <v>163495.41472360221</v>
      </c>
      <c r="AQ17" s="30">
        <f t="shared" si="0"/>
        <v>160154.64172000674</v>
      </c>
      <c r="AR17" s="30">
        <f t="shared" si="0"/>
        <v>156759.31639895044</v>
      </c>
      <c r="AS17" s="30">
        <f t="shared" si="0"/>
        <v>153421.52989068403</v>
      </c>
      <c r="AT17" s="30">
        <f t="shared" si="0"/>
        <v>150243.96921075106</v>
      </c>
      <c r="AU17" s="30">
        <f t="shared" si="0"/>
        <v>147310.68089237521</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383</v>
      </c>
      <c r="C20" s="28" t="s">
        <v>498</v>
      </c>
      <c r="D20" s="28">
        <v>36678.438916940773</v>
      </c>
      <c r="E20" s="28">
        <v>36474.414180498279</v>
      </c>
      <c r="F20" s="28">
        <v>37224.171851444669</v>
      </c>
      <c r="G20" s="28">
        <v>31460.261578331374</v>
      </c>
      <c r="H20" s="28">
        <v>38688.136046490617</v>
      </c>
      <c r="I20" s="28">
        <v>41597.474040502035</v>
      </c>
      <c r="J20" s="28">
        <v>50113.133124141626</v>
      </c>
      <c r="K20" s="28">
        <v>51611.558672468593</v>
      </c>
      <c r="L20" s="28">
        <v>52912.766852422203</v>
      </c>
      <c r="M20" s="28">
        <v>54211.396447924999</v>
      </c>
      <c r="N20" s="28">
        <v>55454.0909171288</v>
      </c>
      <c r="O20" s="28">
        <v>56819.957670855438</v>
      </c>
      <c r="P20" s="28">
        <v>58031.374300224154</v>
      </c>
      <c r="Q20" s="28">
        <v>59040.717905513535</v>
      </c>
      <c r="R20" s="28">
        <v>60069.538801559735</v>
      </c>
      <c r="S20" s="28">
        <v>61001.382456964137</v>
      </c>
      <c r="T20" s="28">
        <v>62300.928191626503</v>
      </c>
      <c r="U20" s="28">
        <v>63284.213147822658</v>
      </c>
      <c r="V20" s="28">
        <v>64386.438420405582</v>
      </c>
      <c r="W20" s="28">
        <v>65085.699696751806</v>
      </c>
      <c r="X20" s="28">
        <v>66088.626914271794</v>
      </c>
      <c r="Y20" s="28">
        <v>66851.050853259454</v>
      </c>
      <c r="Z20" s="28">
        <v>67437.783199117664</v>
      </c>
      <c r="AA20" s="28">
        <v>68041.239729184526</v>
      </c>
      <c r="AB20" s="28">
        <v>68578.782524847324</v>
      </c>
      <c r="AC20" s="28">
        <v>69062.361452652316</v>
      </c>
      <c r="AD20" s="28">
        <v>69330.932417214979</v>
      </c>
      <c r="AE20" s="28">
        <v>69434.368158576675</v>
      </c>
      <c r="AF20" s="28">
        <v>69289.221356545168</v>
      </c>
      <c r="AG20" s="28">
        <v>68836.265763326592</v>
      </c>
      <c r="AH20" s="28">
        <v>68091.436075779042</v>
      </c>
      <c r="AI20" s="28">
        <v>67183.965923556374</v>
      </c>
      <c r="AJ20" s="28">
        <v>65398.473101641597</v>
      </c>
      <c r="AK20" s="28">
        <v>63336.827597140931</v>
      </c>
      <c r="AL20" s="28">
        <v>61034.260370185162</v>
      </c>
      <c r="AM20" s="28">
        <v>58412.644797374931</v>
      </c>
      <c r="AN20" s="28">
        <v>55477.144528254197</v>
      </c>
      <c r="AO20" s="28">
        <v>52252.738544497683</v>
      </c>
      <c r="AP20" s="28">
        <v>48785.732600443778</v>
      </c>
      <c r="AQ20" s="28">
        <v>45141.96022392506</v>
      </c>
      <c r="AR20" s="28">
        <v>41401.59034479261</v>
      </c>
      <c r="AS20" s="28">
        <v>37651.47788082336</v>
      </c>
      <c r="AT20" s="28">
        <v>33976.807453641326</v>
      </c>
      <c r="AU20" s="28">
        <v>30453.726523193793</v>
      </c>
    </row>
    <row r="21" spans="2:47">
      <c r="B21" s="27" t="s">
        <v>384</v>
      </c>
      <c r="C21" s="28" t="s">
        <v>498</v>
      </c>
      <c r="D21" s="28">
        <v>49108.496944351857</v>
      </c>
      <c r="E21" s="28">
        <v>51396.400805794801</v>
      </c>
      <c r="F21" s="28">
        <v>52186.471937915718</v>
      </c>
      <c r="G21" s="28">
        <v>50978.782391573011</v>
      </c>
      <c r="H21" s="28">
        <v>50991.340012631546</v>
      </c>
      <c r="I21" s="28">
        <v>53243.079791439122</v>
      </c>
      <c r="J21" s="28">
        <v>56002.483047294758</v>
      </c>
      <c r="K21" s="28">
        <v>57761.835636099357</v>
      </c>
      <c r="L21" s="28">
        <v>59504.895712966565</v>
      </c>
      <c r="M21" s="28">
        <v>61306.785359086585</v>
      </c>
      <c r="N21" s="28">
        <v>63015.381052811812</v>
      </c>
      <c r="O21" s="28">
        <v>64786.497073060316</v>
      </c>
      <c r="P21" s="28">
        <v>66478.08135750462</v>
      </c>
      <c r="Q21" s="28">
        <v>67837.089169401268</v>
      </c>
      <c r="R21" s="28">
        <v>69356.605631564322</v>
      </c>
      <c r="S21" s="28">
        <v>70801.785444887064</v>
      </c>
      <c r="T21" s="28">
        <v>72510.288732181318</v>
      </c>
      <c r="U21" s="28">
        <v>73988.494255877842</v>
      </c>
      <c r="V21" s="28">
        <v>75354.857385344381</v>
      </c>
      <c r="W21" s="28">
        <v>76615.32399975638</v>
      </c>
      <c r="X21" s="28">
        <v>78094.937686736928</v>
      </c>
      <c r="Y21" s="28">
        <v>79386.894867632713</v>
      </c>
      <c r="Z21" s="28">
        <v>80467.508017786502</v>
      </c>
      <c r="AA21" s="28">
        <v>81220.662176789338</v>
      </c>
      <c r="AB21" s="28">
        <v>81359.078928386269</v>
      </c>
      <c r="AC21" s="28">
        <v>80645.246335363539</v>
      </c>
      <c r="AD21" s="28">
        <v>79300.233419322089</v>
      </c>
      <c r="AE21" s="28">
        <v>77700.36031049244</v>
      </c>
      <c r="AF21" s="28">
        <v>75856.583884794934</v>
      </c>
      <c r="AG21" s="28">
        <v>73866.044951715856</v>
      </c>
      <c r="AH21" s="28">
        <v>71697.502685722589</v>
      </c>
      <c r="AI21" s="28">
        <v>69452.460922266037</v>
      </c>
      <c r="AJ21" s="28">
        <v>66740.669121110346</v>
      </c>
      <c r="AK21" s="28">
        <v>63820.240717007204</v>
      </c>
      <c r="AL21" s="28">
        <v>60991.996155860106</v>
      </c>
      <c r="AM21" s="28">
        <v>58008.730497799501</v>
      </c>
      <c r="AN21" s="28">
        <v>54841.415906953567</v>
      </c>
      <c r="AO21" s="28">
        <v>51504.670262735832</v>
      </c>
      <c r="AP21" s="28">
        <v>48039.187708050267</v>
      </c>
      <c r="AQ21" s="28">
        <v>44504.087144152167</v>
      </c>
      <c r="AR21" s="28">
        <v>40965.032726963313</v>
      </c>
      <c r="AS21" s="28">
        <v>37486.815566131503</v>
      </c>
      <c r="AT21" s="28">
        <v>34124.067274940309</v>
      </c>
      <c r="AU21" s="28">
        <v>30917.078023638296</v>
      </c>
    </row>
    <row r="22" spans="2:47">
      <c r="B22" s="27" t="s">
        <v>385</v>
      </c>
      <c r="C22" s="28" t="s">
        <v>498</v>
      </c>
      <c r="D22" s="28">
        <v>447.13377742000006</v>
      </c>
      <c r="E22" s="28">
        <v>584.94084649999991</v>
      </c>
      <c r="F22" s="28">
        <v>737.12772929333084</v>
      </c>
      <c r="G22" s="28">
        <v>531.53970023894942</v>
      </c>
      <c r="H22" s="28">
        <v>649.72080507184808</v>
      </c>
      <c r="I22" s="28">
        <v>755.71993689269971</v>
      </c>
      <c r="J22" s="28">
        <v>399.30582104080253</v>
      </c>
      <c r="K22" s="28">
        <v>423.09440534308823</v>
      </c>
      <c r="L22" s="28">
        <v>447.52445853367612</v>
      </c>
      <c r="M22" s="28">
        <v>459.51848448624361</v>
      </c>
      <c r="N22" s="28">
        <v>472.95518243686723</v>
      </c>
      <c r="O22" s="28">
        <v>489.00245416240108</v>
      </c>
      <c r="P22" s="28">
        <v>506.76004007575136</v>
      </c>
      <c r="Q22" s="28">
        <v>578.55486275035173</v>
      </c>
      <c r="R22" s="28">
        <v>602.78278750599839</v>
      </c>
      <c r="S22" s="28">
        <v>629.32503345694374</v>
      </c>
      <c r="T22" s="28">
        <v>663.68250609433562</v>
      </c>
      <c r="U22" s="28">
        <v>702.16736526914201</v>
      </c>
      <c r="V22" s="28">
        <v>804.85980651838508</v>
      </c>
      <c r="W22" s="28">
        <v>859.08024270559429</v>
      </c>
      <c r="X22" s="28">
        <v>928.5331479723958</v>
      </c>
      <c r="Y22" s="28">
        <v>1011.495006680852</v>
      </c>
      <c r="Z22" s="28">
        <v>1111.599435339333</v>
      </c>
      <c r="AA22" s="28">
        <v>1258.230825467082</v>
      </c>
      <c r="AB22" s="28">
        <v>1411.5050941861698</v>
      </c>
      <c r="AC22" s="28">
        <v>1601.7398706389606</v>
      </c>
      <c r="AD22" s="28">
        <v>1834.7506106867743</v>
      </c>
      <c r="AE22" s="28">
        <v>2122.3988874724505</v>
      </c>
      <c r="AF22" s="28">
        <v>2487.5931771944797</v>
      </c>
      <c r="AG22" s="28">
        <v>2918.5103348415519</v>
      </c>
      <c r="AH22" s="28">
        <v>3443.6483571395543</v>
      </c>
      <c r="AI22" s="28">
        <v>4088.548611203883</v>
      </c>
      <c r="AJ22" s="28">
        <v>4828.8799493739871</v>
      </c>
      <c r="AK22" s="28">
        <v>5720.0903253916431</v>
      </c>
      <c r="AL22" s="28">
        <v>6735.58110259976</v>
      </c>
      <c r="AM22" s="28">
        <v>7911.5296695564211</v>
      </c>
      <c r="AN22" s="28">
        <v>9242.7975710259707</v>
      </c>
      <c r="AO22" s="28">
        <v>10717.069181242225</v>
      </c>
      <c r="AP22" s="28">
        <v>12311.504248328634</v>
      </c>
      <c r="AQ22" s="28">
        <v>13993.81453313177</v>
      </c>
      <c r="AR22" s="28">
        <v>15725.275598774024</v>
      </c>
      <c r="AS22" s="28">
        <v>17464.913936972014</v>
      </c>
      <c r="AT22" s="28">
        <v>19173.812029090841</v>
      </c>
      <c r="AU22" s="28">
        <v>20818.566808078536</v>
      </c>
    </row>
    <row r="23" spans="2:47">
      <c r="B23" s="27" t="s">
        <v>386</v>
      </c>
      <c r="C23" s="28" t="s">
        <v>498</v>
      </c>
      <c r="D23" s="28">
        <v>276.6806449</v>
      </c>
      <c r="E23" s="28">
        <v>229.61807317549975</v>
      </c>
      <c r="F23" s="28">
        <v>131.18885794589795</v>
      </c>
      <c r="G23" s="28">
        <v>149.33463642000001</v>
      </c>
      <c r="H23" s="28">
        <v>190.38368924739999</v>
      </c>
      <c r="I23" s="28">
        <v>192.92956271600002</v>
      </c>
      <c r="J23" s="28">
        <v>75.181836232143652</v>
      </c>
      <c r="K23" s="28">
        <v>77.736869662618957</v>
      </c>
      <c r="L23" s="28">
        <v>79.905011493010051</v>
      </c>
      <c r="M23" s="28">
        <v>82.1265292400644</v>
      </c>
      <c r="N23" s="28">
        <v>84.42285170431623</v>
      </c>
      <c r="O23" s="28">
        <v>87.055335991775934</v>
      </c>
      <c r="P23" s="28">
        <v>89.365769730869729</v>
      </c>
      <c r="Q23" s="28">
        <v>91.174321984531417</v>
      </c>
      <c r="R23" s="28">
        <v>93.004179187781233</v>
      </c>
      <c r="S23" s="28">
        <v>94.613293044249744</v>
      </c>
      <c r="T23" s="28">
        <v>97.338069457837037</v>
      </c>
      <c r="U23" s="28">
        <v>99.254015495173888</v>
      </c>
      <c r="V23" s="28">
        <v>101.6293650662395</v>
      </c>
      <c r="W23" s="28">
        <v>102.93492830886498</v>
      </c>
      <c r="X23" s="28">
        <v>105.2583377479757</v>
      </c>
      <c r="Y23" s="28">
        <v>107.20568857529145</v>
      </c>
      <c r="Z23" s="28">
        <v>108.79664450057615</v>
      </c>
      <c r="AA23" s="28">
        <v>110.65113768831958</v>
      </c>
      <c r="AB23" s="28">
        <v>112.55841822811547</v>
      </c>
      <c r="AC23" s="28">
        <v>114.60419991717379</v>
      </c>
      <c r="AD23" s="28">
        <v>116.33924036051314</v>
      </c>
      <c r="AE23" s="28">
        <v>117.98145155078892</v>
      </c>
      <c r="AF23" s="28">
        <v>119.44258064902537</v>
      </c>
      <c r="AG23" s="28">
        <v>120.59012254563123</v>
      </c>
      <c r="AH23" s="28">
        <v>121.48818428163165</v>
      </c>
      <c r="AI23" s="28">
        <v>122.68161782214321</v>
      </c>
      <c r="AJ23" s="28">
        <v>122.96376085217335</v>
      </c>
      <c r="AK23" s="28">
        <v>123.27831746429524</v>
      </c>
      <c r="AL23" s="28">
        <v>123.93635443341284</v>
      </c>
      <c r="AM23" s="28">
        <v>124.52959748365916</v>
      </c>
      <c r="AN23" s="28">
        <v>125.05210981850232</v>
      </c>
      <c r="AO23" s="28">
        <v>125.50126248869238</v>
      </c>
      <c r="AP23" s="28">
        <v>125.87897300188531</v>
      </c>
      <c r="AQ23" s="28">
        <v>126.19262408057628</v>
      </c>
      <c r="AR23" s="28">
        <v>126.45535330442752</v>
      </c>
      <c r="AS23" s="28">
        <v>126.68548217485873</v>
      </c>
      <c r="AT23" s="28">
        <v>126.90502317890585</v>
      </c>
      <c r="AU23" s="28">
        <v>127.13746101981899</v>
      </c>
    </row>
    <row r="24" spans="2:47">
      <c r="B24" s="27" t="s">
        <v>634</v>
      </c>
      <c r="C24" s="28" t="s">
        <v>498</v>
      </c>
      <c r="D24" s="28">
        <v>183.36118649700001</v>
      </c>
      <c r="E24" s="28">
        <v>150.70036131500001</v>
      </c>
      <c r="F24" s="28">
        <v>154.520615472</v>
      </c>
      <c r="G24" s="28">
        <v>80.718187138999994</v>
      </c>
      <c r="H24" s="28">
        <v>86.504180018</v>
      </c>
      <c r="I24" s="28">
        <v>91.988026831799999</v>
      </c>
      <c r="J24" s="28">
        <v>6.732169756521623</v>
      </c>
      <c r="K24" s="28">
        <v>6.8671901644588376</v>
      </c>
      <c r="L24" s="28">
        <v>6.9455567147731037</v>
      </c>
      <c r="M24" s="28">
        <v>7.0097891001560466</v>
      </c>
      <c r="N24" s="28">
        <v>7.0406301699314033</v>
      </c>
      <c r="O24" s="28">
        <v>7.0871654191824893</v>
      </c>
      <c r="P24" s="28">
        <v>7.0827209626614884</v>
      </c>
      <c r="Q24" s="28">
        <v>7.0150677968018371</v>
      </c>
      <c r="R24" s="28">
        <v>6.9379970036948952</v>
      </c>
      <c r="S24" s="28">
        <v>6.8292656166195158</v>
      </c>
      <c r="T24" s="28">
        <v>6.8022557516444193</v>
      </c>
      <c r="U24" s="28">
        <v>6.6956010853080361</v>
      </c>
      <c r="V24" s="28">
        <v>6.6134325824268636</v>
      </c>
      <c r="W24" s="28">
        <v>6.4439556920835779</v>
      </c>
      <c r="X24" s="28">
        <v>6.3397059619444285</v>
      </c>
      <c r="Y24" s="28">
        <v>6.2028634670427412</v>
      </c>
      <c r="Z24" s="28">
        <v>6.0394842899157668</v>
      </c>
      <c r="AA24" s="28">
        <v>5.8892454579326401</v>
      </c>
      <c r="AB24" s="28">
        <v>5.7393554431611591</v>
      </c>
      <c r="AC24" s="28">
        <v>5.5946470143695883</v>
      </c>
      <c r="AD24" s="28">
        <v>5.4338523280932929</v>
      </c>
      <c r="AE24" s="28">
        <v>5.2703472437978727</v>
      </c>
      <c r="AF24" s="28">
        <v>5.1022098767388</v>
      </c>
      <c r="AG24" s="28">
        <v>4.926611172529646</v>
      </c>
      <c r="AH24" s="28">
        <v>4.7489218525558794</v>
      </c>
      <c r="AI24" s="28">
        <v>4.5895198376146329</v>
      </c>
      <c r="AJ24" s="28">
        <v>4.412013468014587</v>
      </c>
      <c r="AK24" s="28">
        <v>4.249175188639879</v>
      </c>
      <c r="AL24" s="28">
        <v>4.102395071481137</v>
      </c>
      <c r="AM24" s="28">
        <v>3.9660712106840696</v>
      </c>
      <c r="AN24" s="28">
        <v>3.8397013869859684</v>
      </c>
      <c r="AO24" s="28">
        <v>3.7228354838361852</v>
      </c>
      <c r="AP24" s="28">
        <v>3.6150728677311643</v>
      </c>
      <c r="AQ24" s="28">
        <v>3.5160541264831879</v>
      </c>
      <c r="AR24" s="28">
        <v>3.4254466490402606</v>
      </c>
      <c r="AS24" s="28">
        <v>3.342924896719369</v>
      </c>
      <c r="AT24" s="28">
        <v>3.2681483253534793</v>
      </c>
      <c r="AU24" s="28">
        <v>3.2007421440261914</v>
      </c>
    </row>
    <row r="25" spans="2:47">
      <c r="B25" s="27" t="s">
        <v>388</v>
      </c>
      <c r="C25" s="28" t="s">
        <v>498</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row>
    <row r="26" spans="2:47">
      <c r="B26" s="27" t="s">
        <v>389</v>
      </c>
      <c r="C26" s="28" t="s">
        <v>498</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row>
    <row r="27" spans="2:47">
      <c r="B27" s="27" t="s">
        <v>390</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391</v>
      </c>
      <c r="C28" s="28" t="s">
        <v>498</v>
      </c>
      <c r="D28" s="28">
        <v>0</v>
      </c>
      <c r="E28" s="28">
        <v>0</v>
      </c>
      <c r="F28" s="28">
        <v>0</v>
      </c>
      <c r="G28" s="28">
        <v>0</v>
      </c>
      <c r="H28" s="28">
        <v>0</v>
      </c>
      <c r="I28" s="28">
        <v>0</v>
      </c>
      <c r="J28" s="28">
        <v>1.3951717089297968</v>
      </c>
      <c r="K28" s="28">
        <v>4.3886150700782824</v>
      </c>
      <c r="L28" s="28">
        <v>10.168085592329069</v>
      </c>
      <c r="M28" s="28">
        <v>20.925885601090634</v>
      </c>
      <c r="N28" s="28">
        <v>38.104306926368899</v>
      </c>
      <c r="O28" s="28">
        <v>65.247671122578751</v>
      </c>
      <c r="P28" s="28">
        <v>104.59870834257271</v>
      </c>
      <c r="Q28" s="28">
        <v>157.1909614894235</v>
      </c>
      <c r="R28" s="28">
        <v>212.58069956629458</v>
      </c>
      <c r="S28" s="28">
        <v>271.26694806975644</v>
      </c>
      <c r="T28" s="28">
        <v>339.39761683486569</v>
      </c>
      <c r="U28" s="28">
        <v>416.05262043939416</v>
      </c>
      <c r="V28" s="28">
        <v>502.84285383953852</v>
      </c>
      <c r="W28" s="28">
        <v>596.10181080203324</v>
      </c>
      <c r="X28" s="28">
        <v>704.40676811966046</v>
      </c>
      <c r="Y28" s="28">
        <v>835.1548720623656</v>
      </c>
      <c r="Z28" s="28">
        <v>1028.4631387522386</v>
      </c>
      <c r="AA28" s="28">
        <v>1443.7986198784456</v>
      </c>
      <c r="AB28" s="28">
        <v>2398.8857721664212</v>
      </c>
      <c r="AC28" s="28">
        <v>4031.2069592957487</v>
      </c>
      <c r="AD28" s="28">
        <v>6052.7997841321558</v>
      </c>
      <c r="AE28" s="28">
        <v>8191.3405246129932</v>
      </c>
      <c r="AF28" s="28">
        <v>10353.064499649567</v>
      </c>
      <c r="AG28" s="28">
        <v>12483.825663345737</v>
      </c>
      <c r="AH28" s="28">
        <v>14586.892809761137</v>
      </c>
      <c r="AI28" s="28">
        <v>16670.401023744809</v>
      </c>
      <c r="AJ28" s="28">
        <v>18670.719622595247</v>
      </c>
      <c r="AK28" s="28">
        <v>20632.000991401652</v>
      </c>
      <c r="AL28" s="28">
        <v>22330.058928541966</v>
      </c>
      <c r="AM28" s="28">
        <v>23996.139119339194</v>
      </c>
      <c r="AN28" s="28">
        <v>25662.125118731739</v>
      </c>
      <c r="AO28" s="28">
        <v>27338.226228250594</v>
      </c>
      <c r="AP28" s="28">
        <v>29027.874235130163</v>
      </c>
      <c r="AQ28" s="28">
        <v>30730.931434583654</v>
      </c>
      <c r="AR28" s="28">
        <v>32447.831610482906</v>
      </c>
      <c r="AS28" s="28">
        <v>34178.462803207374</v>
      </c>
      <c r="AT28" s="28">
        <v>35923.230796059717</v>
      </c>
      <c r="AU28" s="28">
        <v>37682.047052617687</v>
      </c>
    </row>
    <row r="29" spans="2:47">
      <c r="B29" s="27" t="s">
        <v>392</v>
      </c>
      <c r="C29" s="28" t="s">
        <v>498</v>
      </c>
      <c r="D29" s="28">
        <v>3529.5540071762248</v>
      </c>
      <c r="E29" s="28">
        <v>2630.5322024885672</v>
      </c>
      <c r="F29" s="28">
        <v>2630.5322024885672</v>
      </c>
      <c r="G29" s="28">
        <v>793.01015849999987</v>
      </c>
      <c r="H29" s="28">
        <v>1970.3499164999998</v>
      </c>
      <c r="I29" s="28">
        <v>1285.1745165</v>
      </c>
      <c r="J29" s="28">
        <v>975.48442168478743</v>
      </c>
      <c r="K29" s="28">
        <v>994.27349224448801</v>
      </c>
      <c r="L29" s="28">
        <v>1021.1888284215333</v>
      </c>
      <c r="M29" s="28">
        <v>1045.3197154101426</v>
      </c>
      <c r="N29" s="28">
        <v>1067.862896138198</v>
      </c>
      <c r="O29" s="28">
        <v>1089.1435841610805</v>
      </c>
      <c r="P29" s="28">
        <v>1111.1410450588926</v>
      </c>
      <c r="Q29" s="28">
        <v>1133.6687028229296</v>
      </c>
      <c r="R29" s="28">
        <v>1155.9165189659054</v>
      </c>
      <c r="S29" s="28">
        <v>1178.2072181958708</v>
      </c>
      <c r="T29" s="28">
        <v>1198.312500481743</v>
      </c>
      <c r="U29" s="28">
        <v>1219.3079674575188</v>
      </c>
      <c r="V29" s="28">
        <v>1239.1013921959252</v>
      </c>
      <c r="W29" s="28">
        <v>1260.0229913062262</v>
      </c>
      <c r="X29" s="28">
        <v>1278.7673814563318</v>
      </c>
      <c r="Y29" s="28">
        <v>1297.4343815005634</v>
      </c>
      <c r="Z29" s="28">
        <v>1315.9235842111955</v>
      </c>
      <c r="AA29" s="28">
        <v>1333.2512083090267</v>
      </c>
      <c r="AB29" s="28">
        <v>1349.6851773736416</v>
      </c>
      <c r="AC29" s="28">
        <v>1365.0540828669964</v>
      </c>
      <c r="AD29" s="28">
        <v>1379.9511278824953</v>
      </c>
      <c r="AE29" s="28">
        <v>1394.0049185524942</v>
      </c>
      <c r="AF29" s="28">
        <v>1407.2837051013919</v>
      </c>
      <c r="AG29" s="28">
        <v>1419.916173762741</v>
      </c>
      <c r="AH29" s="28">
        <v>1431.7586233257887</v>
      </c>
      <c r="AI29" s="28">
        <v>1442.0156953283717</v>
      </c>
      <c r="AJ29" s="28">
        <v>1452.165618428045</v>
      </c>
      <c r="AK29" s="28">
        <v>1461.0027652397296</v>
      </c>
      <c r="AL29" s="28">
        <v>1468.0819741317064</v>
      </c>
      <c r="AM29" s="28">
        <v>1475.1101705638996</v>
      </c>
      <c r="AN29" s="28">
        <v>1482.2223569907101</v>
      </c>
      <c r="AO29" s="28">
        <v>1489.3670126160914</v>
      </c>
      <c r="AP29" s="28">
        <v>1496.5644357729968</v>
      </c>
      <c r="AQ29" s="28">
        <v>1503.8072790587373</v>
      </c>
      <c r="AR29" s="28">
        <v>1511.0988432463066</v>
      </c>
      <c r="AS29" s="28">
        <v>1518.4383340101697</v>
      </c>
      <c r="AT29" s="28">
        <v>1525.8265381529657</v>
      </c>
      <c r="AU29" s="28">
        <v>1533.2636382786159</v>
      </c>
    </row>
    <row r="30" spans="2:47">
      <c r="B30" s="27" t="s">
        <v>393</v>
      </c>
      <c r="C30" s="28" t="s">
        <v>498</v>
      </c>
      <c r="D30" s="28">
        <v>5162.7460769790841</v>
      </c>
      <c r="E30" s="28">
        <v>6074.4669915537943</v>
      </c>
      <c r="F30" s="28">
        <v>6238.1163132344245</v>
      </c>
      <c r="G30" s="28">
        <v>2717.4244334307541</v>
      </c>
      <c r="H30" s="28">
        <v>3971.6934807513067</v>
      </c>
      <c r="I30" s="28">
        <v>4435.0760854857381</v>
      </c>
      <c r="J30" s="28">
        <v>4487.762810303333</v>
      </c>
      <c r="K30" s="28">
        <v>4990.4467707788417</v>
      </c>
      <c r="L30" s="28">
        <v>5504.8667212904929</v>
      </c>
      <c r="M30" s="28">
        <v>6030.9906838786155</v>
      </c>
      <c r="N30" s="28">
        <v>6558.7054290125052</v>
      </c>
      <c r="O30" s="28">
        <v>7087.0307673118605</v>
      </c>
      <c r="P30" s="28">
        <v>7615.4033690216229</v>
      </c>
      <c r="Q30" s="28">
        <v>8144.2303631113427</v>
      </c>
      <c r="R30" s="28">
        <v>8673.922527437493</v>
      </c>
      <c r="S30" s="28">
        <v>9203.7781599904283</v>
      </c>
      <c r="T30" s="28">
        <v>9732.6161672499929</v>
      </c>
      <c r="U30" s="28">
        <v>10259.935514896839</v>
      </c>
      <c r="V30" s="28">
        <v>10785.244077737332</v>
      </c>
      <c r="W30" s="28">
        <v>11307.965992228783</v>
      </c>
      <c r="X30" s="28">
        <v>11827.238152871103</v>
      </c>
      <c r="Y30" s="28">
        <v>12341.899381152161</v>
      </c>
      <c r="Z30" s="28">
        <v>12850.724547917511</v>
      </c>
      <c r="AA30" s="28">
        <v>13352.533207737104</v>
      </c>
      <c r="AB30" s="28">
        <v>13846.047471288663</v>
      </c>
      <c r="AC30" s="28">
        <v>14329.878291641986</v>
      </c>
      <c r="AD30" s="28">
        <v>14802.527600362107</v>
      </c>
      <c r="AE30" s="28">
        <v>15262.432670503154</v>
      </c>
      <c r="AF30" s="28">
        <v>15708.017496505876</v>
      </c>
      <c r="AG30" s="28">
        <v>16137.701553551247</v>
      </c>
      <c r="AH30" s="28">
        <v>16549.887264006091</v>
      </c>
      <c r="AI30" s="28">
        <v>16942.975233358226</v>
      </c>
      <c r="AJ30" s="28">
        <v>17315.384300667156</v>
      </c>
      <c r="AK30" s="28">
        <v>17665.574219444599</v>
      </c>
      <c r="AL30" s="28">
        <v>17992.062987240079</v>
      </c>
      <c r="AM30" s="28">
        <v>18298.818182786512</v>
      </c>
      <c r="AN30" s="28">
        <v>18589.25689872287</v>
      </c>
      <c r="AO30" s="28">
        <v>18866.304101626203</v>
      </c>
      <c r="AP30" s="28">
        <v>19132.452156359315</v>
      </c>
      <c r="AQ30" s="28">
        <v>19389.817369142387</v>
      </c>
      <c r="AR30" s="28">
        <v>19640.191146121691</v>
      </c>
      <c r="AS30" s="28">
        <v>19885.085646680905</v>
      </c>
      <c r="AT30" s="28">
        <v>20125.774822762924</v>
      </c>
      <c r="AU30" s="28">
        <v>20363.330907917636</v>
      </c>
    </row>
    <row r="31" spans="2:47">
      <c r="B31" s="27" t="s">
        <v>394</v>
      </c>
      <c r="C31" s="28" t="s">
        <v>498</v>
      </c>
      <c r="D31" s="28">
        <v>54.886527780000009</v>
      </c>
      <c r="E31" s="28">
        <v>54.449303579999992</v>
      </c>
      <c r="F31" s="28">
        <v>52.980616500000004</v>
      </c>
      <c r="G31" s="28">
        <v>42.311314696321581</v>
      </c>
      <c r="H31" s="28">
        <v>22.316275580374558</v>
      </c>
      <c r="I31" s="28">
        <v>24.515981363185173</v>
      </c>
      <c r="J31" s="28">
        <v>9.1262992746411484</v>
      </c>
      <c r="K31" s="28">
        <v>9.1262992746411484</v>
      </c>
      <c r="L31" s="28">
        <v>9.1262992746411484</v>
      </c>
      <c r="M31" s="28">
        <v>9.1262992746411484</v>
      </c>
      <c r="N31" s="28">
        <v>9.1262992746411484</v>
      </c>
      <c r="O31" s="28">
        <v>9.1262992746411484</v>
      </c>
      <c r="P31" s="28">
        <v>9.1262992746411484</v>
      </c>
      <c r="Q31" s="28">
        <v>9.1262992746411484</v>
      </c>
      <c r="R31" s="28">
        <v>9.1262992746411484</v>
      </c>
      <c r="S31" s="28">
        <v>9.1262992746411484</v>
      </c>
      <c r="T31" s="28">
        <v>9.1262992746411484</v>
      </c>
      <c r="U31" s="28">
        <v>9.1262992746411484</v>
      </c>
      <c r="V31" s="28">
        <v>9.1262992746411484</v>
      </c>
      <c r="W31" s="28">
        <v>9.1262992746411484</v>
      </c>
      <c r="X31" s="28">
        <v>9.1262992746411484</v>
      </c>
      <c r="Y31" s="28">
        <v>9.1262992746411484</v>
      </c>
      <c r="Z31" s="28">
        <v>9.1262992746411484</v>
      </c>
      <c r="AA31" s="28">
        <v>9.1262992746411484</v>
      </c>
      <c r="AB31" s="28">
        <v>9.1262992746411484</v>
      </c>
      <c r="AC31" s="28">
        <v>9.1262992746411484</v>
      </c>
      <c r="AD31" s="28">
        <v>9.1262992746411484</v>
      </c>
      <c r="AE31" s="28">
        <v>9.1262992746411484</v>
      </c>
      <c r="AF31" s="28">
        <v>9.1262992746411484</v>
      </c>
      <c r="AG31" s="28">
        <v>9.1262992746411484</v>
      </c>
      <c r="AH31" s="28">
        <v>9.1262992746411484</v>
      </c>
      <c r="AI31" s="28">
        <v>9.1262992746411484</v>
      </c>
      <c r="AJ31" s="28">
        <v>9.1262992746411484</v>
      </c>
      <c r="AK31" s="28">
        <v>9.1262992746411484</v>
      </c>
      <c r="AL31" s="28">
        <v>9.1262992746411484</v>
      </c>
      <c r="AM31" s="28">
        <v>9.1262992746411484</v>
      </c>
      <c r="AN31" s="28">
        <v>9.1262992746411484</v>
      </c>
      <c r="AO31" s="28">
        <v>9.1262992746411484</v>
      </c>
      <c r="AP31" s="28">
        <v>9.1262992746411484</v>
      </c>
      <c r="AQ31" s="28">
        <v>9.1262992746411484</v>
      </c>
      <c r="AR31" s="28">
        <v>9.1262992746411484</v>
      </c>
      <c r="AS31" s="28">
        <v>9.1262992746411484</v>
      </c>
      <c r="AT31" s="28">
        <v>9.1262992746411484</v>
      </c>
      <c r="AU31" s="28">
        <v>9.1262992746411484</v>
      </c>
    </row>
    <row r="32" spans="2:47">
      <c r="B32" s="27" t="s">
        <v>395</v>
      </c>
      <c r="C32" s="28" t="s">
        <v>498</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row>
    <row r="33" spans="2:47">
      <c r="B33" s="27" t="s">
        <v>396</v>
      </c>
      <c r="C33" s="28" t="s">
        <v>498</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row>
    <row r="34" spans="2:47">
      <c r="B34" s="27" t="s">
        <v>501</v>
      </c>
      <c r="C34" s="29" t="s">
        <v>498</v>
      </c>
      <c r="D34" s="30">
        <f t="shared" ref="D34:AU34" si="1">SUM(D20:D33)</f>
        <v>95441.29808204493</v>
      </c>
      <c r="E34" s="30">
        <f t="shared" si="1"/>
        <v>97595.522764905952</v>
      </c>
      <c r="F34" s="30">
        <f t="shared" si="1"/>
        <v>99355.110124294632</v>
      </c>
      <c r="G34" s="30">
        <f t="shared" si="1"/>
        <v>86753.382400329414</v>
      </c>
      <c r="H34" s="30">
        <f t="shared" si="1"/>
        <v>96570.444406291092</v>
      </c>
      <c r="I34" s="30">
        <f t="shared" si="1"/>
        <v>101625.95794173058</v>
      </c>
      <c r="J34" s="30">
        <f t="shared" si="1"/>
        <v>112070.60470143755</v>
      </c>
      <c r="K34" s="30">
        <f t="shared" si="1"/>
        <v>115879.32795110617</v>
      </c>
      <c r="L34" s="30">
        <f t="shared" si="1"/>
        <v>119497.38752670924</v>
      </c>
      <c r="M34" s="30">
        <f t="shared" si="1"/>
        <v>123173.1991940025</v>
      </c>
      <c r="N34" s="30">
        <f t="shared" si="1"/>
        <v>126707.68956560343</v>
      </c>
      <c r="O34" s="30">
        <f t="shared" si="1"/>
        <v>130440.14802135929</v>
      </c>
      <c r="P34" s="30">
        <f t="shared" si="1"/>
        <v>133952.93361019579</v>
      </c>
      <c r="Q34" s="30">
        <f t="shared" si="1"/>
        <v>136998.76765414485</v>
      </c>
      <c r="R34" s="30">
        <f t="shared" si="1"/>
        <v>140180.41544206589</v>
      </c>
      <c r="S34" s="30">
        <f t="shared" si="1"/>
        <v>143196.31411949973</v>
      </c>
      <c r="T34" s="30">
        <f t="shared" si="1"/>
        <v>146858.4923389529</v>
      </c>
      <c r="U34" s="30">
        <f t="shared" si="1"/>
        <v>149985.24678761855</v>
      </c>
      <c r="V34" s="30">
        <f t="shared" si="1"/>
        <v>153190.71303296447</v>
      </c>
      <c r="W34" s="30">
        <f t="shared" si="1"/>
        <v>155842.69991682642</v>
      </c>
      <c r="X34" s="30">
        <f t="shared" si="1"/>
        <v>159043.23439441278</v>
      </c>
      <c r="Y34" s="30">
        <f t="shared" si="1"/>
        <v>161846.46421360504</v>
      </c>
      <c r="Z34" s="30">
        <f t="shared" si="1"/>
        <v>164335.96435118958</v>
      </c>
      <c r="AA34" s="30">
        <f t="shared" si="1"/>
        <v>166775.38244978641</v>
      </c>
      <c r="AB34" s="30">
        <f t="shared" si="1"/>
        <v>169071.40904119439</v>
      </c>
      <c r="AC34" s="30">
        <f t="shared" si="1"/>
        <v>171164.81213866573</v>
      </c>
      <c r="AD34" s="30">
        <f t="shared" si="1"/>
        <v>172832.09435156389</v>
      </c>
      <c r="AE34" s="30">
        <f t="shared" si="1"/>
        <v>174237.28356827944</v>
      </c>
      <c r="AF34" s="30">
        <f t="shared" si="1"/>
        <v>175235.43520959179</v>
      </c>
      <c r="AG34" s="30">
        <f t="shared" si="1"/>
        <v>175796.90747353656</v>
      </c>
      <c r="AH34" s="30">
        <f t="shared" si="1"/>
        <v>175936.48922114304</v>
      </c>
      <c r="AI34" s="30">
        <f t="shared" si="1"/>
        <v>175916.76484639209</v>
      </c>
      <c r="AJ34" s="30">
        <f t="shared" si="1"/>
        <v>174542.79378741121</v>
      </c>
      <c r="AK34" s="30">
        <f t="shared" si="1"/>
        <v>172772.39040755332</v>
      </c>
      <c r="AL34" s="30">
        <f t="shared" si="1"/>
        <v>170689.20656733832</v>
      </c>
      <c r="AM34" s="30">
        <f t="shared" si="1"/>
        <v>168240.59440538945</v>
      </c>
      <c r="AN34" s="30">
        <f t="shared" si="1"/>
        <v>165432.98049115916</v>
      </c>
      <c r="AO34" s="30">
        <f t="shared" si="1"/>
        <v>162306.72572821582</v>
      </c>
      <c r="AP34" s="30">
        <f t="shared" si="1"/>
        <v>158931.93572922944</v>
      </c>
      <c r="AQ34" s="30">
        <f t="shared" si="1"/>
        <v>155403.25296147549</v>
      </c>
      <c r="AR34" s="30">
        <f t="shared" si="1"/>
        <v>151830.02736960896</v>
      </c>
      <c r="AS34" s="30">
        <f t="shared" si="1"/>
        <v>148324.34887417153</v>
      </c>
      <c r="AT34" s="30">
        <f t="shared" si="1"/>
        <v>144988.818385427</v>
      </c>
      <c r="AU34" s="30">
        <f t="shared" si="1"/>
        <v>141907.47745616306</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383</v>
      </c>
      <c r="C37" s="28" t="s">
        <v>498</v>
      </c>
      <c r="D37" s="28">
        <f t="shared" ref="D37:AU42" si="2">+D3-D20</f>
        <v>0</v>
      </c>
      <c r="E37" s="28">
        <f t="shared" si="2"/>
        <v>0</v>
      </c>
      <c r="F37" s="28">
        <f t="shared" si="2"/>
        <v>0</v>
      </c>
      <c r="G37" s="28">
        <f t="shared" si="2"/>
        <v>0</v>
      </c>
      <c r="H37" s="28">
        <f t="shared" si="2"/>
        <v>0</v>
      </c>
      <c r="I37" s="28">
        <f t="shared" si="2"/>
        <v>0</v>
      </c>
      <c r="J37" s="28">
        <f t="shared" si="2"/>
        <v>0</v>
      </c>
      <c r="K37" s="28">
        <f t="shared" si="2"/>
        <v>0</v>
      </c>
      <c r="L37" s="28">
        <f t="shared" si="2"/>
        <v>0</v>
      </c>
      <c r="M37" s="28">
        <f t="shared" si="2"/>
        <v>0</v>
      </c>
      <c r="N37" s="28">
        <f t="shared" si="2"/>
        <v>0</v>
      </c>
      <c r="O37" s="28">
        <f t="shared" si="2"/>
        <v>0</v>
      </c>
      <c r="P37" s="28">
        <f t="shared" si="2"/>
        <v>0</v>
      </c>
      <c r="Q37" s="28">
        <f t="shared" si="2"/>
        <v>0</v>
      </c>
      <c r="R37" s="28">
        <f t="shared" si="2"/>
        <v>0</v>
      </c>
      <c r="S37" s="28">
        <f t="shared" si="2"/>
        <v>0</v>
      </c>
      <c r="T37" s="28">
        <f t="shared" si="2"/>
        <v>0</v>
      </c>
      <c r="U37" s="28">
        <f t="shared" si="2"/>
        <v>0</v>
      </c>
      <c r="V37" s="28">
        <f t="shared" si="2"/>
        <v>0</v>
      </c>
      <c r="W37" s="28">
        <f t="shared" si="2"/>
        <v>0</v>
      </c>
      <c r="X37" s="28">
        <f t="shared" si="2"/>
        <v>0</v>
      </c>
      <c r="Y37" s="28">
        <f t="shared" si="2"/>
        <v>0</v>
      </c>
      <c r="Z37" s="28">
        <f t="shared" si="2"/>
        <v>0</v>
      </c>
      <c r="AA37" s="28">
        <f t="shared" si="2"/>
        <v>0</v>
      </c>
      <c r="AB37" s="28">
        <f t="shared" si="2"/>
        <v>0</v>
      </c>
      <c r="AC37" s="28">
        <f t="shared" si="2"/>
        <v>0</v>
      </c>
      <c r="AD37" s="28">
        <f t="shared" si="2"/>
        <v>0</v>
      </c>
      <c r="AE37" s="28">
        <f t="shared" si="2"/>
        <v>0</v>
      </c>
      <c r="AF37" s="28">
        <f t="shared" si="2"/>
        <v>0</v>
      </c>
      <c r="AG37" s="28">
        <f t="shared" si="2"/>
        <v>0</v>
      </c>
      <c r="AH37" s="28">
        <f t="shared" si="2"/>
        <v>0</v>
      </c>
      <c r="AI37" s="28">
        <f t="shared" si="2"/>
        <v>0</v>
      </c>
      <c r="AJ37" s="28">
        <f t="shared" si="2"/>
        <v>0</v>
      </c>
      <c r="AK37" s="28">
        <f t="shared" si="2"/>
        <v>0</v>
      </c>
      <c r="AL37" s="28">
        <f t="shared" si="2"/>
        <v>0</v>
      </c>
      <c r="AM37" s="28">
        <f t="shared" si="2"/>
        <v>0</v>
      </c>
      <c r="AN37" s="28">
        <f t="shared" si="2"/>
        <v>0</v>
      </c>
      <c r="AO37" s="28">
        <f t="shared" si="2"/>
        <v>0</v>
      </c>
      <c r="AP37" s="28">
        <f t="shared" si="2"/>
        <v>0</v>
      </c>
      <c r="AQ37" s="28">
        <f t="shared" si="2"/>
        <v>0</v>
      </c>
      <c r="AR37" s="28">
        <f t="shared" si="2"/>
        <v>0</v>
      </c>
      <c r="AS37" s="28">
        <f t="shared" si="2"/>
        <v>0</v>
      </c>
      <c r="AT37" s="28">
        <f t="shared" si="2"/>
        <v>0</v>
      </c>
      <c r="AU37" s="28">
        <f t="shared" si="2"/>
        <v>0</v>
      </c>
    </row>
    <row r="38" spans="2:47">
      <c r="B38" s="27" t="s">
        <v>384</v>
      </c>
      <c r="C38" s="28" t="s">
        <v>498</v>
      </c>
      <c r="D38" s="28">
        <f t="shared" si="2"/>
        <v>0</v>
      </c>
      <c r="E38" s="28">
        <f t="shared" si="2"/>
        <v>0</v>
      </c>
      <c r="F38" s="28">
        <f t="shared" si="2"/>
        <v>0</v>
      </c>
      <c r="G38" s="28">
        <f t="shared" si="2"/>
        <v>0</v>
      </c>
      <c r="H38" s="28">
        <f t="shared" si="2"/>
        <v>0</v>
      </c>
      <c r="I38" s="28">
        <f t="shared" si="2"/>
        <v>0</v>
      </c>
      <c r="J38" s="28">
        <f t="shared" si="2"/>
        <v>0</v>
      </c>
      <c r="K38" s="28">
        <f t="shared" si="2"/>
        <v>0</v>
      </c>
      <c r="L38" s="28">
        <f t="shared" si="2"/>
        <v>0</v>
      </c>
      <c r="M38" s="28">
        <f t="shared" si="2"/>
        <v>0</v>
      </c>
      <c r="N38" s="28">
        <f t="shared" si="2"/>
        <v>0</v>
      </c>
      <c r="O38" s="28">
        <f t="shared" si="2"/>
        <v>0</v>
      </c>
      <c r="P38" s="28">
        <f t="shared" si="2"/>
        <v>0</v>
      </c>
      <c r="Q38" s="28">
        <f t="shared" si="2"/>
        <v>0</v>
      </c>
      <c r="R38" s="28">
        <f t="shared" si="2"/>
        <v>0</v>
      </c>
      <c r="S38" s="28">
        <f t="shared" si="2"/>
        <v>0</v>
      </c>
      <c r="T38" s="28">
        <f t="shared" si="2"/>
        <v>0</v>
      </c>
      <c r="U38" s="28">
        <f t="shared" si="2"/>
        <v>0</v>
      </c>
      <c r="V38" s="28">
        <f t="shared" si="2"/>
        <v>0.48371393424167763</v>
      </c>
      <c r="W38" s="28">
        <f t="shared" si="2"/>
        <v>1.9213299282127991</v>
      </c>
      <c r="X38" s="28">
        <f t="shared" si="2"/>
        <v>7.1622380115586566</v>
      </c>
      <c r="Y38" s="28">
        <f t="shared" si="2"/>
        <v>29.836634940002114</v>
      </c>
      <c r="Z38" s="28">
        <f>+Z4-Z21</f>
        <v>119.09060393593973</v>
      </c>
      <c r="AA38" s="28">
        <f t="shared" si="2"/>
        <v>464.30215945436794</v>
      </c>
      <c r="AB38" s="28">
        <f t="shared" si="2"/>
        <v>1454.070589623705</v>
      </c>
      <c r="AC38" s="28">
        <f t="shared" si="2"/>
        <v>3256.0724030567508</v>
      </c>
      <c r="AD38" s="28">
        <f t="shared" si="2"/>
        <v>5523.0488319614087</v>
      </c>
      <c r="AE38" s="28">
        <f t="shared" si="2"/>
        <v>7918.1121365966828</v>
      </c>
      <c r="AF38" s="28">
        <f t="shared" si="2"/>
        <v>10327.943853014032</v>
      </c>
      <c r="AG38" s="28">
        <f t="shared" si="2"/>
        <v>12685.368925002214</v>
      </c>
      <c r="AH38" s="28">
        <f t="shared" si="2"/>
        <v>14994.437356052251</v>
      </c>
      <c r="AI38" s="28">
        <f t="shared" si="2"/>
        <v>17262.907249098178</v>
      </c>
      <c r="AJ38" s="28">
        <f t="shared" si="2"/>
        <v>19449.359155748665</v>
      </c>
      <c r="AK38" s="28">
        <f t="shared" si="2"/>
        <v>21581.062996075569</v>
      </c>
      <c r="AL38" s="28">
        <f t="shared" si="2"/>
        <v>23514.395944519885</v>
      </c>
      <c r="AM38" s="28">
        <f t="shared" si="2"/>
        <v>25396.452730827899</v>
      </c>
      <c r="AN38" s="28">
        <f t="shared" si="2"/>
        <v>27265.494381838929</v>
      </c>
      <c r="AO38" s="28">
        <f t="shared" si="2"/>
        <v>29133.735079105594</v>
      </c>
      <c r="AP38" s="28">
        <f t="shared" si="2"/>
        <v>31005.26772963626</v>
      </c>
      <c r="AQ38" s="28">
        <f t="shared" si="2"/>
        <v>32879.953117284931</v>
      </c>
      <c r="AR38" s="28">
        <f t="shared" si="2"/>
        <v>34758.318043693202</v>
      </c>
      <c r="AS38" s="28">
        <f t="shared" si="2"/>
        <v>36640.250244165458</v>
      </c>
      <c r="AT38" s="28">
        <f t="shared" si="2"/>
        <v>38526.240765661401</v>
      </c>
      <c r="AU38" s="28">
        <f t="shared" si="2"/>
        <v>40416.206014750744</v>
      </c>
    </row>
    <row r="39" spans="2:47">
      <c r="B39" s="27" t="s">
        <v>385</v>
      </c>
      <c r="C39" s="28" t="s">
        <v>498</v>
      </c>
      <c r="D39" s="28">
        <f t="shared" si="2"/>
        <v>0</v>
      </c>
      <c r="E39" s="28">
        <f t="shared" si="2"/>
        <v>0</v>
      </c>
      <c r="F39" s="28">
        <f t="shared" si="2"/>
        <v>0</v>
      </c>
      <c r="G39" s="28">
        <f t="shared" si="2"/>
        <v>0</v>
      </c>
      <c r="H39" s="28">
        <f t="shared" si="2"/>
        <v>0</v>
      </c>
      <c r="I39" s="28">
        <f t="shared" si="2"/>
        <v>0</v>
      </c>
      <c r="J39" s="28">
        <f t="shared" si="2"/>
        <v>0</v>
      </c>
      <c r="K39" s="28">
        <f t="shared" si="2"/>
        <v>0</v>
      </c>
      <c r="L39" s="28">
        <f t="shared" si="2"/>
        <v>0</v>
      </c>
      <c r="M39" s="28">
        <f t="shared" si="2"/>
        <v>0</v>
      </c>
      <c r="N39" s="28">
        <f t="shared" si="2"/>
        <v>0</v>
      </c>
      <c r="O39" s="28">
        <f t="shared" si="2"/>
        <v>0</v>
      </c>
      <c r="P39" s="28">
        <f t="shared" si="2"/>
        <v>0</v>
      </c>
      <c r="Q39" s="28">
        <f t="shared" si="2"/>
        <v>0</v>
      </c>
      <c r="R39" s="28">
        <f t="shared" si="2"/>
        <v>0</v>
      </c>
      <c r="S39" s="28">
        <f t="shared" si="2"/>
        <v>0</v>
      </c>
      <c r="T39" s="28">
        <f t="shared" si="2"/>
        <v>0</v>
      </c>
      <c r="U39" s="28">
        <f t="shared" si="2"/>
        <v>0</v>
      </c>
      <c r="V39" s="28">
        <f t="shared" si="2"/>
        <v>0</v>
      </c>
      <c r="W39" s="28">
        <f t="shared" si="2"/>
        <v>0</v>
      </c>
      <c r="X39" s="28">
        <f t="shared" si="2"/>
        <v>0</v>
      </c>
      <c r="Y39" s="28">
        <f t="shared" si="2"/>
        <v>0</v>
      </c>
      <c r="Z39" s="28">
        <f t="shared" si="2"/>
        <v>0</v>
      </c>
      <c r="AA39" s="28">
        <f t="shared" si="2"/>
        <v>0</v>
      </c>
      <c r="AB39" s="28">
        <f t="shared" si="2"/>
        <v>0</v>
      </c>
      <c r="AC39" s="28">
        <f t="shared" si="2"/>
        <v>0</v>
      </c>
      <c r="AD39" s="28">
        <f t="shared" si="2"/>
        <v>0</v>
      </c>
      <c r="AE39" s="28">
        <f t="shared" si="2"/>
        <v>0</v>
      </c>
      <c r="AF39" s="28">
        <f t="shared" si="2"/>
        <v>0</v>
      </c>
      <c r="AG39" s="28">
        <f t="shared" si="2"/>
        <v>0</v>
      </c>
      <c r="AH39" s="28">
        <f t="shared" si="2"/>
        <v>0</v>
      </c>
      <c r="AI39" s="28">
        <f t="shared" si="2"/>
        <v>0</v>
      </c>
      <c r="AJ39" s="28">
        <f t="shared" si="2"/>
        <v>0</v>
      </c>
      <c r="AK39" s="28">
        <f t="shared" si="2"/>
        <v>0</v>
      </c>
      <c r="AL39" s="28">
        <f t="shared" si="2"/>
        <v>0</v>
      </c>
      <c r="AM39" s="28">
        <f t="shared" si="2"/>
        <v>0</v>
      </c>
      <c r="AN39" s="28">
        <f t="shared" si="2"/>
        <v>0</v>
      </c>
      <c r="AO39" s="28">
        <f t="shared" si="2"/>
        <v>0</v>
      </c>
      <c r="AP39" s="28">
        <f t="shared" si="2"/>
        <v>0</v>
      </c>
      <c r="AQ39" s="28">
        <f t="shared" si="2"/>
        <v>0</v>
      </c>
      <c r="AR39" s="28">
        <f t="shared" si="2"/>
        <v>0</v>
      </c>
      <c r="AS39" s="28">
        <f t="shared" si="2"/>
        <v>0</v>
      </c>
      <c r="AT39" s="28">
        <f t="shared" si="2"/>
        <v>0</v>
      </c>
      <c r="AU39" s="28">
        <f t="shared" si="2"/>
        <v>0</v>
      </c>
    </row>
    <row r="40" spans="2:47">
      <c r="B40" s="27" t="s">
        <v>386</v>
      </c>
      <c r="C40" s="28" t="s">
        <v>498</v>
      </c>
      <c r="D40" s="28">
        <f t="shared" si="2"/>
        <v>0</v>
      </c>
      <c r="E40" s="28">
        <f t="shared" si="2"/>
        <v>0</v>
      </c>
      <c r="F40" s="28">
        <f t="shared" si="2"/>
        <v>0</v>
      </c>
      <c r="G40" s="28">
        <f t="shared" si="2"/>
        <v>0</v>
      </c>
      <c r="H40" s="28">
        <f t="shared" si="2"/>
        <v>0</v>
      </c>
      <c r="I40" s="28">
        <f t="shared" si="2"/>
        <v>0</v>
      </c>
      <c r="J40" s="28">
        <f t="shared" si="2"/>
        <v>0</v>
      </c>
      <c r="K40" s="28">
        <f t="shared" si="2"/>
        <v>0</v>
      </c>
      <c r="L40" s="28">
        <f t="shared" si="2"/>
        <v>0</v>
      </c>
      <c r="M40" s="28">
        <f t="shared" si="2"/>
        <v>0</v>
      </c>
      <c r="N40" s="28">
        <f t="shared" si="2"/>
        <v>0</v>
      </c>
      <c r="O40" s="28">
        <f t="shared" si="2"/>
        <v>0</v>
      </c>
      <c r="P40" s="28">
        <f t="shared" si="2"/>
        <v>0</v>
      </c>
      <c r="Q40" s="28">
        <f t="shared" si="2"/>
        <v>0</v>
      </c>
      <c r="R40" s="28">
        <f t="shared" si="2"/>
        <v>0</v>
      </c>
      <c r="S40" s="28">
        <f t="shared" si="2"/>
        <v>0</v>
      </c>
      <c r="T40" s="28">
        <f t="shared" si="2"/>
        <v>0</v>
      </c>
      <c r="U40" s="28">
        <f t="shared" si="2"/>
        <v>0</v>
      </c>
      <c r="V40" s="28">
        <f t="shared" si="2"/>
        <v>0</v>
      </c>
      <c r="W40" s="28">
        <f t="shared" si="2"/>
        <v>0</v>
      </c>
      <c r="X40" s="28">
        <f t="shared" si="2"/>
        <v>0</v>
      </c>
      <c r="Y40" s="28">
        <f t="shared" si="2"/>
        <v>0</v>
      </c>
      <c r="Z40" s="28">
        <f t="shared" si="2"/>
        <v>0</v>
      </c>
      <c r="AA40" s="28">
        <f t="shared" si="2"/>
        <v>0</v>
      </c>
      <c r="AB40" s="28">
        <f t="shared" si="2"/>
        <v>0</v>
      </c>
      <c r="AC40" s="28">
        <f t="shared" si="2"/>
        <v>0</v>
      </c>
      <c r="AD40" s="28">
        <f t="shared" si="2"/>
        <v>0</v>
      </c>
      <c r="AE40" s="28">
        <f t="shared" si="2"/>
        <v>0</v>
      </c>
      <c r="AF40" s="28">
        <f t="shared" si="2"/>
        <v>0</v>
      </c>
      <c r="AG40" s="28">
        <f t="shared" si="2"/>
        <v>0</v>
      </c>
      <c r="AH40" s="28">
        <f t="shared" si="2"/>
        <v>0</v>
      </c>
      <c r="AI40" s="28">
        <f t="shared" si="2"/>
        <v>0</v>
      </c>
      <c r="AJ40" s="28">
        <f t="shared" si="2"/>
        <v>0</v>
      </c>
      <c r="AK40" s="28">
        <f t="shared" si="2"/>
        <v>0</v>
      </c>
      <c r="AL40" s="28">
        <f t="shared" si="2"/>
        <v>0</v>
      </c>
      <c r="AM40" s="28">
        <f t="shared" si="2"/>
        <v>0</v>
      </c>
      <c r="AN40" s="28">
        <f t="shared" si="2"/>
        <v>0</v>
      </c>
      <c r="AO40" s="28">
        <f t="shared" si="2"/>
        <v>0</v>
      </c>
      <c r="AP40" s="28">
        <f t="shared" si="2"/>
        <v>0</v>
      </c>
      <c r="AQ40" s="28">
        <f t="shared" si="2"/>
        <v>0</v>
      </c>
      <c r="AR40" s="28">
        <f t="shared" si="2"/>
        <v>0</v>
      </c>
      <c r="AS40" s="28">
        <f t="shared" si="2"/>
        <v>0</v>
      </c>
      <c r="AT40" s="28">
        <f t="shared" si="2"/>
        <v>0</v>
      </c>
      <c r="AU40" s="28">
        <f t="shared" si="2"/>
        <v>0</v>
      </c>
    </row>
    <row r="41" spans="2:47">
      <c r="B41" s="27" t="s">
        <v>634</v>
      </c>
      <c r="C41" s="28" t="s">
        <v>498</v>
      </c>
      <c r="D41" s="28">
        <f t="shared" si="2"/>
        <v>0</v>
      </c>
      <c r="E41" s="28">
        <f t="shared" si="2"/>
        <v>0</v>
      </c>
      <c r="F41" s="28">
        <f t="shared" si="2"/>
        <v>0</v>
      </c>
      <c r="G41" s="28">
        <f t="shared" si="2"/>
        <v>0</v>
      </c>
      <c r="H41" s="28">
        <f t="shared" si="2"/>
        <v>0</v>
      </c>
      <c r="I41" s="28">
        <f t="shared" si="2"/>
        <v>0</v>
      </c>
      <c r="J41" s="28">
        <f t="shared" si="2"/>
        <v>0</v>
      </c>
      <c r="K41" s="28">
        <f t="shared" si="2"/>
        <v>0</v>
      </c>
      <c r="L41" s="28">
        <f t="shared" si="2"/>
        <v>0</v>
      </c>
      <c r="M41" s="28">
        <f t="shared" si="2"/>
        <v>0</v>
      </c>
      <c r="N41" s="28">
        <f t="shared" si="2"/>
        <v>0</v>
      </c>
      <c r="O41" s="28">
        <f t="shared" si="2"/>
        <v>0</v>
      </c>
      <c r="P41" s="28">
        <f t="shared" si="2"/>
        <v>0</v>
      </c>
      <c r="Q41" s="28">
        <f t="shared" si="2"/>
        <v>0</v>
      </c>
      <c r="R41" s="28">
        <f t="shared" si="2"/>
        <v>0</v>
      </c>
      <c r="S41" s="28">
        <f t="shared" si="2"/>
        <v>0</v>
      </c>
      <c r="T41" s="28">
        <f t="shared" si="2"/>
        <v>0</v>
      </c>
      <c r="U41" s="28">
        <f t="shared" si="2"/>
        <v>0</v>
      </c>
      <c r="V41" s="28">
        <f t="shared" si="2"/>
        <v>0</v>
      </c>
      <c r="W41" s="28">
        <f t="shared" si="2"/>
        <v>0</v>
      </c>
      <c r="X41" s="28">
        <f t="shared" si="2"/>
        <v>0</v>
      </c>
      <c r="Y41" s="28">
        <f t="shared" si="2"/>
        <v>0</v>
      </c>
      <c r="Z41" s="28">
        <f t="shared" si="2"/>
        <v>0</v>
      </c>
      <c r="AA41" s="28">
        <f t="shared" si="2"/>
        <v>0</v>
      </c>
      <c r="AB41" s="28">
        <f t="shared" si="2"/>
        <v>0</v>
      </c>
      <c r="AC41" s="28">
        <f t="shared" si="2"/>
        <v>0</v>
      </c>
      <c r="AD41" s="28">
        <f t="shared" si="2"/>
        <v>0</v>
      </c>
      <c r="AE41" s="28">
        <f t="shared" si="2"/>
        <v>0</v>
      </c>
      <c r="AF41" s="28">
        <f t="shared" si="2"/>
        <v>0</v>
      </c>
      <c r="AG41" s="28">
        <f t="shared" si="2"/>
        <v>0</v>
      </c>
      <c r="AH41" s="28">
        <f t="shared" si="2"/>
        <v>0</v>
      </c>
      <c r="AI41" s="28">
        <f t="shared" si="2"/>
        <v>0</v>
      </c>
      <c r="AJ41" s="28">
        <f t="shared" si="2"/>
        <v>0</v>
      </c>
      <c r="AK41" s="28">
        <f t="shared" si="2"/>
        <v>0</v>
      </c>
      <c r="AL41" s="28">
        <f t="shared" si="2"/>
        <v>0</v>
      </c>
      <c r="AM41" s="28">
        <f t="shared" si="2"/>
        <v>0</v>
      </c>
      <c r="AN41" s="28">
        <f t="shared" si="2"/>
        <v>0</v>
      </c>
      <c r="AO41" s="28">
        <f t="shared" si="2"/>
        <v>0</v>
      </c>
      <c r="AP41" s="28">
        <f t="shared" si="2"/>
        <v>0</v>
      </c>
      <c r="AQ41" s="28">
        <f t="shared" si="2"/>
        <v>0</v>
      </c>
      <c r="AR41" s="28">
        <f t="shared" si="2"/>
        <v>0</v>
      </c>
      <c r="AS41" s="28">
        <f t="shared" si="2"/>
        <v>0</v>
      </c>
      <c r="AT41" s="28">
        <f t="shared" si="2"/>
        <v>0</v>
      </c>
      <c r="AU41" s="28">
        <f t="shared" si="2"/>
        <v>0</v>
      </c>
    </row>
    <row r="42" spans="2:47">
      <c r="B42" s="27" t="s">
        <v>388</v>
      </c>
      <c r="C42" s="28" t="s">
        <v>498</v>
      </c>
      <c r="D42" s="28">
        <f t="shared" si="2"/>
        <v>0</v>
      </c>
      <c r="E42" s="28">
        <f t="shared" si="2"/>
        <v>0</v>
      </c>
      <c r="F42" s="28">
        <f t="shared" si="2"/>
        <v>0</v>
      </c>
      <c r="G42" s="28">
        <f t="shared" si="2"/>
        <v>0</v>
      </c>
      <c r="H42" s="28">
        <f t="shared" si="2"/>
        <v>0</v>
      </c>
      <c r="I42" s="28">
        <f t="shared" si="2"/>
        <v>0</v>
      </c>
      <c r="J42" s="28">
        <f t="shared" si="2"/>
        <v>0</v>
      </c>
      <c r="K42" s="28">
        <f t="shared" si="2"/>
        <v>0</v>
      </c>
      <c r="L42" s="28">
        <f t="shared" si="2"/>
        <v>0</v>
      </c>
      <c r="M42" s="28">
        <f t="shared" si="2"/>
        <v>0</v>
      </c>
      <c r="N42" s="28">
        <f t="shared" si="2"/>
        <v>0</v>
      </c>
      <c r="O42" s="28">
        <f t="shared" si="2"/>
        <v>0</v>
      </c>
      <c r="P42" s="28">
        <f t="shared" si="2"/>
        <v>0</v>
      </c>
      <c r="Q42" s="28">
        <f t="shared" si="2"/>
        <v>0</v>
      </c>
      <c r="R42" s="28">
        <f t="shared" si="2"/>
        <v>0</v>
      </c>
      <c r="S42" s="28">
        <f t="shared" si="2"/>
        <v>0</v>
      </c>
      <c r="T42" s="28">
        <f t="shared" si="2"/>
        <v>0</v>
      </c>
      <c r="U42" s="28">
        <f t="shared" si="2"/>
        <v>0</v>
      </c>
      <c r="V42" s="28">
        <f t="shared" si="2"/>
        <v>0</v>
      </c>
      <c r="W42" s="28">
        <f t="shared" si="2"/>
        <v>0</v>
      </c>
      <c r="X42" s="28">
        <f t="shared" si="2"/>
        <v>0</v>
      </c>
      <c r="Y42" s="28">
        <f t="shared" si="2"/>
        <v>0</v>
      </c>
      <c r="Z42" s="28">
        <f t="shared" si="2"/>
        <v>0</v>
      </c>
      <c r="AA42" s="28">
        <f t="shared" si="2"/>
        <v>0</v>
      </c>
      <c r="AB42" s="28">
        <f t="shared" si="2"/>
        <v>0</v>
      </c>
      <c r="AC42" s="28">
        <f t="shared" si="2"/>
        <v>0</v>
      </c>
      <c r="AD42" s="28">
        <f t="shared" si="2"/>
        <v>0</v>
      </c>
      <c r="AE42" s="28">
        <f t="shared" si="2"/>
        <v>0</v>
      </c>
      <c r="AF42" s="28">
        <f t="shared" si="2"/>
        <v>0</v>
      </c>
      <c r="AG42" s="28">
        <f t="shared" si="2"/>
        <v>0</v>
      </c>
      <c r="AH42" s="28">
        <f t="shared" si="2"/>
        <v>0</v>
      </c>
      <c r="AI42" s="28">
        <f t="shared" si="2"/>
        <v>0</v>
      </c>
      <c r="AJ42" s="28">
        <f t="shared" si="2"/>
        <v>0</v>
      </c>
      <c r="AK42" s="28">
        <f t="shared" si="2"/>
        <v>0</v>
      </c>
      <c r="AL42" s="28">
        <f t="shared" si="2"/>
        <v>0</v>
      </c>
      <c r="AM42" s="28">
        <f t="shared" ref="AM42:AU42" si="3">+AM8-AM25</f>
        <v>0</v>
      </c>
      <c r="AN42" s="28">
        <f t="shared" si="3"/>
        <v>0</v>
      </c>
      <c r="AO42" s="28">
        <f t="shared" si="3"/>
        <v>0</v>
      </c>
      <c r="AP42" s="28">
        <f t="shared" si="3"/>
        <v>0</v>
      </c>
      <c r="AQ42" s="28">
        <f t="shared" si="3"/>
        <v>0</v>
      </c>
      <c r="AR42" s="28">
        <f t="shared" si="3"/>
        <v>0</v>
      </c>
      <c r="AS42" s="28">
        <f t="shared" si="3"/>
        <v>0</v>
      </c>
      <c r="AT42" s="28">
        <f t="shared" si="3"/>
        <v>0</v>
      </c>
      <c r="AU42" s="28">
        <f t="shared" si="3"/>
        <v>0</v>
      </c>
    </row>
    <row r="43" spans="2:47">
      <c r="B43" s="27" t="s">
        <v>389</v>
      </c>
      <c r="C43" s="28" t="s">
        <v>498</v>
      </c>
      <c r="D43" s="28">
        <f t="shared" ref="D43:AU48" si="4">+D9-D26</f>
        <v>0</v>
      </c>
      <c r="E43" s="28">
        <f t="shared" si="4"/>
        <v>0</v>
      </c>
      <c r="F43" s="28">
        <f t="shared" si="4"/>
        <v>0</v>
      </c>
      <c r="G43" s="28">
        <f t="shared" si="4"/>
        <v>0</v>
      </c>
      <c r="H43" s="28">
        <f t="shared" si="4"/>
        <v>0</v>
      </c>
      <c r="I43" s="28">
        <f t="shared" si="4"/>
        <v>0</v>
      </c>
      <c r="J43" s="28">
        <f t="shared" si="4"/>
        <v>0</v>
      </c>
      <c r="K43" s="28">
        <f t="shared" si="4"/>
        <v>0</v>
      </c>
      <c r="L43" s="28">
        <f t="shared" si="4"/>
        <v>0</v>
      </c>
      <c r="M43" s="28">
        <f t="shared" si="4"/>
        <v>0</v>
      </c>
      <c r="N43" s="28">
        <f t="shared" si="4"/>
        <v>0</v>
      </c>
      <c r="O43" s="28">
        <f t="shared" si="4"/>
        <v>0</v>
      </c>
      <c r="P43" s="28">
        <f t="shared" si="4"/>
        <v>0</v>
      </c>
      <c r="Q43" s="28">
        <f t="shared" si="4"/>
        <v>0</v>
      </c>
      <c r="R43" s="28">
        <f t="shared" si="4"/>
        <v>0</v>
      </c>
      <c r="S43" s="28">
        <f t="shared" si="4"/>
        <v>0</v>
      </c>
      <c r="T43" s="28">
        <f t="shared" si="4"/>
        <v>0</v>
      </c>
      <c r="U43" s="28">
        <f t="shared" si="4"/>
        <v>0</v>
      </c>
      <c r="V43" s="28">
        <f t="shared" si="4"/>
        <v>0</v>
      </c>
      <c r="W43" s="28">
        <f t="shared" si="4"/>
        <v>0</v>
      </c>
      <c r="X43" s="28">
        <f t="shared" si="4"/>
        <v>0</v>
      </c>
      <c r="Y43" s="28">
        <f t="shared" si="4"/>
        <v>0</v>
      </c>
      <c r="Z43" s="28">
        <f t="shared" si="4"/>
        <v>0</v>
      </c>
      <c r="AA43" s="28">
        <f t="shared" si="4"/>
        <v>0</v>
      </c>
      <c r="AB43" s="28">
        <f t="shared" si="4"/>
        <v>0</v>
      </c>
      <c r="AC43" s="28">
        <f t="shared" si="4"/>
        <v>0</v>
      </c>
      <c r="AD43" s="28">
        <f t="shared" si="4"/>
        <v>0</v>
      </c>
      <c r="AE43" s="28">
        <f t="shared" si="4"/>
        <v>0</v>
      </c>
      <c r="AF43" s="28">
        <f t="shared" si="4"/>
        <v>0</v>
      </c>
      <c r="AG43" s="28">
        <f t="shared" si="4"/>
        <v>0</v>
      </c>
      <c r="AH43" s="28">
        <f t="shared" si="4"/>
        <v>0</v>
      </c>
      <c r="AI43" s="28">
        <f t="shared" si="4"/>
        <v>0</v>
      </c>
      <c r="AJ43" s="28">
        <f t="shared" si="4"/>
        <v>0</v>
      </c>
      <c r="AK43" s="28">
        <f t="shared" si="4"/>
        <v>0</v>
      </c>
      <c r="AL43" s="28">
        <f t="shared" si="4"/>
        <v>0</v>
      </c>
      <c r="AM43" s="28">
        <f t="shared" si="4"/>
        <v>0</v>
      </c>
      <c r="AN43" s="28">
        <f t="shared" si="4"/>
        <v>0</v>
      </c>
      <c r="AO43" s="28">
        <f t="shared" si="4"/>
        <v>0</v>
      </c>
      <c r="AP43" s="28">
        <f t="shared" si="4"/>
        <v>0</v>
      </c>
      <c r="AQ43" s="28">
        <f t="shared" si="4"/>
        <v>0</v>
      </c>
      <c r="AR43" s="28">
        <f t="shared" si="4"/>
        <v>0</v>
      </c>
      <c r="AS43" s="28">
        <f t="shared" si="4"/>
        <v>0</v>
      </c>
      <c r="AT43" s="28">
        <f t="shared" si="4"/>
        <v>0</v>
      </c>
      <c r="AU43" s="28">
        <f t="shared" si="4"/>
        <v>0</v>
      </c>
    </row>
    <row r="44" spans="2:47">
      <c r="B44" s="27" t="s">
        <v>390</v>
      </c>
      <c r="C44" s="28" t="s">
        <v>498</v>
      </c>
      <c r="D44" s="28">
        <f t="shared" si="4"/>
        <v>0</v>
      </c>
      <c r="E44" s="28">
        <f t="shared" si="4"/>
        <v>0</v>
      </c>
      <c r="F44" s="28">
        <f t="shared" si="4"/>
        <v>0</v>
      </c>
      <c r="G44" s="28">
        <f t="shared" si="4"/>
        <v>0</v>
      </c>
      <c r="H44" s="28">
        <f t="shared" si="4"/>
        <v>0</v>
      </c>
      <c r="I44" s="28">
        <f t="shared" si="4"/>
        <v>0</v>
      </c>
      <c r="J44" s="28">
        <f t="shared" si="4"/>
        <v>0</v>
      </c>
      <c r="K44" s="28">
        <f t="shared" si="4"/>
        <v>0</v>
      </c>
      <c r="L44" s="28">
        <f t="shared" si="4"/>
        <v>0</v>
      </c>
      <c r="M44" s="28">
        <f t="shared" si="4"/>
        <v>0</v>
      </c>
      <c r="N44" s="28">
        <f t="shared" si="4"/>
        <v>0</v>
      </c>
      <c r="O44" s="28">
        <f t="shared" si="4"/>
        <v>0</v>
      </c>
      <c r="P44" s="28">
        <f t="shared" si="4"/>
        <v>0</v>
      </c>
      <c r="Q44" s="28">
        <f t="shared" si="4"/>
        <v>0</v>
      </c>
      <c r="R44" s="28">
        <f t="shared" si="4"/>
        <v>0</v>
      </c>
      <c r="S44" s="28">
        <f t="shared" si="4"/>
        <v>0</v>
      </c>
      <c r="T44" s="28">
        <f t="shared" si="4"/>
        <v>0</v>
      </c>
      <c r="U44" s="28">
        <f t="shared" si="4"/>
        <v>0</v>
      </c>
      <c r="V44" s="28">
        <f t="shared" si="4"/>
        <v>0</v>
      </c>
      <c r="W44" s="28">
        <f t="shared" si="4"/>
        <v>0</v>
      </c>
      <c r="X44" s="28">
        <f t="shared" si="4"/>
        <v>0</v>
      </c>
      <c r="Y44" s="28">
        <f t="shared" si="4"/>
        <v>0</v>
      </c>
      <c r="Z44" s="28">
        <f t="shared" si="4"/>
        <v>0</v>
      </c>
      <c r="AA44" s="28">
        <f t="shared" si="4"/>
        <v>0</v>
      </c>
      <c r="AB44" s="28">
        <f t="shared" si="4"/>
        <v>0</v>
      </c>
      <c r="AC44" s="28">
        <f t="shared" si="4"/>
        <v>0</v>
      </c>
      <c r="AD44" s="28">
        <f t="shared" si="4"/>
        <v>0</v>
      </c>
      <c r="AE44" s="28">
        <f t="shared" si="4"/>
        <v>0</v>
      </c>
      <c r="AF44" s="28">
        <f t="shared" si="4"/>
        <v>0</v>
      </c>
      <c r="AG44" s="28">
        <f t="shared" si="4"/>
        <v>0</v>
      </c>
      <c r="AH44" s="28">
        <f t="shared" si="4"/>
        <v>0</v>
      </c>
      <c r="AI44" s="28">
        <f t="shared" si="4"/>
        <v>0</v>
      </c>
      <c r="AJ44" s="28">
        <f t="shared" si="4"/>
        <v>0</v>
      </c>
      <c r="AK44" s="28">
        <f t="shared" si="4"/>
        <v>0</v>
      </c>
      <c r="AL44" s="28">
        <f t="shared" si="4"/>
        <v>0</v>
      </c>
      <c r="AM44" s="28">
        <f t="shared" si="4"/>
        <v>0</v>
      </c>
      <c r="AN44" s="28">
        <f t="shared" si="4"/>
        <v>0</v>
      </c>
      <c r="AO44" s="28">
        <f t="shared" si="4"/>
        <v>0</v>
      </c>
      <c r="AP44" s="28">
        <f t="shared" si="4"/>
        <v>0</v>
      </c>
      <c r="AQ44" s="28">
        <f t="shared" si="4"/>
        <v>0</v>
      </c>
      <c r="AR44" s="28">
        <f t="shared" si="4"/>
        <v>0</v>
      </c>
      <c r="AS44" s="28">
        <f t="shared" si="4"/>
        <v>0</v>
      </c>
      <c r="AT44" s="28">
        <f t="shared" si="4"/>
        <v>0</v>
      </c>
      <c r="AU44" s="28">
        <f t="shared" si="4"/>
        <v>0</v>
      </c>
    </row>
    <row r="45" spans="2:47">
      <c r="B45" s="27" t="s">
        <v>391</v>
      </c>
      <c r="C45" s="28" t="s">
        <v>498</v>
      </c>
      <c r="D45" s="28">
        <f t="shared" si="4"/>
        <v>0</v>
      </c>
      <c r="E45" s="28">
        <f t="shared" si="4"/>
        <v>0</v>
      </c>
      <c r="F45" s="28">
        <f t="shared" si="4"/>
        <v>0</v>
      </c>
      <c r="G45" s="28">
        <f t="shared" si="4"/>
        <v>0</v>
      </c>
      <c r="H45" s="28">
        <f t="shared" si="4"/>
        <v>0</v>
      </c>
      <c r="I45" s="28">
        <f t="shared" si="4"/>
        <v>0</v>
      </c>
      <c r="J45" s="28">
        <f t="shared" si="4"/>
        <v>0</v>
      </c>
      <c r="K45" s="28">
        <f t="shared" si="4"/>
        <v>0</v>
      </c>
      <c r="L45" s="28">
        <f t="shared" si="4"/>
        <v>0</v>
      </c>
      <c r="M45" s="28">
        <f t="shared" si="4"/>
        <v>0</v>
      </c>
      <c r="N45" s="28">
        <f t="shared" si="4"/>
        <v>0</v>
      </c>
      <c r="O45" s="28">
        <f t="shared" si="4"/>
        <v>0</v>
      </c>
      <c r="P45" s="28">
        <f t="shared" si="4"/>
        <v>0</v>
      </c>
      <c r="Q45" s="28">
        <f t="shared" si="4"/>
        <v>0</v>
      </c>
      <c r="R45" s="28">
        <f t="shared" si="4"/>
        <v>0</v>
      </c>
      <c r="S45" s="28">
        <f t="shared" si="4"/>
        <v>0</v>
      </c>
      <c r="T45" s="28">
        <f t="shared" si="4"/>
        <v>0</v>
      </c>
      <c r="U45" s="28">
        <f t="shared" si="4"/>
        <v>0</v>
      </c>
      <c r="V45" s="28">
        <f t="shared" si="4"/>
        <v>-0.38866024366501506</v>
      </c>
      <c r="W45" s="28">
        <f t="shared" si="4"/>
        <v>-1.5449573837180424</v>
      </c>
      <c r="X45" s="28">
        <f t="shared" si="4"/>
        <v>-5.7801230996041113</v>
      </c>
      <c r="Y45" s="28">
        <f t="shared" si="4"/>
        <v>-24.178649503340694</v>
      </c>
      <c r="Z45" s="28">
        <f t="shared" si="4"/>
        <v>-96.857794933172613</v>
      </c>
      <c r="AA45" s="28">
        <f t="shared" si="4"/>
        <v>-379.00560280676973</v>
      </c>
      <c r="AB45" s="28">
        <f t="shared" si="4"/>
        <v>-1190.4521658488443</v>
      </c>
      <c r="AC45" s="28">
        <f t="shared" si="4"/>
        <v>-2671.5371726284438</v>
      </c>
      <c r="AD45" s="28">
        <f t="shared" si="4"/>
        <v>-4540.4841652817358</v>
      </c>
      <c r="AE45" s="28">
        <f t="shared" si="4"/>
        <v>-6524.9405028884403</v>
      </c>
      <c r="AF45" s="28">
        <f t="shared" si="4"/>
        <v>-8534.7696148007926</v>
      </c>
      <c r="AG45" s="28">
        <f t="shared" si="4"/>
        <v>-10514.868213437401</v>
      </c>
      <c r="AH45" s="28">
        <f t="shared" si="4"/>
        <v>-12468.709261938635</v>
      </c>
      <c r="AI45" s="28">
        <f t="shared" si="4"/>
        <v>-14402.335269100075</v>
      </c>
      <c r="AJ45" s="28">
        <f t="shared" si="4"/>
        <v>-16280.255321796547</v>
      </c>
      <c r="AK45" s="28">
        <f t="shared" si="4"/>
        <v>-18124.995929565084</v>
      </c>
      <c r="AL45" s="28">
        <f t="shared" si="4"/>
        <v>-19807.557504386546</v>
      </c>
      <c r="AM45" s="28">
        <f t="shared" si="4"/>
        <v>-21457.979322953328</v>
      </c>
      <c r="AN45" s="28">
        <f t="shared" si="4"/>
        <v>-23108.14566496417</v>
      </c>
      <c r="AO45" s="28">
        <f t="shared" si="4"/>
        <v>-24768.270328664323</v>
      </c>
      <c r="AP45" s="28">
        <f t="shared" si="4"/>
        <v>-26441.788735263443</v>
      </c>
      <c r="AQ45" s="28">
        <f t="shared" si="4"/>
        <v>-28128.564358753676</v>
      </c>
      <c r="AR45" s="28">
        <f t="shared" si="4"/>
        <v>-29829.029014351741</v>
      </c>
      <c r="AS45" s="28">
        <f t="shared" si="4"/>
        <v>-31543.069227652948</v>
      </c>
      <c r="AT45" s="28">
        <f t="shared" si="4"/>
        <v>-33271.089940337333</v>
      </c>
      <c r="AU45" s="28">
        <f t="shared" si="4"/>
        <v>-35013.002578538602</v>
      </c>
    </row>
    <row r="46" spans="2:47">
      <c r="B46" s="27" t="s">
        <v>392</v>
      </c>
      <c r="C46" s="28" t="s">
        <v>498</v>
      </c>
      <c r="D46" s="28">
        <f t="shared" si="4"/>
        <v>0</v>
      </c>
      <c r="E46" s="28">
        <f t="shared" si="4"/>
        <v>0</v>
      </c>
      <c r="F46" s="28">
        <f t="shared" si="4"/>
        <v>0</v>
      </c>
      <c r="G46" s="28">
        <f t="shared" si="4"/>
        <v>0</v>
      </c>
      <c r="H46" s="28">
        <f t="shared" si="4"/>
        <v>0</v>
      </c>
      <c r="I46" s="28">
        <f t="shared" si="4"/>
        <v>0</v>
      </c>
      <c r="J46" s="28">
        <f t="shared" si="4"/>
        <v>0</v>
      </c>
      <c r="K46" s="28">
        <f t="shared" si="4"/>
        <v>0</v>
      </c>
      <c r="L46" s="28">
        <f t="shared" si="4"/>
        <v>0</v>
      </c>
      <c r="M46" s="28">
        <f t="shared" si="4"/>
        <v>0</v>
      </c>
      <c r="N46" s="28">
        <f t="shared" si="4"/>
        <v>0</v>
      </c>
      <c r="O46" s="28">
        <f t="shared" si="4"/>
        <v>0</v>
      </c>
      <c r="P46" s="28">
        <f t="shared" si="4"/>
        <v>0</v>
      </c>
      <c r="Q46" s="28">
        <f t="shared" si="4"/>
        <v>0</v>
      </c>
      <c r="R46" s="28">
        <f t="shared" si="4"/>
        <v>0</v>
      </c>
      <c r="S46" s="28">
        <f t="shared" si="4"/>
        <v>0</v>
      </c>
      <c r="T46" s="28">
        <f t="shared" si="4"/>
        <v>0</v>
      </c>
      <c r="U46" s="28">
        <f t="shared" si="4"/>
        <v>0</v>
      </c>
      <c r="V46" s="28">
        <f t="shared" si="4"/>
        <v>0</v>
      </c>
      <c r="W46" s="28">
        <f t="shared" si="4"/>
        <v>0</v>
      </c>
      <c r="X46" s="28">
        <f t="shared" si="4"/>
        <v>0</v>
      </c>
      <c r="Y46" s="28">
        <f t="shared" si="4"/>
        <v>0</v>
      </c>
      <c r="Z46" s="28">
        <f t="shared" si="4"/>
        <v>0</v>
      </c>
      <c r="AA46" s="28">
        <f t="shared" si="4"/>
        <v>0</v>
      </c>
      <c r="AB46" s="28">
        <f t="shared" si="4"/>
        <v>0</v>
      </c>
      <c r="AC46" s="28">
        <f t="shared" si="4"/>
        <v>0</v>
      </c>
      <c r="AD46" s="28">
        <f t="shared" si="4"/>
        <v>0</v>
      </c>
      <c r="AE46" s="28">
        <f t="shared" si="4"/>
        <v>0</v>
      </c>
      <c r="AF46" s="28">
        <f t="shared" si="4"/>
        <v>0</v>
      </c>
      <c r="AG46" s="28">
        <f t="shared" si="4"/>
        <v>0</v>
      </c>
      <c r="AH46" s="28">
        <f t="shared" si="4"/>
        <v>0</v>
      </c>
      <c r="AI46" s="28">
        <f t="shared" si="4"/>
        <v>0</v>
      </c>
      <c r="AJ46" s="28">
        <f t="shared" si="4"/>
        <v>0</v>
      </c>
      <c r="AK46" s="28">
        <f t="shared" si="4"/>
        <v>0</v>
      </c>
      <c r="AL46" s="28">
        <f t="shared" si="4"/>
        <v>0</v>
      </c>
      <c r="AM46" s="28">
        <f t="shared" si="4"/>
        <v>0</v>
      </c>
      <c r="AN46" s="28">
        <f t="shared" si="4"/>
        <v>0</v>
      </c>
      <c r="AO46" s="28">
        <f t="shared" si="4"/>
        <v>0</v>
      </c>
      <c r="AP46" s="28">
        <f t="shared" si="4"/>
        <v>0</v>
      </c>
      <c r="AQ46" s="28">
        <f t="shared" si="4"/>
        <v>0</v>
      </c>
      <c r="AR46" s="28">
        <f t="shared" si="4"/>
        <v>0</v>
      </c>
      <c r="AS46" s="28">
        <f t="shared" si="4"/>
        <v>0</v>
      </c>
      <c r="AT46" s="28">
        <f t="shared" si="4"/>
        <v>0</v>
      </c>
      <c r="AU46" s="28">
        <f t="shared" si="4"/>
        <v>0</v>
      </c>
    </row>
    <row r="47" spans="2:47">
      <c r="B47" s="27" t="s">
        <v>393</v>
      </c>
      <c r="C47" s="28" t="s">
        <v>498</v>
      </c>
      <c r="D47" s="28">
        <f t="shared" si="4"/>
        <v>0</v>
      </c>
      <c r="E47" s="28">
        <f t="shared" si="4"/>
        <v>0</v>
      </c>
      <c r="F47" s="28">
        <f t="shared" si="4"/>
        <v>0</v>
      </c>
      <c r="G47" s="28">
        <f t="shared" si="4"/>
        <v>0</v>
      </c>
      <c r="H47" s="28">
        <f t="shared" si="4"/>
        <v>0</v>
      </c>
      <c r="I47" s="28">
        <f t="shared" si="4"/>
        <v>0</v>
      </c>
      <c r="J47" s="28">
        <f t="shared" si="4"/>
        <v>0</v>
      </c>
      <c r="K47" s="28">
        <f t="shared" si="4"/>
        <v>0</v>
      </c>
      <c r="L47" s="28">
        <f t="shared" si="4"/>
        <v>0</v>
      </c>
      <c r="M47" s="28">
        <f t="shared" si="4"/>
        <v>0</v>
      </c>
      <c r="N47" s="28">
        <f t="shared" si="4"/>
        <v>0</v>
      </c>
      <c r="O47" s="28">
        <f t="shared" si="4"/>
        <v>0</v>
      </c>
      <c r="P47" s="28">
        <f t="shared" si="4"/>
        <v>0</v>
      </c>
      <c r="Q47" s="28">
        <f t="shared" si="4"/>
        <v>0</v>
      </c>
      <c r="R47" s="28">
        <f t="shared" si="4"/>
        <v>0</v>
      </c>
      <c r="S47" s="28">
        <f t="shared" si="4"/>
        <v>0</v>
      </c>
      <c r="T47" s="28">
        <f t="shared" si="4"/>
        <v>0</v>
      </c>
      <c r="U47" s="28">
        <f t="shared" si="4"/>
        <v>0</v>
      </c>
      <c r="V47" s="28">
        <f t="shared" si="4"/>
        <v>0</v>
      </c>
      <c r="W47" s="28">
        <f t="shared" si="4"/>
        <v>0</v>
      </c>
      <c r="X47" s="28">
        <f t="shared" si="4"/>
        <v>0</v>
      </c>
      <c r="Y47" s="28">
        <f t="shared" si="4"/>
        <v>0</v>
      </c>
      <c r="Z47" s="28">
        <f t="shared" si="4"/>
        <v>0</v>
      </c>
      <c r="AA47" s="28">
        <f t="shared" si="4"/>
        <v>0</v>
      </c>
      <c r="AB47" s="28">
        <f t="shared" si="4"/>
        <v>0</v>
      </c>
      <c r="AC47" s="28">
        <f t="shared" si="4"/>
        <v>0</v>
      </c>
      <c r="AD47" s="28">
        <f t="shared" si="4"/>
        <v>0</v>
      </c>
      <c r="AE47" s="28">
        <f t="shared" si="4"/>
        <v>0</v>
      </c>
      <c r="AF47" s="28">
        <f t="shared" si="4"/>
        <v>0</v>
      </c>
      <c r="AG47" s="28">
        <f t="shared" si="4"/>
        <v>0</v>
      </c>
      <c r="AH47" s="28">
        <f t="shared" si="4"/>
        <v>0</v>
      </c>
      <c r="AI47" s="28">
        <f t="shared" si="4"/>
        <v>0</v>
      </c>
      <c r="AJ47" s="28">
        <f t="shared" si="4"/>
        <v>0</v>
      </c>
      <c r="AK47" s="28">
        <f t="shared" si="4"/>
        <v>0</v>
      </c>
      <c r="AL47" s="28">
        <f t="shared" si="4"/>
        <v>0</v>
      </c>
      <c r="AM47" s="28">
        <f t="shared" si="4"/>
        <v>0</v>
      </c>
      <c r="AN47" s="28">
        <f t="shared" si="4"/>
        <v>0</v>
      </c>
      <c r="AO47" s="28">
        <f t="shared" si="4"/>
        <v>0</v>
      </c>
      <c r="AP47" s="28">
        <f t="shared" si="4"/>
        <v>0</v>
      </c>
      <c r="AQ47" s="28">
        <f t="shared" si="4"/>
        <v>0</v>
      </c>
      <c r="AR47" s="28">
        <f t="shared" si="4"/>
        <v>0</v>
      </c>
      <c r="AS47" s="28">
        <f t="shared" si="4"/>
        <v>0</v>
      </c>
      <c r="AT47" s="28">
        <f t="shared" si="4"/>
        <v>0</v>
      </c>
      <c r="AU47" s="28">
        <f t="shared" si="4"/>
        <v>0</v>
      </c>
    </row>
    <row r="48" spans="2:47">
      <c r="B48" s="27" t="s">
        <v>394</v>
      </c>
      <c r="C48" s="28" t="s">
        <v>498</v>
      </c>
      <c r="D48" s="28">
        <f t="shared" si="4"/>
        <v>0</v>
      </c>
      <c r="E48" s="28">
        <f t="shared" si="4"/>
        <v>0</v>
      </c>
      <c r="F48" s="28">
        <f t="shared" si="4"/>
        <v>0</v>
      </c>
      <c r="G48" s="28">
        <f t="shared" si="4"/>
        <v>0</v>
      </c>
      <c r="H48" s="28">
        <f t="shared" si="4"/>
        <v>0</v>
      </c>
      <c r="I48" s="28">
        <f t="shared" si="4"/>
        <v>0</v>
      </c>
      <c r="J48" s="28">
        <f t="shared" si="4"/>
        <v>0</v>
      </c>
      <c r="K48" s="28">
        <f t="shared" si="4"/>
        <v>0</v>
      </c>
      <c r="L48" s="28">
        <f t="shared" si="4"/>
        <v>0</v>
      </c>
      <c r="M48" s="28">
        <f t="shared" si="4"/>
        <v>0</v>
      </c>
      <c r="N48" s="28">
        <f t="shared" si="4"/>
        <v>0</v>
      </c>
      <c r="O48" s="28">
        <f t="shared" si="4"/>
        <v>0</v>
      </c>
      <c r="P48" s="28">
        <f t="shared" si="4"/>
        <v>0</v>
      </c>
      <c r="Q48" s="28">
        <f t="shared" si="4"/>
        <v>0</v>
      </c>
      <c r="R48" s="28">
        <f t="shared" si="4"/>
        <v>0</v>
      </c>
      <c r="S48" s="28">
        <f t="shared" si="4"/>
        <v>0</v>
      </c>
      <c r="T48" s="28">
        <f t="shared" si="4"/>
        <v>0</v>
      </c>
      <c r="U48" s="28">
        <f t="shared" si="4"/>
        <v>0</v>
      </c>
      <c r="V48" s="28">
        <f t="shared" si="4"/>
        <v>0</v>
      </c>
      <c r="W48" s="28">
        <f t="shared" si="4"/>
        <v>0</v>
      </c>
      <c r="X48" s="28">
        <f t="shared" si="4"/>
        <v>0</v>
      </c>
      <c r="Y48" s="28">
        <f t="shared" si="4"/>
        <v>0</v>
      </c>
      <c r="Z48" s="28">
        <f t="shared" si="4"/>
        <v>0</v>
      </c>
      <c r="AA48" s="28">
        <f t="shared" si="4"/>
        <v>0</v>
      </c>
      <c r="AB48" s="28">
        <f t="shared" si="4"/>
        <v>0</v>
      </c>
      <c r="AC48" s="28">
        <f t="shared" si="4"/>
        <v>0</v>
      </c>
      <c r="AD48" s="28">
        <f t="shared" si="4"/>
        <v>0</v>
      </c>
      <c r="AE48" s="28">
        <f t="shared" si="4"/>
        <v>0</v>
      </c>
      <c r="AF48" s="28">
        <f t="shared" si="4"/>
        <v>0</v>
      </c>
      <c r="AG48" s="28">
        <f t="shared" si="4"/>
        <v>0</v>
      </c>
      <c r="AH48" s="28">
        <f t="shared" si="4"/>
        <v>0</v>
      </c>
      <c r="AI48" s="28">
        <f t="shared" si="4"/>
        <v>0</v>
      </c>
      <c r="AJ48" s="28">
        <f t="shared" si="4"/>
        <v>0</v>
      </c>
      <c r="AK48" s="28">
        <f t="shared" si="4"/>
        <v>0</v>
      </c>
      <c r="AL48" s="28">
        <f t="shared" si="4"/>
        <v>0</v>
      </c>
      <c r="AM48" s="28">
        <f t="shared" ref="AM48:AU48" si="5">+AM14-AM31</f>
        <v>0</v>
      </c>
      <c r="AN48" s="28">
        <f t="shared" si="5"/>
        <v>0</v>
      </c>
      <c r="AO48" s="28">
        <f t="shared" si="5"/>
        <v>0</v>
      </c>
      <c r="AP48" s="28">
        <f t="shared" si="5"/>
        <v>0</v>
      </c>
      <c r="AQ48" s="28">
        <f t="shared" si="5"/>
        <v>0</v>
      </c>
      <c r="AR48" s="28">
        <f t="shared" si="5"/>
        <v>0</v>
      </c>
      <c r="AS48" s="28">
        <f t="shared" si="5"/>
        <v>0</v>
      </c>
      <c r="AT48" s="28">
        <f t="shared" si="5"/>
        <v>0</v>
      </c>
      <c r="AU48" s="28">
        <f t="shared" si="5"/>
        <v>0</v>
      </c>
    </row>
    <row r="49" spans="2:47">
      <c r="B49" s="27" t="s">
        <v>395</v>
      </c>
      <c r="C49" s="28" t="s">
        <v>498</v>
      </c>
      <c r="D49" s="28">
        <f t="shared" ref="D49:AU50" si="6">+D15-D32</f>
        <v>0</v>
      </c>
      <c r="E49" s="28">
        <f t="shared" si="6"/>
        <v>0</v>
      </c>
      <c r="F49" s="28">
        <f t="shared" si="6"/>
        <v>0</v>
      </c>
      <c r="G49" s="28">
        <f t="shared" si="6"/>
        <v>0</v>
      </c>
      <c r="H49" s="28">
        <f t="shared" si="6"/>
        <v>0</v>
      </c>
      <c r="I49" s="28">
        <f t="shared" si="6"/>
        <v>0</v>
      </c>
      <c r="J49" s="28">
        <f t="shared" si="6"/>
        <v>0</v>
      </c>
      <c r="K49" s="28">
        <f t="shared" si="6"/>
        <v>0</v>
      </c>
      <c r="L49" s="28">
        <f t="shared" si="6"/>
        <v>0</v>
      </c>
      <c r="M49" s="28">
        <f t="shared" si="6"/>
        <v>0</v>
      </c>
      <c r="N49" s="28">
        <f t="shared" si="6"/>
        <v>0</v>
      </c>
      <c r="O49" s="28">
        <f t="shared" si="6"/>
        <v>0</v>
      </c>
      <c r="P49" s="28">
        <f t="shared" si="6"/>
        <v>0</v>
      </c>
      <c r="Q49" s="28">
        <f t="shared" si="6"/>
        <v>0</v>
      </c>
      <c r="R49" s="28">
        <f t="shared" si="6"/>
        <v>0</v>
      </c>
      <c r="S49" s="28">
        <f t="shared" si="6"/>
        <v>0</v>
      </c>
      <c r="T49" s="28">
        <f t="shared" si="6"/>
        <v>0</v>
      </c>
      <c r="U49" s="28">
        <f t="shared" si="6"/>
        <v>0</v>
      </c>
      <c r="V49" s="28">
        <f t="shared" si="6"/>
        <v>0</v>
      </c>
      <c r="W49" s="28">
        <f t="shared" si="6"/>
        <v>0</v>
      </c>
      <c r="X49" s="28">
        <f t="shared" si="6"/>
        <v>0</v>
      </c>
      <c r="Y49" s="28">
        <f t="shared" si="6"/>
        <v>0</v>
      </c>
      <c r="Z49" s="28">
        <f t="shared" si="6"/>
        <v>0</v>
      </c>
      <c r="AA49" s="28">
        <f t="shared" si="6"/>
        <v>0</v>
      </c>
      <c r="AB49" s="28">
        <f t="shared" si="6"/>
        <v>0</v>
      </c>
      <c r="AC49" s="28">
        <f t="shared" si="6"/>
        <v>0</v>
      </c>
      <c r="AD49" s="28">
        <f t="shared" si="6"/>
        <v>0</v>
      </c>
      <c r="AE49" s="28">
        <f t="shared" si="6"/>
        <v>0</v>
      </c>
      <c r="AF49" s="28">
        <f t="shared" si="6"/>
        <v>0</v>
      </c>
      <c r="AG49" s="28">
        <f t="shared" si="6"/>
        <v>0</v>
      </c>
      <c r="AH49" s="28">
        <f t="shared" si="6"/>
        <v>0</v>
      </c>
      <c r="AI49" s="28">
        <f t="shared" si="6"/>
        <v>0</v>
      </c>
      <c r="AJ49" s="28">
        <f t="shared" si="6"/>
        <v>0</v>
      </c>
      <c r="AK49" s="28">
        <f t="shared" si="6"/>
        <v>0</v>
      </c>
      <c r="AL49" s="28">
        <f t="shared" si="6"/>
        <v>0</v>
      </c>
      <c r="AM49" s="28">
        <f t="shared" si="6"/>
        <v>0</v>
      </c>
      <c r="AN49" s="28">
        <f t="shared" si="6"/>
        <v>0</v>
      </c>
      <c r="AO49" s="28">
        <f t="shared" si="6"/>
        <v>0</v>
      </c>
      <c r="AP49" s="28">
        <f t="shared" si="6"/>
        <v>0</v>
      </c>
      <c r="AQ49" s="28">
        <f t="shared" si="6"/>
        <v>0</v>
      </c>
      <c r="AR49" s="28">
        <f t="shared" si="6"/>
        <v>0</v>
      </c>
      <c r="AS49" s="28">
        <f t="shared" si="6"/>
        <v>0</v>
      </c>
      <c r="AT49" s="28">
        <f t="shared" si="6"/>
        <v>0</v>
      </c>
      <c r="AU49" s="28">
        <f t="shared" si="6"/>
        <v>0</v>
      </c>
    </row>
    <row r="50" spans="2:47">
      <c r="B50" s="27" t="s">
        <v>396</v>
      </c>
      <c r="C50" s="28" t="s">
        <v>498</v>
      </c>
      <c r="D50" s="28">
        <f t="shared" si="6"/>
        <v>0</v>
      </c>
      <c r="E50" s="28">
        <f t="shared" si="6"/>
        <v>0</v>
      </c>
      <c r="F50" s="28">
        <f t="shared" si="6"/>
        <v>0</v>
      </c>
      <c r="G50" s="28">
        <f t="shared" si="6"/>
        <v>0</v>
      </c>
      <c r="H50" s="28">
        <f t="shared" si="6"/>
        <v>0</v>
      </c>
      <c r="I50" s="28">
        <f t="shared" si="6"/>
        <v>0</v>
      </c>
      <c r="J50" s="28">
        <f t="shared" si="6"/>
        <v>0</v>
      </c>
      <c r="K50" s="28">
        <f t="shared" si="6"/>
        <v>0</v>
      </c>
      <c r="L50" s="28">
        <f t="shared" si="6"/>
        <v>0</v>
      </c>
      <c r="M50" s="28">
        <f t="shared" si="6"/>
        <v>0</v>
      </c>
      <c r="N50" s="28">
        <f t="shared" si="6"/>
        <v>0</v>
      </c>
      <c r="O50" s="28">
        <f t="shared" si="6"/>
        <v>0</v>
      </c>
      <c r="P50" s="28">
        <f t="shared" si="6"/>
        <v>0</v>
      </c>
      <c r="Q50" s="28">
        <f t="shared" si="6"/>
        <v>0</v>
      </c>
      <c r="R50" s="28">
        <f t="shared" si="6"/>
        <v>0</v>
      </c>
      <c r="S50" s="28">
        <f t="shared" si="6"/>
        <v>0</v>
      </c>
      <c r="T50" s="28">
        <f t="shared" si="6"/>
        <v>0</v>
      </c>
      <c r="U50" s="28">
        <f t="shared" si="6"/>
        <v>0</v>
      </c>
      <c r="V50" s="28">
        <f t="shared" si="6"/>
        <v>0</v>
      </c>
      <c r="W50" s="28">
        <f t="shared" si="6"/>
        <v>0</v>
      </c>
      <c r="X50" s="28">
        <f t="shared" si="6"/>
        <v>0</v>
      </c>
      <c r="Y50" s="28">
        <f t="shared" si="6"/>
        <v>0</v>
      </c>
      <c r="Z50" s="28">
        <f t="shared" si="6"/>
        <v>0</v>
      </c>
      <c r="AA50" s="28">
        <f t="shared" si="6"/>
        <v>0</v>
      </c>
      <c r="AB50" s="28">
        <f t="shared" si="6"/>
        <v>0</v>
      </c>
      <c r="AC50" s="28">
        <f t="shared" si="6"/>
        <v>0</v>
      </c>
      <c r="AD50" s="28">
        <f t="shared" si="6"/>
        <v>0</v>
      </c>
      <c r="AE50" s="28">
        <f t="shared" si="6"/>
        <v>0</v>
      </c>
      <c r="AF50" s="28">
        <f t="shared" si="6"/>
        <v>0</v>
      </c>
      <c r="AG50" s="28">
        <f t="shared" si="6"/>
        <v>0</v>
      </c>
      <c r="AH50" s="28">
        <f t="shared" si="6"/>
        <v>0</v>
      </c>
      <c r="AI50" s="28">
        <f t="shared" si="6"/>
        <v>0</v>
      </c>
      <c r="AJ50" s="28">
        <f t="shared" si="6"/>
        <v>0</v>
      </c>
      <c r="AK50" s="28">
        <f t="shared" si="6"/>
        <v>0</v>
      </c>
      <c r="AL50" s="28">
        <f t="shared" si="6"/>
        <v>0</v>
      </c>
      <c r="AM50" s="28">
        <f t="shared" si="6"/>
        <v>0</v>
      </c>
      <c r="AN50" s="28">
        <f t="shared" si="6"/>
        <v>0</v>
      </c>
      <c r="AO50" s="28">
        <f t="shared" si="6"/>
        <v>0</v>
      </c>
      <c r="AP50" s="28">
        <f t="shared" si="6"/>
        <v>0</v>
      </c>
      <c r="AQ50" s="28">
        <f t="shared" si="6"/>
        <v>0</v>
      </c>
      <c r="AR50" s="28">
        <f t="shared" si="6"/>
        <v>0</v>
      </c>
      <c r="AS50" s="28">
        <f t="shared" si="6"/>
        <v>0</v>
      </c>
      <c r="AT50" s="28">
        <f t="shared" si="6"/>
        <v>0</v>
      </c>
      <c r="AU50" s="28">
        <f t="shared" si="6"/>
        <v>0</v>
      </c>
    </row>
    <row r="51" spans="2:47">
      <c r="B51" s="27" t="s">
        <v>501</v>
      </c>
      <c r="C51" s="29" t="s">
        <v>498</v>
      </c>
      <c r="D51" s="30">
        <f t="shared" ref="D51:AU51" si="7">SUM(D37:D50)</f>
        <v>0</v>
      </c>
      <c r="E51" s="30">
        <f t="shared" si="7"/>
        <v>0</v>
      </c>
      <c r="F51" s="30">
        <f t="shared" si="7"/>
        <v>0</v>
      </c>
      <c r="G51" s="30">
        <f t="shared" si="7"/>
        <v>0</v>
      </c>
      <c r="H51" s="30">
        <f t="shared" si="7"/>
        <v>0</v>
      </c>
      <c r="I51" s="30">
        <f t="shared" si="7"/>
        <v>0</v>
      </c>
      <c r="J51" s="30">
        <f t="shared" si="7"/>
        <v>0</v>
      </c>
      <c r="K51" s="30">
        <f t="shared" si="7"/>
        <v>0</v>
      </c>
      <c r="L51" s="30">
        <f t="shared" si="7"/>
        <v>0</v>
      </c>
      <c r="M51" s="30">
        <f t="shared" si="7"/>
        <v>0</v>
      </c>
      <c r="N51" s="30">
        <f t="shared" si="7"/>
        <v>0</v>
      </c>
      <c r="O51" s="30">
        <f t="shared" si="7"/>
        <v>0</v>
      </c>
      <c r="P51" s="30">
        <f t="shared" si="7"/>
        <v>0</v>
      </c>
      <c r="Q51" s="30">
        <f t="shared" si="7"/>
        <v>0</v>
      </c>
      <c r="R51" s="30">
        <f t="shared" si="7"/>
        <v>0</v>
      </c>
      <c r="S51" s="30">
        <f t="shared" si="7"/>
        <v>0</v>
      </c>
      <c r="T51" s="30">
        <f t="shared" si="7"/>
        <v>0</v>
      </c>
      <c r="U51" s="30">
        <f t="shared" si="7"/>
        <v>0</v>
      </c>
      <c r="V51" s="30">
        <f t="shared" si="7"/>
        <v>9.5053690576662575E-2</v>
      </c>
      <c r="W51" s="30">
        <f t="shared" si="7"/>
        <v>0.37637254449475677</v>
      </c>
      <c r="X51" s="30">
        <f t="shared" si="7"/>
        <v>1.3821149119545453</v>
      </c>
      <c r="Y51" s="30">
        <f t="shared" si="7"/>
        <v>5.65798543666142</v>
      </c>
      <c r="Z51" s="30">
        <f t="shared" si="7"/>
        <v>22.232809002767112</v>
      </c>
      <c r="AA51" s="30">
        <f t="shared" si="7"/>
        <v>85.296556647598209</v>
      </c>
      <c r="AB51" s="30">
        <f t="shared" si="7"/>
        <v>263.61842377486073</v>
      </c>
      <c r="AC51" s="30">
        <f t="shared" si="7"/>
        <v>584.53523042830693</v>
      </c>
      <c r="AD51" s="30">
        <f t="shared" si="7"/>
        <v>982.56466667967288</v>
      </c>
      <c r="AE51" s="30">
        <f t="shared" si="7"/>
        <v>1393.1716337082426</v>
      </c>
      <c r="AF51" s="30">
        <f t="shared" si="7"/>
        <v>1793.1742382132397</v>
      </c>
      <c r="AG51" s="30">
        <f t="shared" si="7"/>
        <v>2170.5007115648132</v>
      </c>
      <c r="AH51" s="30">
        <f t="shared" si="7"/>
        <v>2525.728094113616</v>
      </c>
      <c r="AI51" s="30">
        <f t="shared" si="7"/>
        <v>2860.5719799981034</v>
      </c>
      <c r="AJ51" s="30">
        <f t="shared" si="7"/>
        <v>3169.1038339521183</v>
      </c>
      <c r="AK51" s="30">
        <f t="shared" si="7"/>
        <v>3456.0670665104844</v>
      </c>
      <c r="AL51" s="30">
        <f t="shared" si="7"/>
        <v>3706.8384401333387</v>
      </c>
      <c r="AM51" s="30">
        <f t="shared" si="7"/>
        <v>3938.4734078745714</v>
      </c>
      <c r="AN51" s="30">
        <f t="shared" si="7"/>
        <v>4157.3487168747597</v>
      </c>
      <c r="AO51" s="30">
        <f t="shared" si="7"/>
        <v>4365.4647504412715</v>
      </c>
      <c r="AP51" s="30">
        <f t="shared" si="7"/>
        <v>4563.4789943728174</v>
      </c>
      <c r="AQ51" s="30">
        <f t="shared" si="7"/>
        <v>4751.388758531255</v>
      </c>
      <c r="AR51" s="30">
        <f t="shared" si="7"/>
        <v>4929.2890293414603</v>
      </c>
      <c r="AS51" s="30">
        <f t="shared" si="7"/>
        <v>5097.1810165125098</v>
      </c>
      <c r="AT51" s="30">
        <f t="shared" si="7"/>
        <v>5255.1508253240681</v>
      </c>
      <c r="AU51" s="30">
        <f t="shared" si="7"/>
        <v>5403.2034362121412</v>
      </c>
    </row>
    <row r="53" spans="2:47">
      <c r="B53" s="24" t="s">
        <v>504</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505</v>
      </c>
      <c r="C54" s="28" t="s">
        <v>506</v>
      </c>
      <c r="D54" s="28">
        <v>28747.905087065279</v>
      </c>
      <c r="E54" s="28">
        <v>29368.753689305722</v>
      </c>
      <c r="F54" s="28">
        <v>29852.434374448207</v>
      </c>
      <c r="G54" s="28">
        <v>26150.981762716165</v>
      </c>
      <c r="H54" s="28">
        <v>29019.460664768387</v>
      </c>
      <c r="I54" s="28">
        <v>30496.983965329564</v>
      </c>
      <c r="J54" s="28">
        <v>33699.788793828935</v>
      </c>
      <c r="K54" s="28">
        <v>34841.488094018365</v>
      </c>
      <c r="L54" s="28">
        <v>35926.404787175088</v>
      </c>
      <c r="M54" s="28">
        <v>37031.465360451461</v>
      </c>
      <c r="N54" s="28">
        <v>38091.239129802678</v>
      </c>
      <c r="O54" s="28">
        <v>39206.3033104567</v>
      </c>
      <c r="P54" s="28">
        <v>40251.68180794514</v>
      </c>
      <c r="Q54" s="28">
        <v>41134.97895312449</v>
      </c>
      <c r="R54" s="28">
        <v>42073.926446173253</v>
      </c>
      <c r="S54" s="28">
        <v>42961.459184298947</v>
      </c>
      <c r="T54" s="28">
        <v>44037.517792823804</v>
      </c>
      <c r="U54" s="28">
        <v>44949.26181889249</v>
      </c>
      <c r="V54" s="28">
        <v>45860.405692928623</v>
      </c>
      <c r="W54" s="28">
        <v>46620.441823176021</v>
      </c>
      <c r="X54" s="28">
        <v>47537.004653370976</v>
      </c>
      <c r="Y54" s="28">
        <v>48328.946525605286</v>
      </c>
      <c r="Z54" s="28">
        <v>49022.716154384856</v>
      </c>
      <c r="AA54" s="28">
        <v>49696.81962354725</v>
      </c>
      <c r="AB54" s="28">
        <v>50358.158793252005</v>
      </c>
      <c r="AC54" s="28">
        <v>50988.125709715343</v>
      </c>
      <c r="AD54" s="28">
        <v>51500.10248598137</v>
      </c>
      <c r="AE54" s="28">
        <v>51920.383517062233</v>
      </c>
      <c r="AF54" s="28">
        <v>52192.352298766113</v>
      </c>
      <c r="AG54" s="28">
        <v>52307.515969643333</v>
      </c>
      <c r="AH54" s="28">
        <v>52261.596851607777</v>
      </c>
      <c r="AI54" s="28">
        <v>52125.703666125213</v>
      </c>
      <c r="AJ54" s="28">
        <v>51556.45988821971</v>
      </c>
      <c r="AK54" s="28">
        <v>50817.760419192404</v>
      </c>
      <c r="AL54" s="28">
        <v>49968.171858875459</v>
      </c>
      <c r="AM54" s="28">
        <v>48955.401745879906</v>
      </c>
      <c r="AN54" s="28">
        <v>47784.886847730981</v>
      </c>
      <c r="AO54" s="28">
        <v>46473.109359857481</v>
      </c>
      <c r="AP54" s="28">
        <v>45048.247879983152</v>
      </c>
      <c r="AQ54" s="28">
        <v>43548.470928100593</v>
      </c>
      <c r="AR54" s="28">
        <v>42018.281399250853</v>
      </c>
      <c r="AS54" s="28">
        <v>40503.584122476284</v>
      </c>
      <c r="AT54" s="28">
        <v>39046.762190838053</v>
      </c>
      <c r="AU54" s="28">
        <v>37682.870929154182</v>
      </c>
    </row>
    <row r="56" spans="2:47">
      <c r="B56" s="24" t="s">
        <v>507</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505</v>
      </c>
      <c r="C57" s="28" t="s">
        <v>506</v>
      </c>
      <c r="D57" s="28">
        <v>28747.905087065279</v>
      </c>
      <c r="E57" s="28">
        <v>29368.753689305722</v>
      </c>
      <c r="F57" s="28">
        <v>29852.434374448207</v>
      </c>
      <c r="G57" s="28">
        <v>26150.981762716165</v>
      </c>
      <c r="H57" s="28">
        <v>29019.460664768387</v>
      </c>
      <c r="I57" s="28">
        <v>30496.983965329564</v>
      </c>
      <c r="J57" s="28">
        <v>33699.788793828935</v>
      </c>
      <c r="K57" s="28">
        <v>34841.488094018365</v>
      </c>
      <c r="L57" s="28">
        <v>35926.404787175088</v>
      </c>
      <c r="M57" s="28">
        <v>37031.465360451461</v>
      </c>
      <c r="N57" s="28">
        <v>38091.239129802678</v>
      </c>
      <c r="O57" s="28">
        <v>39206.3033104567</v>
      </c>
      <c r="P57" s="28">
        <v>40251.68180794514</v>
      </c>
      <c r="Q57" s="28">
        <v>41134.97895312449</v>
      </c>
      <c r="R57" s="28">
        <v>42073.926446173253</v>
      </c>
      <c r="S57" s="28">
        <v>42961.459184298947</v>
      </c>
      <c r="T57" s="28">
        <v>44037.517792823804</v>
      </c>
      <c r="U57" s="28">
        <v>44949.26181889249</v>
      </c>
      <c r="V57" s="28">
        <v>45860.255671204453</v>
      </c>
      <c r="W57" s="28">
        <v>46619.845931248703</v>
      </c>
      <c r="X57" s="28">
        <v>47534.783317123649</v>
      </c>
      <c r="Y57" s="28">
        <v>48319.692826051665</v>
      </c>
      <c r="Z57" s="28">
        <v>48985.780733527317</v>
      </c>
      <c r="AA57" s="28">
        <v>49552.818374937095</v>
      </c>
      <c r="AB57" s="28">
        <v>49907.185270494345</v>
      </c>
      <c r="AC57" s="28">
        <v>49978.269343429492</v>
      </c>
      <c r="AD57" s="28">
        <v>49787.153468315832</v>
      </c>
      <c r="AE57" s="28">
        <v>49464.616273495783</v>
      </c>
      <c r="AF57" s="28">
        <v>48989.18647210396</v>
      </c>
      <c r="AG57" s="28">
        <v>48373.205247445621</v>
      </c>
      <c r="AH57" s="28">
        <v>47611.138830874406</v>
      </c>
      <c r="AI57" s="28">
        <v>46771.689802754678</v>
      </c>
      <c r="AJ57" s="28">
        <v>45524.327695712498</v>
      </c>
      <c r="AK57" s="28">
        <v>44124.489766689898</v>
      </c>
      <c r="AL57" s="28">
        <v>42675.286595744576</v>
      </c>
      <c r="AM57" s="28">
        <v>41078.80494562829</v>
      </c>
      <c r="AN57" s="28">
        <v>39328.615096653644</v>
      </c>
      <c r="AO57" s="28">
        <v>37437.411070193979</v>
      </c>
      <c r="AP57" s="28">
        <v>35432.102067077867</v>
      </c>
      <c r="AQ57" s="28">
        <v>33350.899784566049</v>
      </c>
      <c r="AR57" s="28">
        <v>31238.143732514705</v>
      </c>
      <c r="AS57" s="28">
        <v>29139.773558361954</v>
      </c>
      <c r="AT57" s="28">
        <v>27098.020059139584</v>
      </c>
      <c r="AU57" s="28">
        <v>25147.964485796001</v>
      </c>
    </row>
    <row r="59" spans="2:47">
      <c r="B59" s="24" t="s">
        <v>585</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 t="shared" ref="D60:AU60" si="8">+D54-D57</f>
        <v>0</v>
      </c>
      <c r="E60" s="28">
        <f t="shared" si="8"/>
        <v>0</v>
      </c>
      <c r="F60" s="28">
        <f t="shared" si="8"/>
        <v>0</v>
      </c>
      <c r="G60" s="28">
        <f t="shared" si="8"/>
        <v>0</v>
      </c>
      <c r="H60" s="28">
        <f t="shared" si="8"/>
        <v>0</v>
      </c>
      <c r="I60" s="28">
        <f t="shared" si="8"/>
        <v>0</v>
      </c>
      <c r="J60" s="28">
        <f t="shared" si="8"/>
        <v>0</v>
      </c>
      <c r="K60" s="28">
        <f t="shared" si="8"/>
        <v>0</v>
      </c>
      <c r="L60" s="28">
        <f t="shared" si="8"/>
        <v>0</v>
      </c>
      <c r="M60" s="28">
        <f t="shared" si="8"/>
        <v>0</v>
      </c>
      <c r="N60" s="28">
        <f t="shared" si="8"/>
        <v>0</v>
      </c>
      <c r="O60" s="28">
        <f t="shared" si="8"/>
        <v>0</v>
      </c>
      <c r="P60" s="28">
        <f t="shared" si="8"/>
        <v>0</v>
      </c>
      <c r="Q60" s="28">
        <f t="shared" si="8"/>
        <v>0</v>
      </c>
      <c r="R60" s="28">
        <f t="shared" si="8"/>
        <v>0</v>
      </c>
      <c r="S60" s="28">
        <f t="shared" si="8"/>
        <v>0</v>
      </c>
      <c r="T60" s="28">
        <f t="shared" si="8"/>
        <v>0</v>
      </c>
      <c r="U60" s="28">
        <f t="shared" si="8"/>
        <v>0</v>
      </c>
      <c r="V60" s="28">
        <f t="shared" si="8"/>
        <v>0.15002172417007387</v>
      </c>
      <c r="W60" s="28">
        <f t="shared" si="8"/>
        <v>0.59589192731800722</v>
      </c>
      <c r="X60" s="28">
        <f t="shared" si="8"/>
        <v>2.2213362473266898</v>
      </c>
      <c r="Y60" s="28">
        <f t="shared" si="8"/>
        <v>9.253699553621118</v>
      </c>
      <c r="Z60" s="28">
        <f t="shared" si="8"/>
        <v>36.935420857538702</v>
      </c>
      <c r="AA60" s="28">
        <f t="shared" si="8"/>
        <v>144.00124861015502</v>
      </c>
      <c r="AB60" s="28">
        <f t="shared" si="8"/>
        <v>450.97352275766025</v>
      </c>
      <c r="AC60" s="28">
        <f t="shared" si="8"/>
        <v>1009.8563662858505</v>
      </c>
      <c r="AD60" s="28">
        <f t="shared" si="8"/>
        <v>1712.9490176655381</v>
      </c>
      <c r="AE60" s="28">
        <f t="shared" si="8"/>
        <v>2455.7672435664499</v>
      </c>
      <c r="AF60" s="28">
        <f t="shared" si="8"/>
        <v>3203.1658266621525</v>
      </c>
      <c r="AG60" s="28">
        <f t="shared" si="8"/>
        <v>3934.3107221977116</v>
      </c>
      <c r="AH60" s="28">
        <f t="shared" si="8"/>
        <v>4650.4580207333711</v>
      </c>
      <c r="AI60" s="28">
        <f t="shared" si="8"/>
        <v>5354.0138633705355</v>
      </c>
      <c r="AJ60" s="28">
        <f t="shared" si="8"/>
        <v>6032.1321925072116</v>
      </c>
      <c r="AK60" s="28">
        <f t="shared" si="8"/>
        <v>6693.270652502506</v>
      </c>
      <c r="AL60" s="28">
        <f t="shared" si="8"/>
        <v>7292.8852631308837</v>
      </c>
      <c r="AM60" s="28">
        <f t="shared" si="8"/>
        <v>7876.5968002516165</v>
      </c>
      <c r="AN60" s="28">
        <f t="shared" si="8"/>
        <v>8456.2717510773364</v>
      </c>
      <c r="AO60" s="28">
        <f t="shared" si="8"/>
        <v>9035.6982896635018</v>
      </c>
      <c r="AP60" s="28">
        <f t="shared" si="8"/>
        <v>9616.1458129052844</v>
      </c>
      <c r="AQ60" s="28">
        <f t="shared" si="8"/>
        <v>10197.571143534544</v>
      </c>
      <c r="AR60" s="28">
        <f t="shared" si="8"/>
        <v>10780.137666736147</v>
      </c>
      <c r="AS60" s="28">
        <f t="shared" si="8"/>
        <v>11363.81056411433</v>
      </c>
      <c r="AT60" s="28">
        <f t="shared" si="8"/>
        <v>11948.742131698469</v>
      </c>
      <c r="AU60" s="28">
        <f t="shared" si="8"/>
        <v>12534.906443358181</v>
      </c>
    </row>
    <row r="62" spans="2:47">
      <c r="B62" s="24" t="s">
        <v>497</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431</v>
      </c>
      <c r="C63" s="28" t="s">
        <v>512</v>
      </c>
      <c r="D63" s="28">
        <f t="shared" ref="D63:AU63" si="9">+VLOOKUP($B63,Precios,D$62-2014,FALSE)*D37/1000000</f>
        <v>0</v>
      </c>
      <c r="E63" s="28">
        <f t="shared" si="9"/>
        <v>0</v>
      </c>
      <c r="F63" s="28">
        <f t="shared" si="9"/>
        <v>0</v>
      </c>
      <c r="G63" s="28">
        <f t="shared" si="9"/>
        <v>0</v>
      </c>
      <c r="H63" s="28">
        <f t="shared" si="9"/>
        <v>0</v>
      </c>
      <c r="I63" s="28">
        <f t="shared" si="9"/>
        <v>0</v>
      </c>
      <c r="J63" s="28">
        <f t="shared" si="9"/>
        <v>0</v>
      </c>
      <c r="K63" s="28">
        <f t="shared" si="9"/>
        <v>0</v>
      </c>
      <c r="L63" s="28">
        <f t="shared" si="9"/>
        <v>0</v>
      </c>
      <c r="M63" s="28">
        <f t="shared" si="9"/>
        <v>0</v>
      </c>
      <c r="N63" s="28">
        <f t="shared" si="9"/>
        <v>0</v>
      </c>
      <c r="O63" s="28">
        <f t="shared" si="9"/>
        <v>0</v>
      </c>
      <c r="P63" s="28">
        <f t="shared" si="9"/>
        <v>0</v>
      </c>
      <c r="Q63" s="28">
        <f t="shared" si="9"/>
        <v>0</v>
      </c>
      <c r="R63" s="28">
        <f t="shared" si="9"/>
        <v>0</v>
      </c>
      <c r="S63" s="28">
        <f t="shared" si="9"/>
        <v>0</v>
      </c>
      <c r="T63" s="28">
        <f t="shared" si="9"/>
        <v>0</v>
      </c>
      <c r="U63" s="28">
        <f t="shared" si="9"/>
        <v>0</v>
      </c>
      <c r="V63" s="28">
        <f t="shared" si="9"/>
        <v>0</v>
      </c>
      <c r="W63" s="28">
        <f t="shared" si="9"/>
        <v>0</v>
      </c>
      <c r="X63" s="28">
        <f t="shared" si="9"/>
        <v>0</v>
      </c>
      <c r="Y63" s="28">
        <f t="shared" si="9"/>
        <v>0</v>
      </c>
      <c r="Z63" s="28">
        <f t="shared" si="9"/>
        <v>0</v>
      </c>
      <c r="AA63" s="28">
        <f t="shared" si="9"/>
        <v>0</v>
      </c>
      <c r="AB63" s="28">
        <f t="shared" si="9"/>
        <v>0</v>
      </c>
      <c r="AC63" s="28">
        <f t="shared" si="9"/>
        <v>0</v>
      </c>
      <c r="AD63" s="28">
        <f t="shared" si="9"/>
        <v>0</v>
      </c>
      <c r="AE63" s="28">
        <f t="shared" si="9"/>
        <v>0</v>
      </c>
      <c r="AF63" s="28">
        <f t="shared" si="9"/>
        <v>0</v>
      </c>
      <c r="AG63" s="28">
        <f t="shared" si="9"/>
        <v>0</v>
      </c>
      <c r="AH63" s="28">
        <f t="shared" si="9"/>
        <v>0</v>
      </c>
      <c r="AI63" s="28">
        <f t="shared" si="9"/>
        <v>0</v>
      </c>
      <c r="AJ63" s="28">
        <f t="shared" si="9"/>
        <v>0</v>
      </c>
      <c r="AK63" s="28">
        <f t="shared" si="9"/>
        <v>0</v>
      </c>
      <c r="AL63" s="28">
        <f t="shared" si="9"/>
        <v>0</v>
      </c>
      <c r="AM63" s="28">
        <f t="shared" si="9"/>
        <v>0</v>
      </c>
      <c r="AN63" s="28">
        <f t="shared" si="9"/>
        <v>0</v>
      </c>
      <c r="AO63" s="28">
        <f t="shared" si="9"/>
        <v>0</v>
      </c>
      <c r="AP63" s="28">
        <f t="shared" si="9"/>
        <v>0</v>
      </c>
      <c r="AQ63" s="28">
        <f t="shared" si="9"/>
        <v>0</v>
      </c>
      <c r="AR63" s="28">
        <f t="shared" si="9"/>
        <v>0</v>
      </c>
      <c r="AS63" s="28">
        <f t="shared" si="9"/>
        <v>0</v>
      </c>
      <c r="AT63" s="28">
        <f t="shared" si="9"/>
        <v>0</v>
      </c>
      <c r="AU63" s="28">
        <f t="shared" si="9"/>
        <v>0</v>
      </c>
    </row>
    <row r="64" spans="2:47">
      <c r="B64" s="27" t="s">
        <v>384</v>
      </c>
      <c r="C64" s="28" t="s">
        <v>512</v>
      </c>
      <c r="D64" s="28">
        <f t="shared" ref="D64:AU64" si="10">+VLOOKUP($B64,Precios,D$62-2014,FALSE)*D38/1000000</f>
        <v>0</v>
      </c>
      <c r="E64" s="28">
        <f t="shared" si="10"/>
        <v>0</v>
      </c>
      <c r="F64" s="28">
        <f t="shared" si="10"/>
        <v>0</v>
      </c>
      <c r="G64" s="28">
        <f t="shared" si="10"/>
        <v>0</v>
      </c>
      <c r="H64" s="28">
        <f t="shared" si="10"/>
        <v>0</v>
      </c>
      <c r="I64" s="28">
        <f t="shared" si="10"/>
        <v>0</v>
      </c>
      <c r="J64" s="28">
        <f t="shared" si="10"/>
        <v>0</v>
      </c>
      <c r="K64" s="28">
        <f t="shared" si="10"/>
        <v>0</v>
      </c>
      <c r="L64" s="28">
        <f t="shared" si="10"/>
        <v>0</v>
      </c>
      <c r="M64" s="28">
        <f t="shared" si="10"/>
        <v>0</v>
      </c>
      <c r="N64" s="28">
        <f t="shared" si="10"/>
        <v>0</v>
      </c>
      <c r="O64" s="28">
        <f t="shared" si="10"/>
        <v>0</v>
      </c>
      <c r="P64" s="28">
        <f t="shared" si="10"/>
        <v>0</v>
      </c>
      <c r="Q64" s="28">
        <f t="shared" si="10"/>
        <v>0</v>
      </c>
      <c r="R64" s="28">
        <f t="shared" si="10"/>
        <v>0</v>
      </c>
      <c r="S64" s="28">
        <f t="shared" si="10"/>
        <v>0</v>
      </c>
      <c r="T64" s="28">
        <f t="shared" si="10"/>
        <v>0</v>
      </c>
      <c r="U64" s="28">
        <f t="shared" si="10"/>
        <v>0</v>
      </c>
      <c r="V64" s="28">
        <f t="shared" si="10"/>
        <v>6.2982436347993595E-2</v>
      </c>
      <c r="W64" s="28">
        <f t="shared" si="10"/>
        <v>0.25381477151526938</v>
      </c>
      <c r="X64" s="28">
        <f t="shared" si="10"/>
        <v>0.96157380709562912</v>
      </c>
      <c r="Y64" s="28">
        <f t="shared" si="10"/>
        <v>4.0673930606763999</v>
      </c>
      <c r="Z64" s="28">
        <f t="shared" si="10"/>
        <v>16.282870627118641</v>
      </c>
      <c r="AA64" s="28">
        <f t="shared" si="10"/>
        <v>65.053740131227414</v>
      </c>
      <c r="AB64" s="28">
        <f t="shared" si="10"/>
        <v>206.69896230071305</v>
      </c>
      <c r="AC64" s="28">
        <f t="shared" si="10"/>
        <v>466.72114516267487</v>
      </c>
      <c r="AD64" s="28">
        <f t="shared" si="10"/>
        <v>803.04925413681269</v>
      </c>
      <c r="AE64" s="28">
        <f t="shared" si="10"/>
        <v>1161.2597005672844</v>
      </c>
      <c r="AF64" s="28">
        <f t="shared" si="10"/>
        <v>1505.850474639388</v>
      </c>
      <c r="AG64" s="28">
        <f t="shared" si="10"/>
        <v>1880.824994758043</v>
      </c>
      <c r="AH64" s="28">
        <f t="shared" si="10"/>
        <v>2239.9742625154076</v>
      </c>
      <c r="AI64" s="28">
        <f t="shared" si="10"/>
        <v>2585.0354314629194</v>
      </c>
      <c r="AJ64" s="28">
        <f t="shared" si="10"/>
        <v>2920.0659339399072</v>
      </c>
      <c r="AK64" s="28">
        <f t="shared" si="10"/>
        <v>3246.6258596286207</v>
      </c>
      <c r="AL64" s="28">
        <f t="shared" si="10"/>
        <v>3537.4738473682778</v>
      </c>
      <c r="AM64" s="28">
        <f t="shared" si="10"/>
        <v>3820.6079187913715</v>
      </c>
      <c r="AN64" s="28">
        <f t="shared" si="10"/>
        <v>4101.7840109050376</v>
      </c>
      <c r="AO64" s="28">
        <f t="shared" si="10"/>
        <v>4382.8396086232569</v>
      </c>
      <c r="AP64" s="28">
        <f t="shared" si="10"/>
        <v>4664.390443327603</v>
      </c>
      <c r="AQ64" s="28">
        <f t="shared" si="10"/>
        <v>4946.4155715298084</v>
      </c>
      <c r="AR64" s="28">
        <f t="shared" si="10"/>
        <v>5228.9942445546476</v>
      </c>
      <c r="AS64" s="28">
        <f t="shared" si="10"/>
        <v>5512.1095734535111</v>
      </c>
      <c r="AT64" s="28">
        <f t="shared" si="10"/>
        <v>5795.8354306653009</v>
      </c>
      <c r="AU64" s="28">
        <f t="shared" si="10"/>
        <v>6080.1592405076954</v>
      </c>
    </row>
    <row r="65" spans="2:47">
      <c r="B65" s="27" t="s">
        <v>451</v>
      </c>
      <c r="C65" s="28" t="s">
        <v>512</v>
      </c>
      <c r="D65" s="28">
        <f t="shared" ref="D65:AU65" si="11">+VLOOKUP($B65,Precios,D$62-2014,FALSE)*D39/1000000</f>
        <v>0</v>
      </c>
      <c r="E65" s="28">
        <f t="shared" si="11"/>
        <v>0</v>
      </c>
      <c r="F65" s="28">
        <f t="shared" si="11"/>
        <v>0</v>
      </c>
      <c r="G65" s="28">
        <f t="shared" si="11"/>
        <v>0</v>
      </c>
      <c r="H65" s="28">
        <f t="shared" si="11"/>
        <v>0</v>
      </c>
      <c r="I65" s="28">
        <f t="shared" si="11"/>
        <v>0</v>
      </c>
      <c r="J65" s="28">
        <f t="shared" si="11"/>
        <v>0</v>
      </c>
      <c r="K65" s="28">
        <f t="shared" si="11"/>
        <v>0</v>
      </c>
      <c r="L65" s="28">
        <f t="shared" si="11"/>
        <v>0</v>
      </c>
      <c r="M65" s="28">
        <f t="shared" si="11"/>
        <v>0</v>
      </c>
      <c r="N65" s="28">
        <f t="shared" si="11"/>
        <v>0</v>
      </c>
      <c r="O65" s="28">
        <f t="shared" si="11"/>
        <v>0</v>
      </c>
      <c r="P65" s="28">
        <f t="shared" si="11"/>
        <v>0</v>
      </c>
      <c r="Q65" s="28">
        <f t="shared" si="11"/>
        <v>0</v>
      </c>
      <c r="R65" s="28">
        <f t="shared" si="11"/>
        <v>0</v>
      </c>
      <c r="S65" s="28">
        <f t="shared" si="11"/>
        <v>0</v>
      </c>
      <c r="T65" s="28">
        <f t="shared" si="11"/>
        <v>0</v>
      </c>
      <c r="U65" s="28">
        <f t="shared" si="11"/>
        <v>0</v>
      </c>
      <c r="V65" s="28">
        <f t="shared" si="11"/>
        <v>0</v>
      </c>
      <c r="W65" s="28">
        <f t="shared" si="11"/>
        <v>0</v>
      </c>
      <c r="X65" s="28">
        <f t="shared" si="11"/>
        <v>0</v>
      </c>
      <c r="Y65" s="28">
        <f t="shared" si="11"/>
        <v>0</v>
      </c>
      <c r="Z65" s="28">
        <f t="shared" si="11"/>
        <v>0</v>
      </c>
      <c r="AA65" s="28">
        <f t="shared" si="11"/>
        <v>0</v>
      </c>
      <c r="AB65" s="28">
        <f t="shared" si="11"/>
        <v>0</v>
      </c>
      <c r="AC65" s="28">
        <f t="shared" si="11"/>
        <v>0</v>
      </c>
      <c r="AD65" s="28">
        <f t="shared" si="11"/>
        <v>0</v>
      </c>
      <c r="AE65" s="28">
        <f t="shared" si="11"/>
        <v>0</v>
      </c>
      <c r="AF65" s="28">
        <f t="shared" si="11"/>
        <v>0</v>
      </c>
      <c r="AG65" s="28">
        <f t="shared" si="11"/>
        <v>0</v>
      </c>
      <c r="AH65" s="28">
        <f t="shared" si="11"/>
        <v>0</v>
      </c>
      <c r="AI65" s="28">
        <f t="shared" si="11"/>
        <v>0</v>
      </c>
      <c r="AJ65" s="28">
        <f t="shared" si="11"/>
        <v>0</v>
      </c>
      <c r="AK65" s="28">
        <f t="shared" si="11"/>
        <v>0</v>
      </c>
      <c r="AL65" s="28">
        <f t="shared" si="11"/>
        <v>0</v>
      </c>
      <c r="AM65" s="28">
        <f t="shared" si="11"/>
        <v>0</v>
      </c>
      <c r="AN65" s="28">
        <f t="shared" si="11"/>
        <v>0</v>
      </c>
      <c r="AO65" s="28">
        <f t="shared" si="11"/>
        <v>0</v>
      </c>
      <c r="AP65" s="28">
        <f t="shared" si="11"/>
        <v>0</v>
      </c>
      <c r="AQ65" s="28">
        <f t="shared" si="11"/>
        <v>0</v>
      </c>
      <c r="AR65" s="28">
        <f t="shared" si="11"/>
        <v>0</v>
      </c>
      <c r="AS65" s="28">
        <f t="shared" si="11"/>
        <v>0</v>
      </c>
      <c r="AT65" s="28">
        <f t="shared" si="11"/>
        <v>0</v>
      </c>
      <c r="AU65" s="28">
        <f t="shared" si="11"/>
        <v>0</v>
      </c>
    </row>
    <row r="66" spans="2:47">
      <c r="B66" s="27" t="s">
        <v>432</v>
      </c>
      <c r="C66" s="28" t="s">
        <v>512</v>
      </c>
      <c r="D66" s="28">
        <f t="shared" ref="D66:AU66" si="12">+VLOOKUP($B66,Precios,D$62-2014,FALSE)*D40/1000000</f>
        <v>0</v>
      </c>
      <c r="E66" s="28">
        <f t="shared" si="12"/>
        <v>0</v>
      </c>
      <c r="F66" s="28">
        <f t="shared" si="12"/>
        <v>0</v>
      </c>
      <c r="G66" s="28">
        <f t="shared" si="12"/>
        <v>0</v>
      </c>
      <c r="H66" s="28">
        <f t="shared" si="12"/>
        <v>0</v>
      </c>
      <c r="I66" s="28">
        <f t="shared" si="12"/>
        <v>0</v>
      </c>
      <c r="J66" s="28">
        <f t="shared" si="12"/>
        <v>0</v>
      </c>
      <c r="K66" s="28">
        <f t="shared" si="12"/>
        <v>0</v>
      </c>
      <c r="L66" s="28">
        <f t="shared" si="12"/>
        <v>0</v>
      </c>
      <c r="M66" s="28">
        <f t="shared" si="12"/>
        <v>0</v>
      </c>
      <c r="N66" s="28">
        <f t="shared" si="12"/>
        <v>0</v>
      </c>
      <c r="O66" s="28">
        <f t="shared" si="12"/>
        <v>0</v>
      </c>
      <c r="P66" s="28">
        <f t="shared" si="12"/>
        <v>0</v>
      </c>
      <c r="Q66" s="28">
        <f t="shared" si="12"/>
        <v>0</v>
      </c>
      <c r="R66" s="28">
        <f t="shared" si="12"/>
        <v>0</v>
      </c>
      <c r="S66" s="28">
        <f t="shared" si="12"/>
        <v>0</v>
      </c>
      <c r="T66" s="28">
        <f t="shared" si="12"/>
        <v>0</v>
      </c>
      <c r="U66" s="28">
        <f t="shared" si="12"/>
        <v>0</v>
      </c>
      <c r="V66" s="28">
        <f t="shared" si="12"/>
        <v>0</v>
      </c>
      <c r="W66" s="28">
        <f t="shared" si="12"/>
        <v>0</v>
      </c>
      <c r="X66" s="28">
        <f t="shared" si="12"/>
        <v>0</v>
      </c>
      <c r="Y66" s="28">
        <f t="shared" si="12"/>
        <v>0</v>
      </c>
      <c r="Z66" s="28">
        <f t="shared" si="12"/>
        <v>0</v>
      </c>
      <c r="AA66" s="28">
        <f t="shared" si="12"/>
        <v>0</v>
      </c>
      <c r="AB66" s="28">
        <f t="shared" si="12"/>
        <v>0</v>
      </c>
      <c r="AC66" s="28">
        <f t="shared" si="12"/>
        <v>0</v>
      </c>
      <c r="AD66" s="28">
        <f t="shared" si="12"/>
        <v>0</v>
      </c>
      <c r="AE66" s="28">
        <f t="shared" si="12"/>
        <v>0</v>
      </c>
      <c r="AF66" s="28">
        <f t="shared" si="12"/>
        <v>0</v>
      </c>
      <c r="AG66" s="28">
        <f t="shared" si="12"/>
        <v>0</v>
      </c>
      <c r="AH66" s="28">
        <f t="shared" si="12"/>
        <v>0</v>
      </c>
      <c r="AI66" s="28">
        <f t="shared" si="12"/>
        <v>0</v>
      </c>
      <c r="AJ66" s="28">
        <f t="shared" si="12"/>
        <v>0</v>
      </c>
      <c r="AK66" s="28">
        <f t="shared" si="12"/>
        <v>0</v>
      </c>
      <c r="AL66" s="28">
        <f t="shared" si="12"/>
        <v>0</v>
      </c>
      <c r="AM66" s="28">
        <f t="shared" si="12"/>
        <v>0</v>
      </c>
      <c r="AN66" s="28">
        <f t="shared" si="12"/>
        <v>0</v>
      </c>
      <c r="AO66" s="28">
        <f t="shared" si="12"/>
        <v>0</v>
      </c>
      <c r="AP66" s="28">
        <f t="shared" si="12"/>
        <v>0</v>
      </c>
      <c r="AQ66" s="28">
        <f t="shared" si="12"/>
        <v>0</v>
      </c>
      <c r="AR66" s="28">
        <f t="shared" si="12"/>
        <v>0</v>
      </c>
      <c r="AS66" s="28">
        <f t="shared" si="12"/>
        <v>0</v>
      </c>
      <c r="AT66" s="28">
        <f t="shared" si="12"/>
        <v>0</v>
      </c>
      <c r="AU66" s="28">
        <f t="shared" si="12"/>
        <v>0</v>
      </c>
    </row>
    <row r="67" spans="2:47">
      <c r="B67" s="27" t="s">
        <v>434</v>
      </c>
      <c r="C67" s="28" t="s">
        <v>512</v>
      </c>
      <c r="D67" s="28">
        <f t="shared" ref="D67:AU67" si="13">+VLOOKUP($B67,Precios,D$62-2014,FALSE)*D41/1000000</f>
        <v>0</v>
      </c>
      <c r="E67" s="28">
        <f t="shared" si="13"/>
        <v>0</v>
      </c>
      <c r="F67" s="28">
        <f t="shared" si="13"/>
        <v>0</v>
      </c>
      <c r="G67" s="28">
        <f t="shared" si="13"/>
        <v>0</v>
      </c>
      <c r="H67" s="28">
        <f t="shared" si="13"/>
        <v>0</v>
      </c>
      <c r="I67" s="28">
        <f t="shared" si="13"/>
        <v>0</v>
      </c>
      <c r="J67" s="28">
        <f t="shared" si="13"/>
        <v>0</v>
      </c>
      <c r="K67" s="28">
        <f t="shared" si="13"/>
        <v>0</v>
      </c>
      <c r="L67" s="28">
        <f t="shared" si="13"/>
        <v>0</v>
      </c>
      <c r="M67" s="28">
        <f t="shared" si="13"/>
        <v>0</v>
      </c>
      <c r="N67" s="28">
        <f t="shared" si="13"/>
        <v>0</v>
      </c>
      <c r="O67" s="28">
        <f t="shared" si="13"/>
        <v>0</v>
      </c>
      <c r="P67" s="28">
        <f t="shared" si="13"/>
        <v>0</v>
      </c>
      <c r="Q67" s="28">
        <f t="shared" si="13"/>
        <v>0</v>
      </c>
      <c r="R67" s="28">
        <f t="shared" si="13"/>
        <v>0</v>
      </c>
      <c r="S67" s="28">
        <f t="shared" si="13"/>
        <v>0</v>
      </c>
      <c r="T67" s="28">
        <f t="shared" si="13"/>
        <v>0</v>
      </c>
      <c r="U67" s="28">
        <f t="shared" si="13"/>
        <v>0</v>
      </c>
      <c r="V67" s="28">
        <f t="shared" si="13"/>
        <v>0</v>
      </c>
      <c r="W67" s="28">
        <f t="shared" si="13"/>
        <v>0</v>
      </c>
      <c r="X67" s="28">
        <f t="shared" si="13"/>
        <v>0</v>
      </c>
      <c r="Y67" s="28">
        <f t="shared" si="13"/>
        <v>0</v>
      </c>
      <c r="Z67" s="28">
        <f t="shared" si="13"/>
        <v>0</v>
      </c>
      <c r="AA67" s="28">
        <f t="shared" si="13"/>
        <v>0</v>
      </c>
      <c r="AB67" s="28">
        <f t="shared" si="13"/>
        <v>0</v>
      </c>
      <c r="AC67" s="28">
        <f t="shared" si="13"/>
        <v>0</v>
      </c>
      <c r="AD67" s="28">
        <f t="shared" si="13"/>
        <v>0</v>
      </c>
      <c r="AE67" s="28">
        <f t="shared" si="13"/>
        <v>0</v>
      </c>
      <c r="AF67" s="28">
        <f t="shared" si="13"/>
        <v>0</v>
      </c>
      <c r="AG67" s="28">
        <f t="shared" si="13"/>
        <v>0</v>
      </c>
      <c r="AH67" s="28">
        <f t="shared" si="13"/>
        <v>0</v>
      </c>
      <c r="AI67" s="28">
        <f t="shared" si="13"/>
        <v>0</v>
      </c>
      <c r="AJ67" s="28">
        <f t="shared" si="13"/>
        <v>0</v>
      </c>
      <c r="AK67" s="28">
        <f t="shared" si="13"/>
        <v>0</v>
      </c>
      <c r="AL67" s="28">
        <f t="shared" si="13"/>
        <v>0</v>
      </c>
      <c r="AM67" s="28">
        <f t="shared" si="13"/>
        <v>0</v>
      </c>
      <c r="AN67" s="28">
        <f t="shared" si="13"/>
        <v>0</v>
      </c>
      <c r="AO67" s="28">
        <f t="shared" si="13"/>
        <v>0</v>
      </c>
      <c r="AP67" s="28">
        <f t="shared" si="13"/>
        <v>0</v>
      </c>
      <c r="AQ67" s="28">
        <f t="shared" si="13"/>
        <v>0</v>
      </c>
      <c r="AR67" s="28">
        <f t="shared" si="13"/>
        <v>0</v>
      </c>
      <c r="AS67" s="28">
        <f t="shared" si="13"/>
        <v>0</v>
      </c>
      <c r="AT67" s="28">
        <f t="shared" si="13"/>
        <v>0</v>
      </c>
      <c r="AU67" s="28">
        <f t="shared" si="13"/>
        <v>0</v>
      </c>
    </row>
    <row r="68" spans="2:47">
      <c r="B68" s="27" t="s">
        <v>450</v>
      </c>
      <c r="C68" s="28" t="s">
        <v>512</v>
      </c>
      <c r="D68" s="28">
        <f t="shared" ref="D68:AU68" si="14">+VLOOKUP($B68,Precios,D$62-2014,FALSE)*D42/1000000</f>
        <v>0</v>
      </c>
      <c r="E68" s="28">
        <f t="shared" si="14"/>
        <v>0</v>
      </c>
      <c r="F68" s="28">
        <f t="shared" si="14"/>
        <v>0</v>
      </c>
      <c r="G68" s="28">
        <f t="shared" si="14"/>
        <v>0</v>
      </c>
      <c r="H68" s="28">
        <f t="shared" si="14"/>
        <v>0</v>
      </c>
      <c r="I68" s="28">
        <f t="shared" si="14"/>
        <v>0</v>
      </c>
      <c r="J68" s="28">
        <f t="shared" si="14"/>
        <v>0</v>
      </c>
      <c r="K68" s="28">
        <f t="shared" si="14"/>
        <v>0</v>
      </c>
      <c r="L68" s="28">
        <f t="shared" si="14"/>
        <v>0</v>
      </c>
      <c r="M68" s="28">
        <f t="shared" si="14"/>
        <v>0</v>
      </c>
      <c r="N68" s="28">
        <f t="shared" si="14"/>
        <v>0</v>
      </c>
      <c r="O68" s="28">
        <f t="shared" si="14"/>
        <v>0</v>
      </c>
      <c r="P68" s="28">
        <f t="shared" si="14"/>
        <v>0</v>
      </c>
      <c r="Q68" s="28">
        <f t="shared" si="14"/>
        <v>0</v>
      </c>
      <c r="R68" s="28">
        <f t="shared" si="14"/>
        <v>0</v>
      </c>
      <c r="S68" s="28">
        <f t="shared" si="14"/>
        <v>0</v>
      </c>
      <c r="T68" s="28">
        <f t="shared" si="14"/>
        <v>0</v>
      </c>
      <c r="U68" s="28">
        <f t="shared" si="14"/>
        <v>0</v>
      </c>
      <c r="V68" s="28">
        <f t="shared" si="14"/>
        <v>0</v>
      </c>
      <c r="W68" s="28">
        <f t="shared" si="14"/>
        <v>0</v>
      </c>
      <c r="X68" s="28">
        <f t="shared" si="14"/>
        <v>0</v>
      </c>
      <c r="Y68" s="28">
        <f t="shared" si="14"/>
        <v>0</v>
      </c>
      <c r="Z68" s="28">
        <f t="shared" si="14"/>
        <v>0</v>
      </c>
      <c r="AA68" s="28">
        <f t="shared" si="14"/>
        <v>0</v>
      </c>
      <c r="AB68" s="28">
        <f t="shared" si="14"/>
        <v>0</v>
      </c>
      <c r="AC68" s="28">
        <f t="shared" si="14"/>
        <v>0</v>
      </c>
      <c r="AD68" s="28">
        <f t="shared" si="14"/>
        <v>0</v>
      </c>
      <c r="AE68" s="28">
        <f t="shared" si="14"/>
        <v>0</v>
      </c>
      <c r="AF68" s="28">
        <f t="shared" si="14"/>
        <v>0</v>
      </c>
      <c r="AG68" s="28">
        <f t="shared" si="14"/>
        <v>0</v>
      </c>
      <c r="AH68" s="28">
        <f t="shared" si="14"/>
        <v>0</v>
      </c>
      <c r="AI68" s="28">
        <f t="shared" si="14"/>
        <v>0</v>
      </c>
      <c r="AJ68" s="28">
        <f t="shared" si="14"/>
        <v>0</v>
      </c>
      <c r="AK68" s="28">
        <f t="shared" si="14"/>
        <v>0</v>
      </c>
      <c r="AL68" s="28">
        <f t="shared" si="14"/>
        <v>0</v>
      </c>
      <c r="AM68" s="28">
        <f t="shared" si="14"/>
        <v>0</v>
      </c>
      <c r="AN68" s="28">
        <f t="shared" si="14"/>
        <v>0</v>
      </c>
      <c r="AO68" s="28">
        <f t="shared" si="14"/>
        <v>0</v>
      </c>
      <c r="AP68" s="28">
        <f t="shared" si="14"/>
        <v>0</v>
      </c>
      <c r="AQ68" s="28">
        <f t="shared" si="14"/>
        <v>0</v>
      </c>
      <c r="AR68" s="28">
        <f t="shared" si="14"/>
        <v>0</v>
      </c>
      <c r="AS68" s="28">
        <f t="shared" si="14"/>
        <v>0</v>
      </c>
      <c r="AT68" s="28">
        <f t="shared" si="14"/>
        <v>0</v>
      </c>
      <c r="AU68" s="28">
        <f t="shared" si="14"/>
        <v>0</v>
      </c>
    </row>
    <row r="69" spans="2:47">
      <c r="B69" s="27" t="s">
        <v>389</v>
      </c>
      <c r="C69" s="28" t="s">
        <v>512</v>
      </c>
      <c r="D69" s="28">
        <f t="shared" ref="D69:AU69" si="15">+VLOOKUP($B69,Precios,D$62-2014,FALSE)*D43/1000000</f>
        <v>0</v>
      </c>
      <c r="E69" s="28">
        <f t="shared" si="15"/>
        <v>0</v>
      </c>
      <c r="F69" s="28">
        <f t="shared" si="15"/>
        <v>0</v>
      </c>
      <c r="G69" s="28">
        <f t="shared" si="15"/>
        <v>0</v>
      </c>
      <c r="H69" s="28">
        <f t="shared" si="15"/>
        <v>0</v>
      </c>
      <c r="I69" s="28">
        <f t="shared" si="15"/>
        <v>0</v>
      </c>
      <c r="J69" s="28">
        <f t="shared" si="15"/>
        <v>0</v>
      </c>
      <c r="K69" s="28">
        <f t="shared" si="15"/>
        <v>0</v>
      </c>
      <c r="L69" s="28">
        <f t="shared" si="15"/>
        <v>0</v>
      </c>
      <c r="M69" s="28">
        <f t="shared" si="15"/>
        <v>0</v>
      </c>
      <c r="N69" s="28">
        <f t="shared" si="15"/>
        <v>0</v>
      </c>
      <c r="O69" s="28">
        <f t="shared" si="15"/>
        <v>0</v>
      </c>
      <c r="P69" s="28">
        <f t="shared" si="15"/>
        <v>0</v>
      </c>
      <c r="Q69" s="28">
        <f t="shared" si="15"/>
        <v>0</v>
      </c>
      <c r="R69" s="28">
        <f t="shared" si="15"/>
        <v>0</v>
      </c>
      <c r="S69" s="28">
        <f t="shared" si="15"/>
        <v>0</v>
      </c>
      <c r="T69" s="28">
        <f t="shared" si="15"/>
        <v>0</v>
      </c>
      <c r="U69" s="28">
        <f t="shared" si="15"/>
        <v>0</v>
      </c>
      <c r="V69" s="28">
        <f t="shared" si="15"/>
        <v>0</v>
      </c>
      <c r="W69" s="28">
        <f t="shared" si="15"/>
        <v>0</v>
      </c>
      <c r="X69" s="28">
        <f t="shared" si="15"/>
        <v>0</v>
      </c>
      <c r="Y69" s="28">
        <f t="shared" si="15"/>
        <v>0</v>
      </c>
      <c r="Z69" s="28">
        <f t="shared" si="15"/>
        <v>0</v>
      </c>
      <c r="AA69" s="28">
        <f t="shared" si="15"/>
        <v>0</v>
      </c>
      <c r="AB69" s="28">
        <f t="shared" si="15"/>
        <v>0</v>
      </c>
      <c r="AC69" s="28">
        <f t="shared" si="15"/>
        <v>0</v>
      </c>
      <c r="AD69" s="28">
        <f t="shared" si="15"/>
        <v>0</v>
      </c>
      <c r="AE69" s="28">
        <f t="shared" si="15"/>
        <v>0</v>
      </c>
      <c r="AF69" s="28">
        <f t="shared" si="15"/>
        <v>0</v>
      </c>
      <c r="AG69" s="28">
        <f t="shared" si="15"/>
        <v>0</v>
      </c>
      <c r="AH69" s="28">
        <f t="shared" si="15"/>
        <v>0</v>
      </c>
      <c r="AI69" s="28">
        <f t="shared" si="15"/>
        <v>0</v>
      </c>
      <c r="AJ69" s="28">
        <f t="shared" si="15"/>
        <v>0</v>
      </c>
      <c r="AK69" s="28">
        <f t="shared" si="15"/>
        <v>0</v>
      </c>
      <c r="AL69" s="28">
        <f t="shared" si="15"/>
        <v>0</v>
      </c>
      <c r="AM69" s="28">
        <f t="shared" si="15"/>
        <v>0</v>
      </c>
      <c r="AN69" s="28">
        <f t="shared" si="15"/>
        <v>0</v>
      </c>
      <c r="AO69" s="28">
        <f t="shared" si="15"/>
        <v>0</v>
      </c>
      <c r="AP69" s="28">
        <f t="shared" si="15"/>
        <v>0</v>
      </c>
      <c r="AQ69" s="28">
        <f t="shared" si="15"/>
        <v>0</v>
      </c>
      <c r="AR69" s="28">
        <f t="shared" si="15"/>
        <v>0</v>
      </c>
      <c r="AS69" s="28">
        <f t="shared" si="15"/>
        <v>0</v>
      </c>
      <c r="AT69" s="28">
        <f t="shared" si="15"/>
        <v>0</v>
      </c>
      <c r="AU69" s="28">
        <f t="shared" si="15"/>
        <v>0</v>
      </c>
    </row>
    <row r="70" spans="2:47">
      <c r="B70" s="27" t="s">
        <v>449</v>
      </c>
      <c r="C70" s="28" t="s">
        <v>512</v>
      </c>
      <c r="D70" s="28">
        <f t="shared" ref="D70:AU70" si="16">+VLOOKUP($B70,Precios,D$62-2014,FALSE)*D44/1000000</f>
        <v>0</v>
      </c>
      <c r="E70" s="28">
        <f t="shared" si="16"/>
        <v>0</v>
      </c>
      <c r="F70" s="28">
        <f t="shared" si="16"/>
        <v>0</v>
      </c>
      <c r="G70" s="28">
        <f t="shared" si="16"/>
        <v>0</v>
      </c>
      <c r="H70" s="28">
        <f t="shared" si="16"/>
        <v>0</v>
      </c>
      <c r="I70" s="28">
        <f t="shared" si="16"/>
        <v>0</v>
      </c>
      <c r="J70" s="28">
        <f t="shared" si="16"/>
        <v>0</v>
      </c>
      <c r="K70" s="28">
        <f t="shared" si="16"/>
        <v>0</v>
      </c>
      <c r="L70" s="28">
        <f t="shared" si="16"/>
        <v>0</v>
      </c>
      <c r="M70" s="28">
        <f t="shared" si="16"/>
        <v>0</v>
      </c>
      <c r="N70" s="28">
        <f t="shared" si="16"/>
        <v>0</v>
      </c>
      <c r="O70" s="28">
        <f t="shared" si="16"/>
        <v>0</v>
      </c>
      <c r="P70" s="28">
        <f t="shared" si="16"/>
        <v>0</v>
      </c>
      <c r="Q70" s="28">
        <f t="shared" si="16"/>
        <v>0</v>
      </c>
      <c r="R70" s="28">
        <f t="shared" si="16"/>
        <v>0</v>
      </c>
      <c r="S70" s="28">
        <f t="shared" si="16"/>
        <v>0</v>
      </c>
      <c r="T70" s="28">
        <f t="shared" si="16"/>
        <v>0</v>
      </c>
      <c r="U70" s="28">
        <f t="shared" si="16"/>
        <v>0</v>
      </c>
      <c r="V70" s="28">
        <f t="shared" si="16"/>
        <v>0</v>
      </c>
      <c r="W70" s="28">
        <f t="shared" si="16"/>
        <v>0</v>
      </c>
      <c r="X70" s="28">
        <f t="shared" si="16"/>
        <v>0</v>
      </c>
      <c r="Y70" s="28">
        <f t="shared" si="16"/>
        <v>0</v>
      </c>
      <c r="Z70" s="28">
        <f t="shared" si="16"/>
        <v>0</v>
      </c>
      <c r="AA70" s="28">
        <f t="shared" si="16"/>
        <v>0</v>
      </c>
      <c r="AB70" s="28">
        <f t="shared" si="16"/>
        <v>0</v>
      </c>
      <c r="AC70" s="28">
        <f t="shared" si="16"/>
        <v>0</v>
      </c>
      <c r="AD70" s="28">
        <f t="shared" si="16"/>
        <v>0</v>
      </c>
      <c r="AE70" s="28">
        <f t="shared" si="16"/>
        <v>0</v>
      </c>
      <c r="AF70" s="28">
        <f t="shared" si="16"/>
        <v>0</v>
      </c>
      <c r="AG70" s="28">
        <f t="shared" si="16"/>
        <v>0</v>
      </c>
      <c r="AH70" s="28">
        <f t="shared" si="16"/>
        <v>0</v>
      </c>
      <c r="AI70" s="28">
        <f t="shared" si="16"/>
        <v>0</v>
      </c>
      <c r="AJ70" s="28">
        <f t="shared" si="16"/>
        <v>0</v>
      </c>
      <c r="AK70" s="28">
        <f t="shared" si="16"/>
        <v>0</v>
      </c>
      <c r="AL70" s="28">
        <f t="shared" si="16"/>
        <v>0</v>
      </c>
      <c r="AM70" s="28">
        <f t="shared" si="16"/>
        <v>0</v>
      </c>
      <c r="AN70" s="28">
        <f t="shared" si="16"/>
        <v>0</v>
      </c>
      <c r="AO70" s="28">
        <f t="shared" si="16"/>
        <v>0</v>
      </c>
      <c r="AP70" s="28">
        <f t="shared" si="16"/>
        <v>0</v>
      </c>
      <c r="AQ70" s="28">
        <f t="shared" si="16"/>
        <v>0</v>
      </c>
      <c r="AR70" s="28">
        <f t="shared" si="16"/>
        <v>0</v>
      </c>
      <c r="AS70" s="28">
        <f t="shared" si="16"/>
        <v>0</v>
      </c>
      <c r="AT70" s="28">
        <f t="shared" si="16"/>
        <v>0</v>
      </c>
      <c r="AU70" s="28">
        <f t="shared" si="16"/>
        <v>0</v>
      </c>
    </row>
    <row r="71" spans="2:47">
      <c r="B71" s="27" t="s">
        <v>429</v>
      </c>
      <c r="C71" s="28" t="s">
        <v>512</v>
      </c>
      <c r="D71" s="28">
        <f t="shared" ref="D71:AU71" si="17">+VLOOKUP($B71,Precios,D$62-2014,FALSE)*D45/1000000</f>
        <v>0</v>
      </c>
      <c r="E71" s="28">
        <f t="shared" si="17"/>
        <v>0</v>
      </c>
      <c r="F71" s="28">
        <f t="shared" si="17"/>
        <v>0</v>
      </c>
      <c r="G71" s="28">
        <f t="shared" si="17"/>
        <v>0</v>
      </c>
      <c r="H71" s="28">
        <f t="shared" si="17"/>
        <v>0</v>
      </c>
      <c r="I71" s="28">
        <f t="shared" si="17"/>
        <v>0</v>
      </c>
      <c r="J71" s="28">
        <f t="shared" si="17"/>
        <v>0</v>
      </c>
      <c r="K71" s="28">
        <f t="shared" si="17"/>
        <v>0</v>
      </c>
      <c r="L71" s="28">
        <f t="shared" si="17"/>
        <v>0</v>
      </c>
      <c r="M71" s="28">
        <f t="shared" si="17"/>
        <v>0</v>
      </c>
      <c r="N71" s="28">
        <f t="shared" si="17"/>
        <v>0</v>
      </c>
      <c r="O71" s="28">
        <f t="shared" si="17"/>
        <v>0</v>
      </c>
      <c r="P71" s="28">
        <f t="shared" si="17"/>
        <v>0</v>
      </c>
      <c r="Q71" s="28">
        <f t="shared" si="17"/>
        <v>0</v>
      </c>
      <c r="R71" s="28">
        <f t="shared" si="17"/>
        <v>0</v>
      </c>
      <c r="S71" s="28">
        <f t="shared" si="17"/>
        <v>0</v>
      </c>
      <c r="T71" s="28">
        <f t="shared" si="17"/>
        <v>0</v>
      </c>
      <c r="U71" s="28">
        <f t="shared" si="17"/>
        <v>0</v>
      </c>
      <c r="V71" s="28">
        <f t="shared" si="17"/>
        <v>-6.3339971652573948E-2</v>
      </c>
      <c r="W71" s="28">
        <f t="shared" si="17"/>
        <v>-0.24684754189163591</v>
      </c>
      <c r="X71" s="28">
        <f t="shared" si="17"/>
        <v>-0.90506628516616106</v>
      </c>
      <c r="Y71" s="28">
        <f t="shared" si="17"/>
        <v>-3.7087334622035386</v>
      </c>
      <c r="Z71" s="28">
        <f t="shared" si="17"/>
        <v>-14.547558943303978</v>
      </c>
      <c r="AA71" s="28">
        <f t="shared" si="17"/>
        <v>-55.714306408890778</v>
      </c>
      <c r="AB71" s="28">
        <f t="shared" si="17"/>
        <v>-171.19597671771908</v>
      </c>
      <c r="AC71" s="28">
        <f t="shared" si="17"/>
        <v>-375.65491702462197</v>
      </c>
      <c r="AD71" s="28">
        <f t="shared" si="17"/>
        <v>-625.56466684767452</v>
      </c>
      <c r="AE71" s="28">
        <f t="shared" si="17"/>
        <v>-880.44931470152949</v>
      </c>
      <c r="AF71" s="28">
        <f t="shared" si="17"/>
        <v>-1127.4183259076392</v>
      </c>
      <c r="AG71" s="28">
        <f t="shared" si="17"/>
        <v>-1359.1330565333576</v>
      </c>
      <c r="AH71" s="28">
        <f t="shared" si="17"/>
        <v>-1576.2857611937457</v>
      </c>
      <c r="AI71" s="28">
        <f t="shared" si="17"/>
        <v>-1779.846802622289</v>
      </c>
      <c r="AJ71" s="28">
        <f t="shared" si="17"/>
        <v>-1965.7031181082543</v>
      </c>
      <c r="AK71" s="28">
        <f t="shared" si="17"/>
        <v>-2136.9850720816553</v>
      </c>
      <c r="AL71" s="28">
        <f t="shared" si="17"/>
        <v>-2279.1320651467126</v>
      </c>
      <c r="AM71" s="28">
        <f t="shared" si="17"/>
        <v>-2408.1189636830418</v>
      </c>
      <c r="AN71" s="28">
        <f t="shared" si="17"/>
        <v>-2593.3086687163141</v>
      </c>
      <c r="AO71" s="28">
        <f t="shared" si="17"/>
        <v>-2779.6159451175872</v>
      </c>
      <c r="AP71" s="28">
        <f t="shared" si="17"/>
        <v>-2967.4263325893044</v>
      </c>
      <c r="AQ71" s="28">
        <f t="shared" si="17"/>
        <v>-3156.7245095178328</v>
      </c>
      <c r="AR71" s="28">
        <f t="shared" si="17"/>
        <v>-3347.5589363102085</v>
      </c>
      <c r="AS71" s="28">
        <f t="shared" si="17"/>
        <v>-3539.9168783159926</v>
      </c>
      <c r="AT71" s="28">
        <f t="shared" si="17"/>
        <v>-3733.8437800630309</v>
      </c>
      <c r="AU71" s="28">
        <f t="shared" si="17"/>
        <v>-3929.3297013605957</v>
      </c>
    </row>
    <row r="72" spans="2:47">
      <c r="B72" s="27" t="s">
        <v>430</v>
      </c>
      <c r="C72" s="28" t="s">
        <v>512</v>
      </c>
      <c r="D72" s="28">
        <f t="shared" ref="D72:AU72" si="18">+VLOOKUP($B72,Precios,D$62-2014,FALSE)*D46/1000000</f>
        <v>0</v>
      </c>
      <c r="E72" s="28">
        <f t="shared" si="18"/>
        <v>0</v>
      </c>
      <c r="F72" s="28">
        <f t="shared" si="18"/>
        <v>0</v>
      </c>
      <c r="G72" s="28">
        <f t="shared" si="18"/>
        <v>0</v>
      </c>
      <c r="H72" s="28">
        <f t="shared" si="18"/>
        <v>0</v>
      </c>
      <c r="I72" s="28">
        <f t="shared" si="18"/>
        <v>0</v>
      </c>
      <c r="J72" s="28">
        <f t="shared" si="18"/>
        <v>0</v>
      </c>
      <c r="K72" s="28">
        <f t="shared" si="18"/>
        <v>0</v>
      </c>
      <c r="L72" s="28">
        <f t="shared" si="18"/>
        <v>0</v>
      </c>
      <c r="M72" s="28">
        <f t="shared" si="18"/>
        <v>0</v>
      </c>
      <c r="N72" s="28">
        <f t="shared" si="18"/>
        <v>0</v>
      </c>
      <c r="O72" s="28">
        <f t="shared" si="18"/>
        <v>0</v>
      </c>
      <c r="P72" s="28">
        <f t="shared" si="18"/>
        <v>0</v>
      </c>
      <c r="Q72" s="28">
        <f t="shared" si="18"/>
        <v>0</v>
      </c>
      <c r="R72" s="28">
        <f t="shared" si="18"/>
        <v>0</v>
      </c>
      <c r="S72" s="28">
        <f t="shared" si="18"/>
        <v>0</v>
      </c>
      <c r="T72" s="28">
        <f t="shared" si="18"/>
        <v>0</v>
      </c>
      <c r="U72" s="28">
        <f t="shared" si="18"/>
        <v>0</v>
      </c>
      <c r="V72" s="28">
        <f t="shared" si="18"/>
        <v>0</v>
      </c>
      <c r="W72" s="28">
        <f t="shared" si="18"/>
        <v>0</v>
      </c>
      <c r="X72" s="28">
        <f t="shared" si="18"/>
        <v>0</v>
      </c>
      <c r="Y72" s="28">
        <f t="shared" si="18"/>
        <v>0</v>
      </c>
      <c r="Z72" s="28">
        <f t="shared" si="18"/>
        <v>0</v>
      </c>
      <c r="AA72" s="28">
        <f t="shared" si="18"/>
        <v>0</v>
      </c>
      <c r="AB72" s="28">
        <f t="shared" si="18"/>
        <v>0</v>
      </c>
      <c r="AC72" s="28">
        <f t="shared" si="18"/>
        <v>0</v>
      </c>
      <c r="AD72" s="28">
        <f t="shared" si="18"/>
        <v>0</v>
      </c>
      <c r="AE72" s="28">
        <f t="shared" si="18"/>
        <v>0</v>
      </c>
      <c r="AF72" s="28">
        <f t="shared" si="18"/>
        <v>0</v>
      </c>
      <c r="AG72" s="28">
        <f t="shared" si="18"/>
        <v>0</v>
      </c>
      <c r="AH72" s="28">
        <f t="shared" si="18"/>
        <v>0</v>
      </c>
      <c r="AI72" s="28">
        <f t="shared" si="18"/>
        <v>0</v>
      </c>
      <c r="AJ72" s="28">
        <f t="shared" si="18"/>
        <v>0</v>
      </c>
      <c r="AK72" s="28">
        <f t="shared" si="18"/>
        <v>0</v>
      </c>
      <c r="AL72" s="28">
        <f t="shared" si="18"/>
        <v>0</v>
      </c>
      <c r="AM72" s="28">
        <f t="shared" si="18"/>
        <v>0</v>
      </c>
      <c r="AN72" s="28">
        <f t="shared" si="18"/>
        <v>0</v>
      </c>
      <c r="AO72" s="28">
        <f t="shared" si="18"/>
        <v>0</v>
      </c>
      <c r="AP72" s="28">
        <f t="shared" si="18"/>
        <v>0</v>
      </c>
      <c r="AQ72" s="28">
        <f t="shared" si="18"/>
        <v>0</v>
      </c>
      <c r="AR72" s="28">
        <f t="shared" si="18"/>
        <v>0</v>
      </c>
      <c r="AS72" s="28">
        <f t="shared" si="18"/>
        <v>0</v>
      </c>
      <c r="AT72" s="28">
        <f t="shared" si="18"/>
        <v>0</v>
      </c>
      <c r="AU72" s="28">
        <f t="shared" si="18"/>
        <v>0</v>
      </c>
    </row>
    <row r="73" spans="2:47">
      <c r="B73" s="27" t="s">
        <v>447</v>
      </c>
      <c r="C73" s="28" t="s">
        <v>512</v>
      </c>
      <c r="D73" s="28">
        <f t="shared" ref="D73:AU73" si="19">+VLOOKUP($B73,Precios,D$62-2014,FALSE)*D47/1000000</f>
        <v>0</v>
      </c>
      <c r="E73" s="28">
        <f t="shared" si="19"/>
        <v>0</v>
      </c>
      <c r="F73" s="28">
        <f t="shared" si="19"/>
        <v>0</v>
      </c>
      <c r="G73" s="28">
        <f t="shared" si="19"/>
        <v>0</v>
      </c>
      <c r="H73" s="28">
        <f t="shared" si="19"/>
        <v>0</v>
      </c>
      <c r="I73" s="28">
        <f t="shared" si="19"/>
        <v>0</v>
      </c>
      <c r="J73" s="28">
        <f t="shared" si="19"/>
        <v>0</v>
      </c>
      <c r="K73" s="28">
        <f t="shared" si="19"/>
        <v>0</v>
      </c>
      <c r="L73" s="28">
        <f t="shared" si="19"/>
        <v>0</v>
      </c>
      <c r="M73" s="28">
        <f t="shared" si="19"/>
        <v>0</v>
      </c>
      <c r="N73" s="28">
        <f t="shared" si="19"/>
        <v>0</v>
      </c>
      <c r="O73" s="28">
        <f t="shared" si="19"/>
        <v>0</v>
      </c>
      <c r="P73" s="28">
        <f t="shared" si="19"/>
        <v>0</v>
      </c>
      <c r="Q73" s="28">
        <f t="shared" si="19"/>
        <v>0</v>
      </c>
      <c r="R73" s="28">
        <f t="shared" si="19"/>
        <v>0</v>
      </c>
      <c r="S73" s="28">
        <f t="shared" si="19"/>
        <v>0</v>
      </c>
      <c r="T73" s="28">
        <f t="shared" si="19"/>
        <v>0</v>
      </c>
      <c r="U73" s="28">
        <f t="shared" si="19"/>
        <v>0</v>
      </c>
      <c r="V73" s="28">
        <f t="shared" si="19"/>
        <v>0</v>
      </c>
      <c r="W73" s="28">
        <f t="shared" si="19"/>
        <v>0</v>
      </c>
      <c r="X73" s="28">
        <f t="shared" si="19"/>
        <v>0</v>
      </c>
      <c r="Y73" s="28">
        <f t="shared" si="19"/>
        <v>0</v>
      </c>
      <c r="Z73" s="28">
        <f t="shared" si="19"/>
        <v>0</v>
      </c>
      <c r="AA73" s="28">
        <f t="shared" si="19"/>
        <v>0</v>
      </c>
      <c r="AB73" s="28">
        <f t="shared" si="19"/>
        <v>0</v>
      </c>
      <c r="AC73" s="28">
        <f t="shared" si="19"/>
        <v>0</v>
      </c>
      <c r="AD73" s="28">
        <f t="shared" si="19"/>
        <v>0</v>
      </c>
      <c r="AE73" s="28">
        <f t="shared" si="19"/>
        <v>0</v>
      </c>
      <c r="AF73" s="28">
        <f t="shared" si="19"/>
        <v>0</v>
      </c>
      <c r="AG73" s="28">
        <f t="shared" si="19"/>
        <v>0</v>
      </c>
      <c r="AH73" s="28">
        <f t="shared" si="19"/>
        <v>0</v>
      </c>
      <c r="AI73" s="28">
        <f t="shared" si="19"/>
        <v>0</v>
      </c>
      <c r="AJ73" s="28">
        <f t="shared" si="19"/>
        <v>0</v>
      </c>
      <c r="AK73" s="28">
        <f t="shared" si="19"/>
        <v>0</v>
      </c>
      <c r="AL73" s="28">
        <f t="shared" si="19"/>
        <v>0</v>
      </c>
      <c r="AM73" s="28">
        <f t="shared" si="19"/>
        <v>0</v>
      </c>
      <c r="AN73" s="28">
        <f t="shared" si="19"/>
        <v>0</v>
      </c>
      <c r="AO73" s="28">
        <f t="shared" si="19"/>
        <v>0</v>
      </c>
      <c r="AP73" s="28">
        <f t="shared" si="19"/>
        <v>0</v>
      </c>
      <c r="AQ73" s="28">
        <f t="shared" si="19"/>
        <v>0</v>
      </c>
      <c r="AR73" s="28">
        <f t="shared" si="19"/>
        <v>0</v>
      </c>
      <c r="AS73" s="28">
        <f t="shared" si="19"/>
        <v>0</v>
      </c>
      <c r="AT73" s="28">
        <f t="shared" si="19"/>
        <v>0</v>
      </c>
      <c r="AU73" s="28">
        <f t="shared" si="19"/>
        <v>0</v>
      </c>
    </row>
    <row r="74" spans="2:47">
      <c r="B74" s="27" t="s">
        <v>394</v>
      </c>
      <c r="C74" s="28" t="s">
        <v>512</v>
      </c>
      <c r="D74" s="28">
        <f t="shared" ref="D74:AU74" si="20">+VLOOKUP($B74,Precios,D$62-2014,FALSE)*D48/1000000</f>
        <v>0</v>
      </c>
      <c r="E74" s="28">
        <f t="shared" si="20"/>
        <v>0</v>
      </c>
      <c r="F74" s="28">
        <f t="shared" si="20"/>
        <v>0</v>
      </c>
      <c r="G74" s="28">
        <f t="shared" si="20"/>
        <v>0</v>
      </c>
      <c r="H74" s="28">
        <f t="shared" si="20"/>
        <v>0</v>
      </c>
      <c r="I74" s="28">
        <f t="shared" si="20"/>
        <v>0</v>
      </c>
      <c r="J74" s="28">
        <f t="shared" si="20"/>
        <v>0</v>
      </c>
      <c r="K74" s="28">
        <f t="shared" si="20"/>
        <v>0</v>
      </c>
      <c r="L74" s="28">
        <f t="shared" si="20"/>
        <v>0</v>
      </c>
      <c r="M74" s="28">
        <f t="shared" si="20"/>
        <v>0</v>
      </c>
      <c r="N74" s="28">
        <f t="shared" si="20"/>
        <v>0</v>
      </c>
      <c r="O74" s="28">
        <f t="shared" si="20"/>
        <v>0</v>
      </c>
      <c r="P74" s="28">
        <f t="shared" si="20"/>
        <v>0</v>
      </c>
      <c r="Q74" s="28">
        <f t="shared" si="20"/>
        <v>0</v>
      </c>
      <c r="R74" s="28">
        <f t="shared" si="20"/>
        <v>0</v>
      </c>
      <c r="S74" s="28">
        <f t="shared" si="20"/>
        <v>0</v>
      </c>
      <c r="T74" s="28">
        <f t="shared" si="20"/>
        <v>0</v>
      </c>
      <c r="U74" s="28">
        <f t="shared" si="20"/>
        <v>0</v>
      </c>
      <c r="V74" s="28">
        <f t="shared" si="20"/>
        <v>0</v>
      </c>
      <c r="W74" s="28">
        <f t="shared" si="20"/>
        <v>0</v>
      </c>
      <c r="X74" s="28">
        <f t="shared" si="20"/>
        <v>0</v>
      </c>
      <c r="Y74" s="28">
        <f t="shared" si="20"/>
        <v>0</v>
      </c>
      <c r="Z74" s="28">
        <f t="shared" si="20"/>
        <v>0</v>
      </c>
      <c r="AA74" s="28">
        <f t="shared" si="20"/>
        <v>0</v>
      </c>
      <c r="AB74" s="28">
        <f t="shared" si="20"/>
        <v>0</v>
      </c>
      <c r="AC74" s="28">
        <f t="shared" si="20"/>
        <v>0</v>
      </c>
      <c r="AD74" s="28">
        <f t="shared" si="20"/>
        <v>0</v>
      </c>
      <c r="AE74" s="28">
        <f t="shared" si="20"/>
        <v>0</v>
      </c>
      <c r="AF74" s="28">
        <f t="shared" si="20"/>
        <v>0</v>
      </c>
      <c r="AG74" s="28">
        <f t="shared" si="20"/>
        <v>0</v>
      </c>
      <c r="AH74" s="28">
        <f t="shared" si="20"/>
        <v>0</v>
      </c>
      <c r="AI74" s="28">
        <f t="shared" si="20"/>
        <v>0</v>
      </c>
      <c r="AJ74" s="28">
        <f t="shared" si="20"/>
        <v>0</v>
      </c>
      <c r="AK74" s="28">
        <f t="shared" si="20"/>
        <v>0</v>
      </c>
      <c r="AL74" s="28">
        <f t="shared" si="20"/>
        <v>0</v>
      </c>
      <c r="AM74" s="28">
        <f t="shared" si="20"/>
        <v>0</v>
      </c>
      <c r="AN74" s="28">
        <f t="shared" si="20"/>
        <v>0</v>
      </c>
      <c r="AO74" s="28">
        <f t="shared" si="20"/>
        <v>0</v>
      </c>
      <c r="AP74" s="28">
        <f t="shared" si="20"/>
        <v>0</v>
      </c>
      <c r="AQ74" s="28">
        <f t="shared" si="20"/>
        <v>0</v>
      </c>
      <c r="AR74" s="28">
        <f t="shared" si="20"/>
        <v>0</v>
      </c>
      <c r="AS74" s="28">
        <f t="shared" si="20"/>
        <v>0</v>
      </c>
      <c r="AT74" s="28">
        <f t="shared" si="20"/>
        <v>0</v>
      </c>
      <c r="AU74" s="28">
        <f t="shared" si="20"/>
        <v>0</v>
      </c>
    </row>
    <row r="75" spans="2:47">
      <c r="B75" s="27" t="s">
        <v>395</v>
      </c>
      <c r="C75" s="28" t="s">
        <v>512</v>
      </c>
      <c r="D75" s="28">
        <f t="shared" ref="D75:AU75" si="21">+VLOOKUP($B75,Precios,D$62-2014,FALSE)*D49/1000000</f>
        <v>0</v>
      </c>
      <c r="E75" s="28">
        <f t="shared" si="21"/>
        <v>0</v>
      </c>
      <c r="F75" s="28">
        <f t="shared" si="21"/>
        <v>0</v>
      </c>
      <c r="G75" s="28">
        <f t="shared" si="21"/>
        <v>0</v>
      </c>
      <c r="H75" s="28">
        <f t="shared" si="21"/>
        <v>0</v>
      </c>
      <c r="I75" s="28">
        <f t="shared" si="21"/>
        <v>0</v>
      </c>
      <c r="J75" s="28">
        <f t="shared" si="21"/>
        <v>0</v>
      </c>
      <c r="K75" s="28">
        <f t="shared" si="21"/>
        <v>0</v>
      </c>
      <c r="L75" s="28">
        <f t="shared" si="21"/>
        <v>0</v>
      </c>
      <c r="M75" s="28">
        <f t="shared" si="21"/>
        <v>0</v>
      </c>
      <c r="N75" s="28">
        <f t="shared" si="21"/>
        <v>0</v>
      </c>
      <c r="O75" s="28">
        <f t="shared" si="21"/>
        <v>0</v>
      </c>
      <c r="P75" s="28">
        <f t="shared" si="21"/>
        <v>0</v>
      </c>
      <c r="Q75" s="28">
        <f t="shared" si="21"/>
        <v>0</v>
      </c>
      <c r="R75" s="28">
        <f t="shared" si="21"/>
        <v>0</v>
      </c>
      <c r="S75" s="28">
        <f t="shared" si="21"/>
        <v>0</v>
      </c>
      <c r="T75" s="28">
        <f t="shared" si="21"/>
        <v>0</v>
      </c>
      <c r="U75" s="28">
        <f t="shared" si="21"/>
        <v>0</v>
      </c>
      <c r="V75" s="28">
        <f t="shared" si="21"/>
        <v>0</v>
      </c>
      <c r="W75" s="28">
        <f t="shared" si="21"/>
        <v>0</v>
      </c>
      <c r="X75" s="28">
        <f t="shared" si="21"/>
        <v>0</v>
      </c>
      <c r="Y75" s="28">
        <f t="shared" si="21"/>
        <v>0</v>
      </c>
      <c r="Z75" s="28">
        <f t="shared" si="21"/>
        <v>0</v>
      </c>
      <c r="AA75" s="28">
        <f t="shared" si="21"/>
        <v>0</v>
      </c>
      <c r="AB75" s="28">
        <f t="shared" si="21"/>
        <v>0</v>
      </c>
      <c r="AC75" s="28">
        <f t="shared" si="21"/>
        <v>0</v>
      </c>
      <c r="AD75" s="28">
        <f t="shared" si="21"/>
        <v>0</v>
      </c>
      <c r="AE75" s="28">
        <f t="shared" si="21"/>
        <v>0</v>
      </c>
      <c r="AF75" s="28">
        <f t="shared" si="21"/>
        <v>0</v>
      </c>
      <c r="AG75" s="28">
        <f t="shared" si="21"/>
        <v>0</v>
      </c>
      <c r="AH75" s="28">
        <f t="shared" si="21"/>
        <v>0</v>
      </c>
      <c r="AI75" s="28">
        <f t="shared" si="21"/>
        <v>0</v>
      </c>
      <c r="AJ75" s="28">
        <f t="shared" si="21"/>
        <v>0</v>
      </c>
      <c r="AK75" s="28">
        <f t="shared" si="21"/>
        <v>0</v>
      </c>
      <c r="AL75" s="28">
        <f t="shared" si="21"/>
        <v>0</v>
      </c>
      <c r="AM75" s="28">
        <f t="shared" si="21"/>
        <v>0</v>
      </c>
      <c r="AN75" s="28">
        <f t="shared" si="21"/>
        <v>0</v>
      </c>
      <c r="AO75" s="28">
        <f t="shared" si="21"/>
        <v>0</v>
      </c>
      <c r="AP75" s="28">
        <f t="shared" si="21"/>
        <v>0</v>
      </c>
      <c r="AQ75" s="28">
        <f t="shared" si="21"/>
        <v>0</v>
      </c>
      <c r="AR75" s="28">
        <f t="shared" si="21"/>
        <v>0</v>
      </c>
      <c r="AS75" s="28">
        <f t="shared" si="21"/>
        <v>0</v>
      </c>
      <c r="AT75" s="28">
        <f t="shared" si="21"/>
        <v>0</v>
      </c>
      <c r="AU75" s="28">
        <f t="shared" si="21"/>
        <v>0</v>
      </c>
    </row>
    <row r="76" spans="2:47">
      <c r="B76" s="27" t="s">
        <v>396</v>
      </c>
      <c r="C76" s="28" t="s">
        <v>512</v>
      </c>
      <c r="D76" s="28">
        <f t="shared" ref="D76:AU76" si="22">+VLOOKUP($B76,Precios,D$62-2014,FALSE)*D50/1000000</f>
        <v>0</v>
      </c>
      <c r="E76" s="28">
        <f t="shared" si="22"/>
        <v>0</v>
      </c>
      <c r="F76" s="28">
        <f t="shared" si="22"/>
        <v>0</v>
      </c>
      <c r="G76" s="28">
        <f t="shared" si="22"/>
        <v>0</v>
      </c>
      <c r="H76" s="28">
        <f t="shared" si="22"/>
        <v>0</v>
      </c>
      <c r="I76" s="28">
        <f t="shared" si="22"/>
        <v>0</v>
      </c>
      <c r="J76" s="28">
        <f t="shared" si="22"/>
        <v>0</v>
      </c>
      <c r="K76" s="28">
        <f t="shared" si="22"/>
        <v>0</v>
      </c>
      <c r="L76" s="28">
        <f t="shared" si="22"/>
        <v>0</v>
      </c>
      <c r="M76" s="28">
        <f t="shared" si="22"/>
        <v>0</v>
      </c>
      <c r="N76" s="28">
        <f t="shared" si="22"/>
        <v>0</v>
      </c>
      <c r="O76" s="28">
        <f t="shared" si="22"/>
        <v>0</v>
      </c>
      <c r="P76" s="28">
        <f t="shared" si="22"/>
        <v>0</v>
      </c>
      <c r="Q76" s="28">
        <f t="shared" si="22"/>
        <v>0</v>
      </c>
      <c r="R76" s="28">
        <f t="shared" si="22"/>
        <v>0</v>
      </c>
      <c r="S76" s="28">
        <f t="shared" si="22"/>
        <v>0</v>
      </c>
      <c r="T76" s="28">
        <f t="shared" si="22"/>
        <v>0</v>
      </c>
      <c r="U76" s="28">
        <f t="shared" si="22"/>
        <v>0</v>
      </c>
      <c r="V76" s="28">
        <f t="shared" si="22"/>
        <v>0</v>
      </c>
      <c r="W76" s="28">
        <f t="shared" si="22"/>
        <v>0</v>
      </c>
      <c r="X76" s="28">
        <f t="shared" si="22"/>
        <v>0</v>
      </c>
      <c r="Y76" s="28">
        <f t="shared" si="22"/>
        <v>0</v>
      </c>
      <c r="Z76" s="28">
        <f t="shared" si="22"/>
        <v>0</v>
      </c>
      <c r="AA76" s="28">
        <f t="shared" si="22"/>
        <v>0</v>
      </c>
      <c r="AB76" s="28">
        <f t="shared" si="22"/>
        <v>0</v>
      </c>
      <c r="AC76" s="28">
        <f t="shared" si="22"/>
        <v>0</v>
      </c>
      <c r="AD76" s="28">
        <f t="shared" si="22"/>
        <v>0</v>
      </c>
      <c r="AE76" s="28">
        <f t="shared" si="22"/>
        <v>0</v>
      </c>
      <c r="AF76" s="28">
        <f t="shared" si="22"/>
        <v>0</v>
      </c>
      <c r="AG76" s="28">
        <f t="shared" si="22"/>
        <v>0</v>
      </c>
      <c r="AH76" s="28">
        <f t="shared" si="22"/>
        <v>0</v>
      </c>
      <c r="AI76" s="28">
        <f t="shared" si="22"/>
        <v>0</v>
      </c>
      <c r="AJ76" s="28">
        <f t="shared" si="22"/>
        <v>0</v>
      </c>
      <c r="AK76" s="28">
        <f t="shared" si="22"/>
        <v>0</v>
      </c>
      <c r="AL76" s="28">
        <f t="shared" si="22"/>
        <v>0</v>
      </c>
      <c r="AM76" s="28">
        <f t="shared" si="22"/>
        <v>0</v>
      </c>
      <c r="AN76" s="28">
        <f t="shared" si="22"/>
        <v>0</v>
      </c>
      <c r="AO76" s="28">
        <f t="shared" si="22"/>
        <v>0</v>
      </c>
      <c r="AP76" s="28">
        <f t="shared" si="22"/>
        <v>0</v>
      </c>
      <c r="AQ76" s="28">
        <f t="shared" si="22"/>
        <v>0</v>
      </c>
      <c r="AR76" s="28">
        <f t="shared" si="22"/>
        <v>0</v>
      </c>
      <c r="AS76" s="28">
        <f t="shared" si="22"/>
        <v>0</v>
      </c>
      <c r="AT76" s="28">
        <f t="shared" si="22"/>
        <v>0</v>
      </c>
      <c r="AU76" s="28">
        <f t="shared" si="22"/>
        <v>0</v>
      </c>
    </row>
    <row r="77" spans="2:47">
      <c r="B77" s="27" t="s">
        <v>501</v>
      </c>
      <c r="C77" s="29" t="s">
        <v>648</v>
      </c>
      <c r="D77" s="30">
        <f t="shared" ref="D77:AU77" si="23">SUM(D63:D76)</f>
        <v>0</v>
      </c>
      <c r="E77" s="30">
        <f t="shared" si="23"/>
        <v>0</v>
      </c>
      <c r="F77" s="30">
        <f t="shared" si="23"/>
        <v>0</v>
      </c>
      <c r="G77" s="30">
        <f t="shared" si="23"/>
        <v>0</v>
      </c>
      <c r="H77" s="30">
        <f t="shared" si="23"/>
        <v>0</v>
      </c>
      <c r="I77" s="30">
        <f t="shared" si="23"/>
        <v>0</v>
      </c>
      <c r="J77" s="30">
        <f t="shared" si="23"/>
        <v>0</v>
      </c>
      <c r="K77" s="30">
        <f t="shared" si="23"/>
        <v>0</v>
      </c>
      <c r="L77" s="30">
        <f t="shared" si="23"/>
        <v>0</v>
      </c>
      <c r="M77" s="30">
        <f t="shared" si="23"/>
        <v>0</v>
      </c>
      <c r="N77" s="30">
        <f t="shared" si="23"/>
        <v>0</v>
      </c>
      <c r="O77" s="30">
        <f t="shared" si="23"/>
        <v>0</v>
      </c>
      <c r="P77" s="30">
        <f t="shared" si="23"/>
        <v>0</v>
      </c>
      <c r="Q77" s="30">
        <f t="shared" si="23"/>
        <v>0</v>
      </c>
      <c r="R77" s="30">
        <f t="shared" si="23"/>
        <v>0</v>
      </c>
      <c r="S77" s="30">
        <f t="shared" si="23"/>
        <v>0</v>
      </c>
      <c r="T77" s="30">
        <f t="shared" si="23"/>
        <v>0</v>
      </c>
      <c r="U77" s="30">
        <f t="shared" si="23"/>
        <v>0</v>
      </c>
      <c r="V77" s="30">
        <f t="shared" si="23"/>
        <v>-3.575353045803531E-4</v>
      </c>
      <c r="W77" s="30">
        <f t="shared" si="23"/>
        <v>6.9672296236334696E-3</v>
      </c>
      <c r="X77" s="30">
        <f t="shared" si="23"/>
        <v>5.6507521929468063E-2</v>
      </c>
      <c r="Y77" s="30">
        <f t="shared" si="23"/>
        <v>0.35865959847286133</v>
      </c>
      <c r="Z77" s="30">
        <f t="shared" si="23"/>
        <v>1.7353116838146629</v>
      </c>
      <c r="AA77" s="30">
        <f t="shared" si="23"/>
        <v>9.3394337223366364</v>
      </c>
      <c r="AB77" s="30">
        <f t="shared" si="23"/>
        <v>35.502985582993972</v>
      </c>
      <c r="AC77" s="30">
        <f t="shared" si="23"/>
        <v>91.066228138052907</v>
      </c>
      <c r="AD77" s="30">
        <f t="shared" si="23"/>
        <v>177.48458728913818</v>
      </c>
      <c r="AE77" s="30">
        <f t="shared" si="23"/>
        <v>280.81038586575494</v>
      </c>
      <c r="AF77" s="30">
        <f t="shared" si="23"/>
        <v>378.43214873174884</v>
      </c>
      <c r="AG77" s="30">
        <f t="shared" si="23"/>
        <v>521.69193822468537</v>
      </c>
      <c r="AH77" s="30">
        <f t="shared" si="23"/>
        <v>663.68850132166199</v>
      </c>
      <c r="AI77" s="30">
        <f t="shared" si="23"/>
        <v>805.18862884063037</v>
      </c>
      <c r="AJ77" s="30">
        <f t="shared" si="23"/>
        <v>954.36281583165282</v>
      </c>
      <c r="AK77" s="30">
        <f t="shared" si="23"/>
        <v>1109.6407875469654</v>
      </c>
      <c r="AL77" s="30">
        <f t="shared" si="23"/>
        <v>1258.3417822215652</v>
      </c>
      <c r="AM77" s="30">
        <f t="shared" si="23"/>
        <v>1412.4889551083297</v>
      </c>
      <c r="AN77" s="30">
        <f t="shared" si="23"/>
        <v>1508.4753421887235</v>
      </c>
      <c r="AO77" s="30">
        <f t="shared" si="23"/>
        <v>1603.2236635056697</v>
      </c>
      <c r="AP77" s="30">
        <f t="shared" si="23"/>
        <v>1696.9641107382986</v>
      </c>
      <c r="AQ77" s="30">
        <f t="shared" si="23"/>
        <v>1789.6910620119756</v>
      </c>
      <c r="AR77" s="30">
        <f t="shared" si="23"/>
        <v>1881.4353082444391</v>
      </c>
      <c r="AS77" s="30">
        <f t="shared" si="23"/>
        <v>1972.1926951375185</v>
      </c>
      <c r="AT77" s="30">
        <f t="shared" si="23"/>
        <v>2061.9916506022701</v>
      </c>
      <c r="AU77" s="30">
        <f t="shared" si="23"/>
        <v>2150.8295391470997</v>
      </c>
    </row>
    <row r="79" spans="2:47">
      <c r="B79" s="24" t="s">
        <v>513</v>
      </c>
      <c r="C79" s="30" t="s">
        <v>512</v>
      </c>
      <c r="D79" s="30">
        <f>+NPV(Td,G77:AK77)</f>
        <v>964.61951766714037</v>
      </c>
    </row>
    <row r="81" spans="2:47">
      <c r="B81" s="24" t="s">
        <v>475</v>
      </c>
      <c r="C81" s="25" t="s">
        <v>422</v>
      </c>
      <c r="D81" s="25">
        <v>2017</v>
      </c>
      <c r="E81" s="25">
        <v>2018</v>
      </c>
      <c r="F81" s="25">
        <v>2019</v>
      </c>
      <c r="G81" s="25">
        <v>2020</v>
      </c>
      <c r="H81" s="25">
        <v>2021</v>
      </c>
      <c r="I81" s="25">
        <v>2022</v>
      </c>
      <c r="J81" s="25">
        <v>2023</v>
      </c>
      <c r="K81" s="25">
        <v>2024</v>
      </c>
      <c r="L81" s="25">
        <v>2025</v>
      </c>
      <c r="M81" s="25">
        <v>2026</v>
      </c>
      <c r="N81" s="25">
        <v>2027</v>
      </c>
      <c r="O81" s="25">
        <v>2028</v>
      </c>
      <c r="P81" s="25">
        <v>2029</v>
      </c>
      <c r="Q81" s="25">
        <v>2030</v>
      </c>
      <c r="R81" s="25">
        <v>2031</v>
      </c>
      <c r="S81" s="25">
        <v>2032</v>
      </c>
      <c r="T81" s="25">
        <v>2033</v>
      </c>
      <c r="U81" s="25">
        <v>2034</v>
      </c>
      <c r="V81" s="25">
        <v>2035</v>
      </c>
      <c r="W81" s="25">
        <v>2036</v>
      </c>
      <c r="X81" s="25">
        <v>2037</v>
      </c>
      <c r="Y81" s="25">
        <v>2038</v>
      </c>
      <c r="Z81" s="25">
        <v>2039</v>
      </c>
      <c r="AA81" s="25">
        <v>2040</v>
      </c>
      <c r="AB81" s="25">
        <v>2041</v>
      </c>
      <c r="AC81" s="25">
        <v>2042</v>
      </c>
      <c r="AD81" s="25">
        <v>2043</v>
      </c>
      <c r="AE81" s="25">
        <v>2044</v>
      </c>
      <c r="AF81" s="25">
        <v>2045</v>
      </c>
      <c r="AG81" s="25">
        <v>2046</v>
      </c>
      <c r="AH81" s="25">
        <v>2047</v>
      </c>
      <c r="AI81" s="25">
        <v>2048</v>
      </c>
      <c r="AJ81" s="25">
        <v>2049</v>
      </c>
      <c r="AK81" s="25">
        <v>2050</v>
      </c>
      <c r="AL81" s="25">
        <v>2051</v>
      </c>
      <c r="AM81" s="25">
        <v>2052</v>
      </c>
      <c r="AN81" s="25">
        <v>2053</v>
      </c>
      <c r="AO81" s="25">
        <v>2054</v>
      </c>
      <c r="AP81" s="25">
        <v>2055</v>
      </c>
      <c r="AQ81" s="25">
        <v>2056</v>
      </c>
      <c r="AR81" s="25">
        <v>2057</v>
      </c>
      <c r="AS81" s="25">
        <v>2058</v>
      </c>
      <c r="AT81" s="25">
        <v>2059</v>
      </c>
      <c r="AU81" s="25">
        <v>2060</v>
      </c>
    </row>
    <row r="82" spans="2:47">
      <c r="B82" s="27" t="s">
        <v>655</v>
      </c>
      <c r="C82" s="28" t="s">
        <v>656</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1</v>
      </c>
      <c r="W82" s="28">
        <v>3</v>
      </c>
      <c r="X82" s="28">
        <v>11</v>
      </c>
      <c r="Y82" s="28">
        <v>48</v>
      </c>
      <c r="Z82" s="28">
        <v>188</v>
      </c>
      <c r="AA82" s="28">
        <v>731</v>
      </c>
      <c r="AB82" s="28">
        <v>2111</v>
      </c>
      <c r="AC82" s="28">
        <v>3863</v>
      </c>
      <c r="AD82" s="28">
        <v>4904</v>
      </c>
      <c r="AE82" s="28">
        <v>5242</v>
      </c>
      <c r="AF82" s="28">
        <v>5357</v>
      </c>
      <c r="AG82" s="28">
        <v>5320</v>
      </c>
      <c r="AH82" s="28">
        <v>5299</v>
      </c>
      <c r="AI82" s="28">
        <v>5254</v>
      </c>
      <c r="AJ82" s="28">
        <v>5176</v>
      </c>
      <c r="AK82" s="28">
        <v>5103</v>
      </c>
      <c r="AL82" s="28">
        <v>5130</v>
      </c>
      <c r="AM82" s="28">
        <v>4938</v>
      </c>
      <c r="AN82" s="28">
        <v>4900</v>
      </c>
      <c r="AO82" s="28">
        <v>4920</v>
      </c>
      <c r="AP82" s="28">
        <v>4962</v>
      </c>
      <c r="AQ82" s="28">
        <v>5005</v>
      </c>
      <c r="AR82" s="28">
        <v>5048</v>
      </c>
      <c r="AS82" s="28">
        <v>5092</v>
      </c>
      <c r="AT82" s="28">
        <v>5134</v>
      </c>
      <c r="AU82" s="28">
        <v>5179</v>
      </c>
    </row>
    <row r="83" spans="2:47">
      <c r="B83" s="27" t="s">
        <v>391</v>
      </c>
      <c r="C83" s="28" t="s">
        <v>657</v>
      </c>
      <c r="D83" s="28">
        <v>375000</v>
      </c>
      <c r="E83" s="28">
        <v>375000</v>
      </c>
      <c r="F83" s="28">
        <v>375000</v>
      </c>
      <c r="G83" s="28">
        <v>375000</v>
      </c>
      <c r="H83" s="28">
        <v>375000</v>
      </c>
      <c r="I83" s="28">
        <v>360833.33333333331</v>
      </c>
      <c r="J83" s="28">
        <v>346666.66666666663</v>
      </c>
      <c r="K83" s="28">
        <v>332499.99999999994</v>
      </c>
      <c r="L83" s="28">
        <v>318333.33333333326</v>
      </c>
      <c r="M83" s="28">
        <v>304166.66666666657</v>
      </c>
      <c r="N83" s="28">
        <v>289999.99999999988</v>
      </c>
      <c r="O83" s="28">
        <v>275833.3333333332</v>
      </c>
      <c r="P83" s="28">
        <v>261666.66666666654</v>
      </c>
      <c r="Q83" s="28">
        <v>247499.99999999997</v>
      </c>
      <c r="R83" s="28">
        <v>245249.99999999997</v>
      </c>
      <c r="S83" s="28">
        <v>242999.99999999997</v>
      </c>
      <c r="T83" s="28">
        <v>240749.99999999997</v>
      </c>
      <c r="U83" s="28">
        <v>238499.99999999997</v>
      </c>
      <c r="V83" s="28">
        <v>236249.99999999997</v>
      </c>
      <c r="W83" s="28">
        <v>233999.99999999997</v>
      </c>
      <c r="X83" s="28">
        <v>231749.99999999997</v>
      </c>
      <c r="Y83" s="28">
        <v>229499.99999999997</v>
      </c>
      <c r="Z83" s="28">
        <v>227249.99999999997</v>
      </c>
      <c r="AA83" s="28">
        <v>224999.99999999997</v>
      </c>
      <c r="AB83" s="28">
        <v>222749.99999999997</v>
      </c>
      <c r="AC83" s="28">
        <v>220499.99999999997</v>
      </c>
      <c r="AD83" s="28">
        <v>218249.99999999997</v>
      </c>
      <c r="AE83" s="28">
        <v>215999.99999999997</v>
      </c>
      <c r="AF83" s="28">
        <v>213749.99999999997</v>
      </c>
      <c r="AG83" s="28">
        <v>211499.99999999997</v>
      </c>
      <c r="AH83" s="28">
        <v>209249.99999999997</v>
      </c>
      <c r="AI83" s="28">
        <v>206999.99999999997</v>
      </c>
      <c r="AJ83" s="28">
        <v>204749.99999999997</v>
      </c>
      <c r="AK83" s="28">
        <v>202500</v>
      </c>
      <c r="AL83" s="28">
        <v>202500</v>
      </c>
      <c r="AM83" s="28">
        <v>202500</v>
      </c>
      <c r="AN83" s="28">
        <v>202500</v>
      </c>
      <c r="AO83" s="28">
        <v>202500</v>
      </c>
      <c r="AP83" s="28">
        <v>202500</v>
      </c>
      <c r="AQ83" s="28">
        <v>202500</v>
      </c>
      <c r="AR83" s="28">
        <v>202500</v>
      </c>
      <c r="AS83" s="28">
        <v>202500</v>
      </c>
      <c r="AT83" s="28">
        <v>202500</v>
      </c>
      <c r="AU83" s="28">
        <v>202500</v>
      </c>
    </row>
    <row r="84" spans="2:47">
      <c r="B84" s="27" t="s">
        <v>384</v>
      </c>
      <c r="C84" s="28" t="s">
        <v>657</v>
      </c>
      <c r="D84" s="28">
        <v>92000</v>
      </c>
      <c r="E84" s="28">
        <v>92000</v>
      </c>
      <c r="F84" s="28">
        <v>92000</v>
      </c>
      <c r="G84" s="28">
        <v>92000</v>
      </c>
      <c r="H84" s="28">
        <v>92000</v>
      </c>
      <c r="I84" s="28">
        <v>92000</v>
      </c>
      <c r="J84" s="28">
        <v>92000</v>
      </c>
      <c r="K84" s="28">
        <v>92000</v>
      </c>
      <c r="L84" s="28">
        <v>92000</v>
      </c>
      <c r="M84" s="28">
        <v>92000</v>
      </c>
      <c r="N84" s="28">
        <v>92000</v>
      </c>
      <c r="O84" s="28">
        <v>92000</v>
      </c>
      <c r="P84" s="28">
        <v>92000</v>
      </c>
      <c r="Q84" s="28">
        <v>92000</v>
      </c>
      <c r="R84" s="28">
        <v>92000</v>
      </c>
      <c r="S84" s="28">
        <v>92000</v>
      </c>
      <c r="T84" s="28">
        <v>92000</v>
      </c>
      <c r="U84" s="28">
        <v>92000</v>
      </c>
      <c r="V84" s="28">
        <v>92000</v>
      </c>
      <c r="W84" s="28">
        <v>92000</v>
      </c>
      <c r="X84" s="28">
        <v>92000</v>
      </c>
      <c r="Y84" s="28">
        <v>92000</v>
      </c>
      <c r="Z84" s="28">
        <v>92000</v>
      </c>
      <c r="AA84" s="28">
        <v>92000</v>
      </c>
      <c r="AB84" s="28">
        <v>92000</v>
      </c>
      <c r="AC84" s="28">
        <v>92000</v>
      </c>
      <c r="AD84" s="28">
        <v>92000</v>
      </c>
      <c r="AE84" s="28">
        <v>92000</v>
      </c>
      <c r="AF84" s="28">
        <v>92000</v>
      </c>
      <c r="AG84" s="28">
        <v>92000</v>
      </c>
      <c r="AH84" s="28">
        <v>92000</v>
      </c>
      <c r="AI84" s="28">
        <v>92000</v>
      </c>
      <c r="AJ84" s="28">
        <v>92000</v>
      </c>
      <c r="AK84" s="28">
        <v>92000</v>
      </c>
      <c r="AL84" s="28">
        <v>92000</v>
      </c>
      <c r="AM84" s="28">
        <v>92000</v>
      </c>
      <c r="AN84" s="28">
        <v>92000</v>
      </c>
      <c r="AO84" s="28">
        <v>92000</v>
      </c>
      <c r="AP84" s="28">
        <v>92000</v>
      </c>
      <c r="AQ84" s="28">
        <v>92000</v>
      </c>
      <c r="AR84" s="28">
        <v>92000</v>
      </c>
      <c r="AS84" s="28">
        <v>92000</v>
      </c>
      <c r="AT84" s="28">
        <v>92000</v>
      </c>
      <c r="AU84" s="28">
        <v>92000</v>
      </c>
    </row>
    <row r="86" spans="2:47">
      <c r="B86" s="27" t="s">
        <v>490</v>
      </c>
      <c r="C86" s="28" t="s">
        <v>491</v>
      </c>
      <c r="D86" s="28">
        <v>10</v>
      </c>
    </row>
    <row r="88" spans="2:47">
      <c r="B88" s="27" t="s">
        <v>475</v>
      </c>
      <c r="C88" s="29" t="s">
        <v>526</v>
      </c>
      <c r="D88" s="30">
        <f>+(D83-D84)*D139/1000000</f>
        <v>0</v>
      </c>
      <c r="E88" s="30">
        <f t="shared" ref="E88:AU88" si="24">+(E83-E84)*E139/1000000</f>
        <v>0</v>
      </c>
      <c r="F88" s="30">
        <f t="shared" si="24"/>
        <v>0</v>
      </c>
      <c r="G88" s="30">
        <f t="shared" si="24"/>
        <v>0</v>
      </c>
      <c r="H88" s="30">
        <f t="shared" si="24"/>
        <v>0</v>
      </c>
      <c r="I88" s="30">
        <f t="shared" si="24"/>
        <v>0</v>
      </c>
      <c r="J88" s="30">
        <f t="shared" si="24"/>
        <v>0</v>
      </c>
      <c r="K88" s="30">
        <f t="shared" si="24"/>
        <v>0</v>
      </c>
      <c r="L88" s="30">
        <f t="shared" si="24"/>
        <v>0</v>
      </c>
      <c r="M88" s="30">
        <f t="shared" si="24"/>
        <v>0</v>
      </c>
      <c r="N88" s="30">
        <f t="shared" si="24"/>
        <v>0</v>
      </c>
      <c r="O88" s="30">
        <f t="shared" si="24"/>
        <v>0</v>
      </c>
      <c r="P88" s="30">
        <f t="shared" si="24"/>
        <v>0</v>
      </c>
      <c r="Q88" s="30">
        <f t="shared" si="24"/>
        <v>0</v>
      </c>
      <c r="R88" s="30">
        <f t="shared" si="24"/>
        <v>0</v>
      </c>
      <c r="S88" s="30">
        <f t="shared" si="24"/>
        <v>0</v>
      </c>
      <c r="T88" s="30">
        <f t="shared" si="24"/>
        <v>0</v>
      </c>
      <c r="U88" s="30">
        <f t="shared" si="24"/>
        <v>0</v>
      </c>
      <c r="V88" s="30">
        <f t="shared" si="24"/>
        <v>0.14424999999999996</v>
      </c>
      <c r="W88" s="30">
        <f t="shared" si="24"/>
        <v>0.42599999999999988</v>
      </c>
      <c r="X88" s="30">
        <f t="shared" si="24"/>
        <v>1.5372499999999998</v>
      </c>
      <c r="Y88" s="30">
        <f t="shared" si="24"/>
        <v>6.5999999999999979</v>
      </c>
      <c r="Z88" s="30">
        <f t="shared" si="24"/>
        <v>25.426999999999996</v>
      </c>
      <c r="AA88" s="30">
        <f t="shared" si="24"/>
        <v>97.222999999999985</v>
      </c>
      <c r="AB88" s="30">
        <f t="shared" si="24"/>
        <v>276.01324999999991</v>
      </c>
      <c r="AC88" s="30">
        <f t="shared" si="24"/>
        <v>496.39549999999986</v>
      </c>
      <c r="AD88" s="30">
        <f t="shared" si="24"/>
        <v>619.12999999999988</v>
      </c>
      <c r="AE88" s="30">
        <f t="shared" si="24"/>
        <v>650.00799999999992</v>
      </c>
      <c r="AF88" s="30">
        <f t="shared" si="24"/>
        <v>652.33649999999989</v>
      </c>
      <c r="AG88" s="30">
        <f t="shared" si="24"/>
        <v>636.09849999999983</v>
      </c>
      <c r="AH88" s="30">
        <f t="shared" si="24"/>
        <v>622.59749999999985</v>
      </c>
      <c r="AI88" s="30">
        <f t="shared" si="24"/>
        <v>609.7299999999999</v>
      </c>
      <c r="AJ88" s="30">
        <f t="shared" si="24"/>
        <v>604.79099999999983</v>
      </c>
      <c r="AK88" s="30">
        <f t="shared" si="24"/>
        <v>644.65700000000004</v>
      </c>
      <c r="AL88" s="30">
        <f t="shared" si="24"/>
        <v>800.13049999999998</v>
      </c>
      <c r="AM88" s="30">
        <f t="shared" si="24"/>
        <v>972.51049999999998</v>
      </c>
      <c r="AN88" s="30">
        <f t="shared" si="24"/>
        <v>1083.3420000000001</v>
      </c>
      <c r="AO88" s="30">
        <f t="shared" si="24"/>
        <v>1122.9010000000001</v>
      </c>
      <c r="AP88" s="30">
        <f t="shared" si="24"/>
        <v>1140.3599999999999</v>
      </c>
      <c r="AQ88" s="30">
        <f t="shared" si="24"/>
        <v>1141.2439999999999</v>
      </c>
      <c r="AR88" s="30">
        <f t="shared" si="24"/>
        <v>1144.559</v>
      </c>
      <c r="AS88" s="30">
        <f t="shared" si="24"/>
        <v>1148.537</v>
      </c>
      <c r="AT88" s="30">
        <f t="shared" si="24"/>
        <v>1160.029</v>
      </c>
      <c r="AU88" s="30">
        <f t="shared" si="24"/>
        <v>1216.9365</v>
      </c>
    </row>
    <row r="90" spans="2:47">
      <c r="B90" s="24" t="s">
        <v>527</v>
      </c>
      <c r="C90" s="30" t="s">
        <v>512</v>
      </c>
      <c r="D90" s="30">
        <f>+NPV(Td,G88:AK88)</f>
        <v>1271.1881736868822</v>
      </c>
      <c r="E90" s="30">
        <f>+NPV(Td,K88:Q88)</f>
        <v>0</v>
      </c>
    </row>
    <row r="91" spans="2:47" ht="14.1" thickBot="1"/>
    <row r="92" spans="2:47" ht="15.95" thickBot="1">
      <c r="B92" s="214" t="s">
        <v>528</v>
      </c>
      <c r="C92" s="215"/>
      <c r="D92" s="215"/>
      <c r="E92" s="215"/>
      <c r="F92" s="216"/>
    </row>
    <row r="94" spans="2:47">
      <c r="B94" s="24" t="s">
        <v>658</v>
      </c>
      <c r="C94" s="27" t="s">
        <v>655</v>
      </c>
      <c r="D94" s="25">
        <v>2017</v>
      </c>
      <c r="E94" s="25">
        <v>2018</v>
      </c>
      <c r="F94" s="25">
        <v>2019</v>
      </c>
      <c r="G94" s="25">
        <v>2020</v>
      </c>
      <c r="H94" s="25">
        <v>2021</v>
      </c>
      <c r="I94" s="25">
        <v>2022</v>
      </c>
      <c r="J94" s="25">
        <v>2023</v>
      </c>
      <c r="K94" s="25">
        <v>2024</v>
      </c>
      <c r="L94" s="25">
        <v>2025</v>
      </c>
      <c r="M94" s="25">
        <v>2026</v>
      </c>
      <c r="N94" s="25">
        <v>2027</v>
      </c>
      <c r="O94" s="25">
        <v>2028</v>
      </c>
      <c r="P94" s="25">
        <v>2029</v>
      </c>
      <c r="Q94" s="25">
        <v>2030</v>
      </c>
      <c r="R94" s="25">
        <v>2031</v>
      </c>
      <c r="S94" s="25">
        <v>2032</v>
      </c>
      <c r="T94" s="25">
        <v>2033</v>
      </c>
      <c r="U94" s="25">
        <v>2034</v>
      </c>
      <c r="V94" s="25">
        <v>2035</v>
      </c>
      <c r="W94" s="25">
        <v>2036</v>
      </c>
      <c r="X94" s="25">
        <v>2037</v>
      </c>
      <c r="Y94" s="25">
        <v>2038</v>
      </c>
      <c r="Z94" s="25">
        <v>2039</v>
      </c>
      <c r="AA94" s="25">
        <v>2040</v>
      </c>
      <c r="AB94" s="25">
        <v>2041</v>
      </c>
      <c r="AC94" s="25">
        <v>2042</v>
      </c>
      <c r="AD94" s="25">
        <v>2043</v>
      </c>
      <c r="AE94" s="25">
        <v>2044</v>
      </c>
      <c r="AF94" s="25">
        <v>2045</v>
      </c>
      <c r="AG94" s="25">
        <v>2046</v>
      </c>
      <c r="AH94" s="25">
        <v>2047</v>
      </c>
      <c r="AI94" s="25">
        <v>2048</v>
      </c>
      <c r="AJ94" s="25">
        <v>2049</v>
      </c>
      <c r="AK94" s="25">
        <v>2050</v>
      </c>
      <c r="AL94" s="25">
        <v>2051</v>
      </c>
      <c r="AM94" s="25">
        <v>2052</v>
      </c>
      <c r="AN94" s="25">
        <v>2053</v>
      </c>
      <c r="AO94" s="25">
        <v>2054</v>
      </c>
      <c r="AP94" s="25">
        <v>2055</v>
      </c>
      <c r="AQ94" s="25">
        <v>2056</v>
      </c>
      <c r="AR94" s="25">
        <v>2057</v>
      </c>
      <c r="AS94" s="25">
        <v>2058</v>
      </c>
      <c r="AT94" s="25">
        <v>2059</v>
      </c>
      <c r="AU94" s="25">
        <v>2060</v>
      </c>
    </row>
    <row r="95" spans="2:47" outlineLevel="1">
      <c r="B95" s="25">
        <v>2017</v>
      </c>
      <c r="C95" s="26" cm="1">
        <f t="array" ref="C95:C138">+TRANSPOSE(D82:AU82)</f>
        <v>0</v>
      </c>
      <c r="D95" s="28">
        <f>+IF(D$94&lt;$B95,0,IF(MOD(D$94-$B95,$D$86)=0,1,0))*$C95</f>
        <v>0</v>
      </c>
      <c r="E95" s="28">
        <f t="shared" ref="E95:AK110" si="25">+IF(E$94&lt;$B95,0,IF(MOD(E$94-$B95,$D$86)=0,1,0))*$C95</f>
        <v>0</v>
      </c>
      <c r="F95" s="28">
        <f t="shared" si="25"/>
        <v>0</v>
      </c>
      <c r="G95" s="28">
        <f t="shared" si="25"/>
        <v>0</v>
      </c>
      <c r="H95" s="28">
        <f t="shared" si="25"/>
        <v>0</v>
      </c>
      <c r="I95" s="28">
        <f t="shared" si="25"/>
        <v>0</v>
      </c>
      <c r="J95" s="28">
        <f t="shared" si="25"/>
        <v>0</v>
      </c>
      <c r="K95" s="28">
        <f t="shared" si="25"/>
        <v>0</v>
      </c>
      <c r="L95" s="28">
        <f t="shared" si="25"/>
        <v>0</v>
      </c>
      <c r="M95" s="28">
        <f t="shared" si="25"/>
        <v>0</v>
      </c>
      <c r="N95" s="28">
        <f t="shared" si="25"/>
        <v>0</v>
      </c>
      <c r="O95" s="28">
        <f t="shared" si="25"/>
        <v>0</v>
      </c>
      <c r="P95" s="28">
        <f>+IF(P$94&lt;$B95,0,IF(MOD(P$94-$B95,$D$86)=0,1,0))*$C95</f>
        <v>0</v>
      </c>
      <c r="Q95" s="28">
        <f t="shared" si="25"/>
        <v>0</v>
      </c>
      <c r="R95" s="28">
        <f t="shared" si="25"/>
        <v>0</v>
      </c>
      <c r="S95" s="28">
        <f t="shared" si="25"/>
        <v>0</v>
      </c>
      <c r="T95" s="28">
        <f t="shared" si="25"/>
        <v>0</v>
      </c>
      <c r="U95" s="28">
        <f>+IF(U$94&lt;$B95,0,IF(MOD(U$94-$B95,$D$86)=0,1,0))*$C95</f>
        <v>0</v>
      </c>
      <c r="V95" s="28">
        <f t="shared" si="25"/>
        <v>0</v>
      </c>
      <c r="W95" s="28">
        <f t="shared" si="25"/>
        <v>0</v>
      </c>
      <c r="X95" s="28">
        <f t="shared" si="25"/>
        <v>0</v>
      </c>
      <c r="Y95" s="28">
        <f t="shared" si="25"/>
        <v>0</v>
      </c>
      <c r="Z95" s="28">
        <f t="shared" si="25"/>
        <v>0</v>
      </c>
      <c r="AA95" s="28">
        <f t="shared" si="25"/>
        <v>0</v>
      </c>
      <c r="AB95" s="28">
        <f t="shared" si="25"/>
        <v>0</v>
      </c>
      <c r="AC95" s="28">
        <f t="shared" si="25"/>
        <v>0</v>
      </c>
      <c r="AD95" s="28">
        <f t="shared" si="25"/>
        <v>0</v>
      </c>
      <c r="AE95" s="28">
        <f t="shared" si="25"/>
        <v>0</v>
      </c>
      <c r="AF95" s="28">
        <f t="shared" si="25"/>
        <v>0</v>
      </c>
      <c r="AG95" s="28">
        <f>+IF(AG$94&lt;$B95,0,IF(MOD(AG$94-$B95,$D$86)=0,1,0))*$C95</f>
        <v>0</v>
      </c>
      <c r="AH95" s="28">
        <f t="shared" si="25"/>
        <v>0</v>
      </c>
      <c r="AI95" s="28">
        <f t="shared" si="25"/>
        <v>0</v>
      </c>
      <c r="AJ95" s="28">
        <f>+IF(AJ$94&lt;$B95,0,IF(MOD(AJ$94-$B95,$D$86)=0,1,0))*$C95</f>
        <v>0</v>
      </c>
      <c r="AK95" s="28">
        <f t="shared" si="25"/>
        <v>0</v>
      </c>
      <c r="AL95" s="28">
        <f t="shared" ref="AJ95:AU110" si="26">+IF(AL$94&lt;$B95,0,IF(MOD(AL$94-$B95,$D$86)=0,1,0))*$C95</f>
        <v>0</v>
      </c>
      <c r="AM95" s="28">
        <f t="shared" si="26"/>
        <v>0</v>
      </c>
      <c r="AN95" s="28">
        <f t="shared" si="26"/>
        <v>0</v>
      </c>
      <c r="AO95" s="28">
        <f t="shared" si="26"/>
        <v>0</v>
      </c>
      <c r="AP95" s="28">
        <f t="shared" si="26"/>
        <v>0</v>
      </c>
      <c r="AQ95" s="28">
        <f>+IF(AQ$94&lt;$B95,0,IF(MOD(AQ$94-$B95,$D$86)=0,1,0))*$C95</f>
        <v>0</v>
      </c>
      <c r="AR95" s="28">
        <f t="shared" ref="AR95:AU95" si="27">+IF(AR$94&lt;$B95,0,IF(MOD(AR$94-$B95,$D$86)=0,1,0))*$C95</f>
        <v>0</v>
      </c>
      <c r="AS95" s="28">
        <f t="shared" si="27"/>
        <v>0</v>
      </c>
      <c r="AT95" s="28">
        <f t="shared" si="27"/>
        <v>0</v>
      </c>
      <c r="AU95" s="28">
        <f t="shared" si="27"/>
        <v>0</v>
      </c>
    </row>
    <row r="96" spans="2:47" outlineLevel="1">
      <c r="B96" s="25">
        <v>2018</v>
      </c>
      <c r="C96" s="26">
        <v>0</v>
      </c>
      <c r="D96" s="28">
        <f t="shared" ref="D96:O138" si="28">+IF(D$94&lt;$B96,0,IF(MOD(D$94-$B96,$D$86)=0,1,0))*$C96</f>
        <v>0</v>
      </c>
      <c r="E96" s="28">
        <f t="shared" si="28"/>
        <v>0</v>
      </c>
      <c r="F96" s="28">
        <f t="shared" si="28"/>
        <v>0</v>
      </c>
      <c r="G96" s="28">
        <f t="shared" si="28"/>
        <v>0</v>
      </c>
      <c r="H96" s="28">
        <f t="shared" si="28"/>
        <v>0</v>
      </c>
      <c r="I96" s="28">
        <f t="shared" si="28"/>
        <v>0</v>
      </c>
      <c r="J96" s="28">
        <f t="shared" si="28"/>
        <v>0</v>
      </c>
      <c r="K96" s="28">
        <f t="shared" si="28"/>
        <v>0</v>
      </c>
      <c r="L96" s="28">
        <f t="shared" si="28"/>
        <v>0</v>
      </c>
      <c r="M96" s="28">
        <f t="shared" si="28"/>
        <v>0</v>
      </c>
      <c r="N96" s="28">
        <f t="shared" si="28"/>
        <v>0</v>
      </c>
      <c r="O96" s="28">
        <f t="shared" si="28"/>
        <v>0</v>
      </c>
      <c r="P96" s="28">
        <f t="shared" ref="P96:AG138" si="29">+IF(P$94&lt;$B96,0,IF(MOD(P$94-$B96,$D$86)=0,1,0))*$C96</f>
        <v>0</v>
      </c>
      <c r="Q96" s="28">
        <f t="shared" si="29"/>
        <v>0</v>
      </c>
      <c r="R96" s="28">
        <f t="shared" si="29"/>
        <v>0</v>
      </c>
      <c r="S96" s="28">
        <f t="shared" si="29"/>
        <v>0</v>
      </c>
      <c r="T96" s="28">
        <f t="shared" si="29"/>
        <v>0</v>
      </c>
      <c r="U96" s="28">
        <f t="shared" si="29"/>
        <v>0</v>
      </c>
      <c r="V96" s="28">
        <f t="shared" si="29"/>
        <v>0</v>
      </c>
      <c r="W96" s="28">
        <f t="shared" si="29"/>
        <v>0</v>
      </c>
      <c r="X96" s="28">
        <f t="shared" si="29"/>
        <v>0</v>
      </c>
      <c r="Y96" s="28">
        <f t="shared" si="29"/>
        <v>0</v>
      </c>
      <c r="Z96" s="28">
        <f t="shared" si="29"/>
        <v>0</v>
      </c>
      <c r="AA96" s="28">
        <f t="shared" si="29"/>
        <v>0</v>
      </c>
      <c r="AB96" s="28">
        <f t="shared" si="29"/>
        <v>0</v>
      </c>
      <c r="AC96" s="28">
        <f t="shared" si="29"/>
        <v>0</v>
      </c>
      <c r="AD96" s="28">
        <f t="shared" si="29"/>
        <v>0</v>
      </c>
      <c r="AE96" s="28">
        <f t="shared" si="29"/>
        <v>0</v>
      </c>
      <c r="AF96" s="28">
        <f t="shared" si="25"/>
        <v>0</v>
      </c>
      <c r="AG96" s="28">
        <f t="shared" si="29"/>
        <v>0</v>
      </c>
      <c r="AH96" s="28">
        <f t="shared" si="25"/>
        <v>0</v>
      </c>
      <c r="AI96" s="28">
        <f t="shared" si="25"/>
        <v>0</v>
      </c>
      <c r="AJ96" s="28">
        <f t="shared" si="25"/>
        <v>0</v>
      </c>
      <c r="AK96" s="28">
        <f t="shared" si="25"/>
        <v>0</v>
      </c>
      <c r="AL96" s="28">
        <f t="shared" si="26"/>
        <v>0</v>
      </c>
      <c r="AM96" s="28">
        <f t="shared" si="26"/>
        <v>0</v>
      </c>
      <c r="AN96" s="28">
        <f t="shared" si="26"/>
        <v>0</v>
      </c>
      <c r="AO96" s="28">
        <f t="shared" si="26"/>
        <v>0</v>
      </c>
      <c r="AP96" s="28">
        <f t="shared" si="26"/>
        <v>0</v>
      </c>
      <c r="AQ96" s="28">
        <f t="shared" si="26"/>
        <v>0</v>
      </c>
      <c r="AR96" s="28">
        <f t="shared" si="26"/>
        <v>0</v>
      </c>
      <c r="AS96" s="28">
        <f t="shared" si="26"/>
        <v>0</v>
      </c>
      <c r="AT96" s="28">
        <f t="shared" si="26"/>
        <v>0</v>
      </c>
      <c r="AU96" s="28">
        <f t="shared" si="26"/>
        <v>0</v>
      </c>
    </row>
    <row r="97" spans="2:47" outlineLevel="1">
      <c r="B97" s="25">
        <v>2019</v>
      </c>
      <c r="C97" s="26">
        <v>0</v>
      </c>
      <c r="D97" s="28">
        <f t="shared" si="28"/>
        <v>0</v>
      </c>
      <c r="E97" s="28">
        <f t="shared" si="28"/>
        <v>0</v>
      </c>
      <c r="F97" s="28">
        <f t="shared" si="28"/>
        <v>0</v>
      </c>
      <c r="G97" s="28">
        <f t="shared" si="28"/>
        <v>0</v>
      </c>
      <c r="H97" s="28">
        <f t="shared" si="28"/>
        <v>0</v>
      </c>
      <c r="I97" s="28">
        <f t="shared" si="28"/>
        <v>0</v>
      </c>
      <c r="J97" s="28">
        <f t="shared" si="28"/>
        <v>0</v>
      </c>
      <c r="K97" s="28">
        <f t="shared" si="28"/>
        <v>0</v>
      </c>
      <c r="L97" s="28">
        <f t="shared" si="28"/>
        <v>0</v>
      </c>
      <c r="M97" s="28">
        <f t="shared" si="28"/>
        <v>0</v>
      </c>
      <c r="N97" s="28">
        <f t="shared" si="28"/>
        <v>0</v>
      </c>
      <c r="O97" s="28">
        <f t="shared" si="28"/>
        <v>0</v>
      </c>
      <c r="P97" s="28">
        <f t="shared" si="29"/>
        <v>0</v>
      </c>
      <c r="Q97" s="28">
        <f t="shared" si="29"/>
        <v>0</v>
      </c>
      <c r="R97" s="28">
        <f t="shared" si="29"/>
        <v>0</v>
      </c>
      <c r="S97" s="28">
        <f t="shared" si="29"/>
        <v>0</v>
      </c>
      <c r="T97" s="28">
        <f t="shared" si="29"/>
        <v>0</v>
      </c>
      <c r="U97" s="28">
        <f t="shared" si="25"/>
        <v>0</v>
      </c>
      <c r="V97" s="28">
        <f t="shared" si="25"/>
        <v>0</v>
      </c>
      <c r="W97" s="28">
        <f t="shared" si="25"/>
        <v>0</v>
      </c>
      <c r="X97" s="28">
        <f t="shared" si="25"/>
        <v>0</v>
      </c>
      <c r="Y97" s="28">
        <f t="shared" si="25"/>
        <v>0</v>
      </c>
      <c r="Z97" s="28">
        <f t="shared" si="25"/>
        <v>0</v>
      </c>
      <c r="AA97" s="28">
        <f t="shared" si="25"/>
        <v>0</v>
      </c>
      <c r="AB97" s="28">
        <f t="shared" si="25"/>
        <v>0</v>
      </c>
      <c r="AC97" s="28">
        <f t="shared" si="25"/>
        <v>0</v>
      </c>
      <c r="AD97" s="28">
        <f t="shared" si="25"/>
        <v>0</v>
      </c>
      <c r="AE97" s="28">
        <f t="shared" si="25"/>
        <v>0</v>
      </c>
      <c r="AF97" s="28">
        <f t="shared" si="25"/>
        <v>0</v>
      </c>
      <c r="AG97" s="28">
        <f t="shared" si="25"/>
        <v>0</v>
      </c>
      <c r="AH97" s="28">
        <f t="shared" si="25"/>
        <v>0</v>
      </c>
      <c r="AI97" s="28">
        <f t="shared" si="25"/>
        <v>0</v>
      </c>
      <c r="AJ97" s="28">
        <f t="shared" si="26"/>
        <v>0</v>
      </c>
      <c r="AK97" s="28">
        <f t="shared" si="26"/>
        <v>0</v>
      </c>
      <c r="AL97" s="28">
        <f t="shared" si="26"/>
        <v>0</v>
      </c>
      <c r="AM97" s="28">
        <f t="shared" si="26"/>
        <v>0</v>
      </c>
      <c r="AN97" s="28">
        <f t="shared" si="26"/>
        <v>0</v>
      </c>
      <c r="AO97" s="28">
        <f t="shared" si="26"/>
        <v>0</v>
      </c>
      <c r="AP97" s="28">
        <f t="shared" si="26"/>
        <v>0</v>
      </c>
      <c r="AQ97" s="28">
        <f t="shared" si="26"/>
        <v>0</v>
      </c>
      <c r="AR97" s="28">
        <f t="shared" si="26"/>
        <v>0</v>
      </c>
      <c r="AS97" s="28">
        <f t="shared" si="26"/>
        <v>0</v>
      </c>
      <c r="AT97" s="28">
        <f t="shared" si="26"/>
        <v>0</v>
      </c>
      <c r="AU97" s="28">
        <f t="shared" si="26"/>
        <v>0</v>
      </c>
    </row>
    <row r="98" spans="2:47" outlineLevel="1">
      <c r="B98" s="25">
        <v>2020</v>
      </c>
      <c r="C98" s="26">
        <v>0</v>
      </c>
      <c r="D98" s="28">
        <f t="shared" si="28"/>
        <v>0</v>
      </c>
      <c r="E98" s="28">
        <f t="shared" si="28"/>
        <v>0</v>
      </c>
      <c r="F98" s="28">
        <f t="shared" si="28"/>
        <v>0</v>
      </c>
      <c r="G98" s="28">
        <f t="shared" si="28"/>
        <v>0</v>
      </c>
      <c r="H98" s="28">
        <f t="shared" si="28"/>
        <v>0</v>
      </c>
      <c r="I98" s="28">
        <f t="shared" si="28"/>
        <v>0</v>
      </c>
      <c r="J98" s="28">
        <f t="shared" si="28"/>
        <v>0</v>
      </c>
      <c r="K98" s="28">
        <f t="shared" si="28"/>
        <v>0</v>
      </c>
      <c r="L98" s="28">
        <f t="shared" si="28"/>
        <v>0</v>
      </c>
      <c r="M98" s="28">
        <f t="shared" si="28"/>
        <v>0</v>
      </c>
      <c r="N98" s="28">
        <f t="shared" si="28"/>
        <v>0</v>
      </c>
      <c r="O98" s="28">
        <f t="shared" si="28"/>
        <v>0</v>
      </c>
      <c r="P98" s="28">
        <f t="shared" si="29"/>
        <v>0</v>
      </c>
      <c r="Q98" s="28">
        <f t="shared" si="29"/>
        <v>0</v>
      </c>
      <c r="R98" s="28">
        <f t="shared" si="29"/>
        <v>0</v>
      </c>
      <c r="S98" s="28">
        <f t="shared" si="29"/>
        <v>0</v>
      </c>
      <c r="T98" s="28">
        <f t="shared" si="29"/>
        <v>0</v>
      </c>
      <c r="U98" s="28">
        <f t="shared" si="25"/>
        <v>0</v>
      </c>
      <c r="V98" s="28">
        <f t="shared" si="25"/>
        <v>0</v>
      </c>
      <c r="W98" s="28">
        <f t="shared" si="25"/>
        <v>0</v>
      </c>
      <c r="X98" s="28">
        <f t="shared" si="25"/>
        <v>0</v>
      </c>
      <c r="Y98" s="28">
        <f t="shared" si="25"/>
        <v>0</v>
      </c>
      <c r="Z98" s="28">
        <f t="shared" si="25"/>
        <v>0</v>
      </c>
      <c r="AA98" s="28">
        <f t="shared" si="25"/>
        <v>0</v>
      </c>
      <c r="AB98" s="28">
        <f t="shared" si="25"/>
        <v>0</v>
      </c>
      <c r="AC98" s="28">
        <f t="shared" si="25"/>
        <v>0</v>
      </c>
      <c r="AD98" s="28">
        <f t="shared" si="25"/>
        <v>0</v>
      </c>
      <c r="AE98" s="28">
        <f t="shared" si="25"/>
        <v>0</v>
      </c>
      <c r="AF98" s="28">
        <f t="shared" si="25"/>
        <v>0</v>
      </c>
      <c r="AG98" s="28">
        <f t="shared" si="25"/>
        <v>0</v>
      </c>
      <c r="AH98" s="28">
        <f t="shared" si="25"/>
        <v>0</v>
      </c>
      <c r="AI98" s="28">
        <f t="shared" si="25"/>
        <v>0</v>
      </c>
      <c r="AJ98" s="28">
        <f t="shared" si="26"/>
        <v>0</v>
      </c>
      <c r="AK98" s="28">
        <f t="shared" si="26"/>
        <v>0</v>
      </c>
      <c r="AL98" s="28">
        <f t="shared" si="26"/>
        <v>0</v>
      </c>
      <c r="AM98" s="28">
        <f t="shared" si="26"/>
        <v>0</v>
      </c>
      <c r="AN98" s="28">
        <f t="shared" si="26"/>
        <v>0</v>
      </c>
      <c r="AO98" s="28">
        <f t="shared" si="26"/>
        <v>0</v>
      </c>
      <c r="AP98" s="28">
        <f t="shared" si="26"/>
        <v>0</v>
      </c>
      <c r="AQ98" s="28">
        <f t="shared" si="26"/>
        <v>0</v>
      </c>
      <c r="AR98" s="28">
        <f t="shared" si="26"/>
        <v>0</v>
      </c>
      <c r="AS98" s="28">
        <f t="shared" si="26"/>
        <v>0</v>
      </c>
      <c r="AT98" s="28">
        <f t="shared" si="26"/>
        <v>0</v>
      </c>
      <c r="AU98" s="28">
        <f t="shared" si="26"/>
        <v>0</v>
      </c>
    </row>
    <row r="99" spans="2:47" outlineLevel="1">
      <c r="B99" s="25">
        <v>2021</v>
      </c>
      <c r="C99" s="26">
        <v>0</v>
      </c>
      <c r="D99" s="28">
        <f t="shared" si="28"/>
        <v>0</v>
      </c>
      <c r="E99" s="28">
        <f t="shared" si="28"/>
        <v>0</v>
      </c>
      <c r="F99" s="28">
        <f t="shared" si="28"/>
        <v>0</v>
      </c>
      <c r="G99" s="28">
        <f t="shared" si="28"/>
        <v>0</v>
      </c>
      <c r="H99" s="28">
        <f t="shared" si="28"/>
        <v>0</v>
      </c>
      <c r="I99" s="28">
        <f t="shared" si="28"/>
        <v>0</v>
      </c>
      <c r="J99" s="28">
        <f t="shared" si="28"/>
        <v>0</v>
      </c>
      <c r="K99" s="28">
        <f t="shared" si="28"/>
        <v>0</v>
      </c>
      <c r="L99" s="28">
        <f t="shared" si="28"/>
        <v>0</v>
      </c>
      <c r="M99" s="28">
        <f t="shared" si="28"/>
        <v>0</v>
      </c>
      <c r="N99" s="28">
        <f t="shared" si="28"/>
        <v>0</v>
      </c>
      <c r="O99" s="28">
        <f t="shared" si="28"/>
        <v>0</v>
      </c>
      <c r="P99" s="28">
        <f t="shared" si="29"/>
        <v>0</v>
      </c>
      <c r="Q99" s="28">
        <f t="shared" si="29"/>
        <v>0</v>
      </c>
      <c r="R99" s="28">
        <f t="shared" si="29"/>
        <v>0</v>
      </c>
      <c r="S99" s="28">
        <f t="shared" si="29"/>
        <v>0</v>
      </c>
      <c r="T99" s="28">
        <f t="shared" si="29"/>
        <v>0</v>
      </c>
      <c r="U99" s="28">
        <f t="shared" si="25"/>
        <v>0</v>
      </c>
      <c r="V99" s="28">
        <f t="shared" si="25"/>
        <v>0</v>
      </c>
      <c r="W99" s="28">
        <f t="shared" si="25"/>
        <v>0</v>
      </c>
      <c r="X99" s="28">
        <f t="shared" si="25"/>
        <v>0</v>
      </c>
      <c r="Y99" s="28">
        <f t="shared" si="25"/>
        <v>0</v>
      </c>
      <c r="Z99" s="28">
        <f t="shared" si="25"/>
        <v>0</v>
      </c>
      <c r="AA99" s="28">
        <f t="shared" si="25"/>
        <v>0</v>
      </c>
      <c r="AB99" s="28">
        <f t="shared" si="25"/>
        <v>0</v>
      </c>
      <c r="AC99" s="28">
        <f t="shared" si="25"/>
        <v>0</v>
      </c>
      <c r="AD99" s="28">
        <f t="shared" si="25"/>
        <v>0</v>
      </c>
      <c r="AE99" s="28">
        <f t="shared" si="25"/>
        <v>0</v>
      </c>
      <c r="AF99" s="28">
        <f t="shared" si="25"/>
        <v>0</v>
      </c>
      <c r="AG99" s="28">
        <f t="shared" si="25"/>
        <v>0</v>
      </c>
      <c r="AH99" s="28">
        <f t="shared" si="25"/>
        <v>0</v>
      </c>
      <c r="AI99" s="28">
        <f t="shared" si="25"/>
        <v>0</v>
      </c>
      <c r="AJ99" s="28">
        <f t="shared" si="26"/>
        <v>0</v>
      </c>
      <c r="AK99" s="28">
        <f t="shared" si="26"/>
        <v>0</v>
      </c>
      <c r="AL99" s="28">
        <f t="shared" si="26"/>
        <v>0</v>
      </c>
      <c r="AM99" s="28">
        <f t="shared" si="26"/>
        <v>0</v>
      </c>
      <c r="AN99" s="28">
        <f t="shared" si="26"/>
        <v>0</v>
      </c>
      <c r="AO99" s="28">
        <f t="shared" si="26"/>
        <v>0</v>
      </c>
      <c r="AP99" s="28">
        <f t="shared" si="26"/>
        <v>0</v>
      </c>
      <c r="AQ99" s="28">
        <f t="shared" si="26"/>
        <v>0</v>
      </c>
      <c r="AR99" s="28">
        <f t="shared" si="26"/>
        <v>0</v>
      </c>
      <c r="AS99" s="28">
        <f t="shared" si="26"/>
        <v>0</v>
      </c>
      <c r="AT99" s="28">
        <f t="shared" si="26"/>
        <v>0</v>
      </c>
      <c r="AU99" s="28">
        <f t="shared" si="26"/>
        <v>0</v>
      </c>
    </row>
    <row r="100" spans="2:47" outlineLevel="1">
      <c r="B100" s="25">
        <v>2022</v>
      </c>
      <c r="C100" s="26">
        <v>0</v>
      </c>
      <c r="D100" s="28">
        <f t="shared" si="28"/>
        <v>0</v>
      </c>
      <c r="E100" s="28">
        <f t="shared" si="28"/>
        <v>0</v>
      </c>
      <c r="F100" s="28">
        <f t="shared" si="28"/>
        <v>0</v>
      </c>
      <c r="G100" s="28">
        <f t="shared" si="28"/>
        <v>0</v>
      </c>
      <c r="H100" s="28">
        <f t="shared" si="28"/>
        <v>0</v>
      </c>
      <c r="I100" s="28">
        <f t="shared" si="28"/>
        <v>0</v>
      </c>
      <c r="J100" s="28">
        <f t="shared" si="28"/>
        <v>0</v>
      </c>
      <c r="K100" s="28">
        <f t="shared" si="28"/>
        <v>0</v>
      </c>
      <c r="L100" s="28">
        <f t="shared" si="28"/>
        <v>0</v>
      </c>
      <c r="M100" s="28">
        <f t="shared" si="28"/>
        <v>0</v>
      </c>
      <c r="N100" s="28">
        <f t="shared" si="28"/>
        <v>0</v>
      </c>
      <c r="O100" s="28">
        <f t="shared" si="28"/>
        <v>0</v>
      </c>
      <c r="P100" s="28">
        <f t="shared" si="29"/>
        <v>0</v>
      </c>
      <c r="Q100" s="28">
        <f t="shared" si="29"/>
        <v>0</v>
      </c>
      <c r="R100" s="28">
        <f t="shared" si="29"/>
        <v>0</v>
      </c>
      <c r="S100" s="28">
        <f t="shared" si="29"/>
        <v>0</v>
      </c>
      <c r="T100" s="28">
        <f t="shared" si="29"/>
        <v>0</v>
      </c>
      <c r="U100" s="28">
        <f t="shared" si="25"/>
        <v>0</v>
      </c>
      <c r="V100" s="28">
        <f t="shared" si="25"/>
        <v>0</v>
      </c>
      <c r="W100" s="28">
        <f t="shared" si="25"/>
        <v>0</v>
      </c>
      <c r="X100" s="28">
        <f t="shared" si="25"/>
        <v>0</v>
      </c>
      <c r="Y100" s="28">
        <f t="shared" si="25"/>
        <v>0</v>
      </c>
      <c r="Z100" s="28">
        <f t="shared" si="25"/>
        <v>0</v>
      </c>
      <c r="AA100" s="28">
        <f t="shared" si="25"/>
        <v>0</v>
      </c>
      <c r="AB100" s="28">
        <f t="shared" si="25"/>
        <v>0</v>
      </c>
      <c r="AC100" s="28">
        <f t="shared" si="25"/>
        <v>0</v>
      </c>
      <c r="AD100" s="28">
        <f t="shared" si="25"/>
        <v>0</v>
      </c>
      <c r="AE100" s="28">
        <f t="shared" si="25"/>
        <v>0</v>
      </c>
      <c r="AF100" s="28">
        <f t="shared" si="25"/>
        <v>0</v>
      </c>
      <c r="AG100" s="28">
        <f t="shared" si="25"/>
        <v>0</v>
      </c>
      <c r="AH100" s="28">
        <f t="shared" si="25"/>
        <v>0</v>
      </c>
      <c r="AI100" s="28">
        <f t="shared" si="25"/>
        <v>0</v>
      </c>
      <c r="AJ100" s="28">
        <f t="shared" si="26"/>
        <v>0</v>
      </c>
      <c r="AK100" s="28">
        <f t="shared" si="26"/>
        <v>0</v>
      </c>
      <c r="AL100" s="28">
        <f t="shared" si="26"/>
        <v>0</v>
      </c>
      <c r="AM100" s="28">
        <f t="shared" si="26"/>
        <v>0</v>
      </c>
      <c r="AN100" s="28">
        <f t="shared" si="26"/>
        <v>0</v>
      </c>
      <c r="AO100" s="28">
        <f t="shared" si="26"/>
        <v>0</v>
      </c>
      <c r="AP100" s="28">
        <f t="shared" si="26"/>
        <v>0</v>
      </c>
      <c r="AQ100" s="28">
        <f t="shared" si="26"/>
        <v>0</v>
      </c>
      <c r="AR100" s="28">
        <f t="shared" si="26"/>
        <v>0</v>
      </c>
      <c r="AS100" s="28">
        <f t="shared" si="26"/>
        <v>0</v>
      </c>
      <c r="AT100" s="28">
        <f t="shared" si="26"/>
        <v>0</v>
      </c>
      <c r="AU100" s="28">
        <f t="shared" si="26"/>
        <v>0</v>
      </c>
    </row>
    <row r="101" spans="2:47" outlineLevel="1">
      <c r="B101" s="25">
        <v>2023</v>
      </c>
      <c r="C101" s="26">
        <v>0</v>
      </c>
      <c r="D101" s="28">
        <f t="shared" si="28"/>
        <v>0</v>
      </c>
      <c r="E101" s="28">
        <f t="shared" si="28"/>
        <v>0</v>
      </c>
      <c r="F101" s="28">
        <f t="shared" si="28"/>
        <v>0</v>
      </c>
      <c r="G101" s="28">
        <f t="shared" si="28"/>
        <v>0</v>
      </c>
      <c r="H101" s="28">
        <f t="shared" si="28"/>
        <v>0</v>
      </c>
      <c r="I101" s="28">
        <f t="shared" si="28"/>
        <v>0</v>
      </c>
      <c r="J101" s="28">
        <f t="shared" si="28"/>
        <v>0</v>
      </c>
      <c r="K101" s="28">
        <f t="shared" si="28"/>
        <v>0</v>
      </c>
      <c r="L101" s="28">
        <f t="shared" si="28"/>
        <v>0</v>
      </c>
      <c r="M101" s="28">
        <f t="shared" si="28"/>
        <v>0</v>
      </c>
      <c r="N101" s="28">
        <f t="shared" si="28"/>
        <v>0</v>
      </c>
      <c r="O101" s="28">
        <f t="shared" si="28"/>
        <v>0</v>
      </c>
      <c r="P101" s="28">
        <f t="shared" si="29"/>
        <v>0</v>
      </c>
      <c r="Q101" s="28">
        <f t="shared" si="29"/>
        <v>0</v>
      </c>
      <c r="R101" s="28">
        <f t="shared" si="29"/>
        <v>0</v>
      </c>
      <c r="S101" s="28">
        <f t="shared" si="29"/>
        <v>0</v>
      </c>
      <c r="T101" s="28">
        <f t="shared" si="29"/>
        <v>0</v>
      </c>
      <c r="U101" s="28">
        <f t="shared" si="25"/>
        <v>0</v>
      </c>
      <c r="V101" s="28">
        <f t="shared" si="25"/>
        <v>0</v>
      </c>
      <c r="W101" s="28">
        <f t="shared" si="25"/>
        <v>0</v>
      </c>
      <c r="X101" s="28">
        <f t="shared" si="25"/>
        <v>0</v>
      </c>
      <c r="Y101" s="28">
        <f t="shared" si="25"/>
        <v>0</v>
      </c>
      <c r="Z101" s="28">
        <f t="shared" si="25"/>
        <v>0</v>
      </c>
      <c r="AA101" s="28">
        <f t="shared" si="25"/>
        <v>0</v>
      </c>
      <c r="AB101" s="28">
        <f t="shared" si="25"/>
        <v>0</v>
      </c>
      <c r="AC101" s="28">
        <f t="shared" si="25"/>
        <v>0</v>
      </c>
      <c r="AD101" s="28">
        <f t="shared" si="25"/>
        <v>0</v>
      </c>
      <c r="AE101" s="28">
        <f t="shared" si="25"/>
        <v>0</v>
      </c>
      <c r="AF101" s="28">
        <f t="shared" si="25"/>
        <v>0</v>
      </c>
      <c r="AG101" s="28">
        <f t="shared" si="25"/>
        <v>0</v>
      </c>
      <c r="AH101" s="28">
        <f t="shared" si="25"/>
        <v>0</v>
      </c>
      <c r="AI101" s="28">
        <f t="shared" si="25"/>
        <v>0</v>
      </c>
      <c r="AJ101" s="28">
        <f t="shared" si="26"/>
        <v>0</v>
      </c>
      <c r="AK101" s="28">
        <f t="shared" si="26"/>
        <v>0</v>
      </c>
      <c r="AL101" s="28">
        <f t="shared" si="26"/>
        <v>0</v>
      </c>
      <c r="AM101" s="28">
        <f t="shared" si="26"/>
        <v>0</v>
      </c>
      <c r="AN101" s="28">
        <f t="shared" si="26"/>
        <v>0</v>
      </c>
      <c r="AO101" s="28">
        <f t="shared" si="26"/>
        <v>0</v>
      </c>
      <c r="AP101" s="28">
        <f t="shared" si="26"/>
        <v>0</v>
      </c>
      <c r="AQ101" s="28">
        <f t="shared" si="26"/>
        <v>0</v>
      </c>
      <c r="AR101" s="28">
        <f t="shared" si="26"/>
        <v>0</v>
      </c>
      <c r="AS101" s="28">
        <f t="shared" si="26"/>
        <v>0</v>
      </c>
      <c r="AT101" s="28">
        <f t="shared" si="26"/>
        <v>0</v>
      </c>
      <c r="AU101" s="28">
        <f t="shared" si="26"/>
        <v>0</v>
      </c>
    </row>
    <row r="102" spans="2:47" outlineLevel="1">
      <c r="B102" s="25">
        <v>2024</v>
      </c>
      <c r="C102" s="26">
        <v>0</v>
      </c>
      <c r="D102" s="28">
        <f t="shared" si="28"/>
        <v>0</v>
      </c>
      <c r="E102" s="28">
        <f t="shared" si="28"/>
        <v>0</v>
      </c>
      <c r="F102" s="28">
        <f t="shared" si="28"/>
        <v>0</v>
      </c>
      <c r="G102" s="28">
        <f t="shared" si="28"/>
        <v>0</v>
      </c>
      <c r="H102" s="28">
        <f t="shared" si="28"/>
        <v>0</v>
      </c>
      <c r="I102" s="28">
        <f t="shared" si="28"/>
        <v>0</v>
      </c>
      <c r="J102" s="28">
        <f t="shared" si="28"/>
        <v>0</v>
      </c>
      <c r="K102" s="28">
        <f t="shared" si="28"/>
        <v>0</v>
      </c>
      <c r="L102" s="28">
        <f t="shared" si="28"/>
        <v>0</v>
      </c>
      <c r="M102" s="28">
        <f t="shared" si="28"/>
        <v>0</v>
      </c>
      <c r="N102" s="28">
        <f t="shared" si="28"/>
        <v>0</v>
      </c>
      <c r="O102" s="28">
        <f t="shared" si="28"/>
        <v>0</v>
      </c>
      <c r="P102" s="28">
        <f t="shared" si="29"/>
        <v>0</v>
      </c>
      <c r="Q102" s="28">
        <f t="shared" si="29"/>
        <v>0</v>
      </c>
      <c r="R102" s="28">
        <f t="shared" si="29"/>
        <v>0</v>
      </c>
      <c r="S102" s="28">
        <f t="shared" si="29"/>
        <v>0</v>
      </c>
      <c r="T102" s="28">
        <f t="shared" si="29"/>
        <v>0</v>
      </c>
      <c r="U102" s="28">
        <f t="shared" si="25"/>
        <v>0</v>
      </c>
      <c r="V102" s="28">
        <f t="shared" si="25"/>
        <v>0</v>
      </c>
      <c r="W102" s="28">
        <f t="shared" si="25"/>
        <v>0</v>
      </c>
      <c r="X102" s="28">
        <f t="shared" si="25"/>
        <v>0</v>
      </c>
      <c r="Y102" s="28">
        <f t="shared" si="25"/>
        <v>0</v>
      </c>
      <c r="Z102" s="28">
        <f t="shared" si="25"/>
        <v>0</v>
      </c>
      <c r="AA102" s="28">
        <f t="shared" si="25"/>
        <v>0</v>
      </c>
      <c r="AB102" s="28">
        <f t="shared" si="25"/>
        <v>0</v>
      </c>
      <c r="AC102" s="28">
        <f t="shared" si="25"/>
        <v>0</v>
      </c>
      <c r="AD102" s="28">
        <f t="shared" si="25"/>
        <v>0</v>
      </c>
      <c r="AE102" s="28">
        <f t="shared" si="25"/>
        <v>0</v>
      </c>
      <c r="AF102" s="28">
        <f t="shared" si="25"/>
        <v>0</v>
      </c>
      <c r="AG102" s="28">
        <f t="shared" si="25"/>
        <v>0</v>
      </c>
      <c r="AH102" s="28">
        <f t="shared" si="25"/>
        <v>0</v>
      </c>
      <c r="AI102" s="28">
        <f t="shared" si="25"/>
        <v>0</v>
      </c>
      <c r="AJ102" s="28">
        <f t="shared" si="26"/>
        <v>0</v>
      </c>
      <c r="AK102" s="28">
        <f t="shared" si="26"/>
        <v>0</v>
      </c>
      <c r="AL102" s="28">
        <f t="shared" si="26"/>
        <v>0</v>
      </c>
      <c r="AM102" s="28">
        <f t="shared" si="26"/>
        <v>0</v>
      </c>
      <c r="AN102" s="28">
        <f t="shared" si="26"/>
        <v>0</v>
      </c>
      <c r="AO102" s="28">
        <f t="shared" si="26"/>
        <v>0</v>
      </c>
      <c r="AP102" s="28">
        <f t="shared" si="26"/>
        <v>0</v>
      </c>
      <c r="AQ102" s="28">
        <f t="shared" si="26"/>
        <v>0</v>
      </c>
      <c r="AR102" s="28">
        <f t="shared" si="26"/>
        <v>0</v>
      </c>
      <c r="AS102" s="28">
        <f t="shared" si="26"/>
        <v>0</v>
      </c>
      <c r="AT102" s="28">
        <f t="shared" si="26"/>
        <v>0</v>
      </c>
      <c r="AU102" s="28">
        <f t="shared" si="26"/>
        <v>0</v>
      </c>
    </row>
    <row r="103" spans="2:47" outlineLevel="1">
      <c r="B103" s="25">
        <v>2025</v>
      </c>
      <c r="C103" s="26">
        <v>0</v>
      </c>
      <c r="D103" s="28">
        <f t="shared" si="28"/>
        <v>0</v>
      </c>
      <c r="E103" s="28">
        <f t="shared" si="28"/>
        <v>0</v>
      </c>
      <c r="F103" s="28">
        <f t="shared" si="28"/>
        <v>0</v>
      </c>
      <c r="G103" s="28">
        <f t="shared" si="28"/>
        <v>0</v>
      </c>
      <c r="H103" s="28">
        <f t="shared" si="28"/>
        <v>0</v>
      </c>
      <c r="I103" s="28">
        <f t="shared" si="28"/>
        <v>0</v>
      </c>
      <c r="J103" s="28">
        <f t="shared" si="28"/>
        <v>0</v>
      </c>
      <c r="K103" s="28">
        <f t="shared" si="28"/>
        <v>0</v>
      </c>
      <c r="L103" s="28">
        <f t="shared" si="28"/>
        <v>0</v>
      </c>
      <c r="M103" s="28">
        <f t="shared" si="28"/>
        <v>0</v>
      </c>
      <c r="N103" s="28">
        <f t="shared" si="28"/>
        <v>0</v>
      </c>
      <c r="O103" s="28">
        <f t="shared" si="28"/>
        <v>0</v>
      </c>
      <c r="P103" s="28">
        <f t="shared" si="29"/>
        <v>0</v>
      </c>
      <c r="Q103" s="28">
        <f t="shared" si="29"/>
        <v>0</v>
      </c>
      <c r="R103" s="28">
        <f t="shared" si="29"/>
        <v>0</v>
      </c>
      <c r="S103" s="28">
        <f t="shared" si="29"/>
        <v>0</v>
      </c>
      <c r="T103" s="28">
        <f t="shared" si="29"/>
        <v>0</v>
      </c>
      <c r="U103" s="28">
        <f t="shared" si="25"/>
        <v>0</v>
      </c>
      <c r="V103" s="28">
        <f t="shared" si="25"/>
        <v>0</v>
      </c>
      <c r="W103" s="28">
        <f t="shared" si="25"/>
        <v>0</v>
      </c>
      <c r="X103" s="28">
        <f t="shared" si="25"/>
        <v>0</v>
      </c>
      <c r="Y103" s="28">
        <f t="shared" si="25"/>
        <v>0</v>
      </c>
      <c r="Z103" s="28">
        <f t="shared" si="25"/>
        <v>0</v>
      </c>
      <c r="AA103" s="28">
        <f t="shared" si="25"/>
        <v>0</v>
      </c>
      <c r="AB103" s="28">
        <f t="shared" si="25"/>
        <v>0</v>
      </c>
      <c r="AC103" s="28">
        <f t="shared" si="25"/>
        <v>0</v>
      </c>
      <c r="AD103" s="28">
        <f t="shared" si="25"/>
        <v>0</v>
      </c>
      <c r="AE103" s="28">
        <f t="shared" si="25"/>
        <v>0</v>
      </c>
      <c r="AF103" s="28">
        <f t="shared" si="25"/>
        <v>0</v>
      </c>
      <c r="AG103" s="28">
        <f t="shared" si="25"/>
        <v>0</v>
      </c>
      <c r="AH103" s="28">
        <f t="shared" si="25"/>
        <v>0</v>
      </c>
      <c r="AI103" s="28">
        <f t="shared" si="25"/>
        <v>0</v>
      </c>
      <c r="AJ103" s="28">
        <f t="shared" si="26"/>
        <v>0</v>
      </c>
      <c r="AK103" s="28">
        <f t="shared" si="26"/>
        <v>0</v>
      </c>
      <c r="AL103" s="28">
        <f t="shared" si="26"/>
        <v>0</v>
      </c>
      <c r="AM103" s="28">
        <f t="shared" si="26"/>
        <v>0</v>
      </c>
      <c r="AN103" s="28">
        <f t="shared" si="26"/>
        <v>0</v>
      </c>
      <c r="AO103" s="28">
        <f t="shared" si="26"/>
        <v>0</v>
      </c>
      <c r="AP103" s="28">
        <f t="shared" si="26"/>
        <v>0</v>
      </c>
      <c r="AQ103" s="28">
        <f t="shared" si="26"/>
        <v>0</v>
      </c>
      <c r="AR103" s="28">
        <f t="shared" si="26"/>
        <v>0</v>
      </c>
      <c r="AS103" s="28">
        <f t="shared" si="26"/>
        <v>0</v>
      </c>
      <c r="AT103" s="28">
        <f t="shared" si="26"/>
        <v>0</v>
      </c>
      <c r="AU103" s="28">
        <f t="shared" si="26"/>
        <v>0</v>
      </c>
    </row>
    <row r="104" spans="2:47" outlineLevel="1">
      <c r="B104" s="25">
        <v>2026</v>
      </c>
      <c r="C104" s="26">
        <v>0</v>
      </c>
      <c r="D104" s="28">
        <f t="shared" si="28"/>
        <v>0</v>
      </c>
      <c r="E104" s="28">
        <f t="shared" si="28"/>
        <v>0</v>
      </c>
      <c r="F104" s="28">
        <f t="shared" si="28"/>
        <v>0</v>
      </c>
      <c r="G104" s="28">
        <f t="shared" si="28"/>
        <v>0</v>
      </c>
      <c r="H104" s="28">
        <f t="shared" si="28"/>
        <v>0</v>
      </c>
      <c r="I104" s="28">
        <f t="shared" si="28"/>
        <v>0</v>
      </c>
      <c r="J104" s="28">
        <f t="shared" si="28"/>
        <v>0</v>
      </c>
      <c r="K104" s="28">
        <f t="shared" si="28"/>
        <v>0</v>
      </c>
      <c r="L104" s="28">
        <f t="shared" si="28"/>
        <v>0</v>
      </c>
      <c r="M104" s="28">
        <f t="shared" si="28"/>
        <v>0</v>
      </c>
      <c r="N104" s="28">
        <f t="shared" si="28"/>
        <v>0</v>
      </c>
      <c r="O104" s="28">
        <f t="shared" si="28"/>
        <v>0</v>
      </c>
      <c r="P104" s="28">
        <f t="shared" si="29"/>
        <v>0</v>
      </c>
      <c r="Q104" s="28">
        <f t="shared" si="29"/>
        <v>0</v>
      </c>
      <c r="R104" s="28">
        <f t="shared" si="29"/>
        <v>0</v>
      </c>
      <c r="S104" s="28">
        <f t="shared" si="29"/>
        <v>0</v>
      </c>
      <c r="T104" s="28">
        <f t="shared" si="29"/>
        <v>0</v>
      </c>
      <c r="U104" s="28">
        <f t="shared" si="25"/>
        <v>0</v>
      </c>
      <c r="V104" s="28">
        <f t="shared" si="25"/>
        <v>0</v>
      </c>
      <c r="W104" s="28">
        <f t="shared" si="25"/>
        <v>0</v>
      </c>
      <c r="X104" s="28">
        <f t="shared" si="25"/>
        <v>0</v>
      </c>
      <c r="Y104" s="28">
        <f t="shared" si="25"/>
        <v>0</v>
      </c>
      <c r="Z104" s="28">
        <f t="shared" si="25"/>
        <v>0</v>
      </c>
      <c r="AA104" s="28">
        <f t="shared" si="25"/>
        <v>0</v>
      </c>
      <c r="AB104" s="28">
        <f t="shared" si="25"/>
        <v>0</v>
      </c>
      <c r="AC104" s="28">
        <f t="shared" si="25"/>
        <v>0</v>
      </c>
      <c r="AD104" s="28">
        <f t="shared" si="25"/>
        <v>0</v>
      </c>
      <c r="AE104" s="28">
        <f t="shared" si="25"/>
        <v>0</v>
      </c>
      <c r="AF104" s="28">
        <f t="shared" si="25"/>
        <v>0</v>
      </c>
      <c r="AG104" s="28">
        <f t="shared" si="25"/>
        <v>0</v>
      </c>
      <c r="AH104" s="28">
        <f t="shared" si="25"/>
        <v>0</v>
      </c>
      <c r="AI104" s="28">
        <f t="shared" si="25"/>
        <v>0</v>
      </c>
      <c r="AJ104" s="28">
        <f t="shared" si="26"/>
        <v>0</v>
      </c>
      <c r="AK104" s="28">
        <f t="shared" si="26"/>
        <v>0</v>
      </c>
      <c r="AL104" s="28">
        <f t="shared" si="26"/>
        <v>0</v>
      </c>
      <c r="AM104" s="28">
        <f t="shared" si="26"/>
        <v>0</v>
      </c>
      <c r="AN104" s="28">
        <f t="shared" si="26"/>
        <v>0</v>
      </c>
      <c r="AO104" s="28">
        <f t="shared" si="26"/>
        <v>0</v>
      </c>
      <c r="AP104" s="28">
        <f t="shared" si="26"/>
        <v>0</v>
      </c>
      <c r="AQ104" s="28">
        <f t="shared" si="26"/>
        <v>0</v>
      </c>
      <c r="AR104" s="28">
        <f t="shared" si="26"/>
        <v>0</v>
      </c>
      <c r="AS104" s="28">
        <f t="shared" si="26"/>
        <v>0</v>
      </c>
      <c r="AT104" s="28">
        <f t="shared" si="26"/>
        <v>0</v>
      </c>
      <c r="AU104" s="28">
        <f t="shared" si="26"/>
        <v>0</v>
      </c>
    </row>
    <row r="105" spans="2:47" outlineLevel="1">
      <c r="B105" s="25">
        <v>2027</v>
      </c>
      <c r="C105" s="26">
        <v>0</v>
      </c>
      <c r="D105" s="28">
        <f t="shared" si="28"/>
        <v>0</v>
      </c>
      <c r="E105" s="28">
        <f t="shared" si="28"/>
        <v>0</v>
      </c>
      <c r="F105" s="28">
        <f t="shared" si="28"/>
        <v>0</v>
      </c>
      <c r="G105" s="28">
        <f t="shared" si="28"/>
        <v>0</v>
      </c>
      <c r="H105" s="28">
        <f t="shared" si="28"/>
        <v>0</v>
      </c>
      <c r="I105" s="28">
        <f t="shared" si="28"/>
        <v>0</v>
      </c>
      <c r="J105" s="28">
        <f t="shared" si="28"/>
        <v>0</v>
      </c>
      <c r="K105" s="28">
        <f t="shared" si="28"/>
        <v>0</v>
      </c>
      <c r="L105" s="28">
        <f t="shared" si="28"/>
        <v>0</v>
      </c>
      <c r="M105" s="28">
        <f t="shared" si="28"/>
        <v>0</v>
      </c>
      <c r="N105" s="28">
        <f t="shared" si="28"/>
        <v>0</v>
      </c>
      <c r="O105" s="28">
        <f t="shared" si="28"/>
        <v>0</v>
      </c>
      <c r="P105" s="28">
        <f t="shared" si="29"/>
        <v>0</v>
      </c>
      <c r="Q105" s="28">
        <f t="shared" si="29"/>
        <v>0</v>
      </c>
      <c r="R105" s="28">
        <f t="shared" si="29"/>
        <v>0</v>
      </c>
      <c r="S105" s="28">
        <f t="shared" si="29"/>
        <v>0</v>
      </c>
      <c r="T105" s="28">
        <f t="shared" si="29"/>
        <v>0</v>
      </c>
      <c r="U105" s="28">
        <f t="shared" si="25"/>
        <v>0</v>
      </c>
      <c r="V105" s="28">
        <f t="shared" si="25"/>
        <v>0</v>
      </c>
      <c r="W105" s="28">
        <f t="shared" si="25"/>
        <v>0</v>
      </c>
      <c r="X105" s="28">
        <f t="shared" si="25"/>
        <v>0</v>
      </c>
      <c r="Y105" s="28">
        <f t="shared" si="25"/>
        <v>0</v>
      </c>
      <c r="Z105" s="28">
        <f t="shared" si="25"/>
        <v>0</v>
      </c>
      <c r="AA105" s="28">
        <f t="shared" si="25"/>
        <v>0</v>
      </c>
      <c r="AB105" s="28">
        <f t="shared" si="25"/>
        <v>0</v>
      </c>
      <c r="AC105" s="28">
        <f t="shared" si="25"/>
        <v>0</v>
      </c>
      <c r="AD105" s="28">
        <f t="shared" si="25"/>
        <v>0</v>
      </c>
      <c r="AE105" s="28">
        <f t="shared" si="25"/>
        <v>0</v>
      </c>
      <c r="AF105" s="28">
        <f t="shared" si="25"/>
        <v>0</v>
      </c>
      <c r="AG105" s="28">
        <f t="shared" si="25"/>
        <v>0</v>
      </c>
      <c r="AH105" s="28">
        <f t="shared" si="25"/>
        <v>0</v>
      </c>
      <c r="AI105" s="28">
        <f t="shared" si="25"/>
        <v>0</v>
      </c>
      <c r="AJ105" s="28">
        <f t="shared" si="26"/>
        <v>0</v>
      </c>
      <c r="AK105" s="28">
        <f t="shared" si="26"/>
        <v>0</v>
      </c>
      <c r="AL105" s="28">
        <f t="shared" si="26"/>
        <v>0</v>
      </c>
      <c r="AM105" s="28">
        <f t="shared" si="26"/>
        <v>0</v>
      </c>
      <c r="AN105" s="28">
        <f t="shared" si="26"/>
        <v>0</v>
      </c>
      <c r="AO105" s="28">
        <f t="shared" si="26"/>
        <v>0</v>
      </c>
      <c r="AP105" s="28">
        <f t="shared" si="26"/>
        <v>0</v>
      </c>
      <c r="AQ105" s="28">
        <f t="shared" si="26"/>
        <v>0</v>
      </c>
      <c r="AR105" s="28">
        <f t="shared" si="26"/>
        <v>0</v>
      </c>
      <c r="AS105" s="28">
        <f t="shared" si="26"/>
        <v>0</v>
      </c>
      <c r="AT105" s="28">
        <f t="shared" si="26"/>
        <v>0</v>
      </c>
      <c r="AU105" s="28">
        <f t="shared" si="26"/>
        <v>0</v>
      </c>
    </row>
    <row r="106" spans="2:47" outlineLevel="1">
      <c r="B106" s="25">
        <v>2028</v>
      </c>
      <c r="C106" s="26">
        <v>0</v>
      </c>
      <c r="D106" s="28">
        <f t="shared" si="28"/>
        <v>0</v>
      </c>
      <c r="E106" s="28">
        <f t="shared" si="28"/>
        <v>0</v>
      </c>
      <c r="F106" s="28">
        <f t="shared" si="28"/>
        <v>0</v>
      </c>
      <c r="G106" s="28">
        <f t="shared" si="28"/>
        <v>0</v>
      </c>
      <c r="H106" s="28">
        <f t="shared" si="28"/>
        <v>0</v>
      </c>
      <c r="I106" s="28">
        <f t="shared" si="28"/>
        <v>0</v>
      </c>
      <c r="J106" s="28">
        <f t="shared" si="28"/>
        <v>0</v>
      </c>
      <c r="K106" s="28">
        <f t="shared" si="28"/>
        <v>0</v>
      </c>
      <c r="L106" s="28">
        <f t="shared" si="28"/>
        <v>0</v>
      </c>
      <c r="M106" s="28">
        <f t="shared" si="28"/>
        <v>0</v>
      </c>
      <c r="N106" s="28">
        <f t="shared" si="28"/>
        <v>0</v>
      </c>
      <c r="O106" s="28">
        <f t="shared" si="28"/>
        <v>0</v>
      </c>
      <c r="P106" s="28">
        <f t="shared" si="29"/>
        <v>0</v>
      </c>
      <c r="Q106" s="28">
        <f t="shared" si="29"/>
        <v>0</v>
      </c>
      <c r="R106" s="28">
        <f t="shared" si="29"/>
        <v>0</v>
      </c>
      <c r="S106" s="28">
        <f t="shared" si="29"/>
        <v>0</v>
      </c>
      <c r="T106" s="28">
        <f t="shared" si="29"/>
        <v>0</v>
      </c>
      <c r="U106" s="28">
        <f t="shared" si="25"/>
        <v>0</v>
      </c>
      <c r="V106" s="28">
        <f t="shared" si="25"/>
        <v>0</v>
      </c>
      <c r="W106" s="28">
        <f t="shared" si="25"/>
        <v>0</v>
      </c>
      <c r="X106" s="28">
        <f t="shared" si="25"/>
        <v>0</v>
      </c>
      <c r="Y106" s="28">
        <f t="shared" si="25"/>
        <v>0</v>
      </c>
      <c r="Z106" s="28">
        <f t="shared" si="25"/>
        <v>0</v>
      </c>
      <c r="AA106" s="28">
        <f t="shared" si="25"/>
        <v>0</v>
      </c>
      <c r="AB106" s="28">
        <f t="shared" si="25"/>
        <v>0</v>
      </c>
      <c r="AC106" s="28">
        <f t="shared" si="25"/>
        <v>0</v>
      </c>
      <c r="AD106" s="28">
        <f t="shared" si="25"/>
        <v>0</v>
      </c>
      <c r="AE106" s="28">
        <f t="shared" si="25"/>
        <v>0</v>
      </c>
      <c r="AF106" s="28">
        <f t="shared" si="25"/>
        <v>0</v>
      </c>
      <c r="AG106" s="28">
        <f t="shared" si="25"/>
        <v>0</v>
      </c>
      <c r="AH106" s="28">
        <f t="shared" si="25"/>
        <v>0</v>
      </c>
      <c r="AI106" s="28">
        <f t="shared" si="25"/>
        <v>0</v>
      </c>
      <c r="AJ106" s="28">
        <f t="shared" si="26"/>
        <v>0</v>
      </c>
      <c r="AK106" s="28">
        <f t="shared" si="26"/>
        <v>0</v>
      </c>
      <c r="AL106" s="28">
        <f t="shared" si="26"/>
        <v>0</v>
      </c>
      <c r="AM106" s="28">
        <f t="shared" si="26"/>
        <v>0</v>
      </c>
      <c r="AN106" s="28">
        <f t="shared" si="26"/>
        <v>0</v>
      </c>
      <c r="AO106" s="28">
        <f t="shared" si="26"/>
        <v>0</v>
      </c>
      <c r="AP106" s="28">
        <f t="shared" si="26"/>
        <v>0</v>
      </c>
      <c r="AQ106" s="28">
        <f t="shared" si="26"/>
        <v>0</v>
      </c>
      <c r="AR106" s="28">
        <f t="shared" si="26"/>
        <v>0</v>
      </c>
      <c r="AS106" s="28">
        <f t="shared" si="26"/>
        <v>0</v>
      </c>
      <c r="AT106" s="28">
        <f t="shared" si="26"/>
        <v>0</v>
      </c>
      <c r="AU106" s="28">
        <f t="shared" si="26"/>
        <v>0</v>
      </c>
    </row>
    <row r="107" spans="2:47" outlineLevel="1">
      <c r="B107" s="25">
        <v>2029</v>
      </c>
      <c r="C107" s="26">
        <v>0</v>
      </c>
      <c r="D107" s="28">
        <f t="shared" si="28"/>
        <v>0</v>
      </c>
      <c r="E107" s="28">
        <f t="shared" si="28"/>
        <v>0</v>
      </c>
      <c r="F107" s="28">
        <f t="shared" si="28"/>
        <v>0</v>
      </c>
      <c r="G107" s="28">
        <f t="shared" si="28"/>
        <v>0</v>
      </c>
      <c r="H107" s="28">
        <f t="shared" si="28"/>
        <v>0</v>
      </c>
      <c r="I107" s="28">
        <f t="shared" si="28"/>
        <v>0</v>
      </c>
      <c r="J107" s="28">
        <f t="shared" si="28"/>
        <v>0</v>
      </c>
      <c r="K107" s="28">
        <f t="shared" si="28"/>
        <v>0</v>
      </c>
      <c r="L107" s="28">
        <f t="shared" si="28"/>
        <v>0</v>
      </c>
      <c r="M107" s="28">
        <f t="shared" si="28"/>
        <v>0</v>
      </c>
      <c r="N107" s="28">
        <f t="shared" si="28"/>
        <v>0</v>
      </c>
      <c r="O107" s="28">
        <f t="shared" si="28"/>
        <v>0</v>
      </c>
      <c r="P107" s="28">
        <f t="shared" si="29"/>
        <v>0</v>
      </c>
      <c r="Q107" s="28">
        <f t="shared" si="29"/>
        <v>0</v>
      </c>
      <c r="R107" s="28">
        <f t="shared" si="29"/>
        <v>0</v>
      </c>
      <c r="S107" s="28">
        <f t="shared" si="29"/>
        <v>0</v>
      </c>
      <c r="T107" s="28">
        <f t="shared" si="29"/>
        <v>0</v>
      </c>
      <c r="U107" s="28">
        <f t="shared" si="25"/>
        <v>0</v>
      </c>
      <c r="V107" s="28">
        <f t="shared" si="25"/>
        <v>0</v>
      </c>
      <c r="W107" s="28">
        <f t="shared" si="25"/>
        <v>0</v>
      </c>
      <c r="X107" s="28">
        <f t="shared" si="25"/>
        <v>0</v>
      </c>
      <c r="Y107" s="28">
        <f t="shared" si="25"/>
        <v>0</v>
      </c>
      <c r="Z107" s="28">
        <f t="shared" si="25"/>
        <v>0</v>
      </c>
      <c r="AA107" s="28">
        <f t="shared" si="25"/>
        <v>0</v>
      </c>
      <c r="AB107" s="28">
        <f t="shared" si="25"/>
        <v>0</v>
      </c>
      <c r="AC107" s="28">
        <f t="shared" si="25"/>
        <v>0</v>
      </c>
      <c r="AD107" s="28">
        <f t="shared" si="25"/>
        <v>0</v>
      </c>
      <c r="AE107" s="28">
        <f t="shared" si="25"/>
        <v>0</v>
      </c>
      <c r="AF107" s="28">
        <f t="shared" si="25"/>
        <v>0</v>
      </c>
      <c r="AG107" s="28">
        <f t="shared" si="25"/>
        <v>0</v>
      </c>
      <c r="AH107" s="28">
        <f t="shared" si="25"/>
        <v>0</v>
      </c>
      <c r="AI107" s="28">
        <f t="shared" si="25"/>
        <v>0</v>
      </c>
      <c r="AJ107" s="28">
        <f t="shared" si="26"/>
        <v>0</v>
      </c>
      <c r="AK107" s="28">
        <f t="shared" si="26"/>
        <v>0</v>
      </c>
      <c r="AL107" s="28">
        <f t="shared" si="26"/>
        <v>0</v>
      </c>
      <c r="AM107" s="28">
        <f t="shared" si="26"/>
        <v>0</v>
      </c>
      <c r="AN107" s="28">
        <f t="shared" si="26"/>
        <v>0</v>
      </c>
      <c r="AO107" s="28">
        <f t="shared" si="26"/>
        <v>0</v>
      </c>
      <c r="AP107" s="28">
        <f t="shared" si="26"/>
        <v>0</v>
      </c>
      <c r="AQ107" s="28">
        <f t="shared" si="26"/>
        <v>0</v>
      </c>
      <c r="AR107" s="28">
        <f t="shared" si="26"/>
        <v>0</v>
      </c>
      <c r="AS107" s="28">
        <f t="shared" si="26"/>
        <v>0</v>
      </c>
      <c r="AT107" s="28">
        <f t="shared" si="26"/>
        <v>0</v>
      </c>
      <c r="AU107" s="28">
        <f t="shared" si="26"/>
        <v>0</v>
      </c>
    </row>
    <row r="108" spans="2:47" outlineLevel="1">
      <c r="B108" s="25">
        <v>2030</v>
      </c>
      <c r="C108" s="26">
        <v>0</v>
      </c>
      <c r="D108" s="28">
        <f t="shared" si="28"/>
        <v>0</v>
      </c>
      <c r="E108" s="28">
        <f t="shared" si="28"/>
        <v>0</v>
      </c>
      <c r="F108" s="28">
        <f t="shared" si="28"/>
        <v>0</v>
      </c>
      <c r="G108" s="28">
        <f t="shared" si="28"/>
        <v>0</v>
      </c>
      <c r="H108" s="28">
        <f t="shared" si="28"/>
        <v>0</v>
      </c>
      <c r="I108" s="28">
        <f t="shared" si="28"/>
        <v>0</v>
      </c>
      <c r="J108" s="28">
        <f t="shared" si="28"/>
        <v>0</v>
      </c>
      <c r="K108" s="28">
        <f t="shared" si="28"/>
        <v>0</v>
      </c>
      <c r="L108" s="28">
        <f t="shared" si="28"/>
        <v>0</v>
      </c>
      <c r="M108" s="28">
        <f t="shared" si="28"/>
        <v>0</v>
      </c>
      <c r="N108" s="28">
        <f t="shared" si="28"/>
        <v>0</v>
      </c>
      <c r="O108" s="28">
        <f t="shared" si="28"/>
        <v>0</v>
      </c>
      <c r="P108" s="28">
        <f t="shared" si="29"/>
        <v>0</v>
      </c>
      <c r="Q108" s="28">
        <f t="shared" si="29"/>
        <v>0</v>
      </c>
      <c r="R108" s="28">
        <f t="shared" si="29"/>
        <v>0</v>
      </c>
      <c r="S108" s="28">
        <f t="shared" si="29"/>
        <v>0</v>
      </c>
      <c r="T108" s="28">
        <f t="shared" si="29"/>
        <v>0</v>
      </c>
      <c r="U108" s="28">
        <f t="shared" si="25"/>
        <v>0</v>
      </c>
      <c r="V108" s="28">
        <f t="shared" si="25"/>
        <v>0</v>
      </c>
      <c r="W108" s="28">
        <f t="shared" si="25"/>
        <v>0</v>
      </c>
      <c r="X108" s="28">
        <f t="shared" si="25"/>
        <v>0</v>
      </c>
      <c r="Y108" s="28">
        <f t="shared" si="25"/>
        <v>0</v>
      </c>
      <c r="Z108" s="28">
        <f t="shared" si="25"/>
        <v>0</v>
      </c>
      <c r="AA108" s="28">
        <f t="shared" si="25"/>
        <v>0</v>
      </c>
      <c r="AB108" s="28">
        <f t="shared" si="25"/>
        <v>0</v>
      </c>
      <c r="AC108" s="28">
        <f t="shared" si="25"/>
        <v>0</v>
      </c>
      <c r="AD108" s="28">
        <f t="shared" si="25"/>
        <v>0</v>
      </c>
      <c r="AE108" s="28">
        <f t="shared" si="25"/>
        <v>0</v>
      </c>
      <c r="AF108" s="28">
        <f t="shared" si="25"/>
        <v>0</v>
      </c>
      <c r="AG108" s="28">
        <f t="shared" si="25"/>
        <v>0</v>
      </c>
      <c r="AH108" s="28">
        <f t="shared" si="25"/>
        <v>0</v>
      </c>
      <c r="AI108" s="28">
        <f t="shared" si="25"/>
        <v>0</v>
      </c>
      <c r="AJ108" s="28">
        <f t="shared" si="26"/>
        <v>0</v>
      </c>
      <c r="AK108" s="28">
        <f t="shared" si="26"/>
        <v>0</v>
      </c>
      <c r="AL108" s="28">
        <f t="shared" si="26"/>
        <v>0</v>
      </c>
      <c r="AM108" s="28">
        <f t="shared" si="26"/>
        <v>0</v>
      </c>
      <c r="AN108" s="28">
        <f t="shared" si="26"/>
        <v>0</v>
      </c>
      <c r="AO108" s="28">
        <f t="shared" si="26"/>
        <v>0</v>
      </c>
      <c r="AP108" s="28">
        <f t="shared" si="26"/>
        <v>0</v>
      </c>
      <c r="AQ108" s="28">
        <f t="shared" si="26"/>
        <v>0</v>
      </c>
      <c r="AR108" s="28">
        <f t="shared" si="26"/>
        <v>0</v>
      </c>
      <c r="AS108" s="28">
        <f t="shared" si="26"/>
        <v>0</v>
      </c>
      <c r="AT108" s="28">
        <f t="shared" si="26"/>
        <v>0</v>
      </c>
      <c r="AU108" s="28">
        <f t="shared" si="26"/>
        <v>0</v>
      </c>
    </row>
    <row r="109" spans="2:47" outlineLevel="1">
      <c r="B109" s="25">
        <v>2031</v>
      </c>
      <c r="C109" s="26">
        <v>0</v>
      </c>
      <c r="D109" s="28">
        <f t="shared" si="28"/>
        <v>0</v>
      </c>
      <c r="E109" s="28">
        <f t="shared" si="28"/>
        <v>0</v>
      </c>
      <c r="F109" s="28">
        <f t="shared" si="28"/>
        <v>0</v>
      </c>
      <c r="G109" s="28">
        <f t="shared" si="28"/>
        <v>0</v>
      </c>
      <c r="H109" s="28">
        <f t="shared" si="28"/>
        <v>0</v>
      </c>
      <c r="I109" s="28">
        <f t="shared" si="28"/>
        <v>0</v>
      </c>
      <c r="J109" s="28">
        <f t="shared" si="28"/>
        <v>0</v>
      </c>
      <c r="K109" s="28">
        <f t="shared" si="28"/>
        <v>0</v>
      </c>
      <c r="L109" s="28">
        <f t="shared" si="28"/>
        <v>0</v>
      </c>
      <c r="M109" s="28">
        <f t="shared" si="28"/>
        <v>0</v>
      </c>
      <c r="N109" s="28">
        <f t="shared" si="28"/>
        <v>0</v>
      </c>
      <c r="O109" s="28">
        <f t="shared" si="28"/>
        <v>0</v>
      </c>
      <c r="P109" s="28">
        <f t="shared" si="29"/>
        <v>0</v>
      </c>
      <c r="Q109" s="28">
        <f t="shared" si="29"/>
        <v>0</v>
      </c>
      <c r="R109" s="28">
        <f t="shared" si="29"/>
        <v>0</v>
      </c>
      <c r="S109" s="28">
        <f t="shared" si="29"/>
        <v>0</v>
      </c>
      <c r="T109" s="28">
        <f t="shared" si="29"/>
        <v>0</v>
      </c>
      <c r="U109" s="28">
        <f t="shared" si="25"/>
        <v>0</v>
      </c>
      <c r="V109" s="28">
        <f t="shared" si="25"/>
        <v>0</v>
      </c>
      <c r="W109" s="28">
        <f t="shared" si="25"/>
        <v>0</v>
      </c>
      <c r="X109" s="28">
        <f t="shared" si="25"/>
        <v>0</v>
      </c>
      <c r="Y109" s="28">
        <f t="shared" si="25"/>
        <v>0</v>
      </c>
      <c r="Z109" s="28">
        <f t="shared" si="25"/>
        <v>0</v>
      </c>
      <c r="AA109" s="28">
        <f t="shared" si="25"/>
        <v>0</v>
      </c>
      <c r="AB109" s="28">
        <f t="shared" si="25"/>
        <v>0</v>
      </c>
      <c r="AC109" s="28">
        <f t="shared" si="25"/>
        <v>0</v>
      </c>
      <c r="AD109" s="28">
        <f t="shared" si="25"/>
        <v>0</v>
      </c>
      <c r="AE109" s="28">
        <f t="shared" si="25"/>
        <v>0</v>
      </c>
      <c r="AF109" s="28">
        <f t="shared" si="25"/>
        <v>0</v>
      </c>
      <c r="AG109" s="28">
        <f t="shared" si="25"/>
        <v>0</v>
      </c>
      <c r="AH109" s="28">
        <f t="shared" si="25"/>
        <v>0</v>
      </c>
      <c r="AI109" s="28">
        <f t="shared" si="25"/>
        <v>0</v>
      </c>
      <c r="AJ109" s="28">
        <f t="shared" si="26"/>
        <v>0</v>
      </c>
      <c r="AK109" s="28">
        <f t="shared" si="26"/>
        <v>0</v>
      </c>
      <c r="AL109" s="28">
        <f t="shared" si="26"/>
        <v>0</v>
      </c>
      <c r="AM109" s="28">
        <f t="shared" si="26"/>
        <v>0</v>
      </c>
      <c r="AN109" s="28">
        <f t="shared" si="26"/>
        <v>0</v>
      </c>
      <c r="AO109" s="28">
        <f t="shared" si="26"/>
        <v>0</v>
      </c>
      <c r="AP109" s="28">
        <f t="shared" si="26"/>
        <v>0</v>
      </c>
      <c r="AQ109" s="28">
        <f t="shared" si="26"/>
        <v>0</v>
      </c>
      <c r="AR109" s="28">
        <f t="shared" si="26"/>
        <v>0</v>
      </c>
      <c r="AS109" s="28">
        <f t="shared" si="26"/>
        <v>0</v>
      </c>
      <c r="AT109" s="28">
        <f t="shared" si="26"/>
        <v>0</v>
      </c>
      <c r="AU109" s="28">
        <f t="shared" si="26"/>
        <v>0</v>
      </c>
    </row>
    <row r="110" spans="2:47" outlineLevel="1">
      <c r="B110" s="25">
        <v>2032</v>
      </c>
      <c r="C110" s="26">
        <v>0</v>
      </c>
      <c r="D110" s="28">
        <f t="shared" si="28"/>
        <v>0</v>
      </c>
      <c r="E110" s="28">
        <f t="shared" si="28"/>
        <v>0</v>
      </c>
      <c r="F110" s="28">
        <f t="shared" si="28"/>
        <v>0</v>
      </c>
      <c r="G110" s="28">
        <f t="shared" si="28"/>
        <v>0</v>
      </c>
      <c r="H110" s="28">
        <f t="shared" si="28"/>
        <v>0</v>
      </c>
      <c r="I110" s="28">
        <f t="shared" si="28"/>
        <v>0</v>
      </c>
      <c r="J110" s="28">
        <f t="shared" si="28"/>
        <v>0</v>
      </c>
      <c r="K110" s="28">
        <f t="shared" si="28"/>
        <v>0</v>
      </c>
      <c r="L110" s="28">
        <f t="shared" si="28"/>
        <v>0</v>
      </c>
      <c r="M110" s="28">
        <f t="shared" si="28"/>
        <v>0</v>
      </c>
      <c r="N110" s="28">
        <f t="shared" si="28"/>
        <v>0</v>
      </c>
      <c r="O110" s="28">
        <f t="shared" si="28"/>
        <v>0</v>
      </c>
      <c r="P110" s="28">
        <f t="shared" si="29"/>
        <v>0</v>
      </c>
      <c r="Q110" s="28">
        <f t="shared" si="29"/>
        <v>0</v>
      </c>
      <c r="R110" s="28">
        <f t="shared" si="29"/>
        <v>0</v>
      </c>
      <c r="S110" s="28">
        <f t="shared" si="29"/>
        <v>0</v>
      </c>
      <c r="T110" s="28">
        <f t="shared" si="29"/>
        <v>0</v>
      </c>
      <c r="U110" s="28">
        <f t="shared" si="25"/>
        <v>0</v>
      </c>
      <c r="V110" s="28">
        <f t="shared" si="25"/>
        <v>0</v>
      </c>
      <c r="W110" s="28">
        <f t="shared" si="25"/>
        <v>0</v>
      </c>
      <c r="X110" s="28">
        <f t="shared" si="25"/>
        <v>0</v>
      </c>
      <c r="Y110" s="28">
        <f t="shared" si="25"/>
        <v>0</v>
      </c>
      <c r="Z110" s="28">
        <f t="shared" si="25"/>
        <v>0</v>
      </c>
      <c r="AA110" s="28">
        <f t="shared" si="25"/>
        <v>0</v>
      </c>
      <c r="AB110" s="28">
        <f t="shared" si="25"/>
        <v>0</v>
      </c>
      <c r="AC110" s="28">
        <f t="shared" si="25"/>
        <v>0</v>
      </c>
      <c r="AD110" s="28">
        <f t="shared" si="25"/>
        <v>0</v>
      </c>
      <c r="AE110" s="28">
        <f t="shared" si="25"/>
        <v>0</v>
      </c>
      <c r="AF110" s="28">
        <f t="shared" si="25"/>
        <v>0</v>
      </c>
      <c r="AG110" s="28">
        <f t="shared" si="25"/>
        <v>0</v>
      </c>
      <c r="AH110" s="28">
        <f t="shared" si="25"/>
        <v>0</v>
      </c>
      <c r="AI110" s="28">
        <f t="shared" si="25"/>
        <v>0</v>
      </c>
      <c r="AJ110" s="28">
        <f t="shared" si="26"/>
        <v>0</v>
      </c>
      <c r="AK110" s="28">
        <f t="shared" si="26"/>
        <v>0</v>
      </c>
      <c r="AL110" s="28">
        <f t="shared" si="26"/>
        <v>0</v>
      </c>
      <c r="AM110" s="28">
        <f t="shared" si="26"/>
        <v>0</v>
      </c>
      <c r="AN110" s="28">
        <f t="shared" si="26"/>
        <v>0</v>
      </c>
      <c r="AO110" s="28">
        <f t="shared" si="26"/>
        <v>0</v>
      </c>
      <c r="AP110" s="28">
        <f t="shared" si="26"/>
        <v>0</v>
      </c>
      <c r="AQ110" s="28">
        <f t="shared" si="26"/>
        <v>0</v>
      </c>
      <c r="AR110" s="28">
        <f t="shared" si="26"/>
        <v>0</v>
      </c>
      <c r="AS110" s="28">
        <f t="shared" si="26"/>
        <v>0</v>
      </c>
      <c r="AT110" s="28">
        <f t="shared" si="26"/>
        <v>0</v>
      </c>
      <c r="AU110" s="28">
        <f t="shared" si="26"/>
        <v>0</v>
      </c>
    </row>
    <row r="111" spans="2:47" outlineLevel="1">
      <c r="B111" s="25">
        <v>2033</v>
      </c>
      <c r="C111" s="26">
        <v>0</v>
      </c>
      <c r="D111" s="28">
        <f t="shared" si="28"/>
        <v>0</v>
      </c>
      <c r="E111" s="28">
        <f t="shared" si="28"/>
        <v>0</v>
      </c>
      <c r="F111" s="28">
        <f t="shared" si="28"/>
        <v>0</v>
      </c>
      <c r="G111" s="28">
        <f t="shared" si="28"/>
        <v>0</v>
      </c>
      <c r="H111" s="28">
        <f t="shared" si="28"/>
        <v>0</v>
      </c>
      <c r="I111" s="28">
        <f t="shared" si="28"/>
        <v>0</v>
      </c>
      <c r="J111" s="28">
        <f t="shared" si="28"/>
        <v>0</v>
      </c>
      <c r="K111" s="28">
        <f t="shared" si="28"/>
        <v>0</v>
      </c>
      <c r="L111" s="28">
        <f t="shared" si="28"/>
        <v>0</v>
      </c>
      <c r="M111" s="28">
        <f t="shared" si="28"/>
        <v>0</v>
      </c>
      <c r="N111" s="28">
        <f t="shared" si="28"/>
        <v>0</v>
      </c>
      <c r="O111" s="28">
        <f t="shared" si="28"/>
        <v>0</v>
      </c>
      <c r="P111" s="28">
        <f t="shared" si="29"/>
        <v>0</v>
      </c>
      <c r="Q111" s="28">
        <f t="shared" si="29"/>
        <v>0</v>
      </c>
      <c r="R111" s="28">
        <f t="shared" si="29"/>
        <v>0</v>
      </c>
      <c r="S111" s="28">
        <f t="shared" si="29"/>
        <v>0</v>
      </c>
      <c r="T111" s="28">
        <f t="shared" si="29"/>
        <v>0</v>
      </c>
      <c r="U111" s="28">
        <f t="shared" si="29"/>
        <v>0</v>
      </c>
      <c r="V111" s="28">
        <f t="shared" si="29"/>
        <v>0</v>
      </c>
      <c r="W111" s="28">
        <f t="shared" si="29"/>
        <v>0</v>
      </c>
      <c r="X111" s="28">
        <f t="shared" si="29"/>
        <v>0</v>
      </c>
      <c r="Y111" s="28">
        <f t="shared" si="29"/>
        <v>0</v>
      </c>
      <c r="Z111" s="28">
        <f t="shared" si="29"/>
        <v>0</v>
      </c>
      <c r="AA111" s="28">
        <f t="shared" si="29"/>
        <v>0</v>
      </c>
      <c r="AB111" s="28">
        <f t="shared" si="29"/>
        <v>0</v>
      </c>
      <c r="AC111" s="28">
        <f t="shared" si="29"/>
        <v>0</v>
      </c>
      <c r="AD111" s="28">
        <f t="shared" si="29"/>
        <v>0</v>
      </c>
      <c r="AE111" s="28">
        <f t="shared" si="29"/>
        <v>0</v>
      </c>
      <c r="AF111" s="28">
        <f t="shared" si="29"/>
        <v>0</v>
      </c>
      <c r="AG111" s="28">
        <f t="shared" ref="AG111:AP138" si="30">+IF(AG$94&lt;$B111,0,IF(MOD(AG$94-$B111,$D$86)=0,1,0))*$C111</f>
        <v>0</v>
      </c>
      <c r="AH111" s="28">
        <f t="shared" si="30"/>
        <v>0</v>
      </c>
      <c r="AI111" s="28">
        <f t="shared" si="30"/>
        <v>0</v>
      </c>
      <c r="AJ111" s="28">
        <f t="shared" si="30"/>
        <v>0</v>
      </c>
      <c r="AK111" s="28">
        <f t="shared" si="30"/>
        <v>0</v>
      </c>
      <c r="AL111" s="28">
        <f t="shared" si="30"/>
        <v>0</v>
      </c>
      <c r="AM111" s="28">
        <f t="shared" si="30"/>
        <v>0</v>
      </c>
      <c r="AN111" s="28">
        <f t="shared" si="30"/>
        <v>0</v>
      </c>
      <c r="AO111" s="28">
        <f t="shared" si="30"/>
        <v>0</v>
      </c>
      <c r="AP111" s="28">
        <f t="shared" si="30"/>
        <v>0</v>
      </c>
      <c r="AQ111" s="28">
        <f t="shared" ref="AQ111:AU138" si="31">+IF(AQ$94&lt;$B111,0,IF(MOD(AQ$94-$B111,$D$86)=0,1,0))*$C111</f>
        <v>0</v>
      </c>
      <c r="AR111" s="28">
        <f t="shared" si="31"/>
        <v>0</v>
      </c>
      <c r="AS111" s="28">
        <f t="shared" si="31"/>
        <v>0</v>
      </c>
      <c r="AT111" s="28">
        <f t="shared" si="31"/>
        <v>0</v>
      </c>
      <c r="AU111" s="28">
        <f t="shared" si="31"/>
        <v>0</v>
      </c>
    </row>
    <row r="112" spans="2:47" outlineLevel="1">
      <c r="B112" s="25">
        <v>2034</v>
      </c>
      <c r="C112" s="26">
        <v>0</v>
      </c>
      <c r="D112" s="28">
        <f t="shared" si="28"/>
        <v>0</v>
      </c>
      <c r="E112" s="28">
        <f t="shared" si="28"/>
        <v>0</v>
      </c>
      <c r="F112" s="28">
        <f t="shared" si="28"/>
        <v>0</v>
      </c>
      <c r="G112" s="28">
        <f t="shared" si="28"/>
        <v>0</v>
      </c>
      <c r="H112" s="28">
        <f t="shared" si="28"/>
        <v>0</v>
      </c>
      <c r="I112" s="28">
        <f t="shared" si="28"/>
        <v>0</v>
      </c>
      <c r="J112" s="28">
        <f t="shared" si="28"/>
        <v>0</v>
      </c>
      <c r="K112" s="28">
        <f t="shared" si="28"/>
        <v>0</v>
      </c>
      <c r="L112" s="28">
        <f t="shared" si="28"/>
        <v>0</v>
      </c>
      <c r="M112" s="28">
        <f t="shared" si="28"/>
        <v>0</v>
      </c>
      <c r="N112" s="28">
        <f t="shared" si="28"/>
        <v>0</v>
      </c>
      <c r="O112" s="28">
        <f t="shared" si="28"/>
        <v>0</v>
      </c>
      <c r="P112" s="28">
        <f t="shared" si="29"/>
        <v>0</v>
      </c>
      <c r="Q112" s="28">
        <f t="shared" si="29"/>
        <v>0</v>
      </c>
      <c r="R112" s="28">
        <f t="shared" si="29"/>
        <v>0</v>
      </c>
      <c r="S112" s="28">
        <f t="shared" si="29"/>
        <v>0</v>
      </c>
      <c r="T112" s="28">
        <f t="shared" si="29"/>
        <v>0</v>
      </c>
      <c r="U112" s="28">
        <f t="shared" si="29"/>
        <v>0</v>
      </c>
      <c r="V112" s="28">
        <f t="shared" si="29"/>
        <v>0</v>
      </c>
      <c r="W112" s="28">
        <f t="shared" si="29"/>
        <v>0</v>
      </c>
      <c r="X112" s="28">
        <f t="shared" si="29"/>
        <v>0</v>
      </c>
      <c r="Y112" s="28">
        <f t="shared" si="29"/>
        <v>0</v>
      </c>
      <c r="Z112" s="28">
        <f t="shared" si="29"/>
        <v>0</v>
      </c>
      <c r="AA112" s="28">
        <f t="shared" si="29"/>
        <v>0</v>
      </c>
      <c r="AB112" s="28">
        <f t="shared" si="29"/>
        <v>0</v>
      </c>
      <c r="AC112" s="28">
        <f t="shared" si="29"/>
        <v>0</v>
      </c>
      <c r="AD112" s="28">
        <f t="shared" si="29"/>
        <v>0</v>
      </c>
      <c r="AE112" s="28">
        <f t="shared" si="29"/>
        <v>0</v>
      </c>
      <c r="AF112" s="28">
        <f t="shared" si="29"/>
        <v>0</v>
      </c>
      <c r="AG112" s="28">
        <f t="shared" si="30"/>
        <v>0</v>
      </c>
      <c r="AH112" s="28">
        <f t="shared" si="30"/>
        <v>0</v>
      </c>
      <c r="AI112" s="28">
        <f t="shared" si="30"/>
        <v>0</v>
      </c>
      <c r="AJ112" s="28">
        <f t="shared" si="30"/>
        <v>0</v>
      </c>
      <c r="AK112" s="28">
        <f t="shared" si="30"/>
        <v>0</v>
      </c>
      <c r="AL112" s="28">
        <f t="shared" si="30"/>
        <v>0</v>
      </c>
      <c r="AM112" s="28">
        <f t="shared" si="30"/>
        <v>0</v>
      </c>
      <c r="AN112" s="28">
        <f t="shared" si="30"/>
        <v>0</v>
      </c>
      <c r="AO112" s="28">
        <f t="shared" si="30"/>
        <v>0</v>
      </c>
      <c r="AP112" s="28">
        <f t="shared" si="30"/>
        <v>0</v>
      </c>
      <c r="AQ112" s="28">
        <f t="shared" si="31"/>
        <v>0</v>
      </c>
      <c r="AR112" s="28">
        <f t="shared" si="31"/>
        <v>0</v>
      </c>
      <c r="AS112" s="28">
        <f t="shared" si="31"/>
        <v>0</v>
      </c>
      <c r="AT112" s="28">
        <f t="shared" si="31"/>
        <v>0</v>
      </c>
      <c r="AU112" s="28">
        <f t="shared" si="31"/>
        <v>0</v>
      </c>
    </row>
    <row r="113" spans="2:47" outlineLevel="1">
      <c r="B113" s="25">
        <v>2035</v>
      </c>
      <c r="C113" s="26">
        <v>1</v>
      </c>
      <c r="D113" s="28">
        <f t="shared" si="28"/>
        <v>0</v>
      </c>
      <c r="E113" s="28">
        <f t="shared" si="28"/>
        <v>0</v>
      </c>
      <c r="F113" s="28">
        <f t="shared" si="28"/>
        <v>0</v>
      </c>
      <c r="G113" s="28">
        <f t="shared" si="28"/>
        <v>0</v>
      </c>
      <c r="H113" s="28">
        <f t="shared" si="28"/>
        <v>0</v>
      </c>
      <c r="I113" s="28">
        <f t="shared" si="28"/>
        <v>0</v>
      </c>
      <c r="J113" s="28">
        <f t="shared" si="28"/>
        <v>0</v>
      </c>
      <c r="K113" s="28">
        <f t="shared" si="28"/>
        <v>0</v>
      </c>
      <c r="L113" s="28">
        <f t="shared" si="28"/>
        <v>0</v>
      </c>
      <c r="M113" s="28">
        <f t="shared" si="28"/>
        <v>0</v>
      </c>
      <c r="N113" s="28">
        <f t="shared" si="28"/>
        <v>0</v>
      </c>
      <c r="O113" s="28">
        <f t="shared" si="28"/>
        <v>0</v>
      </c>
      <c r="P113" s="28">
        <f t="shared" si="29"/>
        <v>0</v>
      </c>
      <c r="Q113" s="28">
        <f t="shared" si="29"/>
        <v>0</v>
      </c>
      <c r="R113" s="28">
        <f t="shared" si="29"/>
        <v>0</v>
      </c>
      <c r="S113" s="28">
        <f t="shared" si="29"/>
        <v>0</v>
      </c>
      <c r="T113" s="28">
        <f t="shared" si="29"/>
        <v>0</v>
      </c>
      <c r="U113" s="28">
        <f t="shared" si="29"/>
        <v>0</v>
      </c>
      <c r="V113" s="28">
        <f t="shared" si="29"/>
        <v>1</v>
      </c>
      <c r="W113" s="28">
        <f t="shared" si="29"/>
        <v>0</v>
      </c>
      <c r="X113" s="28">
        <f t="shared" si="29"/>
        <v>0</v>
      </c>
      <c r="Y113" s="28">
        <f t="shared" si="29"/>
        <v>0</v>
      </c>
      <c r="Z113" s="28">
        <f t="shared" si="29"/>
        <v>0</v>
      </c>
      <c r="AA113" s="28">
        <f t="shared" si="29"/>
        <v>0</v>
      </c>
      <c r="AB113" s="28">
        <f t="shared" si="29"/>
        <v>0</v>
      </c>
      <c r="AC113" s="28">
        <f t="shared" si="29"/>
        <v>0</v>
      </c>
      <c r="AD113" s="28">
        <f t="shared" si="29"/>
        <v>0</v>
      </c>
      <c r="AE113" s="28">
        <f t="shared" si="29"/>
        <v>0</v>
      </c>
      <c r="AF113" s="28">
        <f t="shared" si="29"/>
        <v>1</v>
      </c>
      <c r="AG113" s="28">
        <f t="shared" si="30"/>
        <v>0</v>
      </c>
      <c r="AH113" s="28">
        <f t="shared" si="30"/>
        <v>0</v>
      </c>
      <c r="AI113" s="28">
        <f t="shared" si="30"/>
        <v>0</v>
      </c>
      <c r="AJ113" s="28">
        <f t="shared" si="30"/>
        <v>0</v>
      </c>
      <c r="AK113" s="28">
        <f t="shared" si="30"/>
        <v>0</v>
      </c>
      <c r="AL113" s="28">
        <f t="shared" si="30"/>
        <v>0</v>
      </c>
      <c r="AM113" s="28">
        <f t="shared" si="30"/>
        <v>0</v>
      </c>
      <c r="AN113" s="28">
        <f t="shared" si="30"/>
        <v>0</v>
      </c>
      <c r="AO113" s="28">
        <f t="shared" si="30"/>
        <v>0</v>
      </c>
      <c r="AP113" s="28">
        <f t="shared" si="30"/>
        <v>1</v>
      </c>
      <c r="AQ113" s="28">
        <f t="shared" si="31"/>
        <v>0</v>
      </c>
      <c r="AR113" s="28">
        <f t="shared" si="31"/>
        <v>0</v>
      </c>
      <c r="AS113" s="28">
        <f t="shared" si="31"/>
        <v>0</v>
      </c>
      <c r="AT113" s="28">
        <f t="shared" si="31"/>
        <v>0</v>
      </c>
      <c r="AU113" s="28">
        <f t="shared" si="31"/>
        <v>0</v>
      </c>
    </row>
    <row r="114" spans="2:47" outlineLevel="1">
      <c r="B114" s="25">
        <v>2036</v>
      </c>
      <c r="C114" s="26">
        <v>3</v>
      </c>
      <c r="D114" s="28">
        <f t="shared" si="28"/>
        <v>0</v>
      </c>
      <c r="E114" s="28">
        <f t="shared" si="28"/>
        <v>0</v>
      </c>
      <c r="F114" s="28">
        <f t="shared" si="28"/>
        <v>0</v>
      </c>
      <c r="G114" s="28">
        <f t="shared" si="28"/>
        <v>0</v>
      </c>
      <c r="H114" s="28">
        <f t="shared" si="28"/>
        <v>0</v>
      </c>
      <c r="I114" s="28">
        <f t="shared" si="28"/>
        <v>0</v>
      </c>
      <c r="J114" s="28">
        <f t="shared" si="28"/>
        <v>0</v>
      </c>
      <c r="K114" s="28">
        <f t="shared" si="28"/>
        <v>0</v>
      </c>
      <c r="L114" s="28">
        <f t="shared" si="28"/>
        <v>0</v>
      </c>
      <c r="M114" s="28">
        <f t="shared" si="28"/>
        <v>0</v>
      </c>
      <c r="N114" s="28">
        <f t="shared" si="28"/>
        <v>0</v>
      </c>
      <c r="O114" s="28">
        <f t="shared" si="28"/>
        <v>0</v>
      </c>
      <c r="P114" s="28">
        <f t="shared" si="29"/>
        <v>0</v>
      </c>
      <c r="Q114" s="28">
        <f t="shared" si="29"/>
        <v>0</v>
      </c>
      <c r="R114" s="28">
        <f t="shared" si="29"/>
        <v>0</v>
      </c>
      <c r="S114" s="28">
        <f t="shared" si="29"/>
        <v>0</v>
      </c>
      <c r="T114" s="28">
        <f t="shared" si="29"/>
        <v>0</v>
      </c>
      <c r="U114" s="28">
        <f t="shared" si="29"/>
        <v>0</v>
      </c>
      <c r="V114" s="28">
        <f t="shared" si="29"/>
        <v>0</v>
      </c>
      <c r="W114" s="28">
        <f t="shared" si="29"/>
        <v>3</v>
      </c>
      <c r="X114" s="28">
        <f t="shared" si="29"/>
        <v>0</v>
      </c>
      <c r="Y114" s="28">
        <f t="shared" si="29"/>
        <v>0</v>
      </c>
      <c r="Z114" s="28">
        <f t="shared" si="29"/>
        <v>0</v>
      </c>
      <c r="AA114" s="28">
        <f t="shared" si="29"/>
        <v>0</v>
      </c>
      <c r="AB114" s="28">
        <f t="shared" si="29"/>
        <v>0</v>
      </c>
      <c r="AC114" s="28">
        <f t="shared" si="29"/>
        <v>0</v>
      </c>
      <c r="AD114" s="28">
        <f t="shared" si="29"/>
        <v>0</v>
      </c>
      <c r="AE114" s="28">
        <f t="shared" si="29"/>
        <v>0</v>
      </c>
      <c r="AF114" s="28">
        <f t="shared" si="29"/>
        <v>0</v>
      </c>
      <c r="AG114" s="28">
        <f t="shared" si="30"/>
        <v>3</v>
      </c>
      <c r="AH114" s="28">
        <f t="shared" si="30"/>
        <v>0</v>
      </c>
      <c r="AI114" s="28">
        <f t="shared" si="30"/>
        <v>0</v>
      </c>
      <c r="AJ114" s="28">
        <f t="shared" si="30"/>
        <v>0</v>
      </c>
      <c r="AK114" s="28">
        <f t="shared" si="30"/>
        <v>0</v>
      </c>
      <c r="AL114" s="28">
        <f t="shared" si="30"/>
        <v>0</v>
      </c>
      <c r="AM114" s="28">
        <f t="shared" si="30"/>
        <v>0</v>
      </c>
      <c r="AN114" s="28">
        <f t="shared" si="30"/>
        <v>0</v>
      </c>
      <c r="AO114" s="28">
        <f t="shared" si="30"/>
        <v>0</v>
      </c>
      <c r="AP114" s="28">
        <f t="shared" si="30"/>
        <v>0</v>
      </c>
      <c r="AQ114" s="28">
        <f t="shared" si="31"/>
        <v>3</v>
      </c>
      <c r="AR114" s="28">
        <f t="shared" si="31"/>
        <v>0</v>
      </c>
      <c r="AS114" s="28">
        <f t="shared" si="31"/>
        <v>0</v>
      </c>
      <c r="AT114" s="28">
        <f t="shared" si="31"/>
        <v>0</v>
      </c>
      <c r="AU114" s="28">
        <f t="shared" si="31"/>
        <v>0</v>
      </c>
    </row>
    <row r="115" spans="2:47" outlineLevel="1">
      <c r="B115" s="25">
        <v>2037</v>
      </c>
      <c r="C115" s="26">
        <v>11</v>
      </c>
      <c r="D115" s="28">
        <f t="shared" si="28"/>
        <v>0</v>
      </c>
      <c r="E115" s="28">
        <f t="shared" si="28"/>
        <v>0</v>
      </c>
      <c r="F115" s="28">
        <f t="shared" si="28"/>
        <v>0</v>
      </c>
      <c r="G115" s="28">
        <f t="shared" si="28"/>
        <v>0</v>
      </c>
      <c r="H115" s="28">
        <f t="shared" ref="E115:O130" si="32">+IF(H$94&lt;$B115,0,IF(MOD(H$94-$B115,$D$86)=0,1,0))*$C115</f>
        <v>0</v>
      </c>
      <c r="I115" s="28">
        <f t="shared" si="32"/>
        <v>0</v>
      </c>
      <c r="J115" s="28">
        <f t="shared" si="32"/>
        <v>0</v>
      </c>
      <c r="K115" s="28">
        <f t="shared" si="32"/>
        <v>0</v>
      </c>
      <c r="L115" s="28">
        <f t="shared" si="32"/>
        <v>0</v>
      </c>
      <c r="M115" s="28">
        <f t="shared" si="32"/>
        <v>0</v>
      </c>
      <c r="N115" s="28">
        <f t="shared" si="32"/>
        <v>0</v>
      </c>
      <c r="O115" s="28">
        <f t="shared" si="32"/>
        <v>0</v>
      </c>
      <c r="P115" s="28">
        <f t="shared" si="29"/>
        <v>0</v>
      </c>
      <c r="Q115" s="28">
        <f t="shared" si="29"/>
        <v>0</v>
      </c>
      <c r="R115" s="28">
        <f t="shared" si="29"/>
        <v>0</v>
      </c>
      <c r="S115" s="28">
        <f t="shared" si="29"/>
        <v>0</v>
      </c>
      <c r="T115" s="28">
        <f t="shared" si="29"/>
        <v>0</v>
      </c>
      <c r="U115" s="28">
        <f t="shared" si="29"/>
        <v>0</v>
      </c>
      <c r="V115" s="28">
        <f t="shared" si="29"/>
        <v>0</v>
      </c>
      <c r="W115" s="28">
        <f t="shared" si="29"/>
        <v>0</v>
      </c>
      <c r="X115" s="28">
        <f t="shared" si="29"/>
        <v>11</v>
      </c>
      <c r="Y115" s="28">
        <f t="shared" si="29"/>
        <v>0</v>
      </c>
      <c r="Z115" s="28">
        <f t="shared" si="29"/>
        <v>0</v>
      </c>
      <c r="AA115" s="28">
        <f t="shared" si="29"/>
        <v>0</v>
      </c>
      <c r="AB115" s="28">
        <f t="shared" si="29"/>
        <v>0</v>
      </c>
      <c r="AC115" s="28">
        <f t="shared" si="29"/>
        <v>0</v>
      </c>
      <c r="AD115" s="28">
        <f t="shared" si="29"/>
        <v>0</v>
      </c>
      <c r="AE115" s="28">
        <f t="shared" si="29"/>
        <v>0</v>
      </c>
      <c r="AF115" s="28">
        <f t="shared" si="29"/>
        <v>0</v>
      </c>
      <c r="AG115" s="28">
        <f t="shared" si="30"/>
        <v>0</v>
      </c>
      <c r="AH115" s="28">
        <f t="shared" si="30"/>
        <v>11</v>
      </c>
      <c r="AI115" s="28">
        <f t="shared" si="30"/>
        <v>0</v>
      </c>
      <c r="AJ115" s="28">
        <f t="shared" si="30"/>
        <v>0</v>
      </c>
      <c r="AK115" s="28">
        <f t="shared" si="30"/>
        <v>0</v>
      </c>
      <c r="AL115" s="28">
        <f t="shared" si="30"/>
        <v>0</v>
      </c>
      <c r="AM115" s="28">
        <f t="shared" si="30"/>
        <v>0</v>
      </c>
      <c r="AN115" s="28">
        <f t="shared" si="30"/>
        <v>0</v>
      </c>
      <c r="AO115" s="28">
        <f t="shared" si="30"/>
        <v>0</v>
      </c>
      <c r="AP115" s="28">
        <f t="shared" si="30"/>
        <v>0</v>
      </c>
      <c r="AQ115" s="28">
        <f t="shared" si="31"/>
        <v>0</v>
      </c>
      <c r="AR115" s="28">
        <f t="shared" si="31"/>
        <v>11</v>
      </c>
      <c r="AS115" s="28">
        <f t="shared" si="31"/>
        <v>0</v>
      </c>
      <c r="AT115" s="28">
        <f t="shared" si="31"/>
        <v>0</v>
      </c>
      <c r="AU115" s="28">
        <f t="shared" si="31"/>
        <v>0</v>
      </c>
    </row>
    <row r="116" spans="2:47" outlineLevel="1">
      <c r="B116" s="25">
        <v>2038</v>
      </c>
      <c r="C116" s="26">
        <v>48</v>
      </c>
      <c r="D116" s="28">
        <f t="shared" si="28"/>
        <v>0</v>
      </c>
      <c r="E116" s="28">
        <f t="shared" si="32"/>
        <v>0</v>
      </c>
      <c r="F116" s="28">
        <f t="shared" si="32"/>
        <v>0</v>
      </c>
      <c r="G116" s="28">
        <f t="shared" si="32"/>
        <v>0</v>
      </c>
      <c r="H116" s="28">
        <f t="shared" si="32"/>
        <v>0</v>
      </c>
      <c r="I116" s="28">
        <f t="shared" si="32"/>
        <v>0</v>
      </c>
      <c r="J116" s="28">
        <f t="shared" si="32"/>
        <v>0</v>
      </c>
      <c r="K116" s="28">
        <f t="shared" si="32"/>
        <v>0</v>
      </c>
      <c r="L116" s="28">
        <f t="shared" si="32"/>
        <v>0</v>
      </c>
      <c r="M116" s="28">
        <f t="shared" si="32"/>
        <v>0</v>
      </c>
      <c r="N116" s="28">
        <f t="shared" si="32"/>
        <v>0</v>
      </c>
      <c r="O116" s="28">
        <f t="shared" si="32"/>
        <v>0</v>
      </c>
      <c r="P116" s="28">
        <f t="shared" si="29"/>
        <v>0</v>
      </c>
      <c r="Q116" s="28">
        <f t="shared" si="29"/>
        <v>0</v>
      </c>
      <c r="R116" s="28">
        <f t="shared" si="29"/>
        <v>0</v>
      </c>
      <c r="S116" s="28">
        <f t="shared" si="29"/>
        <v>0</v>
      </c>
      <c r="T116" s="28">
        <f t="shared" si="29"/>
        <v>0</v>
      </c>
      <c r="U116" s="28">
        <f t="shared" ref="U116:AI136" si="33">+IF(U$94&lt;$B116,0,IF(MOD(U$94-$B116,$D$86)=0,1,0))*$C116</f>
        <v>0</v>
      </c>
      <c r="V116" s="28">
        <f t="shared" si="33"/>
        <v>0</v>
      </c>
      <c r="W116" s="28">
        <f t="shared" si="33"/>
        <v>0</v>
      </c>
      <c r="X116" s="28">
        <f t="shared" si="33"/>
        <v>0</v>
      </c>
      <c r="Y116" s="28">
        <f t="shared" si="33"/>
        <v>48</v>
      </c>
      <c r="Z116" s="28">
        <f t="shared" si="33"/>
        <v>0</v>
      </c>
      <c r="AA116" s="28">
        <f t="shared" si="33"/>
        <v>0</v>
      </c>
      <c r="AB116" s="28">
        <f t="shared" si="33"/>
        <v>0</v>
      </c>
      <c r="AC116" s="28">
        <f t="shared" si="33"/>
        <v>0</v>
      </c>
      <c r="AD116" s="28">
        <f t="shared" si="33"/>
        <v>0</v>
      </c>
      <c r="AE116" s="28">
        <f t="shared" si="33"/>
        <v>0</v>
      </c>
      <c r="AF116" s="28">
        <f t="shared" si="33"/>
        <v>0</v>
      </c>
      <c r="AG116" s="28">
        <f t="shared" si="30"/>
        <v>0</v>
      </c>
      <c r="AH116" s="28">
        <f t="shared" si="30"/>
        <v>0</v>
      </c>
      <c r="AI116" s="28">
        <f t="shared" si="30"/>
        <v>48</v>
      </c>
      <c r="AJ116" s="28">
        <f t="shared" si="30"/>
        <v>0</v>
      </c>
      <c r="AK116" s="28">
        <f t="shared" si="30"/>
        <v>0</v>
      </c>
      <c r="AL116" s="28">
        <f t="shared" si="30"/>
        <v>0</v>
      </c>
      <c r="AM116" s="28">
        <f t="shared" si="30"/>
        <v>0</v>
      </c>
      <c r="AN116" s="28">
        <f t="shared" si="30"/>
        <v>0</v>
      </c>
      <c r="AO116" s="28">
        <f t="shared" si="30"/>
        <v>0</v>
      </c>
      <c r="AP116" s="28">
        <f t="shared" si="30"/>
        <v>0</v>
      </c>
      <c r="AQ116" s="28">
        <f t="shared" si="31"/>
        <v>0</v>
      </c>
      <c r="AR116" s="28">
        <f t="shared" si="31"/>
        <v>0</v>
      </c>
      <c r="AS116" s="28">
        <f t="shared" si="31"/>
        <v>48</v>
      </c>
      <c r="AT116" s="28">
        <f t="shared" si="31"/>
        <v>0</v>
      </c>
      <c r="AU116" s="28">
        <f t="shared" si="31"/>
        <v>0</v>
      </c>
    </row>
    <row r="117" spans="2:47" outlineLevel="1">
      <c r="B117" s="25">
        <v>2039</v>
      </c>
      <c r="C117" s="26">
        <v>188</v>
      </c>
      <c r="D117" s="28">
        <f t="shared" si="28"/>
        <v>0</v>
      </c>
      <c r="E117" s="28">
        <f t="shared" si="32"/>
        <v>0</v>
      </c>
      <c r="F117" s="28">
        <f t="shared" si="32"/>
        <v>0</v>
      </c>
      <c r="G117" s="28">
        <f t="shared" si="32"/>
        <v>0</v>
      </c>
      <c r="H117" s="28">
        <f t="shared" si="32"/>
        <v>0</v>
      </c>
      <c r="I117" s="28">
        <f t="shared" si="32"/>
        <v>0</v>
      </c>
      <c r="J117" s="28">
        <f t="shared" si="32"/>
        <v>0</v>
      </c>
      <c r="K117" s="28">
        <f t="shared" si="32"/>
        <v>0</v>
      </c>
      <c r="L117" s="28">
        <f t="shared" si="32"/>
        <v>0</v>
      </c>
      <c r="M117" s="28">
        <f t="shared" si="32"/>
        <v>0</v>
      </c>
      <c r="N117" s="28">
        <f t="shared" si="32"/>
        <v>0</v>
      </c>
      <c r="O117" s="28">
        <f t="shared" si="32"/>
        <v>0</v>
      </c>
      <c r="P117" s="28">
        <f t="shared" si="29"/>
        <v>0</v>
      </c>
      <c r="Q117" s="28">
        <f t="shared" si="29"/>
        <v>0</v>
      </c>
      <c r="R117" s="28">
        <f t="shared" si="29"/>
        <v>0</v>
      </c>
      <c r="S117" s="28">
        <f t="shared" si="29"/>
        <v>0</v>
      </c>
      <c r="T117" s="28">
        <f t="shared" si="29"/>
        <v>0</v>
      </c>
      <c r="U117" s="28">
        <f t="shared" si="33"/>
        <v>0</v>
      </c>
      <c r="V117" s="28">
        <f t="shared" si="33"/>
        <v>0</v>
      </c>
      <c r="W117" s="28">
        <f t="shared" si="33"/>
        <v>0</v>
      </c>
      <c r="X117" s="28">
        <f t="shared" si="33"/>
        <v>0</v>
      </c>
      <c r="Y117" s="28">
        <f t="shared" si="33"/>
        <v>0</v>
      </c>
      <c r="Z117" s="28">
        <f t="shared" si="33"/>
        <v>188</v>
      </c>
      <c r="AA117" s="28">
        <f t="shared" si="33"/>
        <v>0</v>
      </c>
      <c r="AB117" s="28">
        <f t="shared" si="33"/>
        <v>0</v>
      </c>
      <c r="AC117" s="28">
        <f t="shared" si="33"/>
        <v>0</v>
      </c>
      <c r="AD117" s="28">
        <f t="shared" si="33"/>
        <v>0</v>
      </c>
      <c r="AE117" s="28">
        <f t="shared" si="33"/>
        <v>0</v>
      </c>
      <c r="AF117" s="28">
        <f t="shared" si="33"/>
        <v>0</v>
      </c>
      <c r="AG117" s="28">
        <f t="shared" si="30"/>
        <v>0</v>
      </c>
      <c r="AH117" s="28">
        <f t="shared" si="30"/>
        <v>0</v>
      </c>
      <c r="AI117" s="28">
        <f t="shared" si="30"/>
        <v>0</v>
      </c>
      <c r="AJ117" s="28">
        <f t="shared" si="30"/>
        <v>188</v>
      </c>
      <c r="AK117" s="28">
        <f t="shared" si="30"/>
        <v>0</v>
      </c>
      <c r="AL117" s="28">
        <f t="shared" si="30"/>
        <v>0</v>
      </c>
      <c r="AM117" s="28">
        <f t="shared" si="30"/>
        <v>0</v>
      </c>
      <c r="AN117" s="28">
        <f t="shared" si="30"/>
        <v>0</v>
      </c>
      <c r="AO117" s="28">
        <f t="shared" si="30"/>
        <v>0</v>
      </c>
      <c r="AP117" s="28">
        <f t="shared" si="30"/>
        <v>0</v>
      </c>
      <c r="AQ117" s="28">
        <f t="shared" si="31"/>
        <v>0</v>
      </c>
      <c r="AR117" s="28">
        <f t="shared" si="31"/>
        <v>0</v>
      </c>
      <c r="AS117" s="28">
        <f t="shared" si="31"/>
        <v>0</v>
      </c>
      <c r="AT117" s="28">
        <f t="shared" si="31"/>
        <v>188</v>
      </c>
      <c r="AU117" s="28">
        <f t="shared" si="31"/>
        <v>0</v>
      </c>
    </row>
    <row r="118" spans="2:47" outlineLevel="1">
      <c r="B118" s="25">
        <v>2040</v>
      </c>
      <c r="C118" s="26">
        <v>731</v>
      </c>
      <c r="D118" s="28">
        <f t="shared" si="28"/>
        <v>0</v>
      </c>
      <c r="E118" s="28">
        <f t="shared" si="32"/>
        <v>0</v>
      </c>
      <c r="F118" s="28">
        <f t="shared" si="32"/>
        <v>0</v>
      </c>
      <c r="G118" s="28">
        <f t="shared" si="32"/>
        <v>0</v>
      </c>
      <c r="H118" s="28">
        <f t="shared" si="32"/>
        <v>0</v>
      </c>
      <c r="I118" s="28">
        <f t="shared" si="32"/>
        <v>0</v>
      </c>
      <c r="J118" s="28">
        <f t="shared" si="32"/>
        <v>0</v>
      </c>
      <c r="K118" s="28">
        <f t="shared" si="32"/>
        <v>0</v>
      </c>
      <c r="L118" s="28">
        <f t="shared" si="32"/>
        <v>0</v>
      </c>
      <c r="M118" s="28">
        <f t="shared" si="32"/>
        <v>0</v>
      </c>
      <c r="N118" s="28">
        <f t="shared" si="32"/>
        <v>0</v>
      </c>
      <c r="O118" s="28">
        <f t="shared" si="32"/>
        <v>0</v>
      </c>
      <c r="P118" s="28">
        <f t="shared" si="29"/>
        <v>0</v>
      </c>
      <c r="Q118" s="28">
        <f t="shared" si="29"/>
        <v>0</v>
      </c>
      <c r="R118" s="28">
        <f t="shared" si="29"/>
        <v>0</v>
      </c>
      <c r="S118" s="28">
        <f t="shared" si="29"/>
        <v>0</v>
      </c>
      <c r="T118" s="28">
        <f t="shared" si="29"/>
        <v>0</v>
      </c>
      <c r="U118" s="28">
        <f t="shared" si="33"/>
        <v>0</v>
      </c>
      <c r="V118" s="28">
        <f t="shared" si="33"/>
        <v>0</v>
      </c>
      <c r="W118" s="28">
        <f t="shared" si="33"/>
        <v>0</v>
      </c>
      <c r="X118" s="28">
        <f t="shared" si="33"/>
        <v>0</v>
      </c>
      <c r="Y118" s="28">
        <f t="shared" si="33"/>
        <v>0</v>
      </c>
      <c r="Z118" s="28">
        <f t="shared" si="33"/>
        <v>0</v>
      </c>
      <c r="AA118" s="28">
        <f t="shared" si="33"/>
        <v>731</v>
      </c>
      <c r="AB118" s="28">
        <f t="shared" si="33"/>
        <v>0</v>
      </c>
      <c r="AC118" s="28">
        <f t="shared" si="33"/>
        <v>0</v>
      </c>
      <c r="AD118" s="28">
        <f t="shared" si="33"/>
        <v>0</v>
      </c>
      <c r="AE118" s="28">
        <f t="shared" si="33"/>
        <v>0</v>
      </c>
      <c r="AF118" s="28">
        <f t="shared" si="33"/>
        <v>0</v>
      </c>
      <c r="AG118" s="28">
        <f t="shared" si="30"/>
        <v>0</v>
      </c>
      <c r="AH118" s="28">
        <f t="shared" si="30"/>
        <v>0</v>
      </c>
      <c r="AI118" s="28">
        <f t="shared" si="30"/>
        <v>0</v>
      </c>
      <c r="AJ118" s="28">
        <f t="shared" si="30"/>
        <v>0</v>
      </c>
      <c r="AK118" s="28">
        <f t="shared" si="30"/>
        <v>731</v>
      </c>
      <c r="AL118" s="28">
        <f t="shared" si="30"/>
        <v>0</v>
      </c>
      <c r="AM118" s="28">
        <f t="shared" si="30"/>
        <v>0</v>
      </c>
      <c r="AN118" s="28">
        <f t="shared" si="30"/>
        <v>0</v>
      </c>
      <c r="AO118" s="28">
        <f t="shared" si="30"/>
        <v>0</v>
      </c>
      <c r="AP118" s="28">
        <f t="shared" si="30"/>
        <v>0</v>
      </c>
      <c r="AQ118" s="28">
        <f t="shared" si="31"/>
        <v>0</v>
      </c>
      <c r="AR118" s="28">
        <f t="shared" si="31"/>
        <v>0</v>
      </c>
      <c r="AS118" s="28">
        <f t="shared" si="31"/>
        <v>0</v>
      </c>
      <c r="AT118" s="28">
        <f t="shared" si="31"/>
        <v>0</v>
      </c>
      <c r="AU118" s="28">
        <f t="shared" si="31"/>
        <v>731</v>
      </c>
    </row>
    <row r="119" spans="2:47" outlineLevel="1">
      <c r="B119" s="25">
        <v>2041</v>
      </c>
      <c r="C119" s="26">
        <v>2111</v>
      </c>
      <c r="D119" s="28">
        <f t="shared" si="28"/>
        <v>0</v>
      </c>
      <c r="E119" s="28">
        <f t="shared" si="32"/>
        <v>0</v>
      </c>
      <c r="F119" s="28">
        <f t="shared" si="32"/>
        <v>0</v>
      </c>
      <c r="G119" s="28">
        <f t="shared" si="32"/>
        <v>0</v>
      </c>
      <c r="H119" s="28">
        <f t="shared" si="32"/>
        <v>0</v>
      </c>
      <c r="I119" s="28">
        <f t="shared" si="32"/>
        <v>0</v>
      </c>
      <c r="J119" s="28">
        <f t="shared" si="32"/>
        <v>0</v>
      </c>
      <c r="K119" s="28">
        <f t="shared" si="32"/>
        <v>0</v>
      </c>
      <c r="L119" s="28">
        <f t="shared" si="32"/>
        <v>0</v>
      </c>
      <c r="M119" s="28">
        <f t="shared" si="32"/>
        <v>0</v>
      </c>
      <c r="N119" s="28">
        <f t="shared" si="32"/>
        <v>0</v>
      </c>
      <c r="O119" s="28">
        <f t="shared" si="32"/>
        <v>0</v>
      </c>
      <c r="P119" s="28">
        <f t="shared" si="29"/>
        <v>0</v>
      </c>
      <c r="Q119" s="28">
        <f t="shared" si="29"/>
        <v>0</v>
      </c>
      <c r="R119" s="28">
        <f t="shared" si="29"/>
        <v>0</v>
      </c>
      <c r="S119" s="28">
        <f t="shared" si="29"/>
        <v>0</v>
      </c>
      <c r="T119" s="28">
        <f t="shared" si="29"/>
        <v>0</v>
      </c>
      <c r="U119" s="28">
        <f t="shared" si="33"/>
        <v>0</v>
      </c>
      <c r="V119" s="28">
        <f t="shared" si="33"/>
        <v>0</v>
      </c>
      <c r="W119" s="28">
        <f t="shared" si="33"/>
        <v>0</v>
      </c>
      <c r="X119" s="28">
        <f t="shared" si="33"/>
        <v>0</v>
      </c>
      <c r="Y119" s="28">
        <f t="shared" si="33"/>
        <v>0</v>
      </c>
      <c r="Z119" s="28">
        <f t="shared" si="33"/>
        <v>0</v>
      </c>
      <c r="AA119" s="28">
        <f t="shared" si="33"/>
        <v>0</v>
      </c>
      <c r="AB119" s="28">
        <f t="shared" si="33"/>
        <v>2111</v>
      </c>
      <c r="AC119" s="28">
        <f t="shared" si="33"/>
        <v>0</v>
      </c>
      <c r="AD119" s="28">
        <f t="shared" si="33"/>
        <v>0</v>
      </c>
      <c r="AE119" s="28">
        <f t="shared" si="33"/>
        <v>0</v>
      </c>
      <c r="AF119" s="28">
        <f t="shared" si="33"/>
        <v>0</v>
      </c>
      <c r="AG119" s="28">
        <f t="shared" si="30"/>
        <v>0</v>
      </c>
      <c r="AH119" s="28">
        <f t="shared" si="30"/>
        <v>0</v>
      </c>
      <c r="AI119" s="28">
        <f t="shared" si="30"/>
        <v>0</v>
      </c>
      <c r="AJ119" s="28">
        <f t="shared" si="30"/>
        <v>0</v>
      </c>
      <c r="AK119" s="28">
        <f t="shared" si="30"/>
        <v>0</v>
      </c>
      <c r="AL119" s="28">
        <f t="shared" si="30"/>
        <v>2111</v>
      </c>
      <c r="AM119" s="28">
        <f t="shared" si="30"/>
        <v>0</v>
      </c>
      <c r="AN119" s="28">
        <f t="shared" si="30"/>
        <v>0</v>
      </c>
      <c r="AO119" s="28">
        <f t="shared" si="30"/>
        <v>0</v>
      </c>
      <c r="AP119" s="28">
        <f t="shared" si="30"/>
        <v>0</v>
      </c>
      <c r="AQ119" s="28">
        <f t="shared" si="31"/>
        <v>0</v>
      </c>
      <c r="AR119" s="28">
        <f t="shared" si="31"/>
        <v>0</v>
      </c>
      <c r="AS119" s="28">
        <f t="shared" si="31"/>
        <v>0</v>
      </c>
      <c r="AT119" s="28">
        <f t="shared" si="31"/>
        <v>0</v>
      </c>
      <c r="AU119" s="28">
        <f t="shared" si="31"/>
        <v>0</v>
      </c>
    </row>
    <row r="120" spans="2:47" outlineLevel="1">
      <c r="B120" s="25">
        <v>2042</v>
      </c>
      <c r="C120" s="26">
        <v>3863</v>
      </c>
      <c r="D120" s="28">
        <f t="shared" si="28"/>
        <v>0</v>
      </c>
      <c r="E120" s="28">
        <f t="shared" si="32"/>
        <v>0</v>
      </c>
      <c r="F120" s="28">
        <f t="shared" si="32"/>
        <v>0</v>
      </c>
      <c r="G120" s="28">
        <f t="shared" si="32"/>
        <v>0</v>
      </c>
      <c r="H120" s="28">
        <f t="shared" si="32"/>
        <v>0</v>
      </c>
      <c r="I120" s="28">
        <f t="shared" si="32"/>
        <v>0</v>
      </c>
      <c r="J120" s="28">
        <f t="shared" si="32"/>
        <v>0</v>
      </c>
      <c r="K120" s="28">
        <f t="shared" si="32"/>
        <v>0</v>
      </c>
      <c r="L120" s="28">
        <f t="shared" si="32"/>
        <v>0</v>
      </c>
      <c r="M120" s="28">
        <f t="shared" si="32"/>
        <v>0</v>
      </c>
      <c r="N120" s="28">
        <f t="shared" si="32"/>
        <v>0</v>
      </c>
      <c r="O120" s="28">
        <f t="shared" si="32"/>
        <v>0</v>
      </c>
      <c r="P120" s="28">
        <f t="shared" si="29"/>
        <v>0</v>
      </c>
      <c r="Q120" s="28">
        <f t="shared" si="29"/>
        <v>0</v>
      </c>
      <c r="R120" s="28">
        <f t="shared" si="29"/>
        <v>0</v>
      </c>
      <c r="S120" s="28">
        <f t="shared" si="29"/>
        <v>0</v>
      </c>
      <c r="T120" s="28">
        <f t="shared" si="29"/>
        <v>0</v>
      </c>
      <c r="U120" s="28">
        <f t="shared" si="33"/>
        <v>0</v>
      </c>
      <c r="V120" s="28">
        <f t="shared" si="33"/>
        <v>0</v>
      </c>
      <c r="W120" s="28">
        <f t="shared" si="33"/>
        <v>0</v>
      </c>
      <c r="X120" s="28">
        <f t="shared" si="33"/>
        <v>0</v>
      </c>
      <c r="Y120" s="28">
        <f t="shared" si="33"/>
        <v>0</v>
      </c>
      <c r="Z120" s="28">
        <f t="shared" si="33"/>
        <v>0</v>
      </c>
      <c r="AA120" s="28">
        <f t="shared" si="33"/>
        <v>0</v>
      </c>
      <c r="AB120" s="28">
        <f t="shared" si="33"/>
        <v>0</v>
      </c>
      <c r="AC120" s="28">
        <f t="shared" si="33"/>
        <v>3863</v>
      </c>
      <c r="AD120" s="28">
        <f t="shared" si="33"/>
        <v>0</v>
      </c>
      <c r="AE120" s="28">
        <f t="shared" si="33"/>
        <v>0</v>
      </c>
      <c r="AF120" s="28">
        <f t="shared" si="33"/>
        <v>0</v>
      </c>
      <c r="AG120" s="28">
        <f t="shared" si="30"/>
        <v>0</v>
      </c>
      <c r="AH120" s="28">
        <f t="shared" si="30"/>
        <v>0</v>
      </c>
      <c r="AI120" s="28">
        <f t="shared" si="30"/>
        <v>0</v>
      </c>
      <c r="AJ120" s="28">
        <f t="shared" si="30"/>
        <v>0</v>
      </c>
      <c r="AK120" s="28">
        <f t="shared" si="30"/>
        <v>0</v>
      </c>
      <c r="AL120" s="28">
        <f t="shared" si="30"/>
        <v>0</v>
      </c>
      <c r="AM120" s="28">
        <f t="shared" si="30"/>
        <v>3863</v>
      </c>
      <c r="AN120" s="28">
        <f t="shared" si="30"/>
        <v>0</v>
      </c>
      <c r="AO120" s="28">
        <f t="shared" si="30"/>
        <v>0</v>
      </c>
      <c r="AP120" s="28">
        <f t="shared" si="30"/>
        <v>0</v>
      </c>
      <c r="AQ120" s="28">
        <f t="shared" si="31"/>
        <v>0</v>
      </c>
      <c r="AR120" s="28">
        <f t="shared" si="31"/>
        <v>0</v>
      </c>
      <c r="AS120" s="28">
        <f t="shared" si="31"/>
        <v>0</v>
      </c>
      <c r="AT120" s="28">
        <f t="shared" si="31"/>
        <v>0</v>
      </c>
      <c r="AU120" s="28">
        <f t="shared" si="31"/>
        <v>0</v>
      </c>
    </row>
    <row r="121" spans="2:47" outlineLevel="1">
      <c r="B121" s="25">
        <v>2043</v>
      </c>
      <c r="C121" s="26">
        <v>4904</v>
      </c>
      <c r="D121" s="28">
        <f t="shared" si="28"/>
        <v>0</v>
      </c>
      <c r="E121" s="28">
        <f t="shared" si="32"/>
        <v>0</v>
      </c>
      <c r="F121" s="28">
        <f t="shared" si="32"/>
        <v>0</v>
      </c>
      <c r="G121" s="28">
        <f t="shared" si="32"/>
        <v>0</v>
      </c>
      <c r="H121" s="28">
        <f t="shared" si="32"/>
        <v>0</v>
      </c>
      <c r="I121" s="28">
        <f t="shared" si="32"/>
        <v>0</v>
      </c>
      <c r="J121" s="28">
        <f t="shared" si="32"/>
        <v>0</v>
      </c>
      <c r="K121" s="28">
        <f t="shared" si="32"/>
        <v>0</v>
      </c>
      <c r="L121" s="28">
        <f t="shared" si="32"/>
        <v>0</v>
      </c>
      <c r="M121" s="28">
        <f t="shared" si="32"/>
        <v>0</v>
      </c>
      <c r="N121" s="28">
        <f t="shared" si="32"/>
        <v>0</v>
      </c>
      <c r="O121" s="28">
        <f t="shared" si="32"/>
        <v>0</v>
      </c>
      <c r="P121" s="28">
        <f t="shared" si="29"/>
        <v>0</v>
      </c>
      <c r="Q121" s="28">
        <f t="shared" si="29"/>
        <v>0</v>
      </c>
      <c r="R121" s="28">
        <f t="shared" si="29"/>
        <v>0</v>
      </c>
      <c r="S121" s="28">
        <f t="shared" si="29"/>
        <v>0</v>
      </c>
      <c r="T121" s="28">
        <f t="shared" si="29"/>
        <v>0</v>
      </c>
      <c r="U121" s="28">
        <f t="shared" si="33"/>
        <v>0</v>
      </c>
      <c r="V121" s="28">
        <f t="shared" si="33"/>
        <v>0</v>
      </c>
      <c r="W121" s="28">
        <f t="shared" si="33"/>
        <v>0</v>
      </c>
      <c r="X121" s="28">
        <f t="shared" si="33"/>
        <v>0</v>
      </c>
      <c r="Y121" s="28">
        <f t="shared" si="33"/>
        <v>0</v>
      </c>
      <c r="Z121" s="28">
        <f t="shared" si="33"/>
        <v>0</v>
      </c>
      <c r="AA121" s="28">
        <f t="shared" si="33"/>
        <v>0</v>
      </c>
      <c r="AB121" s="28">
        <f t="shared" si="33"/>
        <v>0</v>
      </c>
      <c r="AC121" s="28">
        <f t="shared" si="33"/>
        <v>0</v>
      </c>
      <c r="AD121" s="28">
        <f t="shared" si="33"/>
        <v>4904</v>
      </c>
      <c r="AE121" s="28">
        <f t="shared" si="33"/>
        <v>0</v>
      </c>
      <c r="AF121" s="28">
        <f t="shared" si="33"/>
        <v>0</v>
      </c>
      <c r="AG121" s="28">
        <f t="shared" si="30"/>
        <v>0</v>
      </c>
      <c r="AH121" s="28">
        <f t="shared" si="30"/>
        <v>0</v>
      </c>
      <c r="AI121" s="28">
        <f t="shared" si="30"/>
        <v>0</v>
      </c>
      <c r="AJ121" s="28">
        <f t="shared" si="30"/>
        <v>0</v>
      </c>
      <c r="AK121" s="28">
        <f t="shared" si="30"/>
        <v>0</v>
      </c>
      <c r="AL121" s="28">
        <f t="shared" si="30"/>
        <v>0</v>
      </c>
      <c r="AM121" s="28">
        <f t="shared" si="30"/>
        <v>0</v>
      </c>
      <c r="AN121" s="28">
        <f t="shared" si="30"/>
        <v>4904</v>
      </c>
      <c r="AO121" s="28">
        <f t="shared" si="30"/>
        <v>0</v>
      </c>
      <c r="AP121" s="28">
        <f t="shared" si="30"/>
        <v>0</v>
      </c>
      <c r="AQ121" s="28">
        <f t="shared" si="31"/>
        <v>0</v>
      </c>
      <c r="AR121" s="28">
        <f t="shared" si="31"/>
        <v>0</v>
      </c>
      <c r="AS121" s="28">
        <f t="shared" si="31"/>
        <v>0</v>
      </c>
      <c r="AT121" s="28">
        <f t="shared" si="31"/>
        <v>0</v>
      </c>
      <c r="AU121" s="28">
        <f t="shared" si="31"/>
        <v>0</v>
      </c>
    </row>
    <row r="122" spans="2:47" outlineLevel="1">
      <c r="B122" s="25">
        <v>2044</v>
      </c>
      <c r="C122" s="26">
        <v>5242</v>
      </c>
      <c r="D122" s="28">
        <f t="shared" si="28"/>
        <v>0</v>
      </c>
      <c r="E122" s="28">
        <f t="shared" si="32"/>
        <v>0</v>
      </c>
      <c r="F122" s="28">
        <f t="shared" si="32"/>
        <v>0</v>
      </c>
      <c r="G122" s="28">
        <f t="shared" si="32"/>
        <v>0</v>
      </c>
      <c r="H122" s="28">
        <f t="shared" si="32"/>
        <v>0</v>
      </c>
      <c r="I122" s="28">
        <f t="shared" si="32"/>
        <v>0</v>
      </c>
      <c r="J122" s="28">
        <f t="shared" si="32"/>
        <v>0</v>
      </c>
      <c r="K122" s="28">
        <f t="shared" si="32"/>
        <v>0</v>
      </c>
      <c r="L122" s="28">
        <f t="shared" si="32"/>
        <v>0</v>
      </c>
      <c r="M122" s="28">
        <f t="shared" si="32"/>
        <v>0</v>
      </c>
      <c r="N122" s="28">
        <f t="shared" si="32"/>
        <v>0</v>
      </c>
      <c r="O122" s="28">
        <f t="shared" si="32"/>
        <v>0</v>
      </c>
      <c r="P122" s="28">
        <f t="shared" si="29"/>
        <v>0</v>
      </c>
      <c r="Q122" s="28">
        <f t="shared" si="29"/>
        <v>0</v>
      </c>
      <c r="R122" s="28">
        <f t="shared" si="29"/>
        <v>0</v>
      </c>
      <c r="S122" s="28">
        <f t="shared" si="29"/>
        <v>0</v>
      </c>
      <c r="T122" s="28">
        <f t="shared" si="29"/>
        <v>0</v>
      </c>
      <c r="U122" s="28">
        <f t="shared" si="33"/>
        <v>0</v>
      </c>
      <c r="V122" s="28">
        <f t="shared" si="33"/>
        <v>0</v>
      </c>
      <c r="W122" s="28">
        <f t="shared" si="33"/>
        <v>0</v>
      </c>
      <c r="X122" s="28">
        <f t="shared" si="33"/>
        <v>0</v>
      </c>
      <c r="Y122" s="28">
        <f t="shared" si="33"/>
        <v>0</v>
      </c>
      <c r="Z122" s="28">
        <f t="shared" si="33"/>
        <v>0</v>
      </c>
      <c r="AA122" s="28">
        <f t="shared" si="33"/>
        <v>0</v>
      </c>
      <c r="AB122" s="28">
        <f t="shared" si="33"/>
        <v>0</v>
      </c>
      <c r="AC122" s="28">
        <f t="shared" si="33"/>
        <v>0</v>
      </c>
      <c r="AD122" s="28">
        <f t="shared" si="33"/>
        <v>0</v>
      </c>
      <c r="AE122" s="28">
        <f t="shared" si="33"/>
        <v>5242</v>
      </c>
      <c r="AF122" s="28">
        <f t="shared" si="33"/>
        <v>0</v>
      </c>
      <c r="AG122" s="28">
        <f t="shared" si="30"/>
        <v>0</v>
      </c>
      <c r="AH122" s="28">
        <f t="shared" si="30"/>
        <v>0</v>
      </c>
      <c r="AI122" s="28">
        <f t="shared" si="30"/>
        <v>0</v>
      </c>
      <c r="AJ122" s="28">
        <f t="shared" si="30"/>
        <v>0</v>
      </c>
      <c r="AK122" s="28">
        <f t="shared" si="30"/>
        <v>0</v>
      </c>
      <c r="AL122" s="28">
        <f t="shared" si="30"/>
        <v>0</v>
      </c>
      <c r="AM122" s="28">
        <f t="shared" si="30"/>
        <v>0</v>
      </c>
      <c r="AN122" s="28">
        <f t="shared" si="30"/>
        <v>0</v>
      </c>
      <c r="AO122" s="28">
        <f t="shared" si="30"/>
        <v>5242</v>
      </c>
      <c r="AP122" s="28">
        <f t="shared" si="30"/>
        <v>0</v>
      </c>
      <c r="AQ122" s="28">
        <f t="shared" si="31"/>
        <v>0</v>
      </c>
      <c r="AR122" s="28">
        <f t="shared" si="31"/>
        <v>0</v>
      </c>
      <c r="AS122" s="28">
        <f t="shared" si="31"/>
        <v>0</v>
      </c>
      <c r="AT122" s="28">
        <f t="shared" si="31"/>
        <v>0</v>
      </c>
      <c r="AU122" s="28">
        <f t="shared" si="31"/>
        <v>0</v>
      </c>
    </row>
    <row r="123" spans="2:47" outlineLevel="1">
      <c r="B123" s="25">
        <v>2045</v>
      </c>
      <c r="C123" s="26">
        <v>5357</v>
      </c>
      <c r="D123" s="28">
        <f t="shared" si="28"/>
        <v>0</v>
      </c>
      <c r="E123" s="28">
        <f t="shared" si="32"/>
        <v>0</v>
      </c>
      <c r="F123" s="28">
        <f t="shared" si="32"/>
        <v>0</v>
      </c>
      <c r="G123" s="28">
        <f t="shared" si="32"/>
        <v>0</v>
      </c>
      <c r="H123" s="28">
        <f t="shared" si="32"/>
        <v>0</v>
      </c>
      <c r="I123" s="28">
        <f t="shared" si="32"/>
        <v>0</v>
      </c>
      <c r="J123" s="28">
        <f t="shared" si="32"/>
        <v>0</v>
      </c>
      <c r="K123" s="28">
        <f t="shared" si="32"/>
        <v>0</v>
      </c>
      <c r="L123" s="28">
        <f t="shared" si="32"/>
        <v>0</v>
      </c>
      <c r="M123" s="28">
        <f t="shared" si="32"/>
        <v>0</v>
      </c>
      <c r="N123" s="28">
        <f t="shared" si="32"/>
        <v>0</v>
      </c>
      <c r="O123" s="28">
        <f t="shared" si="32"/>
        <v>0</v>
      </c>
      <c r="P123" s="28">
        <f t="shared" si="29"/>
        <v>0</v>
      </c>
      <c r="Q123" s="28">
        <f t="shared" si="29"/>
        <v>0</v>
      </c>
      <c r="R123" s="28">
        <f t="shared" si="29"/>
        <v>0</v>
      </c>
      <c r="S123" s="28">
        <f t="shared" si="29"/>
        <v>0</v>
      </c>
      <c r="T123" s="28">
        <f t="shared" si="29"/>
        <v>0</v>
      </c>
      <c r="U123" s="28">
        <f t="shared" si="33"/>
        <v>0</v>
      </c>
      <c r="V123" s="28">
        <f t="shared" si="33"/>
        <v>0</v>
      </c>
      <c r="W123" s="28">
        <f t="shared" si="33"/>
        <v>0</v>
      </c>
      <c r="X123" s="28">
        <f t="shared" si="33"/>
        <v>0</v>
      </c>
      <c r="Y123" s="28">
        <f t="shared" si="33"/>
        <v>0</v>
      </c>
      <c r="Z123" s="28">
        <f t="shared" si="33"/>
        <v>0</v>
      </c>
      <c r="AA123" s="28">
        <f t="shared" si="33"/>
        <v>0</v>
      </c>
      <c r="AB123" s="28">
        <f t="shared" si="33"/>
        <v>0</v>
      </c>
      <c r="AC123" s="28">
        <f t="shared" si="33"/>
        <v>0</v>
      </c>
      <c r="AD123" s="28">
        <f t="shared" si="33"/>
        <v>0</v>
      </c>
      <c r="AE123" s="28">
        <f t="shared" si="33"/>
        <v>0</v>
      </c>
      <c r="AF123" s="28">
        <f t="shared" si="33"/>
        <v>5357</v>
      </c>
      <c r="AG123" s="28">
        <f t="shared" si="30"/>
        <v>0</v>
      </c>
      <c r="AH123" s="28">
        <f t="shared" si="30"/>
        <v>0</v>
      </c>
      <c r="AI123" s="28">
        <f t="shared" si="30"/>
        <v>0</v>
      </c>
      <c r="AJ123" s="28">
        <f t="shared" si="30"/>
        <v>0</v>
      </c>
      <c r="AK123" s="28">
        <f t="shared" si="30"/>
        <v>0</v>
      </c>
      <c r="AL123" s="28">
        <f t="shared" si="30"/>
        <v>0</v>
      </c>
      <c r="AM123" s="28">
        <f t="shared" si="30"/>
        <v>0</v>
      </c>
      <c r="AN123" s="28">
        <f t="shared" si="30"/>
        <v>0</v>
      </c>
      <c r="AO123" s="28">
        <f t="shared" si="30"/>
        <v>0</v>
      </c>
      <c r="AP123" s="28">
        <f t="shared" si="30"/>
        <v>5357</v>
      </c>
      <c r="AQ123" s="28">
        <f t="shared" si="31"/>
        <v>0</v>
      </c>
      <c r="AR123" s="28">
        <f t="shared" si="31"/>
        <v>0</v>
      </c>
      <c r="AS123" s="28">
        <f t="shared" si="31"/>
        <v>0</v>
      </c>
      <c r="AT123" s="28">
        <f t="shared" si="31"/>
        <v>0</v>
      </c>
      <c r="AU123" s="28">
        <f t="shared" si="31"/>
        <v>0</v>
      </c>
    </row>
    <row r="124" spans="2:47" outlineLevel="1">
      <c r="B124" s="25">
        <v>2046</v>
      </c>
      <c r="C124" s="26">
        <v>5320</v>
      </c>
      <c r="D124" s="28">
        <f t="shared" si="28"/>
        <v>0</v>
      </c>
      <c r="E124" s="28">
        <f t="shared" si="32"/>
        <v>0</v>
      </c>
      <c r="F124" s="28">
        <f t="shared" si="32"/>
        <v>0</v>
      </c>
      <c r="G124" s="28">
        <f t="shared" si="32"/>
        <v>0</v>
      </c>
      <c r="H124" s="28">
        <f t="shared" si="32"/>
        <v>0</v>
      </c>
      <c r="I124" s="28">
        <f t="shared" si="32"/>
        <v>0</v>
      </c>
      <c r="J124" s="28">
        <f t="shared" si="32"/>
        <v>0</v>
      </c>
      <c r="K124" s="28">
        <f t="shared" si="32"/>
        <v>0</v>
      </c>
      <c r="L124" s="28">
        <f t="shared" si="32"/>
        <v>0</v>
      </c>
      <c r="M124" s="28">
        <f t="shared" si="32"/>
        <v>0</v>
      </c>
      <c r="N124" s="28">
        <f t="shared" si="32"/>
        <v>0</v>
      </c>
      <c r="O124" s="28">
        <f t="shared" si="32"/>
        <v>0</v>
      </c>
      <c r="P124" s="28">
        <f t="shared" si="29"/>
        <v>0</v>
      </c>
      <c r="Q124" s="28">
        <f t="shared" si="29"/>
        <v>0</v>
      </c>
      <c r="R124" s="28">
        <f t="shared" si="29"/>
        <v>0</v>
      </c>
      <c r="S124" s="28">
        <f t="shared" si="29"/>
        <v>0</v>
      </c>
      <c r="T124" s="28">
        <f t="shared" si="29"/>
        <v>0</v>
      </c>
      <c r="U124" s="28">
        <f t="shared" si="33"/>
        <v>0</v>
      </c>
      <c r="V124" s="28">
        <f t="shared" si="33"/>
        <v>0</v>
      </c>
      <c r="W124" s="28">
        <f t="shared" si="33"/>
        <v>0</v>
      </c>
      <c r="X124" s="28">
        <f t="shared" si="33"/>
        <v>0</v>
      </c>
      <c r="Y124" s="28">
        <f t="shared" si="33"/>
        <v>0</v>
      </c>
      <c r="Z124" s="28">
        <f t="shared" si="33"/>
        <v>0</v>
      </c>
      <c r="AA124" s="28">
        <f t="shared" si="33"/>
        <v>0</v>
      </c>
      <c r="AB124" s="28">
        <f t="shared" si="33"/>
        <v>0</v>
      </c>
      <c r="AC124" s="28">
        <f t="shared" si="33"/>
        <v>0</v>
      </c>
      <c r="AD124" s="28">
        <f t="shared" si="33"/>
        <v>0</v>
      </c>
      <c r="AE124" s="28">
        <f t="shared" si="33"/>
        <v>0</v>
      </c>
      <c r="AF124" s="28">
        <f t="shared" si="33"/>
        <v>0</v>
      </c>
      <c r="AG124" s="28">
        <f t="shared" si="30"/>
        <v>5320</v>
      </c>
      <c r="AH124" s="28">
        <f t="shared" si="30"/>
        <v>0</v>
      </c>
      <c r="AI124" s="28">
        <f t="shared" si="30"/>
        <v>0</v>
      </c>
      <c r="AJ124" s="28">
        <f t="shared" si="30"/>
        <v>0</v>
      </c>
      <c r="AK124" s="28">
        <f t="shared" si="30"/>
        <v>0</v>
      </c>
      <c r="AL124" s="28">
        <f t="shared" si="30"/>
        <v>0</v>
      </c>
      <c r="AM124" s="28">
        <f t="shared" si="30"/>
        <v>0</v>
      </c>
      <c r="AN124" s="28">
        <f t="shared" si="30"/>
        <v>0</v>
      </c>
      <c r="AO124" s="28">
        <f t="shared" si="30"/>
        <v>0</v>
      </c>
      <c r="AP124" s="28">
        <f t="shared" si="30"/>
        <v>0</v>
      </c>
      <c r="AQ124" s="28">
        <f t="shared" si="31"/>
        <v>5320</v>
      </c>
      <c r="AR124" s="28">
        <f t="shared" si="31"/>
        <v>0</v>
      </c>
      <c r="AS124" s="28">
        <f t="shared" si="31"/>
        <v>0</v>
      </c>
      <c r="AT124" s="28">
        <f t="shared" si="31"/>
        <v>0</v>
      </c>
      <c r="AU124" s="28">
        <f t="shared" si="31"/>
        <v>0</v>
      </c>
    </row>
    <row r="125" spans="2:47" outlineLevel="1">
      <c r="B125" s="25">
        <v>2047</v>
      </c>
      <c r="C125" s="26">
        <v>5299</v>
      </c>
      <c r="D125" s="28">
        <f t="shared" si="28"/>
        <v>0</v>
      </c>
      <c r="E125" s="28">
        <f t="shared" si="32"/>
        <v>0</v>
      </c>
      <c r="F125" s="28">
        <f t="shared" si="32"/>
        <v>0</v>
      </c>
      <c r="G125" s="28">
        <f t="shared" si="32"/>
        <v>0</v>
      </c>
      <c r="H125" s="28">
        <f t="shared" si="32"/>
        <v>0</v>
      </c>
      <c r="I125" s="28">
        <f t="shared" si="32"/>
        <v>0</v>
      </c>
      <c r="J125" s="28">
        <f t="shared" si="32"/>
        <v>0</v>
      </c>
      <c r="K125" s="28">
        <f t="shared" si="32"/>
        <v>0</v>
      </c>
      <c r="L125" s="28">
        <f t="shared" si="32"/>
        <v>0</v>
      </c>
      <c r="M125" s="28">
        <f t="shared" si="32"/>
        <v>0</v>
      </c>
      <c r="N125" s="28">
        <f t="shared" si="32"/>
        <v>0</v>
      </c>
      <c r="O125" s="28">
        <f t="shared" si="32"/>
        <v>0</v>
      </c>
      <c r="P125" s="28">
        <f t="shared" si="29"/>
        <v>0</v>
      </c>
      <c r="Q125" s="28">
        <f t="shared" si="29"/>
        <v>0</v>
      </c>
      <c r="R125" s="28">
        <f t="shared" si="29"/>
        <v>0</v>
      </c>
      <c r="S125" s="28">
        <f t="shared" si="29"/>
        <v>0</v>
      </c>
      <c r="T125" s="28">
        <f t="shared" si="29"/>
        <v>0</v>
      </c>
      <c r="U125" s="28">
        <f t="shared" si="33"/>
        <v>0</v>
      </c>
      <c r="V125" s="28">
        <f t="shared" si="33"/>
        <v>0</v>
      </c>
      <c r="W125" s="28">
        <f t="shared" si="33"/>
        <v>0</v>
      </c>
      <c r="X125" s="28">
        <f t="shared" si="33"/>
        <v>0</v>
      </c>
      <c r="Y125" s="28">
        <f t="shared" si="33"/>
        <v>0</v>
      </c>
      <c r="Z125" s="28">
        <f t="shared" si="33"/>
        <v>0</v>
      </c>
      <c r="AA125" s="28">
        <f t="shared" si="33"/>
        <v>0</v>
      </c>
      <c r="AB125" s="28">
        <f t="shared" si="33"/>
        <v>0</v>
      </c>
      <c r="AC125" s="28">
        <f t="shared" si="33"/>
        <v>0</v>
      </c>
      <c r="AD125" s="28">
        <f t="shared" si="33"/>
        <v>0</v>
      </c>
      <c r="AE125" s="28">
        <f t="shared" si="33"/>
        <v>0</v>
      </c>
      <c r="AF125" s="28">
        <f t="shared" si="33"/>
        <v>0</v>
      </c>
      <c r="AG125" s="28">
        <f t="shared" si="30"/>
        <v>0</v>
      </c>
      <c r="AH125" s="28">
        <f t="shared" si="30"/>
        <v>5299</v>
      </c>
      <c r="AI125" s="28">
        <f t="shared" si="30"/>
        <v>0</v>
      </c>
      <c r="AJ125" s="28">
        <f t="shared" si="30"/>
        <v>0</v>
      </c>
      <c r="AK125" s="28">
        <f t="shared" si="30"/>
        <v>0</v>
      </c>
      <c r="AL125" s="28">
        <f t="shared" si="30"/>
        <v>0</v>
      </c>
      <c r="AM125" s="28">
        <f t="shared" si="30"/>
        <v>0</v>
      </c>
      <c r="AN125" s="28">
        <f t="shared" si="30"/>
        <v>0</v>
      </c>
      <c r="AO125" s="28">
        <f t="shared" si="30"/>
        <v>0</v>
      </c>
      <c r="AP125" s="28">
        <f t="shared" si="30"/>
        <v>0</v>
      </c>
      <c r="AQ125" s="28">
        <f t="shared" si="31"/>
        <v>0</v>
      </c>
      <c r="AR125" s="28">
        <f t="shared" si="31"/>
        <v>5299</v>
      </c>
      <c r="AS125" s="28">
        <f t="shared" si="31"/>
        <v>0</v>
      </c>
      <c r="AT125" s="28">
        <f t="shared" si="31"/>
        <v>0</v>
      </c>
      <c r="AU125" s="28">
        <f t="shared" si="31"/>
        <v>0</v>
      </c>
    </row>
    <row r="126" spans="2:47" outlineLevel="1">
      <c r="B126" s="25">
        <v>2048</v>
      </c>
      <c r="C126" s="26">
        <v>5254</v>
      </c>
      <c r="D126" s="28">
        <f t="shared" si="28"/>
        <v>0</v>
      </c>
      <c r="E126" s="28">
        <f t="shared" si="32"/>
        <v>0</v>
      </c>
      <c r="F126" s="28">
        <f t="shared" si="32"/>
        <v>0</v>
      </c>
      <c r="G126" s="28">
        <f t="shared" si="32"/>
        <v>0</v>
      </c>
      <c r="H126" s="28">
        <f t="shared" si="32"/>
        <v>0</v>
      </c>
      <c r="I126" s="28">
        <f t="shared" si="32"/>
        <v>0</v>
      </c>
      <c r="J126" s="28">
        <f t="shared" si="32"/>
        <v>0</v>
      </c>
      <c r="K126" s="28">
        <f t="shared" si="32"/>
        <v>0</v>
      </c>
      <c r="L126" s="28">
        <f t="shared" si="32"/>
        <v>0</v>
      </c>
      <c r="M126" s="28">
        <f t="shared" si="32"/>
        <v>0</v>
      </c>
      <c r="N126" s="28">
        <f t="shared" si="32"/>
        <v>0</v>
      </c>
      <c r="O126" s="28">
        <f t="shared" si="32"/>
        <v>0</v>
      </c>
      <c r="P126" s="28">
        <f t="shared" si="29"/>
        <v>0</v>
      </c>
      <c r="Q126" s="28">
        <f t="shared" si="29"/>
        <v>0</v>
      </c>
      <c r="R126" s="28">
        <f t="shared" si="29"/>
        <v>0</v>
      </c>
      <c r="S126" s="28">
        <f t="shared" si="29"/>
        <v>0</v>
      </c>
      <c r="T126" s="28">
        <f t="shared" si="29"/>
        <v>0</v>
      </c>
      <c r="U126" s="28">
        <f t="shared" si="33"/>
        <v>0</v>
      </c>
      <c r="V126" s="28">
        <f t="shared" si="33"/>
        <v>0</v>
      </c>
      <c r="W126" s="28">
        <f t="shared" si="33"/>
        <v>0</v>
      </c>
      <c r="X126" s="28">
        <f t="shared" si="33"/>
        <v>0</v>
      </c>
      <c r="Y126" s="28">
        <f t="shared" si="33"/>
        <v>0</v>
      </c>
      <c r="Z126" s="28">
        <f t="shared" si="33"/>
        <v>0</v>
      </c>
      <c r="AA126" s="28">
        <f t="shared" si="33"/>
        <v>0</v>
      </c>
      <c r="AB126" s="28">
        <f t="shared" si="33"/>
        <v>0</v>
      </c>
      <c r="AC126" s="28">
        <f t="shared" si="33"/>
        <v>0</v>
      </c>
      <c r="AD126" s="28">
        <f t="shared" si="33"/>
        <v>0</v>
      </c>
      <c r="AE126" s="28">
        <f t="shared" si="33"/>
        <v>0</v>
      </c>
      <c r="AF126" s="28">
        <f t="shared" si="33"/>
        <v>0</v>
      </c>
      <c r="AG126" s="28">
        <f t="shared" si="30"/>
        <v>0</v>
      </c>
      <c r="AH126" s="28">
        <f t="shared" si="30"/>
        <v>0</v>
      </c>
      <c r="AI126" s="28">
        <f t="shared" si="30"/>
        <v>5254</v>
      </c>
      <c r="AJ126" s="28">
        <f t="shared" si="30"/>
        <v>0</v>
      </c>
      <c r="AK126" s="28">
        <f t="shared" si="30"/>
        <v>0</v>
      </c>
      <c r="AL126" s="28">
        <f t="shared" si="30"/>
        <v>0</v>
      </c>
      <c r="AM126" s="28">
        <f t="shared" si="30"/>
        <v>0</v>
      </c>
      <c r="AN126" s="28">
        <f t="shared" si="30"/>
        <v>0</v>
      </c>
      <c r="AO126" s="28">
        <f t="shared" si="30"/>
        <v>0</v>
      </c>
      <c r="AP126" s="28">
        <f t="shared" si="30"/>
        <v>0</v>
      </c>
      <c r="AQ126" s="28">
        <f t="shared" si="31"/>
        <v>0</v>
      </c>
      <c r="AR126" s="28">
        <f t="shared" si="31"/>
        <v>0</v>
      </c>
      <c r="AS126" s="28">
        <f t="shared" si="31"/>
        <v>5254</v>
      </c>
      <c r="AT126" s="28">
        <f t="shared" si="31"/>
        <v>0</v>
      </c>
      <c r="AU126" s="28">
        <f t="shared" si="31"/>
        <v>0</v>
      </c>
    </row>
    <row r="127" spans="2:47" outlineLevel="1">
      <c r="B127" s="25">
        <v>2049</v>
      </c>
      <c r="C127" s="26">
        <v>5176</v>
      </c>
      <c r="D127" s="28">
        <f t="shared" si="28"/>
        <v>0</v>
      </c>
      <c r="E127" s="28">
        <f t="shared" si="32"/>
        <v>0</v>
      </c>
      <c r="F127" s="28">
        <f t="shared" si="32"/>
        <v>0</v>
      </c>
      <c r="G127" s="28">
        <f t="shared" si="32"/>
        <v>0</v>
      </c>
      <c r="H127" s="28">
        <f t="shared" si="32"/>
        <v>0</v>
      </c>
      <c r="I127" s="28">
        <f t="shared" si="32"/>
        <v>0</v>
      </c>
      <c r="J127" s="28">
        <f t="shared" si="32"/>
        <v>0</v>
      </c>
      <c r="K127" s="28">
        <f t="shared" si="32"/>
        <v>0</v>
      </c>
      <c r="L127" s="28">
        <f t="shared" si="32"/>
        <v>0</v>
      </c>
      <c r="M127" s="28">
        <f t="shared" si="32"/>
        <v>0</v>
      </c>
      <c r="N127" s="28">
        <f t="shared" si="32"/>
        <v>0</v>
      </c>
      <c r="O127" s="28">
        <f t="shared" si="32"/>
        <v>0</v>
      </c>
      <c r="P127" s="28">
        <f t="shared" si="29"/>
        <v>0</v>
      </c>
      <c r="Q127" s="28">
        <f t="shared" si="29"/>
        <v>0</v>
      </c>
      <c r="R127" s="28">
        <f t="shared" si="29"/>
        <v>0</v>
      </c>
      <c r="S127" s="28">
        <f t="shared" si="29"/>
        <v>0</v>
      </c>
      <c r="T127" s="28">
        <f t="shared" si="29"/>
        <v>0</v>
      </c>
      <c r="U127" s="28">
        <f t="shared" si="33"/>
        <v>0</v>
      </c>
      <c r="V127" s="28">
        <f t="shared" si="33"/>
        <v>0</v>
      </c>
      <c r="W127" s="28">
        <f t="shared" si="33"/>
        <v>0</v>
      </c>
      <c r="X127" s="28">
        <f t="shared" si="33"/>
        <v>0</v>
      </c>
      <c r="Y127" s="28">
        <f t="shared" si="33"/>
        <v>0</v>
      </c>
      <c r="Z127" s="28">
        <f t="shared" si="33"/>
        <v>0</v>
      </c>
      <c r="AA127" s="28">
        <f t="shared" si="33"/>
        <v>0</v>
      </c>
      <c r="AB127" s="28">
        <f t="shared" si="33"/>
        <v>0</v>
      </c>
      <c r="AC127" s="28">
        <f t="shared" si="33"/>
        <v>0</v>
      </c>
      <c r="AD127" s="28">
        <f t="shared" si="33"/>
        <v>0</v>
      </c>
      <c r="AE127" s="28">
        <f t="shared" si="33"/>
        <v>0</v>
      </c>
      <c r="AF127" s="28">
        <f t="shared" si="33"/>
        <v>0</v>
      </c>
      <c r="AG127" s="28">
        <f t="shared" si="30"/>
        <v>0</v>
      </c>
      <c r="AH127" s="28">
        <f t="shared" si="30"/>
        <v>0</v>
      </c>
      <c r="AI127" s="28">
        <f t="shared" si="30"/>
        <v>0</v>
      </c>
      <c r="AJ127" s="28">
        <f t="shared" si="30"/>
        <v>5176</v>
      </c>
      <c r="AK127" s="28">
        <f t="shared" si="30"/>
        <v>0</v>
      </c>
      <c r="AL127" s="28">
        <f t="shared" si="30"/>
        <v>0</v>
      </c>
      <c r="AM127" s="28">
        <f t="shared" si="30"/>
        <v>0</v>
      </c>
      <c r="AN127" s="28">
        <f t="shared" si="30"/>
        <v>0</v>
      </c>
      <c r="AO127" s="28">
        <f t="shared" si="30"/>
        <v>0</v>
      </c>
      <c r="AP127" s="28">
        <f t="shared" si="30"/>
        <v>0</v>
      </c>
      <c r="AQ127" s="28">
        <f t="shared" si="31"/>
        <v>0</v>
      </c>
      <c r="AR127" s="28">
        <f t="shared" si="31"/>
        <v>0</v>
      </c>
      <c r="AS127" s="28">
        <f t="shared" si="31"/>
        <v>0</v>
      </c>
      <c r="AT127" s="28">
        <f t="shared" si="31"/>
        <v>5176</v>
      </c>
      <c r="AU127" s="28">
        <f t="shared" si="31"/>
        <v>0</v>
      </c>
    </row>
    <row r="128" spans="2:47" outlineLevel="1">
      <c r="B128" s="25">
        <v>2050</v>
      </c>
      <c r="C128" s="26">
        <v>5103</v>
      </c>
      <c r="D128" s="28">
        <f t="shared" si="28"/>
        <v>0</v>
      </c>
      <c r="E128" s="28">
        <f t="shared" si="32"/>
        <v>0</v>
      </c>
      <c r="F128" s="28">
        <f t="shared" si="32"/>
        <v>0</v>
      </c>
      <c r="G128" s="28">
        <f t="shared" si="32"/>
        <v>0</v>
      </c>
      <c r="H128" s="28">
        <f t="shared" si="32"/>
        <v>0</v>
      </c>
      <c r="I128" s="28">
        <f t="shared" si="32"/>
        <v>0</v>
      </c>
      <c r="J128" s="28">
        <f t="shared" si="32"/>
        <v>0</v>
      </c>
      <c r="K128" s="28">
        <f t="shared" si="32"/>
        <v>0</v>
      </c>
      <c r="L128" s="28">
        <f t="shared" si="32"/>
        <v>0</v>
      </c>
      <c r="M128" s="28">
        <f t="shared" si="32"/>
        <v>0</v>
      </c>
      <c r="N128" s="28">
        <f t="shared" si="32"/>
        <v>0</v>
      </c>
      <c r="O128" s="28">
        <f t="shared" si="32"/>
        <v>0</v>
      </c>
      <c r="P128" s="28">
        <f t="shared" si="29"/>
        <v>0</v>
      </c>
      <c r="Q128" s="28">
        <f t="shared" si="29"/>
        <v>0</v>
      </c>
      <c r="R128" s="28">
        <f t="shared" si="29"/>
        <v>0</v>
      </c>
      <c r="S128" s="28">
        <f t="shared" si="29"/>
        <v>0</v>
      </c>
      <c r="T128" s="28">
        <f t="shared" si="29"/>
        <v>0</v>
      </c>
      <c r="U128" s="28">
        <f t="shared" si="33"/>
        <v>0</v>
      </c>
      <c r="V128" s="28">
        <f t="shared" si="33"/>
        <v>0</v>
      </c>
      <c r="W128" s="28">
        <f t="shared" si="33"/>
        <v>0</v>
      </c>
      <c r="X128" s="28">
        <f t="shared" si="33"/>
        <v>0</v>
      </c>
      <c r="Y128" s="28">
        <f t="shared" si="33"/>
        <v>0</v>
      </c>
      <c r="Z128" s="28">
        <f t="shared" si="33"/>
        <v>0</v>
      </c>
      <c r="AA128" s="28">
        <f t="shared" si="33"/>
        <v>0</v>
      </c>
      <c r="AB128" s="28">
        <f t="shared" si="33"/>
        <v>0</v>
      </c>
      <c r="AC128" s="28">
        <f t="shared" si="33"/>
        <v>0</v>
      </c>
      <c r="AD128" s="28">
        <f t="shared" si="33"/>
        <v>0</v>
      </c>
      <c r="AE128" s="28">
        <f t="shared" si="33"/>
        <v>0</v>
      </c>
      <c r="AF128" s="28">
        <f t="shared" si="33"/>
        <v>0</v>
      </c>
      <c r="AG128" s="28">
        <f t="shared" si="30"/>
        <v>0</v>
      </c>
      <c r="AH128" s="28">
        <f t="shared" si="30"/>
        <v>0</v>
      </c>
      <c r="AI128" s="28">
        <f t="shared" si="30"/>
        <v>0</v>
      </c>
      <c r="AJ128" s="28">
        <f t="shared" si="30"/>
        <v>0</v>
      </c>
      <c r="AK128" s="28">
        <f t="shared" si="30"/>
        <v>5103</v>
      </c>
      <c r="AL128" s="28">
        <f t="shared" si="30"/>
        <v>0</v>
      </c>
      <c r="AM128" s="28">
        <f t="shared" si="30"/>
        <v>0</v>
      </c>
      <c r="AN128" s="28">
        <f t="shared" si="30"/>
        <v>0</v>
      </c>
      <c r="AO128" s="28">
        <f t="shared" si="30"/>
        <v>0</v>
      </c>
      <c r="AP128" s="28">
        <f t="shared" si="30"/>
        <v>0</v>
      </c>
      <c r="AQ128" s="28">
        <f t="shared" si="31"/>
        <v>0</v>
      </c>
      <c r="AR128" s="28">
        <f t="shared" si="31"/>
        <v>0</v>
      </c>
      <c r="AS128" s="28">
        <f t="shared" si="31"/>
        <v>0</v>
      </c>
      <c r="AT128" s="28">
        <f t="shared" si="31"/>
        <v>0</v>
      </c>
      <c r="AU128" s="28">
        <f t="shared" si="31"/>
        <v>5103</v>
      </c>
    </row>
    <row r="129" spans="2:47" outlineLevel="1">
      <c r="B129" s="25">
        <v>2051</v>
      </c>
      <c r="C129" s="26">
        <v>5130</v>
      </c>
      <c r="D129" s="28">
        <f t="shared" si="28"/>
        <v>0</v>
      </c>
      <c r="E129" s="28">
        <f t="shared" si="32"/>
        <v>0</v>
      </c>
      <c r="F129" s="28">
        <f t="shared" si="32"/>
        <v>0</v>
      </c>
      <c r="G129" s="28">
        <f t="shared" si="32"/>
        <v>0</v>
      </c>
      <c r="H129" s="28">
        <f t="shared" si="32"/>
        <v>0</v>
      </c>
      <c r="I129" s="28">
        <f t="shared" si="32"/>
        <v>0</v>
      </c>
      <c r="J129" s="28">
        <f t="shared" si="32"/>
        <v>0</v>
      </c>
      <c r="K129" s="28">
        <f t="shared" si="32"/>
        <v>0</v>
      </c>
      <c r="L129" s="28">
        <f t="shared" si="32"/>
        <v>0</v>
      </c>
      <c r="M129" s="28">
        <f t="shared" si="32"/>
        <v>0</v>
      </c>
      <c r="N129" s="28">
        <f t="shared" si="32"/>
        <v>0</v>
      </c>
      <c r="O129" s="28">
        <f t="shared" si="32"/>
        <v>0</v>
      </c>
      <c r="P129" s="28">
        <f t="shared" si="29"/>
        <v>0</v>
      </c>
      <c r="Q129" s="28">
        <f t="shared" si="29"/>
        <v>0</v>
      </c>
      <c r="R129" s="28">
        <f t="shared" si="29"/>
        <v>0</v>
      </c>
      <c r="S129" s="28">
        <f t="shared" si="29"/>
        <v>0</v>
      </c>
      <c r="T129" s="28">
        <f t="shared" si="29"/>
        <v>0</v>
      </c>
      <c r="U129" s="28">
        <f t="shared" si="33"/>
        <v>0</v>
      </c>
      <c r="V129" s="28">
        <f t="shared" si="33"/>
        <v>0</v>
      </c>
      <c r="W129" s="28">
        <f t="shared" si="33"/>
        <v>0</v>
      </c>
      <c r="X129" s="28">
        <f t="shared" si="33"/>
        <v>0</v>
      </c>
      <c r="Y129" s="28">
        <f t="shared" si="33"/>
        <v>0</v>
      </c>
      <c r="Z129" s="28">
        <f t="shared" si="33"/>
        <v>0</v>
      </c>
      <c r="AA129" s="28">
        <f t="shared" si="33"/>
        <v>0</v>
      </c>
      <c r="AB129" s="28">
        <f t="shared" si="33"/>
        <v>0</v>
      </c>
      <c r="AC129" s="28">
        <f t="shared" si="33"/>
        <v>0</v>
      </c>
      <c r="AD129" s="28">
        <f t="shared" si="33"/>
        <v>0</v>
      </c>
      <c r="AE129" s="28">
        <f t="shared" si="33"/>
        <v>0</v>
      </c>
      <c r="AF129" s="28">
        <f t="shared" si="33"/>
        <v>0</v>
      </c>
      <c r="AG129" s="28">
        <f t="shared" si="30"/>
        <v>0</v>
      </c>
      <c r="AH129" s="28">
        <f t="shared" si="30"/>
        <v>0</v>
      </c>
      <c r="AI129" s="28">
        <f t="shared" si="30"/>
        <v>0</v>
      </c>
      <c r="AJ129" s="28">
        <f t="shared" si="30"/>
        <v>0</v>
      </c>
      <c r="AK129" s="28">
        <f t="shared" si="30"/>
        <v>0</v>
      </c>
      <c r="AL129" s="28">
        <f t="shared" si="30"/>
        <v>5130</v>
      </c>
      <c r="AM129" s="28">
        <f t="shared" si="30"/>
        <v>0</v>
      </c>
      <c r="AN129" s="28">
        <f t="shared" si="30"/>
        <v>0</v>
      </c>
      <c r="AO129" s="28">
        <f t="shared" si="30"/>
        <v>0</v>
      </c>
      <c r="AP129" s="28">
        <f t="shared" si="30"/>
        <v>0</v>
      </c>
      <c r="AQ129" s="28">
        <f t="shared" si="31"/>
        <v>0</v>
      </c>
      <c r="AR129" s="28">
        <f t="shared" si="31"/>
        <v>0</v>
      </c>
      <c r="AS129" s="28">
        <f t="shared" si="31"/>
        <v>0</v>
      </c>
      <c r="AT129" s="28">
        <f t="shared" si="31"/>
        <v>0</v>
      </c>
      <c r="AU129" s="28">
        <f t="shared" si="31"/>
        <v>0</v>
      </c>
    </row>
    <row r="130" spans="2:47" outlineLevel="1">
      <c r="B130" s="25">
        <v>2052</v>
      </c>
      <c r="C130" s="26">
        <v>4938</v>
      </c>
      <c r="D130" s="28">
        <f t="shared" si="28"/>
        <v>0</v>
      </c>
      <c r="E130" s="28">
        <f t="shared" si="32"/>
        <v>0</v>
      </c>
      <c r="F130" s="28">
        <f t="shared" si="32"/>
        <v>0</v>
      </c>
      <c r="G130" s="28">
        <f t="shared" si="32"/>
        <v>0</v>
      </c>
      <c r="H130" s="28">
        <f t="shared" si="32"/>
        <v>0</v>
      </c>
      <c r="I130" s="28">
        <f t="shared" si="32"/>
        <v>0</v>
      </c>
      <c r="J130" s="28">
        <f t="shared" si="32"/>
        <v>0</v>
      </c>
      <c r="K130" s="28">
        <f t="shared" si="32"/>
        <v>0</v>
      </c>
      <c r="L130" s="28">
        <f t="shared" si="32"/>
        <v>0</v>
      </c>
      <c r="M130" s="28">
        <f t="shared" si="32"/>
        <v>0</v>
      </c>
      <c r="N130" s="28">
        <f t="shared" si="32"/>
        <v>0</v>
      </c>
      <c r="O130" s="28">
        <f t="shared" si="32"/>
        <v>0</v>
      </c>
      <c r="P130" s="28">
        <f t="shared" si="29"/>
        <v>0</v>
      </c>
      <c r="Q130" s="28">
        <f t="shared" si="29"/>
        <v>0</v>
      </c>
      <c r="R130" s="28">
        <f t="shared" si="29"/>
        <v>0</v>
      </c>
      <c r="S130" s="28">
        <f t="shared" si="29"/>
        <v>0</v>
      </c>
      <c r="T130" s="28">
        <f t="shared" si="29"/>
        <v>0</v>
      </c>
      <c r="U130" s="28">
        <f t="shared" si="33"/>
        <v>0</v>
      </c>
      <c r="V130" s="28">
        <f t="shared" si="33"/>
        <v>0</v>
      </c>
      <c r="W130" s="28">
        <f t="shared" si="33"/>
        <v>0</v>
      </c>
      <c r="X130" s="28">
        <f t="shared" si="33"/>
        <v>0</v>
      </c>
      <c r="Y130" s="28">
        <f t="shared" si="33"/>
        <v>0</v>
      </c>
      <c r="Z130" s="28">
        <f t="shared" si="33"/>
        <v>0</v>
      </c>
      <c r="AA130" s="28">
        <f t="shared" si="33"/>
        <v>0</v>
      </c>
      <c r="AB130" s="28">
        <f t="shared" si="33"/>
        <v>0</v>
      </c>
      <c r="AC130" s="28">
        <f t="shared" si="33"/>
        <v>0</v>
      </c>
      <c r="AD130" s="28">
        <f t="shared" si="33"/>
        <v>0</v>
      </c>
      <c r="AE130" s="28">
        <f t="shared" si="33"/>
        <v>0</v>
      </c>
      <c r="AF130" s="28">
        <f t="shared" si="33"/>
        <v>0</v>
      </c>
      <c r="AG130" s="28">
        <f t="shared" si="30"/>
        <v>0</v>
      </c>
      <c r="AH130" s="28">
        <f t="shared" si="30"/>
        <v>0</v>
      </c>
      <c r="AI130" s="28">
        <f t="shared" si="30"/>
        <v>0</v>
      </c>
      <c r="AJ130" s="28">
        <f t="shared" si="30"/>
        <v>0</v>
      </c>
      <c r="AK130" s="28">
        <f t="shared" si="30"/>
        <v>0</v>
      </c>
      <c r="AL130" s="28">
        <f t="shared" si="30"/>
        <v>0</v>
      </c>
      <c r="AM130" s="28">
        <f t="shared" si="30"/>
        <v>4938</v>
      </c>
      <c r="AN130" s="28">
        <f t="shared" si="30"/>
        <v>0</v>
      </c>
      <c r="AO130" s="28">
        <f t="shared" si="30"/>
        <v>0</v>
      </c>
      <c r="AP130" s="28">
        <f t="shared" si="30"/>
        <v>0</v>
      </c>
      <c r="AQ130" s="28">
        <f t="shared" si="31"/>
        <v>0</v>
      </c>
      <c r="AR130" s="28">
        <f t="shared" si="31"/>
        <v>0</v>
      </c>
      <c r="AS130" s="28">
        <f t="shared" si="31"/>
        <v>0</v>
      </c>
      <c r="AT130" s="28">
        <f t="shared" si="31"/>
        <v>0</v>
      </c>
      <c r="AU130" s="28">
        <f t="shared" si="31"/>
        <v>0</v>
      </c>
    </row>
    <row r="131" spans="2:47" outlineLevel="1">
      <c r="B131" s="25">
        <v>2053</v>
      </c>
      <c r="C131" s="26">
        <v>4900</v>
      </c>
      <c r="D131" s="28">
        <f t="shared" si="28"/>
        <v>0</v>
      </c>
      <c r="E131" s="28">
        <f t="shared" ref="E131:V138" si="34">+IF(E$94&lt;$B131,0,IF(MOD(E$94-$B131,$D$86)=0,1,0))*$C131</f>
        <v>0</v>
      </c>
      <c r="F131" s="28">
        <f t="shared" si="34"/>
        <v>0</v>
      </c>
      <c r="G131" s="28">
        <f t="shared" si="34"/>
        <v>0</v>
      </c>
      <c r="H131" s="28">
        <f t="shared" si="34"/>
        <v>0</v>
      </c>
      <c r="I131" s="28">
        <f t="shared" si="34"/>
        <v>0</v>
      </c>
      <c r="J131" s="28">
        <f t="shared" si="34"/>
        <v>0</v>
      </c>
      <c r="K131" s="28">
        <f t="shared" si="34"/>
        <v>0</v>
      </c>
      <c r="L131" s="28">
        <f t="shared" si="34"/>
        <v>0</v>
      </c>
      <c r="M131" s="28">
        <f t="shared" si="34"/>
        <v>0</v>
      </c>
      <c r="N131" s="28">
        <f t="shared" si="34"/>
        <v>0</v>
      </c>
      <c r="O131" s="28">
        <f t="shared" si="34"/>
        <v>0</v>
      </c>
      <c r="P131" s="28">
        <f t="shared" si="29"/>
        <v>0</v>
      </c>
      <c r="Q131" s="28">
        <f t="shared" si="34"/>
        <v>0</v>
      </c>
      <c r="R131" s="28">
        <f t="shared" si="34"/>
        <v>0</v>
      </c>
      <c r="S131" s="28">
        <f t="shared" si="34"/>
        <v>0</v>
      </c>
      <c r="T131" s="28">
        <f t="shared" si="34"/>
        <v>0</v>
      </c>
      <c r="U131" s="28">
        <f t="shared" si="33"/>
        <v>0</v>
      </c>
      <c r="V131" s="28">
        <f t="shared" si="34"/>
        <v>0</v>
      </c>
      <c r="W131" s="28">
        <f t="shared" si="33"/>
        <v>0</v>
      </c>
      <c r="X131" s="28">
        <f t="shared" si="33"/>
        <v>0</v>
      </c>
      <c r="Y131" s="28">
        <f t="shared" si="33"/>
        <v>0</v>
      </c>
      <c r="Z131" s="28">
        <f t="shared" si="33"/>
        <v>0</v>
      </c>
      <c r="AA131" s="28">
        <f t="shared" si="33"/>
        <v>0</v>
      </c>
      <c r="AB131" s="28">
        <f t="shared" si="33"/>
        <v>0</v>
      </c>
      <c r="AC131" s="28">
        <f t="shared" si="33"/>
        <v>0</v>
      </c>
      <c r="AD131" s="28">
        <f t="shared" si="33"/>
        <v>0</v>
      </c>
      <c r="AE131" s="28">
        <f t="shared" si="33"/>
        <v>0</v>
      </c>
      <c r="AF131" s="28">
        <f t="shared" si="33"/>
        <v>0</v>
      </c>
      <c r="AG131" s="28">
        <f t="shared" si="30"/>
        <v>0</v>
      </c>
      <c r="AH131" s="28">
        <f t="shared" si="33"/>
        <v>0</v>
      </c>
      <c r="AI131" s="28">
        <f t="shared" si="33"/>
        <v>0</v>
      </c>
      <c r="AJ131" s="28">
        <f t="shared" si="30"/>
        <v>0</v>
      </c>
      <c r="AK131" s="28">
        <f t="shared" si="30"/>
        <v>0</v>
      </c>
      <c r="AL131" s="28">
        <f t="shared" si="30"/>
        <v>0</v>
      </c>
      <c r="AM131" s="28">
        <f t="shared" si="30"/>
        <v>0</v>
      </c>
      <c r="AN131" s="28">
        <f t="shared" si="30"/>
        <v>4900</v>
      </c>
      <c r="AO131" s="28">
        <f t="shared" si="30"/>
        <v>0</v>
      </c>
      <c r="AP131" s="28">
        <f t="shared" si="30"/>
        <v>0</v>
      </c>
      <c r="AQ131" s="28">
        <f t="shared" si="31"/>
        <v>0</v>
      </c>
      <c r="AR131" s="28">
        <f t="shared" si="31"/>
        <v>0</v>
      </c>
      <c r="AS131" s="28">
        <f t="shared" si="31"/>
        <v>0</v>
      </c>
      <c r="AT131" s="28">
        <f t="shared" si="31"/>
        <v>0</v>
      </c>
      <c r="AU131" s="28">
        <f t="shared" si="31"/>
        <v>0</v>
      </c>
    </row>
    <row r="132" spans="2:47" outlineLevel="1">
      <c r="B132" s="25">
        <v>2054</v>
      </c>
      <c r="C132" s="26">
        <v>4920</v>
      </c>
      <c r="D132" s="28">
        <f t="shared" si="28"/>
        <v>0</v>
      </c>
      <c r="E132" s="28">
        <f t="shared" si="34"/>
        <v>0</v>
      </c>
      <c r="F132" s="28">
        <f t="shared" si="34"/>
        <v>0</v>
      </c>
      <c r="G132" s="28">
        <f t="shared" si="34"/>
        <v>0</v>
      </c>
      <c r="H132" s="28">
        <f t="shared" si="34"/>
        <v>0</v>
      </c>
      <c r="I132" s="28">
        <f t="shared" si="34"/>
        <v>0</v>
      </c>
      <c r="J132" s="28">
        <f t="shared" si="34"/>
        <v>0</v>
      </c>
      <c r="K132" s="28">
        <f t="shared" si="34"/>
        <v>0</v>
      </c>
      <c r="L132" s="28">
        <f t="shared" si="34"/>
        <v>0</v>
      </c>
      <c r="M132" s="28">
        <f t="shared" si="34"/>
        <v>0</v>
      </c>
      <c r="N132" s="28">
        <f t="shared" si="34"/>
        <v>0</v>
      </c>
      <c r="O132" s="28">
        <f t="shared" si="34"/>
        <v>0</v>
      </c>
      <c r="P132" s="28">
        <f t="shared" si="29"/>
        <v>0</v>
      </c>
      <c r="Q132" s="28">
        <f t="shared" si="34"/>
        <v>0</v>
      </c>
      <c r="R132" s="28">
        <f t="shared" si="34"/>
        <v>0</v>
      </c>
      <c r="S132" s="28">
        <f t="shared" si="34"/>
        <v>0</v>
      </c>
      <c r="T132" s="28">
        <f t="shared" si="34"/>
        <v>0</v>
      </c>
      <c r="U132" s="28">
        <f t="shared" si="33"/>
        <v>0</v>
      </c>
      <c r="V132" s="28">
        <f t="shared" si="33"/>
        <v>0</v>
      </c>
      <c r="W132" s="28">
        <f t="shared" si="33"/>
        <v>0</v>
      </c>
      <c r="X132" s="28">
        <f t="shared" si="33"/>
        <v>0</v>
      </c>
      <c r="Y132" s="28">
        <f t="shared" si="33"/>
        <v>0</v>
      </c>
      <c r="Z132" s="28">
        <f t="shared" si="33"/>
        <v>0</v>
      </c>
      <c r="AA132" s="28">
        <f t="shared" si="33"/>
        <v>0</v>
      </c>
      <c r="AB132" s="28">
        <f t="shared" si="33"/>
        <v>0</v>
      </c>
      <c r="AC132" s="28">
        <f t="shared" si="33"/>
        <v>0</v>
      </c>
      <c r="AD132" s="28">
        <f t="shared" si="33"/>
        <v>0</v>
      </c>
      <c r="AE132" s="28">
        <f t="shared" si="33"/>
        <v>0</v>
      </c>
      <c r="AF132" s="28">
        <f t="shared" si="33"/>
        <v>0</v>
      </c>
      <c r="AG132" s="28">
        <f t="shared" si="30"/>
        <v>0</v>
      </c>
      <c r="AH132" s="28">
        <f t="shared" si="33"/>
        <v>0</v>
      </c>
      <c r="AI132" s="28">
        <f t="shared" si="33"/>
        <v>0</v>
      </c>
      <c r="AJ132" s="28">
        <f t="shared" si="30"/>
        <v>0</v>
      </c>
      <c r="AK132" s="28">
        <f t="shared" si="30"/>
        <v>0</v>
      </c>
      <c r="AL132" s="28">
        <f t="shared" si="30"/>
        <v>0</v>
      </c>
      <c r="AM132" s="28">
        <f t="shared" si="30"/>
        <v>0</v>
      </c>
      <c r="AN132" s="28">
        <f t="shared" si="30"/>
        <v>0</v>
      </c>
      <c r="AO132" s="28">
        <f t="shared" si="30"/>
        <v>4920</v>
      </c>
      <c r="AP132" s="28">
        <f t="shared" si="30"/>
        <v>0</v>
      </c>
      <c r="AQ132" s="28">
        <f t="shared" si="31"/>
        <v>0</v>
      </c>
      <c r="AR132" s="28">
        <f t="shared" si="31"/>
        <v>0</v>
      </c>
      <c r="AS132" s="28">
        <f t="shared" si="31"/>
        <v>0</v>
      </c>
      <c r="AT132" s="28">
        <f t="shared" si="31"/>
        <v>0</v>
      </c>
      <c r="AU132" s="28">
        <f t="shared" si="31"/>
        <v>0</v>
      </c>
    </row>
    <row r="133" spans="2:47" outlineLevel="1">
      <c r="B133" s="25">
        <v>2055</v>
      </c>
      <c r="C133" s="26">
        <v>4962</v>
      </c>
      <c r="D133" s="28">
        <f t="shared" si="28"/>
        <v>0</v>
      </c>
      <c r="E133" s="28">
        <f t="shared" si="34"/>
        <v>0</v>
      </c>
      <c r="F133" s="28">
        <f t="shared" si="34"/>
        <v>0</v>
      </c>
      <c r="G133" s="28">
        <f t="shared" si="34"/>
        <v>0</v>
      </c>
      <c r="H133" s="28">
        <f t="shared" si="34"/>
        <v>0</v>
      </c>
      <c r="I133" s="28">
        <f t="shared" si="34"/>
        <v>0</v>
      </c>
      <c r="J133" s="28">
        <f t="shared" si="34"/>
        <v>0</v>
      </c>
      <c r="K133" s="28">
        <f t="shared" si="34"/>
        <v>0</v>
      </c>
      <c r="L133" s="28">
        <f t="shared" si="34"/>
        <v>0</v>
      </c>
      <c r="M133" s="28">
        <f t="shared" si="34"/>
        <v>0</v>
      </c>
      <c r="N133" s="28">
        <f t="shared" si="34"/>
        <v>0</v>
      </c>
      <c r="O133" s="28">
        <f t="shared" si="34"/>
        <v>0</v>
      </c>
      <c r="P133" s="28">
        <f t="shared" si="29"/>
        <v>0</v>
      </c>
      <c r="Q133" s="28">
        <f t="shared" si="34"/>
        <v>0</v>
      </c>
      <c r="R133" s="28">
        <f t="shared" si="34"/>
        <v>0</v>
      </c>
      <c r="S133" s="28">
        <f t="shared" si="34"/>
        <v>0</v>
      </c>
      <c r="T133" s="28">
        <f t="shared" si="34"/>
        <v>0</v>
      </c>
      <c r="U133" s="28">
        <f t="shared" si="33"/>
        <v>0</v>
      </c>
      <c r="V133" s="28">
        <f t="shared" si="33"/>
        <v>0</v>
      </c>
      <c r="W133" s="28">
        <f t="shared" si="33"/>
        <v>0</v>
      </c>
      <c r="X133" s="28">
        <f t="shared" si="33"/>
        <v>0</v>
      </c>
      <c r="Y133" s="28">
        <f t="shared" si="33"/>
        <v>0</v>
      </c>
      <c r="Z133" s="28">
        <f t="shared" si="33"/>
        <v>0</v>
      </c>
      <c r="AA133" s="28">
        <f t="shared" si="33"/>
        <v>0</v>
      </c>
      <c r="AB133" s="28">
        <f t="shared" si="33"/>
        <v>0</v>
      </c>
      <c r="AC133" s="28">
        <f t="shared" si="33"/>
        <v>0</v>
      </c>
      <c r="AD133" s="28">
        <f t="shared" si="33"/>
        <v>0</v>
      </c>
      <c r="AE133" s="28">
        <f t="shared" si="33"/>
        <v>0</v>
      </c>
      <c r="AF133" s="28">
        <f t="shared" si="33"/>
        <v>0</v>
      </c>
      <c r="AG133" s="28">
        <f t="shared" si="30"/>
        <v>0</v>
      </c>
      <c r="AH133" s="28">
        <f t="shared" si="33"/>
        <v>0</v>
      </c>
      <c r="AI133" s="28">
        <f t="shared" si="33"/>
        <v>0</v>
      </c>
      <c r="AJ133" s="28">
        <f t="shared" si="30"/>
        <v>0</v>
      </c>
      <c r="AK133" s="28">
        <f t="shared" si="30"/>
        <v>0</v>
      </c>
      <c r="AL133" s="28">
        <f t="shared" si="30"/>
        <v>0</v>
      </c>
      <c r="AM133" s="28">
        <f t="shared" si="30"/>
        <v>0</v>
      </c>
      <c r="AN133" s="28">
        <f t="shared" si="30"/>
        <v>0</v>
      </c>
      <c r="AO133" s="28">
        <f t="shared" si="30"/>
        <v>0</v>
      </c>
      <c r="AP133" s="28">
        <f t="shared" si="30"/>
        <v>4962</v>
      </c>
      <c r="AQ133" s="28">
        <f t="shared" si="31"/>
        <v>0</v>
      </c>
      <c r="AR133" s="28">
        <f t="shared" si="31"/>
        <v>0</v>
      </c>
      <c r="AS133" s="28">
        <f t="shared" si="31"/>
        <v>0</v>
      </c>
      <c r="AT133" s="28">
        <f t="shared" si="31"/>
        <v>0</v>
      </c>
      <c r="AU133" s="28">
        <f t="shared" si="31"/>
        <v>0</v>
      </c>
    </row>
    <row r="134" spans="2:47" outlineLevel="1">
      <c r="B134" s="25">
        <v>2056</v>
      </c>
      <c r="C134" s="26">
        <v>5005</v>
      </c>
      <c r="D134" s="28">
        <f t="shared" si="28"/>
        <v>0</v>
      </c>
      <c r="E134" s="28">
        <f t="shared" si="34"/>
        <v>0</v>
      </c>
      <c r="F134" s="28">
        <f t="shared" si="34"/>
        <v>0</v>
      </c>
      <c r="G134" s="28">
        <f t="shared" si="34"/>
        <v>0</v>
      </c>
      <c r="H134" s="28">
        <f t="shared" si="34"/>
        <v>0</v>
      </c>
      <c r="I134" s="28">
        <f t="shared" si="34"/>
        <v>0</v>
      </c>
      <c r="J134" s="28">
        <f t="shared" si="34"/>
        <v>0</v>
      </c>
      <c r="K134" s="28">
        <f t="shared" si="34"/>
        <v>0</v>
      </c>
      <c r="L134" s="28">
        <f t="shared" si="34"/>
        <v>0</v>
      </c>
      <c r="M134" s="28">
        <f t="shared" si="34"/>
        <v>0</v>
      </c>
      <c r="N134" s="28">
        <f t="shared" si="34"/>
        <v>0</v>
      </c>
      <c r="O134" s="28">
        <f t="shared" si="34"/>
        <v>0</v>
      </c>
      <c r="P134" s="28">
        <f t="shared" si="29"/>
        <v>0</v>
      </c>
      <c r="Q134" s="28">
        <f t="shared" si="34"/>
        <v>0</v>
      </c>
      <c r="R134" s="28">
        <f t="shared" si="34"/>
        <v>0</v>
      </c>
      <c r="S134" s="28">
        <f t="shared" si="34"/>
        <v>0</v>
      </c>
      <c r="T134" s="28">
        <f t="shared" si="34"/>
        <v>0</v>
      </c>
      <c r="U134" s="28">
        <f t="shared" si="33"/>
        <v>0</v>
      </c>
      <c r="V134" s="28">
        <f t="shared" si="33"/>
        <v>0</v>
      </c>
      <c r="W134" s="28">
        <f t="shared" si="33"/>
        <v>0</v>
      </c>
      <c r="X134" s="28">
        <f t="shared" si="33"/>
        <v>0</v>
      </c>
      <c r="Y134" s="28">
        <f t="shared" si="33"/>
        <v>0</v>
      </c>
      <c r="Z134" s="28">
        <f t="shared" si="33"/>
        <v>0</v>
      </c>
      <c r="AA134" s="28">
        <f t="shared" si="33"/>
        <v>0</v>
      </c>
      <c r="AB134" s="28">
        <f t="shared" si="33"/>
        <v>0</v>
      </c>
      <c r="AC134" s="28">
        <f t="shared" si="33"/>
        <v>0</v>
      </c>
      <c r="AD134" s="28">
        <f t="shared" si="33"/>
        <v>0</v>
      </c>
      <c r="AE134" s="28">
        <f t="shared" si="33"/>
        <v>0</v>
      </c>
      <c r="AF134" s="28">
        <f t="shared" si="33"/>
        <v>0</v>
      </c>
      <c r="AG134" s="28">
        <f t="shared" si="30"/>
        <v>0</v>
      </c>
      <c r="AH134" s="28">
        <f t="shared" si="33"/>
        <v>0</v>
      </c>
      <c r="AI134" s="28">
        <f t="shared" si="33"/>
        <v>0</v>
      </c>
      <c r="AJ134" s="28">
        <f t="shared" si="30"/>
        <v>0</v>
      </c>
      <c r="AK134" s="28">
        <f t="shared" si="30"/>
        <v>0</v>
      </c>
      <c r="AL134" s="28">
        <f t="shared" si="30"/>
        <v>0</v>
      </c>
      <c r="AM134" s="28">
        <f t="shared" si="30"/>
        <v>0</v>
      </c>
      <c r="AN134" s="28">
        <f t="shared" si="30"/>
        <v>0</v>
      </c>
      <c r="AO134" s="28">
        <f t="shared" si="30"/>
        <v>0</v>
      </c>
      <c r="AP134" s="28">
        <f t="shared" si="30"/>
        <v>0</v>
      </c>
      <c r="AQ134" s="28">
        <f t="shared" si="31"/>
        <v>5005</v>
      </c>
      <c r="AR134" s="28">
        <f t="shared" si="31"/>
        <v>0</v>
      </c>
      <c r="AS134" s="28">
        <f t="shared" si="31"/>
        <v>0</v>
      </c>
      <c r="AT134" s="28">
        <f t="shared" si="31"/>
        <v>0</v>
      </c>
      <c r="AU134" s="28">
        <f t="shared" si="31"/>
        <v>0</v>
      </c>
    </row>
    <row r="135" spans="2:47" outlineLevel="1">
      <c r="B135" s="25">
        <v>2057</v>
      </c>
      <c r="C135" s="26">
        <v>5048</v>
      </c>
      <c r="D135" s="28">
        <f t="shared" si="28"/>
        <v>0</v>
      </c>
      <c r="E135" s="28">
        <f t="shared" si="34"/>
        <v>0</v>
      </c>
      <c r="F135" s="28">
        <f t="shared" si="34"/>
        <v>0</v>
      </c>
      <c r="G135" s="28">
        <f t="shared" si="34"/>
        <v>0</v>
      </c>
      <c r="H135" s="28">
        <f t="shared" si="34"/>
        <v>0</v>
      </c>
      <c r="I135" s="28">
        <f t="shared" si="34"/>
        <v>0</v>
      </c>
      <c r="J135" s="28">
        <f t="shared" si="34"/>
        <v>0</v>
      </c>
      <c r="K135" s="28">
        <f t="shared" si="34"/>
        <v>0</v>
      </c>
      <c r="L135" s="28">
        <f t="shared" si="34"/>
        <v>0</v>
      </c>
      <c r="M135" s="28">
        <f t="shared" si="34"/>
        <v>0</v>
      </c>
      <c r="N135" s="28">
        <f t="shared" si="34"/>
        <v>0</v>
      </c>
      <c r="O135" s="28">
        <f t="shared" si="34"/>
        <v>0</v>
      </c>
      <c r="P135" s="28">
        <f t="shared" si="29"/>
        <v>0</v>
      </c>
      <c r="Q135" s="28">
        <f t="shared" si="34"/>
        <v>0</v>
      </c>
      <c r="R135" s="28">
        <f t="shared" si="34"/>
        <v>0</v>
      </c>
      <c r="S135" s="28">
        <f t="shared" si="34"/>
        <v>0</v>
      </c>
      <c r="T135" s="28">
        <f t="shared" si="34"/>
        <v>0</v>
      </c>
      <c r="U135" s="28">
        <f t="shared" si="33"/>
        <v>0</v>
      </c>
      <c r="V135" s="28">
        <f t="shared" si="33"/>
        <v>0</v>
      </c>
      <c r="W135" s="28">
        <f t="shared" si="33"/>
        <v>0</v>
      </c>
      <c r="X135" s="28">
        <f t="shared" si="33"/>
        <v>0</v>
      </c>
      <c r="Y135" s="28">
        <f t="shared" si="33"/>
        <v>0</v>
      </c>
      <c r="Z135" s="28">
        <f t="shared" si="33"/>
        <v>0</v>
      </c>
      <c r="AA135" s="28">
        <f t="shared" si="33"/>
        <v>0</v>
      </c>
      <c r="AB135" s="28">
        <f t="shared" si="33"/>
        <v>0</v>
      </c>
      <c r="AC135" s="28">
        <f t="shared" si="33"/>
        <v>0</v>
      </c>
      <c r="AD135" s="28">
        <f t="shared" si="33"/>
        <v>0</v>
      </c>
      <c r="AE135" s="28">
        <f t="shared" si="33"/>
        <v>0</v>
      </c>
      <c r="AF135" s="28">
        <f t="shared" si="33"/>
        <v>0</v>
      </c>
      <c r="AG135" s="28">
        <f t="shared" si="30"/>
        <v>0</v>
      </c>
      <c r="AH135" s="28">
        <f t="shared" si="33"/>
        <v>0</v>
      </c>
      <c r="AI135" s="28">
        <f t="shared" si="33"/>
        <v>0</v>
      </c>
      <c r="AJ135" s="28">
        <f t="shared" si="30"/>
        <v>0</v>
      </c>
      <c r="AK135" s="28">
        <f t="shared" si="30"/>
        <v>0</v>
      </c>
      <c r="AL135" s="28">
        <f t="shared" si="30"/>
        <v>0</v>
      </c>
      <c r="AM135" s="28">
        <f t="shared" si="30"/>
        <v>0</v>
      </c>
      <c r="AN135" s="28">
        <f t="shared" si="30"/>
        <v>0</v>
      </c>
      <c r="AO135" s="28">
        <f t="shared" si="30"/>
        <v>0</v>
      </c>
      <c r="AP135" s="28">
        <f t="shared" si="30"/>
        <v>0</v>
      </c>
      <c r="AQ135" s="28">
        <f t="shared" si="31"/>
        <v>0</v>
      </c>
      <c r="AR135" s="28">
        <f t="shared" si="31"/>
        <v>5048</v>
      </c>
      <c r="AS135" s="28">
        <f t="shared" si="31"/>
        <v>0</v>
      </c>
      <c r="AT135" s="28">
        <f t="shared" si="31"/>
        <v>0</v>
      </c>
      <c r="AU135" s="28">
        <f t="shared" si="31"/>
        <v>0</v>
      </c>
    </row>
    <row r="136" spans="2:47" outlineLevel="1">
      <c r="B136" s="25">
        <v>2058</v>
      </c>
      <c r="C136" s="26">
        <v>5092</v>
      </c>
      <c r="D136" s="28">
        <f t="shared" si="28"/>
        <v>0</v>
      </c>
      <c r="E136" s="28">
        <f t="shared" si="34"/>
        <v>0</v>
      </c>
      <c r="F136" s="28">
        <f t="shared" si="34"/>
        <v>0</v>
      </c>
      <c r="G136" s="28">
        <f t="shared" si="34"/>
        <v>0</v>
      </c>
      <c r="H136" s="28">
        <f t="shared" si="34"/>
        <v>0</v>
      </c>
      <c r="I136" s="28">
        <f t="shared" si="34"/>
        <v>0</v>
      </c>
      <c r="J136" s="28">
        <f t="shared" si="34"/>
        <v>0</v>
      </c>
      <c r="K136" s="28">
        <f t="shared" si="34"/>
        <v>0</v>
      </c>
      <c r="L136" s="28">
        <f t="shared" si="34"/>
        <v>0</v>
      </c>
      <c r="M136" s="28">
        <f t="shared" si="34"/>
        <v>0</v>
      </c>
      <c r="N136" s="28">
        <f t="shared" si="34"/>
        <v>0</v>
      </c>
      <c r="O136" s="28">
        <f t="shared" si="34"/>
        <v>0</v>
      </c>
      <c r="P136" s="28">
        <f t="shared" si="29"/>
        <v>0</v>
      </c>
      <c r="Q136" s="28">
        <f t="shared" si="34"/>
        <v>0</v>
      </c>
      <c r="R136" s="28">
        <f t="shared" si="34"/>
        <v>0</v>
      </c>
      <c r="S136" s="28">
        <f t="shared" si="34"/>
        <v>0</v>
      </c>
      <c r="T136" s="28">
        <f t="shared" si="34"/>
        <v>0</v>
      </c>
      <c r="U136" s="28">
        <f t="shared" si="33"/>
        <v>0</v>
      </c>
      <c r="V136" s="28">
        <f t="shared" si="33"/>
        <v>0</v>
      </c>
      <c r="W136" s="28">
        <f t="shared" si="33"/>
        <v>0</v>
      </c>
      <c r="X136" s="28">
        <f t="shared" si="33"/>
        <v>0</v>
      </c>
      <c r="Y136" s="28">
        <f t="shared" si="33"/>
        <v>0</v>
      </c>
      <c r="Z136" s="28">
        <f t="shared" si="33"/>
        <v>0</v>
      </c>
      <c r="AA136" s="28">
        <f t="shared" ref="V136:AJ138" si="35">+IF(AA$94&lt;$B136,0,IF(MOD(AA$94-$B136,$D$86)=0,1,0))*$C136</f>
        <v>0</v>
      </c>
      <c r="AB136" s="28">
        <f t="shared" si="35"/>
        <v>0</v>
      </c>
      <c r="AC136" s="28">
        <f t="shared" si="35"/>
        <v>0</v>
      </c>
      <c r="AD136" s="28">
        <f t="shared" si="35"/>
        <v>0</v>
      </c>
      <c r="AE136" s="28">
        <f t="shared" si="35"/>
        <v>0</v>
      </c>
      <c r="AF136" s="28">
        <f t="shared" si="35"/>
        <v>0</v>
      </c>
      <c r="AG136" s="28">
        <f t="shared" si="30"/>
        <v>0</v>
      </c>
      <c r="AH136" s="28">
        <f t="shared" si="35"/>
        <v>0</v>
      </c>
      <c r="AI136" s="28">
        <f t="shared" si="35"/>
        <v>0</v>
      </c>
      <c r="AJ136" s="28">
        <f t="shared" si="30"/>
        <v>0</v>
      </c>
      <c r="AK136" s="28">
        <f t="shared" si="30"/>
        <v>0</v>
      </c>
      <c r="AL136" s="28">
        <f t="shared" si="30"/>
        <v>0</v>
      </c>
      <c r="AM136" s="28">
        <f t="shared" si="30"/>
        <v>0</v>
      </c>
      <c r="AN136" s="28">
        <f t="shared" si="30"/>
        <v>0</v>
      </c>
      <c r="AO136" s="28">
        <f t="shared" si="30"/>
        <v>0</v>
      </c>
      <c r="AP136" s="28">
        <f t="shared" si="30"/>
        <v>0</v>
      </c>
      <c r="AQ136" s="28">
        <f t="shared" si="31"/>
        <v>0</v>
      </c>
      <c r="AR136" s="28">
        <f t="shared" si="31"/>
        <v>0</v>
      </c>
      <c r="AS136" s="28">
        <f t="shared" si="31"/>
        <v>5092</v>
      </c>
      <c r="AT136" s="28">
        <f t="shared" si="31"/>
        <v>0</v>
      </c>
      <c r="AU136" s="28">
        <f t="shared" si="31"/>
        <v>0</v>
      </c>
    </row>
    <row r="137" spans="2:47" outlineLevel="1">
      <c r="B137" s="25">
        <v>2059</v>
      </c>
      <c r="C137" s="26">
        <v>5134</v>
      </c>
      <c r="D137" s="28">
        <f t="shared" si="28"/>
        <v>0</v>
      </c>
      <c r="E137" s="28">
        <f t="shared" si="34"/>
        <v>0</v>
      </c>
      <c r="F137" s="28">
        <f t="shared" si="34"/>
        <v>0</v>
      </c>
      <c r="G137" s="28">
        <f t="shared" si="34"/>
        <v>0</v>
      </c>
      <c r="H137" s="28">
        <f t="shared" si="34"/>
        <v>0</v>
      </c>
      <c r="I137" s="28">
        <f t="shared" si="34"/>
        <v>0</v>
      </c>
      <c r="J137" s="28">
        <f t="shared" si="34"/>
        <v>0</v>
      </c>
      <c r="K137" s="28">
        <f t="shared" si="34"/>
        <v>0</v>
      </c>
      <c r="L137" s="28">
        <f t="shared" si="34"/>
        <v>0</v>
      </c>
      <c r="M137" s="28">
        <f t="shared" si="34"/>
        <v>0</v>
      </c>
      <c r="N137" s="28">
        <f t="shared" si="34"/>
        <v>0</v>
      </c>
      <c r="O137" s="28">
        <f t="shared" si="34"/>
        <v>0</v>
      </c>
      <c r="P137" s="28">
        <f t="shared" si="29"/>
        <v>0</v>
      </c>
      <c r="Q137" s="28">
        <f t="shared" si="34"/>
        <v>0</v>
      </c>
      <c r="R137" s="28">
        <f t="shared" si="34"/>
        <v>0</v>
      </c>
      <c r="S137" s="28">
        <f t="shared" si="34"/>
        <v>0</v>
      </c>
      <c r="T137" s="28">
        <f t="shared" si="34"/>
        <v>0</v>
      </c>
      <c r="U137" s="28">
        <f t="shared" si="34"/>
        <v>0</v>
      </c>
      <c r="V137" s="28">
        <f t="shared" si="35"/>
        <v>0</v>
      </c>
      <c r="W137" s="28">
        <f t="shared" si="35"/>
        <v>0</v>
      </c>
      <c r="X137" s="28">
        <f t="shared" si="35"/>
        <v>0</v>
      </c>
      <c r="Y137" s="28">
        <f t="shared" si="35"/>
        <v>0</v>
      </c>
      <c r="Z137" s="28">
        <f t="shared" si="35"/>
        <v>0</v>
      </c>
      <c r="AA137" s="28">
        <f t="shared" si="35"/>
        <v>0</v>
      </c>
      <c r="AB137" s="28">
        <f t="shared" si="35"/>
        <v>0</v>
      </c>
      <c r="AC137" s="28">
        <f t="shared" si="35"/>
        <v>0</v>
      </c>
      <c r="AD137" s="28">
        <f t="shared" si="35"/>
        <v>0</v>
      </c>
      <c r="AE137" s="28">
        <f t="shared" si="35"/>
        <v>0</v>
      </c>
      <c r="AF137" s="28">
        <f t="shared" si="35"/>
        <v>0</v>
      </c>
      <c r="AG137" s="28">
        <f t="shared" si="30"/>
        <v>0</v>
      </c>
      <c r="AH137" s="28">
        <f t="shared" si="35"/>
        <v>0</v>
      </c>
      <c r="AI137" s="28">
        <f t="shared" si="35"/>
        <v>0</v>
      </c>
      <c r="AJ137" s="28">
        <f t="shared" si="30"/>
        <v>0</v>
      </c>
      <c r="AK137" s="28">
        <f t="shared" si="30"/>
        <v>0</v>
      </c>
      <c r="AL137" s="28">
        <f t="shared" si="30"/>
        <v>0</v>
      </c>
      <c r="AM137" s="28">
        <f t="shared" si="30"/>
        <v>0</v>
      </c>
      <c r="AN137" s="28">
        <f t="shared" si="30"/>
        <v>0</v>
      </c>
      <c r="AO137" s="28">
        <f t="shared" ref="AK137:AP138" si="36">+IF(AO$94&lt;$B137,0,IF(MOD(AO$94-$B137,$D$86)=0,1,0))*$C137</f>
        <v>0</v>
      </c>
      <c r="AP137" s="28">
        <f t="shared" si="36"/>
        <v>0</v>
      </c>
      <c r="AQ137" s="28">
        <f t="shared" si="31"/>
        <v>0</v>
      </c>
      <c r="AR137" s="28">
        <f t="shared" si="31"/>
        <v>0</v>
      </c>
      <c r="AS137" s="28">
        <f t="shared" si="31"/>
        <v>0</v>
      </c>
      <c r="AT137" s="28">
        <f t="shared" si="31"/>
        <v>5134</v>
      </c>
      <c r="AU137" s="28">
        <f t="shared" si="31"/>
        <v>0</v>
      </c>
    </row>
    <row r="138" spans="2:47" outlineLevel="1">
      <c r="B138" s="25">
        <v>2060</v>
      </c>
      <c r="C138" s="26">
        <v>5179</v>
      </c>
      <c r="D138" s="28">
        <f t="shared" si="28"/>
        <v>0</v>
      </c>
      <c r="E138" s="28">
        <f t="shared" si="34"/>
        <v>0</v>
      </c>
      <c r="F138" s="28">
        <f t="shared" si="34"/>
        <v>0</v>
      </c>
      <c r="G138" s="28">
        <f t="shared" si="34"/>
        <v>0</v>
      </c>
      <c r="H138" s="28">
        <f t="shared" si="34"/>
        <v>0</v>
      </c>
      <c r="I138" s="28">
        <f t="shared" si="34"/>
        <v>0</v>
      </c>
      <c r="J138" s="28">
        <f t="shared" si="34"/>
        <v>0</v>
      </c>
      <c r="K138" s="28">
        <f t="shared" si="34"/>
        <v>0</v>
      </c>
      <c r="L138" s="28">
        <f t="shared" si="34"/>
        <v>0</v>
      </c>
      <c r="M138" s="28">
        <f t="shared" si="34"/>
        <v>0</v>
      </c>
      <c r="N138" s="28">
        <f t="shared" si="34"/>
        <v>0</v>
      </c>
      <c r="O138" s="28">
        <f t="shared" si="34"/>
        <v>0</v>
      </c>
      <c r="P138" s="28">
        <f t="shared" si="29"/>
        <v>0</v>
      </c>
      <c r="Q138" s="28">
        <f t="shared" si="34"/>
        <v>0</v>
      </c>
      <c r="R138" s="28">
        <f t="shared" si="34"/>
        <v>0</v>
      </c>
      <c r="S138" s="28">
        <f t="shared" si="34"/>
        <v>0</v>
      </c>
      <c r="T138" s="28">
        <f t="shared" si="34"/>
        <v>0</v>
      </c>
      <c r="U138" s="28">
        <f t="shared" si="34"/>
        <v>0</v>
      </c>
      <c r="V138" s="28">
        <f t="shared" si="35"/>
        <v>0</v>
      </c>
      <c r="W138" s="28">
        <f t="shared" si="35"/>
        <v>0</v>
      </c>
      <c r="X138" s="28">
        <f t="shared" si="35"/>
        <v>0</v>
      </c>
      <c r="Y138" s="28">
        <f t="shared" si="35"/>
        <v>0</v>
      </c>
      <c r="Z138" s="28">
        <f t="shared" si="35"/>
        <v>0</v>
      </c>
      <c r="AA138" s="28">
        <f t="shared" si="35"/>
        <v>0</v>
      </c>
      <c r="AB138" s="28">
        <f t="shared" si="35"/>
        <v>0</v>
      </c>
      <c r="AC138" s="28">
        <f t="shared" si="35"/>
        <v>0</v>
      </c>
      <c r="AD138" s="28">
        <f t="shared" si="35"/>
        <v>0</v>
      </c>
      <c r="AE138" s="28">
        <f t="shared" si="35"/>
        <v>0</v>
      </c>
      <c r="AF138" s="28">
        <f t="shared" si="35"/>
        <v>0</v>
      </c>
      <c r="AG138" s="28">
        <f t="shared" si="30"/>
        <v>0</v>
      </c>
      <c r="AH138" s="28">
        <f t="shared" si="35"/>
        <v>0</v>
      </c>
      <c r="AI138" s="28">
        <f t="shared" si="35"/>
        <v>0</v>
      </c>
      <c r="AJ138" s="28">
        <f t="shared" si="35"/>
        <v>0</v>
      </c>
      <c r="AK138" s="28">
        <f t="shared" si="36"/>
        <v>0</v>
      </c>
      <c r="AL138" s="28">
        <f t="shared" si="36"/>
        <v>0</v>
      </c>
      <c r="AM138" s="28">
        <f t="shared" si="36"/>
        <v>0</v>
      </c>
      <c r="AN138" s="28">
        <f t="shared" si="36"/>
        <v>0</v>
      </c>
      <c r="AO138" s="28">
        <f t="shared" si="36"/>
        <v>0</v>
      </c>
      <c r="AP138" s="28">
        <f t="shared" si="36"/>
        <v>0</v>
      </c>
      <c r="AQ138" s="28">
        <f t="shared" si="31"/>
        <v>0</v>
      </c>
      <c r="AR138" s="28">
        <f t="shared" si="31"/>
        <v>0</v>
      </c>
      <c r="AS138" s="28">
        <f t="shared" si="31"/>
        <v>0</v>
      </c>
      <c r="AT138" s="28">
        <f t="shared" si="31"/>
        <v>0</v>
      </c>
      <c r="AU138" s="28">
        <f t="shared" si="31"/>
        <v>5179</v>
      </c>
    </row>
    <row r="139" spans="2:47">
      <c r="C139" s="30" t="s">
        <v>656</v>
      </c>
      <c r="D139" s="30">
        <f>SUM(D95:D138)</f>
        <v>0</v>
      </c>
      <c r="E139" s="30">
        <f t="shared" ref="E139:AU139" si="37">SUM(E95:E138)</f>
        <v>0</v>
      </c>
      <c r="F139" s="30">
        <f t="shared" si="37"/>
        <v>0</v>
      </c>
      <c r="G139" s="30">
        <f t="shared" si="37"/>
        <v>0</v>
      </c>
      <c r="H139" s="30">
        <f t="shared" si="37"/>
        <v>0</v>
      </c>
      <c r="I139" s="30">
        <f t="shared" si="37"/>
        <v>0</v>
      </c>
      <c r="J139" s="30">
        <f t="shared" si="37"/>
        <v>0</v>
      </c>
      <c r="K139" s="30">
        <f t="shared" si="37"/>
        <v>0</v>
      </c>
      <c r="L139" s="30">
        <f t="shared" si="37"/>
        <v>0</v>
      </c>
      <c r="M139" s="30">
        <f t="shared" si="37"/>
        <v>0</v>
      </c>
      <c r="N139" s="30">
        <f t="shared" si="37"/>
        <v>0</v>
      </c>
      <c r="O139" s="30">
        <f t="shared" si="37"/>
        <v>0</v>
      </c>
      <c r="P139" s="30">
        <f t="shared" si="37"/>
        <v>0</v>
      </c>
      <c r="Q139" s="30">
        <f t="shared" si="37"/>
        <v>0</v>
      </c>
      <c r="R139" s="30">
        <f t="shared" si="37"/>
        <v>0</v>
      </c>
      <c r="S139" s="30">
        <f t="shared" si="37"/>
        <v>0</v>
      </c>
      <c r="T139" s="30">
        <f t="shared" si="37"/>
        <v>0</v>
      </c>
      <c r="U139" s="30">
        <f t="shared" si="37"/>
        <v>0</v>
      </c>
      <c r="V139" s="30">
        <f t="shared" si="37"/>
        <v>1</v>
      </c>
      <c r="W139" s="30">
        <f t="shared" si="37"/>
        <v>3</v>
      </c>
      <c r="X139" s="30">
        <f t="shared" si="37"/>
        <v>11</v>
      </c>
      <c r="Y139" s="30">
        <f t="shared" si="37"/>
        <v>48</v>
      </c>
      <c r="Z139" s="30">
        <f t="shared" si="37"/>
        <v>188</v>
      </c>
      <c r="AA139" s="30">
        <f t="shared" si="37"/>
        <v>731</v>
      </c>
      <c r="AB139" s="30">
        <f t="shared" si="37"/>
        <v>2111</v>
      </c>
      <c r="AC139" s="30">
        <f t="shared" si="37"/>
        <v>3863</v>
      </c>
      <c r="AD139" s="30">
        <f t="shared" si="37"/>
        <v>4904</v>
      </c>
      <c r="AE139" s="30">
        <f t="shared" si="37"/>
        <v>5242</v>
      </c>
      <c r="AF139" s="30">
        <f t="shared" si="37"/>
        <v>5358</v>
      </c>
      <c r="AG139" s="30">
        <f t="shared" si="37"/>
        <v>5323</v>
      </c>
      <c r="AH139" s="30">
        <f t="shared" si="37"/>
        <v>5310</v>
      </c>
      <c r="AI139" s="30">
        <f t="shared" si="37"/>
        <v>5302</v>
      </c>
      <c r="AJ139" s="30">
        <f t="shared" si="37"/>
        <v>5364</v>
      </c>
      <c r="AK139" s="30">
        <f t="shared" si="37"/>
        <v>5834</v>
      </c>
      <c r="AL139" s="30">
        <f t="shared" si="37"/>
        <v>7241</v>
      </c>
      <c r="AM139" s="30">
        <f t="shared" si="37"/>
        <v>8801</v>
      </c>
      <c r="AN139" s="30">
        <f t="shared" si="37"/>
        <v>9804</v>
      </c>
      <c r="AO139" s="30">
        <f t="shared" si="37"/>
        <v>10162</v>
      </c>
      <c r="AP139" s="30">
        <f t="shared" si="37"/>
        <v>10320</v>
      </c>
      <c r="AQ139" s="30">
        <f t="shared" si="37"/>
        <v>10328</v>
      </c>
      <c r="AR139" s="30">
        <f t="shared" si="37"/>
        <v>10358</v>
      </c>
      <c r="AS139" s="30">
        <f t="shared" si="37"/>
        <v>10394</v>
      </c>
      <c r="AT139" s="30">
        <f t="shared" si="37"/>
        <v>10498</v>
      </c>
      <c r="AU139" s="30">
        <f t="shared" si="37"/>
        <v>11013</v>
      </c>
    </row>
  </sheetData>
  <mergeCells count="1">
    <mergeCell ref="B92:F92"/>
  </mergeCells>
  <hyperlinks>
    <hyperlink ref="B92:F92" location="Trans_Est_ZEV_HDV!A1" display="Ir a Hoja Resumen" xr:uid="{7AE2B38D-FE76-41DB-8050-23908CEBA1AC}"/>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6265-E39A-47C7-A0F1-B8F86456CC82}">
  <sheetPr>
    <tabColor theme="7" tint="0.79998168889431442"/>
  </sheetPr>
  <dimension ref="B2:AU150"/>
  <sheetViews>
    <sheetView topLeftCell="A70" workbookViewId="0">
      <selection activeCell="H98" sqref="H98"/>
    </sheetView>
  </sheetViews>
  <sheetFormatPr defaultColWidth="11.42578125" defaultRowHeight="12.95" outlineLevelRow="1"/>
  <cols>
    <col min="1" max="1" width="11.42578125" style="26"/>
    <col min="2" max="2" width="26.85546875" style="26" customWidth="1"/>
    <col min="3" max="3" width="15" style="26" bestFit="1" customWidth="1"/>
    <col min="4" max="4" width="17.7109375" style="26" bestFit="1" customWidth="1"/>
    <col min="5"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383</v>
      </c>
      <c r="C3" s="28" t="s">
        <v>498</v>
      </c>
      <c r="D3" s="28">
        <v>36678.438916940773</v>
      </c>
      <c r="E3" s="28">
        <v>36474.414180498279</v>
      </c>
      <c r="F3" s="28">
        <v>37224.171851444669</v>
      </c>
      <c r="G3" s="28">
        <v>31460.261578331374</v>
      </c>
      <c r="H3" s="28">
        <v>38688.136046490617</v>
      </c>
      <c r="I3" s="28">
        <v>41597.474040502035</v>
      </c>
      <c r="J3" s="28">
        <v>50113.133124141626</v>
      </c>
      <c r="K3" s="28">
        <v>51611.558672468593</v>
      </c>
      <c r="L3" s="28">
        <v>52912.766852422203</v>
      </c>
      <c r="M3" s="28">
        <v>54211.396447924999</v>
      </c>
      <c r="N3" s="28">
        <v>55454.0909171288</v>
      </c>
      <c r="O3" s="28">
        <v>56819.957670855438</v>
      </c>
      <c r="P3" s="28">
        <v>58031.374300224154</v>
      </c>
      <c r="Q3" s="28">
        <v>59040.717905513535</v>
      </c>
      <c r="R3" s="28">
        <v>60069.538801559735</v>
      </c>
      <c r="S3" s="28">
        <v>61001.382456964137</v>
      </c>
      <c r="T3" s="28">
        <v>62300.928191626503</v>
      </c>
      <c r="U3" s="28">
        <v>63284.213147822658</v>
      </c>
      <c r="V3" s="28">
        <v>64386.438420405582</v>
      </c>
      <c r="W3" s="28">
        <v>65085.699696751806</v>
      </c>
      <c r="X3" s="28">
        <v>66088.626914271794</v>
      </c>
      <c r="Y3" s="28">
        <v>66851.050853259454</v>
      </c>
      <c r="Z3" s="28">
        <v>67437.783199117664</v>
      </c>
      <c r="AA3" s="28">
        <v>68041.239729184526</v>
      </c>
      <c r="AB3" s="28">
        <v>68578.782524847324</v>
      </c>
      <c r="AC3" s="28">
        <v>69062.361452652316</v>
      </c>
      <c r="AD3" s="28">
        <v>69330.932417214979</v>
      </c>
      <c r="AE3" s="28">
        <v>69434.368158576675</v>
      </c>
      <c r="AF3" s="28">
        <v>69289.221356545168</v>
      </c>
      <c r="AG3" s="28">
        <v>68836.265763326592</v>
      </c>
      <c r="AH3" s="28">
        <v>68091.436075779042</v>
      </c>
      <c r="AI3" s="28">
        <v>67183.965923556374</v>
      </c>
      <c r="AJ3" s="28">
        <v>65398.473101641597</v>
      </c>
      <c r="AK3" s="28">
        <v>63336.827597140931</v>
      </c>
      <c r="AL3" s="28">
        <v>61034.260370185162</v>
      </c>
      <c r="AM3" s="28">
        <v>58412.644797374931</v>
      </c>
      <c r="AN3" s="28">
        <v>55477.144528254197</v>
      </c>
      <c r="AO3" s="28">
        <v>52252.738544497683</v>
      </c>
      <c r="AP3" s="28">
        <v>48785.732600443778</v>
      </c>
      <c r="AQ3" s="28">
        <v>45141.96022392506</v>
      </c>
      <c r="AR3" s="28">
        <v>41401.59034479261</v>
      </c>
      <c r="AS3" s="28">
        <v>37651.47788082336</v>
      </c>
      <c r="AT3" s="28">
        <v>33976.807453641326</v>
      </c>
      <c r="AU3" s="28">
        <v>30453.726523193793</v>
      </c>
    </row>
    <row r="4" spans="2:47">
      <c r="B4" s="27" t="s">
        <v>384</v>
      </c>
      <c r="C4" s="28" t="s">
        <v>498</v>
      </c>
      <c r="D4" s="28">
        <v>49108.496944351857</v>
      </c>
      <c r="E4" s="28">
        <v>51396.400805794801</v>
      </c>
      <c r="F4" s="28">
        <v>52186.471937915718</v>
      </c>
      <c r="G4" s="28">
        <v>50978.782391573011</v>
      </c>
      <c r="H4" s="28">
        <v>50991.340012631546</v>
      </c>
      <c r="I4" s="28">
        <v>53243.079791439122</v>
      </c>
      <c r="J4" s="28">
        <v>56002.483047294758</v>
      </c>
      <c r="K4" s="28">
        <v>57761.835636099357</v>
      </c>
      <c r="L4" s="28">
        <v>59504.895712966565</v>
      </c>
      <c r="M4" s="28">
        <v>61306.785359086585</v>
      </c>
      <c r="N4" s="28">
        <v>63015.381052811812</v>
      </c>
      <c r="O4" s="28">
        <v>64786.497073060316</v>
      </c>
      <c r="P4" s="28">
        <v>66478.08135750462</v>
      </c>
      <c r="Q4" s="28">
        <v>67837.089169401268</v>
      </c>
      <c r="R4" s="28">
        <v>69356.605631564322</v>
      </c>
      <c r="S4" s="28">
        <v>70801.785444887064</v>
      </c>
      <c r="T4" s="28">
        <v>72510.288732181318</v>
      </c>
      <c r="U4" s="28">
        <v>73988.494255877842</v>
      </c>
      <c r="V4" s="28">
        <v>75355.341099278623</v>
      </c>
      <c r="W4" s="28">
        <v>76617.245329684592</v>
      </c>
      <c r="X4" s="28">
        <v>78102.099924748487</v>
      </c>
      <c r="Y4" s="28">
        <v>79416.731502572715</v>
      </c>
      <c r="Z4" s="28">
        <v>80586.598621722442</v>
      </c>
      <c r="AA4" s="28">
        <v>81684.964336243705</v>
      </c>
      <c r="AB4" s="28">
        <v>82813.149518009974</v>
      </c>
      <c r="AC4" s="28">
        <v>83901.31873842029</v>
      </c>
      <c r="AD4" s="28">
        <v>84823.282251283497</v>
      </c>
      <c r="AE4" s="28">
        <v>85618.472447089123</v>
      </c>
      <c r="AF4" s="28">
        <v>86184.527737808967</v>
      </c>
      <c r="AG4" s="28">
        <v>86551.41387671807</v>
      </c>
      <c r="AH4" s="28">
        <v>86691.94004177484</v>
      </c>
      <c r="AI4" s="28">
        <v>86715.368171364215</v>
      </c>
      <c r="AJ4" s="28">
        <v>86190.028276859011</v>
      </c>
      <c r="AK4" s="28">
        <v>85401.303713082772</v>
      </c>
      <c r="AL4" s="28">
        <v>84506.392100379991</v>
      </c>
      <c r="AM4" s="28">
        <v>83405.1832286274</v>
      </c>
      <c r="AN4" s="28">
        <v>82106.910288792496</v>
      </c>
      <c r="AO4" s="28">
        <v>80638.405341841426</v>
      </c>
      <c r="AP4" s="28">
        <v>79044.455437686527</v>
      </c>
      <c r="AQ4" s="28">
        <v>77384.040261437098</v>
      </c>
      <c r="AR4" s="28">
        <v>75723.350770656514</v>
      </c>
      <c r="AS4" s="28">
        <v>74127.065810296961</v>
      </c>
      <c r="AT4" s="28">
        <v>72650.308040601711</v>
      </c>
      <c r="AU4" s="28">
        <v>71333.284038389043</v>
      </c>
    </row>
    <row r="5" spans="2:47">
      <c r="B5" s="27" t="s">
        <v>385</v>
      </c>
      <c r="C5" s="28" t="s">
        <v>498</v>
      </c>
      <c r="D5" s="28">
        <v>447.13377742000006</v>
      </c>
      <c r="E5" s="28">
        <v>584.94084649999991</v>
      </c>
      <c r="F5" s="28">
        <v>737.12772929333084</v>
      </c>
      <c r="G5" s="28">
        <v>531.53970023894942</v>
      </c>
      <c r="H5" s="28">
        <v>649.72080507184808</v>
      </c>
      <c r="I5" s="28">
        <v>755.71993689269971</v>
      </c>
      <c r="J5" s="28">
        <v>399.30582104080253</v>
      </c>
      <c r="K5" s="28">
        <v>423.09440534308823</v>
      </c>
      <c r="L5" s="28">
        <v>447.52445853367612</v>
      </c>
      <c r="M5" s="28">
        <v>459.51848448624361</v>
      </c>
      <c r="N5" s="28">
        <v>472.95518243686723</v>
      </c>
      <c r="O5" s="28">
        <v>489.00245416240108</v>
      </c>
      <c r="P5" s="28">
        <v>506.76004007575136</v>
      </c>
      <c r="Q5" s="28">
        <v>578.55486275035173</v>
      </c>
      <c r="R5" s="28">
        <v>602.78278750599839</v>
      </c>
      <c r="S5" s="28">
        <v>629.32503345694374</v>
      </c>
      <c r="T5" s="28">
        <v>663.68250609433562</v>
      </c>
      <c r="U5" s="28">
        <v>702.16736526914201</v>
      </c>
      <c r="V5" s="28">
        <v>804.85980651838508</v>
      </c>
      <c r="W5" s="28">
        <v>859.08024270559429</v>
      </c>
      <c r="X5" s="28">
        <v>928.5331479723958</v>
      </c>
      <c r="Y5" s="28">
        <v>1011.495006680852</v>
      </c>
      <c r="Z5" s="28">
        <v>1111.599435339333</v>
      </c>
      <c r="AA5" s="28">
        <v>1258.230825467082</v>
      </c>
      <c r="AB5" s="28">
        <v>1411.5050941861698</v>
      </c>
      <c r="AC5" s="28">
        <v>1601.7398706389606</v>
      </c>
      <c r="AD5" s="28">
        <v>1834.7506106867743</v>
      </c>
      <c r="AE5" s="28">
        <v>2122.3988874724505</v>
      </c>
      <c r="AF5" s="28">
        <v>2487.5931771944797</v>
      </c>
      <c r="AG5" s="28">
        <v>2918.5103348415519</v>
      </c>
      <c r="AH5" s="28">
        <v>3443.6483571395543</v>
      </c>
      <c r="AI5" s="28">
        <v>4088.548611203883</v>
      </c>
      <c r="AJ5" s="28">
        <v>4828.8799493739871</v>
      </c>
      <c r="AK5" s="28">
        <v>5720.0903253916431</v>
      </c>
      <c r="AL5" s="28">
        <v>6735.58110259976</v>
      </c>
      <c r="AM5" s="28">
        <v>7911.5296695564211</v>
      </c>
      <c r="AN5" s="28">
        <v>9242.7975710259707</v>
      </c>
      <c r="AO5" s="28">
        <v>10717.069181242225</v>
      </c>
      <c r="AP5" s="28">
        <v>12311.504248328634</v>
      </c>
      <c r="AQ5" s="28">
        <v>13993.81453313177</v>
      </c>
      <c r="AR5" s="28">
        <v>15725.275598774024</v>
      </c>
      <c r="AS5" s="28">
        <v>17464.913936972014</v>
      </c>
      <c r="AT5" s="28">
        <v>19173.812029090841</v>
      </c>
      <c r="AU5" s="28">
        <v>20818.566808078536</v>
      </c>
    </row>
    <row r="6" spans="2:47">
      <c r="B6" s="27" t="s">
        <v>386</v>
      </c>
      <c r="C6" s="28" t="s">
        <v>498</v>
      </c>
      <c r="D6" s="28">
        <v>276.6806449</v>
      </c>
      <c r="E6" s="28">
        <v>229.61807317549975</v>
      </c>
      <c r="F6" s="28">
        <v>131.18885794589795</v>
      </c>
      <c r="G6" s="28">
        <v>149.33463642000001</v>
      </c>
      <c r="H6" s="28">
        <v>190.38368924739999</v>
      </c>
      <c r="I6" s="28">
        <v>192.92956271600002</v>
      </c>
      <c r="J6" s="28">
        <v>75.181836232143652</v>
      </c>
      <c r="K6" s="28">
        <v>77.736869662618957</v>
      </c>
      <c r="L6" s="28">
        <v>79.905011493010051</v>
      </c>
      <c r="M6" s="28">
        <v>82.1265292400644</v>
      </c>
      <c r="N6" s="28">
        <v>84.42285170431623</v>
      </c>
      <c r="O6" s="28">
        <v>87.055335991775934</v>
      </c>
      <c r="P6" s="28">
        <v>89.365769730869729</v>
      </c>
      <c r="Q6" s="28">
        <v>91.174321984531417</v>
      </c>
      <c r="R6" s="28">
        <v>93.004179187781233</v>
      </c>
      <c r="S6" s="28">
        <v>94.613293044249744</v>
      </c>
      <c r="T6" s="28">
        <v>97.338069457837037</v>
      </c>
      <c r="U6" s="28">
        <v>99.254015495173888</v>
      </c>
      <c r="V6" s="28">
        <v>101.6293650662395</v>
      </c>
      <c r="W6" s="28">
        <v>102.93492830886498</v>
      </c>
      <c r="X6" s="28">
        <v>105.2583377479757</v>
      </c>
      <c r="Y6" s="28">
        <v>107.20568857529145</v>
      </c>
      <c r="Z6" s="28">
        <v>108.79664450057615</v>
      </c>
      <c r="AA6" s="28">
        <v>110.65113768831958</v>
      </c>
      <c r="AB6" s="28">
        <v>112.55841822811547</v>
      </c>
      <c r="AC6" s="28">
        <v>114.60419991717379</v>
      </c>
      <c r="AD6" s="28">
        <v>116.33924036051314</v>
      </c>
      <c r="AE6" s="28">
        <v>117.98145155078892</v>
      </c>
      <c r="AF6" s="28">
        <v>119.44258064902537</v>
      </c>
      <c r="AG6" s="28">
        <v>120.59012254563123</v>
      </c>
      <c r="AH6" s="28">
        <v>121.48818428163165</v>
      </c>
      <c r="AI6" s="28">
        <v>122.68161782214321</v>
      </c>
      <c r="AJ6" s="28">
        <v>122.96376085217335</v>
      </c>
      <c r="AK6" s="28">
        <v>123.27831746429524</v>
      </c>
      <c r="AL6" s="28">
        <v>123.93635443341284</v>
      </c>
      <c r="AM6" s="28">
        <v>124.52959748365916</v>
      </c>
      <c r="AN6" s="28">
        <v>125.05210981850232</v>
      </c>
      <c r="AO6" s="28">
        <v>125.50126248869238</v>
      </c>
      <c r="AP6" s="28">
        <v>125.87897300188531</v>
      </c>
      <c r="AQ6" s="28">
        <v>126.19262408057628</v>
      </c>
      <c r="AR6" s="28">
        <v>126.45535330442752</v>
      </c>
      <c r="AS6" s="28">
        <v>126.68548217485873</v>
      </c>
      <c r="AT6" s="28">
        <v>126.90502317890585</v>
      </c>
      <c r="AU6" s="28">
        <v>127.13746101981899</v>
      </c>
    </row>
    <row r="7" spans="2:47">
      <c r="B7" s="27" t="s">
        <v>634</v>
      </c>
      <c r="C7" s="28" t="s">
        <v>498</v>
      </c>
      <c r="D7" s="28">
        <v>183.36118649700001</v>
      </c>
      <c r="E7" s="28">
        <v>150.70036131500001</v>
      </c>
      <c r="F7" s="28">
        <v>154.520615472</v>
      </c>
      <c r="G7" s="28">
        <v>80.718187138999994</v>
      </c>
      <c r="H7" s="28">
        <v>86.504180018</v>
      </c>
      <c r="I7" s="28">
        <v>91.988026831799999</v>
      </c>
      <c r="J7" s="28">
        <v>6.732169756521623</v>
      </c>
      <c r="K7" s="28">
        <v>6.8671901644588376</v>
      </c>
      <c r="L7" s="28">
        <v>6.9455567147731037</v>
      </c>
      <c r="M7" s="28">
        <v>7.0097891001560466</v>
      </c>
      <c r="N7" s="28">
        <v>7.0406301699314033</v>
      </c>
      <c r="O7" s="28">
        <v>7.0871654191824893</v>
      </c>
      <c r="P7" s="28">
        <v>7.0827209626614884</v>
      </c>
      <c r="Q7" s="28">
        <v>7.0150677968018371</v>
      </c>
      <c r="R7" s="28">
        <v>6.9379970036948952</v>
      </c>
      <c r="S7" s="28">
        <v>6.8292656166195158</v>
      </c>
      <c r="T7" s="28">
        <v>6.8022557516444193</v>
      </c>
      <c r="U7" s="28">
        <v>6.6956010853080361</v>
      </c>
      <c r="V7" s="28">
        <v>6.6134325824268636</v>
      </c>
      <c r="W7" s="28">
        <v>6.4439556920835779</v>
      </c>
      <c r="X7" s="28">
        <v>6.3397059619444285</v>
      </c>
      <c r="Y7" s="28">
        <v>6.2028634670427412</v>
      </c>
      <c r="Z7" s="28">
        <v>6.0394842899157668</v>
      </c>
      <c r="AA7" s="28">
        <v>5.8892454579326401</v>
      </c>
      <c r="AB7" s="28">
        <v>5.7393554431611591</v>
      </c>
      <c r="AC7" s="28">
        <v>5.5946470143695883</v>
      </c>
      <c r="AD7" s="28">
        <v>5.4338523280932929</v>
      </c>
      <c r="AE7" s="28">
        <v>5.2703472437978727</v>
      </c>
      <c r="AF7" s="28">
        <v>5.1022098767388</v>
      </c>
      <c r="AG7" s="28">
        <v>4.926611172529646</v>
      </c>
      <c r="AH7" s="28">
        <v>4.7489218525558794</v>
      </c>
      <c r="AI7" s="28">
        <v>4.5895198376146329</v>
      </c>
      <c r="AJ7" s="28">
        <v>4.412013468014587</v>
      </c>
      <c r="AK7" s="28">
        <v>4.249175188639879</v>
      </c>
      <c r="AL7" s="28">
        <v>4.102395071481137</v>
      </c>
      <c r="AM7" s="28">
        <v>3.9660712106840696</v>
      </c>
      <c r="AN7" s="28">
        <v>3.8397013869859684</v>
      </c>
      <c r="AO7" s="28">
        <v>3.7228354838361852</v>
      </c>
      <c r="AP7" s="28">
        <v>3.6150728677311643</v>
      </c>
      <c r="AQ7" s="28">
        <v>3.5160541264831879</v>
      </c>
      <c r="AR7" s="28">
        <v>3.4254466490402606</v>
      </c>
      <c r="AS7" s="28">
        <v>3.342924896719369</v>
      </c>
      <c r="AT7" s="28">
        <v>3.2681483253534793</v>
      </c>
      <c r="AU7" s="28">
        <v>3.2007421440261914</v>
      </c>
    </row>
    <row r="8" spans="2:47">
      <c r="B8" s="27" t="s">
        <v>388</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389</v>
      </c>
      <c r="C9" s="28" t="s">
        <v>498</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row>
    <row r="10" spans="2:47">
      <c r="B10" s="27" t="s">
        <v>390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391</v>
      </c>
      <c r="C11" s="28" t="s">
        <v>498</v>
      </c>
      <c r="D11" s="28">
        <v>0</v>
      </c>
      <c r="E11" s="28">
        <v>0</v>
      </c>
      <c r="F11" s="28">
        <v>0</v>
      </c>
      <c r="G11" s="28">
        <v>0</v>
      </c>
      <c r="H11" s="28">
        <v>0</v>
      </c>
      <c r="I11" s="28">
        <v>0</v>
      </c>
      <c r="J11" s="28">
        <v>1.3951717089297968</v>
      </c>
      <c r="K11" s="28">
        <v>4.3886150700782824</v>
      </c>
      <c r="L11" s="28">
        <v>10.168085592329069</v>
      </c>
      <c r="M11" s="28">
        <v>20.925885601090634</v>
      </c>
      <c r="N11" s="28">
        <v>38.104306926368899</v>
      </c>
      <c r="O11" s="28">
        <v>65.247671122578751</v>
      </c>
      <c r="P11" s="28">
        <v>104.59870834257271</v>
      </c>
      <c r="Q11" s="28">
        <v>157.1909614894235</v>
      </c>
      <c r="R11" s="28">
        <v>212.58069956629458</v>
      </c>
      <c r="S11" s="28">
        <v>271.26694806975644</v>
      </c>
      <c r="T11" s="28">
        <v>339.39761683486569</v>
      </c>
      <c r="U11" s="28">
        <v>416.05262043939416</v>
      </c>
      <c r="V11" s="28">
        <v>502.45419359587351</v>
      </c>
      <c r="W11" s="28">
        <v>594.5568534183152</v>
      </c>
      <c r="X11" s="28">
        <v>698.62664502005634</v>
      </c>
      <c r="Y11" s="28">
        <v>810.9762225590249</v>
      </c>
      <c r="Z11" s="28">
        <v>931.60534381906598</v>
      </c>
      <c r="AA11" s="28">
        <v>1064.7930170716759</v>
      </c>
      <c r="AB11" s="28">
        <v>1208.433606317577</v>
      </c>
      <c r="AC11" s="28">
        <v>1359.6697866673051</v>
      </c>
      <c r="AD11" s="28">
        <v>1512.3156188504202</v>
      </c>
      <c r="AE11" s="28">
        <v>1666.400021724553</v>
      </c>
      <c r="AF11" s="28">
        <v>1818.2948848487736</v>
      </c>
      <c r="AG11" s="28">
        <v>1968.957449908336</v>
      </c>
      <c r="AH11" s="28">
        <v>2118.1835478225016</v>
      </c>
      <c r="AI11" s="28">
        <v>2268.0657546447342</v>
      </c>
      <c r="AJ11" s="28">
        <v>2390.4643007987006</v>
      </c>
      <c r="AK11" s="28">
        <v>2507.005061836569</v>
      </c>
      <c r="AL11" s="28">
        <v>2522.5014241554181</v>
      </c>
      <c r="AM11" s="28">
        <v>2538.1597963858644</v>
      </c>
      <c r="AN11" s="28">
        <v>2553.979453767568</v>
      </c>
      <c r="AO11" s="28">
        <v>2569.9558995862703</v>
      </c>
      <c r="AP11" s="28">
        <v>2586.0854998667205</v>
      </c>
      <c r="AQ11" s="28">
        <v>2602.3670758299791</v>
      </c>
      <c r="AR11" s="28">
        <v>2618.802596131165</v>
      </c>
      <c r="AS11" s="28">
        <v>2635.3935755544253</v>
      </c>
      <c r="AT11" s="28">
        <v>2652.1408557223831</v>
      </c>
      <c r="AU11" s="28">
        <v>2669.0444740790831</v>
      </c>
    </row>
    <row r="12" spans="2:47">
      <c r="B12" s="27" t="s">
        <v>392</v>
      </c>
      <c r="C12" s="28" t="s">
        <v>498</v>
      </c>
      <c r="D12" s="28">
        <v>3529.5540071762248</v>
      </c>
      <c r="E12" s="28">
        <v>2630.5322024885672</v>
      </c>
      <c r="F12" s="28">
        <v>2630.5322024885672</v>
      </c>
      <c r="G12" s="28">
        <v>793.01015849999987</v>
      </c>
      <c r="H12" s="28">
        <v>1970.3499164999998</v>
      </c>
      <c r="I12" s="28">
        <v>1285.1745165</v>
      </c>
      <c r="J12" s="28">
        <v>975.48442168478743</v>
      </c>
      <c r="K12" s="28">
        <v>994.27349224448801</v>
      </c>
      <c r="L12" s="28">
        <v>1021.1888284215333</v>
      </c>
      <c r="M12" s="28">
        <v>1045.3197154101426</v>
      </c>
      <c r="N12" s="28">
        <v>1067.862896138198</v>
      </c>
      <c r="O12" s="28">
        <v>1089.1435841610805</v>
      </c>
      <c r="P12" s="28">
        <v>1111.1410450588926</v>
      </c>
      <c r="Q12" s="28">
        <v>1133.6687028229296</v>
      </c>
      <c r="R12" s="28">
        <v>1155.9165189659054</v>
      </c>
      <c r="S12" s="28">
        <v>1178.2072181958708</v>
      </c>
      <c r="T12" s="28">
        <v>1198.312500481743</v>
      </c>
      <c r="U12" s="28">
        <v>1219.3079674575188</v>
      </c>
      <c r="V12" s="28">
        <v>1239.1013921959252</v>
      </c>
      <c r="W12" s="28">
        <v>1260.0229913062262</v>
      </c>
      <c r="X12" s="28">
        <v>1278.7673814563318</v>
      </c>
      <c r="Y12" s="28">
        <v>1297.4343815005634</v>
      </c>
      <c r="Z12" s="28">
        <v>1315.9235842111955</v>
      </c>
      <c r="AA12" s="28">
        <v>1333.2512083090267</v>
      </c>
      <c r="AB12" s="28">
        <v>1349.6851773736416</v>
      </c>
      <c r="AC12" s="28">
        <v>1365.0540828669964</v>
      </c>
      <c r="AD12" s="28">
        <v>1379.9511278824953</v>
      </c>
      <c r="AE12" s="28">
        <v>1394.0049185524942</v>
      </c>
      <c r="AF12" s="28">
        <v>1407.2837051013919</v>
      </c>
      <c r="AG12" s="28">
        <v>1419.916173762741</v>
      </c>
      <c r="AH12" s="28">
        <v>1431.7586233257887</v>
      </c>
      <c r="AI12" s="28">
        <v>1442.0156953283717</v>
      </c>
      <c r="AJ12" s="28">
        <v>1452.165618428045</v>
      </c>
      <c r="AK12" s="28">
        <v>1461.0027652397296</v>
      </c>
      <c r="AL12" s="28">
        <v>1468.0819741317064</v>
      </c>
      <c r="AM12" s="28">
        <v>1475.1101705638996</v>
      </c>
      <c r="AN12" s="28">
        <v>1482.2223569907101</v>
      </c>
      <c r="AO12" s="28">
        <v>1489.3670126160914</v>
      </c>
      <c r="AP12" s="28">
        <v>1496.5644357729968</v>
      </c>
      <c r="AQ12" s="28">
        <v>1503.8072790587373</v>
      </c>
      <c r="AR12" s="28">
        <v>1511.0988432463066</v>
      </c>
      <c r="AS12" s="28">
        <v>1518.4383340101697</v>
      </c>
      <c r="AT12" s="28">
        <v>1525.8265381529657</v>
      </c>
      <c r="AU12" s="28">
        <v>1533.2636382786159</v>
      </c>
    </row>
    <row r="13" spans="2:47">
      <c r="B13" s="27" t="s">
        <v>393</v>
      </c>
      <c r="C13" s="28" t="s">
        <v>498</v>
      </c>
      <c r="D13" s="28">
        <v>5162.7460769790841</v>
      </c>
      <c r="E13" s="28">
        <v>6074.4669915537943</v>
      </c>
      <c r="F13" s="28">
        <v>6238.1163132344245</v>
      </c>
      <c r="G13" s="28">
        <v>2717.4244334307541</v>
      </c>
      <c r="H13" s="28">
        <v>3971.6934807513067</v>
      </c>
      <c r="I13" s="28">
        <v>4435.0760854857381</v>
      </c>
      <c r="J13" s="28">
        <v>4487.762810303333</v>
      </c>
      <c r="K13" s="28">
        <v>4990.4467707788417</v>
      </c>
      <c r="L13" s="28">
        <v>5504.8667212904929</v>
      </c>
      <c r="M13" s="28">
        <v>6030.9906838786155</v>
      </c>
      <c r="N13" s="28">
        <v>6558.7054290125052</v>
      </c>
      <c r="O13" s="28">
        <v>7087.0307673118605</v>
      </c>
      <c r="P13" s="28">
        <v>7615.4033690216229</v>
      </c>
      <c r="Q13" s="28">
        <v>8144.2303631113427</v>
      </c>
      <c r="R13" s="28">
        <v>8673.922527437493</v>
      </c>
      <c r="S13" s="28">
        <v>9203.7781599904283</v>
      </c>
      <c r="T13" s="28">
        <v>9732.6161672499929</v>
      </c>
      <c r="U13" s="28">
        <v>10259.935514896839</v>
      </c>
      <c r="V13" s="28">
        <v>10785.244077737332</v>
      </c>
      <c r="W13" s="28">
        <v>11307.965992228783</v>
      </c>
      <c r="X13" s="28">
        <v>11827.238152871103</v>
      </c>
      <c r="Y13" s="28">
        <v>12341.899381152161</v>
      </c>
      <c r="Z13" s="28">
        <v>12850.724547917511</v>
      </c>
      <c r="AA13" s="28">
        <v>13352.533207737104</v>
      </c>
      <c r="AB13" s="28">
        <v>13846.047471288663</v>
      </c>
      <c r="AC13" s="28">
        <v>14329.878291641986</v>
      </c>
      <c r="AD13" s="28">
        <v>14802.527600362107</v>
      </c>
      <c r="AE13" s="28">
        <v>15262.432670503154</v>
      </c>
      <c r="AF13" s="28">
        <v>15708.017496505876</v>
      </c>
      <c r="AG13" s="28">
        <v>16137.701553551247</v>
      </c>
      <c r="AH13" s="28">
        <v>16549.887264006091</v>
      </c>
      <c r="AI13" s="28">
        <v>16942.975233358226</v>
      </c>
      <c r="AJ13" s="28">
        <v>17315.384300667156</v>
      </c>
      <c r="AK13" s="28">
        <v>17665.574219444599</v>
      </c>
      <c r="AL13" s="28">
        <v>17992.062987240079</v>
      </c>
      <c r="AM13" s="28">
        <v>18298.818182786512</v>
      </c>
      <c r="AN13" s="28">
        <v>18589.25689872287</v>
      </c>
      <c r="AO13" s="28">
        <v>18866.304101626203</v>
      </c>
      <c r="AP13" s="28">
        <v>19132.452156359315</v>
      </c>
      <c r="AQ13" s="28">
        <v>19389.817369142387</v>
      </c>
      <c r="AR13" s="28">
        <v>19640.191146121691</v>
      </c>
      <c r="AS13" s="28">
        <v>19885.085646680905</v>
      </c>
      <c r="AT13" s="28">
        <v>20125.774822762924</v>
      </c>
      <c r="AU13" s="28">
        <v>20363.330907917636</v>
      </c>
    </row>
    <row r="14" spans="2:47">
      <c r="B14" s="27" t="s">
        <v>394</v>
      </c>
      <c r="C14" s="28" t="s">
        <v>498</v>
      </c>
      <c r="D14" s="28">
        <v>54.886527780000009</v>
      </c>
      <c r="E14" s="28">
        <v>54.449303579999992</v>
      </c>
      <c r="F14" s="28">
        <v>52.980616500000004</v>
      </c>
      <c r="G14" s="28">
        <v>42.311314696321581</v>
      </c>
      <c r="H14" s="28">
        <v>22.316275580374558</v>
      </c>
      <c r="I14" s="28">
        <v>24.515981363185173</v>
      </c>
      <c r="J14" s="28">
        <v>9.1262992746411484</v>
      </c>
      <c r="K14" s="28">
        <v>9.1262992746411484</v>
      </c>
      <c r="L14" s="28">
        <v>9.1262992746411484</v>
      </c>
      <c r="M14" s="28">
        <v>9.1262992746411484</v>
      </c>
      <c r="N14" s="28">
        <v>9.1262992746411484</v>
      </c>
      <c r="O14" s="28">
        <v>9.1262992746411484</v>
      </c>
      <c r="P14" s="28">
        <v>9.1262992746411484</v>
      </c>
      <c r="Q14" s="28">
        <v>9.1262992746411484</v>
      </c>
      <c r="R14" s="28">
        <v>9.1262992746411484</v>
      </c>
      <c r="S14" s="28">
        <v>9.1262992746411484</v>
      </c>
      <c r="T14" s="28">
        <v>9.1262992746411484</v>
      </c>
      <c r="U14" s="28">
        <v>9.1262992746411484</v>
      </c>
      <c r="V14" s="28">
        <v>9.1262992746411484</v>
      </c>
      <c r="W14" s="28">
        <v>9.1262992746411484</v>
      </c>
      <c r="X14" s="28">
        <v>9.1262992746411484</v>
      </c>
      <c r="Y14" s="28">
        <v>9.1262992746411484</v>
      </c>
      <c r="Z14" s="28">
        <v>9.1262992746411484</v>
      </c>
      <c r="AA14" s="28">
        <v>9.1262992746411484</v>
      </c>
      <c r="AB14" s="28">
        <v>9.1262992746411484</v>
      </c>
      <c r="AC14" s="28">
        <v>9.1262992746411484</v>
      </c>
      <c r="AD14" s="28">
        <v>9.1262992746411484</v>
      </c>
      <c r="AE14" s="28">
        <v>9.1262992746411484</v>
      </c>
      <c r="AF14" s="28">
        <v>9.1262992746411484</v>
      </c>
      <c r="AG14" s="28">
        <v>9.1262992746411484</v>
      </c>
      <c r="AH14" s="28">
        <v>9.1262992746411484</v>
      </c>
      <c r="AI14" s="28">
        <v>9.1262992746411484</v>
      </c>
      <c r="AJ14" s="28">
        <v>9.1262992746411484</v>
      </c>
      <c r="AK14" s="28">
        <v>9.1262992746411484</v>
      </c>
      <c r="AL14" s="28">
        <v>9.1262992746411484</v>
      </c>
      <c r="AM14" s="28">
        <v>9.1262992746411484</v>
      </c>
      <c r="AN14" s="28">
        <v>9.1262992746411484</v>
      </c>
      <c r="AO14" s="28">
        <v>9.1262992746411484</v>
      </c>
      <c r="AP14" s="28">
        <v>9.1262992746411484</v>
      </c>
      <c r="AQ14" s="28">
        <v>9.1262992746411484</v>
      </c>
      <c r="AR14" s="28">
        <v>9.1262992746411484</v>
      </c>
      <c r="AS14" s="28">
        <v>9.1262992746411484</v>
      </c>
      <c r="AT14" s="28">
        <v>9.1262992746411484</v>
      </c>
      <c r="AU14" s="28">
        <v>9.1262992746411484</v>
      </c>
    </row>
    <row r="15" spans="2:47">
      <c r="B15" s="27" t="s">
        <v>395</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c r="B16" s="27" t="s">
        <v>396</v>
      </c>
      <c r="C16" s="28" t="s">
        <v>498</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row>
    <row r="17" spans="2:47">
      <c r="B17" s="27" t="s">
        <v>501</v>
      </c>
      <c r="C17" s="29" t="s">
        <v>498</v>
      </c>
      <c r="D17" s="30">
        <f t="shared" ref="D17:AU17" si="0">SUM(D3:D16)</f>
        <v>95441.29808204493</v>
      </c>
      <c r="E17" s="30">
        <f t="shared" si="0"/>
        <v>97595.522764905952</v>
      </c>
      <c r="F17" s="30">
        <f t="shared" si="0"/>
        <v>99355.110124294632</v>
      </c>
      <c r="G17" s="30">
        <f t="shared" si="0"/>
        <v>86753.382400329414</v>
      </c>
      <c r="H17" s="30">
        <f t="shared" si="0"/>
        <v>96570.444406291092</v>
      </c>
      <c r="I17" s="30">
        <f t="shared" si="0"/>
        <v>101625.95794173058</v>
      </c>
      <c r="J17" s="30">
        <f t="shared" si="0"/>
        <v>112070.60470143755</v>
      </c>
      <c r="K17" s="30">
        <f t="shared" si="0"/>
        <v>115879.32795110617</v>
      </c>
      <c r="L17" s="30">
        <f t="shared" si="0"/>
        <v>119497.38752670924</v>
      </c>
      <c r="M17" s="30">
        <f t="shared" si="0"/>
        <v>123173.1991940025</v>
      </c>
      <c r="N17" s="30">
        <f t="shared" si="0"/>
        <v>126707.68956560343</v>
      </c>
      <c r="O17" s="30">
        <f t="shared" si="0"/>
        <v>130440.14802135929</v>
      </c>
      <c r="P17" s="30">
        <f t="shared" si="0"/>
        <v>133952.93361019579</v>
      </c>
      <c r="Q17" s="30">
        <f t="shared" si="0"/>
        <v>136998.76765414485</v>
      </c>
      <c r="R17" s="30">
        <f t="shared" si="0"/>
        <v>140180.41544206589</v>
      </c>
      <c r="S17" s="30">
        <f t="shared" si="0"/>
        <v>143196.31411949973</v>
      </c>
      <c r="T17" s="30">
        <f t="shared" si="0"/>
        <v>146858.4923389529</v>
      </c>
      <c r="U17" s="30">
        <f t="shared" si="0"/>
        <v>149985.24678761855</v>
      </c>
      <c r="V17" s="30">
        <f t="shared" si="0"/>
        <v>153190.80808665507</v>
      </c>
      <c r="W17" s="30">
        <f t="shared" si="0"/>
        <v>155843.07628937092</v>
      </c>
      <c r="X17" s="30">
        <f t="shared" si="0"/>
        <v>159044.61650932473</v>
      </c>
      <c r="Y17" s="30">
        <f t="shared" si="0"/>
        <v>161852.12219904171</v>
      </c>
      <c r="Z17" s="30">
        <f t="shared" si="0"/>
        <v>164358.19716019236</v>
      </c>
      <c r="AA17" s="30">
        <f t="shared" si="0"/>
        <v>166860.67900643402</v>
      </c>
      <c r="AB17" s="30">
        <f t="shared" si="0"/>
        <v>169335.02746496926</v>
      </c>
      <c r="AC17" s="30">
        <f t="shared" si="0"/>
        <v>171749.34736909403</v>
      </c>
      <c r="AD17" s="30">
        <f t="shared" si="0"/>
        <v>173814.65901824355</v>
      </c>
      <c r="AE17" s="30">
        <f t="shared" si="0"/>
        <v>175630.4552019877</v>
      </c>
      <c r="AF17" s="30">
        <f t="shared" si="0"/>
        <v>177028.60944780504</v>
      </c>
      <c r="AG17" s="30">
        <f t="shared" si="0"/>
        <v>177967.40818510135</v>
      </c>
      <c r="AH17" s="30">
        <f t="shared" si="0"/>
        <v>178462.21731525665</v>
      </c>
      <c r="AI17" s="30">
        <f t="shared" si="0"/>
        <v>178777.33682639021</v>
      </c>
      <c r="AJ17" s="30">
        <f t="shared" si="0"/>
        <v>177711.89762136331</v>
      </c>
      <c r="AK17" s="30">
        <f t="shared" si="0"/>
        <v>176228.45747406382</v>
      </c>
      <c r="AL17" s="30">
        <f t="shared" si="0"/>
        <v>174396.04500747169</v>
      </c>
      <c r="AM17" s="30">
        <f t="shared" si="0"/>
        <v>172179.067813264</v>
      </c>
      <c r="AN17" s="30">
        <f t="shared" si="0"/>
        <v>169590.32920803392</v>
      </c>
      <c r="AO17" s="30">
        <f t="shared" si="0"/>
        <v>166672.19047865708</v>
      </c>
      <c r="AP17" s="30">
        <f t="shared" si="0"/>
        <v>163495.41472360221</v>
      </c>
      <c r="AQ17" s="30">
        <f t="shared" si="0"/>
        <v>160154.64172000674</v>
      </c>
      <c r="AR17" s="30">
        <f t="shared" si="0"/>
        <v>156759.31639895044</v>
      </c>
      <c r="AS17" s="30">
        <f t="shared" si="0"/>
        <v>153421.52989068403</v>
      </c>
      <c r="AT17" s="30">
        <f t="shared" si="0"/>
        <v>150243.96921075106</v>
      </c>
      <c r="AU17" s="30">
        <f t="shared" si="0"/>
        <v>147310.68089237521</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383</v>
      </c>
      <c r="C20" s="28" t="s">
        <v>498</v>
      </c>
      <c r="D20" s="28">
        <v>36678.438916940773</v>
      </c>
      <c r="E20" s="28">
        <v>36474.414180498279</v>
      </c>
      <c r="F20" s="28">
        <v>37224.171851444669</v>
      </c>
      <c r="G20" s="28">
        <v>31460.261578331374</v>
      </c>
      <c r="H20" s="28">
        <v>38688.136046490617</v>
      </c>
      <c r="I20" s="28">
        <v>41597.474040502035</v>
      </c>
      <c r="J20" s="28">
        <v>50113.121217758009</v>
      </c>
      <c r="K20" s="28">
        <v>51611.350419665883</v>
      </c>
      <c r="L20" s="28">
        <v>52911.310017692609</v>
      </c>
      <c r="M20" s="28">
        <v>54191.362788810249</v>
      </c>
      <c r="N20" s="28">
        <v>55376.547608918678</v>
      </c>
      <c r="O20" s="28">
        <v>56568.996211934471</v>
      </c>
      <c r="P20" s="28">
        <v>57497.455177945238</v>
      </c>
      <c r="Q20" s="28">
        <v>58186.418101831208</v>
      </c>
      <c r="R20" s="28">
        <v>58878.699699438548</v>
      </c>
      <c r="S20" s="28">
        <v>59477.071323086711</v>
      </c>
      <c r="T20" s="28">
        <v>60436.217101163405</v>
      </c>
      <c r="U20" s="28">
        <v>61080.862522274394</v>
      </c>
      <c r="V20" s="28">
        <v>61836.630249282432</v>
      </c>
      <c r="W20" s="28">
        <v>62191.547223950409</v>
      </c>
      <c r="X20" s="28">
        <v>62837.862211972533</v>
      </c>
      <c r="Y20" s="28">
        <v>63244.115054471346</v>
      </c>
      <c r="Z20" s="28">
        <v>63478.912149405311</v>
      </c>
      <c r="AA20" s="28">
        <v>63938.43153063178</v>
      </c>
      <c r="AB20" s="28">
        <v>64419.81415690796</v>
      </c>
      <c r="AC20" s="28">
        <v>64845.706169747515</v>
      </c>
      <c r="AD20" s="28">
        <v>65063.125348747584</v>
      </c>
      <c r="AE20" s="28">
        <v>65117.978728543654</v>
      </c>
      <c r="AF20" s="28">
        <v>64928.321909531973</v>
      </c>
      <c r="AG20" s="28">
        <v>64437.209785852021</v>
      </c>
      <c r="AH20" s="28">
        <v>63659.329759941524</v>
      </c>
      <c r="AI20" s="28">
        <v>62714.153702548996</v>
      </c>
      <c r="AJ20" s="28">
        <v>60905.934304091883</v>
      </c>
      <c r="AK20" s="28">
        <v>58821.357760674786</v>
      </c>
      <c r="AL20" s="28">
        <v>56490.216468164093</v>
      </c>
      <c r="AM20" s="28">
        <v>53839.810440734276</v>
      </c>
      <c r="AN20" s="28">
        <v>50875.302066059819</v>
      </c>
      <c r="AO20" s="28">
        <v>47621.669034196944</v>
      </c>
      <c r="AP20" s="28">
        <v>44125.215778090176</v>
      </c>
      <c r="AQ20" s="28">
        <v>40451.774474390928</v>
      </c>
      <c r="AR20" s="28">
        <v>36681.512671983124</v>
      </c>
      <c r="AS20" s="28">
        <v>32901.283877905436</v>
      </c>
      <c r="AT20" s="28">
        <v>29196.271273300496</v>
      </c>
      <c r="AU20" s="28">
        <v>25642.620847931445</v>
      </c>
    </row>
    <row r="21" spans="2:47">
      <c r="B21" s="27" t="s">
        <v>384</v>
      </c>
      <c r="C21" s="28" t="s">
        <v>498</v>
      </c>
      <c r="D21" s="28">
        <v>49108.4969443519</v>
      </c>
      <c r="E21" s="28">
        <v>51396.400805794801</v>
      </c>
      <c r="F21" s="28">
        <v>52186.471937915718</v>
      </c>
      <c r="G21" s="28">
        <v>50978.782391573011</v>
      </c>
      <c r="H21" s="28">
        <v>50991.340012631546</v>
      </c>
      <c r="I21" s="28">
        <v>53243.079791439122</v>
      </c>
      <c r="J21" s="28">
        <v>56002.481162975797</v>
      </c>
      <c r="K21" s="28">
        <v>57761.795177175889</v>
      </c>
      <c r="L21" s="28">
        <v>59504.442134278506</v>
      </c>
      <c r="M21" s="28">
        <v>61300.408437998674</v>
      </c>
      <c r="N21" s="28">
        <v>62990.700509029244</v>
      </c>
      <c r="O21" s="28">
        <v>64706.584020184193</v>
      </c>
      <c r="P21" s="28">
        <v>66308.063984677356</v>
      </c>
      <c r="Q21" s="28">
        <v>67565.234131924924</v>
      </c>
      <c r="R21" s="28">
        <v>68977.866961434935</v>
      </c>
      <c r="S21" s="28">
        <v>70317.38481152078</v>
      </c>
      <c r="T21" s="28">
        <v>71917.222102087908</v>
      </c>
      <c r="U21" s="28">
        <v>73287.900256874724</v>
      </c>
      <c r="V21" s="28">
        <v>74544.221741280155</v>
      </c>
      <c r="W21" s="28">
        <v>75697.436113416959</v>
      </c>
      <c r="X21" s="28">
        <v>77068.40419075168</v>
      </c>
      <c r="Y21" s="28">
        <v>78269.638005251574</v>
      </c>
      <c r="Z21" s="28">
        <v>79327.88398488416</v>
      </c>
      <c r="AA21" s="28">
        <v>80380.217037878014</v>
      </c>
      <c r="AB21" s="28">
        <v>81490.041292222813</v>
      </c>
      <c r="AC21" s="28">
        <v>82558.971401757692</v>
      </c>
      <c r="AD21" s="28">
        <v>83464.116786480139</v>
      </c>
      <c r="AE21" s="28">
        <v>84243.271911219315</v>
      </c>
      <c r="AF21" s="28">
        <v>84794.684663582739</v>
      </c>
      <c r="AG21" s="28">
        <v>85149.254365669549</v>
      </c>
      <c r="AH21" s="28">
        <v>85279.268953226929</v>
      </c>
      <c r="AI21" s="28">
        <v>85289.948539661214</v>
      </c>
      <c r="AJ21" s="28">
        <v>84757.729715495283</v>
      </c>
      <c r="AK21" s="28">
        <v>83961.713393597427</v>
      </c>
      <c r="AL21" s="28">
        <v>83056.838457144491</v>
      </c>
      <c r="AM21" s="28">
        <v>81945.584805304141</v>
      </c>
      <c r="AN21" s="28">
        <v>80637.184926420712</v>
      </c>
      <c r="AO21" s="28">
        <v>79158.470170857225</v>
      </c>
      <c r="AP21" s="28">
        <v>77554.226869873484</v>
      </c>
      <c r="AQ21" s="28">
        <v>75883.433981808048</v>
      </c>
      <c r="AR21" s="28">
        <v>74212.281729265989</v>
      </c>
      <c r="AS21" s="28">
        <v>72605.448213984448</v>
      </c>
      <c r="AT21" s="28">
        <v>71118.055344665569</v>
      </c>
      <c r="AU21" s="28">
        <v>69790.30893819085</v>
      </c>
    </row>
    <row r="22" spans="2:47">
      <c r="B22" s="27" t="s">
        <v>385</v>
      </c>
      <c r="C22" s="28" t="s">
        <v>498</v>
      </c>
      <c r="D22" s="28">
        <v>447.13377742000006</v>
      </c>
      <c r="E22" s="28">
        <v>584.94084649999991</v>
      </c>
      <c r="F22" s="28">
        <v>737.12772929333084</v>
      </c>
      <c r="G22" s="28">
        <v>531.53970023894942</v>
      </c>
      <c r="H22" s="28">
        <v>649.72080507184808</v>
      </c>
      <c r="I22" s="28">
        <v>755.71993689269971</v>
      </c>
      <c r="J22" s="28">
        <v>399.30910408175532</v>
      </c>
      <c r="K22" s="28">
        <v>423.15414726788185</v>
      </c>
      <c r="L22" s="28">
        <v>447.99797866269819</v>
      </c>
      <c r="M22" s="28">
        <v>466.03116671591795</v>
      </c>
      <c r="N22" s="28">
        <v>498.14651039665455</v>
      </c>
      <c r="O22" s="28">
        <v>570.53480659432864</v>
      </c>
      <c r="P22" s="28">
        <v>680.22063664274481</v>
      </c>
      <c r="Q22" s="28">
        <v>856.04265563514525</v>
      </c>
      <c r="R22" s="28">
        <v>989.51828777834771</v>
      </c>
      <c r="S22" s="28">
        <v>1124.2298406003342</v>
      </c>
      <c r="T22" s="28">
        <v>1269.2955926766115</v>
      </c>
      <c r="U22" s="28">
        <v>1417.7141207268885</v>
      </c>
      <c r="V22" s="28">
        <v>1633.0630966705723</v>
      </c>
      <c r="W22" s="28">
        <v>1798.841798954131</v>
      </c>
      <c r="X22" s="28">
        <v>1984.2971016127856</v>
      </c>
      <c r="Y22" s="28">
        <v>2182.9936939384693</v>
      </c>
      <c r="Z22" s="28">
        <v>2397.3034383446065</v>
      </c>
      <c r="AA22" s="28">
        <v>2590.7799326429281</v>
      </c>
      <c r="AB22" s="28">
        <v>2762.4727454426397</v>
      </c>
      <c r="AC22" s="28">
        <v>2971.7570690307307</v>
      </c>
      <c r="AD22" s="28">
        <v>3221.5701070048299</v>
      </c>
      <c r="AE22" s="28">
        <v>3525.1946373395122</v>
      </c>
      <c r="AF22" s="28">
        <v>3905.0046434924698</v>
      </c>
      <c r="AG22" s="28">
        <v>4348.3628711301526</v>
      </c>
      <c r="AH22" s="28">
        <v>4884.2165733230195</v>
      </c>
      <c r="AI22" s="28">
        <v>5541.6075941425452</v>
      </c>
      <c r="AJ22" s="28">
        <v>6289.17236513837</v>
      </c>
      <c r="AK22" s="28">
        <v>7187.8019520519556</v>
      </c>
      <c r="AL22" s="28">
        <v>8212.849584925405</v>
      </c>
      <c r="AM22" s="28">
        <v>9398.4312581395061</v>
      </c>
      <c r="AN22" s="28">
        <v>10739.408936220541</v>
      </c>
      <c r="AO22" s="28">
        <v>12223.467425579584</v>
      </c>
      <c r="AP22" s="28">
        <v>13827.766918934767</v>
      </c>
      <c r="AQ22" s="28">
        <v>15520.019634140242</v>
      </c>
      <c r="AR22" s="28">
        <v>17261.501603728124</v>
      </c>
      <c r="AS22" s="28">
        <v>19011.23980120974</v>
      </c>
      <c r="AT22" s="28">
        <v>20730.317202106853</v>
      </c>
      <c r="AU22" s="28">
        <v>22385.331245857044</v>
      </c>
    </row>
    <row r="23" spans="2:47">
      <c r="B23" s="27" t="s">
        <v>386</v>
      </c>
      <c r="C23" s="28" t="s">
        <v>498</v>
      </c>
      <c r="D23" s="28">
        <v>276.6806449</v>
      </c>
      <c r="E23" s="28">
        <v>229.61807317549975</v>
      </c>
      <c r="F23" s="28">
        <v>131.18885794589795</v>
      </c>
      <c r="G23" s="28">
        <v>149.33463642000001</v>
      </c>
      <c r="H23" s="28">
        <v>190.38368924739999</v>
      </c>
      <c r="I23" s="28">
        <v>192.92956271600002</v>
      </c>
      <c r="J23" s="28">
        <v>75.18175605571723</v>
      </c>
      <c r="K23" s="28">
        <v>77.734716939863659</v>
      </c>
      <c r="L23" s="28">
        <v>79.857953451399908</v>
      </c>
      <c r="M23" s="28">
        <v>81.627849196060737</v>
      </c>
      <c r="N23" s="28">
        <v>82.5569988086867</v>
      </c>
      <c r="O23" s="28">
        <v>81.041018203820627</v>
      </c>
      <c r="P23" s="28">
        <v>76.553603764642787</v>
      </c>
      <c r="Q23" s="28">
        <v>70.670025346797686</v>
      </c>
      <c r="R23" s="28">
        <v>64.397848679517921</v>
      </c>
      <c r="S23" s="28">
        <v>57.99875268154058</v>
      </c>
      <c r="T23" s="28">
        <v>52.292379887903103</v>
      </c>
      <c r="U23" s="28">
        <v>45.93614620835173</v>
      </c>
      <c r="V23" s="28">
        <v>39.678576196424544</v>
      </c>
      <c r="W23" s="28">
        <v>32.682356386154602</v>
      </c>
      <c r="X23" s="28">
        <v>26.032550966942978</v>
      </c>
      <c r="Y23" s="28">
        <v>19.086851751143836</v>
      </c>
      <c r="Z23" s="28">
        <v>11.983695413758669</v>
      </c>
      <c r="AA23" s="28">
        <v>10.0782210282105</v>
      </c>
      <c r="AB23" s="28">
        <v>10.320839153118618</v>
      </c>
      <c r="AC23" s="28">
        <v>10.573170094962306</v>
      </c>
      <c r="AD23" s="28">
        <v>10.780803957551239</v>
      </c>
      <c r="AE23" s="28">
        <v>10.964946629440661</v>
      </c>
      <c r="AF23" s="28">
        <v>11.110274726029033</v>
      </c>
      <c r="AG23" s="28">
        <v>11.196724495574365</v>
      </c>
      <c r="AH23" s="28">
        <v>11.225137033117067</v>
      </c>
      <c r="AI23" s="28">
        <v>11.251136294236794</v>
      </c>
      <c r="AJ23" s="28">
        <v>11.04749748849914</v>
      </c>
      <c r="AK23" s="28">
        <v>10.797589946990739</v>
      </c>
      <c r="AL23" s="28">
        <v>10.538955756252024</v>
      </c>
      <c r="AM23" s="28">
        <v>10.207197009476289</v>
      </c>
      <c r="AN23" s="28">
        <v>9.7962946221242291</v>
      </c>
      <c r="AO23" s="28">
        <v>9.3035364992037923</v>
      </c>
      <c r="AP23" s="28">
        <v>8.7307561355281411</v>
      </c>
      <c r="AQ23" s="28">
        <v>8.0852513641805199</v>
      </c>
      <c r="AR23" s="28">
        <v>7.3800739892615539</v>
      </c>
      <c r="AS23" s="28">
        <v>6.6334588407901309</v>
      </c>
      <c r="AT23" s="28">
        <v>5.8673308287607746</v>
      </c>
      <c r="AU23" s="28">
        <v>5.1050861638280756</v>
      </c>
    </row>
    <row r="24" spans="2:47">
      <c r="B24" s="27" t="s">
        <v>634</v>
      </c>
      <c r="C24" s="28" t="s">
        <v>498</v>
      </c>
      <c r="D24" s="28">
        <v>183.36118649700001</v>
      </c>
      <c r="E24" s="28">
        <v>150.70036131500001</v>
      </c>
      <c r="F24" s="28">
        <v>154.520615472</v>
      </c>
      <c r="G24" s="28">
        <v>80.718187138999994</v>
      </c>
      <c r="H24" s="28">
        <v>86.504180018</v>
      </c>
      <c r="I24" s="28">
        <v>91.988026831799999</v>
      </c>
      <c r="J24" s="28">
        <v>6.7320751946631532</v>
      </c>
      <c r="K24" s="28">
        <v>6.8656289225047615</v>
      </c>
      <c r="L24" s="28">
        <v>6.939475907276222</v>
      </c>
      <c r="M24" s="28">
        <v>6.9637432541176993</v>
      </c>
      <c r="N24" s="28">
        <v>6.877940048598429</v>
      </c>
      <c r="O24" s="28">
        <v>6.5793728050786671</v>
      </c>
      <c r="P24" s="28">
        <v>6.0308250992170986</v>
      </c>
      <c r="Q24" s="28">
        <v>5.3803438483189581</v>
      </c>
      <c r="R24" s="28">
        <v>4.7254995618512625</v>
      </c>
      <c r="S24" s="28">
        <v>4.0867825503682758</v>
      </c>
      <c r="T24" s="28">
        <v>3.5320361044058375</v>
      </c>
      <c r="U24" s="28">
        <v>2.9548300781328751</v>
      </c>
      <c r="V24" s="28">
        <v>2.4153231365766952</v>
      </c>
      <c r="W24" s="28">
        <v>1.8583435795776202</v>
      </c>
      <c r="X24" s="28">
        <v>1.3572911001548509</v>
      </c>
      <c r="Y24" s="28">
        <v>0.87179241993696599</v>
      </c>
      <c r="Z24" s="28">
        <v>0.41203149924058541</v>
      </c>
      <c r="AA24" s="28">
        <v>0.2756485366950141</v>
      </c>
      <c r="AB24" s="28">
        <v>0.26366651084238862</v>
      </c>
      <c r="AC24" s="28">
        <v>0.25165785355550313</v>
      </c>
      <c r="AD24" s="28">
        <v>0.23831230620021585</v>
      </c>
      <c r="AE24" s="28">
        <v>0.22445839695168734</v>
      </c>
      <c r="AF24" s="28">
        <v>0.2099761132479295</v>
      </c>
      <c r="AG24" s="28">
        <v>0.19473130402688502</v>
      </c>
      <c r="AH24" s="28">
        <v>0.17906663901025946</v>
      </c>
      <c r="AI24" s="28">
        <v>0.16415791425377219</v>
      </c>
      <c r="AJ24" s="28">
        <v>0.1479170755825778</v>
      </c>
      <c r="AK24" s="28">
        <v>0.13477536732973586</v>
      </c>
      <c r="AL24" s="28">
        <v>0.11886468450842909</v>
      </c>
      <c r="AM24" s="28">
        <v>0.10364174037609498</v>
      </c>
      <c r="AN24" s="28">
        <v>8.9131873826550564E-2</v>
      </c>
      <c r="AO24" s="28">
        <v>7.5393793420206717E-2</v>
      </c>
      <c r="AP24" s="28">
        <v>6.251711217000458E-2</v>
      </c>
      <c r="AQ24" s="28">
        <v>5.0614260235960891E-2</v>
      </c>
      <c r="AR24" s="28">
        <v>3.9806258800060307E-2</v>
      </c>
      <c r="AS24" s="28">
        <v>3.0203204593613309E-2</v>
      </c>
      <c r="AT24" s="28">
        <v>2.1882424142356346E-2</v>
      </c>
      <c r="AU24" s="28">
        <v>1.4869482923160657E-2</v>
      </c>
    </row>
    <row r="25" spans="2:47">
      <c r="B25" s="27" t="s">
        <v>388</v>
      </c>
      <c r="C25" s="28" t="s">
        <v>498</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row>
    <row r="26" spans="2:47">
      <c r="B26" s="27" t="s">
        <v>389</v>
      </c>
      <c r="C26" s="28" t="s">
        <v>498</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row>
    <row r="27" spans="2:47">
      <c r="B27" s="27" t="s">
        <v>390</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391</v>
      </c>
      <c r="C28" s="28" t="s">
        <v>498</v>
      </c>
      <c r="D28" s="28">
        <v>0</v>
      </c>
      <c r="E28" s="28">
        <v>0</v>
      </c>
      <c r="F28" s="28">
        <v>0</v>
      </c>
      <c r="G28" s="28">
        <v>0</v>
      </c>
      <c r="H28" s="28">
        <v>0</v>
      </c>
      <c r="I28" s="28">
        <v>0</v>
      </c>
      <c r="J28" s="28">
        <v>1.3951717089297968</v>
      </c>
      <c r="K28" s="28">
        <v>4.3886150700782824</v>
      </c>
      <c r="L28" s="28">
        <v>10.168085592329069</v>
      </c>
      <c r="M28" s="28">
        <v>20.925885601090634</v>
      </c>
      <c r="N28" s="28">
        <v>38.104306926368899</v>
      </c>
      <c r="O28" s="28">
        <v>65.247671122578751</v>
      </c>
      <c r="P28" s="28">
        <v>104.59870834257271</v>
      </c>
      <c r="Q28" s="28">
        <v>157.1909614894235</v>
      </c>
      <c r="R28" s="28">
        <v>212.58069956629458</v>
      </c>
      <c r="S28" s="28">
        <v>271.26694806975644</v>
      </c>
      <c r="T28" s="28">
        <v>339.39761683486569</v>
      </c>
      <c r="U28" s="28">
        <v>416.05262043939416</v>
      </c>
      <c r="V28" s="28">
        <v>502.45419359587351</v>
      </c>
      <c r="W28" s="28">
        <v>594.5568534183152</v>
      </c>
      <c r="X28" s="28">
        <v>698.62664502005634</v>
      </c>
      <c r="Y28" s="28">
        <v>810.9762225590249</v>
      </c>
      <c r="Z28" s="28">
        <v>931.60534381906598</v>
      </c>
      <c r="AA28" s="28">
        <v>1064.7930170716759</v>
      </c>
      <c r="AB28" s="28">
        <v>1208.433606317577</v>
      </c>
      <c r="AC28" s="28">
        <v>1359.6697866673051</v>
      </c>
      <c r="AD28" s="28">
        <v>1512.3156188504202</v>
      </c>
      <c r="AE28" s="28">
        <v>1666.400021724553</v>
      </c>
      <c r="AF28" s="28">
        <v>1818.2948848487736</v>
      </c>
      <c r="AG28" s="28">
        <v>1968.957449908336</v>
      </c>
      <c r="AH28" s="28">
        <v>2118.1835478225016</v>
      </c>
      <c r="AI28" s="28">
        <v>2268.0657546447342</v>
      </c>
      <c r="AJ28" s="28">
        <v>2390.4643007987006</v>
      </c>
      <c r="AK28" s="28">
        <v>2507.005061836569</v>
      </c>
      <c r="AL28" s="28">
        <v>2522.5014241554181</v>
      </c>
      <c r="AM28" s="28">
        <v>2538.1597963858644</v>
      </c>
      <c r="AN28" s="28">
        <v>2553.979453767568</v>
      </c>
      <c r="AO28" s="28">
        <v>2569.9558995862703</v>
      </c>
      <c r="AP28" s="28">
        <v>2586.0854998667205</v>
      </c>
      <c r="AQ28" s="28">
        <v>2602.3670758299791</v>
      </c>
      <c r="AR28" s="28">
        <v>2618.802596131165</v>
      </c>
      <c r="AS28" s="28">
        <v>2635.3935755544253</v>
      </c>
      <c r="AT28" s="28">
        <v>2652.1408557223831</v>
      </c>
      <c r="AU28" s="28">
        <v>2669.0444740790831</v>
      </c>
    </row>
    <row r="29" spans="2:47">
      <c r="B29" s="27" t="s">
        <v>392</v>
      </c>
      <c r="C29" s="28" t="s">
        <v>498</v>
      </c>
      <c r="D29" s="28">
        <v>3529.5540071762248</v>
      </c>
      <c r="E29" s="28">
        <v>2630.5322024885672</v>
      </c>
      <c r="F29" s="28">
        <v>2630.5322024885672</v>
      </c>
      <c r="G29" s="28">
        <v>793.01015849999987</v>
      </c>
      <c r="H29" s="28">
        <v>1970.3499164999998</v>
      </c>
      <c r="I29" s="28">
        <v>1285.1745165</v>
      </c>
      <c r="J29" s="28">
        <v>975.48442168478743</v>
      </c>
      <c r="K29" s="28">
        <v>994.27349224448801</v>
      </c>
      <c r="L29" s="28">
        <v>1021.1888284215333</v>
      </c>
      <c r="M29" s="28">
        <v>1045.3197154101426</v>
      </c>
      <c r="N29" s="28">
        <v>1067.862896138198</v>
      </c>
      <c r="O29" s="28">
        <v>1089.1435841610805</v>
      </c>
      <c r="P29" s="28">
        <v>1111.1410450588926</v>
      </c>
      <c r="Q29" s="28">
        <v>1133.6687028229296</v>
      </c>
      <c r="R29" s="28">
        <v>1155.9165189659054</v>
      </c>
      <c r="S29" s="28">
        <v>1178.2072181958708</v>
      </c>
      <c r="T29" s="28">
        <v>1198.312500481743</v>
      </c>
      <c r="U29" s="28">
        <v>1219.3079674575188</v>
      </c>
      <c r="V29" s="28">
        <v>1239.1013921959252</v>
      </c>
      <c r="W29" s="28">
        <v>1260.0229913062262</v>
      </c>
      <c r="X29" s="28">
        <v>1278.7673814563318</v>
      </c>
      <c r="Y29" s="28">
        <v>1297.4343815005634</v>
      </c>
      <c r="Z29" s="28">
        <v>1315.9235842111955</v>
      </c>
      <c r="AA29" s="28">
        <v>1333.2512083090267</v>
      </c>
      <c r="AB29" s="28">
        <v>1349.6851773736416</v>
      </c>
      <c r="AC29" s="28">
        <v>1365.0540828669964</v>
      </c>
      <c r="AD29" s="28">
        <v>1379.9511278824953</v>
      </c>
      <c r="AE29" s="28">
        <v>1394.0049185524942</v>
      </c>
      <c r="AF29" s="28">
        <v>1407.2837051013919</v>
      </c>
      <c r="AG29" s="28">
        <v>1419.916173762741</v>
      </c>
      <c r="AH29" s="28">
        <v>1431.7586233257887</v>
      </c>
      <c r="AI29" s="28">
        <v>1442.0156953283717</v>
      </c>
      <c r="AJ29" s="28">
        <v>1452.165618428045</v>
      </c>
      <c r="AK29" s="28">
        <v>1461.0027652397296</v>
      </c>
      <c r="AL29" s="28">
        <v>1468.0819741317064</v>
      </c>
      <c r="AM29" s="28">
        <v>1475.1101705638996</v>
      </c>
      <c r="AN29" s="28">
        <v>1482.2223569907101</v>
      </c>
      <c r="AO29" s="28">
        <v>1489.3670126160914</v>
      </c>
      <c r="AP29" s="28">
        <v>1496.5644357729968</v>
      </c>
      <c r="AQ29" s="28">
        <v>1503.8072790587373</v>
      </c>
      <c r="AR29" s="28">
        <v>1511.0988432463066</v>
      </c>
      <c r="AS29" s="28">
        <v>1518.4383340101697</v>
      </c>
      <c r="AT29" s="28">
        <v>1525.8265381529657</v>
      </c>
      <c r="AU29" s="28">
        <v>1533.2636382786159</v>
      </c>
    </row>
    <row r="30" spans="2:47">
      <c r="B30" s="27" t="s">
        <v>393</v>
      </c>
      <c r="C30" s="28" t="s">
        <v>498</v>
      </c>
      <c r="D30" s="28">
        <v>5162.7460769790841</v>
      </c>
      <c r="E30" s="28">
        <v>6074.4669915537943</v>
      </c>
      <c r="F30" s="28">
        <v>6238.1163132344245</v>
      </c>
      <c r="G30" s="28">
        <v>2717.4244334307541</v>
      </c>
      <c r="H30" s="28">
        <v>3971.6934807513067</v>
      </c>
      <c r="I30" s="28">
        <v>4435.0760854857381</v>
      </c>
      <c r="J30" s="28">
        <v>4487.762810303333</v>
      </c>
      <c r="K30" s="28">
        <v>4990.4467707788417</v>
      </c>
      <c r="L30" s="28">
        <v>5504.8667212904929</v>
      </c>
      <c r="M30" s="28">
        <v>6030.9906838786155</v>
      </c>
      <c r="N30" s="28">
        <v>6558.7054290125052</v>
      </c>
      <c r="O30" s="28">
        <v>7087.0307673118605</v>
      </c>
      <c r="P30" s="28">
        <v>7615.4033690216229</v>
      </c>
      <c r="Q30" s="28">
        <v>8144.2303631113427</v>
      </c>
      <c r="R30" s="28">
        <v>8673.922527437493</v>
      </c>
      <c r="S30" s="28">
        <v>9203.7781599904283</v>
      </c>
      <c r="T30" s="28">
        <v>9732.6161672499929</v>
      </c>
      <c r="U30" s="28">
        <v>10259.935514896839</v>
      </c>
      <c r="V30" s="28">
        <v>10785.244077737332</v>
      </c>
      <c r="W30" s="28">
        <v>11307.965992228783</v>
      </c>
      <c r="X30" s="28">
        <v>11827.238152871103</v>
      </c>
      <c r="Y30" s="28">
        <v>12341.899381152161</v>
      </c>
      <c r="Z30" s="28">
        <v>12850.724547917511</v>
      </c>
      <c r="AA30" s="28">
        <v>13352.533207737104</v>
      </c>
      <c r="AB30" s="28">
        <v>13846.047471288663</v>
      </c>
      <c r="AC30" s="28">
        <v>14329.878291641986</v>
      </c>
      <c r="AD30" s="28">
        <v>14802.527600362107</v>
      </c>
      <c r="AE30" s="28">
        <v>15262.432670503154</v>
      </c>
      <c r="AF30" s="28">
        <v>15708.017496505876</v>
      </c>
      <c r="AG30" s="28">
        <v>16137.701553551247</v>
      </c>
      <c r="AH30" s="28">
        <v>16549.887264006091</v>
      </c>
      <c r="AI30" s="28">
        <v>16942.975233358226</v>
      </c>
      <c r="AJ30" s="28">
        <v>17315.384300667156</v>
      </c>
      <c r="AK30" s="28">
        <v>17665.574219444599</v>
      </c>
      <c r="AL30" s="28">
        <v>17992.062987240079</v>
      </c>
      <c r="AM30" s="28">
        <v>18298.818182786512</v>
      </c>
      <c r="AN30" s="28">
        <v>18589.25689872287</v>
      </c>
      <c r="AO30" s="28">
        <v>18866.304101626203</v>
      </c>
      <c r="AP30" s="28">
        <v>19132.452156359315</v>
      </c>
      <c r="AQ30" s="28">
        <v>19389.817369142387</v>
      </c>
      <c r="AR30" s="28">
        <v>19640.191146121691</v>
      </c>
      <c r="AS30" s="28">
        <v>19885.085646680905</v>
      </c>
      <c r="AT30" s="28">
        <v>20125.774822762924</v>
      </c>
      <c r="AU30" s="28">
        <v>20363.330907917636</v>
      </c>
    </row>
    <row r="31" spans="2:47">
      <c r="B31" s="27" t="s">
        <v>394</v>
      </c>
      <c r="C31" s="28" t="s">
        <v>498</v>
      </c>
      <c r="D31" s="28">
        <v>54.886527780000009</v>
      </c>
      <c r="E31" s="28">
        <v>54.449303579999992</v>
      </c>
      <c r="F31" s="28">
        <v>52.980616500000004</v>
      </c>
      <c r="G31" s="28">
        <v>42.311314696321581</v>
      </c>
      <c r="H31" s="28">
        <v>22.316275580374558</v>
      </c>
      <c r="I31" s="28">
        <v>24.515981363185173</v>
      </c>
      <c r="J31" s="28">
        <v>9.1262992746411484</v>
      </c>
      <c r="K31" s="28">
        <v>9.1262992746411484</v>
      </c>
      <c r="L31" s="28">
        <v>9.1262992746411484</v>
      </c>
      <c r="M31" s="28">
        <v>9.1262992746411484</v>
      </c>
      <c r="N31" s="28">
        <v>9.1262992746411484</v>
      </c>
      <c r="O31" s="28">
        <v>9.1262992746411484</v>
      </c>
      <c r="P31" s="28">
        <v>9.1262992746411484</v>
      </c>
      <c r="Q31" s="28">
        <v>9.1262992746411484</v>
      </c>
      <c r="R31" s="28">
        <v>9.1262992746411484</v>
      </c>
      <c r="S31" s="28">
        <v>9.1262992746411484</v>
      </c>
      <c r="T31" s="28">
        <v>9.1262992746411484</v>
      </c>
      <c r="U31" s="28">
        <v>9.1262992746411484</v>
      </c>
      <c r="V31" s="28">
        <v>9.1262992746411484</v>
      </c>
      <c r="W31" s="28">
        <v>9.1262992746411484</v>
      </c>
      <c r="X31" s="28">
        <v>9.1262992746411484</v>
      </c>
      <c r="Y31" s="28">
        <v>9.1262992746411484</v>
      </c>
      <c r="Z31" s="28">
        <v>9.1262992746411484</v>
      </c>
      <c r="AA31" s="28">
        <v>9.1262992746411484</v>
      </c>
      <c r="AB31" s="28">
        <v>9.1262992746411484</v>
      </c>
      <c r="AC31" s="28">
        <v>9.1262992746411484</v>
      </c>
      <c r="AD31" s="28">
        <v>9.1262992746411484</v>
      </c>
      <c r="AE31" s="28">
        <v>9.1262992746411484</v>
      </c>
      <c r="AF31" s="28">
        <v>9.1262992746411484</v>
      </c>
      <c r="AG31" s="28">
        <v>9.1262992746411484</v>
      </c>
      <c r="AH31" s="28">
        <v>9.1262992746411484</v>
      </c>
      <c r="AI31" s="28">
        <v>9.1262992746411484</v>
      </c>
      <c r="AJ31" s="28">
        <v>9.1262992746411484</v>
      </c>
      <c r="AK31" s="28">
        <v>9.1262992746411484</v>
      </c>
      <c r="AL31" s="28">
        <v>9.1262992746411484</v>
      </c>
      <c r="AM31" s="28">
        <v>9.1262992746411484</v>
      </c>
      <c r="AN31" s="28">
        <v>9.1262992746411484</v>
      </c>
      <c r="AO31" s="28">
        <v>9.1262992746411484</v>
      </c>
      <c r="AP31" s="28">
        <v>9.1262992746411484</v>
      </c>
      <c r="AQ31" s="28">
        <v>9.1262992746411484</v>
      </c>
      <c r="AR31" s="28">
        <v>9.1262992746411484</v>
      </c>
      <c r="AS31" s="28">
        <v>9.1262992746411484</v>
      </c>
      <c r="AT31" s="28">
        <v>9.1262992746411484</v>
      </c>
      <c r="AU31" s="28">
        <v>9.1262992746411484</v>
      </c>
    </row>
    <row r="32" spans="2:47">
      <c r="B32" s="27" t="s">
        <v>395</v>
      </c>
      <c r="C32" s="28" t="s">
        <v>498</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row>
    <row r="33" spans="2:47">
      <c r="B33" s="27" t="s">
        <v>396</v>
      </c>
      <c r="C33" s="28" t="s">
        <v>498</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row>
    <row r="34" spans="2:47">
      <c r="B34" s="27" t="s">
        <v>501</v>
      </c>
      <c r="C34" s="29" t="s">
        <v>498</v>
      </c>
      <c r="D34" s="30">
        <f t="shared" ref="D34:AU34" si="1">SUM(D20:D33)</f>
        <v>95441.298082044974</v>
      </c>
      <c r="E34" s="30">
        <f t="shared" si="1"/>
        <v>97595.522764905952</v>
      </c>
      <c r="F34" s="30">
        <f t="shared" si="1"/>
        <v>99355.110124294632</v>
      </c>
      <c r="G34" s="30">
        <f t="shared" si="1"/>
        <v>86753.382400329414</v>
      </c>
      <c r="H34" s="30">
        <f t="shared" si="1"/>
        <v>96570.444406291092</v>
      </c>
      <c r="I34" s="30">
        <f t="shared" si="1"/>
        <v>101625.95794173058</v>
      </c>
      <c r="J34" s="30">
        <f t="shared" si="1"/>
        <v>112070.59401903763</v>
      </c>
      <c r="K34" s="30">
        <f t="shared" si="1"/>
        <v>115879.13526734008</v>
      </c>
      <c r="L34" s="30">
        <f t="shared" si="1"/>
        <v>119495.89749457149</v>
      </c>
      <c r="M34" s="30">
        <f t="shared" si="1"/>
        <v>123152.75657013948</v>
      </c>
      <c r="N34" s="30">
        <f t="shared" si="1"/>
        <v>126628.62849855356</v>
      </c>
      <c r="O34" s="30">
        <f t="shared" si="1"/>
        <v>130184.28375159204</v>
      </c>
      <c r="P34" s="30">
        <f t="shared" si="1"/>
        <v>133408.59364982694</v>
      </c>
      <c r="Q34" s="30">
        <f t="shared" si="1"/>
        <v>136127.96158528473</v>
      </c>
      <c r="R34" s="30">
        <f t="shared" si="1"/>
        <v>138966.75434213757</v>
      </c>
      <c r="S34" s="30">
        <f t="shared" si="1"/>
        <v>141643.15013597044</v>
      </c>
      <c r="T34" s="30">
        <f t="shared" si="1"/>
        <v>144958.01179576153</v>
      </c>
      <c r="U34" s="30">
        <f t="shared" si="1"/>
        <v>147739.79027823088</v>
      </c>
      <c r="V34" s="30">
        <f t="shared" si="1"/>
        <v>150591.93494936996</v>
      </c>
      <c r="W34" s="30">
        <f t="shared" si="1"/>
        <v>152894.03797251519</v>
      </c>
      <c r="X34" s="30">
        <f t="shared" si="1"/>
        <v>155731.71182502626</v>
      </c>
      <c r="Y34" s="30">
        <f t="shared" si="1"/>
        <v>158176.14168231885</v>
      </c>
      <c r="Z34" s="30">
        <f t="shared" si="1"/>
        <v>160323.87507476952</v>
      </c>
      <c r="AA34" s="30">
        <f t="shared" si="1"/>
        <v>162679.48610311007</v>
      </c>
      <c r="AB34" s="30">
        <f t="shared" si="1"/>
        <v>165096.20525449188</v>
      </c>
      <c r="AC34" s="30">
        <f t="shared" si="1"/>
        <v>167450.98792893533</v>
      </c>
      <c r="AD34" s="30">
        <f t="shared" si="1"/>
        <v>169463.75200486596</v>
      </c>
      <c r="AE34" s="30">
        <f t="shared" si="1"/>
        <v>171229.59859218373</v>
      </c>
      <c r="AF34" s="30">
        <f t="shared" si="1"/>
        <v>172582.05385317715</v>
      </c>
      <c r="AG34" s="30">
        <f t="shared" si="1"/>
        <v>173481.91995494827</v>
      </c>
      <c r="AH34" s="30">
        <f t="shared" si="1"/>
        <v>173943.17522459265</v>
      </c>
      <c r="AI34" s="30">
        <f t="shared" si="1"/>
        <v>174219.30811316724</v>
      </c>
      <c r="AJ34" s="30">
        <f t="shared" si="1"/>
        <v>173131.17231845815</v>
      </c>
      <c r="AK34" s="30">
        <f t="shared" si="1"/>
        <v>171624.51381743405</v>
      </c>
      <c r="AL34" s="30">
        <f t="shared" si="1"/>
        <v>169762.33501547662</v>
      </c>
      <c r="AM34" s="30">
        <f t="shared" si="1"/>
        <v>167515.35179193868</v>
      </c>
      <c r="AN34" s="30">
        <f t="shared" si="1"/>
        <v>164896.36636395281</v>
      </c>
      <c r="AO34" s="30">
        <f t="shared" si="1"/>
        <v>161947.7388740296</v>
      </c>
      <c r="AP34" s="30">
        <f t="shared" si="1"/>
        <v>158740.23123141986</v>
      </c>
      <c r="AQ34" s="30">
        <f t="shared" si="1"/>
        <v>155368.48197926939</v>
      </c>
      <c r="AR34" s="30">
        <f t="shared" si="1"/>
        <v>151941.93476999912</v>
      </c>
      <c r="AS34" s="30">
        <f t="shared" si="1"/>
        <v>148572.67941066515</v>
      </c>
      <c r="AT34" s="30">
        <f t="shared" si="1"/>
        <v>145363.40154923871</v>
      </c>
      <c r="AU34" s="30">
        <f t="shared" si="1"/>
        <v>142398.14630717607</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383</v>
      </c>
      <c r="C37" s="28" t="s">
        <v>498</v>
      </c>
      <c r="D37" s="28">
        <f t="shared" ref="D37:AU42" si="2">+D3-D20</f>
        <v>0</v>
      </c>
      <c r="E37" s="28">
        <f t="shared" si="2"/>
        <v>0</v>
      </c>
      <c r="F37" s="28">
        <f t="shared" si="2"/>
        <v>0</v>
      </c>
      <c r="G37" s="28">
        <f t="shared" si="2"/>
        <v>0</v>
      </c>
      <c r="H37" s="28">
        <f t="shared" si="2"/>
        <v>0</v>
      </c>
      <c r="I37" s="28">
        <f t="shared" si="2"/>
        <v>0</v>
      </c>
      <c r="J37" s="28">
        <f t="shared" si="2"/>
        <v>1.1906383617315441E-2</v>
      </c>
      <c r="K37" s="28">
        <f t="shared" si="2"/>
        <v>0.20825280270946678</v>
      </c>
      <c r="L37" s="28">
        <f t="shared" si="2"/>
        <v>1.4568347295935382</v>
      </c>
      <c r="M37" s="28">
        <f t="shared" si="2"/>
        <v>20.033659114749753</v>
      </c>
      <c r="N37" s="28">
        <f t="shared" si="2"/>
        <v>77.543308210122632</v>
      </c>
      <c r="O37" s="28">
        <f t="shared" si="2"/>
        <v>250.96145892096683</v>
      </c>
      <c r="P37" s="28">
        <f t="shared" si="2"/>
        <v>533.91912227891589</v>
      </c>
      <c r="Q37" s="28">
        <f t="shared" si="2"/>
        <v>854.29980368232646</v>
      </c>
      <c r="R37" s="28">
        <f t="shared" si="2"/>
        <v>1190.8391021211864</v>
      </c>
      <c r="S37" s="28">
        <f t="shared" si="2"/>
        <v>1524.3111338774252</v>
      </c>
      <c r="T37" s="28">
        <f t="shared" si="2"/>
        <v>1864.7110904630972</v>
      </c>
      <c r="U37" s="28">
        <f t="shared" si="2"/>
        <v>2203.3506255482644</v>
      </c>
      <c r="V37" s="28">
        <f t="shared" si="2"/>
        <v>2549.8081711231498</v>
      </c>
      <c r="W37" s="28">
        <f t="shared" si="2"/>
        <v>2894.1524728013974</v>
      </c>
      <c r="X37" s="28">
        <f t="shared" si="2"/>
        <v>3250.7647022992605</v>
      </c>
      <c r="Y37" s="28">
        <f t="shared" si="2"/>
        <v>3606.9357987881085</v>
      </c>
      <c r="Z37" s="28">
        <f t="shared" si="2"/>
        <v>3958.8710497123539</v>
      </c>
      <c r="AA37" s="28">
        <f t="shared" si="2"/>
        <v>4102.808198552746</v>
      </c>
      <c r="AB37" s="28">
        <f t="shared" si="2"/>
        <v>4158.9683679393638</v>
      </c>
      <c r="AC37" s="28">
        <f t="shared" si="2"/>
        <v>4216.6552829048014</v>
      </c>
      <c r="AD37" s="28">
        <f t="shared" si="2"/>
        <v>4267.8070684673949</v>
      </c>
      <c r="AE37" s="28">
        <f t="shared" si="2"/>
        <v>4316.3894300330212</v>
      </c>
      <c r="AF37" s="28">
        <f t="shared" si="2"/>
        <v>4360.8994470131947</v>
      </c>
      <c r="AG37" s="28">
        <f t="shared" si="2"/>
        <v>4399.0559774745707</v>
      </c>
      <c r="AH37" s="28">
        <f t="shared" si="2"/>
        <v>4432.1063158375182</v>
      </c>
      <c r="AI37" s="28">
        <f t="shared" si="2"/>
        <v>4469.812221007378</v>
      </c>
      <c r="AJ37" s="28">
        <f t="shared" si="2"/>
        <v>4492.5387975497142</v>
      </c>
      <c r="AK37" s="28">
        <f t="shared" si="2"/>
        <v>4515.4698364661454</v>
      </c>
      <c r="AL37" s="28">
        <f t="shared" si="2"/>
        <v>4544.0439020210688</v>
      </c>
      <c r="AM37" s="28">
        <f t="shared" si="2"/>
        <v>4572.8343566406547</v>
      </c>
      <c r="AN37" s="28">
        <f t="shared" si="2"/>
        <v>4601.8424621943777</v>
      </c>
      <c r="AO37" s="28">
        <f t="shared" si="2"/>
        <v>4631.0695103007383</v>
      </c>
      <c r="AP37" s="28">
        <f t="shared" si="2"/>
        <v>4660.516822353602</v>
      </c>
      <c r="AQ37" s="28">
        <f t="shared" si="2"/>
        <v>4690.1857495341319</v>
      </c>
      <c r="AR37" s="28">
        <f t="shared" si="2"/>
        <v>4720.0776728094861</v>
      </c>
      <c r="AS37" s="28">
        <f t="shared" si="2"/>
        <v>4750.1940029179241</v>
      </c>
      <c r="AT37" s="28">
        <f t="shared" si="2"/>
        <v>4780.5361803408305</v>
      </c>
      <c r="AU37" s="28">
        <f t="shared" si="2"/>
        <v>4811.1056752623481</v>
      </c>
    </row>
    <row r="38" spans="2:47">
      <c r="B38" s="27" t="s">
        <v>384</v>
      </c>
      <c r="C38" s="28" t="s">
        <v>498</v>
      </c>
      <c r="D38" s="28">
        <f t="shared" si="2"/>
        <v>0</v>
      </c>
      <c r="E38" s="28">
        <f t="shared" si="2"/>
        <v>0</v>
      </c>
      <c r="F38" s="28">
        <f t="shared" si="2"/>
        <v>0</v>
      </c>
      <c r="G38" s="28">
        <f t="shared" si="2"/>
        <v>0</v>
      </c>
      <c r="H38" s="28">
        <f t="shared" si="2"/>
        <v>0</v>
      </c>
      <c r="I38" s="28">
        <f t="shared" si="2"/>
        <v>0</v>
      </c>
      <c r="J38" s="28">
        <f t="shared" si="2"/>
        <v>1.8843189609469846E-3</v>
      </c>
      <c r="K38" s="28">
        <f t="shared" si="2"/>
        <v>4.0458923467667773E-2</v>
      </c>
      <c r="L38" s="28">
        <f t="shared" si="2"/>
        <v>0.45357868805876933</v>
      </c>
      <c r="M38" s="28">
        <f t="shared" si="2"/>
        <v>6.3769210879108869</v>
      </c>
      <c r="N38" s="28">
        <f t="shared" si="2"/>
        <v>24.680543782567838</v>
      </c>
      <c r="O38" s="28">
        <f t="shared" si="2"/>
        <v>79.913052876123402</v>
      </c>
      <c r="P38" s="28">
        <f t="shared" si="2"/>
        <v>170.0173728272639</v>
      </c>
      <c r="Q38" s="28">
        <f t="shared" si="2"/>
        <v>271.85503747634357</v>
      </c>
      <c r="R38" s="28">
        <f t="shared" si="2"/>
        <v>378.73867012938717</v>
      </c>
      <c r="S38" s="28">
        <f t="shared" si="2"/>
        <v>484.40063336628373</v>
      </c>
      <c r="T38" s="28">
        <f t="shared" si="2"/>
        <v>593.06663009340991</v>
      </c>
      <c r="U38" s="28">
        <f t="shared" si="2"/>
        <v>700.59399900311837</v>
      </c>
      <c r="V38" s="28">
        <f t="shared" si="2"/>
        <v>811.11935799846833</v>
      </c>
      <c r="W38" s="28">
        <f t="shared" si="2"/>
        <v>919.80921626763302</v>
      </c>
      <c r="X38" s="28">
        <f t="shared" si="2"/>
        <v>1033.6957339968067</v>
      </c>
      <c r="Y38" s="28">
        <f t="shared" si="2"/>
        <v>1147.0934973211406</v>
      </c>
      <c r="Z38" s="28">
        <f>+Z4-Z21</f>
        <v>1258.7146368382819</v>
      </c>
      <c r="AA38" s="28">
        <f t="shared" si="2"/>
        <v>1304.7472983656917</v>
      </c>
      <c r="AB38" s="28">
        <f t="shared" si="2"/>
        <v>1323.1082257871603</v>
      </c>
      <c r="AC38" s="28">
        <f t="shared" si="2"/>
        <v>1342.3473366625985</v>
      </c>
      <c r="AD38" s="28">
        <f t="shared" si="2"/>
        <v>1359.1654648033582</v>
      </c>
      <c r="AE38" s="28">
        <f t="shared" si="2"/>
        <v>1375.2005358698079</v>
      </c>
      <c r="AF38" s="28">
        <f t="shared" si="2"/>
        <v>1389.8430742262281</v>
      </c>
      <c r="AG38" s="28">
        <f t="shared" si="2"/>
        <v>1402.1595110485214</v>
      </c>
      <c r="AH38" s="28">
        <f t="shared" si="2"/>
        <v>1412.6710885479115</v>
      </c>
      <c r="AI38" s="28">
        <f t="shared" si="2"/>
        <v>1425.4196317030001</v>
      </c>
      <c r="AJ38" s="28">
        <f t="shared" si="2"/>
        <v>1432.2985613637284</v>
      </c>
      <c r="AK38" s="28">
        <f t="shared" si="2"/>
        <v>1439.5903194853454</v>
      </c>
      <c r="AL38" s="28">
        <f t="shared" si="2"/>
        <v>1449.5536432355002</v>
      </c>
      <c r="AM38" s="28">
        <f t="shared" si="2"/>
        <v>1459.5984233232593</v>
      </c>
      <c r="AN38" s="28">
        <f t="shared" si="2"/>
        <v>1469.7253623717843</v>
      </c>
      <c r="AO38" s="28">
        <f t="shared" si="2"/>
        <v>1479.9351709842012</v>
      </c>
      <c r="AP38" s="28">
        <f t="shared" si="2"/>
        <v>1490.2285678130429</v>
      </c>
      <c r="AQ38" s="28">
        <f t="shared" si="2"/>
        <v>1500.6062796290498</v>
      </c>
      <c r="AR38" s="28">
        <f t="shared" si="2"/>
        <v>1511.0690413905249</v>
      </c>
      <c r="AS38" s="28">
        <f t="shared" si="2"/>
        <v>1521.6175963125133</v>
      </c>
      <c r="AT38" s="28">
        <f t="shared" si="2"/>
        <v>1532.2526959361421</v>
      </c>
      <c r="AU38" s="28">
        <f t="shared" si="2"/>
        <v>1542.9751001981931</v>
      </c>
    </row>
    <row r="39" spans="2:47">
      <c r="B39" s="27" t="s">
        <v>385</v>
      </c>
      <c r="C39" s="28" t="s">
        <v>498</v>
      </c>
      <c r="D39" s="28">
        <f t="shared" si="2"/>
        <v>0</v>
      </c>
      <c r="E39" s="28">
        <f t="shared" si="2"/>
        <v>0</v>
      </c>
      <c r="F39" s="28">
        <f t="shared" si="2"/>
        <v>0</v>
      </c>
      <c r="G39" s="28">
        <f t="shared" si="2"/>
        <v>0</v>
      </c>
      <c r="H39" s="28">
        <f t="shared" si="2"/>
        <v>0</v>
      </c>
      <c r="I39" s="28">
        <f t="shared" si="2"/>
        <v>0</v>
      </c>
      <c r="J39" s="28">
        <f t="shared" si="2"/>
        <v>-3.2830409527946358E-3</v>
      </c>
      <c r="K39" s="28">
        <f t="shared" si="2"/>
        <v>-5.9741924793627277E-2</v>
      </c>
      <c r="L39" s="28">
        <f t="shared" si="2"/>
        <v>-0.47352012902206297</v>
      </c>
      <c r="M39" s="28">
        <f>+M5-M22</f>
        <v>-6.5126822296743399</v>
      </c>
      <c r="N39" s="28">
        <f t="shared" si="2"/>
        <v>-25.191327959787316</v>
      </c>
      <c r="O39" s="28">
        <f t="shared" si="2"/>
        <v>-81.532352431927563</v>
      </c>
      <c r="P39" s="28">
        <f t="shared" si="2"/>
        <v>-173.46059656699344</v>
      </c>
      <c r="Q39" s="28">
        <f t="shared" si="2"/>
        <v>-277.48779288479352</v>
      </c>
      <c r="R39" s="28">
        <f t="shared" si="2"/>
        <v>-386.73550027234933</v>
      </c>
      <c r="S39" s="28">
        <f t="shared" si="2"/>
        <v>-494.90480714339049</v>
      </c>
      <c r="T39" s="28">
        <f t="shared" si="2"/>
        <v>-605.61308658227586</v>
      </c>
      <c r="U39" s="28">
        <f t="shared" si="2"/>
        <v>-715.54675545774649</v>
      </c>
      <c r="V39" s="28">
        <f t="shared" si="2"/>
        <v>-828.20329015218726</v>
      </c>
      <c r="W39" s="28">
        <f t="shared" si="2"/>
        <v>-939.76155624853675</v>
      </c>
      <c r="X39" s="28">
        <f t="shared" si="2"/>
        <v>-1055.7639536403899</v>
      </c>
      <c r="Y39" s="28">
        <f t="shared" si="2"/>
        <v>-1171.4986872576173</v>
      </c>
      <c r="Z39" s="28">
        <f t="shared" si="2"/>
        <v>-1285.7040030052735</v>
      </c>
      <c r="AA39" s="28">
        <f t="shared" si="2"/>
        <v>-1332.5491071758461</v>
      </c>
      <c r="AB39" s="28">
        <f t="shared" si="2"/>
        <v>-1350.9676512564699</v>
      </c>
      <c r="AC39" s="28">
        <f t="shared" si="2"/>
        <v>-1370.0171983917701</v>
      </c>
      <c r="AD39" s="28">
        <f t="shared" si="2"/>
        <v>-1386.8194963180556</v>
      </c>
      <c r="AE39" s="28">
        <f t="shared" si="2"/>
        <v>-1402.7957498670617</v>
      </c>
      <c r="AF39" s="28">
        <f t="shared" si="2"/>
        <v>-1417.41146629799</v>
      </c>
      <c r="AG39" s="28">
        <f t="shared" si="2"/>
        <v>-1429.8525362886007</v>
      </c>
      <c r="AH39" s="28">
        <f t="shared" si="2"/>
        <v>-1440.5682161834652</v>
      </c>
      <c r="AI39" s="28">
        <f t="shared" si="2"/>
        <v>-1453.0589829386622</v>
      </c>
      <c r="AJ39" s="28">
        <f t="shared" si="2"/>
        <v>-1460.2924157643829</v>
      </c>
      <c r="AK39" s="28">
        <f t="shared" si="2"/>
        <v>-1467.7116266603125</v>
      </c>
      <c r="AL39" s="28">
        <f t="shared" si="2"/>
        <v>-1477.268482325645</v>
      </c>
      <c r="AM39" s="28">
        <f t="shared" si="2"/>
        <v>-1486.901588583085</v>
      </c>
      <c r="AN39" s="28">
        <f t="shared" si="2"/>
        <v>-1496.6113651945707</v>
      </c>
      <c r="AO39" s="28">
        <f t="shared" si="2"/>
        <v>-1506.3982443373588</v>
      </c>
      <c r="AP39" s="28">
        <f t="shared" si="2"/>
        <v>-1516.2626706061328</v>
      </c>
      <c r="AQ39" s="28">
        <f t="shared" si="2"/>
        <v>-1526.2051010084724</v>
      </c>
      <c r="AR39" s="28">
        <f t="shared" si="2"/>
        <v>-1536.2260049541001</v>
      </c>
      <c r="AS39" s="28">
        <f t="shared" si="2"/>
        <v>-1546.3258642377259</v>
      </c>
      <c r="AT39" s="28">
        <f t="shared" si="2"/>
        <v>-1556.5051730160121</v>
      </c>
      <c r="AU39" s="28">
        <f t="shared" si="2"/>
        <v>-1566.7644377785073</v>
      </c>
    </row>
    <row r="40" spans="2:47">
      <c r="B40" s="27" t="s">
        <v>386</v>
      </c>
      <c r="C40" s="28" t="s">
        <v>498</v>
      </c>
      <c r="D40" s="28">
        <f t="shared" si="2"/>
        <v>0</v>
      </c>
      <c r="E40" s="28">
        <f t="shared" si="2"/>
        <v>0</v>
      </c>
      <c r="F40" s="28">
        <f t="shared" si="2"/>
        <v>0</v>
      </c>
      <c r="G40" s="28">
        <f t="shared" si="2"/>
        <v>0</v>
      </c>
      <c r="H40" s="28">
        <f t="shared" si="2"/>
        <v>0</v>
      </c>
      <c r="I40" s="28">
        <f t="shared" si="2"/>
        <v>0</v>
      </c>
      <c r="J40" s="28">
        <f t="shared" si="2"/>
        <v>8.0176426422440272E-5</v>
      </c>
      <c r="K40" s="28">
        <f t="shared" si="2"/>
        <v>2.1527227552979866E-3</v>
      </c>
      <c r="L40" s="28">
        <f t="shared" si="2"/>
        <v>4.7058041610142709E-2</v>
      </c>
      <c r="M40" s="28">
        <f t="shared" si="2"/>
        <v>0.49868004400366317</v>
      </c>
      <c r="N40" s="28">
        <f t="shared" si="2"/>
        <v>1.8658528956295299</v>
      </c>
      <c r="O40" s="28">
        <f t="shared" si="2"/>
        <v>6.0143177879553065</v>
      </c>
      <c r="P40" s="28">
        <f t="shared" si="2"/>
        <v>12.812165966226942</v>
      </c>
      <c r="Q40" s="28">
        <f t="shared" si="2"/>
        <v>20.504296637733731</v>
      </c>
      <c r="R40" s="28">
        <f t="shared" si="2"/>
        <v>28.606330508263312</v>
      </c>
      <c r="S40" s="28">
        <f t="shared" si="2"/>
        <v>36.614540362709164</v>
      </c>
      <c r="T40" s="28">
        <f t="shared" si="2"/>
        <v>45.045689569933934</v>
      </c>
      <c r="U40" s="28">
        <f t="shared" si="2"/>
        <v>53.317869286822159</v>
      </c>
      <c r="V40" s="28">
        <f t="shared" si="2"/>
        <v>61.950788869814957</v>
      </c>
      <c r="W40" s="28">
        <f t="shared" si="2"/>
        <v>70.252571922710388</v>
      </c>
      <c r="X40" s="28">
        <f t="shared" si="2"/>
        <v>79.225786781032724</v>
      </c>
      <c r="Y40" s="28">
        <f t="shared" si="2"/>
        <v>88.118836824147607</v>
      </c>
      <c r="Z40" s="28">
        <f t="shared" si="2"/>
        <v>96.812949086817483</v>
      </c>
      <c r="AA40" s="28">
        <f t="shared" si="2"/>
        <v>100.57291666010909</v>
      </c>
      <c r="AB40" s="28">
        <f t="shared" si="2"/>
        <v>102.23757907499686</v>
      </c>
      <c r="AC40" s="28">
        <f t="shared" si="2"/>
        <v>104.03102982221148</v>
      </c>
      <c r="AD40" s="28">
        <f t="shared" si="2"/>
        <v>105.5584364029619</v>
      </c>
      <c r="AE40" s="28">
        <f t="shared" si="2"/>
        <v>107.01650492134826</v>
      </c>
      <c r="AF40" s="28">
        <f t="shared" si="2"/>
        <v>108.33230592299634</v>
      </c>
      <c r="AG40" s="28">
        <f t="shared" si="2"/>
        <v>109.39339805005687</v>
      </c>
      <c r="AH40" s="28">
        <f t="shared" si="2"/>
        <v>110.26304724851458</v>
      </c>
      <c r="AI40" s="28">
        <f t="shared" si="2"/>
        <v>111.43048152790641</v>
      </c>
      <c r="AJ40" s="28">
        <f t="shared" si="2"/>
        <v>111.9162633636742</v>
      </c>
      <c r="AK40" s="28">
        <f t="shared" si="2"/>
        <v>112.4807275173045</v>
      </c>
      <c r="AL40" s="28">
        <f t="shared" si="2"/>
        <v>113.39739867716082</v>
      </c>
      <c r="AM40" s="28">
        <f t="shared" si="2"/>
        <v>114.32240047418287</v>
      </c>
      <c r="AN40" s="28">
        <f t="shared" si="2"/>
        <v>115.25581519637808</v>
      </c>
      <c r="AO40" s="28">
        <f t="shared" si="2"/>
        <v>116.19772598948859</v>
      </c>
      <c r="AP40" s="28">
        <f t="shared" si="2"/>
        <v>117.14821686635717</v>
      </c>
      <c r="AQ40" s="28">
        <f t="shared" si="2"/>
        <v>118.10737271639576</v>
      </c>
      <c r="AR40" s="28">
        <f t="shared" si="2"/>
        <v>119.07527931516597</v>
      </c>
      <c r="AS40" s="28">
        <f t="shared" si="2"/>
        <v>120.05202333406861</v>
      </c>
      <c r="AT40" s="28">
        <f t="shared" si="2"/>
        <v>121.03769235014508</v>
      </c>
      <c r="AU40" s="28">
        <f t="shared" si="2"/>
        <v>122.03237485599091</v>
      </c>
    </row>
    <row r="41" spans="2:47">
      <c r="B41" s="27" t="s">
        <v>634</v>
      </c>
      <c r="C41" s="28" t="s">
        <v>498</v>
      </c>
      <c r="D41" s="28">
        <f t="shared" si="2"/>
        <v>0</v>
      </c>
      <c r="E41" s="28">
        <f t="shared" si="2"/>
        <v>0</v>
      </c>
      <c r="F41" s="28">
        <f t="shared" si="2"/>
        <v>0</v>
      </c>
      <c r="G41" s="28">
        <f t="shared" si="2"/>
        <v>0</v>
      </c>
      <c r="H41" s="28">
        <f t="shared" si="2"/>
        <v>0</v>
      </c>
      <c r="I41" s="28">
        <f t="shared" si="2"/>
        <v>0</v>
      </c>
      <c r="J41" s="28">
        <f t="shared" si="2"/>
        <v>9.4561858469788262E-5</v>
      </c>
      <c r="K41" s="28">
        <f t="shared" si="2"/>
        <v>1.5612419540760314E-3</v>
      </c>
      <c r="L41" s="28">
        <f t="shared" si="2"/>
        <v>6.0808074968816683E-3</v>
      </c>
      <c r="M41" s="28">
        <f t="shared" si="2"/>
        <v>4.6045846038347271E-2</v>
      </c>
      <c r="N41" s="28">
        <f t="shared" si="2"/>
        <v>0.16269012133297434</v>
      </c>
      <c r="O41" s="28">
        <f t="shared" si="2"/>
        <v>0.50779261410382226</v>
      </c>
      <c r="P41" s="28">
        <f t="shared" si="2"/>
        <v>1.0518958634443898</v>
      </c>
      <c r="Q41" s="28">
        <f t="shared" si="2"/>
        <v>1.6347239484828791</v>
      </c>
      <c r="R41" s="28">
        <f t="shared" si="2"/>
        <v>2.2124974418436327</v>
      </c>
      <c r="S41" s="28">
        <f t="shared" si="2"/>
        <v>2.7424830662512401</v>
      </c>
      <c r="T41" s="28">
        <f t="shared" si="2"/>
        <v>3.2702196472385818</v>
      </c>
      <c r="U41" s="28">
        <f t="shared" si="2"/>
        <v>3.740771007175161</v>
      </c>
      <c r="V41" s="28">
        <f t="shared" si="2"/>
        <v>4.198109445850168</v>
      </c>
      <c r="W41" s="28">
        <f t="shared" si="2"/>
        <v>4.5856121125059577</v>
      </c>
      <c r="X41" s="28">
        <f t="shared" si="2"/>
        <v>4.9824148617895778</v>
      </c>
      <c r="Y41" s="28">
        <f t="shared" si="2"/>
        <v>5.331071047105775</v>
      </c>
      <c r="Z41" s="28">
        <f t="shared" si="2"/>
        <v>5.6274527906751812</v>
      </c>
      <c r="AA41" s="28">
        <f t="shared" si="2"/>
        <v>5.613596921237626</v>
      </c>
      <c r="AB41" s="28">
        <f t="shared" si="2"/>
        <v>5.4756889323187705</v>
      </c>
      <c r="AC41" s="28">
        <f t="shared" si="2"/>
        <v>5.3429891608140849</v>
      </c>
      <c r="AD41" s="28">
        <f t="shared" si="2"/>
        <v>5.195540021893077</v>
      </c>
      <c r="AE41" s="28">
        <f t="shared" si="2"/>
        <v>5.0458888468461858</v>
      </c>
      <c r="AF41" s="28">
        <f t="shared" si="2"/>
        <v>4.8922337634908706</v>
      </c>
      <c r="AG41" s="28">
        <f t="shared" si="2"/>
        <v>4.7318798685027605</v>
      </c>
      <c r="AH41" s="28">
        <f t="shared" si="2"/>
        <v>4.5698552135456199</v>
      </c>
      <c r="AI41" s="28">
        <f t="shared" si="2"/>
        <v>4.4253619233608603</v>
      </c>
      <c r="AJ41" s="28">
        <f t="shared" si="2"/>
        <v>4.264096392432009</v>
      </c>
      <c r="AK41" s="28">
        <f t="shared" si="2"/>
        <v>4.1143998213101431</v>
      </c>
      <c r="AL41" s="28">
        <f t="shared" si="2"/>
        <v>3.9835303869727081</v>
      </c>
      <c r="AM41" s="28">
        <f t="shared" si="2"/>
        <v>3.8624294703079745</v>
      </c>
      <c r="AN41" s="28">
        <f t="shared" si="2"/>
        <v>3.7505695131594177</v>
      </c>
      <c r="AO41" s="28">
        <f t="shared" si="2"/>
        <v>3.6474416904159783</v>
      </c>
      <c r="AP41" s="28">
        <f t="shared" si="2"/>
        <v>3.5525557555611598</v>
      </c>
      <c r="AQ41" s="28">
        <f t="shared" si="2"/>
        <v>3.4654398662472272</v>
      </c>
      <c r="AR41" s="28">
        <f t="shared" si="2"/>
        <v>3.3856403902402001</v>
      </c>
      <c r="AS41" s="28">
        <f t="shared" si="2"/>
        <v>3.3127216921257556</v>
      </c>
      <c r="AT41" s="28">
        <f t="shared" si="2"/>
        <v>3.2462659012111228</v>
      </c>
      <c r="AU41" s="28">
        <f t="shared" si="2"/>
        <v>3.1858726611030308</v>
      </c>
    </row>
    <row r="42" spans="2:47">
      <c r="B42" s="27" t="s">
        <v>388</v>
      </c>
      <c r="C42" s="28" t="s">
        <v>498</v>
      </c>
      <c r="D42" s="28">
        <f t="shared" si="2"/>
        <v>0</v>
      </c>
      <c r="E42" s="28">
        <f t="shared" si="2"/>
        <v>0</v>
      </c>
      <c r="F42" s="28">
        <f t="shared" si="2"/>
        <v>0</v>
      </c>
      <c r="G42" s="28">
        <f t="shared" si="2"/>
        <v>0</v>
      </c>
      <c r="H42" s="28">
        <f t="shared" si="2"/>
        <v>0</v>
      </c>
      <c r="I42" s="28">
        <f t="shared" si="2"/>
        <v>0</v>
      </c>
      <c r="J42" s="28">
        <f t="shared" si="2"/>
        <v>0</v>
      </c>
      <c r="K42" s="28">
        <f t="shared" si="2"/>
        <v>0</v>
      </c>
      <c r="L42" s="28">
        <f t="shared" si="2"/>
        <v>0</v>
      </c>
      <c r="M42" s="28">
        <f t="shared" si="2"/>
        <v>0</v>
      </c>
      <c r="N42" s="28">
        <f t="shared" si="2"/>
        <v>0</v>
      </c>
      <c r="O42" s="28">
        <f t="shared" si="2"/>
        <v>0</v>
      </c>
      <c r="P42" s="28">
        <f t="shared" si="2"/>
        <v>0</v>
      </c>
      <c r="Q42" s="28">
        <f t="shared" si="2"/>
        <v>0</v>
      </c>
      <c r="R42" s="28">
        <f t="shared" si="2"/>
        <v>0</v>
      </c>
      <c r="S42" s="28">
        <f t="shared" si="2"/>
        <v>0</v>
      </c>
      <c r="T42" s="28">
        <f t="shared" si="2"/>
        <v>0</v>
      </c>
      <c r="U42" s="28">
        <f t="shared" si="2"/>
        <v>0</v>
      </c>
      <c r="V42" s="28">
        <f t="shared" si="2"/>
        <v>0</v>
      </c>
      <c r="W42" s="28">
        <f t="shared" si="2"/>
        <v>0</v>
      </c>
      <c r="X42" s="28">
        <f t="shared" si="2"/>
        <v>0</v>
      </c>
      <c r="Y42" s="28">
        <f t="shared" si="2"/>
        <v>0</v>
      </c>
      <c r="Z42" s="28">
        <f t="shared" si="2"/>
        <v>0</v>
      </c>
      <c r="AA42" s="28">
        <f t="shared" si="2"/>
        <v>0</v>
      </c>
      <c r="AB42" s="28">
        <f t="shared" si="2"/>
        <v>0</v>
      </c>
      <c r="AC42" s="28">
        <f t="shared" si="2"/>
        <v>0</v>
      </c>
      <c r="AD42" s="28">
        <f t="shared" si="2"/>
        <v>0</v>
      </c>
      <c r="AE42" s="28">
        <f t="shared" si="2"/>
        <v>0</v>
      </c>
      <c r="AF42" s="28">
        <f t="shared" si="2"/>
        <v>0</v>
      </c>
      <c r="AG42" s="28">
        <f t="shared" si="2"/>
        <v>0</v>
      </c>
      <c r="AH42" s="28">
        <f t="shared" si="2"/>
        <v>0</v>
      </c>
      <c r="AI42" s="28">
        <f t="shared" si="2"/>
        <v>0</v>
      </c>
      <c r="AJ42" s="28">
        <f t="shared" si="2"/>
        <v>0</v>
      </c>
      <c r="AK42" s="28">
        <f t="shared" si="2"/>
        <v>0</v>
      </c>
      <c r="AL42" s="28">
        <f t="shared" si="2"/>
        <v>0</v>
      </c>
      <c r="AM42" s="28">
        <f t="shared" si="2"/>
        <v>0</v>
      </c>
      <c r="AN42" s="28">
        <f t="shared" ref="AN42:AU42" si="3">+AN8-AN25</f>
        <v>0</v>
      </c>
      <c r="AO42" s="28">
        <f t="shared" si="3"/>
        <v>0</v>
      </c>
      <c r="AP42" s="28">
        <f t="shared" si="3"/>
        <v>0</v>
      </c>
      <c r="AQ42" s="28">
        <f t="shared" si="3"/>
        <v>0</v>
      </c>
      <c r="AR42" s="28">
        <f t="shared" si="3"/>
        <v>0</v>
      </c>
      <c r="AS42" s="28">
        <f t="shared" si="3"/>
        <v>0</v>
      </c>
      <c r="AT42" s="28">
        <f t="shared" si="3"/>
        <v>0</v>
      </c>
      <c r="AU42" s="28">
        <f t="shared" si="3"/>
        <v>0</v>
      </c>
    </row>
    <row r="43" spans="2:47">
      <c r="B43" s="27" t="s">
        <v>389</v>
      </c>
      <c r="C43" s="28" t="s">
        <v>498</v>
      </c>
      <c r="D43" s="28">
        <f t="shared" ref="D43:AU48" si="4">+D9-D26</f>
        <v>0</v>
      </c>
      <c r="E43" s="28">
        <f t="shared" si="4"/>
        <v>0</v>
      </c>
      <c r="F43" s="28">
        <f t="shared" si="4"/>
        <v>0</v>
      </c>
      <c r="G43" s="28">
        <f t="shared" si="4"/>
        <v>0</v>
      </c>
      <c r="H43" s="28">
        <f t="shared" si="4"/>
        <v>0</v>
      </c>
      <c r="I43" s="28">
        <f t="shared" si="4"/>
        <v>0</v>
      </c>
      <c r="J43" s="28">
        <f t="shared" si="4"/>
        <v>0</v>
      </c>
      <c r="K43" s="28">
        <f t="shared" si="4"/>
        <v>0</v>
      </c>
      <c r="L43" s="28">
        <f t="shared" si="4"/>
        <v>0</v>
      </c>
      <c r="M43" s="28">
        <f t="shared" si="4"/>
        <v>0</v>
      </c>
      <c r="N43" s="28">
        <f t="shared" si="4"/>
        <v>0</v>
      </c>
      <c r="O43" s="28">
        <f t="shared" si="4"/>
        <v>0</v>
      </c>
      <c r="P43" s="28">
        <f t="shared" si="4"/>
        <v>0</v>
      </c>
      <c r="Q43" s="28">
        <f t="shared" si="4"/>
        <v>0</v>
      </c>
      <c r="R43" s="28">
        <f t="shared" si="4"/>
        <v>0</v>
      </c>
      <c r="S43" s="28">
        <f t="shared" si="4"/>
        <v>0</v>
      </c>
      <c r="T43" s="28">
        <f t="shared" si="4"/>
        <v>0</v>
      </c>
      <c r="U43" s="28">
        <f t="shared" si="4"/>
        <v>0</v>
      </c>
      <c r="V43" s="28">
        <f t="shared" si="4"/>
        <v>0</v>
      </c>
      <c r="W43" s="28">
        <f t="shared" si="4"/>
        <v>0</v>
      </c>
      <c r="X43" s="28">
        <f t="shared" si="4"/>
        <v>0</v>
      </c>
      <c r="Y43" s="28">
        <f t="shared" si="4"/>
        <v>0</v>
      </c>
      <c r="Z43" s="28">
        <f t="shared" si="4"/>
        <v>0</v>
      </c>
      <c r="AA43" s="28">
        <f t="shared" si="4"/>
        <v>0</v>
      </c>
      <c r="AB43" s="28">
        <f t="shared" si="4"/>
        <v>0</v>
      </c>
      <c r="AC43" s="28">
        <f t="shared" si="4"/>
        <v>0</v>
      </c>
      <c r="AD43" s="28">
        <f t="shared" si="4"/>
        <v>0</v>
      </c>
      <c r="AE43" s="28">
        <f t="shared" si="4"/>
        <v>0</v>
      </c>
      <c r="AF43" s="28">
        <f t="shared" si="4"/>
        <v>0</v>
      </c>
      <c r="AG43" s="28">
        <f t="shared" si="4"/>
        <v>0</v>
      </c>
      <c r="AH43" s="28">
        <f t="shared" si="4"/>
        <v>0</v>
      </c>
      <c r="AI43" s="28">
        <f t="shared" si="4"/>
        <v>0</v>
      </c>
      <c r="AJ43" s="28">
        <f t="shared" si="4"/>
        <v>0</v>
      </c>
      <c r="AK43" s="28">
        <f t="shared" si="4"/>
        <v>0</v>
      </c>
      <c r="AL43" s="28">
        <f t="shared" si="4"/>
        <v>0</v>
      </c>
      <c r="AM43" s="28">
        <f t="shared" si="4"/>
        <v>0</v>
      </c>
      <c r="AN43" s="28">
        <f t="shared" si="4"/>
        <v>0</v>
      </c>
      <c r="AO43" s="28">
        <f t="shared" si="4"/>
        <v>0</v>
      </c>
      <c r="AP43" s="28">
        <f t="shared" si="4"/>
        <v>0</v>
      </c>
      <c r="AQ43" s="28">
        <f t="shared" si="4"/>
        <v>0</v>
      </c>
      <c r="AR43" s="28">
        <f t="shared" si="4"/>
        <v>0</v>
      </c>
      <c r="AS43" s="28">
        <f t="shared" si="4"/>
        <v>0</v>
      </c>
      <c r="AT43" s="28">
        <f t="shared" si="4"/>
        <v>0</v>
      </c>
      <c r="AU43" s="28">
        <f t="shared" si="4"/>
        <v>0</v>
      </c>
    </row>
    <row r="44" spans="2:47">
      <c r="B44" s="27" t="s">
        <v>390</v>
      </c>
      <c r="C44" s="28" t="s">
        <v>498</v>
      </c>
      <c r="D44" s="28">
        <f t="shared" si="4"/>
        <v>0</v>
      </c>
      <c r="E44" s="28">
        <f t="shared" si="4"/>
        <v>0</v>
      </c>
      <c r="F44" s="28">
        <f t="shared" si="4"/>
        <v>0</v>
      </c>
      <c r="G44" s="28">
        <f t="shared" si="4"/>
        <v>0</v>
      </c>
      <c r="H44" s="28">
        <f t="shared" si="4"/>
        <v>0</v>
      </c>
      <c r="I44" s="28">
        <f t="shared" si="4"/>
        <v>0</v>
      </c>
      <c r="J44" s="28">
        <f t="shared" si="4"/>
        <v>0</v>
      </c>
      <c r="K44" s="28">
        <f t="shared" si="4"/>
        <v>0</v>
      </c>
      <c r="L44" s="28">
        <f t="shared" si="4"/>
        <v>0</v>
      </c>
      <c r="M44" s="28">
        <f t="shared" si="4"/>
        <v>0</v>
      </c>
      <c r="N44" s="28">
        <f t="shared" si="4"/>
        <v>0</v>
      </c>
      <c r="O44" s="28">
        <f t="shared" si="4"/>
        <v>0</v>
      </c>
      <c r="P44" s="28">
        <f t="shared" si="4"/>
        <v>0</v>
      </c>
      <c r="Q44" s="28">
        <f t="shared" si="4"/>
        <v>0</v>
      </c>
      <c r="R44" s="28">
        <f t="shared" si="4"/>
        <v>0</v>
      </c>
      <c r="S44" s="28">
        <f t="shared" si="4"/>
        <v>0</v>
      </c>
      <c r="T44" s="28">
        <f t="shared" si="4"/>
        <v>0</v>
      </c>
      <c r="U44" s="28">
        <f t="shared" si="4"/>
        <v>0</v>
      </c>
      <c r="V44" s="28">
        <f t="shared" si="4"/>
        <v>0</v>
      </c>
      <c r="W44" s="28">
        <f t="shared" si="4"/>
        <v>0</v>
      </c>
      <c r="X44" s="28">
        <f t="shared" si="4"/>
        <v>0</v>
      </c>
      <c r="Y44" s="28">
        <f t="shared" si="4"/>
        <v>0</v>
      </c>
      <c r="Z44" s="28">
        <f t="shared" si="4"/>
        <v>0</v>
      </c>
      <c r="AA44" s="28">
        <f t="shared" si="4"/>
        <v>0</v>
      </c>
      <c r="AB44" s="28">
        <f t="shared" si="4"/>
        <v>0</v>
      </c>
      <c r="AC44" s="28">
        <f t="shared" si="4"/>
        <v>0</v>
      </c>
      <c r="AD44" s="28">
        <f t="shared" si="4"/>
        <v>0</v>
      </c>
      <c r="AE44" s="28">
        <f t="shared" si="4"/>
        <v>0</v>
      </c>
      <c r="AF44" s="28">
        <f t="shared" si="4"/>
        <v>0</v>
      </c>
      <c r="AG44" s="28">
        <f t="shared" si="4"/>
        <v>0</v>
      </c>
      <c r="AH44" s="28">
        <f t="shared" si="4"/>
        <v>0</v>
      </c>
      <c r="AI44" s="28">
        <f t="shared" si="4"/>
        <v>0</v>
      </c>
      <c r="AJ44" s="28">
        <f t="shared" si="4"/>
        <v>0</v>
      </c>
      <c r="AK44" s="28">
        <f t="shared" si="4"/>
        <v>0</v>
      </c>
      <c r="AL44" s="28">
        <f t="shared" si="4"/>
        <v>0</v>
      </c>
      <c r="AM44" s="28">
        <f t="shared" si="4"/>
        <v>0</v>
      </c>
      <c r="AN44" s="28">
        <f t="shared" si="4"/>
        <v>0</v>
      </c>
      <c r="AO44" s="28">
        <f t="shared" si="4"/>
        <v>0</v>
      </c>
      <c r="AP44" s="28">
        <f t="shared" si="4"/>
        <v>0</v>
      </c>
      <c r="AQ44" s="28">
        <f t="shared" si="4"/>
        <v>0</v>
      </c>
      <c r="AR44" s="28">
        <f t="shared" si="4"/>
        <v>0</v>
      </c>
      <c r="AS44" s="28">
        <f t="shared" si="4"/>
        <v>0</v>
      </c>
      <c r="AT44" s="28">
        <f t="shared" si="4"/>
        <v>0</v>
      </c>
      <c r="AU44" s="28">
        <f t="shared" si="4"/>
        <v>0</v>
      </c>
    </row>
    <row r="45" spans="2:47">
      <c r="B45" s="27" t="s">
        <v>391</v>
      </c>
      <c r="C45" s="28" t="s">
        <v>498</v>
      </c>
      <c r="D45" s="28">
        <f t="shared" si="4"/>
        <v>0</v>
      </c>
      <c r="E45" s="28">
        <f t="shared" si="4"/>
        <v>0</v>
      </c>
      <c r="F45" s="28">
        <f t="shared" si="4"/>
        <v>0</v>
      </c>
      <c r="G45" s="28">
        <f t="shared" si="4"/>
        <v>0</v>
      </c>
      <c r="H45" s="28">
        <f t="shared" si="4"/>
        <v>0</v>
      </c>
      <c r="I45" s="28">
        <f t="shared" si="4"/>
        <v>0</v>
      </c>
      <c r="J45" s="28">
        <f t="shared" si="4"/>
        <v>0</v>
      </c>
      <c r="K45" s="28">
        <f t="shared" si="4"/>
        <v>0</v>
      </c>
      <c r="L45" s="28">
        <f t="shared" si="4"/>
        <v>0</v>
      </c>
      <c r="M45" s="28">
        <f t="shared" si="4"/>
        <v>0</v>
      </c>
      <c r="N45" s="28">
        <f t="shared" si="4"/>
        <v>0</v>
      </c>
      <c r="O45" s="28">
        <f t="shared" si="4"/>
        <v>0</v>
      </c>
      <c r="P45" s="28">
        <f t="shared" si="4"/>
        <v>0</v>
      </c>
      <c r="Q45" s="28">
        <f t="shared" si="4"/>
        <v>0</v>
      </c>
      <c r="R45" s="28">
        <f t="shared" si="4"/>
        <v>0</v>
      </c>
      <c r="S45" s="28">
        <f t="shared" si="4"/>
        <v>0</v>
      </c>
      <c r="T45" s="28">
        <f t="shared" si="4"/>
        <v>0</v>
      </c>
      <c r="U45" s="28">
        <f t="shared" si="4"/>
        <v>0</v>
      </c>
      <c r="V45" s="28">
        <f t="shared" si="4"/>
        <v>0</v>
      </c>
      <c r="W45" s="28">
        <f t="shared" si="4"/>
        <v>0</v>
      </c>
      <c r="X45" s="28">
        <f t="shared" si="4"/>
        <v>0</v>
      </c>
      <c r="Y45" s="28">
        <f t="shared" si="4"/>
        <v>0</v>
      </c>
      <c r="Z45" s="28">
        <f t="shared" si="4"/>
        <v>0</v>
      </c>
      <c r="AA45" s="28">
        <f t="shared" si="4"/>
        <v>0</v>
      </c>
      <c r="AB45" s="28">
        <f t="shared" si="4"/>
        <v>0</v>
      </c>
      <c r="AC45" s="28">
        <f t="shared" si="4"/>
        <v>0</v>
      </c>
      <c r="AD45" s="28">
        <f t="shared" si="4"/>
        <v>0</v>
      </c>
      <c r="AE45" s="28">
        <f t="shared" si="4"/>
        <v>0</v>
      </c>
      <c r="AF45" s="28">
        <f t="shared" si="4"/>
        <v>0</v>
      </c>
      <c r="AG45" s="28">
        <f t="shared" si="4"/>
        <v>0</v>
      </c>
      <c r="AH45" s="28">
        <f t="shared" si="4"/>
        <v>0</v>
      </c>
      <c r="AI45" s="28">
        <f t="shared" si="4"/>
        <v>0</v>
      </c>
      <c r="AJ45" s="28">
        <f t="shared" si="4"/>
        <v>0</v>
      </c>
      <c r="AK45" s="28">
        <f t="shared" si="4"/>
        <v>0</v>
      </c>
      <c r="AL45" s="28">
        <f t="shared" si="4"/>
        <v>0</v>
      </c>
      <c r="AM45" s="28">
        <f t="shared" si="4"/>
        <v>0</v>
      </c>
      <c r="AN45" s="28">
        <f t="shared" si="4"/>
        <v>0</v>
      </c>
      <c r="AO45" s="28">
        <f t="shared" si="4"/>
        <v>0</v>
      </c>
      <c r="AP45" s="28">
        <f t="shared" si="4"/>
        <v>0</v>
      </c>
      <c r="AQ45" s="28">
        <f t="shared" si="4"/>
        <v>0</v>
      </c>
      <c r="AR45" s="28">
        <f t="shared" si="4"/>
        <v>0</v>
      </c>
      <c r="AS45" s="28">
        <f t="shared" si="4"/>
        <v>0</v>
      </c>
      <c r="AT45" s="28">
        <f t="shared" si="4"/>
        <v>0</v>
      </c>
      <c r="AU45" s="28">
        <f t="shared" si="4"/>
        <v>0</v>
      </c>
    </row>
    <row r="46" spans="2:47">
      <c r="B46" s="27" t="s">
        <v>392</v>
      </c>
      <c r="C46" s="28" t="s">
        <v>498</v>
      </c>
      <c r="D46" s="28">
        <f t="shared" si="4"/>
        <v>0</v>
      </c>
      <c r="E46" s="28">
        <f t="shared" si="4"/>
        <v>0</v>
      </c>
      <c r="F46" s="28">
        <f t="shared" si="4"/>
        <v>0</v>
      </c>
      <c r="G46" s="28">
        <f t="shared" si="4"/>
        <v>0</v>
      </c>
      <c r="H46" s="28">
        <f t="shared" si="4"/>
        <v>0</v>
      </c>
      <c r="I46" s="28">
        <f t="shared" si="4"/>
        <v>0</v>
      </c>
      <c r="J46" s="28">
        <f t="shared" si="4"/>
        <v>0</v>
      </c>
      <c r="K46" s="28">
        <f t="shared" si="4"/>
        <v>0</v>
      </c>
      <c r="L46" s="28">
        <f t="shared" si="4"/>
        <v>0</v>
      </c>
      <c r="M46" s="28">
        <f t="shared" si="4"/>
        <v>0</v>
      </c>
      <c r="N46" s="28">
        <f t="shared" si="4"/>
        <v>0</v>
      </c>
      <c r="O46" s="28">
        <f t="shared" si="4"/>
        <v>0</v>
      </c>
      <c r="P46" s="28">
        <f t="shared" si="4"/>
        <v>0</v>
      </c>
      <c r="Q46" s="28">
        <f t="shared" si="4"/>
        <v>0</v>
      </c>
      <c r="R46" s="28">
        <f t="shared" si="4"/>
        <v>0</v>
      </c>
      <c r="S46" s="28">
        <f t="shared" si="4"/>
        <v>0</v>
      </c>
      <c r="T46" s="28">
        <f t="shared" si="4"/>
        <v>0</v>
      </c>
      <c r="U46" s="28">
        <f t="shared" si="4"/>
        <v>0</v>
      </c>
      <c r="V46" s="28">
        <f t="shared" si="4"/>
        <v>0</v>
      </c>
      <c r="W46" s="28">
        <f t="shared" si="4"/>
        <v>0</v>
      </c>
      <c r="X46" s="28">
        <f t="shared" si="4"/>
        <v>0</v>
      </c>
      <c r="Y46" s="28">
        <f t="shared" si="4"/>
        <v>0</v>
      </c>
      <c r="Z46" s="28">
        <f t="shared" si="4"/>
        <v>0</v>
      </c>
      <c r="AA46" s="28">
        <f t="shared" si="4"/>
        <v>0</v>
      </c>
      <c r="AB46" s="28">
        <f t="shared" si="4"/>
        <v>0</v>
      </c>
      <c r="AC46" s="28">
        <f t="shared" si="4"/>
        <v>0</v>
      </c>
      <c r="AD46" s="28">
        <f t="shared" si="4"/>
        <v>0</v>
      </c>
      <c r="AE46" s="28">
        <f t="shared" si="4"/>
        <v>0</v>
      </c>
      <c r="AF46" s="28">
        <f t="shared" si="4"/>
        <v>0</v>
      </c>
      <c r="AG46" s="28">
        <f t="shared" si="4"/>
        <v>0</v>
      </c>
      <c r="AH46" s="28">
        <f t="shared" si="4"/>
        <v>0</v>
      </c>
      <c r="AI46" s="28">
        <f t="shared" si="4"/>
        <v>0</v>
      </c>
      <c r="AJ46" s="28">
        <f t="shared" si="4"/>
        <v>0</v>
      </c>
      <c r="AK46" s="28">
        <f t="shared" si="4"/>
        <v>0</v>
      </c>
      <c r="AL46" s="28">
        <f t="shared" si="4"/>
        <v>0</v>
      </c>
      <c r="AM46" s="28">
        <f t="shared" si="4"/>
        <v>0</v>
      </c>
      <c r="AN46" s="28">
        <f t="shared" si="4"/>
        <v>0</v>
      </c>
      <c r="AO46" s="28">
        <f t="shared" si="4"/>
        <v>0</v>
      </c>
      <c r="AP46" s="28">
        <f t="shared" si="4"/>
        <v>0</v>
      </c>
      <c r="AQ46" s="28">
        <f t="shared" si="4"/>
        <v>0</v>
      </c>
      <c r="AR46" s="28">
        <f t="shared" si="4"/>
        <v>0</v>
      </c>
      <c r="AS46" s="28">
        <f t="shared" si="4"/>
        <v>0</v>
      </c>
      <c r="AT46" s="28">
        <f t="shared" si="4"/>
        <v>0</v>
      </c>
      <c r="AU46" s="28">
        <f t="shared" si="4"/>
        <v>0</v>
      </c>
    </row>
    <row r="47" spans="2:47">
      <c r="B47" s="27" t="s">
        <v>393</v>
      </c>
      <c r="C47" s="28" t="s">
        <v>498</v>
      </c>
      <c r="D47" s="28">
        <f t="shared" si="4"/>
        <v>0</v>
      </c>
      <c r="E47" s="28">
        <f t="shared" si="4"/>
        <v>0</v>
      </c>
      <c r="F47" s="28">
        <f t="shared" si="4"/>
        <v>0</v>
      </c>
      <c r="G47" s="28">
        <f t="shared" si="4"/>
        <v>0</v>
      </c>
      <c r="H47" s="28">
        <f t="shared" si="4"/>
        <v>0</v>
      </c>
      <c r="I47" s="28">
        <f t="shared" si="4"/>
        <v>0</v>
      </c>
      <c r="J47" s="28">
        <f t="shared" si="4"/>
        <v>0</v>
      </c>
      <c r="K47" s="28">
        <f t="shared" si="4"/>
        <v>0</v>
      </c>
      <c r="L47" s="28">
        <f t="shared" si="4"/>
        <v>0</v>
      </c>
      <c r="M47" s="28">
        <f t="shared" si="4"/>
        <v>0</v>
      </c>
      <c r="N47" s="28">
        <f t="shared" si="4"/>
        <v>0</v>
      </c>
      <c r="O47" s="28">
        <f t="shared" si="4"/>
        <v>0</v>
      </c>
      <c r="P47" s="28">
        <f t="shared" si="4"/>
        <v>0</v>
      </c>
      <c r="Q47" s="28">
        <f t="shared" si="4"/>
        <v>0</v>
      </c>
      <c r="R47" s="28">
        <f t="shared" si="4"/>
        <v>0</v>
      </c>
      <c r="S47" s="28">
        <f t="shared" si="4"/>
        <v>0</v>
      </c>
      <c r="T47" s="28">
        <f t="shared" si="4"/>
        <v>0</v>
      </c>
      <c r="U47" s="28">
        <f t="shared" si="4"/>
        <v>0</v>
      </c>
      <c r="V47" s="28">
        <f t="shared" si="4"/>
        <v>0</v>
      </c>
      <c r="W47" s="28">
        <f t="shared" si="4"/>
        <v>0</v>
      </c>
      <c r="X47" s="28">
        <f t="shared" si="4"/>
        <v>0</v>
      </c>
      <c r="Y47" s="28">
        <f t="shared" si="4"/>
        <v>0</v>
      </c>
      <c r="Z47" s="28">
        <f t="shared" si="4"/>
        <v>0</v>
      </c>
      <c r="AA47" s="28">
        <f t="shared" si="4"/>
        <v>0</v>
      </c>
      <c r="AB47" s="28">
        <f t="shared" si="4"/>
        <v>0</v>
      </c>
      <c r="AC47" s="28">
        <f t="shared" si="4"/>
        <v>0</v>
      </c>
      <c r="AD47" s="28">
        <f t="shared" si="4"/>
        <v>0</v>
      </c>
      <c r="AE47" s="28">
        <f t="shared" si="4"/>
        <v>0</v>
      </c>
      <c r="AF47" s="28">
        <f t="shared" si="4"/>
        <v>0</v>
      </c>
      <c r="AG47" s="28">
        <f t="shared" si="4"/>
        <v>0</v>
      </c>
      <c r="AH47" s="28">
        <f t="shared" si="4"/>
        <v>0</v>
      </c>
      <c r="AI47" s="28">
        <f t="shared" si="4"/>
        <v>0</v>
      </c>
      <c r="AJ47" s="28">
        <f t="shared" si="4"/>
        <v>0</v>
      </c>
      <c r="AK47" s="28">
        <f t="shared" si="4"/>
        <v>0</v>
      </c>
      <c r="AL47" s="28">
        <f t="shared" si="4"/>
        <v>0</v>
      </c>
      <c r="AM47" s="28">
        <f t="shared" si="4"/>
        <v>0</v>
      </c>
      <c r="AN47" s="28">
        <f t="shared" si="4"/>
        <v>0</v>
      </c>
      <c r="AO47" s="28">
        <f t="shared" si="4"/>
        <v>0</v>
      </c>
      <c r="AP47" s="28">
        <f t="shared" si="4"/>
        <v>0</v>
      </c>
      <c r="AQ47" s="28">
        <f t="shared" si="4"/>
        <v>0</v>
      </c>
      <c r="AR47" s="28">
        <f t="shared" si="4"/>
        <v>0</v>
      </c>
      <c r="AS47" s="28">
        <f t="shared" si="4"/>
        <v>0</v>
      </c>
      <c r="AT47" s="28">
        <f t="shared" si="4"/>
        <v>0</v>
      </c>
      <c r="AU47" s="28">
        <f t="shared" si="4"/>
        <v>0</v>
      </c>
    </row>
    <row r="48" spans="2:47">
      <c r="B48" s="27" t="s">
        <v>394</v>
      </c>
      <c r="C48" s="28" t="s">
        <v>498</v>
      </c>
      <c r="D48" s="28">
        <f t="shared" si="4"/>
        <v>0</v>
      </c>
      <c r="E48" s="28">
        <f t="shared" si="4"/>
        <v>0</v>
      </c>
      <c r="F48" s="28">
        <f t="shared" si="4"/>
        <v>0</v>
      </c>
      <c r="G48" s="28">
        <f t="shared" si="4"/>
        <v>0</v>
      </c>
      <c r="H48" s="28">
        <f t="shared" si="4"/>
        <v>0</v>
      </c>
      <c r="I48" s="28">
        <f t="shared" si="4"/>
        <v>0</v>
      </c>
      <c r="J48" s="28">
        <f t="shared" si="4"/>
        <v>0</v>
      </c>
      <c r="K48" s="28">
        <f t="shared" si="4"/>
        <v>0</v>
      </c>
      <c r="L48" s="28">
        <f t="shared" si="4"/>
        <v>0</v>
      </c>
      <c r="M48" s="28">
        <f t="shared" si="4"/>
        <v>0</v>
      </c>
      <c r="N48" s="28">
        <f t="shared" si="4"/>
        <v>0</v>
      </c>
      <c r="O48" s="28">
        <f t="shared" si="4"/>
        <v>0</v>
      </c>
      <c r="P48" s="28">
        <f t="shared" si="4"/>
        <v>0</v>
      </c>
      <c r="Q48" s="28">
        <f t="shared" si="4"/>
        <v>0</v>
      </c>
      <c r="R48" s="28">
        <f t="shared" si="4"/>
        <v>0</v>
      </c>
      <c r="S48" s="28">
        <f t="shared" si="4"/>
        <v>0</v>
      </c>
      <c r="T48" s="28">
        <f t="shared" si="4"/>
        <v>0</v>
      </c>
      <c r="U48" s="28">
        <f t="shared" si="4"/>
        <v>0</v>
      </c>
      <c r="V48" s="28">
        <f t="shared" si="4"/>
        <v>0</v>
      </c>
      <c r="W48" s="28">
        <f t="shared" si="4"/>
        <v>0</v>
      </c>
      <c r="X48" s="28">
        <f t="shared" si="4"/>
        <v>0</v>
      </c>
      <c r="Y48" s="28">
        <f t="shared" si="4"/>
        <v>0</v>
      </c>
      <c r="Z48" s="28">
        <f t="shared" si="4"/>
        <v>0</v>
      </c>
      <c r="AA48" s="28">
        <f t="shared" si="4"/>
        <v>0</v>
      </c>
      <c r="AB48" s="28">
        <f t="shared" si="4"/>
        <v>0</v>
      </c>
      <c r="AC48" s="28">
        <f t="shared" si="4"/>
        <v>0</v>
      </c>
      <c r="AD48" s="28">
        <f t="shared" si="4"/>
        <v>0</v>
      </c>
      <c r="AE48" s="28">
        <f t="shared" si="4"/>
        <v>0</v>
      </c>
      <c r="AF48" s="28">
        <f t="shared" si="4"/>
        <v>0</v>
      </c>
      <c r="AG48" s="28">
        <f t="shared" si="4"/>
        <v>0</v>
      </c>
      <c r="AH48" s="28">
        <f t="shared" si="4"/>
        <v>0</v>
      </c>
      <c r="AI48" s="28">
        <f t="shared" si="4"/>
        <v>0</v>
      </c>
      <c r="AJ48" s="28">
        <f t="shared" si="4"/>
        <v>0</v>
      </c>
      <c r="AK48" s="28">
        <f t="shared" si="4"/>
        <v>0</v>
      </c>
      <c r="AL48" s="28">
        <f t="shared" si="4"/>
        <v>0</v>
      </c>
      <c r="AM48" s="28">
        <f t="shared" ref="AM48:AU48" si="5">+AM14-AM31</f>
        <v>0</v>
      </c>
      <c r="AN48" s="28">
        <f t="shared" si="5"/>
        <v>0</v>
      </c>
      <c r="AO48" s="28">
        <f t="shared" si="5"/>
        <v>0</v>
      </c>
      <c r="AP48" s="28">
        <f t="shared" si="5"/>
        <v>0</v>
      </c>
      <c r="AQ48" s="28">
        <f t="shared" si="5"/>
        <v>0</v>
      </c>
      <c r="AR48" s="28">
        <f t="shared" si="5"/>
        <v>0</v>
      </c>
      <c r="AS48" s="28">
        <f t="shared" si="5"/>
        <v>0</v>
      </c>
      <c r="AT48" s="28">
        <f t="shared" si="5"/>
        <v>0</v>
      </c>
      <c r="AU48" s="28">
        <f t="shared" si="5"/>
        <v>0</v>
      </c>
    </row>
    <row r="49" spans="2:47">
      <c r="B49" s="27" t="s">
        <v>395</v>
      </c>
      <c r="C49" s="28" t="s">
        <v>498</v>
      </c>
      <c r="D49" s="28">
        <f t="shared" ref="D49:AU50" si="6">+D15-D32</f>
        <v>0</v>
      </c>
      <c r="E49" s="28">
        <f t="shared" si="6"/>
        <v>0</v>
      </c>
      <c r="F49" s="28">
        <f t="shared" si="6"/>
        <v>0</v>
      </c>
      <c r="G49" s="28">
        <f t="shared" si="6"/>
        <v>0</v>
      </c>
      <c r="H49" s="28">
        <f t="shared" si="6"/>
        <v>0</v>
      </c>
      <c r="I49" s="28">
        <f t="shared" si="6"/>
        <v>0</v>
      </c>
      <c r="J49" s="28">
        <f t="shared" si="6"/>
        <v>0</v>
      </c>
      <c r="K49" s="28">
        <f t="shared" si="6"/>
        <v>0</v>
      </c>
      <c r="L49" s="28">
        <f t="shared" si="6"/>
        <v>0</v>
      </c>
      <c r="M49" s="28">
        <f t="shared" si="6"/>
        <v>0</v>
      </c>
      <c r="N49" s="28">
        <f t="shared" si="6"/>
        <v>0</v>
      </c>
      <c r="O49" s="28">
        <f t="shared" si="6"/>
        <v>0</v>
      </c>
      <c r="P49" s="28">
        <f t="shared" si="6"/>
        <v>0</v>
      </c>
      <c r="Q49" s="28">
        <f t="shared" si="6"/>
        <v>0</v>
      </c>
      <c r="R49" s="28">
        <f t="shared" si="6"/>
        <v>0</v>
      </c>
      <c r="S49" s="28">
        <f t="shared" si="6"/>
        <v>0</v>
      </c>
      <c r="T49" s="28">
        <f t="shared" si="6"/>
        <v>0</v>
      </c>
      <c r="U49" s="28">
        <f t="shared" si="6"/>
        <v>0</v>
      </c>
      <c r="V49" s="28">
        <f t="shared" si="6"/>
        <v>0</v>
      </c>
      <c r="W49" s="28">
        <f t="shared" si="6"/>
        <v>0</v>
      </c>
      <c r="X49" s="28">
        <f t="shared" si="6"/>
        <v>0</v>
      </c>
      <c r="Y49" s="28">
        <f t="shared" si="6"/>
        <v>0</v>
      </c>
      <c r="Z49" s="28">
        <f t="shared" si="6"/>
        <v>0</v>
      </c>
      <c r="AA49" s="28">
        <f t="shared" si="6"/>
        <v>0</v>
      </c>
      <c r="AB49" s="28">
        <f t="shared" si="6"/>
        <v>0</v>
      </c>
      <c r="AC49" s="28">
        <f t="shared" si="6"/>
        <v>0</v>
      </c>
      <c r="AD49" s="28">
        <f t="shared" si="6"/>
        <v>0</v>
      </c>
      <c r="AE49" s="28">
        <f t="shared" si="6"/>
        <v>0</v>
      </c>
      <c r="AF49" s="28">
        <f t="shared" si="6"/>
        <v>0</v>
      </c>
      <c r="AG49" s="28">
        <f t="shared" si="6"/>
        <v>0</v>
      </c>
      <c r="AH49" s="28">
        <f t="shared" si="6"/>
        <v>0</v>
      </c>
      <c r="AI49" s="28">
        <f t="shared" si="6"/>
        <v>0</v>
      </c>
      <c r="AJ49" s="28">
        <f t="shared" si="6"/>
        <v>0</v>
      </c>
      <c r="AK49" s="28">
        <f t="shared" si="6"/>
        <v>0</v>
      </c>
      <c r="AL49" s="28">
        <f t="shared" si="6"/>
        <v>0</v>
      </c>
      <c r="AM49" s="28">
        <f t="shared" si="6"/>
        <v>0</v>
      </c>
      <c r="AN49" s="28">
        <f t="shared" si="6"/>
        <v>0</v>
      </c>
      <c r="AO49" s="28">
        <f t="shared" si="6"/>
        <v>0</v>
      </c>
      <c r="AP49" s="28">
        <f t="shared" si="6"/>
        <v>0</v>
      </c>
      <c r="AQ49" s="28">
        <f t="shared" si="6"/>
        <v>0</v>
      </c>
      <c r="AR49" s="28">
        <f t="shared" si="6"/>
        <v>0</v>
      </c>
      <c r="AS49" s="28">
        <f t="shared" si="6"/>
        <v>0</v>
      </c>
      <c r="AT49" s="28">
        <f t="shared" si="6"/>
        <v>0</v>
      </c>
      <c r="AU49" s="28">
        <f t="shared" si="6"/>
        <v>0</v>
      </c>
    </row>
    <row r="50" spans="2:47">
      <c r="B50" s="27" t="s">
        <v>396</v>
      </c>
      <c r="C50" s="28" t="s">
        <v>498</v>
      </c>
      <c r="D50" s="28">
        <f t="shared" si="6"/>
        <v>0</v>
      </c>
      <c r="E50" s="28">
        <f t="shared" si="6"/>
        <v>0</v>
      </c>
      <c r="F50" s="28">
        <f t="shared" si="6"/>
        <v>0</v>
      </c>
      <c r="G50" s="28">
        <f t="shared" si="6"/>
        <v>0</v>
      </c>
      <c r="H50" s="28">
        <f t="shared" si="6"/>
        <v>0</v>
      </c>
      <c r="I50" s="28">
        <f t="shared" si="6"/>
        <v>0</v>
      </c>
      <c r="J50" s="28">
        <f t="shared" si="6"/>
        <v>0</v>
      </c>
      <c r="K50" s="28">
        <f t="shared" si="6"/>
        <v>0</v>
      </c>
      <c r="L50" s="28">
        <f t="shared" si="6"/>
        <v>0</v>
      </c>
      <c r="M50" s="28">
        <f t="shared" si="6"/>
        <v>0</v>
      </c>
      <c r="N50" s="28">
        <f t="shared" si="6"/>
        <v>0</v>
      </c>
      <c r="O50" s="28">
        <f t="shared" si="6"/>
        <v>0</v>
      </c>
      <c r="P50" s="28">
        <f t="shared" si="6"/>
        <v>0</v>
      </c>
      <c r="Q50" s="28">
        <f t="shared" si="6"/>
        <v>0</v>
      </c>
      <c r="R50" s="28">
        <f t="shared" si="6"/>
        <v>0</v>
      </c>
      <c r="S50" s="28">
        <f t="shared" si="6"/>
        <v>0</v>
      </c>
      <c r="T50" s="28">
        <f t="shared" si="6"/>
        <v>0</v>
      </c>
      <c r="U50" s="28">
        <f t="shared" si="6"/>
        <v>0</v>
      </c>
      <c r="V50" s="28">
        <f t="shared" si="6"/>
        <v>0</v>
      </c>
      <c r="W50" s="28">
        <f t="shared" si="6"/>
        <v>0</v>
      </c>
      <c r="X50" s="28">
        <f t="shared" si="6"/>
        <v>0</v>
      </c>
      <c r="Y50" s="28">
        <f t="shared" si="6"/>
        <v>0</v>
      </c>
      <c r="Z50" s="28">
        <f t="shared" si="6"/>
        <v>0</v>
      </c>
      <c r="AA50" s="28">
        <f t="shared" si="6"/>
        <v>0</v>
      </c>
      <c r="AB50" s="28">
        <f t="shared" si="6"/>
        <v>0</v>
      </c>
      <c r="AC50" s="28">
        <f t="shared" si="6"/>
        <v>0</v>
      </c>
      <c r="AD50" s="28">
        <f t="shared" si="6"/>
        <v>0</v>
      </c>
      <c r="AE50" s="28">
        <f t="shared" si="6"/>
        <v>0</v>
      </c>
      <c r="AF50" s="28">
        <f t="shared" si="6"/>
        <v>0</v>
      </c>
      <c r="AG50" s="28">
        <f t="shared" si="6"/>
        <v>0</v>
      </c>
      <c r="AH50" s="28">
        <f t="shared" si="6"/>
        <v>0</v>
      </c>
      <c r="AI50" s="28">
        <f t="shared" si="6"/>
        <v>0</v>
      </c>
      <c r="AJ50" s="28">
        <f t="shared" si="6"/>
        <v>0</v>
      </c>
      <c r="AK50" s="28">
        <f t="shared" si="6"/>
        <v>0</v>
      </c>
      <c r="AL50" s="28">
        <f t="shared" si="6"/>
        <v>0</v>
      </c>
      <c r="AM50" s="28">
        <f t="shared" si="6"/>
        <v>0</v>
      </c>
      <c r="AN50" s="28">
        <f t="shared" si="6"/>
        <v>0</v>
      </c>
      <c r="AO50" s="28">
        <f t="shared" si="6"/>
        <v>0</v>
      </c>
      <c r="AP50" s="28">
        <f t="shared" si="6"/>
        <v>0</v>
      </c>
      <c r="AQ50" s="28">
        <f t="shared" si="6"/>
        <v>0</v>
      </c>
      <c r="AR50" s="28">
        <f t="shared" si="6"/>
        <v>0</v>
      </c>
      <c r="AS50" s="28">
        <f t="shared" si="6"/>
        <v>0</v>
      </c>
      <c r="AT50" s="28">
        <f t="shared" si="6"/>
        <v>0</v>
      </c>
      <c r="AU50" s="28">
        <f t="shared" si="6"/>
        <v>0</v>
      </c>
    </row>
    <row r="51" spans="2:47">
      <c r="B51" s="27" t="s">
        <v>501</v>
      </c>
      <c r="C51" s="29" t="s">
        <v>498</v>
      </c>
      <c r="D51" s="30">
        <f t="shared" ref="D51:AU51" si="7">SUM(D37:D50)</f>
        <v>0</v>
      </c>
      <c r="E51" s="30">
        <f t="shared" si="7"/>
        <v>0</v>
      </c>
      <c r="F51" s="30">
        <f t="shared" si="7"/>
        <v>0</v>
      </c>
      <c r="G51" s="30">
        <f t="shared" si="7"/>
        <v>0</v>
      </c>
      <c r="H51" s="30">
        <f t="shared" si="7"/>
        <v>0</v>
      </c>
      <c r="I51" s="30">
        <f t="shared" si="7"/>
        <v>0</v>
      </c>
      <c r="J51" s="30">
        <f t="shared" si="7"/>
        <v>1.0682399910360019E-2</v>
      </c>
      <c r="K51" s="30">
        <f t="shared" si="7"/>
        <v>0.19268376609288129</v>
      </c>
      <c r="L51" s="30">
        <f t="shared" si="7"/>
        <v>1.4900321377372689</v>
      </c>
      <c r="M51" s="30">
        <f t="shared" si="7"/>
        <v>20.442623863028309</v>
      </c>
      <c r="N51" s="30">
        <f t="shared" si="7"/>
        <v>79.061067049865656</v>
      </c>
      <c r="O51" s="30">
        <f t="shared" si="7"/>
        <v>255.8642697672218</v>
      </c>
      <c r="P51" s="30">
        <f t="shared" si="7"/>
        <v>544.33996036885776</v>
      </c>
      <c r="Q51" s="30">
        <f t="shared" si="7"/>
        <v>870.80606886009321</v>
      </c>
      <c r="R51" s="30">
        <f t="shared" si="7"/>
        <v>1213.6610999283312</v>
      </c>
      <c r="S51" s="30">
        <f t="shared" si="7"/>
        <v>1553.163983529279</v>
      </c>
      <c r="T51" s="30">
        <f t="shared" si="7"/>
        <v>1900.4805431914037</v>
      </c>
      <c r="U51" s="30">
        <f t="shared" si="7"/>
        <v>2245.456509387634</v>
      </c>
      <c r="V51" s="30">
        <f t="shared" si="7"/>
        <v>2598.8731372850962</v>
      </c>
      <c r="W51" s="30">
        <f t="shared" si="7"/>
        <v>2949.0383168557105</v>
      </c>
      <c r="X51" s="30">
        <f t="shared" si="7"/>
        <v>3312.9046842984994</v>
      </c>
      <c r="Y51" s="30">
        <f t="shared" si="7"/>
        <v>3675.9805167228856</v>
      </c>
      <c r="Z51" s="30">
        <f t="shared" si="7"/>
        <v>4034.3220854228548</v>
      </c>
      <c r="AA51" s="30">
        <f t="shared" si="7"/>
        <v>4181.1929033239385</v>
      </c>
      <c r="AB51" s="30">
        <f t="shared" si="7"/>
        <v>4238.8222104773695</v>
      </c>
      <c r="AC51" s="30">
        <f t="shared" si="7"/>
        <v>4298.3594401586552</v>
      </c>
      <c r="AD51" s="30">
        <f t="shared" si="7"/>
        <v>4350.9070133775522</v>
      </c>
      <c r="AE51" s="30">
        <f t="shared" si="7"/>
        <v>4400.8566098039619</v>
      </c>
      <c r="AF51" s="30">
        <f t="shared" si="7"/>
        <v>4446.5555946279201</v>
      </c>
      <c r="AG51" s="30">
        <f t="shared" si="7"/>
        <v>4485.4882301530506</v>
      </c>
      <c r="AH51" s="30">
        <f t="shared" si="7"/>
        <v>4519.0420906640247</v>
      </c>
      <c r="AI51" s="30">
        <f t="shared" si="7"/>
        <v>4558.0287132229823</v>
      </c>
      <c r="AJ51" s="30">
        <f t="shared" si="7"/>
        <v>4580.7253029051662</v>
      </c>
      <c r="AK51" s="30">
        <f t="shared" si="7"/>
        <v>4603.9436566297927</v>
      </c>
      <c r="AL51" s="30">
        <f t="shared" si="7"/>
        <v>4633.7099919950579</v>
      </c>
      <c r="AM51" s="30">
        <f t="shared" si="7"/>
        <v>4663.7160213253201</v>
      </c>
      <c r="AN51" s="30">
        <f t="shared" si="7"/>
        <v>4693.9628440811293</v>
      </c>
      <c r="AO51" s="30">
        <f t="shared" si="7"/>
        <v>4724.4516046274848</v>
      </c>
      <c r="AP51" s="30">
        <f t="shared" si="7"/>
        <v>4755.1834921824302</v>
      </c>
      <c r="AQ51" s="30">
        <f t="shared" si="7"/>
        <v>4786.159740737352</v>
      </c>
      <c r="AR51" s="30">
        <f t="shared" si="7"/>
        <v>4817.381628951317</v>
      </c>
      <c r="AS51" s="30">
        <f t="shared" si="7"/>
        <v>4848.8504800189057</v>
      </c>
      <c r="AT51" s="30">
        <f t="shared" si="7"/>
        <v>4880.5676615123166</v>
      </c>
      <c r="AU51" s="30">
        <f t="shared" si="7"/>
        <v>4912.5345851991278</v>
      </c>
    </row>
    <row r="53" spans="2:47">
      <c r="B53" s="24" t="s">
        <v>659</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505</v>
      </c>
      <c r="C54" s="28" t="s">
        <v>506</v>
      </c>
      <c r="D54" s="28">
        <v>28747.905087065279</v>
      </c>
      <c r="E54" s="28">
        <v>29368.753689305722</v>
      </c>
      <c r="F54" s="28">
        <v>29852.434374448207</v>
      </c>
      <c r="G54" s="28">
        <v>26150.981762716165</v>
      </c>
      <c r="H54" s="28">
        <v>29019.460664768387</v>
      </c>
      <c r="I54" s="28">
        <v>30496.983965329564</v>
      </c>
      <c r="J54" s="28">
        <v>33699.788793828935</v>
      </c>
      <c r="K54" s="28">
        <v>34841.488094018365</v>
      </c>
      <c r="L54" s="28">
        <v>35926.404787175088</v>
      </c>
      <c r="M54" s="28">
        <v>37031.465360451461</v>
      </c>
      <c r="N54" s="28">
        <v>38091.239129802678</v>
      </c>
      <c r="O54" s="28">
        <v>39206.3033104567</v>
      </c>
      <c r="P54" s="28">
        <v>40251.68180794514</v>
      </c>
      <c r="Q54" s="28">
        <v>41134.97895312449</v>
      </c>
      <c r="R54" s="28">
        <v>42073.926446173253</v>
      </c>
      <c r="S54" s="28">
        <v>42961.459184298947</v>
      </c>
      <c r="T54" s="28">
        <v>44037.517792823804</v>
      </c>
      <c r="U54" s="28">
        <v>44949.26181889249</v>
      </c>
      <c r="V54" s="28">
        <v>45860.405692928623</v>
      </c>
      <c r="W54" s="28">
        <v>46620.441823176021</v>
      </c>
      <c r="X54" s="28">
        <v>47537.004653370976</v>
      </c>
      <c r="Y54" s="28">
        <v>48328.946525605286</v>
      </c>
      <c r="Z54" s="28">
        <v>49022.716154384856</v>
      </c>
      <c r="AA54" s="28">
        <v>49696.81962354725</v>
      </c>
      <c r="AB54" s="28">
        <v>50358.158793252005</v>
      </c>
      <c r="AC54" s="28">
        <v>50988.125709715343</v>
      </c>
      <c r="AD54" s="28">
        <v>51500.10248598137</v>
      </c>
      <c r="AE54" s="28">
        <v>51920.383517062233</v>
      </c>
      <c r="AF54" s="28">
        <v>52192.352298766113</v>
      </c>
      <c r="AG54" s="28">
        <v>52307.515969643333</v>
      </c>
      <c r="AH54" s="28">
        <v>52261.596851607777</v>
      </c>
      <c r="AI54" s="28">
        <v>52125.703666125213</v>
      </c>
      <c r="AJ54" s="28">
        <v>51556.45988821971</v>
      </c>
      <c r="AK54" s="28">
        <v>50817.760419192404</v>
      </c>
      <c r="AL54" s="28">
        <v>49968.171858875459</v>
      </c>
      <c r="AM54" s="28">
        <v>48955.401745879906</v>
      </c>
      <c r="AN54" s="28">
        <v>47784.886847730981</v>
      </c>
      <c r="AO54" s="28">
        <v>46473.109359857481</v>
      </c>
      <c r="AP54" s="28">
        <v>45048.247879983152</v>
      </c>
      <c r="AQ54" s="28">
        <v>43548.470928100593</v>
      </c>
      <c r="AR54" s="28">
        <v>42018.281399250853</v>
      </c>
      <c r="AS54" s="28">
        <v>40503.584122476284</v>
      </c>
      <c r="AT54" s="28">
        <v>39046.762190838053</v>
      </c>
      <c r="AU54" s="28">
        <v>37682.870929154182</v>
      </c>
    </row>
    <row r="56" spans="2:47">
      <c r="B56" s="24" t="s">
        <v>660</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505</v>
      </c>
      <c r="C57" s="28" t="s">
        <v>506</v>
      </c>
      <c r="D57" s="28">
        <v>28747.905087065279</v>
      </c>
      <c r="E57" s="28">
        <v>29368.753689305722</v>
      </c>
      <c r="F57" s="28">
        <v>29852.434374448207</v>
      </c>
      <c r="G57" s="28">
        <v>26150.981762716165</v>
      </c>
      <c r="H57" s="28">
        <v>29019.460664768387</v>
      </c>
      <c r="I57" s="28">
        <v>30496.983965329564</v>
      </c>
      <c r="J57" s="28">
        <v>33699.784681287929</v>
      </c>
      <c r="K57" s="28">
        <v>34841.413623545588</v>
      </c>
      <c r="L57" s="28">
        <v>35925.822093257673</v>
      </c>
      <c r="M57" s="28">
        <v>37023.464753647509</v>
      </c>
      <c r="N57" s="28">
        <v>38060.296200174176</v>
      </c>
      <c r="O57" s="28">
        <v>39106.160233242845</v>
      </c>
      <c r="P57" s="28">
        <v>40038.628759574101</v>
      </c>
      <c r="Q57" s="28">
        <v>40794.149335437491</v>
      </c>
      <c r="R57" s="28">
        <v>41598.90525713141</v>
      </c>
      <c r="S57" s="28">
        <v>42353.562808516399</v>
      </c>
      <c r="T57" s="28">
        <v>43293.657770459664</v>
      </c>
      <c r="U57" s="28">
        <v>44070.369478279245</v>
      </c>
      <c r="V57" s="28">
        <v>44843.156418672625</v>
      </c>
      <c r="W57" s="28">
        <v>45466.143160155363</v>
      </c>
      <c r="X57" s="28">
        <v>46240.246716152964</v>
      </c>
      <c r="Y57" s="28">
        <v>46890.046616830186</v>
      </c>
      <c r="Z57" s="28">
        <v>47443.538324816844</v>
      </c>
      <c r="AA57" s="28">
        <v>48060.120583471151</v>
      </c>
      <c r="AB57" s="28">
        <v>48698.862778326176</v>
      </c>
      <c r="AC57" s="28">
        <v>49305.472533142209</v>
      </c>
      <c r="AD57" s="28">
        <v>49796.839987111838</v>
      </c>
      <c r="AE57" s="28">
        <v>50197.527802820201</v>
      </c>
      <c r="AF57" s="28">
        <v>50451.571049888771</v>
      </c>
      <c r="AG57" s="28">
        <v>50551.469004305902</v>
      </c>
      <c r="AH57" s="28">
        <v>50492.396736869487</v>
      </c>
      <c r="AI57" s="28">
        <v>50341.198395221225</v>
      </c>
      <c r="AJ57" s="28">
        <v>49763.065579257374</v>
      </c>
      <c r="AK57" s="28">
        <v>49015.261837534752</v>
      </c>
      <c r="AL57" s="28">
        <v>48153.976238770767</v>
      </c>
      <c r="AM57" s="28">
        <v>47129.415597342202</v>
      </c>
      <c r="AN57" s="28">
        <v>45947.016196355311</v>
      </c>
      <c r="AO57" s="28">
        <v>44623.259730833146</v>
      </c>
      <c r="AP57" s="28">
        <v>43186.32428211248</v>
      </c>
      <c r="AQ57" s="28">
        <v>41674.377837832129</v>
      </c>
      <c r="AR57" s="28">
        <v>40131.922744735653</v>
      </c>
      <c r="AS57" s="28">
        <v>38604.863267655703</v>
      </c>
      <c r="AT57" s="28">
        <v>37135.581919571683</v>
      </c>
      <c r="AU57" s="28">
        <v>35759.133429395486</v>
      </c>
    </row>
    <row r="59" spans="2:47">
      <c r="B59" s="24" t="s">
        <v>508</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+D54-D57</f>
        <v>0</v>
      </c>
      <c r="E60" s="28">
        <f t="shared" ref="E60:AU60" si="8">+E54-E57</f>
        <v>0</v>
      </c>
      <c r="F60" s="28">
        <f t="shared" si="8"/>
        <v>0</v>
      </c>
      <c r="G60" s="28">
        <f t="shared" si="8"/>
        <v>0</v>
      </c>
      <c r="H60" s="28">
        <f t="shared" si="8"/>
        <v>0</v>
      </c>
      <c r="I60" s="28">
        <f t="shared" si="8"/>
        <v>0</v>
      </c>
      <c r="J60" s="28">
        <f t="shared" si="8"/>
        <v>4.1125410061795264E-3</v>
      </c>
      <c r="K60" s="28">
        <f t="shared" si="8"/>
        <v>7.4470472776738461E-2</v>
      </c>
      <c r="L60" s="28">
        <f t="shared" si="8"/>
        <v>0.58269391741487198</v>
      </c>
      <c r="M60" s="28">
        <f t="shared" si="8"/>
        <v>8.0006068039510865</v>
      </c>
      <c r="N60" s="28">
        <f t="shared" si="8"/>
        <v>30.942929628501588</v>
      </c>
      <c r="O60" s="28">
        <f t="shared" si="8"/>
        <v>100.14307721385558</v>
      </c>
      <c r="P60" s="28">
        <f t="shared" si="8"/>
        <v>213.05304837103904</v>
      </c>
      <c r="Q60" s="28">
        <f t="shared" si="8"/>
        <v>340.82961768699897</v>
      </c>
      <c r="R60" s="28">
        <f t="shared" si="8"/>
        <v>475.02118904184317</v>
      </c>
      <c r="S60" s="28">
        <f t="shared" si="8"/>
        <v>607.89637578254769</v>
      </c>
      <c r="T60" s="28">
        <f t="shared" si="8"/>
        <v>743.8600223641406</v>
      </c>
      <c r="U60" s="28">
        <f t="shared" si="8"/>
        <v>878.89234061324532</v>
      </c>
      <c r="V60" s="28">
        <f t="shared" si="8"/>
        <v>1017.2492742559989</v>
      </c>
      <c r="W60" s="28">
        <f t="shared" si="8"/>
        <v>1154.2986630206578</v>
      </c>
      <c r="X60" s="28">
        <f t="shared" si="8"/>
        <v>1296.7579372180116</v>
      </c>
      <c r="Y60" s="28">
        <f t="shared" si="8"/>
        <v>1438.8999087750999</v>
      </c>
      <c r="Z60" s="28">
        <f t="shared" si="8"/>
        <v>1579.1778295680124</v>
      </c>
      <c r="AA60" s="28">
        <f t="shared" si="8"/>
        <v>1636.6990400760988</v>
      </c>
      <c r="AB60" s="28">
        <f t="shared" si="8"/>
        <v>1659.2960149258288</v>
      </c>
      <c r="AC60" s="28">
        <f t="shared" si="8"/>
        <v>1682.6531765731343</v>
      </c>
      <c r="AD60" s="28">
        <f t="shared" si="8"/>
        <v>1703.2624988695316</v>
      </c>
      <c r="AE60" s="28">
        <f t="shared" si="8"/>
        <v>1722.8557142420323</v>
      </c>
      <c r="AF60" s="28">
        <f t="shared" si="8"/>
        <v>1740.7812488773416</v>
      </c>
      <c r="AG60" s="28">
        <f t="shared" si="8"/>
        <v>1756.0469653374312</v>
      </c>
      <c r="AH60" s="28">
        <f t="shared" si="8"/>
        <v>1769.2001147382907</v>
      </c>
      <c r="AI60" s="28">
        <f t="shared" si="8"/>
        <v>1784.5052709039883</v>
      </c>
      <c r="AJ60" s="28">
        <f t="shared" si="8"/>
        <v>1793.3943089623353</v>
      </c>
      <c r="AK60" s="28">
        <f t="shared" si="8"/>
        <v>1802.4985816576518</v>
      </c>
      <c r="AL60" s="28">
        <f t="shared" si="8"/>
        <v>1814.1956201046924</v>
      </c>
      <c r="AM60" s="28">
        <f t="shared" si="8"/>
        <v>1825.9861485377041</v>
      </c>
      <c r="AN60" s="28">
        <f t="shared" si="8"/>
        <v>1837.8706513756697</v>
      </c>
      <c r="AO60" s="28">
        <f t="shared" si="8"/>
        <v>1849.8496290243347</v>
      </c>
      <c r="AP60" s="28">
        <f t="shared" si="8"/>
        <v>1861.9235978706711</v>
      </c>
      <c r="AQ60" s="28">
        <f t="shared" si="8"/>
        <v>1874.0930902684631</v>
      </c>
      <c r="AR60" s="28">
        <f t="shared" si="8"/>
        <v>1886.3586545151993</v>
      </c>
      <c r="AS60" s="28">
        <f t="shared" si="8"/>
        <v>1898.7208548205817</v>
      </c>
      <c r="AT60" s="28">
        <f t="shared" si="8"/>
        <v>1911.1802712663703</v>
      </c>
      <c r="AU60" s="28">
        <f t="shared" si="8"/>
        <v>1923.7374997586958</v>
      </c>
    </row>
    <row r="62" spans="2:47">
      <c r="B62" s="24" t="s">
        <v>509</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510</v>
      </c>
      <c r="C63" s="28" t="s">
        <v>506</v>
      </c>
      <c r="D63" s="28">
        <f t="shared" ref="D63:AU63" si="9">+CONVERT(D39,"Tcal","MWh")*HLOOKUP(D65,FE_SEN,2,FALSE)/1000</f>
        <v>0</v>
      </c>
      <c r="E63" s="28">
        <f t="shared" si="9"/>
        <v>0</v>
      </c>
      <c r="F63" s="28">
        <f t="shared" si="9"/>
        <v>0</v>
      </c>
      <c r="G63" s="28">
        <f t="shared" si="9"/>
        <v>0</v>
      </c>
      <c r="H63" s="28">
        <f t="shared" si="9"/>
        <v>0</v>
      </c>
      <c r="I63" s="28">
        <f t="shared" si="9"/>
        <v>0</v>
      </c>
      <c r="J63" s="28">
        <f t="shared" si="9"/>
        <v>-9.2438056166304911E-4</v>
      </c>
      <c r="K63" s="28">
        <f t="shared" si="9"/>
        <v>-1.8516805161775948E-2</v>
      </c>
      <c r="L63" s="28">
        <f t="shared" si="9"/>
        <v>-0.12726135599417285</v>
      </c>
      <c r="M63" s="28">
        <f t="shared" si="9"/>
        <v>-1.2964904999892639</v>
      </c>
      <c r="N63" s="28">
        <f t="shared" si="9"/>
        <v>-4.8075823353847893</v>
      </c>
      <c r="O63" s="28">
        <f t="shared" si="9"/>
        <v>-9.8492163692911063</v>
      </c>
      <c r="P63" s="28">
        <f t="shared" si="9"/>
        <v>-3.5923750061626314</v>
      </c>
      <c r="Q63" s="28">
        <f t="shared" si="9"/>
        <v>-3.5346188522069792</v>
      </c>
      <c r="R63" s="28">
        <f t="shared" si="9"/>
        <v>-4.2868851906454308</v>
      </c>
      <c r="S63" s="28">
        <f t="shared" si="9"/>
        <v>-4.6877098974260472</v>
      </c>
      <c r="T63" s="28">
        <f t="shared" si="9"/>
        <v>-4.7830735019247674</v>
      </c>
      <c r="U63" s="28">
        <f t="shared" si="9"/>
        <v>-4.5518046493506308</v>
      </c>
      <c r="V63" s="28">
        <f t="shared" si="9"/>
        <v>-4.0257316024447816</v>
      </c>
      <c r="W63" s="28">
        <f t="shared" si="9"/>
        <v>-4.840581804782361</v>
      </c>
      <c r="X63" s="28">
        <f t="shared" si="9"/>
        <v>-5.7363697949298524</v>
      </c>
      <c r="Y63" s="28">
        <f t="shared" si="9"/>
        <v>-6.687681832627538</v>
      </c>
      <c r="Z63" s="28">
        <f t="shared" si="9"/>
        <v>-7.6845930381912302</v>
      </c>
      <c r="AA63" s="28">
        <f t="shared" si="9"/>
        <v>-8.3131610097984598</v>
      </c>
      <c r="AB63" s="28">
        <f t="shared" si="9"/>
        <v>-8.6585681738328564</v>
      </c>
      <c r="AC63" s="28">
        <f t="shared" si="9"/>
        <v>-9.0064863715103343</v>
      </c>
      <c r="AD63" s="28">
        <f t="shared" si="9"/>
        <v>-9.3379188797937847</v>
      </c>
      <c r="AE63" s="28">
        <f t="shared" si="9"/>
        <v>-9.661681797227935</v>
      </c>
      <c r="AF63" s="28">
        <f t="shared" si="9"/>
        <v>-9.9737403720063078</v>
      </c>
      <c r="AG63" s="28">
        <f t="shared" si="9"/>
        <v>-10.267760579679848</v>
      </c>
      <c r="AH63" s="28">
        <f t="shared" si="9"/>
        <v>-10.546232304770255</v>
      </c>
      <c r="AI63" s="28">
        <f t="shared" si="9"/>
        <v>-10.834689600793709</v>
      </c>
      <c r="AJ63" s="28">
        <f t="shared" si="9"/>
        <v>-11.080618765412561</v>
      </c>
      <c r="AK63" s="28">
        <f t="shared" si="9"/>
        <v>-11.324122428605186</v>
      </c>
      <c r="AL63" s="28">
        <f t="shared" si="9"/>
        <v>-11.397858305340717</v>
      </c>
      <c r="AM63" s="28">
        <f t="shared" si="9"/>
        <v>-11.472182493175378</v>
      </c>
      <c r="AN63" s="28">
        <f t="shared" si="9"/>
        <v>-11.547098230780502</v>
      </c>
      <c r="AO63" s="28">
        <f t="shared" si="9"/>
        <v>-11.622608852617761</v>
      </c>
      <c r="AP63" s="28">
        <f t="shared" si="9"/>
        <v>-11.698717788955427</v>
      </c>
      <c r="AQ63" s="28">
        <f t="shared" si="9"/>
        <v>-11.775428565833424</v>
      </c>
      <c r="AR63" s="28">
        <f t="shared" si="9"/>
        <v>-11.852744804980343</v>
      </c>
      <c r="AS63" s="28">
        <f t="shared" si="9"/>
        <v>-11.930670223681092</v>
      </c>
      <c r="AT63" s="28">
        <f t="shared" si="9"/>
        <v>-12.009208634599172</v>
      </c>
      <c r="AU63" s="28">
        <f t="shared" si="9"/>
        <v>-12.088363945552402</v>
      </c>
    </row>
    <row r="65" spans="2:47">
      <c r="B65" s="24" t="s">
        <v>511</v>
      </c>
      <c r="C65" s="25" t="s">
        <v>422</v>
      </c>
      <c r="D65" s="25">
        <v>2017</v>
      </c>
      <c r="E65" s="25">
        <v>2018</v>
      </c>
      <c r="F65" s="25">
        <v>2019</v>
      </c>
      <c r="G65" s="25">
        <v>2020</v>
      </c>
      <c r="H65" s="25">
        <v>2021</v>
      </c>
      <c r="I65" s="25">
        <v>2022</v>
      </c>
      <c r="J65" s="25">
        <v>2023</v>
      </c>
      <c r="K65" s="25">
        <v>2024</v>
      </c>
      <c r="L65" s="25">
        <v>2025</v>
      </c>
      <c r="M65" s="25">
        <v>2026</v>
      </c>
      <c r="N65" s="25">
        <v>2027</v>
      </c>
      <c r="O65" s="25">
        <v>2028</v>
      </c>
      <c r="P65" s="25">
        <v>2029</v>
      </c>
      <c r="Q65" s="25">
        <v>2030</v>
      </c>
      <c r="R65" s="25">
        <v>2031</v>
      </c>
      <c r="S65" s="25">
        <v>2032</v>
      </c>
      <c r="T65" s="25">
        <v>2033</v>
      </c>
      <c r="U65" s="25">
        <v>2034</v>
      </c>
      <c r="V65" s="25">
        <v>2035</v>
      </c>
      <c r="W65" s="25">
        <v>2036</v>
      </c>
      <c r="X65" s="25">
        <v>2037</v>
      </c>
      <c r="Y65" s="25">
        <v>2038</v>
      </c>
      <c r="Z65" s="25">
        <v>2039</v>
      </c>
      <c r="AA65" s="25">
        <v>2040</v>
      </c>
      <c r="AB65" s="25">
        <v>2041</v>
      </c>
      <c r="AC65" s="25">
        <v>2042</v>
      </c>
      <c r="AD65" s="25">
        <v>2043</v>
      </c>
      <c r="AE65" s="25">
        <v>2044</v>
      </c>
      <c r="AF65" s="25">
        <v>2045</v>
      </c>
      <c r="AG65" s="25">
        <v>2046</v>
      </c>
      <c r="AH65" s="25">
        <v>2047</v>
      </c>
      <c r="AI65" s="25">
        <v>2048</v>
      </c>
      <c r="AJ65" s="25">
        <v>2049</v>
      </c>
      <c r="AK65" s="25">
        <v>2050</v>
      </c>
      <c r="AL65" s="25">
        <v>2051</v>
      </c>
      <c r="AM65" s="25">
        <v>2052</v>
      </c>
      <c r="AN65" s="25">
        <v>2053</v>
      </c>
      <c r="AO65" s="25">
        <v>2054</v>
      </c>
      <c r="AP65" s="25">
        <v>2055</v>
      </c>
      <c r="AQ65" s="25">
        <v>2056</v>
      </c>
      <c r="AR65" s="25">
        <v>2057</v>
      </c>
      <c r="AS65" s="25">
        <v>2058</v>
      </c>
      <c r="AT65" s="25">
        <v>2059</v>
      </c>
      <c r="AU65" s="25">
        <v>2060</v>
      </c>
    </row>
    <row r="66" spans="2:47">
      <c r="B66" s="27" t="s">
        <v>510</v>
      </c>
      <c r="C66" s="28" t="s">
        <v>506</v>
      </c>
      <c r="D66" s="28">
        <f>+D60+D63</f>
        <v>0</v>
      </c>
      <c r="E66" s="28">
        <f t="shared" ref="E66:AU66" si="10">+E60+E63</f>
        <v>0</v>
      </c>
      <c r="F66" s="28">
        <f t="shared" si="10"/>
        <v>0</v>
      </c>
      <c r="G66" s="28">
        <f t="shared" si="10"/>
        <v>0</v>
      </c>
      <c r="H66" s="28">
        <f t="shared" si="10"/>
        <v>0</v>
      </c>
      <c r="I66" s="28">
        <f t="shared" si="10"/>
        <v>0</v>
      </c>
      <c r="J66" s="28">
        <f t="shared" si="10"/>
        <v>3.1881604445164772E-3</v>
      </c>
      <c r="K66" s="28">
        <f t="shared" si="10"/>
        <v>5.595366761496251E-2</v>
      </c>
      <c r="L66" s="28">
        <f t="shared" si="10"/>
        <v>0.4554325614206991</v>
      </c>
      <c r="M66" s="28">
        <f t="shared" si="10"/>
        <v>6.7041163039618228</v>
      </c>
      <c r="N66" s="28">
        <f t="shared" si="10"/>
        <v>26.135347293116798</v>
      </c>
      <c r="O66" s="28">
        <f t="shared" si="10"/>
        <v>90.293860844564477</v>
      </c>
      <c r="P66" s="28">
        <f t="shared" si="10"/>
        <v>209.46067336487641</v>
      </c>
      <c r="Q66" s="28">
        <f t="shared" si="10"/>
        <v>337.29499883479201</v>
      </c>
      <c r="R66" s="28">
        <f t="shared" si="10"/>
        <v>470.73430385119775</v>
      </c>
      <c r="S66" s="28">
        <f t="shared" si="10"/>
        <v>603.2086658851216</v>
      </c>
      <c r="T66" s="28">
        <f t="shared" si="10"/>
        <v>739.07694886221589</v>
      </c>
      <c r="U66" s="28">
        <f t="shared" si="10"/>
        <v>874.34053596389469</v>
      </c>
      <c r="V66" s="28">
        <f t="shared" si="10"/>
        <v>1013.2235426535541</v>
      </c>
      <c r="W66" s="28">
        <f t="shared" si="10"/>
        <v>1149.4580812158754</v>
      </c>
      <c r="X66" s="28">
        <f t="shared" si="10"/>
        <v>1291.0215674230817</v>
      </c>
      <c r="Y66" s="28">
        <f t="shared" si="10"/>
        <v>1432.2122269424724</v>
      </c>
      <c r="Z66" s="28">
        <f t="shared" si="10"/>
        <v>1571.4932365298212</v>
      </c>
      <c r="AA66" s="28">
        <f t="shared" si="10"/>
        <v>1628.3858790663003</v>
      </c>
      <c r="AB66" s="28">
        <f t="shared" si="10"/>
        <v>1650.6374467519959</v>
      </c>
      <c r="AC66" s="28">
        <f t="shared" si="10"/>
        <v>1673.6466902016239</v>
      </c>
      <c r="AD66" s="28">
        <f t="shared" si="10"/>
        <v>1693.9245799897378</v>
      </c>
      <c r="AE66" s="28">
        <f t="shared" si="10"/>
        <v>1713.1940324448044</v>
      </c>
      <c r="AF66" s="28">
        <f t="shared" si="10"/>
        <v>1730.8075085053354</v>
      </c>
      <c r="AG66" s="28">
        <f t="shared" si="10"/>
        <v>1745.7792047577514</v>
      </c>
      <c r="AH66" s="28">
        <f t="shared" si="10"/>
        <v>1758.6538824335205</v>
      </c>
      <c r="AI66" s="28">
        <f t="shared" si="10"/>
        <v>1773.6705813031945</v>
      </c>
      <c r="AJ66" s="28">
        <f t="shared" si="10"/>
        <v>1782.3136901969228</v>
      </c>
      <c r="AK66" s="28">
        <f t="shared" si="10"/>
        <v>1791.1744592290465</v>
      </c>
      <c r="AL66" s="28">
        <f t="shared" si="10"/>
        <v>1802.7977617993517</v>
      </c>
      <c r="AM66" s="28">
        <f t="shared" si="10"/>
        <v>1814.5139660445288</v>
      </c>
      <c r="AN66" s="28">
        <f t="shared" si="10"/>
        <v>1826.3235531448893</v>
      </c>
      <c r="AO66" s="28">
        <f t="shared" si="10"/>
        <v>1838.227020171717</v>
      </c>
      <c r="AP66" s="28">
        <f t="shared" si="10"/>
        <v>1850.2248800817156</v>
      </c>
      <c r="AQ66" s="28">
        <f t="shared" si="10"/>
        <v>1862.3176617026297</v>
      </c>
      <c r="AR66" s="28">
        <f t="shared" si="10"/>
        <v>1874.5059097102189</v>
      </c>
      <c r="AS66" s="28">
        <f t="shared" si="10"/>
        <v>1886.7901845969006</v>
      </c>
      <c r="AT66" s="28">
        <f t="shared" si="10"/>
        <v>1899.1710626317711</v>
      </c>
      <c r="AU66" s="28">
        <f t="shared" si="10"/>
        <v>1911.6491358131434</v>
      </c>
    </row>
    <row r="68" spans="2:47">
      <c r="B68" s="24" t="s">
        <v>497</v>
      </c>
      <c r="C68" s="25" t="s">
        <v>422</v>
      </c>
      <c r="D68" s="25">
        <v>2017</v>
      </c>
      <c r="E68" s="25">
        <v>2018</v>
      </c>
      <c r="F68" s="25">
        <v>2019</v>
      </c>
      <c r="G68" s="25">
        <v>2020</v>
      </c>
      <c r="H68" s="25">
        <v>2021</v>
      </c>
      <c r="I68" s="25">
        <v>2022</v>
      </c>
      <c r="J68" s="25">
        <v>2023</v>
      </c>
      <c r="K68" s="25">
        <v>2024</v>
      </c>
      <c r="L68" s="25">
        <v>2025</v>
      </c>
      <c r="M68" s="25">
        <v>2026</v>
      </c>
      <c r="N68" s="25">
        <v>2027</v>
      </c>
      <c r="O68" s="25">
        <v>2028</v>
      </c>
      <c r="P68" s="25">
        <v>2029</v>
      </c>
      <c r="Q68" s="25">
        <v>2030</v>
      </c>
      <c r="R68" s="25">
        <v>2031</v>
      </c>
      <c r="S68" s="25">
        <v>2032</v>
      </c>
      <c r="T68" s="25">
        <v>2033</v>
      </c>
      <c r="U68" s="25">
        <v>2034</v>
      </c>
      <c r="V68" s="25">
        <v>2035</v>
      </c>
      <c r="W68" s="25">
        <v>2036</v>
      </c>
      <c r="X68" s="25">
        <v>2037</v>
      </c>
      <c r="Y68" s="25">
        <v>2038</v>
      </c>
      <c r="Z68" s="25">
        <v>2039</v>
      </c>
      <c r="AA68" s="25">
        <v>2040</v>
      </c>
      <c r="AB68" s="25">
        <v>2041</v>
      </c>
      <c r="AC68" s="25">
        <v>2042</v>
      </c>
      <c r="AD68" s="25">
        <v>2043</v>
      </c>
      <c r="AE68" s="25">
        <v>2044</v>
      </c>
      <c r="AF68" s="25">
        <v>2045</v>
      </c>
      <c r="AG68" s="25">
        <v>2046</v>
      </c>
      <c r="AH68" s="25">
        <v>2047</v>
      </c>
      <c r="AI68" s="25">
        <v>2048</v>
      </c>
      <c r="AJ68" s="25">
        <v>2049</v>
      </c>
      <c r="AK68" s="25">
        <v>2050</v>
      </c>
      <c r="AL68" s="25">
        <v>2051</v>
      </c>
      <c r="AM68" s="25">
        <v>2052</v>
      </c>
      <c r="AN68" s="25">
        <v>2053</v>
      </c>
      <c r="AO68" s="25">
        <v>2054</v>
      </c>
      <c r="AP68" s="25">
        <v>2055</v>
      </c>
      <c r="AQ68" s="25">
        <v>2056</v>
      </c>
      <c r="AR68" s="25">
        <v>2057</v>
      </c>
      <c r="AS68" s="25">
        <v>2058</v>
      </c>
      <c r="AT68" s="25">
        <v>2059</v>
      </c>
      <c r="AU68" s="25">
        <v>2060</v>
      </c>
    </row>
    <row r="69" spans="2:47">
      <c r="B69" s="27" t="s">
        <v>431</v>
      </c>
      <c r="C69" s="28" t="s">
        <v>512</v>
      </c>
      <c r="D69" s="28">
        <f t="shared" ref="D69:AU69" si="11">+VLOOKUP($B69,Precios,D$68-2014,FALSE)*D37/1000000</f>
        <v>0</v>
      </c>
      <c r="E69" s="28">
        <f t="shared" si="11"/>
        <v>0</v>
      </c>
      <c r="F69" s="28">
        <f t="shared" si="11"/>
        <v>0</v>
      </c>
      <c r="G69" s="28">
        <f t="shared" si="11"/>
        <v>0</v>
      </c>
      <c r="H69" s="28">
        <f t="shared" si="11"/>
        <v>0</v>
      </c>
      <c r="I69" s="28">
        <f t="shared" si="11"/>
        <v>0</v>
      </c>
      <c r="J69" s="28">
        <f t="shared" si="11"/>
        <v>1.7649162555575524E-3</v>
      </c>
      <c r="K69" s="28">
        <f t="shared" si="11"/>
        <v>3.2203442651413464E-2</v>
      </c>
      <c r="L69" s="28">
        <f t="shared" si="11"/>
        <v>0.23262464209002939</v>
      </c>
      <c r="M69" s="28">
        <f t="shared" si="11"/>
        <v>3.3057496735181608</v>
      </c>
      <c r="N69" s="28">
        <f t="shared" si="11"/>
        <v>13.097779962046356</v>
      </c>
      <c r="O69" s="28">
        <f t="shared" si="11"/>
        <v>43.402368138656662</v>
      </c>
      <c r="P69" s="28">
        <f t="shared" si="11"/>
        <v>94.167513525604065</v>
      </c>
      <c r="Q69" s="28">
        <f t="shared" si="11"/>
        <v>153.75928967801602</v>
      </c>
      <c r="R69" s="28">
        <f t="shared" si="11"/>
        <v>217.52066218155051</v>
      </c>
      <c r="S69" s="28">
        <f t="shared" si="11"/>
        <v>283.64768722188114</v>
      </c>
      <c r="T69" s="28">
        <f t="shared" si="11"/>
        <v>350.74952013851953</v>
      </c>
      <c r="U69" s="28">
        <f t="shared" si="11"/>
        <v>419.0158707718204</v>
      </c>
      <c r="V69" s="28">
        <f t="shared" si="11"/>
        <v>488.37680175137763</v>
      </c>
      <c r="W69" s="28">
        <f t="shared" si="11"/>
        <v>561.05188901084125</v>
      </c>
      <c r="X69" s="28">
        <f t="shared" si="11"/>
        <v>638.72533930685711</v>
      </c>
      <c r="Y69" s="28">
        <f t="shared" si="11"/>
        <v>717.78046165797355</v>
      </c>
      <c r="Z69" s="28">
        <f t="shared" si="11"/>
        <v>789.76093514490378</v>
      </c>
      <c r="AA69" s="28">
        <f t="shared" si="11"/>
        <v>835.32755564298543</v>
      </c>
      <c r="AB69" s="28">
        <f t="shared" si="11"/>
        <v>857.02391074763989</v>
      </c>
      <c r="AC69" s="28">
        <f t="shared" si="11"/>
        <v>874.94591415637819</v>
      </c>
      <c r="AD69" s="28">
        <f t="shared" si="11"/>
        <v>896.15218215490506</v>
      </c>
      <c r="AE69" s="28">
        <f t="shared" si="11"/>
        <v>912.88244147731052</v>
      </c>
      <c r="AF69" s="28">
        <f t="shared" si="11"/>
        <v>917.8221518139236</v>
      </c>
      <c r="AG69" s="28">
        <f t="shared" si="11"/>
        <v>938.86786230361531</v>
      </c>
      <c r="AH69" s="28">
        <f t="shared" si="11"/>
        <v>951.86460652205892</v>
      </c>
      <c r="AI69" s="28">
        <f t="shared" si="11"/>
        <v>961.87669158771121</v>
      </c>
      <c r="AJ69" s="28">
        <f t="shared" si="11"/>
        <v>968.87156693792986</v>
      </c>
      <c r="AK69" s="28">
        <f t="shared" si="11"/>
        <v>975.44526565869512</v>
      </c>
      <c r="AL69" s="28">
        <f t="shared" si="11"/>
        <v>981.61792054857574</v>
      </c>
      <c r="AM69" s="28">
        <f t="shared" si="11"/>
        <v>987.83732044978626</v>
      </c>
      <c r="AN69" s="28">
        <f t="shared" si="11"/>
        <v>994.10373795513522</v>
      </c>
      <c r="AO69" s="28">
        <f t="shared" si="11"/>
        <v>1000.4174520839047</v>
      </c>
      <c r="AP69" s="28">
        <f t="shared" si="11"/>
        <v>1006.7787482875397</v>
      </c>
      <c r="AQ69" s="28">
        <f t="shared" si="11"/>
        <v>1013.1879184522261</v>
      </c>
      <c r="AR69" s="28">
        <f t="shared" si="11"/>
        <v>1019.6452608986095</v>
      </c>
      <c r="AS69" s="28">
        <f t="shared" si="11"/>
        <v>1026.1510803785777</v>
      </c>
      <c r="AT69" s="28">
        <f t="shared" si="11"/>
        <v>1032.7056880692169</v>
      </c>
      <c r="AU69" s="28">
        <f t="shared" si="11"/>
        <v>1039.3094015640918</v>
      </c>
    </row>
    <row r="70" spans="2:47">
      <c r="B70" s="27" t="s">
        <v>384</v>
      </c>
      <c r="C70" s="28" t="s">
        <v>512</v>
      </c>
      <c r="D70" s="28">
        <f t="shared" ref="D70:AU70" si="12">+VLOOKUP($B70,Precios,D$68-2014,FALSE)*D38/1000000</f>
        <v>0</v>
      </c>
      <c r="E70" s="28">
        <f t="shared" si="12"/>
        <v>0</v>
      </c>
      <c r="F70" s="28">
        <f t="shared" si="12"/>
        <v>0</v>
      </c>
      <c r="G70" s="28">
        <f t="shared" si="12"/>
        <v>0</v>
      </c>
      <c r="H70" s="28">
        <f t="shared" si="12"/>
        <v>0</v>
      </c>
      <c r="I70" s="28">
        <f t="shared" si="12"/>
        <v>0</v>
      </c>
      <c r="J70" s="28">
        <f t="shared" si="12"/>
        <v>1.8044204479205023E-4</v>
      </c>
      <c r="K70" s="28">
        <f t="shared" si="12"/>
        <v>4.0755256595064069E-3</v>
      </c>
      <c r="L70" s="28">
        <f t="shared" si="12"/>
        <v>4.7480790810143197E-2</v>
      </c>
      <c r="M70" s="28">
        <f t="shared" si="12"/>
        <v>0.69433138229832791</v>
      </c>
      <c r="N70" s="28">
        <f t="shared" si="12"/>
        <v>2.7636009008797853</v>
      </c>
      <c r="O70" s="28">
        <f t="shared" si="12"/>
        <v>9.2052164436548409</v>
      </c>
      <c r="P70" s="28">
        <f t="shared" si="12"/>
        <v>20.05072584781426</v>
      </c>
      <c r="Q70" s="28">
        <f t="shared" si="12"/>
        <v>32.850150073537471</v>
      </c>
      <c r="R70" s="28">
        <f t="shared" si="12"/>
        <v>46.584458642086219</v>
      </c>
      <c r="S70" s="28">
        <f t="shared" si="12"/>
        <v>60.922053792563581</v>
      </c>
      <c r="T70" s="28">
        <f t="shared" si="12"/>
        <v>75.560140321469461</v>
      </c>
      <c r="U70" s="28">
        <f t="shared" si="12"/>
        <v>90.442544872543166</v>
      </c>
      <c r="V70" s="28">
        <f t="shared" si="12"/>
        <v>105.61257329882866</v>
      </c>
      <c r="W70" s="28">
        <f t="shared" si="12"/>
        <v>121.51019074676641</v>
      </c>
      <c r="X70" s="28">
        <f t="shared" si="12"/>
        <v>138.77990939615674</v>
      </c>
      <c r="Y70" s="28">
        <f t="shared" si="12"/>
        <v>156.37420708914229</v>
      </c>
      <c r="Z70" s="28">
        <f t="shared" si="12"/>
        <v>172.09995508229295</v>
      </c>
      <c r="AA70" s="28">
        <f t="shared" si="12"/>
        <v>182.8091684616528</v>
      </c>
      <c r="AB70" s="28">
        <f t="shared" si="12"/>
        <v>188.08240757590599</v>
      </c>
      <c r="AC70" s="28">
        <f t="shared" si="12"/>
        <v>192.41030561393052</v>
      </c>
      <c r="AD70" s="28">
        <f t="shared" si="12"/>
        <v>197.62215507539398</v>
      </c>
      <c r="AE70" s="28">
        <f t="shared" si="12"/>
        <v>201.68506519668216</v>
      </c>
      <c r="AF70" s="28">
        <f t="shared" si="12"/>
        <v>202.64399988842467</v>
      </c>
      <c r="AG70" s="28">
        <f t="shared" si="12"/>
        <v>207.89436007808618</v>
      </c>
      <c r="AH70" s="28">
        <f t="shared" si="12"/>
        <v>211.03471938343259</v>
      </c>
      <c r="AI70" s="28">
        <f t="shared" si="12"/>
        <v>213.44957714741668</v>
      </c>
      <c r="AJ70" s="28">
        <f t="shared" si="12"/>
        <v>215.04082488153153</v>
      </c>
      <c r="AK70" s="28">
        <f t="shared" si="12"/>
        <v>216.57001600718485</v>
      </c>
      <c r="AL70" s="28">
        <f t="shared" si="12"/>
        <v>218.06888492485524</v>
      </c>
      <c r="AM70" s="28">
        <f t="shared" si="12"/>
        <v>219.58000802352424</v>
      </c>
      <c r="AN70" s="28">
        <f t="shared" si="12"/>
        <v>221.10349100486781</v>
      </c>
      <c r="AO70" s="28">
        <f t="shared" si="12"/>
        <v>222.63944077105677</v>
      </c>
      <c r="AP70" s="28">
        <f t="shared" si="12"/>
        <v>224.18796543520395</v>
      </c>
      <c r="AQ70" s="28">
        <f t="shared" si="12"/>
        <v>225.74917433171422</v>
      </c>
      <c r="AR70" s="28">
        <f t="shared" si="12"/>
        <v>227.32317802671827</v>
      </c>
      <c r="AS70" s="28">
        <f t="shared" si="12"/>
        <v>228.91008832847999</v>
      </c>
      <c r="AT70" s="28">
        <f t="shared" si="12"/>
        <v>230.51001829782757</v>
      </c>
      <c r="AU70" s="28">
        <f t="shared" si="12"/>
        <v>232.12308225862029</v>
      </c>
    </row>
    <row r="71" spans="2:47">
      <c r="B71" s="27" t="s">
        <v>451</v>
      </c>
      <c r="C71" s="28" t="s">
        <v>512</v>
      </c>
      <c r="D71" s="28">
        <f t="shared" ref="D71:AU71" si="13">+VLOOKUP($B71,Precios,D$68-2014,FALSE)*D39/1000000</f>
        <v>0</v>
      </c>
      <c r="E71" s="28">
        <f t="shared" si="13"/>
        <v>0</v>
      </c>
      <c r="F71" s="28">
        <f t="shared" si="13"/>
        <v>0</v>
      </c>
      <c r="G71" s="28">
        <f t="shared" si="13"/>
        <v>0</v>
      </c>
      <c r="H71" s="28">
        <f t="shared" si="13"/>
        <v>0</v>
      </c>
      <c r="I71" s="28">
        <f t="shared" si="13"/>
        <v>0</v>
      </c>
      <c r="J71" s="28">
        <f t="shared" si="13"/>
        <v>-4.5036445677822031E-4</v>
      </c>
      <c r="K71" s="28">
        <f t="shared" si="13"/>
        <v>-8.2971076732023859E-3</v>
      </c>
      <c r="L71" s="28">
        <f t="shared" si="13"/>
        <v>-6.3891224490411583E-2</v>
      </c>
      <c r="M71" s="28">
        <f t="shared" si="13"/>
        <v>-0.89625376844147986</v>
      </c>
      <c r="N71" s="28">
        <f t="shared" si="13"/>
        <v>-3.5323184594994781</v>
      </c>
      <c r="O71" s="28">
        <f t="shared" si="13"/>
        <v>-11.702744476531187</v>
      </c>
      <c r="P71" s="28">
        <f t="shared" si="13"/>
        <v>-25.453597303874762</v>
      </c>
      <c r="Q71" s="28">
        <f t="shared" si="13"/>
        <v>-39.665278625901983</v>
      </c>
      <c r="R71" s="28">
        <f t="shared" si="13"/>
        <v>-53.935732314857603</v>
      </c>
      <c r="S71" s="28">
        <f t="shared" si="13"/>
        <v>-71.021752278929242</v>
      </c>
      <c r="T71" s="28">
        <f t="shared" si="13"/>
        <v>-86.41403312335143</v>
      </c>
      <c r="U71" s="28">
        <f t="shared" si="13"/>
        <v>-103.73766352974877</v>
      </c>
      <c r="V71" s="28">
        <f t="shared" si="13"/>
        <v>-122.60557601815421</v>
      </c>
      <c r="W71" s="28">
        <f t="shared" si="13"/>
        <v>-144.83523645669706</v>
      </c>
      <c r="X71" s="28">
        <f t="shared" si="13"/>
        <v>-163.8392757411786</v>
      </c>
      <c r="Y71" s="28">
        <f t="shared" si="13"/>
        <v>-182.38796173003695</v>
      </c>
      <c r="Z71" s="28">
        <f t="shared" si="13"/>
        <v>-206.07600277021476</v>
      </c>
      <c r="AA71" s="28">
        <f t="shared" si="13"/>
        <v>-218.29814398656566</v>
      </c>
      <c r="AB71" s="28">
        <f t="shared" si="13"/>
        <v>-225.94231041356372</v>
      </c>
      <c r="AC71" s="28">
        <f t="shared" si="13"/>
        <v>-231.47756242427567</v>
      </c>
      <c r="AD71" s="28">
        <f t="shared" si="13"/>
        <v>-227.28396211682278</v>
      </c>
      <c r="AE71" s="28">
        <f t="shared" si="13"/>
        <v>-228.22100870852131</v>
      </c>
      <c r="AF71" s="28">
        <f t="shared" si="13"/>
        <v>-239.66288913008273</v>
      </c>
      <c r="AG71" s="28">
        <f t="shared" si="13"/>
        <v>-241.7620683014558</v>
      </c>
      <c r="AH71" s="28">
        <f t="shared" si="13"/>
        <v>-243.36508946642059</v>
      </c>
      <c r="AI71" s="28">
        <f t="shared" si="13"/>
        <v>-245.08954564740952</v>
      </c>
      <c r="AJ71" s="28">
        <f t="shared" si="13"/>
        <v>-244.74253868573976</v>
      </c>
      <c r="AK71" s="28">
        <f t="shared" si="13"/>
        <v>-244.71808283576547</v>
      </c>
      <c r="AL71" s="28">
        <f t="shared" si="13"/>
        <v>-246.31153985680166</v>
      </c>
      <c r="AM71" s="28">
        <f t="shared" si="13"/>
        <v>-247.91771047795973</v>
      </c>
      <c r="AN71" s="28">
        <f t="shared" si="13"/>
        <v>-249.53666468801333</v>
      </c>
      <c r="AO71" s="28">
        <f t="shared" si="13"/>
        <v>-251.16847454579732</v>
      </c>
      <c r="AP71" s="28">
        <f t="shared" si="13"/>
        <v>-252.81321418055924</v>
      </c>
      <c r="AQ71" s="28">
        <f t="shared" si="13"/>
        <v>-254.47095979120414</v>
      </c>
      <c r="AR71" s="28">
        <f t="shared" si="13"/>
        <v>-256.14178964450127</v>
      </c>
      <c r="AS71" s="28">
        <f t="shared" si="13"/>
        <v>-257.82578407222405</v>
      </c>
      <c r="AT71" s="28">
        <f t="shared" si="13"/>
        <v>-259.52302546730908</v>
      </c>
      <c r="AU71" s="28">
        <f t="shared" si="13"/>
        <v>-261.23359827900993</v>
      </c>
    </row>
    <row r="72" spans="2:47">
      <c r="B72" s="27" t="s">
        <v>432</v>
      </c>
      <c r="C72" s="28" t="s">
        <v>512</v>
      </c>
      <c r="D72" s="28">
        <f t="shared" ref="D72:AU72" si="14">+VLOOKUP($B72,Precios,D$68-2014,FALSE)*D40/1000000</f>
        <v>0</v>
      </c>
      <c r="E72" s="28">
        <f t="shared" si="14"/>
        <v>0</v>
      </c>
      <c r="F72" s="28">
        <f t="shared" si="14"/>
        <v>0</v>
      </c>
      <c r="G72" s="28">
        <f t="shared" si="14"/>
        <v>0</v>
      </c>
      <c r="H72" s="28">
        <f t="shared" si="14"/>
        <v>0</v>
      </c>
      <c r="I72" s="28">
        <f t="shared" si="14"/>
        <v>0</v>
      </c>
      <c r="J72" s="28">
        <f t="shared" si="14"/>
        <v>1.8747490927319245E-5</v>
      </c>
      <c r="K72" s="28">
        <f t="shared" si="14"/>
        <v>5.297952734404104E-4</v>
      </c>
      <c r="L72" s="28">
        <f t="shared" si="14"/>
        <v>1.2040133665752559E-2</v>
      </c>
      <c r="M72" s="28">
        <f t="shared" si="14"/>
        <v>0.13276866453164221</v>
      </c>
      <c r="N72" s="28">
        <f t="shared" si="14"/>
        <v>0.51103280037726961</v>
      </c>
      <c r="O72" s="28">
        <f t="shared" si="14"/>
        <v>1.695070499078974</v>
      </c>
      <c r="P72" s="28">
        <f t="shared" si="14"/>
        <v>3.6979105249819582</v>
      </c>
      <c r="Q72" s="28">
        <f t="shared" si="14"/>
        <v>6.0653732965297005</v>
      </c>
      <c r="R72" s="28">
        <f t="shared" si="14"/>
        <v>8.6151101112846806</v>
      </c>
      <c r="S72" s="28">
        <f t="shared" si="14"/>
        <v>11.277858800747197</v>
      </c>
      <c r="T72" s="28">
        <f t="shared" si="14"/>
        <v>14.05748447616218</v>
      </c>
      <c r="U72" s="28">
        <f t="shared" si="14"/>
        <v>16.861926549849308</v>
      </c>
      <c r="V72" s="28">
        <f t="shared" si="14"/>
        <v>19.762725787524964</v>
      </c>
      <c r="W72" s="28">
        <f t="shared" si="14"/>
        <v>22.74130889246883</v>
      </c>
      <c r="X72" s="28">
        <f t="shared" si="14"/>
        <v>26.068490023104882</v>
      </c>
      <c r="Y72" s="28">
        <f t="shared" si="14"/>
        <v>29.445805470654605</v>
      </c>
      <c r="Z72" s="28">
        <f t="shared" si="14"/>
        <v>32.448120666469435</v>
      </c>
      <c r="AA72" s="28">
        <f t="shared" si="14"/>
        <v>34.55186311796956</v>
      </c>
      <c r="AB72" s="28">
        <f t="shared" si="14"/>
        <v>35.641118773346555</v>
      </c>
      <c r="AC72" s="28">
        <f t="shared" si="14"/>
        <v>36.57245668812422</v>
      </c>
      <c r="AD72" s="28">
        <f t="shared" si="14"/>
        <v>37.648898888333726</v>
      </c>
      <c r="AE72" s="28">
        <f t="shared" si="14"/>
        <v>38.503110721113273</v>
      </c>
      <c r="AF72" s="28">
        <f t="shared" si="14"/>
        <v>38.746732742182232</v>
      </c>
      <c r="AG72" s="28">
        <f t="shared" si="14"/>
        <v>39.794723248776286</v>
      </c>
      <c r="AH72" s="28">
        <f t="shared" si="14"/>
        <v>40.417366378058773</v>
      </c>
      <c r="AI72" s="28">
        <f t="shared" si="14"/>
        <v>40.944280660896133</v>
      </c>
      <c r="AJ72" s="28">
        <f t="shared" si="14"/>
        <v>41.231563023425913</v>
      </c>
      <c r="AK72" s="28">
        <f t="shared" si="14"/>
        <v>41.523735683575389</v>
      </c>
      <c r="AL72" s="28">
        <f t="shared" si="14"/>
        <v>41.862136863855582</v>
      </c>
      <c r="AM72" s="28">
        <f t="shared" si="14"/>
        <v>42.203613408097048</v>
      </c>
      <c r="AN72" s="28">
        <f t="shared" si="14"/>
        <v>42.548195693996917</v>
      </c>
      <c r="AO72" s="28">
        <f t="shared" si="14"/>
        <v>42.895914415896272</v>
      </c>
      <c r="AP72" s="28">
        <f t="shared" si="14"/>
        <v>43.246800588237839</v>
      </c>
      <c r="AQ72" s="28">
        <f t="shared" si="14"/>
        <v>43.600885549061275</v>
      </c>
      <c r="AR72" s="28">
        <f t="shared" si="14"/>
        <v>43.958200963540079</v>
      </c>
      <c r="AS72" s="28">
        <f t="shared" si="14"/>
        <v>44.318778827558489</v>
      </c>
      <c r="AT72" s="28">
        <f t="shared" si="14"/>
        <v>44.682651471329862</v>
      </c>
      <c r="AU72" s="28">
        <f t="shared" si="14"/>
        <v>45.049851563056372</v>
      </c>
    </row>
    <row r="73" spans="2:47">
      <c r="B73" s="27" t="s">
        <v>434</v>
      </c>
      <c r="C73" s="28" t="s">
        <v>512</v>
      </c>
      <c r="D73" s="28">
        <f t="shared" ref="D73:AU73" si="15">+VLOOKUP($B73,Precios,D$68-2014,FALSE)*D41/1000000</f>
        <v>0</v>
      </c>
      <c r="E73" s="28">
        <f t="shared" si="15"/>
        <v>0</v>
      </c>
      <c r="F73" s="28">
        <f t="shared" si="15"/>
        <v>0</v>
      </c>
      <c r="G73" s="28">
        <f t="shared" si="15"/>
        <v>0</v>
      </c>
      <c r="H73" s="28">
        <f t="shared" si="15"/>
        <v>0</v>
      </c>
      <c r="I73" s="28">
        <f t="shared" si="15"/>
        <v>0</v>
      </c>
      <c r="J73" s="28">
        <f t="shared" si="15"/>
        <v>1.8031404216853264E-5</v>
      </c>
      <c r="K73" s="28">
        <f t="shared" si="15"/>
        <v>3.2266725672938136E-4</v>
      </c>
      <c r="L73" s="28">
        <f t="shared" si="15"/>
        <v>1.3227246880204383E-3</v>
      </c>
      <c r="M73" s="28">
        <f t="shared" si="15"/>
        <v>1.0413006575688321E-2</v>
      </c>
      <c r="N73" s="28">
        <f t="shared" si="15"/>
        <v>3.8284502463243081E-2</v>
      </c>
      <c r="O73" s="28">
        <f t="shared" si="15"/>
        <v>0.12292663164639227</v>
      </c>
      <c r="P73" s="28">
        <f t="shared" si="15"/>
        <v>0.26203684850474662</v>
      </c>
      <c r="Q73" s="28">
        <f t="shared" si="15"/>
        <v>0.417029228507169</v>
      </c>
      <c r="R73" s="28">
        <f t="shared" si="15"/>
        <v>0.57847375838253645</v>
      </c>
      <c r="S73" s="28">
        <f t="shared" si="15"/>
        <v>0.73001345024308095</v>
      </c>
      <c r="T73" s="28">
        <f t="shared" si="15"/>
        <v>0.89030377811734418</v>
      </c>
      <c r="U73" s="28">
        <f t="shared" si="15"/>
        <v>1.0318194809331003</v>
      </c>
      <c r="V73" s="28">
        <f t="shared" si="15"/>
        <v>1.1734818877725313</v>
      </c>
      <c r="W73" s="28">
        <f t="shared" si="15"/>
        <v>1.2929613602567145</v>
      </c>
      <c r="X73" s="28">
        <f t="shared" si="15"/>
        <v>1.425546348362897</v>
      </c>
      <c r="Y73" s="28">
        <f t="shared" si="15"/>
        <v>1.5504294615503935</v>
      </c>
      <c r="Z73" s="28">
        <f t="shared" si="15"/>
        <v>1.662090892936509</v>
      </c>
      <c r="AA73" s="28">
        <f t="shared" si="15"/>
        <v>1.6629743501886962</v>
      </c>
      <c r="AB73" s="28">
        <f t="shared" si="15"/>
        <v>1.6627134907664969</v>
      </c>
      <c r="AC73" s="28">
        <f t="shared" si="15"/>
        <v>1.6463163480291394</v>
      </c>
      <c r="AD73" s="28">
        <f t="shared" si="15"/>
        <v>1.6143963160394601</v>
      </c>
      <c r="AE73" s="28">
        <f t="shared" si="15"/>
        <v>1.5906888487742303</v>
      </c>
      <c r="AF73" s="28">
        <f t="shared" si="15"/>
        <v>1.5557524095655786</v>
      </c>
      <c r="AG73" s="28">
        <f t="shared" si="15"/>
        <v>1.4958878568820217</v>
      </c>
      <c r="AH73" s="28">
        <f t="shared" si="15"/>
        <v>1.4693492753222794</v>
      </c>
      <c r="AI73" s="28">
        <f t="shared" si="15"/>
        <v>1.4337553190885091</v>
      </c>
      <c r="AJ73" s="28">
        <f t="shared" si="15"/>
        <v>1.3848555586126978</v>
      </c>
      <c r="AK73" s="28">
        <f t="shared" si="15"/>
        <v>1.3397732921807108</v>
      </c>
      <c r="AL73" s="28">
        <f t="shared" si="15"/>
        <v>1.2971582376155324</v>
      </c>
      <c r="AM73" s="28">
        <f t="shared" si="15"/>
        <v>1.2577241084952497</v>
      </c>
      <c r="AN73" s="28">
        <f t="shared" si="15"/>
        <v>1.2212991158934385</v>
      </c>
      <c r="AO73" s="28">
        <f t="shared" si="15"/>
        <v>1.1877175709310899</v>
      </c>
      <c r="AP73" s="28">
        <f t="shared" si="15"/>
        <v>1.1568198344827141</v>
      </c>
      <c r="AQ73" s="28">
        <f t="shared" si="15"/>
        <v>1.1284522603780145</v>
      </c>
      <c r="AR73" s="28">
        <f t="shared" si="15"/>
        <v>1.1024671322116941</v>
      </c>
      <c r="AS73" s="28">
        <f t="shared" si="15"/>
        <v>1.0787225938884322</v>
      </c>
      <c r="AT73" s="28">
        <f t="shared" si="15"/>
        <v>1.057082574044707</v>
      </c>
      <c r="AU73" s="28">
        <f t="shared" si="15"/>
        <v>1.037416704503785</v>
      </c>
    </row>
    <row r="74" spans="2:47">
      <c r="B74" s="27" t="s">
        <v>450</v>
      </c>
      <c r="C74" s="28" t="s">
        <v>512</v>
      </c>
      <c r="D74" s="28">
        <f t="shared" ref="D74:AU74" si="16">+VLOOKUP($B74,Precios,D$68-2014,FALSE)*D42/1000000</f>
        <v>0</v>
      </c>
      <c r="E74" s="28">
        <f t="shared" si="16"/>
        <v>0</v>
      </c>
      <c r="F74" s="28">
        <f t="shared" si="16"/>
        <v>0</v>
      </c>
      <c r="G74" s="28">
        <f t="shared" si="16"/>
        <v>0</v>
      </c>
      <c r="H74" s="28">
        <f t="shared" si="16"/>
        <v>0</v>
      </c>
      <c r="I74" s="28">
        <f t="shared" si="16"/>
        <v>0</v>
      </c>
      <c r="J74" s="28">
        <f t="shared" si="16"/>
        <v>0</v>
      </c>
      <c r="K74" s="28">
        <f t="shared" si="16"/>
        <v>0</v>
      </c>
      <c r="L74" s="28">
        <f t="shared" si="16"/>
        <v>0</v>
      </c>
      <c r="M74" s="28">
        <f t="shared" si="16"/>
        <v>0</v>
      </c>
      <c r="N74" s="28">
        <f t="shared" si="16"/>
        <v>0</v>
      </c>
      <c r="O74" s="28">
        <f t="shared" si="16"/>
        <v>0</v>
      </c>
      <c r="P74" s="28">
        <f t="shared" si="16"/>
        <v>0</v>
      </c>
      <c r="Q74" s="28">
        <f t="shared" si="16"/>
        <v>0</v>
      </c>
      <c r="R74" s="28">
        <f t="shared" si="16"/>
        <v>0</v>
      </c>
      <c r="S74" s="28">
        <f t="shared" si="16"/>
        <v>0</v>
      </c>
      <c r="T74" s="28">
        <f t="shared" si="16"/>
        <v>0</v>
      </c>
      <c r="U74" s="28">
        <f t="shared" si="16"/>
        <v>0</v>
      </c>
      <c r="V74" s="28">
        <f t="shared" si="16"/>
        <v>0</v>
      </c>
      <c r="W74" s="28">
        <f t="shared" si="16"/>
        <v>0</v>
      </c>
      <c r="X74" s="28">
        <f t="shared" si="16"/>
        <v>0</v>
      </c>
      <c r="Y74" s="28">
        <f t="shared" si="16"/>
        <v>0</v>
      </c>
      <c r="Z74" s="28">
        <f t="shared" si="16"/>
        <v>0</v>
      </c>
      <c r="AA74" s="28">
        <f t="shared" si="16"/>
        <v>0</v>
      </c>
      <c r="AB74" s="28">
        <f t="shared" si="16"/>
        <v>0</v>
      </c>
      <c r="AC74" s="28">
        <f t="shared" si="16"/>
        <v>0</v>
      </c>
      <c r="AD74" s="28">
        <f t="shared" si="16"/>
        <v>0</v>
      </c>
      <c r="AE74" s="28">
        <f t="shared" si="16"/>
        <v>0</v>
      </c>
      <c r="AF74" s="28">
        <f t="shared" si="16"/>
        <v>0</v>
      </c>
      <c r="AG74" s="28">
        <f t="shared" si="16"/>
        <v>0</v>
      </c>
      <c r="AH74" s="28">
        <f t="shared" si="16"/>
        <v>0</v>
      </c>
      <c r="AI74" s="28">
        <f t="shared" si="16"/>
        <v>0</v>
      </c>
      <c r="AJ74" s="28">
        <f t="shared" si="16"/>
        <v>0</v>
      </c>
      <c r="AK74" s="28">
        <f t="shared" si="16"/>
        <v>0</v>
      </c>
      <c r="AL74" s="28">
        <f t="shared" si="16"/>
        <v>0</v>
      </c>
      <c r="AM74" s="28">
        <f t="shared" si="16"/>
        <v>0</v>
      </c>
      <c r="AN74" s="28">
        <f t="shared" si="16"/>
        <v>0</v>
      </c>
      <c r="AO74" s="28">
        <f t="shared" si="16"/>
        <v>0</v>
      </c>
      <c r="AP74" s="28">
        <f t="shared" si="16"/>
        <v>0</v>
      </c>
      <c r="AQ74" s="28">
        <f t="shared" si="16"/>
        <v>0</v>
      </c>
      <c r="AR74" s="28">
        <f t="shared" si="16"/>
        <v>0</v>
      </c>
      <c r="AS74" s="28">
        <f t="shared" si="16"/>
        <v>0</v>
      </c>
      <c r="AT74" s="28">
        <f t="shared" si="16"/>
        <v>0</v>
      </c>
      <c r="AU74" s="28">
        <f t="shared" si="16"/>
        <v>0</v>
      </c>
    </row>
    <row r="75" spans="2:47">
      <c r="B75" s="27" t="s">
        <v>389</v>
      </c>
      <c r="C75" s="28" t="s">
        <v>512</v>
      </c>
      <c r="D75" s="28">
        <f t="shared" ref="D75:AU75" si="17">+VLOOKUP($B75,Precios,D$68-2014,FALSE)*D43/1000000</f>
        <v>0</v>
      </c>
      <c r="E75" s="28">
        <f t="shared" si="17"/>
        <v>0</v>
      </c>
      <c r="F75" s="28">
        <f t="shared" si="17"/>
        <v>0</v>
      </c>
      <c r="G75" s="28">
        <f t="shared" si="17"/>
        <v>0</v>
      </c>
      <c r="H75" s="28">
        <f t="shared" si="17"/>
        <v>0</v>
      </c>
      <c r="I75" s="28">
        <f t="shared" si="17"/>
        <v>0</v>
      </c>
      <c r="J75" s="28">
        <f t="shared" si="17"/>
        <v>0</v>
      </c>
      <c r="K75" s="28">
        <f t="shared" si="17"/>
        <v>0</v>
      </c>
      <c r="L75" s="28">
        <f t="shared" si="17"/>
        <v>0</v>
      </c>
      <c r="M75" s="28">
        <f t="shared" si="17"/>
        <v>0</v>
      </c>
      <c r="N75" s="28">
        <f t="shared" si="17"/>
        <v>0</v>
      </c>
      <c r="O75" s="28">
        <f t="shared" si="17"/>
        <v>0</v>
      </c>
      <c r="P75" s="28">
        <f t="shared" si="17"/>
        <v>0</v>
      </c>
      <c r="Q75" s="28">
        <f t="shared" si="17"/>
        <v>0</v>
      </c>
      <c r="R75" s="28">
        <f t="shared" si="17"/>
        <v>0</v>
      </c>
      <c r="S75" s="28">
        <f t="shared" si="17"/>
        <v>0</v>
      </c>
      <c r="T75" s="28">
        <f t="shared" si="17"/>
        <v>0</v>
      </c>
      <c r="U75" s="28">
        <f t="shared" si="17"/>
        <v>0</v>
      </c>
      <c r="V75" s="28">
        <f t="shared" si="17"/>
        <v>0</v>
      </c>
      <c r="W75" s="28">
        <f t="shared" si="17"/>
        <v>0</v>
      </c>
      <c r="X75" s="28">
        <f t="shared" si="17"/>
        <v>0</v>
      </c>
      <c r="Y75" s="28">
        <f t="shared" si="17"/>
        <v>0</v>
      </c>
      <c r="Z75" s="28">
        <f t="shared" si="17"/>
        <v>0</v>
      </c>
      <c r="AA75" s="28">
        <f t="shared" si="17"/>
        <v>0</v>
      </c>
      <c r="AB75" s="28">
        <f t="shared" si="17"/>
        <v>0</v>
      </c>
      <c r="AC75" s="28">
        <f t="shared" si="17"/>
        <v>0</v>
      </c>
      <c r="AD75" s="28">
        <f t="shared" si="17"/>
        <v>0</v>
      </c>
      <c r="AE75" s="28">
        <f t="shared" si="17"/>
        <v>0</v>
      </c>
      <c r="AF75" s="28">
        <f t="shared" si="17"/>
        <v>0</v>
      </c>
      <c r="AG75" s="28">
        <f t="shared" si="17"/>
        <v>0</v>
      </c>
      <c r="AH75" s="28">
        <f t="shared" si="17"/>
        <v>0</v>
      </c>
      <c r="AI75" s="28">
        <f t="shared" si="17"/>
        <v>0</v>
      </c>
      <c r="AJ75" s="28">
        <f t="shared" si="17"/>
        <v>0</v>
      </c>
      <c r="AK75" s="28">
        <f t="shared" si="17"/>
        <v>0</v>
      </c>
      <c r="AL75" s="28">
        <f t="shared" si="17"/>
        <v>0</v>
      </c>
      <c r="AM75" s="28">
        <f t="shared" si="17"/>
        <v>0</v>
      </c>
      <c r="AN75" s="28">
        <f t="shared" si="17"/>
        <v>0</v>
      </c>
      <c r="AO75" s="28">
        <f t="shared" si="17"/>
        <v>0</v>
      </c>
      <c r="AP75" s="28">
        <f t="shared" si="17"/>
        <v>0</v>
      </c>
      <c r="AQ75" s="28">
        <f t="shared" si="17"/>
        <v>0</v>
      </c>
      <c r="AR75" s="28">
        <f t="shared" si="17"/>
        <v>0</v>
      </c>
      <c r="AS75" s="28">
        <f t="shared" si="17"/>
        <v>0</v>
      </c>
      <c r="AT75" s="28">
        <f t="shared" si="17"/>
        <v>0</v>
      </c>
      <c r="AU75" s="28">
        <f t="shared" si="17"/>
        <v>0</v>
      </c>
    </row>
    <row r="76" spans="2:47">
      <c r="B76" s="27" t="s">
        <v>449</v>
      </c>
      <c r="C76" s="28" t="s">
        <v>512</v>
      </c>
      <c r="D76" s="28">
        <f t="shared" ref="D76:AU76" si="18">+VLOOKUP($B76,Precios,D$68-2014,FALSE)*D44/1000000</f>
        <v>0</v>
      </c>
      <c r="E76" s="28">
        <f t="shared" si="18"/>
        <v>0</v>
      </c>
      <c r="F76" s="28">
        <f t="shared" si="18"/>
        <v>0</v>
      </c>
      <c r="G76" s="28">
        <f t="shared" si="18"/>
        <v>0</v>
      </c>
      <c r="H76" s="28">
        <f t="shared" si="18"/>
        <v>0</v>
      </c>
      <c r="I76" s="28">
        <f t="shared" si="18"/>
        <v>0</v>
      </c>
      <c r="J76" s="28">
        <f t="shared" si="18"/>
        <v>0</v>
      </c>
      <c r="K76" s="28">
        <f t="shared" si="18"/>
        <v>0</v>
      </c>
      <c r="L76" s="28">
        <f t="shared" si="18"/>
        <v>0</v>
      </c>
      <c r="M76" s="28">
        <f t="shared" si="18"/>
        <v>0</v>
      </c>
      <c r="N76" s="28">
        <f t="shared" si="18"/>
        <v>0</v>
      </c>
      <c r="O76" s="28">
        <f t="shared" si="18"/>
        <v>0</v>
      </c>
      <c r="P76" s="28">
        <f t="shared" si="18"/>
        <v>0</v>
      </c>
      <c r="Q76" s="28">
        <f t="shared" si="18"/>
        <v>0</v>
      </c>
      <c r="R76" s="28">
        <f t="shared" si="18"/>
        <v>0</v>
      </c>
      <c r="S76" s="28">
        <f t="shared" si="18"/>
        <v>0</v>
      </c>
      <c r="T76" s="28">
        <f t="shared" si="18"/>
        <v>0</v>
      </c>
      <c r="U76" s="28">
        <f t="shared" si="18"/>
        <v>0</v>
      </c>
      <c r="V76" s="28">
        <f t="shared" si="18"/>
        <v>0</v>
      </c>
      <c r="W76" s="28">
        <f t="shared" si="18"/>
        <v>0</v>
      </c>
      <c r="X76" s="28">
        <f t="shared" si="18"/>
        <v>0</v>
      </c>
      <c r="Y76" s="28">
        <f t="shared" si="18"/>
        <v>0</v>
      </c>
      <c r="Z76" s="28">
        <f t="shared" si="18"/>
        <v>0</v>
      </c>
      <c r="AA76" s="28">
        <f t="shared" si="18"/>
        <v>0</v>
      </c>
      <c r="AB76" s="28">
        <f t="shared" si="18"/>
        <v>0</v>
      </c>
      <c r="AC76" s="28">
        <f t="shared" si="18"/>
        <v>0</v>
      </c>
      <c r="AD76" s="28">
        <f t="shared" si="18"/>
        <v>0</v>
      </c>
      <c r="AE76" s="28">
        <f t="shared" si="18"/>
        <v>0</v>
      </c>
      <c r="AF76" s="28">
        <f t="shared" si="18"/>
        <v>0</v>
      </c>
      <c r="AG76" s="28">
        <f t="shared" si="18"/>
        <v>0</v>
      </c>
      <c r="AH76" s="28">
        <f t="shared" si="18"/>
        <v>0</v>
      </c>
      <c r="AI76" s="28">
        <f t="shared" si="18"/>
        <v>0</v>
      </c>
      <c r="AJ76" s="28">
        <f t="shared" si="18"/>
        <v>0</v>
      </c>
      <c r="AK76" s="28">
        <f t="shared" si="18"/>
        <v>0</v>
      </c>
      <c r="AL76" s="28">
        <f t="shared" si="18"/>
        <v>0</v>
      </c>
      <c r="AM76" s="28">
        <f t="shared" si="18"/>
        <v>0</v>
      </c>
      <c r="AN76" s="28">
        <f t="shared" si="18"/>
        <v>0</v>
      </c>
      <c r="AO76" s="28">
        <f t="shared" si="18"/>
        <v>0</v>
      </c>
      <c r="AP76" s="28">
        <f t="shared" si="18"/>
        <v>0</v>
      </c>
      <c r="AQ76" s="28">
        <f t="shared" si="18"/>
        <v>0</v>
      </c>
      <c r="AR76" s="28">
        <f t="shared" si="18"/>
        <v>0</v>
      </c>
      <c r="AS76" s="28">
        <f t="shared" si="18"/>
        <v>0</v>
      </c>
      <c r="AT76" s="28">
        <f t="shared" si="18"/>
        <v>0</v>
      </c>
      <c r="AU76" s="28">
        <f t="shared" si="18"/>
        <v>0</v>
      </c>
    </row>
    <row r="77" spans="2:47">
      <c r="B77" s="27" t="s">
        <v>429</v>
      </c>
      <c r="C77" s="28" t="s">
        <v>512</v>
      </c>
      <c r="D77" s="28">
        <f t="shared" ref="D77:AU77" si="19">+VLOOKUP($B77,Precios,D$68-2014,FALSE)*D45/1000000</f>
        <v>0</v>
      </c>
      <c r="E77" s="28">
        <f t="shared" si="19"/>
        <v>0</v>
      </c>
      <c r="F77" s="28">
        <f t="shared" si="19"/>
        <v>0</v>
      </c>
      <c r="G77" s="28">
        <f t="shared" si="19"/>
        <v>0</v>
      </c>
      <c r="H77" s="28">
        <f t="shared" si="19"/>
        <v>0</v>
      </c>
      <c r="I77" s="28">
        <f t="shared" si="19"/>
        <v>0</v>
      </c>
      <c r="J77" s="28">
        <f t="shared" si="19"/>
        <v>0</v>
      </c>
      <c r="K77" s="28">
        <f t="shared" si="19"/>
        <v>0</v>
      </c>
      <c r="L77" s="28">
        <f t="shared" si="19"/>
        <v>0</v>
      </c>
      <c r="M77" s="28">
        <f t="shared" si="19"/>
        <v>0</v>
      </c>
      <c r="N77" s="28">
        <f t="shared" si="19"/>
        <v>0</v>
      </c>
      <c r="O77" s="28">
        <f t="shared" si="19"/>
        <v>0</v>
      </c>
      <c r="P77" s="28">
        <f t="shared" si="19"/>
        <v>0</v>
      </c>
      <c r="Q77" s="28">
        <f t="shared" si="19"/>
        <v>0</v>
      </c>
      <c r="R77" s="28">
        <f t="shared" si="19"/>
        <v>0</v>
      </c>
      <c r="S77" s="28">
        <f t="shared" si="19"/>
        <v>0</v>
      </c>
      <c r="T77" s="28">
        <f t="shared" si="19"/>
        <v>0</v>
      </c>
      <c r="U77" s="28">
        <f t="shared" si="19"/>
        <v>0</v>
      </c>
      <c r="V77" s="28">
        <f t="shared" si="19"/>
        <v>0</v>
      </c>
      <c r="W77" s="28">
        <f t="shared" si="19"/>
        <v>0</v>
      </c>
      <c r="X77" s="28">
        <f t="shared" si="19"/>
        <v>0</v>
      </c>
      <c r="Y77" s="28">
        <f t="shared" si="19"/>
        <v>0</v>
      </c>
      <c r="Z77" s="28">
        <f t="shared" si="19"/>
        <v>0</v>
      </c>
      <c r="AA77" s="28">
        <f t="shared" si="19"/>
        <v>0</v>
      </c>
      <c r="AB77" s="28">
        <f t="shared" si="19"/>
        <v>0</v>
      </c>
      <c r="AC77" s="28">
        <f t="shared" si="19"/>
        <v>0</v>
      </c>
      <c r="AD77" s="28">
        <f t="shared" si="19"/>
        <v>0</v>
      </c>
      <c r="AE77" s="28">
        <f t="shared" si="19"/>
        <v>0</v>
      </c>
      <c r="AF77" s="28">
        <f t="shared" si="19"/>
        <v>0</v>
      </c>
      <c r="AG77" s="28">
        <f t="shared" si="19"/>
        <v>0</v>
      </c>
      <c r="AH77" s="28">
        <f t="shared" si="19"/>
        <v>0</v>
      </c>
      <c r="AI77" s="28">
        <f t="shared" si="19"/>
        <v>0</v>
      </c>
      <c r="AJ77" s="28">
        <f t="shared" si="19"/>
        <v>0</v>
      </c>
      <c r="AK77" s="28">
        <f t="shared" si="19"/>
        <v>0</v>
      </c>
      <c r="AL77" s="28">
        <f t="shared" si="19"/>
        <v>0</v>
      </c>
      <c r="AM77" s="28">
        <f t="shared" si="19"/>
        <v>0</v>
      </c>
      <c r="AN77" s="28">
        <f t="shared" si="19"/>
        <v>0</v>
      </c>
      <c r="AO77" s="28">
        <f t="shared" si="19"/>
        <v>0</v>
      </c>
      <c r="AP77" s="28">
        <f t="shared" si="19"/>
        <v>0</v>
      </c>
      <c r="AQ77" s="28">
        <f t="shared" si="19"/>
        <v>0</v>
      </c>
      <c r="AR77" s="28">
        <f t="shared" si="19"/>
        <v>0</v>
      </c>
      <c r="AS77" s="28">
        <f t="shared" si="19"/>
        <v>0</v>
      </c>
      <c r="AT77" s="28">
        <f t="shared" si="19"/>
        <v>0</v>
      </c>
      <c r="AU77" s="28">
        <f t="shared" si="19"/>
        <v>0</v>
      </c>
    </row>
    <row r="78" spans="2:47">
      <c r="B78" s="27" t="s">
        <v>430</v>
      </c>
      <c r="C78" s="28" t="s">
        <v>512</v>
      </c>
      <c r="D78" s="28">
        <f t="shared" ref="D78:AU78" si="20">+VLOOKUP($B78,Precios,D$68-2014,FALSE)*D46/1000000</f>
        <v>0</v>
      </c>
      <c r="E78" s="28">
        <f t="shared" si="20"/>
        <v>0</v>
      </c>
      <c r="F78" s="28">
        <f t="shared" si="20"/>
        <v>0</v>
      </c>
      <c r="G78" s="28">
        <f t="shared" si="20"/>
        <v>0</v>
      </c>
      <c r="H78" s="28">
        <f t="shared" si="20"/>
        <v>0</v>
      </c>
      <c r="I78" s="28">
        <f t="shared" si="20"/>
        <v>0</v>
      </c>
      <c r="J78" s="28">
        <f t="shared" si="20"/>
        <v>0</v>
      </c>
      <c r="K78" s="28">
        <f t="shared" si="20"/>
        <v>0</v>
      </c>
      <c r="L78" s="28">
        <f t="shared" si="20"/>
        <v>0</v>
      </c>
      <c r="M78" s="28">
        <f t="shared" si="20"/>
        <v>0</v>
      </c>
      <c r="N78" s="28">
        <f t="shared" si="20"/>
        <v>0</v>
      </c>
      <c r="O78" s="28">
        <f t="shared" si="20"/>
        <v>0</v>
      </c>
      <c r="P78" s="28">
        <f t="shared" si="20"/>
        <v>0</v>
      </c>
      <c r="Q78" s="28">
        <f t="shared" si="20"/>
        <v>0</v>
      </c>
      <c r="R78" s="28">
        <f t="shared" si="20"/>
        <v>0</v>
      </c>
      <c r="S78" s="28">
        <f t="shared" si="20"/>
        <v>0</v>
      </c>
      <c r="T78" s="28">
        <f t="shared" si="20"/>
        <v>0</v>
      </c>
      <c r="U78" s="28">
        <f t="shared" si="20"/>
        <v>0</v>
      </c>
      <c r="V78" s="28">
        <f t="shared" si="20"/>
        <v>0</v>
      </c>
      <c r="W78" s="28">
        <f t="shared" si="20"/>
        <v>0</v>
      </c>
      <c r="X78" s="28">
        <f t="shared" si="20"/>
        <v>0</v>
      </c>
      <c r="Y78" s="28">
        <f t="shared" si="20"/>
        <v>0</v>
      </c>
      <c r="Z78" s="28">
        <f t="shared" si="20"/>
        <v>0</v>
      </c>
      <c r="AA78" s="28">
        <f t="shared" si="20"/>
        <v>0</v>
      </c>
      <c r="AB78" s="28">
        <f t="shared" si="20"/>
        <v>0</v>
      </c>
      <c r="AC78" s="28">
        <f t="shared" si="20"/>
        <v>0</v>
      </c>
      <c r="AD78" s="28">
        <f t="shared" si="20"/>
        <v>0</v>
      </c>
      <c r="AE78" s="28">
        <f t="shared" si="20"/>
        <v>0</v>
      </c>
      <c r="AF78" s="28">
        <f t="shared" si="20"/>
        <v>0</v>
      </c>
      <c r="AG78" s="28">
        <f t="shared" si="20"/>
        <v>0</v>
      </c>
      <c r="AH78" s="28">
        <f t="shared" si="20"/>
        <v>0</v>
      </c>
      <c r="AI78" s="28">
        <f t="shared" si="20"/>
        <v>0</v>
      </c>
      <c r="AJ78" s="28">
        <f t="shared" si="20"/>
        <v>0</v>
      </c>
      <c r="AK78" s="28">
        <f t="shared" si="20"/>
        <v>0</v>
      </c>
      <c r="AL78" s="28">
        <f t="shared" si="20"/>
        <v>0</v>
      </c>
      <c r="AM78" s="28">
        <f t="shared" si="20"/>
        <v>0</v>
      </c>
      <c r="AN78" s="28">
        <f t="shared" si="20"/>
        <v>0</v>
      </c>
      <c r="AO78" s="28">
        <f t="shared" si="20"/>
        <v>0</v>
      </c>
      <c r="AP78" s="28">
        <f t="shared" si="20"/>
        <v>0</v>
      </c>
      <c r="AQ78" s="28">
        <f t="shared" si="20"/>
        <v>0</v>
      </c>
      <c r="AR78" s="28">
        <f t="shared" si="20"/>
        <v>0</v>
      </c>
      <c r="AS78" s="28">
        <f t="shared" si="20"/>
        <v>0</v>
      </c>
      <c r="AT78" s="28">
        <f t="shared" si="20"/>
        <v>0</v>
      </c>
      <c r="AU78" s="28">
        <f t="shared" si="20"/>
        <v>0</v>
      </c>
    </row>
    <row r="79" spans="2:47">
      <c r="B79" s="27" t="s">
        <v>447</v>
      </c>
      <c r="C79" s="28" t="s">
        <v>512</v>
      </c>
      <c r="D79" s="28">
        <f t="shared" ref="D79:AU79" si="21">+VLOOKUP($B79,Precios,D$68-2014,FALSE)*D47/1000000</f>
        <v>0</v>
      </c>
      <c r="E79" s="28">
        <f t="shared" si="21"/>
        <v>0</v>
      </c>
      <c r="F79" s="28">
        <f t="shared" si="21"/>
        <v>0</v>
      </c>
      <c r="G79" s="28">
        <f t="shared" si="21"/>
        <v>0</v>
      </c>
      <c r="H79" s="28">
        <f t="shared" si="21"/>
        <v>0</v>
      </c>
      <c r="I79" s="28">
        <f t="shared" si="21"/>
        <v>0</v>
      </c>
      <c r="J79" s="28">
        <f t="shared" si="21"/>
        <v>0</v>
      </c>
      <c r="K79" s="28">
        <f t="shared" si="21"/>
        <v>0</v>
      </c>
      <c r="L79" s="28">
        <f t="shared" si="21"/>
        <v>0</v>
      </c>
      <c r="M79" s="28">
        <f t="shared" si="21"/>
        <v>0</v>
      </c>
      <c r="N79" s="28">
        <f t="shared" si="21"/>
        <v>0</v>
      </c>
      <c r="O79" s="28">
        <f t="shared" si="21"/>
        <v>0</v>
      </c>
      <c r="P79" s="28">
        <f t="shared" si="21"/>
        <v>0</v>
      </c>
      <c r="Q79" s="28">
        <f t="shared" si="21"/>
        <v>0</v>
      </c>
      <c r="R79" s="28">
        <f t="shared" si="21"/>
        <v>0</v>
      </c>
      <c r="S79" s="28">
        <f t="shared" si="21"/>
        <v>0</v>
      </c>
      <c r="T79" s="28">
        <f t="shared" si="21"/>
        <v>0</v>
      </c>
      <c r="U79" s="28">
        <f t="shared" si="21"/>
        <v>0</v>
      </c>
      <c r="V79" s="28">
        <f t="shared" si="21"/>
        <v>0</v>
      </c>
      <c r="W79" s="28">
        <f t="shared" si="21"/>
        <v>0</v>
      </c>
      <c r="X79" s="28">
        <f t="shared" si="21"/>
        <v>0</v>
      </c>
      <c r="Y79" s="28">
        <f t="shared" si="21"/>
        <v>0</v>
      </c>
      <c r="Z79" s="28">
        <f t="shared" si="21"/>
        <v>0</v>
      </c>
      <c r="AA79" s="28">
        <f t="shared" si="21"/>
        <v>0</v>
      </c>
      <c r="AB79" s="28">
        <f t="shared" si="21"/>
        <v>0</v>
      </c>
      <c r="AC79" s="28">
        <f t="shared" si="21"/>
        <v>0</v>
      </c>
      <c r="AD79" s="28">
        <f t="shared" si="21"/>
        <v>0</v>
      </c>
      <c r="AE79" s="28">
        <f t="shared" si="21"/>
        <v>0</v>
      </c>
      <c r="AF79" s="28">
        <f t="shared" si="21"/>
        <v>0</v>
      </c>
      <c r="AG79" s="28">
        <f t="shared" si="21"/>
        <v>0</v>
      </c>
      <c r="AH79" s="28">
        <f t="shared" si="21"/>
        <v>0</v>
      </c>
      <c r="AI79" s="28">
        <f t="shared" si="21"/>
        <v>0</v>
      </c>
      <c r="AJ79" s="28">
        <f t="shared" si="21"/>
        <v>0</v>
      </c>
      <c r="AK79" s="28">
        <f t="shared" si="21"/>
        <v>0</v>
      </c>
      <c r="AL79" s="28">
        <f t="shared" si="21"/>
        <v>0</v>
      </c>
      <c r="AM79" s="28">
        <f t="shared" si="21"/>
        <v>0</v>
      </c>
      <c r="AN79" s="28">
        <f t="shared" si="21"/>
        <v>0</v>
      </c>
      <c r="AO79" s="28">
        <f t="shared" si="21"/>
        <v>0</v>
      </c>
      <c r="AP79" s="28">
        <f t="shared" si="21"/>
        <v>0</v>
      </c>
      <c r="AQ79" s="28">
        <f t="shared" si="21"/>
        <v>0</v>
      </c>
      <c r="AR79" s="28">
        <f t="shared" si="21"/>
        <v>0</v>
      </c>
      <c r="AS79" s="28">
        <f t="shared" si="21"/>
        <v>0</v>
      </c>
      <c r="AT79" s="28">
        <f t="shared" si="21"/>
        <v>0</v>
      </c>
      <c r="AU79" s="28">
        <f t="shared" si="21"/>
        <v>0</v>
      </c>
    </row>
    <row r="80" spans="2:47">
      <c r="B80" s="27" t="s">
        <v>394</v>
      </c>
      <c r="C80" s="28" t="s">
        <v>512</v>
      </c>
      <c r="D80" s="28">
        <f t="shared" ref="D80:AU80" si="22">+VLOOKUP($B80,Precios,D$68-2014,FALSE)*D48/1000000</f>
        <v>0</v>
      </c>
      <c r="E80" s="28">
        <f t="shared" si="22"/>
        <v>0</v>
      </c>
      <c r="F80" s="28">
        <f t="shared" si="22"/>
        <v>0</v>
      </c>
      <c r="G80" s="28">
        <f t="shared" si="22"/>
        <v>0</v>
      </c>
      <c r="H80" s="28">
        <f t="shared" si="22"/>
        <v>0</v>
      </c>
      <c r="I80" s="28">
        <f t="shared" si="22"/>
        <v>0</v>
      </c>
      <c r="J80" s="28">
        <f t="shared" si="22"/>
        <v>0</v>
      </c>
      <c r="K80" s="28">
        <f t="shared" si="22"/>
        <v>0</v>
      </c>
      <c r="L80" s="28">
        <f t="shared" si="22"/>
        <v>0</v>
      </c>
      <c r="M80" s="28">
        <f t="shared" si="22"/>
        <v>0</v>
      </c>
      <c r="N80" s="28">
        <f t="shared" si="22"/>
        <v>0</v>
      </c>
      <c r="O80" s="28">
        <f t="shared" si="22"/>
        <v>0</v>
      </c>
      <c r="P80" s="28">
        <f t="shared" si="22"/>
        <v>0</v>
      </c>
      <c r="Q80" s="28">
        <f t="shared" si="22"/>
        <v>0</v>
      </c>
      <c r="R80" s="28">
        <f t="shared" si="22"/>
        <v>0</v>
      </c>
      <c r="S80" s="28">
        <f t="shared" si="22"/>
        <v>0</v>
      </c>
      <c r="T80" s="28">
        <f t="shared" si="22"/>
        <v>0</v>
      </c>
      <c r="U80" s="28">
        <f t="shared" si="22"/>
        <v>0</v>
      </c>
      <c r="V80" s="28">
        <f t="shared" si="22"/>
        <v>0</v>
      </c>
      <c r="W80" s="28">
        <f t="shared" si="22"/>
        <v>0</v>
      </c>
      <c r="X80" s="28">
        <f t="shared" si="22"/>
        <v>0</v>
      </c>
      <c r="Y80" s="28">
        <f t="shared" si="22"/>
        <v>0</v>
      </c>
      <c r="Z80" s="28">
        <f t="shared" si="22"/>
        <v>0</v>
      </c>
      <c r="AA80" s="28">
        <f t="shared" si="22"/>
        <v>0</v>
      </c>
      <c r="AB80" s="28">
        <f t="shared" si="22"/>
        <v>0</v>
      </c>
      <c r="AC80" s="28">
        <f t="shared" si="22"/>
        <v>0</v>
      </c>
      <c r="AD80" s="28">
        <f t="shared" si="22"/>
        <v>0</v>
      </c>
      <c r="AE80" s="28">
        <f t="shared" si="22"/>
        <v>0</v>
      </c>
      <c r="AF80" s="28">
        <f t="shared" si="22"/>
        <v>0</v>
      </c>
      <c r="AG80" s="28">
        <f t="shared" si="22"/>
        <v>0</v>
      </c>
      <c r="AH80" s="28">
        <f t="shared" si="22"/>
        <v>0</v>
      </c>
      <c r="AI80" s="28">
        <f t="shared" si="22"/>
        <v>0</v>
      </c>
      <c r="AJ80" s="28">
        <f t="shared" si="22"/>
        <v>0</v>
      </c>
      <c r="AK80" s="28">
        <f t="shared" si="22"/>
        <v>0</v>
      </c>
      <c r="AL80" s="28">
        <f t="shared" si="22"/>
        <v>0</v>
      </c>
      <c r="AM80" s="28">
        <f t="shared" si="22"/>
        <v>0</v>
      </c>
      <c r="AN80" s="28">
        <f t="shared" si="22"/>
        <v>0</v>
      </c>
      <c r="AO80" s="28">
        <f t="shared" si="22"/>
        <v>0</v>
      </c>
      <c r="AP80" s="28">
        <f t="shared" si="22"/>
        <v>0</v>
      </c>
      <c r="AQ80" s="28">
        <f t="shared" si="22"/>
        <v>0</v>
      </c>
      <c r="AR80" s="28">
        <f t="shared" si="22"/>
        <v>0</v>
      </c>
      <c r="AS80" s="28">
        <f t="shared" si="22"/>
        <v>0</v>
      </c>
      <c r="AT80" s="28">
        <f t="shared" si="22"/>
        <v>0</v>
      </c>
      <c r="AU80" s="28">
        <f t="shared" si="22"/>
        <v>0</v>
      </c>
    </row>
    <row r="81" spans="2:47">
      <c r="B81" s="27" t="s">
        <v>395</v>
      </c>
      <c r="C81" s="28" t="s">
        <v>512</v>
      </c>
      <c r="D81" s="28">
        <f t="shared" ref="D81:AU81" si="23">+VLOOKUP($B81,Precios,D$68-2014,FALSE)*D49/1000000</f>
        <v>0</v>
      </c>
      <c r="E81" s="28">
        <f t="shared" si="23"/>
        <v>0</v>
      </c>
      <c r="F81" s="28">
        <f t="shared" si="23"/>
        <v>0</v>
      </c>
      <c r="G81" s="28">
        <f t="shared" si="23"/>
        <v>0</v>
      </c>
      <c r="H81" s="28">
        <f t="shared" si="23"/>
        <v>0</v>
      </c>
      <c r="I81" s="28">
        <f t="shared" si="23"/>
        <v>0</v>
      </c>
      <c r="J81" s="28">
        <f t="shared" si="23"/>
        <v>0</v>
      </c>
      <c r="K81" s="28">
        <f t="shared" si="23"/>
        <v>0</v>
      </c>
      <c r="L81" s="28">
        <f t="shared" si="23"/>
        <v>0</v>
      </c>
      <c r="M81" s="28">
        <f t="shared" si="23"/>
        <v>0</v>
      </c>
      <c r="N81" s="28">
        <f t="shared" si="23"/>
        <v>0</v>
      </c>
      <c r="O81" s="28">
        <f t="shared" si="23"/>
        <v>0</v>
      </c>
      <c r="P81" s="28">
        <f t="shared" si="23"/>
        <v>0</v>
      </c>
      <c r="Q81" s="28">
        <f t="shared" si="23"/>
        <v>0</v>
      </c>
      <c r="R81" s="28">
        <f t="shared" si="23"/>
        <v>0</v>
      </c>
      <c r="S81" s="28">
        <f t="shared" si="23"/>
        <v>0</v>
      </c>
      <c r="T81" s="28">
        <f t="shared" si="23"/>
        <v>0</v>
      </c>
      <c r="U81" s="28">
        <f t="shared" si="23"/>
        <v>0</v>
      </c>
      <c r="V81" s="28">
        <f t="shared" si="23"/>
        <v>0</v>
      </c>
      <c r="W81" s="28">
        <f t="shared" si="23"/>
        <v>0</v>
      </c>
      <c r="X81" s="28">
        <f t="shared" si="23"/>
        <v>0</v>
      </c>
      <c r="Y81" s="28">
        <f t="shared" si="23"/>
        <v>0</v>
      </c>
      <c r="Z81" s="28">
        <f t="shared" si="23"/>
        <v>0</v>
      </c>
      <c r="AA81" s="28">
        <f t="shared" si="23"/>
        <v>0</v>
      </c>
      <c r="AB81" s="28">
        <f t="shared" si="23"/>
        <v>0</v>
      </c>
      <c r="AC81" s="28">
        <f t="shared" si="23"/>
        <v>0</v>
      </c>
      <c r="AD81" s="28">
        <f t="shared" si="23"/>
        <v>0</v>
      </c>
      <c r="AE81" s="28">
        <f t="shared" si="23"/>
        <v>0</v>
      </c>
      <c r="AF81" s="28">
        <f t="shared" si="23"/>
        <v>0</v>
      </c>
      <c r="AG81" s="28">
        <f t="shared" si="23"/>
        <v>0</v>
      </c>
      <c r="AH81" s="28">
        <f t="shared" si="23"/>
        <v>0</v>
      </c>
      <c r="AI81" s="28">
        <f t="shared" si="23"/>
        <v>0</v>
      </c>
      <c r="AJ81" s="28">
        <f t="shared" si="23"/>
        <v>0</v>
      </c>
      <c r="AK81" s="28">
        <f t="shared" si="23"/>
        <v>0</v>
      </c>
      <c r="AL81" s="28">
        <f t="shared" si="23"/>
        <v>0</v>
      </c>
      <c r="AM81" s="28">
        <f t="shared" si="23"/>
        <v>0</v>
      </c>
      <c r="AN81" s="28">
        <f t="shared" si="23"/>
        <v>0</v>
      </c>
      <c r="AO81" s="28">
        <f t="shared" si="23"/>
        <v>0</v>
      </c>
      <c r="AP81" s="28">
        <f t="shared" si="23"/>
        <v>0</v>
      </c>
      <c r="AQ81" s="28">
        <f t="shared" si="23"/>
        <v>0</v>
      </c>
      <c r="AR81" s="28">
        <f t="shared" si="23"/>
        <v>0</v>
      </c>
      <c r="AS81" s="28">
        <f t="shared" si="23"/>
        <v>0</v>
      </c>
      <c r="AT81" s="28">
        <f t="shared" si="23"/>
        <v>0</v>
      </c>
      <c r="AU81" s="28">
        <f t="shared" si="23"/>
        <v>0</v>
      </c>
    </row>
    <row r="82" spans="2:47">
      <c r="B82" s="27" t="s">
        <v>396</v>
      </c>
      <c r="C82" s="28" t="s">
        <v>512</v>
      </c>
      <c r="D82" s="28">
        <f t="shared" ref="D82:AU82" si="24">+VLOOKUP($B82,Precios,D$68-2014,FALSE)*D50/1000000</f>
        <v>0</v>
      </c>
      <c r="E82" s="28">
        <f t="shared" si="24"/>
        <v>0</v>
      </c>
      <c r="F82" s="28">
        <f t="shared" si="24"/>
        <v>0</v>
      </c>
      <c r="G82" s="28">
        <f t="shared" si="24"/>
        <v>0</v>
      </c>
      <c r="H82" s="28">
        <f t="shared" si="24"/>
        <v>0</v>
      </c>
      <c r="I82" s="28">
        <f t="shared" si="24"/>
        <v>0</v>
      </c>
      <c r="J82" s="28">
        <f t="shared" si="24"/>
        <v>0</v>
      </c>
      <c r="K82" s="28">
        <f t="shared" si="24"/>
        <v>0</v>
      </c>
      <c r="L82" s="28">
        <f t="shared" si="24"/>
        <v>0</v>
      </c>
      <c r="M82" s="28">
        <f t="shared" si="24"/>
        <v>0</v>
      </c>
      <c r="N82" s="28">
        <f t="shared" si="24"/>
        <v>0</v>
      </c>
      <c r="O82" s="28">
        <f t="shared" si="24"/>
        <v>0</v>
      </c>
      <c r="P82" s="28">
        <f t="shared" si="24"/>
        <v>0</v>
      </c>
      <c r="Q82" s="28">
        <f t="shared" si="24"/>
        <v>0</v>
      </c>
      <c r="R82" s="28">
        <f t="shared" si="24"/>
        <v>0</v>
      </c>
      <c r="S82" s="28">
        <f t="shared" si="24"/>
        <v>0</v>
      </c>
      <c r="T82" s="28">
        <f t="shared" si="24"/>
        <v>0</v>
      </c>
      <c r="U82" s="28">
        <f t="shared" si="24"/>
        <v>0</v>
      </c>
      <c r="V82" s="28">
        <f t="shared" si="24"/>
        <v>0</v>
      </c>
      <c r="W82" s="28">
        <f t="shared" si="24"/>
        <v>0</v>
      </c>
      <c r="X82" s="28">
        <f t="shared" si="24"/>
        <v>0</v>
      </c>
      <c r="Y82" s="28">
        <f t="shared" si="24"/>
        <v>0</v>
      </c>
      <c r="Z82" s="28">
        <f t="shared" si="24"/>
        <v>0</v>
      </c>
      <c r="AA82" s="28">
        <f t="shared" si="24"/>
        <v>0</v>
      </c>
      <c r="AB82" s="28">
        <f t="shared" si="24"/>
        <v>0</v>
      </c>
      <c r="AC82" s="28">
        <f t="shared" si="24"/>
        <v>0</v>
      </c>
      <c r="AD82" s="28">
        <f t="shared" si="24"/>
        <v>0</v>
      </c>
      <c r="AE82" s="28">
        <f t="shared" si="24"/>
        <v>0</v>
      </c>
      <c r="AF82" s="28">
        <f t="shared" si="24"/>
        <v>0</v>
      </c>
      <c r="AG82" s="28">
        <f t="shared" si="24"/>
        <v>0</v>
      </c>
      <c r="AH82" s="28">
        <f t="shared" si="24"/>
        <v>0</v>
      </c>
      <c r="AI82" s="28">
        <f t="shared" si="24"/>
        <v>0</v>
      </c>
      <c r="AJ82" s="28">
        <f t="shared" si="24"/>
        <v>0</v>
      </c>
      <c r="AK82" s="28">
        <f t="shared" si="24"/>
        <v>0</v>
      </c>
      <c r="AL82" s="28">
        <f t="shared" si="24"/>
        <v>0</v>
      </c>
      <c r="AM82" s="28">
        <f t="shared" si="24"/>
        <v>0</v>
      </c>
      <c r="AN82" s="28">
        <f t="shared" si="24"/>
        <v>0</v>
      </c>
      <c r="AO82" s="28">
        <f t="shared" si="24"/>
        <v>0</v>
      </c>
      <c r="AP82" s="28">
        <f t="shared" si="24"/>
        <v>0</v>
      </c>
      <c r="AQ82" s="28">
        <f t="shared" si="24"/>
        <v>0</v>
      </c>
      <c r="AR82" s="28">
        <f t="shared" si="24"/>
        <v>0</v>
      </c>
      <c r="AS82" s="28">
        <f t="shared" si="24"/>
        <v>0</v>
      </c>
      <c r="AT82" s="28">
        <f t="shared" si="24"/>
        <v>0</v>
      </c>
      <c r="AU82" s="28">
        <f t="shared" si="24"/>
        <v>0</v>
      </c>
    </row>
    <row r="83" spans="2:47">
      <c r="B83" s="27" t="s">
        <v>501</v>
      </c>
      <c r="C83" s="29" t="s">
        <v>526</v>
      </c>
      <c r="D83" s="30">
        <f t="shared" ref="D83:AU83" si="25">SUM(D69:D82)</f>
        <v>0</v>
      </c>
      <c r="E83" s="30">
        <f t="shared" si="25"/>
        <v>0</v>
      </c>
      <c r="F83" s="30">
        <f t="shared" si="25"/>
        <v>0</v>
      </c>
      <c r="G83" s="30">
        <f t="shared" si="25"/>
        <v>0</v>
      </c>
      <c r="H83" s="30">
        <f t="shared" si="25"/>
        <v>0</v>
      </c>
      <c r="I83" s="30">
        <f t="shared" si="25"/>
        <v>0</v>
      </c>
      <c r="J83" s="30">
        <f t="shared" si="25"/>
        <v>1.5317727387155549E-3</v>
      </c>
      <c r="K83" s="30">
        <f t="shared" si="25"/>
        <v>2.8834323167887272E-2</v>
      </c>
      <c r="L83" s="30">
        <f t="shared" si="25"/>
        <v>0.22957706676353404</v>
      </c>
      <c r="M83" s="30">
        <f t="shared" si="25"/>
        <v>3.2470089584823394</v>
      </c>
      <c r="N83" s="30">
        <f t="shared" si="25"/>
        <v>12.878379706267177</v>
      </c>
      <c r="O83" s="30">
        <f t="shared" si="25"/>
        <v>42.722837236505683</v>
      </c>
      <c r="P83" s="30">
        <f t="shared" si="25"/>
        <v>92.724589443030283</v>
      </c>
      <c r="Q83" s="30">
        <f t="shared" si="25"/>
        <v>153.42656365068839</v>
      </c>
      <c r="R83" s="30">
        <f t="shared" si="25"/>
        <v>219.36297237844636</v>
      </c>
      <c r="S83" s="30">
        <f t="shared" si="25"/>
        <v>285.55586098650576</v>
      </c>
      <c r="T83" s="30">
        <f t="shared" si="25"/>
        <v>354.84341559091712</v>
      </c>
      <c r="U83" s="30">
        <f t="shared" si="25"/>
        <v>423.61449814539725</v>
      </c>
      <c r="V83" s="30">
        <f t="shared" si="25"/>
        <v>492.32000670734953</v>
      </c>
      <c r="W83" s="30">
        <f t="shared" si="25"/>
        <v>561.76111355363616</v>
      </c>
      <c r="X83" s="30">
        <f t="shared" si="25"/>
        <v>641.16000933330304</v>
      </c>
      <c r="Y83" s="30">
        <f t="shared" si="25"/>
        <v>722.7629419492838</v>
      </c>
      <c r="Z83" s="30">
        <f t="shared" si="25"/>
        <v>789.89509901638792</v>
      </c>
      <c r="AA83" s="30">
        <f t="shared" si="25"/>
        <v>836.05341758623081</v>
      </c>
      <c r="AB83" s="30">
        <f t="shared" si="25"/>
        <v>856.46784017409504</v>
      </c>
      <c r="AC83" s="30">
        <f t="shared" si="25"/>
        <v>874.0974303821863</v>
      </c>
      <c r="AD83" s="30">
        <f t="shared" si="25"/>
        <v>905.75367031784958</v>
      </c>
      <c r="AE83" s="30">
        <f t="shared" si="25"/>
        <v>926.44029753535881</v>
      </c>
      <c r="AF83" s="30">
        <f t="shared" si="25"/>
        <v>921.10574772401333</v>
      </c>
      <c r="AG83" s="30">
        <f t="shared" si="25"/>
        <v>946.29076518590421</v>
      </c>
      <c r="AH83" s="30">
        <f t="shared" si="25"/>
        <v>961.4209520924519</v>
      </c>
      <c r="AI83" s="30">
        <f t="shared" si="25"/>
        <v>972.61475906770306</v>
      </c>
      <c r="AJ83" s="30">
        <f t="shared" si="25"/>
        <v>981.78627171576022</v>
      </c>
      <c r="AK83" s="30">
        <f t="shared" si="25"/>
        <v>990.16070780587052</v>
      </c>
      <c r="AL83" s="30">
        <f t="shared" si="25"/>
        <v>996.53456071810035</v>
      </c>
      <c r="AM83" s="30">
        <f t="shared" si="25"/>
        <v>1002.9609555119431</v>
      </c>
      <c r="AN83" s="30">
        <f t="shared" si="25"/>
        <v>1009.44005908188</v>
      </c>
      <c r="AO83" s="30">
        <f t="shared" si="25"/>
        <v>1015.9720502959915</v>
      </c>
      <c r="AP83" s="30">
        <f t="shared" si="25"/>
        <v>1022.5571199649049</v>
      </c>
      <c r="AQ83" s="30">
        <f t="shared" si="25"/>
        <v>1029.1954708021754</v>
      </c>
      <c r="AR83" s="30">
        <f t="shared" si="25"/>
        <v>1035.887317376578</v>
      </c>
      <c r="AS83" s="30">
        <f t="shared" si="25"/>
        <v>1042.6328860562805</v>
      </c>
      <c r="AT83" s="30">
        <f t="shared" si="25"/>
        <v>1049.4324149451099</v>
      </c>
      <c r="AU83" s="30">
        <f t="shared" si="25"/>
        <v>1056.2861538112625</v>
      </c>
    </row>
    <row r="85" spans="2:47">
      <c r="B85" s="24" t="s">
        <v>513</v>
      </c>
      <c r="C85" s="30" t="s">
        <v>526</v>
      </c>
      <c r="D85" s="30">
        <f>+NPV(Td,G83:AK83)</f>
        <v>4108.9983654120333</v>
      </c>
      <c r="E85" s="30">
        <f>+NPV(Td,K83:Q83)</f>
        <v>212.48825280895539</v>
      </c>
    </row>
    <row r="87" spans="2:47">
      <c r="B87" s="24" t="s">
        <v>661</v>
      </c>
      <c r="C87" s="25" t="s">
        <v>422</v>
      </c>
      <c r="D87" s="25">
        <v>2017</v>
      </c>
      <c r="E87" s="25">
        <v>2018</v>
      </c>
      <c r="F87" s="25">
        <v>2019</v>
      </c>
      <c r="G87" s="25">
        <v>2020</v>
      </c>
      <c r="H87" s="25">
        <v>2021</v>
      </c>
      <c r="I87" s="25">
        <v>2022</v>
      </c>
      <c r="J87" s="25">
        <v>2023</v>
      </c>
      <c r="K87" s="25">
        <v>2024</v>
      </c>
      <c r="L87" s="25">
        <v>2025</v>
      </c>
      <c r="M87" s="25">
        <v>2026</v>
      </c>
      <c r="N87" s="25">
        <v>2027</v>
      </c>
      <c r="O87" s="25">
        <v>2028</v>
      </c>
      <c r="P87" s="25">
        <v>2029</v>
      </c>
      <c r="Q87" s="25">
        <v>2030</v>
      </c>
      <c r="R87" s="25">
        <v>2031</v>
      </c>
      <c r="S87" s="25">
        <v>2032</v>
      </c>
      <c r="T87" s="25">
        <v>2033</v>
      </c>
      <c r="U87" s="25">
        <v>2034</v>
      </c>
      <c r="V87" s="25">
        <v>2035</v>
      </c>
      <c r="W87" s="25">
        <v>2036</v>
      </c>
      <c r="X87" s="25">
        <v>2037</v>
      </c>
      <c r="Y87" s="25">
        <v>2038</v>
      </c>
      <c r="Z87" s="25">
        <v>2039</v>
      </c>
      <c r="AA87" s="25">
        <v>2040</v>
      </c>
      <c r="AB87" s="25">
        <v>2041</v>
      </c>
      <c r="AC87" s="25">
        <v>2042</v>
      </c>
      <c r="AD87" s="25">
        <v>2043</v>
      </c>
      <c r="AE87" s="25">
        <v>2044</v>
      </c>
      <c r="AF87" s="25">
        <v>2045</v>
      </c>
      <c r="AG87" s="25">
        <v>2046</v>
      </c>
      <c r="AH87" s="25">
        <v>2047</v>
      </c>
      <c r="AI87" s="25">
        <v>2048</v>
      </c>
      <c r="AJ87" s="25">
        <v>2049</v>
      </c>
      <c r="AK87" s="25">
        <v>2050</v>
      </c>
      <c r="AL87" s="25">
        <v>2051</v>
      </c>
      <c r="AM87" s="25">
        <v>2052</v>
      </c>
      <c r="AN87" s="25">
        <v>2053</v>
      </c>
      <c r="AO87" s="25">
        <v>2054</v>
      </c>
      <c r="AP87" s="25">
        <v>2055</v>
      </c>
      <c r="AQ87" s="25">
        <v>2056</v>
      </c>
      <c r="AR87" s="25">
        <v>2057</v>
      </c>
      <c r="AS87" s="25">
        <v>2058</v>
      </c>
      <c r="AT87" s="25">
        <v>2059</v>
      </c>
      <c r="AU87" s="25">
        <v>2060</v>
      </c>
    </row>
    <row r="88" spans="2:47">
      <c r="B88" s="27" t="s">
        <v>662</v>
      </c>
      <c r="C88" s="28" t="s">
        <v>663</v>
      </c>
      <c r="D88" s="28">
        <v>0</v>
      </c>
      <c r="E88" s="28">
        <v>0</v>
      </c>
      <c r="F88" s="28">
        <v>0</v>
      </c>
      <c r="G88" s="28">
        <v>0</v>
      </c>
      <c r="H88" s="28">
        <v>0</v>
      </c>
      <c r="I88" s="28">
        <v>1</v>
      </c>
      <c r="J88" s="28">
        <v>9</v>
      </c>
      <c r="K88" s="28">
        <v>225</v>
      </c>
      <c r="L88" s="28">
        <v>707</v>
      </c>
      <c r="M88" s="28">
        <v>5761</v>
      </c>
      <c r="N88" s="28">
        <v>9903</v>
      </c>
      <c r="O88" s="28">
        <v>12563</v>
      </c>
      <c r="P88" s="28">
        <v>13353</v>
      </c>
      <c r="Q88" s="28">
        <v>13638</v>
      </c>
      <c r="R88" s="28">
        <v>14207</v>
      </c>
      <c r="S88" s="28">
        <v>14103</v>
      </c>
      <c r="T88" s="28">
        <v>13794</v>
      </c>
      <c r="U88" s="28">
        <v>14000</v>
      </c>
      <c r="V88" s="28">
        <v>13933</v>
      </c>
      <c r="W88" s="28">
        <v>15224</v>
      </c>
      <c r="X88" s="28">
        <v>14627</v>
      </c>
      <c r="Y88" s="28">
        <v>15257</v>
      </c>
      <c r="Z88" s="28">
        <v>14379</v>
      </c>
      <c r="AA88" s="28">
        <v>15518</v>
      </c>
      <c r="AB88" s="28">
        <v>15336</v>
      </c>
      <c r="AC88" s="28">
        <v>15146</v>
      </c>
      <c r="AD88" s="28">
        <v>15541</v>
      </c>
      <c r="AE88" s="28">
        <v>15745</v>
      </c>
      <c r="AF88" s="28">
        <v>16035</v>
      </c>
      <c r="AG88" s="28">
        <v>15897</v>
      </c>
      <c r="AH88" s="28">
        <v>15951</v>
      </c>
      <c r="AI88" s="28">
        <v>15918</v>
      </c>
      <c r="AJ88" s="28">
        <v>15747</v>
      </c>
      <c r="AK88" s="28">
        <v>15623</v>
      </c>
      <c r="AL88" s="28">
        <v>16014</v>
      </c>
      <c r="AM88" s="28">
        <v>15358</v>
      </c>
      <c r="AN88" s="28">
        <v>15472</v>
      </c>
      <c r="AO88" s="28">
        <v>15888</v>
      </c>
      <c r="AP88" s="28">
        <v>15992</v>
      </c>
      <c r="AQ88" s="28">
        <v>16097</v>
      </c>
      <c r="AR88" s="28">
        <v>16203</v>
      </c>
      <c r="AS88" s="28">
        <v>16310</v>
      </c>
      <c r="AT88" s="28">
        <v>16418</v>
      </c>
      <c r="AU88" s="28">
        <v>16527</v>
      </c>
    </row>
    <row r="89" spans="2:47">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row>
    <row r="90" spans="2:47">
      <c r="B90" s="27" t="s">
        <v>490</v>
      </c>
      <c r="C90" s="28" t="s">
        <v>491</v>
      </c>
      <c r="D90" s="28">
        <v>8</v>
      </c>
    </row>
    <row r="92" spans="2:47">
      <c r="B92" s="24" t="s">
        <v>664</v>
      </c>
      <c r="C92" s="25" t="s">
        <v>422</v>
      </c>
      <c r="D92" s="25">
        <v>2017</v>
      </c>
      <c r="E92" s="25">
        <v>2018</v>
      </c>
      <c r="F92" s="25">
        <v>2019</v>
      </c>
      <c r="G92" s="25">
        <v>2020</v>
      </c>
      <c r="H92" s="25">
        <v>2021</v>
      </c>
      <c r="I92" s="25">
        <v>2022</v>
      </c>
      <c r="J92" s="25">
        <v>2023</v>
      </c>
      <c r="K92" s="25">
        <v>2024</v>
      </c>
      <c r="L92" s="25">
        <v>2025</v>
      </c>
      <c r="M92" s="25">
        <v>2026</v>
      </c>
      <c r="N92" s="25">
        <v>2027</v>
      </c>
      <c r="O92" s="25">
        <v>2028</v>
      </c>
      <c r="P92" s="25">
        <v>2029</v>
      </c>
      <c r="Q92" s="25">
        <v>2030</v>
      </c>
      <c r="R92" s="25">
        <v>2031</v>
      </c>
      <c r="S92" s="25">
        <v>2032</v>
      </c>
      <c r="T92" s="25">
        <v>2033</v>
      </c>
      <c r="U92" s="25">
        <v>2034</v>
      </c>
      <c r="V92" s="25">
        <v>2035</v>
      </c>
      <c r="W92" s="25">
        <v>2036</v>
      </c>
      <c r="X92" s="25">
        <v>2037</v>
      </c>
      <c r="Y92" s="25">
        <v>2038</v>
      </c>
      <c r="Z92" s="25">
        <v>2039</v>
      </c>
      <c r="AA92" s="25">
        <v>2040</v>
      </c>
      <c r="AB92" s="25">
        <v>2041</v>
      </c>
      <c r="AC92" s="25">
        <v>2042</v>
      </c>
      <c r="AD92" s="25">
        <v>2043</v>
      </c>
      <c r="AE92" s="25">
        <v>2044</v>
      </c>
      <c r="AF92" s="25">
        <v>2045</v>
      </c>
      <c r="AG92" s="25">
        <v>2046</v>
      </c>
      <c r="AH92" s="25">
        <v>2047</v>
      </c>
      <c r="AI92" s="25">
        <v>2048</v>
      </c>
      <c r="AJ92" s="25">
        <v>2049</v>
      </c>
      <c r="AK92" s="25">
        <v>2050</v>
      </c>
      <c r="AL92" s="25">
        <v>2051</v>
      </c>
      <c r="AM92" s="25">
        <v>2052</v>
      </c>
      <c r="AN92" s="25">
        <v>2053</v>
      </c>
      <c r="AO92" s="25">
        <v>2054</v>
      </c>
      <c r="AP92" s="25">
        <v>2055</v>
      </c>
      <c r="AQ92" s="25">
        <v>2056</v>
      </c>
      <c r="AR92" s="25">
        <v>2057</v>
      </c>
      <c r="AS92" s="25">
        <v>2058</v>
      </c>
      <c r="AT92" s="25">
        <v>2059</v>
      </c>
      <c r="AU92" s="25">
        <v>2060</v>
      </c>
    </row>
    <row r="93" spans="2:47">
      <c r="B93" s="27" t="s">
        <v>665</v>
      </c>
      <c r="C93" s="26" t="s">
        <v>657</v>
      </c>
      <c r="D93" s="28">
        <v>36488.501372485764</v>
      </c>
      <c r="E93" s="28">
        <v>36488.501372485764</v>
      </c>
      <c r="F93" s="28">
        <v>34837.147680536124</v>
      </c>
      <c r="G93" s="28">
        <v>33185.793988586476</v>
      </c>
      <c r="H93" s="28">
        <v>32020.426557606665</v>
      </c>
      <c r="I93" s="28">
        <v>30855.05912662686</v>
      </c>
      <c r="J93" s="28">
        <v>30046.536575989368</v>
      </c>
      <c r="K93" s="28">
        <v>29238.014025351877</v>
      </c>
      <c r="L93" s="28">
        <v>28633.450393949468</v>
      </c>
      <c r="M93" s="28">
        <v>28028.886762547052</v>
      </c>
      <c r="N93" s="28">
        <v>27550.88784424296</v>
      </c>
      <c r="O93" s="28">
        <v>27072.888925938867</v>
      </c>
      <c r="P93" s="28">
        <v>26677.836605751829</v>
      </c>
      <c r="Q93" s="28">
        <v>26282.784285564798</v>
      </c>
      <c r="R93" s="28">
        <v>26088.825492565662</v>
      </c>
      <c r="S93" s="28">
        <v>25913.738391975796</v>
      </c>
      <c r="T93" s="28">
        <v>25755.686816592442</v>
      </c>
      <c r="U93" s="28">
        <v>25613.013253565805</v>
      </c>
      <c r="V93" s="28">
        <v>25484.221461789341</v>
      </c>
      <c r="W93" s="28">
        <v>25367.960780573325</v>
      </c>
      <c r="X93" s="28">
        <v>25263.011965044214</v>
      </c>
      <c r="Y93" s="28">
        <v>25168.274399723239</v>
      </c>
      <c r="Z93" s="28">
        <v>25082.754556190972</v>
      </c>
      <c r="AA93" s="28">
        <v>25005.555573791498</v>
      </c>
      <c r="AB93" s="28">
        <v>24935.867854107288</v>
      </c>
      <c r="AC93" s="28">
        <v>24872.960570567517</v>
      </c>
      <c r="AD93" s="28">
        <v>24816.174004149707</v>
      </c>
      <c r="AE93" s="28">
        <v>24764.912624797897</v>
      </c>
      <c r="AF93" s="28">
        <v>24718.638846001046</v>
      </c>
      <c r="AG93" s="28">
        <v>24676.867387034948</v>
      </c>
      <c r="AH93" s="28">
        <v>24639.160183743497</v>
      </c>
      <c r="AI93" s="28">
        <v>24605.121794487888</v>
      </c>
      <c r="AJ93" s="28">
        <v>24574.395253085142</v>
      </c>
      <c r="AK93" s="28">
        <v>24546.658325245087</v>
      </c>
      <c r="AL93" s="28">
        <v>24546.658325245087</v>
      </c>
      <c r="AM93" s="28">
        <v>24546.658325245087</v>
      </c>
      <c r="AN93" s="28">
        <v>24546.658325245087</v>
      </c>
      <c r="AO93" s="28">
        <v>24546.658325245087</v>
      </c>
      <c r="AP93" s="28">
        <v>24546.658325245087</v>
      </c>
      <c r="AQ93" s="28">
        <v>24546.658325245087</v>
      </c>
      <c r="AR93" s="28">
        <v>24546.658325245087</v>
      </c>
      <c r="AS93" s="28">
        <v>24546.658325245087</v>
      </c>
      <c r="AT93" s="28">
        <v>24546.658325245087</v>
      </c>
      <c r="AU93" s="28">
        <v>24546.658325245087</v>
      </c>
    </row>
    <row r="94" spans="2:47">
      <c r="B94" s="27" t="s">
        <v>666</v>
      </c>
      <c r="C94" s="26" t="s">
        <v>657</v>
      </c>
      <c r="D94" s="28">
        <v>14500</v>
      </c>
      <c r="E94" s="28">
        <v>14500</v>
      </c>
      <c r="F94" s="28">
        <v>14645</v>
      </c>
      <c r="G94" s="28">
        <v>14790</v>
      </c>
      <c r="H94" s="28">
        <v>14935</v>
      </c>
      <c r="I94" s="28">
        <v>15080</v>
      </c>
      <c r="J94" s="28">
        <v>15225</v>
      </c>
      <c r="K94" s="28">
        <v>15370</v>
      </c>
      <c r="L94" s="28">
        <v>15515</v>
      </c>
      <c r="M94" s="28">
        <v>15660</v>
      </c>
      <c r="N94" s="28">
        <v>15805</v>
      </c>
      <c r="O94" s="28">
        <v>15950</v>
      </c>
      <c r="P94" s="28">
        <v>16095</v>
      </c>
      <c r="Q94" s="28">
        <v>16240</v>
      </c>
      <c r="R94" s="28">
        <v>16385</v>
      </c>
      <c r="S94" s="28">
        <v>16530</v>
      </c>
      <c r="T94" s="28">
        <v>16675</v>
      </c>
      <c r="U94" s="28">
        <v>16820</v>
      </c>
      <c r="V94" s="28">
        <v>16965</v>
      </c>
      <c r="W94" s="28">
        <v>17110</v>
      </c>
      <c r="X94" s="28">
        <v>17255</v>
      </c>
      <c r="Y94" s="28">
        <v>17400</v>
      </c>
      <c r="Z94" s="28">
        <v>17545</v>
      </c>
      <c r="AA94" s="28">
        <v>17690</v>
      </c>
      <c r="AB94" s="28">
        <v>17835</v>
      </c>
      <c r="AC94" s="28">
        <v>17980</v>
      </c>
      <c r="AD94" s="28">
        <v>18125</v>
      </c>
      <c r="AE94" s="28">
        <v>18270</v>
      </c>
      <c r="AF94" s="28">
        <v>18415</v>
      </c>
      <c r="AG94" s="28">
        <v>18560</v>
      </c>
      <c r="AH94" s="28">
        <v>18705</v>
      </c>
      <c r="AI94" s="28">
        <v>18850</v>
      </c>
      <c r="AJ94" s="28">
        <v>18995</v>
      </c>
      <c r="AK94" s="28">
        <v>19140</v>
      </c>
      <c r="AL94" s="28">
        <v>19140</v>
      </c>
      <c r="AM94" s="28">
        <v>19140</v>
      </c>
      <c r="AN94" s="28">
        <v>19140</v>
      </c>
      <c r="AO94" s="28">
        <v>19140</v>
      </c>
      <c r="AP94" s="28">
        <v>19140</v>
      </c>
      <c r="AQ94" s="28">
        <v>19140</v>
      </c>
      <c r="AR94" s="28">
        <v>19140</v>
      </c>
      <c r="AS94" s="28">
        <v>19140</v>
      </c>
      <c r="AT94" s="28">
        <v>19140</v>
      </c>
      <c r="AU94" s="28">
        <v>19140</v>
      </c>
    </row>
    <row r="96" spans="2:47">
      <c r="B96" s="24" t="s">
        <v>475</v>
      </c>
      <c r="C96" s="25" t="s">
        <v>422</v>
      </c>
      <c r="D96" s="25">
        <v>2017</v>
      </c>
      <c r="E96" s="25">
        <v>2018</v>
      </c>
      <c r="F96" s="25">
        <v>2019</v>
      </c>
      <c r="G96" s="25">
        <v>2020</v>
      </c>
      <c r="H96" s="25">
        <v>2021</v>
      </c>
      <c r="I96" s="25">
        <v>2022</v>
      </c>
      <c r="J96" s="25">
        <v>2023</v>
      </c>
      <c r="K96" s="25">
        <v>2024</v>
      </c>
      <c r="L96" s="25">
        <v>2025</v>
      </c>
      <c r="M96" s="25">
        <v>2026</v>
      </c>
      <c r="N96" s="25">
        <v>2027</v>
      </c>
      <c r="O96" s="25">
        <v>2028</v>
      </c>
      <c r="P96" s="25">
        <v>2029</v>
      </c>
      <c r="Q96" s="25">
        <v>2030</v>
      </c>
      <c r="R96" s="25">
        <v>2031</v>
      </c>
      <c r="S96" s="25">
        <v>2032</v>
      </c>
      <c r="T96" s="25">
        <v>2033</v>
      </c>
      <c r="U96" s="25">
        <v>2034</v>
      </c>
      <c r="V96" s="25">
        <v>2035</v>
      </c>
      <c r="W96" s="25">
        <v>2036</v>
      </c>
      <c r="X96" s="25">
        <v>2037</v>
      </c>
      <c r="Y96" s="25">
        <v>2038</v>
      </c>
      <c r="Z96" s="25">
        <v>2039</v>
      </c>
      <c r="AA96" s="25">
        <v>2040</v>
      </c>
      <c r="AB96" s="25">
        <v>2041</v>
      </c>
      <c r="AC96" s="25">
        <v>2042</v>
      </c>
      <c r="AD96" s="25">
        <v>2043</v>
      </c>
      <c r="AE96" s="25">
        <v>2044</v>
      </c>
      <c r="AF96" s="25">
        <v>2045</v>
      </c>
      <c r="AG96" s="25">
        <v>2046</v>
      </c>
      <c r="AH96" s="25">
        <v>2047</v>
      </c>
      <c r="AI96" s="25">
        <v>2048</v>
      </c>
      <c r="AJ96" s="25">
        <v>2049</v>
      </c>
      <c r="AK96" s="25">
        <v>2050</v>
      </c>
      <c r="AL96" s="25">
        <v>2051</v>
      </c>
      <c r="AM96" s="25">
        <v>2052</v>
      </c>
      <c r="AN96" s="25">
        <v>2053</v>
      </c>
      <c r="AO96" s="25">
        <v>2054</v>
      </c>
      <c r="AP96" s="25">
        <v>2055</v>
      </c>
      <c r="AQ96" s="25">
        <v>2056</v>
      </c>
      <c r="AR96" s="25">
        <v>2057</v>
      </c>
      <c r="AS96" s="25">
        <v>2058</v>
      </c>
      <c r="AT96" s="25">
        <v>2059</v>
      </c>
      <c r="AU96" s="25">
        <v>2060</v>
      </c>
    </row>
    <row r="97" spans="2:47">
      <c r="B97" s="27" t="s">
        <v>501</v>
      </c>
      <c r="C97" s="29" t="s">
        <v>526</v>
      </c>
      <c r="D97" s="30">
        <f>+(D93-D94)*D150/1000000</f>
        <v>0</v>
      </c>
      <c r="E97" s="30">
        <f t="shared" ref="E97:AU97" si="26">+(E93-E94)*E150/1000000</f>
        <v>0</v>
      </c>
      <c r="F97" s="30">
        <f t="shared" si="26"/>
        <v>0</v>
      </c>
      <c r="G97" s="30">
        <f t="shared" si="26"/>
        <v>0</v>
      </c>
      <c r="H97" s="30">
        <f t="shared" si="26"/>
        <v>0</v>
      </c>
      <c r="I97" s="30">
        <f t="shared" si="26"/>
        <v>1.5775059126626859E-2</v>
      </c>
      <c r="J97" s="30">
        <f t="shared" si="26"/>
        <v>0.1333938291839043</v>
      </c>
      <c r="K97" s="30">
        <f t="shared" si="26"/>
        <v>3.1203031557041725</v>
      </c>
      <c r="L97" s="30">
        <f t="shared" si="26"/>
        <v>9.2747444285222738</v>
      </c>
      <c r="M97" s="30">
        <f t="shared" si="26"/>
        <v>71.257156639033568</v>
      </c>
      <c r="N97" s="30">
        <f t="shared" si="26"/>
        <v>116.31952732153803</v>
      </c>
      <c r="O97" s="30">
        <f t="shared" si="26"/>
        <v>139.73685357656998</v>
      </c>
      <c r="P97" s="30">
        <f t="shared" si="26"/>
        <v>141.31261719660415</v>
      </c>
      <c r="Q97" s="30">
        <f t="shared" si="26"/>
        <v>136.9735348708183</v>
      </c>
      <c r="R97" s="30">
        <f t="shared" si="26"/>
        <v>137.94958320231345</v>
      </c>
      <c r="S97" s="30">
        <f t="shared" si="26"/>
        <v>134.45020368022921</v>
      </c>
      <c r="T97" s="30">
        <f t="shared" si="26"/>
        <v>131.67903952740701</v>
      </c>
      <c r="U97" s="30">
        <f t="shared" si="26"/>
        <v>173.75873490371387</v>
      </c>
      <c r="V97" s="30">
        <f t="shared" si="26"/>
        <v>203.0641627632107</v>
      </c>
      <c r="W97" s="30">
        <f t="shared" si="26"/>
        <v>229.46395620979098</v>
      </c>
      <c r="X97" s="30">
        <f t="shared" si="26"/>
        <v>224.06417478193708</v>
      </c>
      <c r="Y97" s="30">
        <f t="shared" si="26"/>
        <v>224.47205705440271</v>
      </c>
      <c r="Z97" s="30">
        <f t="shared" si="26"/>
        <v>215.54209153428084</v>
      </c>
      <c r="AA97" s="30">
        <f t="shared" si="26"/>
        <v>218.34007165538105</v>
      </c>
      <c r="AB97" s="30">
        <f t="shared" si="26"/>
        <v>211.86859416299916</v>
      </c>
      <c r="AC97" s="30">
        <f t="shared" si="26"/>
        <v>240.61257463680033</v>
      </c>
      <c r="AD97" s="30">
        <f t="shared" si="26"/>
        <v>263.478358761403</v>
      </c>
      <c r="AE97" s="30">
        <f t="shared" si="26"/>
        <v>282.73653638270207</v>
      </c>
      <c r="AF97" s="30">
        <f t="shared" si="26"/>
        <v>277.45466380673605</v>
      </c>
      <c r="AG97" s="30">
        <f t="shared" si="26"/>
        <v>273.99284086745644</v>
      </c>
      <c r="AH97" s="30">
        <f t="shared" si="26"/>
        <v>264.34309954503783</v>
      </c>
      <c r="AI97" s="30">
        <f t="shared" si="26"/>
        <v>263.37739380294369</v>
      </c>
      <c r="AJ97" s="30">
        <f t="shared" si="26"/>
        <v>254.33115321663311</v>
      </c>
      <c r="AK97" s="30">
        <f t="shared" si="26"/>
        <v>273.19844517463429</v>
      </c>
      <c r="AL97" s="30">
        <f t="shared" si="26"/>
        <v>299.48021129365065</v>
      </c>
      <c r="AM97" s="30">
        <f t="shared" si="26"/>
        <v>318.39810877368319</v>
      </c>
      <c r="AN97" s="30">
        <f t="shared" si="26"/>
        <v>321.62588379385454</v>
      </c>
      <c r="AO97" s="30">
        <f t="shared" si="26"/>
        <v>328.08143383419718</v>
      </c>
      <c r="AP97" s="30">
        <f t="shared" si="26"/>
        <v>327.30828169368709</v>
      </c>
      <c r="AQ97" s="30">
        <f t="shared" si="26"/>
        <v>334.46129065798635</v>
      </c>
      <c r="AR97" s="30">
        <f t="shared" si="26"/>
        <v>334.06119794191818</v>
      </c>
      <c r="AS97" s="30">
        <f t="shared" si="26"/>
        <v>361.38104245938166</v>
      </c>
      <c r="AT97" s="30">
        <f t="shared" si="26"/>
        <v>388.24672767752446</v>
      </c>
      <c r="AU97" s="30">
        <f t="shared" si="26"/>
        <v>407.75395091500872</v>
      </c>
    </row>
    <row r="99" spans="2:47">
      <c r="B99" s="24" t="s">
        <v>527</v>
      </c>
      <c r="C99" s="30" t="s">
        <v>512</v>
      </c>
      <c r="D99" s="30">
        <f>+NPV(Td,G97:AK97)</f>
        <v>1634.7635761725596</v>
      </c>
      <c r="E99" s="30">
        <f>+NPV(Td,K97:Q97)</f>
        <v>458.29756363558442</v>
      </c>
    </row>
    <row r="100" spans="2:47" ht="14.1" thickBot="1"/>
    <row r="101" spans="2:47" ht="15.95" thickBot="1">
      <c r="B101" s="214" t="s">
        <v>528</v>
      </c>
      <c r="C101" s="215"/>
      <c r="D101" s="215"/>
      <c r="E101" s="215"/>
      <c r="F101" s="216"/>
    </row>
    <row r="103" spans="2:47">
      <c r="D103" s="135"/>
    </row>
    <row r="104" spans="2:47">
      <c r="T104" s="136"/>
    </row>
    <row r="105" spans="2:47">
      <c r="B105" s="24" t="s">
        <v>661</v>
      </c>
      <c r="C105" s="25" t="s">
        <v>422</v>
      </c>
      <c r="D105" s="25">
        <v>2017</v>
      </c>
      <c r="E105" s="25">
        <v>2018</v>
      </c>
      <c r="F105" s="25">
        <v>2019</v>
      </c>
      <c r="G105" s="25">
        <v>2020</v>
      </c>
      <c r="H105" s="25">
        <v>2021</v>
      </c>
      <c r="I105" s="25">
        <v>2022</v>
      </c>
      <c r="J105" s="25">
        <v>2023</v>
      </c>
      <c r="K105" s="25">
        <v>2024</v>
      </c>
      <c r="L105" s="25">
        <v>2025</v>
      </c>
      <c r="M105" s="25">
        <v>2026</v>
      </c>
      <c r="N105" s="25">
        <v>2027</v>
      </c>
      <c r="O105" s="25">
        <v>2028</v>
      </c>
      <c r="P105" s="25">
        <v>2029</v>
      </c>
      <c r="Q105" s="25">
        <v>2030</v>
      </c>
      <c r="R105" s="25">
        <v>2031</v>
      </c>
      <c r="S105" s="25">
        <v>2032</v>
      </c>
      <c r="T105" s="25">
        <v>2033</v>
      </c>
      <c r="U105" s="25">
        <v>2034</v>
      </c>
      <c r="V105" s="25">
        <v>2035</v>
      </c>
      <c r="W105" s="25">
        <v>2036</v>
      </c>
      <c r="X105" s="25">
        <v>2037</v>
      </c>
      <c r="Y105" s="25">
        <v>2038</v>
      </c>
      <c r="Z105" s="25">
        <v>2039</v>
      </c>
      <c r="AA105" s="25">
        <v>2040</v>
      </c>
      <c r="AB105" s="25">
        <v>2041</v>
      </c>
      <c r="AC105" s="25">
        <v>2042</v>
      </c>
      <c r="AD105" s="25">
        <v>2043</v>
      </c>
      <c r="AE105" s="25">
        <v>2044</v>
      </c>
      <c r="AF105" s="25">
        <v>2045</v>
      </c>
      <c r="AG105" s="25">
        <v>2046</v>
      </c>
      <c r="AH105" s="25">
        <v>2047</v>
      </c>
      <c r="AI105" s="25">
        <v>2048</v>
      </c>
      <c r="AJ105" s="25">
        <v>2049</v>
      </c>
      <c r="AK105" s="25">
        <v>2050</v>
      </c>
      <c r="AL105" s="25">
        <v>2051</v>
      </c>
      <c r="AM105" s="25">
        <v>2052</v>
      </c>
      <c r="AN105" s="25">
        <v>2053</v>
      </c>
      <c r="AO105" s="25">
        <v>2054</v>
      </c>
      <c r="AP105" s="25">
        <v>2055</v>
      </c>
      <c r="AQ105" s="25">
        <v>2056</v>
      </c>
      <c r="AR105" s="25">
        <v>2057</v>
      </c>
      <c r="AS105" s="25">
        <v>2058</v>
      </c>
      <c r="AT105" s="25">
        <v>2059</v>
      </c>
      <c r="AU105" s="25">
        <v>2060</v>
      </c>
    </row>
    <row r="106" spans="2:47" hidden="1" outlineLevel="1">
      <c r="B106" s="25">
        <v>2017</v>
      </c>
      <c r="C106" s="98" cm="1">
        <f t="array" ref="C106:C149">+TRANSPOSE(D88:AU88
)</f>
        <v>0</v>
      </c>
      <c r="D106" s="28">
        <f>+IF(D$105&lt;$B106,0,IF(MOD(D$105-$B106,$D$90)=0,1,0))*$C106</f>
        <v>0</v>
      </c>
      <c r="E106" s="28">
        <f t="shared" ref="E106:AU112" si="27">+IF(E$105&lt;$B106,0,IF(MOD(E$105-$B106,$D$90)=0,1,0))*$C106</f>
        <v>0</v>
      </c>
      <c r="F106" s="28">
        <f t="shared" si="27"/>
        <v>0</v>
      </c>
      <c r="G106" s="28">
        <f t="shared" si="27"/>
        <v>0</v>
      </c>
      <c r="H106" s="28">
        <f t="shared" si="27"/>
        <v>0</v>
      </c>
      <c r="I106" s="28">
        <f t="shared" si="27"/>
        <v>0</v>
      </c>
      <c r="J106" s="28">
        <f t="shared" si="27"/>
        <v>0</v>
      </c>
      <c r="K106" s="28">
        <f t="shared" si="27"/>
        <v>0</v>
      </c>
      <c r="L106" s="28">
        <f t="shared" si="27"/>
        <v>0</v>
      </c>
      <c r="M106" s="28">
        <f t="shared" si="27"/>
        <v>0</v>
      </c>
      <c r="N106" s="28">
        <f t="shared" si="27"/>
        <v>0</v>
      </c>
      <c r="O106" s="28">
        <f t="shared" si="27"/>
        <v>0</v>
      </c>
      <c r="P106" s="28">
        <f t="shared" si="27"/>
        <v>0</v>
      </c>
      <c r="Q106" s="28">
        <f t="shared" si="27"/>
        <v>0</v>
      </c>
      <c r="R106" s="28">
        <f t="shared" si="27"/>
        <v>0</v>
      </c>
      <c r="S106" s="28">
        <f t="shared" si="27"/>
        <v>0</v>
      </c>
      <c r="T106" s="28">
        <f t="shared" si="27"/>
        <v>0</v>
      </c>
      <c r="U106" s="28">
        <f t="shared" si="27"/>
        <v>0</v>
      </c>
      <c r="V106" s="28">
        <f t="shared" si="27"/>
        <v>0</v>
      </c>
      <c r="W106" s="28">
        <f t="shared" si="27"/>
        <v>0</v>
      </c>
      <c r="X106" s="28">
        <f t="shared" si="27"/>
        <v>0</v>
      </c>
      <c r="Y106" s="28">
        <f t="shared" si="27"/>
        <v>0</v>
      </c>
      <c r="Z106" s="28">
        <f t="shared" si="27"/>
        <v>0</v>
      </c>
      <c r="AA106" s="28">
        <f t="shared" si="27"/>
        <v>0</v>
      </c>
      <c r="AB106" s="28">
        <f t="shared" si="27"/>
        <v>0</v>
      </c>
      <c r="AC106" s="28">
        <f t="shared" si="27"/>
        <v>0</v>
      </c>
      <c r="AD106" s="28">
        <f t="shared" si="27"/>
        <v>0</v>
      </c>
      <c r="AE106" s="28">
        <f t="shared" si="27"/>
        <v>0</v>
      </c>
      <c r="AF106" s="28">
        <f t="shared" si="27"/>
        <v>0</v>
      </c>
      <c r="AG106" s="28">
        <f t="shared" si="27"/>
        <v>0</v>
      </c>
      <c r="AH106" s="28">
        <f t="shared" si="27"/>
        <v>0</v>
      </c>
      <c r="AI106" s="28">
        <f t="shared" si="27"/>
        <v>0</v>
      </c>
      <c r="AJ106" s="28">
        <f t="shared" si="27"/>
        <v>0</v>
      </c>
      <c r="AK106" s="28">
        <f t="shared" si="27"/>
        <v>0</v>
      </c>
      <c r="AL106" s="28">
        <f t="shared" si="27"/>
        <v>0</v>
      </c>
      <c r="AM106" s="28">
        <f t="shared" si="27"/>
        <v>0</v>
      </c>
      <c r="AN106" s="28">
        <f t="shared" si="27"/>
        <v>0</v>
      </c>
      <c r="AO106" s="28">
        <f t="shared" si="27"/>
        <v>0</v>
      </c>
      <c r="AP106" s="28">
        <f t="shared" si="27"/>
        <v>0</v>
      </c>
      <c r="AQ106" s="28">
        <f t="shared" si="27"/>
        <v>0</v>
      </c>
      <c r="AR106" s="28">
        <f t="shared" si="27"/>
        <v>0</v>
      </c>
      <c r="AS106" s="28">
        <f t="shared" si="27"/>
        <v>0</v>
      </c>
      <c r="AT106" s="28">
        <f t="shared" si="27"/>
        <v>0</v>
      </c>
      <c r="AU106" s="28">
        <f t="shared" si="27"/>
        <v>0</v>
      </c>
    </row>
    <row r="107" spans="2:47" hidden="1" outlineLevel="1">
      <c r="B107" s="25">
        <v>2018</v>
      </c>
      <c r="C107" s="98">
        <v>0</v>
      </c>
      <c r="D107" s="28">
        <f t="shared" ref="D107:S149" si="28">+IF(D$105&lt;$B107,0,IF(MOD(D$105-$B107,$D$90)=0,1,0))*$C107</f>
        <v>0</v>
      </c>
      <c r="E107" s="28">
        <f t="shared" si="28"/>
        <v>0</v>
      </c>
      <c r="F107" s="28">
        <f t="shared" si="28"/>
        <v>0</v>
      </c>
      <c r="G107" s="28">
        <f t="shared" si="28"/>
        <v>0</v>
      </c>
      <c r="H107" s="28">
        <f t="shared" si="28"/>
        <v>0</v>
      </c>
      <c r="I107" s="28">
        <f t="shared" si="28"/>
        <v>0</v>
      </c>
      <c r="J107" s="28">
        <f t="shared" si="28"/>
        <v>0</v>
      </c>
      <c r="K107" s="28">
        <f t="shared" si="28"/>
        <v>0</v>
      </c>
      <c r="L107" s="28">
        <f t="shared" si="28"/>
        <v>0</v>
      </c>
      <c r="M107" s="28">
        <f t="shared" si="28"/>
        <v>0</v>
      </c>
      <c r="N107" s="28">
        <f t="shared" si="28"/>
        <v>0</v>
      </c>
      <c r="O107" s="28">
        <f t="shared" si="28"/>
        <v>0</v>
      </c>
      <c r="P107" s="28">
        <f t="shared" si="28"/>
        <v>0</v>
      </c>
      <c r="Q107" s="28">
        <f t="shared" si="28"/>
        <v>0</v>
      </c>
      <c r="R107" s="28">
        <f t="shared" si="28"/>
        <v>0</v>
      </c>
      <c r="S107" s="28">
        <f t="shared" si="28"/>
        <v>0</v>
      </c>
      <c r="T107" s="28">
        <f t="shared" si="27"/>
        <v>0</v>
      </c>
      <c r="U107" s="28">
        <f t="shared" si="27"/>
        <v>0</v>
      </c>
      <c r="V107" s="28">
        <f t="shared" si="27"/>
        <v>0</v>
      </c>
      <c r="W107" s="28">
        <f t="shared" si="27"/>
        <v>0</v>
      </c>
      <c r="X107" s="28">
        <f t="shared" si="27"/>
        <v>0</v>
      </c>
      <c r="Y107" s="28">
        <f t="shared" si="27"/>
        <v>0</v>
      </c>
      <c r="Z107" s="28">
        <f t="shared" si="27"/>
        <v>0</v>
      </c>
      <c r="AA107" s="28">
        <f t="shared" si="27"/>
        <v>0</v>
      </c>
      <c r="AB107" s="28">
        <f t="shared" si="27"/>
        <v>0</v>
      </c>
      <c r="AC107" s="28">
        <f t="shared" si="27"/>
        <v>0</v>
      </c>
      <c r="AD107" s="28">
        <f t="shared" si="27"/>
        <v>0</v>
      </c>
      <c r="AE107" s="28">
        <f t="shared" si="27"/>
        <v>0</v>
      </c>
      <c r="AF107" s="28">
        <f t="shared" si="27"/>
        <v>0</v>
      </c>
      <c r="AG107" s="28">
        <f t="shared" si="27"/>
        <v>0</v>
      </c>
      <c r="AH107" s="28">
        <f t="shared" si="27"/>
        <v>0</v>
      </c>
      <c r="AI107" s="28">
        <f t="shared" si="27"/>
        <v>0</v>
      </c>
      <c r="AJ107" s="28">
        <f t="shared" si="27"/>
        <v>0</v>
      </c>
      <c r="AK107" s="28">
        <f t="shared" si="27"/>
        <v>0</v>
      </c>
      <c r="AL107" s="28">
        <f t="shared" si="27"/>
        <v>0</v>
      </c>
      <c r="AM107" s="28">
        <f t="shared" si="27"/>
        <v>0</v>
      </c>
      <c r="AN107" s="28">
        <f t="shared" si="27"/>
        <v>0</v>
      </c>
      <c r="AO107" s="28">
        <f t="shared" si="27"/>
        <v>0</v>
      </c>
      <c r="AP107" s="28">
        <f t="shared" si="27"/>
        <v>0</v>
      </c>
      <c r="AQ107" s="28">
        <f t="shared" si="27"/>
        <v>0</v>
      </c>
      <c r="AR107" s="28">
        <f t="shared" si="27"/>
        <v>0</v>
      </c>
      <c r="AS107" s="28">
        <f t="shared" si="27"/>
        <v>0</v>
      </c>
      <c r="AT107" s="28">
        <f t="shared" si="27"/>
        <v>0</v>
      </c>
      <c r="AU107" s="28">
        <f t="shared" si="27"/>
        <v>0</v>
      </c>
    </row>
    <row r="108" spans="2:47" hidden="1" outlineLevel="1">
      <c r="B108" s="25">
        <v>2019</v>
      </c>
      <c r="C108" s="98">
        <v>0</v>
      </c>
      <c r="D108" s="28">
        <f t="shared" si="28"/>
        <v>0</v>
      </c>
      <c r="E108" s="28">
        <f t="shared" si="27"/>
        <v>0</v>
      </c>
      <c r="F108" s="28">
        <f t="shared" si="27"/>
        <v>0</v>
      </c>
      <c r="G108" s="28">
        <f t="shared" si="27"/>
        <v>0</v>
      </c>
      <c r="H108" s="28">
        <f t="shared" si="27"/>
        <v>0</v>
      </c>
      <c r="I108" s="28">
        <f t="shared" si="27"/>
        <v>0</v>
      </c>
      <c r="J108" s="28">
        <f t="shared" si="27"/>
        <v>0</v>
      </c>
      <c r="K108" s="28">
        <f t="shared" si="27"/>
        <v>0</v>
      </c>
      <c r="L108" s="28">
        <f t="shared" si="27"/>
        <v>0</v>
      </c>
      <c r="M108" s="28">
        <f t="shared" si="27"/>
        <v>0</v>
      </c>
      <c r="N108" s="28">
        <f t="shared" si="27"/>
        <v>0</v>
      </c>
      <c r="O108" s="28">
        <f t="shared" si="27"/>
        <v>0</v>
      </c>
      <c r="P108" s="28">
        <f t="shared" si="27"/>
        <v>0</v>
      </c>
      <c r="Q108" s="28">
        <f t="shared" si="27"/>
        <v>0</v>
      </c>
      <c r="R108" s="28">
        <f t="shared" si="27"/>
        <v>0</v>
      </c>
      <c r="S108" s="28">
        <f t="shared" si="27"/>
        <v>0</v>
      </c>
      <c r="T108" s="28">
        <f t="shared" si="27"/>
        <v>0</v>
      </c>
      <c r="U108" s="28">
        <f t="shared" si="27"/>
        <v>0</v>
      </c>
      <c r="V108" s="28">
        <f t="shared" si="27"/>
        <v>0</v>
      </c>
      <c r="W108" s="28">
        <f t="shared" si="27"/>
        <v>0</v>
      </c>
      <c r="X108" s="28">
        <f t="shared" si="27"/>
        <v>0</v>
      </c>
      <c r="Y108" s="28">
        <f t="shared" si="27"/>
        <v>0</v>
      </c>
      <c r="Z108" s="28">
        <f t="shared" si="27"/>
        <v>0</v>
      </c>
      <c r="AA108" s="28">
        <f t="shared" si="27"/>
        <v>0</v>
      </c>
      <c r="AB108" s="28">
        <f t="shared" si="27"/>
        <v>0</v>
      </c>
      <c r="AC108" s="28">
        <f t="shared" si="27"/>
        <v>0</v>
      </c>
      <c r="AD108" s="28">
        <f t="shared" si="27"/>
        <v>0</v>
      </c>
      <c r="AE108" s="28">
        <f t="shared" si="27"/>
        <v>0</v>
      </c>
      <c r="AF108" s="28">
        <f t="shared" si="27"/>
        <v>0</v>
      </c>
      <c r="AG108" s="28">
        <f t="shared" si="27"/>
        <v>0</v>
      </c>
      <c r="AH108" s="28">
        <f t="shared" si="27"/>
        <v>0</v>
      </c>
      <c r="AI108" s="28">
        <f t="shared" si="27"/>
        <v>0</v>
      </c>
      <c r="AJ108" s="28">
        <f t="shared" si="27"/>
        <v>0</v>
      </c>
      <c r="AK108" s="28">
        <f t="shared" si="27"/>
        <v>0</v>
      </c>
      <c r="AL108" s="28">
        <f t="shared" si="27"/>
        <v>0</v>
      </c>
      <c r="AM108" s="28">
        <f t="shared" si="27"/>
        <v>0</v>
      </c>
      <c r="AN108" s="28">
        <f t="shared" si="27"/>
        <v>0</v>
      </c>
      <c r="AO108" s="28">
        <f t="shared" si="27"/>
        <v>0</v>
      </c>
      <c r="AP108" s="28">
        <f t="shared" si="27"/>
        <v>0</v>
      </c>
      <c r="AQ108" s="28">
        <f t="shared" si="27"/>
        <v>0</v>
      </c>
      <c r="AR108" s="28">
        <f t="shared" si="27"/>
        <v>0</v>
      </c>
      <c r="AS108" s="28">
        <f t="shared" si="27"/>
        <v>0</v>
      </c>
      <c r="AT108" s="28">
        <f t="shared" si="27"/>
        <v>0</v>
      </c>
      <c r="AU108" s="28">
        <f t="shared" si="27"/>
        <v>0</v>
      </c>
    </row>
    <row r="109" spans="2:47" hidden="1" outlineLevel="1">
      <c r="B109" s="25">
        <v>2020</v>
      </c>
      <c r="C109" s="98">
        <v>0</v>
      </c>
      <c r="D109" s="28">
        <f t="shared" si="28"/>
        <v>0</v>
      </c>
      <c r="E109" s="28">
        <f t="shared" si="27"/>
        <v>0</v>
      </c>
      <c r="F109" s="28">
        <f t="shared" si="27"/>
        <v>0</v>
      </c>
      <c r="G109" s="28">
        <f t="shared" si="27"/>
        <v>0</v>
      </c>
      <c r="H109" s="28">
        <f t="shared" si="27"/>
        <v>0</v>
      </c>
      <c r="I109" s="28">
        <f t="shared" si="27"/>
        <v>0</v>
      </c>
      <c r="J109" s="28">
        <f t="shared" si="27"/>
        <v>0</v>
      </c>
      <c r="K109" s="28">
        <f t="shared" si="27"/>
        <v>0</v>
      </c>
      <c r="L109" s="28">
        <f t="shared" si="27"/>
        <v>0</v>
      </c>
      <c r="M109" s="28">
        <f t="shared" si="27"/>
        <v>0</v>
      </c>
      <c r="N109" s="28">
        <f t="shared" si="27"/>
        <v>0</v>
      </c>
      <c r="O109" s="28">
        <f t="shared" si="27"/>
        <v>0</v>
      </c>
      <c r="P109" s="28">
        <f t="shared" si="27"/>
        <v>0</v>
      </c>
      <c r="Q109" s="28">
        <f t="shared" si="27"/>
        <v>0</v>
      </c>
      <c r="R109" s="28">
        <f t="shared" si="27"/>
        <v>0</v>
      </c>
      <c r="S109" s="28">
        <f t="shared" si="27"/>
        <v>0</v>
      </c>
      <c r="T109" s="28">
        <f t="shared" si="27"/>
        <v>0</v>
      </c>
      <c r="U109" s="28">
        <f t="shared" si="27"/>
        <v>0</v>
      </c>
      <c r="V109" s="28">
        <f t="shared" si="27"/>
        <v>0</v>
      </c>
      <c r="W109" s="28">
        <f t="shared" si="27"/>
        <v>0</v>
      </c>
      <c r="X109" s="28">
        <f t="shared" si="27"/>
        <v>0</v>
      </c>
      <c r="Y109" s="28">
        <f t="shared" si="27"/>
        <v>0</v>
      </c>
      <c r="Z109" s="28">
        <f t="shared" si="27"/>
        <v>0</v>
      </c>
      <c r="AA109" s="28">
        <f t="shared" si="27"/>
        <v>0</v>
      </c>
      <c r="AB109" s="28">
        <f t="shared" si="27"/>
        <v>0</v>
      </c>
      <c r="AC109" s="28">
        <f t="shared" si="27"/>
        <v>0</v>
      </c>
      <c r="AD109" s="28">
        <f t="shared" si="27"/>
        <v>0</v>
      </c>
      <c r="AE109" s="28">
        <f t="shared" si="27"/>
        <v>0</v>
      </c>
      <c r="AF109" s="28">
        <f t="shared" si="27"/>
        <v>0</v>
      </c>
      <c r="AG109" s="28">
        <f t="shared" si="27"/>
        <v>0</v>
      </c>
      <c r="AH109" s="28">
        <f t="shared" si="27"/>
        <v>0</v>
      </c>
      <c r="AI109" s="28">
        <f t="shared" si="27"/>
        <v>0</v>
      </c>
      <c r="AJ109" s="28">
        <f t="shared" si="27"/>
        <v>0</v>
      </c>
      <c r="AK109" s="28">
        <f t="shared" si="27"/>
        <v>0</v>
      </c>
      <c r="AL109" s="28">
        <f t="shared" si="27"/>
        <v>0</v>
      </c>
      <c r="AM109" s="28">
        <f t="shared" si="27"/>
        <v>0</v>
      </c>
      <c r="AN109" s="28">
        <f t="shared" si="27"/>
        <v>0</v>
      </c>
      <c r="AO109" s="28">
        <f t="shared" si="27"/>
        <v>0</v>
      </c>
      <c r="AP109" s="28">
        <f t="shared" si="27"/>
        <v>0</v>
      </c>
      <c r="AQ109" s="28">
        <f t="shared" si="27"/>
        <v>0</v>
      </c>
      <c r="AR109" s="28">
        <f t="shared" si="27"/>
        <v>0</v>
      </c>
      <c r="AS109" s="28">
        <f t="shared" si="27"/>
        <v>0</v>
      </c>
      <c r="AT109" s="28">
        <f t="shared" si="27"/>
        <v>0</v>
      </c>
      <c r="AU109" s="28">
        <f t="shared" si="27"/>
        <v>0</v>
      </c>
    </row>
    <row r="110" spans="2:47" hidden="1" outlineLevel="1">
      <c r="B110" s="25">
        <v>2021</v>
      </c>
      <c r="C110" s="98">
        <v>0</v>
      </c>
      <c r="D110" s="28">
        <f t="shared" si="28"/>
        <v>0</v>
      </c>
      <c r="E110" s="28">
        <f t="shared" si="27"/>
        <v>0</v>
      </c>
      <c r="F110" s="28">
        <f t="shared" si="27"/>
        <v>0</v>
      </c>
      <c r="G110" s="28">
        <f t="shared" si="27"/>
        <v>0</v>
      </c>
      <c r="H110" s="28">
        <f t="shared" si="27"/>
        <v>0</v>
      </c>
      <c r="I110" s="28">
        <f t="shared" si="27"/>
        <v>0</v>
      </c>
      <c r="J110" s="28">
        <f t="shared" si="27"/>
        <v>0</v>
      </c>
      <c r="K110" s="28">
        <f t="shared" si="27"/>
        <v>0</v>
      </c>
      <c r="L110" s="28">
        <f t="shared" si="27"/>
        <v>0</v>
      </c>
      <c r="M110" s="28">
        <f t="shared" si="27"/>
        <v>0</v>
      </c>
      <c r="N110" s="28">
        <f t="shared" si="27"/>
        <v>0</v>
      </c>
      <c r="O110" s="28">
        <f t="shared" si="27"/>
        <v>0</v>
      </c>
      <c r="P110" s="28">
        <f t="shared" si="27"/>
        <v>0</v>
      </c>
      <c r="Q110" s="28">
        <f t="shared" si="27"/>
        <v>0</v>
      </c>
      <c r="R110" s="28">
        <f t="shared" si="27"/>
        <v>0</v>
      </c>
      <c r="S110" s="28">
        <f t="shared" si="27"/>
        <v>0</v>
      </c>
      <c r="T110" s="28">
        <f t="shared" si="27"/>
        <v>0</v>
      </c>
      <c r="U110" s="28">
        <f t="shared" si="27"/>
        <v>0</v>
      </c>
      <c r="V110" s="28">
        <f t="shared" si="27"/>
        <v>0</v>
      </c>
      <c r="W110" s="28">
        <f t="shared" si="27"/>
        <v>0</v>
      </c>
      <c r="X110" s="28">
        <f t="shared" si="27"/>
        <v>0</v>
      </c>
      <c r="Y110" s="28">
        <f t="shared" si="27"/>
        <v>0</v>
      </c>
      <c r="Z110" s="28">
        <f t="shared" si="27"/>
        <v>0</v>
      </c>
      <c r="AA110" s="28">
        <f t="shared" si="27"/>
        <v>0</v>
      </c>
      <c r="AB110" s="28">
        <f t="shared" si="27"/>
        <v>0</v>
      </c>
      <c r="AC110" s="28">
        <f t="shared" si="27"/>
        <v>0</v>
      </c>
      <c r="AD110" s="28">
        <f t="shared" si="27"/>
        <v>0</v>
      </c>
      <c r="AE110" s="28">
        <f t="shared" si="27"/>
        <v>0</v>
      </c>
      <c r="AF110" s="28">
        <f t="shared" si="27"/>
        <v>0</v>
      </c>
      <c r="AG110" s="28">
        <f t="shared" si="27"/>
        <v>0</v>
      </c>
      <c r="AH110" s="28">
        <f t="shared" si="27"/>
        <v>0</v>
      </c>
      <c r="AI110" s="28">
        <f t="shared" si="27"/>
        <v>0</v>
      </c>
      <c r="AJ110" s="28">
        <f t="shared" si="27"/>
        <v>0</v>
      </c>
      <c r="AK110" s="28">
        <f t="shared" si="27"/>
        <v>0</v>
      </c>
      <c r="AL110" s="28">
        <f t="shared" si="27"/>
        <v>0</v>
      </c>
      <c r="AM110" s="28">
        <f t="shared" si="27"/>
        <v>0</v>
      </c>
      <c r="AN110" s="28">
        <f t="shared" si="27"/>
        <v>0</v>
      </c>
      <c r="AO110" s="28">
        <f t="shared" si="27"/>
        <v>0</v>
      </c>
      <c r="AP110" s="28">
        <f t="shared" si="27"/>
        <v>0</v>
      </c>
      <c r="AQ110" s="28">
        <f t="shared" si="27"/>
        <v>0</v>
      </c>
      <c r="AR110" s="28">
        <f t="shared" si="27"/>
        <v>0</v>
      </c>
      <c r="AS110" s="28">
        <f t="shared" si="27"/>
        <v>0</v>
      </c>
      <c r="AT110" s="28">
        <f t="shared" si="27"/>
        <v>0</v>
      </c>
      <c r="AU110" s="28">
        <f t="shared" si="27"/>
        <v>0</v>
      </c>
    </row>
    <row r="111" spans="2:47" hidden="1" outlineLevel="1">
      <c r="B111" s="25">
        <v>2022</v>
      </c>
      <c r="C111" s="98">
        <v>1</v>
      </c>
      <c r="D111" s="28">
        <f t="shared" si="28"/>
        <v>0</v>
      </c>
      <c r="E111" s="28">
        <f t="shared" si="27"/>
        <v>0</v>
      </c>
      <c r="F111" s="28">
        <f t="shared" si="27"/>
        <v>0</v>
      </c>
      <c r="G111" s="28">
        <f t="shared" si="27"/>
        <v>0</v>
      </c>
      <c r="H111" s="28">
        <f t="shared" si="27"/>
        <v>0</v>
      </c>
      <c r="I111" s="28">
        <f t="shared" si="27"/>
        <v>1</v>
      </c>
      <c r="J111" s="28">
        <f t="shared" si="27"/>
        <v>0</v>
      </c>
      <c r="K111" s="28">
        <f t="shared" si="27"/>
        <v>0</v>
      </c>
      <c r="L111" s="28">
        <f t="shared" si="27"/>
        <v>0</v>
      </c>
      <c r="M111" s="28">
        <f t="shared" si="27"/>
        <v>0</v>
      </c>
      <c r="N111" s="28">
        <f t="shared" si="27"/>
        <v>0</v>
      </c>
      <c r="O111" s="28">
        <f t="shared" si="27"/>
        <v>0</v>
      </c>
      <c r="P111" s="28">
        <f t="shared" si="27"/>
        <v>0</v>
      </c>
      <c r="Q111" s="28">
        <f t="shared" si="27"/>
        <v>1</v>
      </c>
      <c r="R111" s="28">
        <f t="shared" si="27"/>
        <v>0</v>
      </c>
      <c r="S111" s="28">
        <f t="shared" si="27"/>
        <v>0</v>
      </c>
      <c r="T111" s="28">
        <f t="shared" si="27"/>
        <v>0</v>
      </c>
      <c r="U111" s="28">
        <f t="shared" si="27"/>
        <v>0</v>
      </c>
      <c r="V111" s="28">
        <f t="shared" si="27"/>
        <v>0</v>
      </c>
      <c r="W111" s="28">
        <f t="shared" si="27"/>
        <v>0</v>
      </c>
      <c r="X111" s="28">
        <f t="shared" si="27"/>
        <v>0</v>
      </c>
      <c r="Y111" s="28">
        <f t="shared" si="27"/>
        <v>1</v>
      </c>
      <c r="Z111" s="28">
        <f t="shared" si="27"/>
        <v>0</v>
      </c>
      <c r="AA111" s="28">
        <f t="shared" si="27"/>
        <v>0</v>
      </c>
      <c r="AB111" s="28">
        <f t="shared" si="27"/>
        <v>0</v>
      </c>
      <c r="AC111" s="28">
        <f t="shared" si="27"/>
        <v>0</v>
      </c>
      <c r="AD111" s="28">
        <f t="shared" si="27"/>
        <v>0</v>
      </c>
      <c r="AE111" s="28">
        <f t="shared" si="27"/>
        <v>0</v>
      </c>
      <c r="AF111" s="28">
        <f t="shared" si="27"/>
        <v>0</v>
      </c>
      <c r="AG111" s="28">
        <f t="shared" si="27"/>
        <v>1</v>
      </c>
      <c r="AH111" s="28">
        <f t="shared" si="27"/>
        <v>0</v>
      </c>
      <c r="AI111" s="28">
        <f t="shared" si="27"/>
        <v>0</v>
      </c>
      <c r="AJ111" s="28">
        <f t="shared" si="27"/>
        <v>0</v>
      </c>
      <c r="AK111" s="28">
        <f t="shared" si="27"/>
        <v>0</v>
      </c>
      <c r="AL111" s="28">
        <f t="shared" si="27"/>
        <v>0</v>
      </c>
      <c r="AM111" s="28">
        <f t="shared" si="27"/>
        <v>0</v>
      </c>
      <c r="AN111" s="28">
        <f t="shared" si="27"/>
        <v>0</v>
      </c>
      <c r="AO111" s="28">
        <f t="shared" si="27"/>
        <v>1</v>
      </c>
      <c r="AP111" s="28">
        <f t="shared" si="27"/>
        <v>0</v>
      </c>
      <c r="AQ111" s="28">
        <f t="shared" si="27"/>
        <v>0</v>
      </c>
      <c r="AR111" s="28">
        <f t="shared" si="27"/>
        <v>0</v>
      </c>
      <c r="AS111" s="28">
        <f t="shared" si="27"/>
        <v>0</v>
      </c>
      <c r="AT111" s="28">
        <f t="shared" si="27"/>
        <v>0</v>
      </c>
      <c r="AU111" s="28">
        <f t="shared" si="27"/>
        <v>0</v>
      </c>
    </row>
    <row r="112" spans="2:47" hidden="1" outlineLevel="1">
      <c r="B112" s="25">
        <v>2023</v>
      </c>
      <c r="C112" s="98">
        <v>9</v>
      </c>
      <c r="D112" s="28">
        <f t="shared" si="28"/>
        <v>0</v>
      </c>
      <c r="E112" s="28">
        <f t="shared" si="27"/>
        <v>0</v>
      </c>
      <c r="F112" s="28">
        <f t="shared" si="27"/>
        <v>0</v>
      </c>
      <c r="G112" s="28">
        <f t="shared" si="27"/>
        <v>0</v>
      </c>
      <c r="H112" s="28">
        <f t="shared" si="27"/>
        <v>0</v>
      </c>
      <c r="I112" s="28">
        <f t="shared" si="27"/>
        <v>0</v>
      </c>
      <c r="J112" s="28">
        <f t="shared" si="27"/>
        <v>9</v>
      </c>
      <c r="K112" s="28">
        <f t="shared" si="27"/>
        <v>0</v>
      </c>
      <c r="L112" s="28">
        <f t="shared" si="27"/>
        <v>0</v>
      </c>
      <c r="M112" s="28">
        <f t="shared" si="27"/>
        <v>0</v>
      </c>
      <c r="N112" s="28">
        <f t="shared" si="27"/>
        <v>0</v>
      </c>
      <c r="O112" s="28">
        <f t="shared" si="27"/>
        <v>0</v>
      </c>
      <c r="P112" s="28">
        <f t="shared" si="27"/>
        <v>0</v>
      </c>
      <c r="Q112" s="28">
        <f t="shared" ref="E112:AU118" si="29">+IF(Q$105&lt;$B112,0,IF(MOD(Q$105-$B112,$D$90)=0,1,0))*$C112</f>
        <v>0</v>
      </c>
      <c r="R112" s="28">
        <f t="shared" si="29"/>
        <v>9</v>
      </c>
      <c r="S112" s="28">
        <f t="shared" si="29"/>
        <v>0</v>
      </c>
      <c r="T112" s="28">
        <f t="shared" si="29"/>
        <v>0</v>
      </c>
      <c r="U112" s="28">
        <f t="shared" si="29"/>
        <v>0</v>
      </c>
      <c r="V112" s="28">
        <f t="shared" si="29"/>
        <v>0</v>
      </c>
      <c r="W112" s="28">
        <f t="shared" si="29"/>
        <v>0</v>
      </c>
      <c r="X112" s="28">
        <f t="shared" si="29"/>
        <v>0</v>
      </c>
      <c r="Y112" s="28">
        <f t="shared" si="29"/>
        <v>0</v>
      </c>
      <c r="Z112" s="28">
        <f t="shared" si="29"/>
        <v>9</v>
      </c>
      <c r="AA112" s="28">
        <f t="shared" si="29"/>
        <v>0</v>
      </c>
      <c r="AB112" s="28">
        <f t="shared" si="29"/>
        <v>0</v>
      </c>
      <c r="AC112" s="28">
        <f t="shared" si="29"/>
        <v>0</v>
      </c>
      <c r="AD112" s="28">
        <f t="shared" si="29"/>
        <v>0</v>
      </c>
      <c r="AE112" s="28">
        <f t="shared" si="29"/>
        <v>0</v>
      </c>
      <c r="AF112" s="28">
        <f t="shared" si="29"/>
        <v>0</v>
      </c>
      <c r="AG112" s="28">
        <f t="shared" si="29"/>
        <v>0</v>
      </c>
      <c r="AH112" s="28">
        <f t="shared" si="29"/>
        <v>9</v>
      </c>
      <c r="AI112" s="28">
        <f t="shared" si="29"/>
        <v>0</v>
      </c>
      <c r="AJ112" s="28">
        <f t="shared" si="29"/>
        <v>0</v>
      </c>
      <c r="AK112" s="28">
        <f t="shared" si="29"/>
        <v>0</v>
      </c>
      <c r="AL112" s="28">
        <f t="shared" si="29"/>
        <v>0</v>
      </c>
      <c r="AM112" s="28">
        <f t="shared" si="29"/>
        <v>0</v>
      </c>
      <c r="AN112" s="28">
        <f t="shared" si="29"/>
        <v>0</v>
      </c>
      <c r="AO112" s="28">
        <f t="shared" si="29"/>
        <v>0</v>
      </c>
      <c r="AP112" s="28">
        <f t="shared" si="29"/>
        <v>9</v>
      </c>
      <c r="AQ112" s="28">
        <f t="shared" si="29"/>
        <v>0</v>
      </c>
      <c r="AR112" s="28">
        <f t="shared" si="29"/>
        <v>0</v>
      </c>
      <c r="AS112" s="28">
        <f t="shared" si="29"/>
        <v>0</v>
      </c>
      <c r="AT112" s="28">
        <f t="shared" si="29"/>
        <v>0</v>
      </c>
      <c r="AU112" s="28">
        <f t="shared" si="29"/>
        <v>0</v>
      </c>
    </row>
    <row r="113" spans="2:47" hidden="1" outlineLevel="1">
      <c r="B113" s="25">
        <v>2024</v>
      </c>
      <c r="C113" s="98">
        <v>225</v>
      </c>
      <c r="D113" s="28">
        <f t="shared" si="28"/>
        <v>0</v>
      </c>
      <c r="E113" s="28">
        <f t="shared" si="29"/>
        <v>0</v>
      </c>
      <c r="F113" s="28">
        <f t="shared" si="29"/>
        <v>0</v>
      </c>
      <c r="G113" s="28">
        <f t="shared" si="29"/>
        <v>0</v>
      </c>
      <c r="H113" s="28">
        <f t="shared" si="29"/>
        <v>0</v>
      </c>
      <c r="I113" s="28">
        <f t="shared" si="29"/>
        <v>0</v>
      </c>
      <c r="J113" s="28">
        <f t="shared" si="29"/>
        <v>0</v>
      </c>
      <c r="K113" s="28">
        <f t="shared" si="29"/>
        <v>225</v>
      </c>
      <c r="L113" s="28">
        <f t="shared" si="29"/>
        <v>0</v>
      </c>
      <c r="M113" s="28">
        <f t="shared" si="29"/>
        <v>0</v>
      </c>
      <c r="N113" s="28">
        <f t="shared" si="29"/>
        <v>0</v>
      </c>
      <c r="O113" s="28">
        <f t="shared" si="29"/>
        <v>0</v>
      </c>
      <c r="P113" s="28">
        <f t="shared" si="29"/>
        <v>0</v>
      </c>
      <c r="Q113" s="28">
        <f t="shared" si="29"/>
        <v>0</v>
      </c>
      <c r="R113" s="28">
        <f t="shared" si="29"/>
        <v>0</v>
      </c>
      <c r="S113" s="28">
        <f t="shared" si="29"/>
        <v>225</v>
      </c>
      <c r="T113" s="28">
        <f t="shared" si="29"/>
        <v>0</v>
      </c>
      <c r="U113" s="28">
        <f t="shared" si="29"/>
        <v>0</v>
      </c>
      <c r="V113" s="28">
        <f t="shared" si="29"/>
        <v>0</v>
      </c>
      <c r="W113" s="28">
        <f t="shared" si="29"/>
        <v>0</v>
      </c>
      <c r="X113" s="28">
        <f t="shared" si="29"/>
        <v>0</v>
      </c>
      <c r="Y113" s="28">
        <f t="shared" si="29"/>
        <v>0</v>
      </c>
      <c r="Z113" s="28">
        <f t="shared" si="29"/>
        <v>0</v>
      </c>
      <c r="AA113" s="28">
        <f t="shared" si="29"/>
        <v>225</v>
      </c>
      <c r="AB113" s="28">
        <f t="shared" si="29"/>
        <v>0</v>
      </c>
      <c r="AC113" s="28">
        <f t="shared" si="29"/>
        <v>0</v>
      </c>
      <c r="AD113" s="28">
        <f t="shared" si="29"/>
        <v>0</v>
      </c>
      <c r="AE113" s="28">
        <f t="shared" si="29"/>
        <v>0</v>
      </c>
      <c r="AF113" s="28">
        <f t="shared" si="29"/>
        <v>0</v>
      </c>
      <c r="AG113" s="28">
        <f t="shared" si="29"/>
        <v>0</v>
      </c>
      <c r="AH113" s="28">
        <f t="shared" si="29"/>
        <v>0</v>
      </c>
      <c r="AI113" s="28">
        <f t="shared" si="29"/>
        <v>225</v>
      </c>
      <c r="AJ113" s="28">
        <f t="shared" si="29"/>
        <v>0</v>
      </c>
      <c r="AK113" s="28">
        <f t="shared" si="29"/>
        <v>0</v>
      </c>
      <c r="AL113" s="28">
        <f t="shared" si="29"/>
        <v>0</v>
      </c>
      <c r="AM113" s="28">
        <f t="shared" si="29"/>
        <v>0</v>
      </c>
      <c r="AN113" s="28">
        <f t="shared" si="29"/>
        <v>0</v>
      </c>
      <c r="AO113" s="28">
        <f t="shared" si="29"/>
        <v>0</v>
      </c>
      <c r="AP113" s="28">
        <f t="shared" si="29"/>
        <v>0</v>
      </c>
      <c r="AQ113" s="28">
        <f t="shared" si="29"/>
        <v>225</v>
      </c>
      <c r="AR113" s="28">
        <f t="shared" si="29"/>
        <v>0</v>
      </c>
      <c r="AS113" s="28">
        <f t="shared" si="29"/>
        <v>0</v>
      </c>
      <c r="AT113" s="28">
        <f t="shared" si="29"/>
        <v>0</v>
      </c>
      <c r="AU113" s="28">
        <f t="shared" si="29"/>
        <v>0</v>
      </c>
    </row>
    <row r="114" spans="2:47" hidden="1" outlineLevel="1">
      <c r="B114" s="25">
        <v>2025</v>
      </c>
      <c r="C114" s="98">
        <v>707</v>
      </c>
      <c r="D114" s="28">
        <f t="shared" si="28"/>
        <v>0</v>
      </c>
      <c r="E114" s="28">
        <f t="shared" si="29"/>
        <v>0</v>
      </c>
      <c r="F114" s="28">
        <f t="shared" si="29"/>
        <v>0</v>
      </c>
      <c r="G114" s="28">
        <f t="shared" si="29"/>
        <v>0</v>
      </c>
      <c r="H114" s="28">
        <f t="shared" si="29"/>
        <v>0</v>
      </c>
      <c r="I114" s="28">
        <f t="shared" si="29"/>
        <v>0</v>
      </c>
      <c r="J114" s="28">
        <f t="shared" si="29"/>
        <v>0</v>
      </c>
      <c r="K114" s="28">
        <f t="shared" si="29"/>
        <v>0</v>
      </c>
      <c r="L114" s="28">
        <f t="shared" si="29"/>
        <v>707</v>
      </c>
      <c r="M114" s="28">
        <f t="shared" si="29"/>
        <v>0</v>
      </c>
      <c r="N114" s="28">
        <f t="shared" si="29"/>
        <v>0</v>
      </c>
      <c r="O114" s="28">
        <f t="shared" si="29"/>
        <v>0</v>
      </c>
      <c r="P114" s="28">
        <f t="shared" si="29"/>
        <v>0</v>
      </c>
      <c r="Q114" s="28">
        <f t="shared" si="29"/>
        <v>0</v>
      </c>
      <c r="R114" s="28">
        <f t="shared" si="29"/>
        <v>0</v>
      </c>
      <c r="S114" s="28">
        <f t="shared" si="29"/>
        <v>0</v>
      </c>
      <c r="T114" s="28">
        <f t="shared" si="29"/>
        <v>707</v>
      </c>
      <c r="U114" s="28">
        <f t="shared" si="29"/>
        <v>0</v>
      </c>
      <c r="V114" s="28">
        <f t="shared" si="29"/>
        <v>0</v>
      </c>
      <c r="W114" s="28">
        <f t="shared" si="29"/>
        <v>0</v>
      </c>
      <c r="X114" s="28">
        <f t="shared" si="29"/>
        <v>0</v>
      </c>
      <c r="Y114" s="28">
        <f t="shared" si="29"/>
        <v>0</v>
      </c>
      <c r="Z114" s="28">
        <f t="shared" si="29"/>
        <v>0</v>
      </c>
      <c r="AA114" s="28">
        <f t="shared" si="29"/>
        <v>0</v>
      </c>
      <c r="AB114" s="28">
        <f t="shared" si="29"/>
        <v>707</v>
      </c>
      <c r="AC114" s="28">
        <f t="shared" si="29"/>
        <v>0</v>
      </c>
      <c r="AD114" s="28">
        <f t="shared" si="29"/>
        <v>0</v>
      </c>
      <c r="AE114" s="28">
        <f t="shared" si="29"/>
        <v>0</v>
      </c>
      <c r="AF114" s="28">
        <f t="shared" si="29"/>
        <v>0</v>
      </c>
      <c r="AG114" s="28">
        <f t="shared" si="29"/>
        <v>0</v>
      </c>
      <c r="AH114" s="28">
        <f t="shared" si="29"/>
        <v>0</v>
      </c>
      <c r="AI114" s="28">
        <f t="shared" si="29"/>
        <v>0</v>
      </c>
      <c r="AJ114" s="28">
        <f t="shared" si="29"/>
        <v>707</v>
      </c>
      <c r="AK114" s="28">
        <f t="shared" si="29"/>
        <v>0</v>
      </c>
      <c r="AL114" s="28">
        <f t="shared" si="29"/>
        <v>0</v>
      </c>
      <c r="AM114" s="28">
        <f t="shared" si="29"/>
        <v>0</v>
      </c>
      <c r="AN114" s="28">
        <f t="shared" si="29"/>
        <v>0</v>
      </c>
      <c r="AO114" s="28">
        <f t="shared" si="29"/>
        <v>0</v>
      </c>
      <c r="AP114" s="28">
        <f t="shared" si="29"/>
        <v>0</v>
      </c>
      <c r="AQ114" s="28">
        <f t="shared" si="29"/>
        <v>0</v>
      </c>
      <c r="AR114" s="28">
        <f t="shared" si="29"/>
        <v>707</v>
      </c>
      <c r="AS114" s="28">
        <f t="shared" si="29"/>
        <v>0</v>
      </c>
      <c r="AT114" s="28">
        <f t="shared" si="29"/>
        <v>0</v>
      </c>
      <c r="AU114" s="28">
        <f t="shared" si="29"/>
        <v>0</v>
      </c>
    </row>
    <row r="115" spans="2:47" hidden="1" outlineLevel="1">
      <c r="B115" s="25">
        <v>2026</v>
      </c>
      <c r="C115" s="98">
        <v>5761</v>
      </c>
      <c r="D115" s="28">
        <f t="shared" si="28"/>
        <v>0</v>
      </c>
      <c r="E115" s="28">
        <f t="shared" si="29"/>
        <v>0</v>
      </c>
      <c r="F115" s="28">
        <f t="shared" si="29"/>
        <v>0</v>
      </c>
      <c r="G115" s="28">
        <f t="shared" si="29"/>
        <v>0</v>
      </c>
      <c r="H115" s="28">
        <f t="shared" si="29"/>
        <v>0</v>
      </c>
      <c r="I115" s="28">
        <f t="shared" si="29"/>
        <v>0</v>
      </c>
      <c r="J115" s="28">
        <f t="shared" si="29"/>
        <v>0</v>
      </c>
      <c r="K115" s="28">
        <f t="shared" si="29"/>
        <v>0</v>
      </c>
      <c r="L115" s="28">
        <f t="shared" si="29"/>
        <v>0</v>
      </c>
      <c r="M115" s="28">
        <f t="shared" si="29"/>
        <v>5761</v>
      </c>
      <c r="N115" s="28">
        <f t="shared" si="29"/>
        <v>0</v>
      </c>
      <c r="O115" s="28">
        <f t="shared" si="29"/>
        <v>0</v>
      </c>
      <c r="P115" s="28">
        <f t="shared" si="29"/>
        <v>0</v>
      </c>
      <c r="Q115" s="28">
        <f t="shared" si="29"/>
        <v>0</v>
      </c>
      <c r="R115" s="28">
        <f t="shared" si="29"/>
        <v>0</v>
      </c>
      <c r="S115" s="28">
        <f t="shared" si="29"/>
        <v>0</v>
      </c>
      <c r="T115" s="28">
        <f t="shared" si="29"/>
        <v>0</v>
      </c>
      <c r="U115" s="28">
        <f t="shared" si="29"/>
        <v>5761</v>
      </c>
      <c r="V115" s="28">
        <f t="shared" si="29"/>
        <v>0</v>
      </c>
      <c r="W115" s="28">
        <f t="shared" si="29"/>
        <v>0</v>
      </c>
      <c r="X115" s="28">
        <f t="shared" si="29"/>
        <v>0</v>
      </c>
      <c r="Y115" s="28">
        <f t="shared" si="29"/>
        <v>0</v>
      </c>
      <c r="Z115" s="28">
        <f t="shared" si="29"/>
        <v>0</v>
      </c>
      <c r="AA115" s="28">
        <f t="shared" si="29"/>
        <v>0</v>
      </c>
      <c r="AB115" s="28">
        <f t="shared" si="29"/>
        <v>0</v>
      </c>
      <c r="AC115" s="28">
        <f t="shared" si="29"/>
        <v>5761</v>
      </c>
      <c r="AD115" s="28">
        <f t="shared" si="29"/>
        <v>0</v>
      </c>
      <c r="AE115" s="28">
        <f t="shared" si="29"/>
        <v>0</v>
      </c>
      <c r="AF115" s="28">
        <f t="shared" si="29"/>
        <v>0</v>
      </c>
      <c r="AG115" s="28">
        <f t="shared" si="29"/>
        <v>0</v>
      </c>
      <c r="AH115" s="28">
        <f t="shared" si="29"/>
        <v>0</v>
      </c>
      <c r="AI115" s="28">
        <f t="shared" si="29"/>
        <v>0</v>
      </c>
      <c r="AJ115" s="28">
        <f t="shared" si="29"/>
        <v>0</v>
      </c>
      <c r="AK115" s="28">
        <f t="shared" si="29"/>
        <v>5761</v>
      </c>
      <c r="AL115" s="28">
        <f t="shared" si="29"/>
        <v>0</v>
      </c>
      <c r="AM115" s="28">
        <f t="shared" si="29"/>
        <v>0</v>
      </c>
      <c r="AN115" s="28">
        <f t="shared" si="29"/>
        <v>0</v>
      </c>
      <c r="AO115" s="28">
        <f t="shared" si="29"/>
        <v>0</v>
      </c>
      <c r="AP115" s="28">
        <f t="shared" si="29"/>
        <v>0</v>
      </c>
      <c r="AQ115" s="28">
        <f t="shared" si="29"/>
        <v>0</v>
      </c>
      <c r="AR115" s="28">
        <f t="shared" si="29"/>
        <v>0</v>
      </c>
      <c r="AS115" s="28">
        <f t="shared" si="29"/>
        <v>5761</v>
      </c>
      <c r="AT115" s="28">
        <f t="shared" si="29"/>
        <v>0</v>
      </c>
      <c r="AU115" s="28">
        <f t="shared" si="29"/>
        <v>0</v>
      </c>
    </row>
    <row r="116" spans="2:47" hidden="1" outlineLevel="1">
      <c r="B116" s="25">
        <v>2027</v>
      </c>
      <c r="C116" s="98">
        <v>9903</v>
      </c>
      <c r="D116" s="28">
        <f t="shared" si="28"/>
        <v>0</v>
      </c>
      <c r="E116" s="28">
        <f t="shared" si="29"/>
        <v>0</v>
      </c>
      <c r="F116" s="28">
        <f t="shared" si="29"/>
        <v>0</v>
      </c>
      <c r="G116" s="28">
        <f t="shared" si="29"/>
        <v>0</v>
      </c>
      <c r="H116" s="28">
        <f t="shared" si="29"/>
        <v>0</v>
      </c>
      <c r="I116" s="28">
        <f t="shared" si="29"/>
        <v>0</v>
      </c>
      <c r="J116" s="28">
        <f t="shared" si="29"/>
        <v>0</v>
      </c>
      <c r="K116" s="28">
        <f t="shared" si="29"/>
        <v>0</v>
      </c>
      <c r="L116" s="28">
        <f t="shared" si="29"/>
        <v>0</v>
      </c>
      <c r="M116" s="28">
        <f t="shared" si="29"/>
        <v>0</v>
      </c>
      <c r="N116" s="28">
        <f t="shared" si="29"/>
        <v>9903</v>
      </c>
      <c r="O116" s="28">
        <f t="shared" si="29"/>
        <v>0</v>
      </c>
      <c r="P116" s="28">
        <f t="shared" si="29"/>
        <v>0</v>
      </c>
      <c r="Q116" s="28">
        <f t="shared" si="29"/>
        <v>0</v>
      </c>
      <c r="R116" s="28">
        <f t="shared" si="29"/>
        <v>0</v>
      </c>
      <c r="S116" s="28">
        <f t="shared" si="29"/>
        <v>0</v>
      </c>
      <c r="T116" s="28">
        <f t="shared" si="29"/>
        <v>0</v>
      </c>
      <c r="U116" s="28">
        <f t="shared" si="29"/>
        <v>0</v>
      </c>
      <c r="V116" s="28">
        <f t="shared" si="29"/>
        <v>9903</v>
      </c>
      <c r="W116" s="28">
        <f t="shared" si="29"/>
        <v>0</v>
      </c>
      <c r="X116" s="28">
        <f t="shared" si="29"/>
        <v>0</v>
      </c>
      <c r="Y116" s="28">
        <f t="shared" si="29"/>
        <v>0</v>
      </c>
      <c r="Z116" s="28">
        <f t="shared" si="29"/>
        <v>0</v>
      </c>
      <c r="AA116" s="28">
        <f t="shared" si="29"/>
        <v>0</v>
      </c>
      <c r="AB116" s="28">
        <f t="shared" si="29"/>
        <v>0</v>
      </c>
      <c r="AC116" s="28">
        <f t="shared" si="29"/>
        <v>0</v>
      </c>
      <c r="AD116" s="28">
        <f t="shared" si="29"/>
        <v>9903</v>
      </c>
      <c r="AE116" s="28">
        <f t="shared" si="29"/>
        <v>0</v>
      </c>
      <c r="AF116" s="28">
        <f t="shared" si="29"/>
        <v>0</v>
      </c>
      <c r="AG116" s="28">
        <f t="shared" si="29"/>
        <v>0</v>
      </c>
      <c r="AH116" s="28">
        <f t="shared" si="29"/>
        <v>0</v>
      </c>
      <c r="AI116" s="28">
        <f t="shared" si="29"/>
        <v>0</v>
      </c>
      <c r="AJ116" s="28">
        <f t="shared" si="29"/>
        <v>0</v>
      </c>
      <c r="AK116" s="28">
        <f t="shared" si="29"/>
        <v>0</v>
      </c>
      <c r="AL116" s="28">
        <f t="shared" si="29"/>
        <v>9903</v>
      </c>
      <c r="AM116" s="28">
        <f t="shared" si="29"/>
        <v>0</v>
      </c>
      <c r="AN116" s="28">
        <f t="shared" si="29"/>
        <v>0</v>
      </c>
      <c r="AO116" s="28">
        <f t="shared" si="29"/>
        <v>0</v>
      </c>
      <c r="AP116" s="28">
        <f t="shared" si="29"/>
        <v>0</v>
      </c>
      <c r="AQ116" s="28">
        <f t="shared" si="29"/>
        <v>0</v>
      </c>
      <c r="AR116" s="28">
        <f t="shared" si="29"/>
        <v>0</v>
      </c>
      <c r="AS116" s="28">
        <f t="shared" si="29"/>
        <v>0</v>
      </c>
      <c r="AT116" s="28">
        <f t="shared" si="29"/>
        <v>9903</v>
      </c>
      <c r="AU116" s="28">
        <f t="shared" si="29"/>
        <v>0</v>
      </c>
    </row>
    <row r="117" spans="2:47" hidden="1" outlineLevel="1">
      <c r="B117" s="25">
        <v>2028</v>
      </c>
      <c r="C117" s="98">
        <v>12563</v>
      </c>
      <c r="D117" s="28">
        <f t="shared" si="28"/>
        <v>0</v>
      </c>
      <c r="E117" s="28">
        <f t="shared" si="29"/>
        <v>0</v>
      </c>
      <c r="F117" s="28">
        <f t="shared" si="29"/>
        <v>0</v>
      </c>
      <c r="G117" s="28">
        <f t="shared" si="29"/>
        <v>0</v>
      </c>
      <c r="H117" s="28">
        <f t="shared" si="29"/>
        <v>0</v>
      </c>
      <c r="I117" s="28">
        <f t="shared" si="29"/>
        <v>0</v>
      </c>
      <c r="J117" s="28">
        <f t="shared" si="29"/>
        <v>0</v>
      </c>
      <c r="K117" s="28">
        <f t="shared" si="29"/>
        <v>0</v>
      </c>
      <c r="L117" s="28">
        <f t="shared" si="29"/>
        <v>0</v>
      </c>
      <c r="M117" s="28">
        <f t="shared" si="29"/>
        <v>0</v>
      </c>
      <c r="N117" s="28">
        <f t="shared" si="29"/>
        <v>0</v>
      </c>
      <c r="O117" s="28">
        <f t="shared" si="29"/>
        <v>12563</v>
      </c>
      <c r="P117" s="28">
        <f t="shared" si="29"/>
        <v>0</v>
      </c>
      <c r="Q117" s="28">
        <f t="shared" si="29"/>
        <v>0</v>
      </c>
      <c r="R117" s="28">
        <f t="shared" si="29"/>
        <v>0</v>
      </c>
      <c r="S117" s="28">
        <f t="shared" si="29"/>
        <v>0</v>
      </c>
      <c r="T117" s="28">
        <f t="shared" si="29"/>
        <v>0</v>
      </c>
      <c r="U117" s="28">
        <f t="shared" si="29"/>
        <v>0</v>
      </c>
      <c r="V117" s="28">
        <f t="shared" si="29"/>
        <v>0</v>
      </c>
      <c r="W117" s="28">
        <f t="shared" si="29"/>
        <v>12563</v>
      </c>
      <c r="X117" s="28">
        <f t="shared" si="29"/>
        <v>0</v>
      </c>
      <c r="Y117" s="28">
        <f t="shared" si="29"/>
        <v>0</v>
      </c>
      <c r="Z117" s="28">
        <f t="shared" si="29"/>
        <v>0</v>
      </c>
      <c r="AA117" s="28">
        <f t="shared" si="29"/>
        <v>0</v>
      </c>
      <c r="AB117" s="28">
        <f t="shared" si="29"/>
        <v>0</v>
      </c>
      <c r="AC117" s="28">
        <f t="shared" si="29"/>
        <v>0</v>
      </c>
      <c r="AD117" s="28">
        <f t="shared" si="29"/>
        <v>0</v>
      </c>
      <c r="AE117" s="28">
        <f t="shared" si="29"/>
        <v>12563</v>
      </c>
      <c r="AF117" s="28">
        <f t="shared" si="29"/>
        <v>0</v>
      </c>
      <c r="AG117" s="28">
        <f t="shared" si="29"/>
        <v>0</v>
      </c>
      <c r="AH117" s="28">
        <f t="shared" si="29"/>
        <v>0</v>
      </c>
      <c r="AI117" s="28">
        <f t="shared" si="29"/>
        <v>0</v>
      </c>
      <c r="AJ117" s="28">
        <f t="shared" si="29"/>
        <v>0</v>
      </c>
      <c r="AK117" s="28">
        <f t="shared" si="29"/>
        <v>0</v>
      </c>
      <c r="AL117" s="28">
        <f t="shared" si="29"/>
        <v>0</v>
      </c>
      <c r="AM117" s="28">
        <f t="shared" si="29"/>
        <v>12563</v>
      </c>
      <c r="AN117" s="28">
        <f t="shared" si="29"/>
        <v>0</v>
      </c>
      <c r="AO117" s="28">
        <f t="shared" si="29"/>
        <v>0</v>
      </c>
      <c r="AP117" s="28">
        <f t="shared" si="29"/>
        <v>0</v>
      </c>
      <c r="AQ117" s="28">
        <f t="shared" si="29"/>
        <v>0</v>
      </c>
      <c r="AR117" s="28">
        <f t="shared" si="29"/>
        <v>0</v>
      </c>
      <c r="AS117" s="28">
        <f t="shared" si="29"/>
        <v>0</v>
      </c>
      <c r="AT117" s="28">
        <f t="shared" si="29"/>
        <v>0</v>
      </c>
      <c r="AU117" s="28">
        <f t="shared" si="29"/>
        <v>12563</v>
      </c>
    </row>
    <row r="118" spans="2:47" hidden="1" outlineLevel="1">
      <c r="B118" s="25">
        <v>2029</v>
      </c>
      <c r="C118" s="98">
        <v>13353</v>
      </c>
      <c r="D118" s="28">
        <f t="shared" si="28"/>
        <v>0</v>
      </c>
      <c r="E118" s="28">
        <f t="shared" si="29"/>
        <v>0</v>
      </c>
      <c r="F118" s="28">
        <f t="shared" si="29"/>
        <v>0</v>
      </c>
      <c r="G118" s="28">
        <f t="shared" si="29"/>
        <v>0</v>
      </c>
      <c r="H118" s="28">
        <f t="shared" si="29"/>
        <v>0</v>
      </c>
      <c r="I118" s="28">
        <f t="shared" si="29"/>
        <v>0</v>
      </c>
      <c r="J118" s="28">
        <f t="shared" si="29"/>
        <v>0</v>
      </c>
      <c r="K118" s="28">
        <f t="shared" si="29"/>
        <v>0</v>
      </c>
      <c r="L118" s="28">
        <f t="shared" si="29"/>
        <v>0</v>
      </c>
      <c r="M118" s="28">
        <f t="shared" si="29"/>
        <v>0</v>
      </c>
      <c r="N118" s="28">
        <f t="shared" ref="E118:AU124" si="30">+IF(N$105&lt;$B118,0,IF(MOD(N$105-$B118,$D$90)=0,1,0))*$C118</f>
        <v>0</v>
      </c>
      <c r="O118" s="28">
        <f t="shared" si="30"/>
        <v>0</v>
      </c>
      <c r="P118" s="28">
        <f t="shared" si="30"/>
        <v>13353</v>
      </c>
      <c r="Q118" s="28">
        <f t="shared" si="30"/>
        <v>0</v>
      </c>
      <c r="R118" s="28">
        <f t="shared" si="30"/>
        <v>0</v>
      </c>
      <c r="S118" s="28">
        <f t="shared" si="30"/>
        <v>0</v>
      </c>
      <c r="T118" s="28">
        <f t="shared" si="30"/>
        <v>0</v>
      </c>
      <c r="U118" s="28">
        <f t="shared" si="30"/>
        <v>0</v>
      </c>
      <c r="V118" s="28">
        <f t="shared" si="30"/>
        <v>0</v>
      </c>
      <c r="W118" s="28">
        <f t="shared" si="30"/>
        <v>0</v>
      </c>
      <c r="X118" s="28">
        <f t="shared" si="30"/>
        <v>13353</v>
      </c>
      <c r="Y118" s="28">
        <f t="shared" si="30"/>
        <v>0</v>
      </c>
      <c r="Z118" s="28">
        <f t="shared" si="30"/>
        <v>0</v>
      </c>
      <c r="AA118" s="28">
        <f t="shared" si="30"/>
        <v>0</v>
      </c>
      <c r="AB118" s="28">
        <f t="shared" si="30"/>
        <v>0</v>
      </c>
      <c r="AC118" s="28">
        <f t="shared" si="30"/>
        <v>0</v>
      </c>
      <c r="AD118" s="28">
        <f t="shared" si="30"/>
        <v>0</v>
      </c>
      <c r="AE118" s="28">
        <f t="shared" si="30"/>
        <v>0</v>
      </c>
      <c r="AF118" s="28">
        <f t="shared" si="30"/>
        <v>13353</v>
      </c>
      <c r="AG118" s="28">
        <f t="shared" si="30"/>
        <v>0</v>
      </c>
      <c r="AH118" s="28">
        <f t="shared" si="30"/>
        <v>0</v>
      </c>
      <c r="AI118" s="28">
        <f t="shared" si="30"/>
        <v>0</v>
      </c>
      <c r="AJ118" s="28">
        <f t="shared" si="30"/>
        <v>0</v>
      </c>
      <c r="AK118" s="28">
        <f t="shared" si="30"/>
        <v>0</v>
      </c>
      <c r="AL118" s="28">
        <f t="shared" si="30"/>
        <v>0</v>
      </c>
      <c r="AM118" s="28">
        <f t="shared" si="30"/>
        <v>0</v>
      </c>
      <c r="AN118" s="28">
        <f t="shared" si="30"/>
        <v>13353</v>
      </c>
      <c r="AO118" s="28">
        <f t="shared" si="30"/>
        <v>0</v>
      </c>
      <c r="AP118" s="28">
        <f t="shared" si="30"/>
        <v>0</v>
      </c>
      <c r="AQ118" s="28">
        <f t="shared" si="30"/>
        <v>0</v>
      </c>
      <c r="AR118" s="28">
        <f t="shared" si="30"/>
        <v>0</v>
      </c>
      <c r="AS118" s="28">
        <f t="shared" si="30"/>
        <v>0</v>
      </c>
      <c r="AT118" s="28">
        <f t="shared" si="30"/>
        <v>0</v>
      </c>
      <c r="AU118" s="28">
        <f t="shared" si="30"/>
        <v>0</v>
      </c>
    </row>
    <row r="119" spans="2:47" hidden="1" outlineLevel="1">
      <c r="B119" s="25">
        <v>2030</v>
      </c>
      <c r="C119" s="98">
        <v>13638</v>
      </c>
      <c r="D119" s="28">
        <f t="shared" si="28"/>
        <v>0</v>
      </c>
      <c r="E119" s="28">
        <f t="shared" si="30"/>
        <v>0</v>
      </c>
      <c r="F119" s="28">
        <f t="shared" si="30"/>
        <v>0</v>
      </c>
      <c r="G119" s="28">
        <f t="shared" si="30"/>
        <v>0</v>
      </c>
      <c r="H119" s="28">
        <f t="shared" si="30"/>
        <v>0</v>
      </c>
      <c r="I119" s="28">
        <f t="shared" si="30"/>
        <v>0</v>
      </c>
      <c r="J119" s="28">
        <f t="shared" si="30"/>
        <v>0</v>
      </c>
      <c r="K119" s="28">
        <f t="shared" si="30"/>
        <v>0</v>
      </c>
      <c r="L119" s="28">
        <f t="shared" si="30"/>
        <v>0</v>
      </c>
      <c r="M119" s="28">
        <f t="shared" si="30"/>
        <v>0</v>
      </c>
      <c r="N119" s="28">
        <f t="shared" si="30"/>
        <v>0</v>
      </c>
      <c r="O119" s="28">
        <f t="shared" si="30"/>
        <v>0</v>
      </c>
      <c r="P119" s="28">
        <f t="shared" si="30"/>
        <v>0</v>
      </c>
      <c r="Q119" s="28">
        <f t="shared" si="30"/>
        <v>13638</v>
      </c>
      <c r="R119" s="28">
        <f t="shared" si="30"/>
        <v>0</v>
      </c>
      <c r="S119" s="28">
        <f t="shared" si="30"/>
        <v>0</v>
      </c>
      <c r="T119" s="28">
        <f t="shared" si="30"/>
        <v>0</v>
      </c>
      <c r="U119" s="28">
        <f t="shared" si="30"/>
        <v>0</v>
      </c>
      <c r="V119" s="28">
        <f t="shared" si="30"/>
        <v>0</v>
      </c>
      <c r="W119" s="28">
        <f t="shared" si="30"/>
        <v>0</v>
      </c>
      <c r="X119" s="28">
        <f t="shared" si="30"/>
        <v>0</v>
      </c>
      <c r="Y119" s="28">
        <f t="shared" si="30"/>
        <v>13638</v>
      </c>
      <c r="Z119" s="28">
        <f t="shared" si="30"/>
        <v>0</v>
      </c>
      <c r="AA119" s="28">
        <f t="shared" si="30"/>
        <v>0</v>
      </c>
      <c r="AB119" s="28">
        <f t="shared" si="30"/>
        <v>0</v>
      </c>
      <c r="AC119" s="28">
        <f t="shared" si="30"/>
        <v>0</v>
      </c>
      <c r="AD119" s="28">
        <f t="shared" si="30"/>
        <v>0</v>
      </c>
      <c r="AE119" s="28">
        <f t="shared" si="30"/>
        <v>0</v>
      </c>
      <c r="AF119" s="28">
        <f t="shared" si="30"/>
        <v>0</v>
      </c>
      <c r="AG119" s="28">
        <f t="shared" si="30"/>
        <v>13638</v>
      </c>
      <c r="AH119" s="28">
        <f t="shared" si="30"/>
        <v>0</v>
      </c>
      <c r="AI119" s="28">
        <f t="shared" si="30"/>
        <v>0</v>
      </c>
      <c r="AJ119" s="28">
        <f t="shared" si="30"/>
        <v>0</v>
      </c>
      <c r="AK119" s="28">
        <f t="shared" si="30"/>
        <v>0</v>
      </c>
      <c r="AL119" s="28">
        <f t="shared" si="30"/>
        <v>0</v>
      </c>
      <c r="AM119" s="28">
        <f t="shared" si="30"/>
        <v>0</v>
      </c>
      <c r="AN119" s="28">
        <f t="shared" si="30"/>
        <v>0</v>
      </c>
      <c r="AO119" s="28">
        <f t="shared" si="30"/>
        <v>13638</v>
      </c>
      <c r="AP119" s="28">
        <f t="shared" si="30"/>
        <v>0</v>
      </c>
      <c r="AQ119" s="28">
        <f t="shared" si="30"/>
        <v>0</v>
      </c>
      <c r="AR119" s="28">
        <f t="shared" si="30"/>
        <v>0</v>
      </c>
      <c r="AS119" s="28">
        <f t="shared" si="30"/>
        <v>0</v>
      </c>
      <c r="AT119" s="28">
        <f t="shared" si="30"/>
        <v>0</v>
      </c>
      <c r="AU119" s="28">
        <f t="shared" si="30"/>
        <v>0</v>
      </c>
    </row>
    <row r="120" spans="2:47" hidden="1" outlineLevel="1">
      <c r="B120" s="25">
        <v>2031</v>
      </c>
      <c r="C120" s="98">
        <v>14207</v>
      </c>
      <c r="D120" s="28">
        <f t="shared" si="28"/>
        <v>0</v>
      </c>
      <c r="E120" s="28">
        <f t="shared" si="30"/>
        <v>0</v>
      </c>
      <c r="F120" s="28">
        <f t="shared" si="30"/>
        <v>0</v>
      </c>
      <c r="G120" s="28">
        <f t="shared" si="30"/>
        <v>0</v>
      </c>
      <c r="H120" s="28">
        <f t="shared" si="30"/>
        <v>0</v>
      </c>
      <c r="I120" s="28">
        <f t="shared" si="30"/>
        <v>0</v>
      </c>
      <c r="J120" s="28">
        <f t="shared" si="30"/>
        <v>0</v>
      </c>
      <c r="K120" s="28">
        <f t="shared" si="30"/>
        <v>0</v>
      </c>
      <c r="L120" s="28">
        <f t="shared" si="30"/>
        <v>0</v>
      </c>
      <c r="M120" s="28">
        <f t="shared" si="30"/>
        <v>0</v>
      </c>
      <c r="N120" s="28">
        <f t="shared" si="30"/>
        <v>0</v>
      </c>
      <c r="O120" s="28">
        <f t="shared" si="30"/>
        <v>0</v>
      </c>
      <c r="P120" s="28">
        <f t="shared" si="30"/>
        <v>0</v>
      </c>
      <c r="Q120" s="28">
        <f t="shared" si="30"/>
        <v>0</v>
      </c>
      <c r="R120" s="28">
        <f t="shared" si="30"/>
        <v>14207</v>
      </c>
      <c r="S120" s="28">
        <f t="shared" si="30"/>
        <v>0</v>
      </c>
      <c r="T120" s="28">
        <f t="shared" si="30"/>
        <v>0</v>
      </c>
      <c r="U120" s="28">
        <f t="shared" si="30"/>
        <v>0</v>
      </c>
      <c r="V120" s="28">
        <f t="shared" si="30"/>
        <v>0</v>
      </c>
      <c r="W120" s="28">
        <f t="shared" si="30"/>
        <v>0</v>
      </c>
      <c r="X120" s="28">
        <f t="shared" si="30"/>
        <v>0</v>
      </c>
      <c r="Y120" s="28">
        <f t="shared" si="30"/>
        <v>0</v>
      </c>
      <c r="Z120" s="28">
        <f t="shared" si="30"/>
        <v>14207</v>
      </c>
      <c r="AA120" s="28">
        <f t="shared" si="30"/>
        <v>0</v>
      </c>
      <c r="AB120" s="28">
        <f t="shared" si="30"/>
        <v>0</v>
      </c>
      <c r="AC120" s="28">
        <f t="shared" si="30"/>
        <v>0</v>
      </c>
      <c r="AD120" s="28">
        <f t="shared" si="30"/>
        <v>0</v>
      </c>
      <c r="AE120" s="28">
        <f t="shared" si="30"/>
        <v>0</v>
      </c>
      <c r="AF120" s="28">
        <f t="shared" si="30"/>
        <v>0</v>
      </c>
      <c r="AG120" s="28">
        <f t="shared" si="30"/>
        <v>0</v>
      </c>
      <c r="AH120" s="28">
        <f t="shared" si="30"/>
        <v>14207</v>
      </c>
      <c r="AI120" s="28">
        <f t="shared" si="30"/>
        <v>0</v>
      </c>
      <c r="AJ120" s="28">
        <f t="shared" si="30"/>
        <v>0</v>
      </c>
      <c r="AK120" s="28">
        <f t="shared" si="30"/>
        <v>0</v>
      </c>
      <c r="AL120" s="28">
        <f t="shared" si="30"/>
        <v>0</v>
      </c>
      <c r="AM120" s="28">
        <f t="shared" si="30"/>
        <v>0</v>
      </c>
      <c r="AN120" s="28">
        <f t="shared" si="30"/>
        <v>0</v>
      </c>
      <c r="AO120" s="28">
        <f t="shared" si="30"/>
        <v>0</v>
      </c>
      <c r="AP120" s="28">
        <f t="shared" si="30"/>
        <v>14207</v>
      </c>
      <c r="AQ120" s="28">
        <f t="shared" si="30"/>
        <v>0</v>
      </c>
      <c r="AR120" s="28">
        <f t="shared" si="30"/>
        <v>0</v>
      </c>
      <c r="AS120" s="28">
        <f t="shared" si="30"/>
        <v>0</v>
      </c>
      <c r="AT120" s="28">
        <f t="shared" si="30"/>
        <v>0</v>
      </c>
      <c r="AU120" s="28">
        <f t="shared" si="30"/>
        <v>0</v>
      </c>
    </row>
    <row r="121" spans="2:47" hidden="1" outlineLevel="1">
      <c r="B121" s="25">
        <v>2032</v>
      </c>
      <c r="C121" s="98">
        <v>14103</v>
      </c>
      <c r="D121" s="28">
        <f t="shared" si="28"/>
        <v>0</v>
      </c>
      <c r="E121" s="28">
        <f t="shared" si="30"/>
        <v>0</v>
      </c>
      <c r="F121" s="28">
        <f t="shared" si="30"/>
        <v>0</v>
      </c>
      <c r="G121" s="28">
        <f t="shared" si="30"/>
        <v>0</v>
      </c>
      <c r="H121" s="28">
        <f t="shared" si="30"/>
        <v>0</v>
      </c>
      <c r="I121" s="28">
        <f t="shared" si="30"/>
        <v>0</v>
      </c>
      <c r="J121" s="28">
        <f t="shared" si="30"/>
        <v>0</v>
      </c>
      <c r="K121" s="28">
        <f t="shared" si="30"/>
        <v>0</v>
      </c>
      <c r="L121" s="28">
        <f t="shared" si="30"/>
        <v>0</v>
      </c>
      <c r="M121" s="28">
        <f t="shared" si="30"/>
        <v>0</v>
      </c>
      <c r="N121" s="28">
        <f t="shared" si="30"/>
        <v>0</v>
      </c>
      <c r="O121" s="28">
        <f t="shared" si="30"/>
        <v>0</v>
      </c>
      <c r="P121" s="28">
        <f t="shared" si="30"/>
        <v>0</v>
      </c>
      <c r="Q121" s="28">
        <f t="shared" si="30"/>
        <v>0</v>
      </c>
      <c r="R121" s="28">
        <f t="shared" si="30"/>
        <v>0</v>
      </c>
      <c r="S121" s="28">
        <f t="shared" si="30"/>
        <v>14103</v>
      </c>
      <c r="T121" s="28">
        <f t="shared" si="30"/>
        <v>0</v>
      </c>
      <c r="U121" s="28">
        <f t="shared" si="30"/>
        <v>0</v>
      </c>
      <c r="V121" s="28">
        <f t="shared" si="30"/>
        <v>0</v>
      </c>
      <c r="W121" s="28">
        <f t="shared" si="30"/>
        <v>0</v>
      </c>
      <c r="X121" s="28">
        <f t="shared" si="30"/>
        <v>0</v>
      </c>
      <c r="Y121" s="28">
        <f t="shared" si="30"/>
        <v>0</v>
      </c>
      <c r="Z121" s="28">
        <f t="shared" si="30"/>
        <v>0</v>
      </c>
      <c r="AA121" s="28">
        <f t="shared" si="30"/>
        <v>14103</v>
      </c>
      <c r="AB121" s="28">
        <f t="shared" si="30"/>
        <v>0</v>
      </c>
      <c r="AC121" s="28">
        <f t="shared" si="30"/>
        <v>0</v>
      </c>
      <c r="AD121" s="28">
        <f t="shared" si="30"/>
        <v>0</v>
      </c>
      <c r="AE121" s="28">
        <f t="shared" si="30"/>
        <v>0</v>
      </c>
      <c r="AF121" s="28">
        <f t="shared" si="30"/>
        <v>0</v>
      </c>
      <c r="AG121" s="28">
        <f t="shared" si="30"/>
        <v>0</v>
      </c>
      <c r="AH121" s="28">
        <f t="shared" si="30"/>
        <v>0</v>
      </c>
      <c r="AI121" s="28">
        <f t="shared" si="30"/>
        <v>14103</v>
      </c>
      <c r="AJ121" s="28">
        <f t="shared" si="30"/>
        <v>0</v>
      </c>
      <c r="AK121" s="28">
        <f t="shared" si="30"/>
        <v>0</v>
      </c>
      <c r="AL121" s="28">
        <f t="shared" si="30"/>
        <v>0</v>
      </c>
      <c r="AM121" s="28">
        <f t="shared" si="30"/>
        <v>0</v>
      </c>
      <c r="AN121" s="28">
        <f t="shared" si="30"/>
        <v>0</v>
      </c>
      <c r="AO121" s="28">
        <f t="shared" si="30"/>
        <v>0</v>
      </c>
      <c r="AP121" s="28">
        <f t="shared" si="30"/>
        <v>0</v>
      </c>
      <c r="AQ121" s="28">
        <f t="shared" si="30"/>
        <v>14103</v>
      </c>
      <c r="AR121" s="28">
        <f t="shared" si="30"/>
        <v>0</v>
      </c>
      <c r="AS121" s="28">
        <f t="shared" si="30"/>
        <v>0</v>
      </c>
      <c r="AT121" s="28">
        <f t="shared" si="30"/>
        <v>0</v>
      </c>
      <c r="AU121" s="28">
        <f t="shared" si="30"/>
        <v>0</v>
      </c>
    </row>
    <row r="122" spans="2:47" hidden="1" outlineLevel="1">
      <c r="B122" s="25">
        <v>2033</v>
      </c>
      <c r="C122" s="98">
        <v>13794</v>
      </c>
      <c r="D122" s="28">
        <f t="shared" si="28"/>
        <v>0</v>
      </c>
      <c r="E122" s="28">
        <f t="shared" si="30"/>
        <v>0</v>
      </c>
      <c r="F122" s="28">
        <f t="shared" si="30"/>
        <v>0</v>
      </c>
      <c r="G122" s="28">
        <f t="shared" si="30"/>
        <v>0</v>
      </c>
      <c r="H122" s="28">
        <f t="shared" si="30"/>
        <v>0</v>
      </c>
      <c r="I122" s="28">
        <f t="shared" si="30"/>
        <v>0</v>
      </c>
      <c r="J122" s="28">
        <f t="shared" si="30"/>
        <v>0</v>
      </c>
      <c r="K122" s="28">
        <f t="shared" si="30"/>
        <v>0</v>
      </c>
      <c r="L122" s="28">
        <f t="shared" si="30"/>
        <v>0</v>
      </c>
      <c r="M122" s="28">
        <f t="shared" si="30"/>
        <v>0</v>
      </c>
      <c r="N122" s="28">
        <f t="shared" si="30"/>
        <v>0</v>
      </c>
      <c r="O122" s="28">
        <f t="shared" si="30"/>
        <v>0</v>
      </c>
      <c r="P122" s="28">
        <f t="shared" si="30"/>
        <v>0</v>
      </c>
      <c r="Q122" s="28">
        <f t="shared" si="30"/>
        <v>0</v>
      </c>
      <c r="R122" s="28">
        <f t="shared" si="30"/>
        <v>0</v>
      </c>
      <c r="S122" s="28">
        <f t="shared" si="30"/>
        <v>0</v>
      </c>
      <c r="T122" s="28">
        <f t="shared" si="30"/>
        <v>13794</v>
      </c>
      <c r="U122" s="28">
        <f t="shared" si="30"/>
        <v>0</v>
      </c>
      <c r="V122" s="28">
        <f t="shared" si="30"/>
        <v>0</v>
      </c>
      <c r="W122" s="28">
        <f t="shared" si="30"/>
        <v>0</v>
      </c>
      <c r="X122" s="28">
        <f t="shared" si="30"/>
        <v>0</v>
      </c>
      <c r="Y122" s="28">
        <f t="shared" si="30"/>
        <v>0</v>
      </c>
      <c r="Z122" s="28">
        <f t="shared" si="30"/>
        <v>0</v>
      </c>
      <c r="AA122" s="28">
        <f t="shared" si="30"/>
        <v>0</v>
      </c>
      <c r="AB122" s="28">
        <f t="shared" si="30"/>
        <v>13794</v>
      </c>
      <c r="AC122" s="28">
        <f t="shared" si="30"/>
        <v>0</v>
      </c>
      <c r="AD122" s="28">
        <f t="shared" si="30"/>
        <v>0</v>
      </c>
      <c r="AE122" s="28">
        <f t="shared" si="30"/>
        <v>0</v>
      </c>
      <c r="AF122" s="28">
        <f t="shared" si="30"/>
        <v>0</v>
      </c>
      <c r="AG122" s="28">
        <f t="shared" si="30"/>
        <v>0</v>
      </c>
      <c r="AH122" s="28">
        <f t="shared" si="30"/>
        <v>0</v>
      </c>
      <c r="AI122" s="28">
        <f t="shared" si="30"/>
        <v>0</v>
      </c>
      <c r="AJ122" s="28">
        <f t="shared" si="30"/>
        <v>13794</v>
      </c>
      <c r="AK122" s="28">
        <f t="shared" si="30"/>
        <v>0</v>
      </c>
      <c r="AL122" s="28">
        <f t="shared" si="30"/>
        <v>0</v>
      </c>
      <c r="AM122" s="28">
        <f t="shared" si="30"/>
        <v>0</v>
      </c>
      <c r="AN122" s="28">
        <f t="shared" si="30"/>
        <v>0</v>
      </c>
      <c r="AO122" s="28">
        <f t="shared" si="30"/>
        <v>0</v>
      </c>
      <c r="AP122" s="28">
        <f t="shared" si="30"/>
        <v>0</v>
      </c>
      <c r="AQ122" s="28">
        <f t="shared" si="30"/>
        <v>0</v>
      </c>
      <c r="AR122" s="28">
        <f t="shared" si="30"/>
        <v>13794</v>
      </c>
      <c r="AS122" s="28">
        <f t="shared" si="30"/>
        <v>0</v>
      </c>
      <c r="AT122" s="28">
        <f t="shared" si="30"/>
        <v>0</v>
      </c>
      <c r="AU122" s="28">
        <f t="shared" si="30"/>
        <v>0</v>
      </c>
    </row>
    <row r="123" spans="2:47" hidden="1" outlineLevel="1">
      <c r="B123" s="25">
        <v>2034</v>
      </c>
      <c r="C123" s="98">
        <v>14000</v>
      </c>
      <c r="D123" s="28">
        <f t="shared" si="28"/>
        <v>0</v>
      </c>
      <c r="E123" s="28">
        <f t="shared" si="30"/>
        <v>0</v>
      </c>
      <c r="F123" s="28">
        <f t="shared" si="30"/>
        <v>0</v>
      </c>
      <c r="G123" s="28">
        <f t="shared" si="30"/>
        <v>0</v>
      </c>
      <c r="H123" s="28">
        <f t="shared" si="30"/>
        <v>0</v>
      </c>
      <c r="I123" s="28">
        <f t="shared" si="30"/>
        <v>0</v>
      </c>
      <c r="J123" s="28">
        <f t="shared" si="30"/>
        <v>0</v>
      </c>
      <c r="K123" s="28">
        <f t="shared" si="30"/>
        <v>0</v>
      </c>
      <c r="L123" s="28">
        <f t="shared" si="30"/>
        <v>0</v>
      </c>
      <c r="M123" s="28">
        <f t="shared" si="30"/>
        <v>0</v>
      </c>
      <c r="N123" s="28">
        <f t="shared" si="30"/>
        <v>0</v>
      </c>
      <c r="O123" s="28">
        <f t="shared" si="30"/>
        <v>0</v>
      </c>
      <c r="P123" s="28">
        <f t="shared" si="30"/>
        <v>0</v>
      </c>
      <c r="Q123" s="28">
        <f t="shared" si="30"/>
        <v>0</v>
      </c>
      <c r="R123" s="28">
        <f t="shared" si="30"/>
        <v>0</v>
      </c>
      <c r="S123" s="28">
        <f t="shared" si="30"/>
        <v>0</v>
      </c>
      <c r="T123" s="28">
        <f t="shared" si="30"/>
        <v>0</v>
      </c>
      <c r="U123" s="28">
        <f t="shared" si="30"/>
        <v>14000</v>
      </c>
      <c r="V123" s="28">
        <f t="shared" si="30"/>
        <v>0</v>
      </c>
      <c r="W123" s="28">
        <f t="shared" si="30"/>
        <v>0</v>
      </c>
      <c r="X123" s="28">
        <f t="shared" si="30"/>
        <v>0</v>
      </c>
      <c r="Y123" s="28">
        <f t="shared" si="30"/>
        <v>0</v>
      </c>
      <c r="Z123" s="28">
        <f t="shared" si="30"/>
        <v>0</v>
      </c>
      <c r="AA123" s="28">
        <f t="shared" si="30"/>
        <v>0</v>
      </c>
      <c r="AB123" s="28">
        <f t="shared" si="30"/>
        <v>0</v>
      </c>
      <c r="AC123" s="28">
        <f t="shared" si="30"/>
        <v>14000</v>
      </c>
      <c r="AD123" s="28">
        <f t="shared" si="30"/>
        <v>0</v>
      </c>
      <c r="AE123" s="28">
        <f t="shared" si="30"/>
        <v>0</v>
      </c>
      <c r="AF123" s="28">
        <f t="shared" si="30"/>
        <v>0</v>
      </c>
      <c r="AG123" s="28">
        <f t="shared" si="30"/>
        <v>0</v>
      </c>
      <c r="AH123" s="28">
        <f t="shared" si="30"/>
        <v>0</v>
      </c>
      <c r="AI123" s="28">
        <f t="shared" si="30"/>
        <v>0</v>
      </c>
      <c r="AJ123" s="28">
        <f t="shared" si="30"/>
        <v>0</v>
      </c>
      <c r="AK123" s="28">
        <f t="shared" si="30"/>
        <v>14000</v>
      </c>
      <c r="AL123" s="28">
        <f t="shared" si="30"/>
        <v>0</v>
      </c>
      <c r="AM123" s="28">
        <f t="shared" si="30"/>
        <v>0</v>
      </c>
      <c r="AN123" s="28">
        <f t="shared" si="30"/>
        <v>0</v>
      </c>
      <c r="AO123" s="28">
        <f t="shared" si="30"/>
        <v>0</v>
      </c>
      <c r="AP123" s="28">
        <f t="shared" si="30"/>
        <v>0</v>
      </c>
      <c r="AQ123" s="28">
        <f t="shared" si="30"/>
        <v>0</v>
      </c>
      <c r="AR123" s="28">
        <f t="shared" si="30"/>
        <v>0</v>
      </c>
      <c r="AS123" s="28">
        <f t="shared" si="30"/>
        <v>14000</v>
      </c>
      <c r="AT123" s="28">
        <f t="shared" si="30"/>
        <v>0</v>
      </c>
      <c r="AU123" s="28">
        <f t="shared" si="30"/>
        <v>0</v>
      </c>
    </row>
    <row r="124" spans="2:47" hidden="1" outlineLevel="1">
      <c r="B124" s="25">
        <v>2035</v>
      </c>
      <c r="C124" s="98">
        <v>13933</v>
      </c>
      <c r="D124" s="28">
        <f t="shared" si="28"/>
        <v>0</v>
      </c>
      <c r="E124" s="28">
        <f t="shared" si="30"/>
        <v>0</v>
      </c>
      <c r="F124" s="28">
        <f t="shared" si="30"/>
        <v>0</v>
      </c>
      <c r="G124" s="28">
        <f t="shared" si="30"/>
        <v>0</v>
      </c>
      <c r="H124" s="28">
        <f t="shared" si="30"/>
        <v>0</v>
      </c>
      <c r="I124" s="28">
        <f t="shared" si="30"/>
        <v>0</v>
      </c>
      <c r="J124" s="28">
        <f t="shared" si="30"/>
        <v>0</v>
      </c>
      <c r="K124" s="28">
        <f t="shared" ref="E124:AU130" si="31">+IF(K$105&lt;$B124,0,IF(MOD(K$105-$B124,$D$90)=0,1,0))*$C124</f>
        <v>0</v>
      </c>
      <c r="L124" s="28">
        <f t="shared" si="31"/>
        <v>0</v>
      </c>
      <c r="M124" s="28">
        <f t="shared" si="31"/>
        <v>0</v>
      </c>
      <c r="N124" s="28">
        <f t="shared" si="31"/>
        <v>0</v>
      </c>
      <c r="O124" s="28">
        <f t="shared" si="31"/>
        <v>0</v>
      </c>
      <c r="P124" s="28">
        <f t="shared" si="31"/>
        <v>0</v>
      </c>
      <c r="Q124" s="28">
        <f t="shared" si="31"/>
        <v>0</v>
      </c>
      <c r="R124" s="28">
        <f t="shared" si="31"/>
        <v>0</v>
      </c>
      <c r="S124" s="28">
        <f t="shared" si="31"/>
        <v>0</v>
      </c>
      <c r="T124" s="28">
        <f t="shared" si="31"/>
        <v>0</v>
      </c>
      <c r="U124" s="28">
        <f t="shared" si="31"/>
        <v>0</v>
      </c>
      <c r="V124" s="28">
        <f t="shared" si="31"/>
        <v>13933</v>
      </c>
      <c r="W124" s="28">
        <f t="shared" si="31"/>
        <v>0</v>
      </c>
      <c r="X124" s="28">
        <f t="shared" si="31"/>
        <v>0</v>
      </c>
      <c r="Y124" s="28">
        <f t="shared" si="31"/>
        <v>0</v>
      </c>
      <c r="Z124" s="28">
        <f t="shared" si="31"/>
        <v>0</v>
      </c>
      <c r="AA124" s="28">
        <f t="shared" si="31"/>
        <v>0</v>
      </c>
      <c r="AB124" s="28">
        <f t="shared" si="31"/>
        <v>0</v>
      </c>
      <c r="AC124" s="28">
        <f t="shared" si="31"/>
        <v>0</v>
      </c>
      <c r="AD124" s="28">
        <f t="shared" si="31"/>
        <v>13933</v>
      </c>
      <c r="AE124" s="28">
        <f t="shared" si="31"/>
        <v>0</v>
      </c>
      <c r="AF124" s="28">
        <f t="shared" si="31"/>
        <v>0</v>
      </c>
      <c r="AG124" s="28">
        <f t="shared" si="31"/>
        <v>0</v>
      </c>
      <c r="AH124" s="28">
        <f t="shared" si="31"/>
        <v>0</v>
      </c>
      <c r="AI124" s="28">
        <f t="shared" si="31"/>
        <v>0</v>
      </c>
      <c r="AJ124" s="28">
        <f t="shared" si="31"/>
        <v>0</v>
      </c>
      <c r="AK124" s="28">
        <f t="shared" si="31"/>
        <v>0</v>
      </c>
      <c r="AL124" s="28">
        <f t="shared" si="31"/>
        <v>13933</v>
      </c>
      <c r="AM124" s="28">
        <f t="shared" si="31"/>
        <v>0</v>
      </c>
      <c r="AN124" s="28">
        <f t="shared" si="31"/>
        <v>0</v>
      </c>
      <c r="AO124" s="28">
        <f t="shared" si="31"/>
        <v>0</v>
      </c>
      <c r="AP124" s="28">
        <f t="shared" si="31"/>
        <v>0</v>
      </c>
      <c r="AQ124" s="28">
        <f t="shared" si="31"/>
        <v>0</v>
      </c>
      <c r="AR124" s="28">
        <f t="shared" si="31"/>
        <v>0</v>
      </c>
      <c r="AS124" s="28">
        <f t="shared" si="31"/>
        <v>0</v>
      </c>
      <c r="AT124" s="28">
        <f t="shared" si="31"/>
        <v>13933</v>
      </c>
      <c r="AU124" s="28">
        <f t="shared" si="31"/>
        <v>0</v>
      </c>
    </row>
    <row r="125" spans="2:47" hidden="1" outlineLevel="1">
      <c r="B125" s="25">
        <v>2036</v>
      </c>
      <c r="C125" s="98">
        <v>15224</v>
      </c>
      <c r="D125" s="28">
        <f t="shared" si="28"/>
        <v>0</v>
      </c>
      <c r="E125" s="28">
        <f t="shared" si="31"/>
        <v>0</v>
      </c>
      <c r="F125" s="28">
        <f t="shared" si="31"/>
        <v>0</v>
      </c>
      <c r="G125" s="28">
        <f t="shared" si="31"/>
        <v>0</v>
      </c>
      <c r="H125" s="28">
        <f t="shared" si="31"/>
        <v>0</v>
      </c>
      <c r="I125" s="28">
        <f t="shared" si="31"/>
        <v>0</v>
      </c>
      <c r="J125" s="28">
        <f t="shared" si="31"/>
        <v>0</v>
      </c>
      <c r="K125" s="28">
        <f t="shared" si="31"/>
        <v>0</v>
      </c>
      <c r="L125" s="28">
        <f t="shared" si="31"/>
        <v>0</v>
      </c>
      <c r="M125" s="28">
        <f t="shared" si="31"/>
        <v>0</v>
      </c>
      <c r="N125" s="28">
        <f t="shared" si="31"/>
        <v>0</v>
      </c>
      <c r="O125" s="28">
        <f t="shared" si="31"/>
        <v>0</v>
      </c>
      <c r="P125" s="28">
        <f t="shared" si="31"/>
        <v>0</v>
      </c>
      <c r="Q125" s="28">
        <f t="shared" si="31"/>
        <v>0</v>
      </c>
      <c r="R125" s="28">
        <f t="shared" si="31"/>
        <v>0</v>
      </c>
      <c r="S125" s="28">
        <f t="shared" si="31"/>
        <v>0</v>
      </c>
      <c r="T125" s="28">
        <f t="shared" si="31"/>
        <v>0</v>
      </c>
      <c r="U125" s="28">
        <f t="shared" si="31"/>
        <v>0</v>
      </c>
      <c r="V125" s="28">
        <f t="shared" si="31"/>
        <v>0</v>
      </c>
      <c r="W125" s="28">
        <f t="shared" si="31"/>
        <v>15224</v>
      </c>
      <c r="X125" s="28">
        <f t="shared" si="31"/>
        <v>0</v>
      </c>
      <c r="Y125" s="28">
        <f t="shared" si="31"/>
        <v>0</v>
      </c>
      <c r="Z125" s="28">
        <f t="shared" si="31"/>
        <v>0</v>
      </c>
      <c r="AA125" s="28">
        <f t="shared" si="31"/>
        <v>0</v>
      </c>
      <c r="AB125" s="28">
        <f t="shared" si="31"/>
        <v>0</v>
      </c>
      <c r="AC125" s="28">
        <f t="shared" si="31"/>
        <v>0</v>
      </c>
      <c r="AD125" s="28">
        <f t="shared" si="31"/>
        <v>0</v>
      </c>
      <c r="AE125" s="28">
        <f t="shared" si="31"/>
        <v>15224</v>
      </c>
      <c r="AF125" s="28">
        <f t="shared" si="31"/>
        <v>0</v>
      </c>
      <c r="AG125" s="28">
        <f t="shared" si="31"/>
        <v>0</v>
      </c>
      <c r="AH125" s="28">
        <f t="shared" si="31"/>
        <v>0</v>
      </c>
      <c r="AI125" s="28">
        <f t="shared" si="31"/>
        <v>0</v>
      </c>
      <c r="AJ125" s="28">
        <f t="shared" si="31"/>
        <v>0</v>
      </c>
      <c r="AK125" s="28">
        <f t="shared" si="31"/>
        <v>0</v>
      </c>
      <c r="AL125" s="28">
        <f t="shared" si="31"/>
        <v>0</v>
      </c>
      <c r="AM125" s="28">
        <f t="shared" si="31"/>
        <v>15224</v>
      </c>
      <c r="AN125" s="28">
        <f t="shared" si="31"/>
        <v>0</v>
      </c>
      <c r="AO125" s="28">
        <f t="shared" si="31"/>
        <v>0</v>
      </c>
      <c r="AP125" s="28">
        <f t="shared" si="31"/>
        <v>0</v>
      </c>
      <c r="AQ125" s="28">
        <f t="shared" si="31"/>
        <v>0</v>
      </c>
      <c r="AR125" s="28">
        <f t="shared" si="31"/>
        <v>0</v>
      </c>
      <c r="AS125" s="28">
        <f t="shared" si="31"/>
        <v>0</v>
      </c>
      <c r="AT125" s="28">
        <f t="shared" si="31"/>
        <v>0</v>
      </c>
      <c r="AU125" s="28">
        <f t="shared" si="31"/>
        <v>15224</v>
      </c>
    </row>
    <row r="126" spans="2:47" hidden="1" outlineLevel="1">
      <c r="B126" s="25">
        <v>2037</v>
      </c>
      <c r="C126" s="98">
        <v>14627</v>
      </c>
      <c r="D126" s="28">
        <f t="shared" si="28"/>
        <v>0</v>
      </c>
      <c r="E126" s="28">
        <f t="shared" si="31"/>
        <v>0</v>
      </c>
      <c r="F126" s="28">
        <f t="shared" si="31"/>
        <v>0</v>
      </c>
      <c r="G126" s="28">
        <f t="shared" si="31"/>
        <v>0</v>
      </c>
      <c r="H126" s="28">
        <f t="shared" si="31"/>
        <v>0</v>
      </c>
      <c r="I126" s="28">
        <f t="shared" si="31"/>
        <v>0</v>
      </c>
      <c r="J126" s="28">
        <f t="shared" si="31"/>
        <v>0</v>
      </c>
      <c r="K126" s="28">
        <f t="shared" si="31"/>
        <v>0</v>
      </c>
      <c r="L126" s="28">
        <f t="shared" si="31"/>
        <v>0</v>
      </c>
      <c r="M126" s="28">
        <f t="shared" si="31"/>
        <v>0</v>
      </c>
      <c r="N126" s="28">
        <f t="shared" si="31"/>
        <v>0</v>
      </c>
      <c r="O126" s="28">
        <f t="shared" si="31"/>
        <v>0</v>
      </c>
      <c r="P126" s="28">
        <f t="shared" si="31"/>
        <v>0</v>
      </c>
      <c r="Q126" s="28">
        <f t="shared" si="31"/>
        <v>0</v>
      </c>
      <c r="R126" s="28">
        <f t="shared" si="31"/>
        <v>0</v>
      </c>
      <c r="S126" s="28">
        <f t="shared" si="31"/>
        <v>0</v>
      </c>
      <c r="T126" s="28">
        <f t="shared" si="31"/>
        <v>0</v>
      </c>
      <c r="U126" s="28">
        <f t="shared" si="31"/>
        <v>0</v>
      </c>
      <c r="V126" s="28">
        <f t="shared" si="31"/>
        <v>0</v>
      </c>
      <c r="W126" s="28">
        <f t="shared" si="31"/>
        <v>0</v>
      </c>
      <c r="X126" s="28">
        <f t="shared" si="31"/>
        <v>14627</v>
      </c>
      <c r="Y126" s="28">
        <f t="shared" si="31"/>
        <v>0</v>
      </c>
      <c r="Z126" s="28">
        <f t="shared" si="31"/>
        <v>0</v>
      </c>
      <c r="AA126" s="28">
        <f t="shared" si="31"/>
        <v>0</v>
      </c>
      <c r="AB126" s="28">
        <f t="shared" si="31"/>
        <v>0</v>
      </c>
      <c r="AC126" s="28">
        <f t="shared" si="31"/>
        <v>0</v>
      </c>
      <c r="AD126" s="28">
        <f t="shared" si="31"/>
        <v>0</v>
      </c>
      <c r="AE126" s="28">
        <f t="shared" si="31"/>
        <v>0</v>
      </c>
      <c r="AF126" s="28">
        <f t="shared" si="31"/>
        <v>14627</v>
      </c>
      <c r="AG126" s="28">
        <f t="shared" si="31"/>
        <v>0</v>
      </c>
      <c r="AH126" s="28">
        <f t="shared" si="31"/>
        <v>0</v>
      </c>
      <c r="AI126" s="28">
        <f t="shared" si="31"/>
        <v>0</v>
      </c>
      <c r="AJ126" s="28">
        <f t="shared" si="31"/>
        <v>0</v>
      </c>
      <c r="AK126" s="28">
        <f t="shared" si="31"/>
        <v>0</v>
      </c>
      <c r="AL126" s="28">
        <f t="shared" si="31"/>
        <v>0</v>
      </c>
      <c r="AM126" s="28">
        <f t="shared" si="31"/>
        <v>0</v>
      </c>
      <c r="AN126" s="28">
        <f t="shared" si="31"/>
        <v>14627</v>
      </c>
      <c r="AO126" s="28">
        <f t="shared" si="31"/>
        <v>0</v>
      </c>
      <c r="AP126" s="28">
        <f t="shared" si="31"/>
        <v>0</v>
      </c>
      <c r="AQ126" s="28">
        <f t="shared" si="31"/>
        <v>0</v>
      </c>
      <c r="AR126" s="28">
        <f t="shared" si="31"/>
        <v>0</v>
      </c>
      <c r="AS126" s="28">
        <f t="shared" si="31"/>
        <v>0</v>
      </c>
      <c r="AT126" s="28">
        <f t="shared" si="31"/>
        <v>0</v>
      </c>
      <c r="AU126" s="28">
        <f t="shared" si="31"/>
        <v>0</v>
      </c>
    </row>
    <row r="127" spans="2:47" hidden="1" outlineLevel="1">
      <c r="B127" s="25">
        <v>2038</v>
      </c>
      <c r="C127" s="98">
        <v>15257</v>
      </c>
      <c r="D127" s="28">
        <f t="shared" si="28"/>
        <v>0</v>
      </c>
      <c r="E127" s="28">
        <f t="shared" si="31"/>
        <v>0</v>
      </c>
      <c r="F127" s="28">
        <f t="shared" si="31"/>
        <v>0</v>
      </c>
      <c r="G127" s="28">
        <f t="shared" si="31"/>
        <v>0</v>
      </c>
      <c r="H127" s="28">
        <f t="shared" si="31"/>
        <v>0</v>
      </c>
      <c r="I127" s="28">
        <f t="shared" si="31"/>
        <v>0</v>
      </c>
      <c r="J127" s="28">
        <f t="shared" si="31"/>
        <v>0</v>
      </c>
      <c r="K127" s="28">
        <f t="shared" si="31"/>
        <v>0</v>
      </c>
      <c r="L127" s="28">
        <f t="shared" si="31"/>
        <v>0</v>
      </c>
      <c r="M127" s="28">
        <f t="shared" si="31"/>
        <v>0</v>
      </c>
      <c r="N127" s="28">
        <f t="shared" si="31"/>
        <v>0</v>
      </c>
      <c r="O127" s="28">
        <f t="shared" si="31"/>
        <v>0</v>
      </c>
      <c r="P127" s="28">
        <f t="shared" si="31"/>
        <v>0</v>
      </c>
      <c r="Q127" s="28">
        <f t="shared" si="31"/>
        <v>0</v>
      </c>
      <c r="R127" s="28">
        <f t="shared" si="31"/>
        <v>0</v>
      </c>
      <c r="S127" s="28">
        <f t="shared" si="31"/>
        <v>0</v>
      </c>
      <c r="T127" s="28">
        <f t="shared" si="31"/>
        <v>0</v>
      </c>
      <c r="U127" s="28">
        <f t="shared" si="31"/>
        <v>0</v>
      </c>
      <c r="V127" s="28">
        <f t="shared" si="31"/>
        <v>0</v>
      </c>
      <c r="W127" s="28">
        <f t="shared" si="31"/>
        <v>0</v>
      </c>
      <c r="X127" s="28">
        <f t="shared" si="31"/>
        <v>0</v>
      </c>
      <c r="Y127" s="28">
        <f t="shared" si="31"/>
        <v>15257</v>
      </c>
      <c r="Z127" s="28">
        <f t="shared" si="31"/>
        <v>0</v>
      </c>
      <c r="AA127" s="28">
        <f t="shared" si="31"/>
        <v>0</v>
      </c>
      <c r="AB127" s="28">
        <f t="shared" si="31"/>
        <v>0</v>
      </c>
      <c r="AC127" s="28">
        <f t="shared" si="31"/>
        <v>0</v>
      </c>
      <c r="AD127" s="28">
        <f t="shared" si="31"/>
        <v>0</v>
      </c>
      <c r="AE127" s="28">
        <f t="shared" si="31"/>
        <v>0</v>
      </c>
      <c r="AF127" s="28">
        <f t="shared" si="31"/>
        <v>0</v>
      </c>
      <c r="AG127" s="28">
        <f t="shared" si="31"/>
        <v>15257</v>
      </c>
      <c r="AH127" s="28">
        <f t="shared" si="31"/>
        <v>0</v>
      </c>
      <c r="AI127" s="28">
        <f t="shared" si="31"/>
        <v>0</v>
      </c>
      <c r="AJ127" s="28">
        <f t="shared" si="31"/>
        <v>0</v>
      </c>
      <c r="AK127" s="28">
        <f t="shared" si="31"/>
        <v>0</v>
      </c>
      <c r="AL127" s="28">
        <f t="shared" si="31"/>
        <v>0</v>
      </c>
      <c r="AM127" s="28">
        <f t="shared" si="31"/>
        <v>0</v>
      </c>
      <c r="AN127" s="28">
        <f t="shared" si="31"/>
        <v>0</v>
      </c>
      <c r="AO127" s="28">
        <f t="shared" si="31"/>
        <v>15257</v>
      </c>
      <c r="AP127" s="28">
        <f t="shared" si="31"/>
        <v>0</v>
      </c>
      <c r="AQ127" s="28">
        <f t="shared" si="31"/>
        <v>0</v>
      </c>
      <c r="AR127" s="28">
        <f t="shared" si="31"/>
        <v>0</v>
      </c>
      <c r="AS127" s="28">
        <f t="shared" si="31"/>
        <v>0</v>
      </c>
      <c r="AT127" s="28">
        <f t="shared" si="31"/>
        <v>0</v>
      </c>
      <c r="AU127" s="28">
        <f t="shared" si="31"/>
        <v>0</v>
      </c>
    </row>
    <row r="128" spans="2:47" hidden="1" outlineLevel="1">
      <c r="B128" s="25">
        <v>2039</v>
      </c>
      <c r="C128" s="98">
        <v>14379</v>
      </c>
      <c r="D128" s="28">
        <f t="shared" si="28"/>
        <v>0</v>
      </c>
      <c r="E128" s="28">
        <f t="shared" si="31"/>
        <v>0</v>
      </c>
      <c r="F128" s="28">
        <f t="shared" si="31"/>
        <v>0</v>
      </c>
      <c r="G128" s="28">
        <f t="shared" si="31"/>
        <v>0</v>
      </c>
      <c r="H128" s="28">
        <f t="shared" si="31"/>
        <v>0</v>
      </c>
      <c r="I128" s="28">
        <f t="shared" si="31"/>
        <v>0</v>
      </c>
      <c r="J128" s="28">
        <f t="shared" si="31"/>
        <v>0</v>
      </c>
      <c r="K128" s="28">
        <f t="shared" si="31"/>
        <v>0</v>
      </c>
      <c r="L128" s="28">
        <f t="shared" si="31"/>
        <v>0</v>
      </c>
      <c r="M128" s="28">
        <f t="shared" si="31"/>
        <v>0</v>
      </c>
      <c r="N128" s="28">
        <f t="shared" si="31"/>
        <v>0</v>
      </c>
      <c r="O128" s="28">
        <f t="shared" si="31"/>
        <v>0</v>
      </c>
      <c r="P128" s="28">
        <f t="shared" si="31"/>
        <v>0</v>
      </c>
      <c r="Q128" s="28">
        <f t="shared" si="31"/>
        <v>0</v>
      </c>
      <c r="R128" s="28">
        <f t="shared" si="31"/>
        <v>0</v>
      </c>
      <c r="S128" s="28">
        <f t="shared" si="31"/>
        <v>0</v>
      </c>
      <c r="T128" s="28">
        <f t="shared" si="31"/>
        <v>0</v>
      </c>
      <c r="U128" s="28">
        <f t="shared" si="31"/>
        <v>0</v>
      </c>
      <c r="V128" s="28">
        <f t="shared" si="31"/>
        <v>0</v>
      </c>
      <c r="W128" s="28">
        <f t="shared" si="31"/>
        <v>0</v>
      </c>
      <c r="X128" s="28">
        <f t="shared" si="31"/>
        <v>0</v>
      </c>
      <c r="Y128" s="28">
        <f t="shared" si="31"/>
        <v>0</v>
      </c>
      <c r="Z128" s="28">
        <f t="shared" si="31"/>
        <v>14379</v>
      </c>
      <c r="AA128" s="28">
        <f t="shared" si="31"/>
        <v>0</v>
      </c>
      <c r="AB128" s="28">
        <f t="shared" si="31"/>
        <v>0</v>
      </c>
      <c r="AC128" s="28">
        <f t="shared" si="31"/>
        <v>0</v>
      </c>
      <c r="AD128" s="28">
        <f t="shared" si="31"/>
        <v>0</v>
      </c>
      <c r="AE128" s="28">
        <f t="shared" si="31"/>
        <v>0</v>
      </c>
      <c r="AF128" s="28">
        <f t="shared" si="31"/>
        <v>0</v>
      </c>
      <c r="AG128" s="28">
        <f t="shared" si="31"/>
        <v>0</v>
      </c>
      <c r="AH128" s="28">
        <f t="shared" si="31"/>
        <v>14379</v>
      </c>
      <c r="AI128" s="28">
        <f t="shared" si="31"/>
        <v>0</v>
      </c>
      <c r="AJ128" s="28">
        <f t="shared" si="31"/>
        <v>0</v>
      </c>
      <c r="AK128" s="28">
        <f t="shared" si="31"/>
        <v>0</v>
      </c>
      <c r="AL128" s="28">
        <f t="shared" si="31"/>
        <v>0</v>
      </c>
      <c r="AM128" s="28">
        <f t="shared" si="31"/>
        <v>0</v>
      </c>
      <c r="AN128" s="28">
        <f t="shared" si="31"/>
        <v>0</v>
      </c>
      <c r="AO128" s="28">
        <f t="shared" si="31"/>
        <v>0</v>
      </c>
      <c r="AP128" s="28">
        <f t="shared" si="31"/>
        <v>14379</v>
      </c>
      <c r="AQ128" s="28">
        <f t="shared" si="31"/>
        <v>0</v>
      </c>
      <c r="AR128" s="28">
        <f t="shared" si="31"/>
        <v>0</v>
      </c>
      <c r="AS128" s="28">
        <f t="shared" si="31"/>
        <v>0</v>
      </c>
      <c r="AT128" s="28">
        <f t="shared" si="31"/>
        <v>0</v>
      </c>
      <c r="AU128" s="28">
        <f t="shared" si="31"/>
        <v>0</v>
      </c>
    </row>
    <row r="129" spans="2:47" hidden="1" outlineLevel="1">
      <c r="B129" s="25">
        <v>2040</v>
      </c>
      <c r="C129" s="98">
        <v>15518</v>
      </c>
      <c r="D129" s="28">
        <f t="shared" si="28"/>
        <v>0</v>
      </c>
      <c r="E129" s="28">
        <f t="shared" si="31"/>
        <v>0</v>
      </c>
      <c r="F129" s="28">
        <f t="shared" si="31"/>
        <v>0</v>
      </c>
      <c r="G129" s="28">
        <f t="shared" si="31"/>
        <v>0</v>
      </c>
      <c r="H129" s="28">
        <f t="shared" si="31"/>
        <v>0</v>
      </c>
      <c r="I129" s="28">
        <f t="shared" si="31"/>
        <v>0</v>
      </c>
      <c r="J129" s="28">
        <f t="shared" si="31"/>
        <v>0</v>
      </c>
      <c r="K129" s="28">
        <f t="shared" si="31"/>
        <v>0</v>
      </c>
      <c r="L129" s="28">
        <f t="shared" si="31"/>
        <v>0</v>
      </c>
      <c r="M129" s="28">
        <f t="shared" si="31"/>
        <v>0</v>
      </c>
      <c r="N129" s="28">
        <f t="shared" si="31"/>
        <v>0</v>
      </c>
      <c r="O129" s="28">
        <f t="shared" si="31"/>
        <v>0</v>
      </c>
      <c r="P129" s="28">
        <f t="shared" si="31"/>
        <v>0</v>
      </c>
      <c r="Q129" s="28">
        <f t="shared" si="31"/>
        <v>0</v>
      </c>
      <c r="R129" s="28">
        <f t="shared" si="31"/>
        <v>0</v>
      </c>
      <c r="S129" s="28">
        <f t="shared" si="31"/>
        <v>0</v>
      </c>
      <c r="T129" s="28">
        <f t="shared" si="31"/>
        <v>0</v>
      </c>
      <c r="U129" s="28">
        <f t="shared" si="31"/>
        <v>0</v>
      </c>
      <c r="V129" s="28">
        <f t="shared" si="31"/>
        <v>0</v>
      </c>
      <c r="W129" s="28">
        <f t="shared" si="31"/>
        <v>0</v>
      </c>
      <c r="X129" s="28">
        <f t="shared" si="31"/>
        <v>0</v>
      </c>
      <c r="Y129" s="28">
        <f t="shared" si="31"/>
        <v>0</v>
      </c>
      <c r="Z129" s="28">
        <f t="shared" si="31"/>
        <v>0</v>
      </c>
      <c r="AA129" s="28">
        <f t="shared" si="31"/>
        <v>15518</v>
      </c>
      <c r="AB129" s="28">
        <f t="shared" si="31"/>
        <v>0</v>
      </c>
      <c r="AC129" s="28">
        <f t="shared" si="31"/>
        <v>0</v>
      </c>
      <c r="AD129" s="28">
        <f t="shared" si="31"/>
        <v>0</v>
      </c>
      <c r="AE129" s="28">
        <f t="shared" si="31"/>
        <v>0</v>
      </c>
      <c r="AF129" s="28">
        <f t="shared" si="31"/>
        <v>0</v>
      </c>
      <c r="AG129" s="28">
        <f t="shared" si="31"/>
        <v>0</v>
      </c>
      <c r="AH129" s="28">
        <f t="shared" si="31"/>
        <v>0</v>
      </c>
      <c r="AI129" s="28">
        <f t="shared" si="31"/>
        <v>15518</v>
      </c>
      <c r="AJ129" s="28">
        <f t="shared" si="31"/>
        <v>0</v>
      </c>
      <c r="AK129" s="28">
        <f t="shared" si="31"/>
        <v>0</v>
      </c>
      <c r="AL129" s="28">
        <f t="shared" si="31"/>
        <v>0</v>
      </c>
      <c r="AM129" s="28">
        <f t="shared" si="31"/>
        <v>0</v>
      </c>
      <c r="AN129" s="28">
        <f t="shared" si="31"/>
        <v>0</v>
      </c>
      <c r="AO129" s="28">
        <f t="shared" si="31"/>
        <v>0</v>
      </c>
      <c r="AP129" s="28">
        <f t="shared" si="31"/>
        <v>0</v>
      </c>
      <c r="AQ129" s="28">
        <f t="shared" si="31"/>
        <v>15518</v>
      </c>
      <c r="AR129" s="28">
        <f t="shared" si="31"/>
        <v>0</v>
      </c>
      <c r="AS129" s="28">
        <f t="shared" si="31"/>
        <v>0</v>
      </c>
      <c r="AT129" s="28">
        <f t="shared" si="31"/>
        <v>0</v>
      </c>
      <c r="AU129" s="28">
        <f t="shared" si="31"/>
        <v>0</v>
      </c>
    </row>
    <row r="130" spans="2:47" hidden="1" outlineLevel="1">
      <c r="B130" s="25">
        <v>2041</v>
      </c>
      <c r="C130" s="98">
        <v>15336</v>
      </c>
      <c r="D130" s="28">
        <f t="shared" si="28"/>
        <v>0</v>
      </c>
      <c r="E130" s="28">
        <f t="shared" si="31"/>
        <v>0</v>
      </c>
      <c r="F130" s="28">
        <f t="shared" si="31"/>
        <v>0</v>
      </c>
      <c r="G130" s="28">
        <f t="shared" si="31"/>
        <v>0</v>
      </c>
      <c r="H130" s="28">
        <f t="shared" ref="E130:AU135" si="32">+IF(H$105&lt;$B130,0,IF(MOD(H$105-$B130,$D$90)=0,1,0))*$C130</f>
        <v>0</v>
      </c>
      <c r="I130" s="28">
        <f t="shared" si="32"/>
        <v>0</v>
      </c>
      <c r="J130" s="28">
        <f t="shared" si="32"/>
        <v>0</v>
      </c>
      <c r="K130" s="28">
        <f t="shared" si="32"/>
        <v>0</v>
      </c>
      <c r="L130" s="28">
        <f t="shared" si="32"/>
        <v>0</v>
      </c>
      <c r="M130" s="28">
        <f t="shared" si="32"/>
        <v>0</v>
      </c>
      <c r="N130" s="28">
        <f t="shared" si="32"/>
        <v>0</v>
      </c>
      <c r="O130" s="28">
        <f t="shared" si="32"/>
        <v>0</v>
      </c>
      <c r="P130" s="28">
        <f t="shared" si="32"/>
        <v>0</v>
      </c>
      <c r="Q130" s="28">
        <f t="shared" si="32"/>
        <v>0</v>
      </c>
      <c r="R130" s="28">
        <f t="shared" si="32"/>
        <v>0</v>
      </c>
      <c r="S130" s="28">
        <f t="shared" si="32"/>
        <v>0</v>
      </c>
      <c r="T130" s="28">
        <f t="shared" si="32"/>
        <v>0</v>
      </c>
      <c r="U130" s="28">
        <f t="shared" si="32"/>
        <v>0</v>
      </c>
      <c r="V130" s="28">
        <f t="shared" si="32"/>
        <v>0</v>
      </c>
      <c r="W130" s="28">
        <f t="shared" si="32"/>
        <v>0</v>
      </c>
      <c r="X130" s="28">
        <f t="shared" si="32"/>
        <v>0</v>
      </c>
      <c r="Y130" s="28">
        <f t="shared" si="32"/>
        <v>0</v>
      </c>
      <c r="Z130" s="28">
        <f t="shared" si="32"/>
        <v>0</v>
      </c>
      <c r="AA130" s="28">
        <f t="shared" si="32"/>
        <v>0</v>
      </c>
      <c r="AB130" s="28">
        <f t="shared" si="32"/>
        <v>15336</v>
      </c>
      <c r="AC130" s="28">
        <f t="shared" si="32"/>
        <v>0</v>
      </c>
      <c r="AD130" s="28">
        <f t="shared" si="32"/>
        <v>0</v>
      </c>
      <c r="AE130" s="28">
        <f t="shared" si="32"/>
        <v>0</v>
      </c>
      <c r="AF130" s="28">
        <f t="shared" si="32"/>
        <v>0</v>
      </c>
      <c r="AG130" s="28">
        <f t="shared" si="32"/>
        <v>0</v>
      </c>
      <c r="AH130" s="28">
        <f t="shared" si="32"/>
        <v>0</v>
      </c>
      <c r="AI130" s="28">
        <f t="shared" si="32"/>
        <v>0</v>
      </c>
      <c r="AJ130" s="28">
        <f t="shared" si="32"/>
        <v>15336</v>
      </c>
      <c r="AK130" s="28">
        <f t="shared" si="32"/>
        <v>0</v>
      </c>
      <c r="AL130" s="28">
        <f t="shared" si="32"/>
        <v>0</v>
      </c>
      <c r="AM130" s="28">
        <f t="shared" si="32"/>
        <v>0</v>
      </c>
      <c r="AN130" s="28">
        <f t="shared" si="32"/>
        <v>0</v>
      </c>
      <c r="AO130" s="28">
        <f t="shared" si="32"/>
        <v>0</v>
      </c>
      <c r="AP130" s="28">
        <f t="shared" si="32"/>
        <v>0</v>
      </c>
      <c r="AQ130" s="28">
        <f t="shared" si="32"/>
        <v>0</v>
      </c>
      <c r="AR130" s="28">
        <f t="shared" si="32"/>
        <v>15336</v>
      </c>
      <c r="AS130" s="28">
        <f t="shared" si="32"/>
        <v>0</v>
      </c>
      <c r="AT130" s="28">
        <f t="shared" si="32"/>
        <v>0</v>
      </c>
      <c r="AU130" s="28">
        <f t="shared" si="32"/>
        <v>0</v>
      </c>
    </row>
    <row r="131" spans="2:47" hidden="1" outlineLevel="1">
      <c r="B131" s="25">
        <v>2042</v>
      </c>
      <c r="C131" s="98">
        <v>15146</v>
      </c>
      <c r="D131" s="28">
        <f t="shared" si="28"/>
        <v>0</v>
      </c>
      <c r="E131" s="28">
        <f t="shared" si="32"/>
        <v>0</v>
      </c>
      <c r="F131" s="28">
        <f t="shared" si="32"/>
        <v>0</v>
      </c>
      <c r="G131" s="28">
        <f t="shared" si="32"/>
        <v>0</v>
      </c>
      <c r="H131" s="28">
        <f t="shared" si="32"/>
        <v>0</v>
      </c>
      <c r="I131" s="28">
        <f t="shared" si="32"/>
        <v>0</v>
      </c>
      <c r="J131" s="28">
        <f t="shared" si="32"/>
        <v>0</v>
      </c>
      <c r="K131" s="28">
        <f t="shared" si="32"/>
        <v>0</v>
      </c>
      <c r="L131" s="28">
        <f t="shared" si="32"/>
        <v>0</v>
      </c>
      <c r="M131" s="28">
        <f t="shared" si="32"/>
        <v>0</v>
      </c>
      <c r="N131" s="28">
        <f t="shared" si="32"/>
        <v>0</v>
      </c>
      <c r="O131" s="28">
        <f t="shared" si="32"/>
        <v>0</v>
      </c>
      <c r="P131" s="28">
        <f t="shared" si="32"/>
        <v>0</v>
      </c>
      <c r="Q131" s="28">
        <f t="shared" si="32"/>
        <v>0</v>
      </c>
      <c r="R131" s="28">
        <f t="shared" si="32"/>
        <v>0</v>
      </c>
      <c r="S131" s="28">
        <f t="shared" si="32"/>
        <v>0</v>
      </c>
      <c r="T131" s="28">
        <f t="shared" si="32"/>
        <v>0</v>
      </c>
      <c r="U131" s="28">
        <f t="shared" si="32"/>
        <v>0</v>
      </c>
      <c r="V131" s="28">
        <f t="shared" si="32"/>
        <v>0</v>
      </c>
      <c r="W131" s="28">
        <f t="shared" si="32"/>
        <v>0</v>
      </c>
      <c r="X131" s="28">
        <f t="shared" si="32"/>
        <v>0</v>
      </c>
      <c r="Y131" s="28">
        <f t="shared" si="32"/>
        <v>0</v>
      </c>
      <c r="Z131" s="28">
        <f t="shared" si="32"/>
        <v>0</v>
      </c>
      <c r="AA131" s="28">
        <f t="shared" si="32"/>
        <v>0</v>
      </c>
      <c r="AB131" s="28">
        <f t="shared" si="32"/>
        <v>0</v>
      </c>
      <c r="AC131" s="28">
        <f t="shared" si="32"/>
        <v>15146</v>
      </c>
      <c r="AD131" s="28">
        <f t="shared" si="32"/>
        <v>0</v>
      </c>
      <c r="AE131" s="28">
        <f t="shared" si="32"/>
        <v>0</v>
      </c>
      <c r="AF131" s="28">
        <f t="shared" si="32"/>
        <v>0</v>
      </c>
      <c r="AG131" s="28">
        <f t="shared" si="32"/>
        <v>0</v>
      </c>
      <c r="AH131" s="28">
        <f t="shared" si="32"/>
        <v>0</v>
      </c>
      <c r="AI131" s="28">
        <f t="shared" si="32"/>
        <v>0</v>
      </c>
      <c r="AJ131" s="28">
        <f t="shared" si="32"/>
        <v>0</v>
      </c>
      <c r="AK131" s="28">
        <f t="shared" si="32"/>
        <v>15146</v>
      </c>
      <c r="AL131" s="28">
        <f t="shared" si="32"/>
        <v>0</v>
      </c>
      <c r="AM131" s="28">
        <f t="shared" si="32"/>
        <v>0</v>
      </c>
      <c r="AN131" s="28">
        <f t="shared" si="32"/>
        <v>0</v>
      </c>
      <c r="AO131" s="28">
        <f t="shared" si="32"/>
        <v>0</v>
      </c>
      <c r="AP131" s="28">
        <f t="shared" si="32"/>
        <v>0</v>
      </c>
      <c r="AQ131" s="28">
        <f t="shared" si="32"/>
        <v>0</v>
      </c>
      <c r="AR131" s="28">
        <f t="shared" si="32"/>
        <v>0</v>
      </c>
      <c r="AS131" s="28">
        <f t="shared" si="32"/>
        <v>15146</v>
      </c>
      <c r="AT131" s="28">
        <f t="shared" si="32"/>
        <v>0</v>
      </c>
      <c r="AU131" s="28">
        <f t="shared" si="32"/>
        <v>0</v>
      </c>
    </row>
    <row r="132" spans="2:47" hidden="1" outlineLevel="1">
      <c r="B132" s="25">
        <v>2043</v>
      </c>
      <c r="C132" s="98">
        <v>15541</v>
      </c>
      <c r="D132" s="28">
        <f t="shared" si="28"/>
        <v>0</v>
      </c>
      <c r="E132" s="28">
        <f t="shared" si="32"/>
        <v>0</v>
      </c>
      <c r="F132" s="28">
        <f t="shared" si="32"/>
        <v>0</v>
      </c>
      <c r="G132" s="28">
        <f t="shared" si="32"/>
        <v>0</v>
      </c>
      <c r="H132" s="28">
        <f t="shared" si="32"/>
        <v>0</v>
      </c>
      <c r="I132" s="28">
        <f t="shared" si="32"/>
        <v>0</v>
      </c>
      <c r="J132" s="28">
        <f t="shared" si="32"/>
        <v>0</v>
      </c>
      <c r="K132" s="28">
        <f t="shared" si="32"/>
        <v>0</v>
      </c>
      <c r="L132" s="28">
        <f t="shared" si="32"/>
        <v>0</v>
      </c>
      <c r="M132" s="28">
        <f t="shared" si="32"/>
        <v>0</v>
      </c>
      <c r="N132" s="28">
        <f t="shared" si="32"/>
        <v>0</v>
      </c>
      <c r="O132" s="28">
        <f t="shared" si="32"/>
        <v>0</v>
      </c>
      <c r="P132" s="28">
        <f t="shared" si="32"/>
        <v>0</v>
      </c>
      <c r="Q132" s="28">
        <f t="shared" si="32"/>
        <v>0</v>
      </c>
      <c r="R132" s="28">
        <f t="shared" si="32"/>
        <v>0</v>
      </c>
      <c r="S132" s="28">
        <f t="shared" si="32"/>
        <v>0</v>
      </c>
      <c r="T132" s="28">
        <f t="shared" si="32"/>
        <v>0</v>
      </c>
      <c r="U132" s="28">
        <f t="shared" si="32"/>
        <v>0</v>
      </c>
      <c r="V132" s="28">
        <f t="shared" si="32"/>
        <v>0</v>
      </c>
      <c r="W132" s="28">
        <f t="shared" si="32"/>
        <v>0</v>
      </c>
      <c r="X132" s="28">
        <f t="shared" si="32"/>
        <v>0</v>
      </c>
      <c r="Y132" s="28">
        <f t="shared" si="32"/>
        <v>0</v>
      </c>
      <c r="Z132" s="28">
        <f t="shared" si="32"/>
        <v>0</v>
      </c>
      <c r="AA132" s="28">
        <f t="shared" si="32"/>
        <v>0</v>
      </c>
      <c r="AB132" s="28">
        <f t="shared" si="32"/>
        <v>0</v>
      </c>
      <c r="AC132" s="28">
        <f t="shared" si="32"/>
        <v>0</v>
      </c>
      <c r="AD132" s="28">
        <f t="shared" si="32"/>
        <v>15541</v>
      </c>
      <c r="AE132" s="28">
        <f t="shared" si="32"/>
        <v>0</v>
      </c>
      <c r="AF132" s="28">
        <f t="shared" si="32"/>
        <v>0</v>
      </c>
      <c r="AG132" s="28">
        <f t="shared" si="32"/>
        <v>0</v>
      </c>
      <c r="AH132" s="28">
        <f t="shared" si="32"/>
        <v>0</v>
      </c>
      <c r="AI132" s="28">
        <f t="shared" si="32"/>
        <v>0</v>
      </c>
      <c r="AJ132" s="28">
        <f t="shared" si="32"/>
        <v>0</v>
      </c>
      <c r="AK132" s="28">
        <f t="shared" si="32"/>
        <v>0</v>
      </c>
      <c r="AL132" s="28">
        <f t="shared" si="32"/>
        <v>15541</v>
      </c>
      <c r="AM132" s="28">
        <f t="shared" si="32"/>
        <v>0</v>
      </c>
      <c r="AN132" s="28">
        <f t="shared" si="32"/>
        <v>0</v>
      </c>
      <c r="AO132" s="28">
        <f t="shared" si="32"/>
        <v>0</v>
      </c>
      <c r="AP132" s="28">
        <f t="shared" si="32"/>
        <v>0</v>
      </c>
      <c r="AQ132" s="28">
        <f t="shared" si="32"/>
        <v>0</v>
      </c>
      <c r="AR132" s="28">
        <f t="shared" si="32"/>
        <v>0</v>
      </c>
      <c r="AS132" s="28">
        <f t="shared" si="32"/>
        <v>0</v>
      </c>
      <c r="AT132" s="28">
        <f t="shared" si="32"/>
        <v>15541</v>
      </c>
      <c r="AU132" s="28">
        <f t="shared" si="32"/>
        <v>0</v>
      </c>
    </row>
    <row r="133" spans="2:47" hidden="1" outlineLevel="1">
      <c r="B133" s="25">
        <v>2044</v>
      </c>
      <c r="C133" s="98">
        <v>15745</v>
      </c>
      <c r="D133" s="28">
        <f t="shared" si="28"/>
        <v>0</v>
      </c>
      <c r="E133" s="28">
        <f t="shared" si="32"/>
        <v>0</v>
      </c>
      <c r="F133" s="28">
        <f t="shared" si="32"/>
        <v>0</v>
      </c>
      <c r="G133" s="28">
        <f t="shared" si="32"/>
        <v>0</v>
      </c>
      <c r="H133" s="28">
        <f t="shared" si="32"/>
        <v>0</v>
      </c>
      <c r="I133" s="28">
        <f t="shared" si="32"/>
        <v>0</v>
      </c>
      <c r="J133" s="28">
        <f t="shared" si="32"/>
        <v>0</v>
      </c>
      <c r="K133" s="28">
        <f t="shared" si="32"/>
        <v>0</v>
      </c>
      <c r="L133" s="28">
        <f t="shared" si="32"/>
        <v>0</v>
      </c>
      <c r="M133" s="28">
        <f t="shared" si="32"/>
        <v>0</v>
      </c>
      <c r="N133" s="28">
        <f t="shared" si="32"/>
        <v>0</v>
      </c>
      <c r="O133" s="28">
        <f t="shared" si="32"/>
        <v>0</v>
      </c>
      <c r="P133" s="28">
        <f t="shared" si="32"/>
        <v>0</v>
      </c>
      <c r="Q133" s="28">
        <f t="shared" si="32"/>
        <v>0</v>
      </c>
      <c r="R133" s="28">
        <f t="shared" si="32"/>
        <v>0</v>
      </c>
      <c r="S133" s="28">
        <f t="shared" si="32"/>
        <v>0</v>
      </c>
      <c r="T133" s="28">
        <f t="shared" si="32"/>
        <v>0</v>
      </c>
      <c r="U133" s="28">
        <f t="shared" si="32"/>
        <v>0</v>
      </c>
      <c r="V133" s="28">
        <f t="shared" si="32"/>
        <v>0</v>
      </c>
      <c r="W133" s="28">
        <f t="shared" si="32"/>
        <v>0</v>
      </c>
      <c r="X133" s="28">
        <f t="shared" si="32"/>
        <v>0</v>
      </c>
      <c r="Y133" s="28">
        <f t="shared" si="32"/>
        <v>0</v>
      </c>
      <c r="Z133" s="28">
        <f t="shared" si="32"/>
        <v>0</v>
      </c>
      <c r="AA133" s="28">
        <f t="shared" si="32"/>
        <v>0</v>
      </c>
      <c r="AB133" s="28">
        <f t="shared" si="32"/>
        <v>0</v>
      </c>
      <c r="AC133" s="28">
        <f t="shared" si="32"/>
        <v>0</v>
      </c>
      <c r="AD133" s="28">
        <f t="shared" si="32"/>
        <v>0</v>
      </c>
      <c r="AE133" s="28">
        <f t="shared" si="32"/>
        <v>15745</v>
      </c>
      <c r="AF133" s="28">
        <f t="shared" si="32"/>
        <v>0</v>
      </c>
      <c r="AG133" s="28">
        <f t="shared" si="32"/>
        <v>0</v>
      </c>
      <c r="AH133" s="28">
        <f t="shared" si="32"/>
        <v>0</v>
      </c>
      <c r="AI133" s="28">
        <f t="shared" si="32"/>
        <v>0</v>
      </c>
      <c r="AJ133" s="28">
        <f t="shared" si="32"/>
        <v>0</v>
      </c>
      <c r="AK133" s="28">
        <f t="shared" si="32"/>
        <v>0</v>
      </c>
      <c r="AL133" s="28">
        <f t="shared" si="32"/>
        <v>0</v>
      </c>
      <c r="AM133" s="28">
        <f t="shared" si="32"/>
        <v>15745</v>
      </c>
      <c r="AN133" s="28">
        <f t="shared" si="32"/>
        <v>0</v>
      </c>
      <c r="AO133" s="28">
        <f t="shared" si="32"/>
        <v>0</v>
      </c>
      <c r="AP133" s="28">
        <f t="shared" si="32"/>
        <v>0</v>
      </c>
      <c r="AQ133" s="28">
        <f t="shared" si="32"/>
        <v>0</v>
      </c>
      <c r="AR133" s="28">
        <f t="shared" si="32"/>
        <v>0</v>
      </c>
      <c r="AS133" s="28">
        <f t="shared" si="32"/>
        <v>0</v>
      </c>
      <c r="AT133" s="28">
        <f t="shared" si="32"/>
        <v>0</v>
      </c>
      <c r="AU133" s="28">
        <f t="shared" si="32"/>
        <v>15745</v>
      </c>
    </row>
    <row r="134" spans="2:47" hidden="1" outlineLevel="1">
      <c r="B134" s="25">
        <v>2045</v>
      </c>
      <c r="C134" s="98">
        <v>16035</v>
      </c>
      <c r="D134" s="28">
        <f t="shared" si="28"/>
        <v>0</v>
      </c>
      <c r="E134" s="28">
        <f t="shared" si="32"/>
        <v>0</v>
      </c>
      <c r="F134" s="28">
        <f t="shared" si="32"/>
        <v>0</v>
      </c>
      <c r="G134" s="28">
        <f t="shared" si="32"/>
        <v>0</v>
      </c>
      <c r="H134" s="28">
        <f t="shared" si="32"/>
        <v>0</v>
      </c>
      <c r="I134" s="28">
        <f t="shared" si="32"/>
        <v>0</v>
      </c>
      <c r="J134" s="28">
        <f t="shared" si="32"/>
        <v>0</v>
      </c>
      <c r="K134" s="28">
        <f t="shared" si="32"/>
        <v>0</v>
      </c>
      <c r="L134" s="28">
        <f t="shared" si="32"/>
        <v>0</v>
      </c>
      <c r="M134" s="28">
        <f t="shared" si="32"/>
        <v>0</v>
      </c>
      <c r="N134" s="28">
        <f t="shared" si="32"/>
        <v>0</v>
      </c>
      <c r="O134" s="28">
        <f t="shared" si="32"/>
        <v>0</v>
      </c>
      <c r="P134" s="28">
        <f t="shared" si="32"/>
        <v>0</v>
      </c>
      <c r="Q134" s="28">
        <f t="shared" si="32"/>
        <v>0</v>
      </c>
      <c r="R134" s="28">
        <f t="shared" si="32"/>
        <v>0</v>
      </c>
      <c r="S134" s="28">
        <f t="shared" si="32"/>
        <v>0</v>
      </c>
      <c r="T134" s="28">
        <f t="shared" si="32"/>
        <v>0</v>
      </c>
      <c r="U134" s="28">
        <f t="shared" si="32"/>
        <v>0</v>
      </c>
      <c r="V134" s="28">
        <f t="shared" si="32"/>
        <v>0</v>
      </c>
      <c r="W134" s="28">
        <f t="shared" si="32"/>
        <v>0</v>
      </c>
      <c r="X134" s="28">
        <f t="shared" si="32"/>
        <v>0</v>
      </c>
      <c r="Y134" s="28">
        <f t="shared" si="32"/>
        <v>0</v>
      </c>
      <c r="Z134" s="28">
        <f t="shared" si="32"/>
        <v>0</v>
      </c>
      <c r="AA134" s="28">
        <f t="shared" si="32"/>
        <v>0</v>
      </c>
      <c r="AB134" s="28">
        <f t="shared" si="32"/>
        <v>0</v>
      </c>
      <c r="AC134" s="28">
        <f t="shared" si="32"/>
        <v>0</v>
      </c>
      <c r="AD134" s="28">
        <f t="shared" si="32"/>
        <v>0</v>
      </c>
      <c r="AE134" s="28">
        <f t="shared" si="32"/>
        <v>0</v>
      </c>
      <c r="AF134" s="28">
        <f t="shared" si="32"/>
        <v>16035</v>
      </c>
      <c r="AG134" s="28">
        <f t="shared" si="32"/>
        <v>0</v>
      </c>
      <c r="AH134" s="28">
        <f t="shared" si="32"/>
        <v>0</v>
      </c>
      <c r="AI134" s="28">
        <f t="shared" si="32"/>
        <v>0</v>
      </c>
      <c r="AJ134" s="28">
        <f t="shared" si="32"/>
        <v>0</v>
      </c>
      <c r="AK134" s="28">
        <f t="shared" si="32"/>
        <v>0</v>
      </c>
      <c r="AL134" s="28">
        <f t="shared" si="32"/>
        <v>0</v>
      </c>
      <c r="AM134" s="28">
        <f t="shared" si="32"/>
        <v>0</v>
      </c>
      <c r="AN134" s="28">
        <f t="shared" si="32"/>
        <v>16035</v>
      </c>
      <c r="AO134" s="28">
        <f t="shared" si="32"/>
        <v>0</v>
      </c>
      <c r="AP134" s="28">
        <f t="shared" si="32"/>
        <v>0</v>
      </c>
      <c r="AQ134" s="28">
        <f t="shared" si="32"/>
        <v>0</v>
      </c>
      <c r="AR134" s="28">
        <f t="shared" si="32"/>
        <v>0</v>
      </c>
      <c r="AS134" s="28">
        <f t="shared" si="32"/>
        <v>0</v>
      </c>
      <c r="AT134" s="28">
        <f t="shared" si="32"/>
        <v>0</v>
      </c>
      <c r="AU134" s="28">
        <f t="shared" si="32"/>
        <v>0</v>
      </c>
    </row>
    <row r="135" spans="2:47" hidden="1" outlineLevel="1">
      <c r="B135" s="25">
        <v>2046</v>
      </c>
      <c r="C135" s="98">
        <v>15897</v>
      </c>
      <c r="D135" s="28">
        <f t="shared" si="28"/>
        <v>0</v>
      </c>
      <c r="E135" s="28">
        <f t="shared" si="32"/>
        <v>0</v>
      </c>
      <c r="F135" s="28">
        <f t="shared" si="32"/>
        <v>0</v>
      </c>
      <c r="G135" s="28">
        <f t="shared" si="32"/>
        <v>0</v>
      </c>
      <c r="H135" s="28">
        <f t="shared" si="32"/>
        <v>0</v>
      </c>
      <c r="I135" s="28">
        <f t="shared" si="32"/>
        <v>0</v>
      </c>
      <c r="J135" s="28">
        <f t="shared" si="32"/>
        <v>0</v>
      </c>
      <c r="K135" s="28">
        <f t="shared" si="32"/>
        <v>0</v>
      </c>
      <c r="L135" s="28">
        <f t="shared" si="32"/>
        <v>0</v>
      </c>
      <c r="M135" s="28">
        <f t="shared" si="32"/>
        <v>0</v>
      </c>
      <c r="N135" s="28">
        <f t="shared" si="32"/>
        <v>0</v>
      </c>
      <c r="O135" s="28">
        <f t="shared" si="32"/>
        <v>0</v>
      </c>
      <c r="P135" s="28">
        <f t="shared" si="32"/>
        <v>0</v>
      </c>
      <c r="Q135" s="28">
        <f t="shared" si="32"/>
        <v>0</v>
      </c>
      <c r="R135" s="28">
        <f t="shared" si="32"/>
        <v>0</v>
      </c>
      <c r="S135" s="28">
        <f t="shared" si="32"/>
        <v>0</v>
      </c>
      <c r="T135" s="28">
        <f t="shared" si="32"/>
        <v>0</v>
      </c>
      <c r="U135" s="28">
        <f t="shared" si="32"/>
        <v>0</v>
      </c>
      <c r="V135" s="28">
        <f t="shared" si="32"/>
        <v>0</v>
      </c>
      <c r="W135" s="28">
        <f t="shared" si="32"/>
        <v>0</v>
      </c>
      <c r="X135" s="28">
        <f t="shared" si="32"/>
        <v>0</v>
      </c>
      <c r="Y135" s="28">
        <f t="shared" si="32"/>
        <v>0</v>
      </c>
      <c r="Z135" s="28">
        <f t="shared" si="32"/>
        <v>0</v>
      </c>
      <c r="AA135" s="28">
        <f t="shared" si="32"/>
        <v>0</v>
      </c>
      <c r="AB135" s="28">
        <f t="shared" si="32"/>
        <v>0</v>
      </c>
      <c r="AC135" s="28">
        <f t="shared" si="32"/>
        <v>0</v>
      </c>
      <c r="AD135" s="28">
        <f t="shared" si="32"/>
        <v>0</v>
      </c>
      <c r="AE135" s="28">
        <f t="shared" si="32"/>
        <v>0</v>
      </c>
      <c r="AF135" s="28">
        <f t="shared" si="32"/>
        <v>0</v>
      </c>
      <c r="AG135" s="28">
        <f t="shared" si="32"/>
        <v>15897</v>
      </c>
      <c r="AH135" s="28">
        <f t="shared" si="32"/>
        <v>0</v>
      </c>
      <c r="AI135" s="28">
        <f t="shared" si="32"/>
        <v>0</v>
      </c>
      <c r="AJ135" s="28">
        <f t="shared" si="32"/>
        <v>0</v>
      </c>
      <c r="AK135" s="28">
        <f t="shared" si="32"/>
        <v>0</v>
      </c>
      <c r="AL135" s="28">
        <f t="shared" si="32"/>
        <v>0</v>
      </c>
      <c r="AM135" s="28">
        <f t="shared" si="32"/>
        <v>0</v>
      </c>
      <c r="AN135" s="28">
        <f t="shared" si="32"/>
        <v>0</v>
      </c>
      <c r="AO135" s="28">
        <f t="shared" si="32"/>
        <v>15897</v>
      </c>
      <c r="AP135" s="28">
        <f t="shared" si="32"/>
        <v>0</v>
      </c>
      <c r="AQ135" s="28">
        <f t="shared" si="32"/>
        <v>0</v>
      </c>
      <c r="AR135" s="28">
        <f t="shared" si="32"/>
        <v>0</v>
      </c>
      <c r="AS135" s="28">
        <f t="shared" si="32"/>
        <v>0</v>
      </c>
      <c r="AT135" s="28">
        <f t="shared" si="32"/>
        <v>0</v>
      </c>
      <c r="AU135" s="28">
        <f t="shared" si="32"/>
        <v>0</v>
      </c>
    </row>
    <row r="136" spans="2:47" hidden="1" outlineLevel="1">
      <c r="B136" s="25">
        <v>2047</v>
      </c>
      <c r="C136" s="98">
        <v>15951</v>
      </c>
      <c r="D136" s="28">
        <f t="shared" si="28"/>
        <v>0</v>
      </c>
      <c r="E136" s="28">
        <f t="shared" ref="E136:AU141" si="33">+IF(E$105&lt;$B136,0,IF(MOD(E$105-$B136,$D$90)=0,1,0))*$C136</f>
        <v>0</v>
      </c>
      <c r="F136" s="28">
        <f t="shared" si="33"/>
        <v>0</v>
      </c>
      <c r="G136" s="28">
        <f t="shared" si="33"/>
        <v>0</v>
      </c>
      <c r="H136" s="28">
        <f t="shared" si="33"/>
        <v>0</v>
      </c>
      <c r="I136" s="28">
        <f t="shared" si="33"/>
        <v>0</v>
      </c>
      <c r="J136" s="28">
        <f t="shared" si="33"/>
        <v>0</v>
      </c>
      <c r="K136" s="28">
        <f t="shared" si="33"/>
        <v>0</v>
      </c>
      <c r="L136" s="28">
        <f t="shared" si="33"/>
        <v>0</v>
      </c>
      <c r="M136" s="28">
        <f t="shared" si="33"/>
        <v>0</v>
      </c>
      <c r="N136" s="28">
        <f t="shared" si="33"/>
        <v>0</v>
      </c>
      <c r="O136" s="28">
        <f t="shared" si="33"/>
        <v>0</v>
      </c>
      <c r="P136" s="28">
        <f t="shared" si="33"/>
        <v>0</v>
      </c>
      <c r="Q136" s="28">
        <f t="shared" si="33"/>
        <v>0</v>
      </c>
      <c r="R136" s="28">
        <f t="shared" si="33"/>
        <v>0</v>
      </c>
      <c r="S136" s="28">
        <f t="shared" si="33"/>
        <v>0</v>
      </c>
      <c r="T136" s="28">
        <f t="shared" si="33"/>
        <v>0</v>
      </c>
      <c r="U136" s="28">
        <f t="shared" si="33"/>
        <v>0</v>
      </c>
      <c r="V136" s="28">
        <f t="shared" si="33"/>
        <v>0</v>
      </c>
      <c r="W136" s="28">
        <f t="shared" si="33"/>
        <v>0</v>
      </c>
      <c r="X136" s="28">
        <f t="shared" si="33"/>
        <v>0</v>
      </c>
      <c r="Y136" s="28">
        <f t="shared" si="33"/>
        <v>0</v>
      </c>
      <c r="Z136" s="28">
        <f t="shared" si="33"/>
        <v>0</v>
      </c>
      <c r="AA136" s="28">
        <f t="shared" si="33"/>
        <v>0</v>
      </c>
      <c r="AB136" s="28">
        <f t="shared" si="33"/>
        <v>0</v>
      </c>
      <c r="AC136" s="28">
        <f t="shared" si="33"/>
        <v>0</v>
      </c>
      <c r="AD136" s="28">
        <f t="shared" si="33"/>
        <v>0</v>
      </c>
      <c r="AE136" s="28">
        <f t="shared" si="33"/>
        <v>0</v>
      </c>
      <c r="AF136" s="28">
        <f t="shared" si="33"/>
        <v>0</v>
      </c>
      <c r="AG136" s="28">
        <f t="shared" si="33"/>
        <v>0</v>
      </c>
      <c r="AH136" s="28">
        <f t="shared" si="33"/>
        <v>15951</v>
      </c>
      <c r="AI136" s="28">
        <f t="shared" si="33"/>
        <v>0</v>
      </c>
      <c r="AJ136" s="28">
        <f t="shared" si="33"/>
        <v>0</v>
      </c>
      <c r="AK136" s="28">
        <f t="shared" si="33"/>
        <v>0</v>
      </c>
      <c r="AL136" s="28">
        <f t="shared" si="33"/>
        <v>0</v>
      </c>
      <c r="AM136" s="28">
        <f t="shared" si="33"/>
        <v>0</v>
      </c>
      <c r="AN136" s="28">
        <f t="shared" si="33"/>
        <v>0</v>
      </c>
      <c r="AO136" s="28">
        <f t="shared" si="33"/>
        <v>0</v>
      </c>
      <c r="AP136" s="28">
        <f t="shared" si="33"/>
        <v>15951</v>
      </c>
      <c r="AQ136" s="28">
        <f t="shared" si="33"/>
        <v>0</v>
      </c>
      <c r="AR136" s="28">
        <f t="shared" si="33"/>
        <v>0</v>
      </c>
      <c r="AS136" s="28">
        <f t="shared" si="33"/>
        <v>0</v>
      </c>
      <c r="AT136" s="28">
        <f t="shared" si="33"/>
        <v>0</v>
      </c>
      <c r="AU136" s="28">
        <f t="shared" si="33"/>
        <v>0</v>
      </c>
    </row>
    <row r="137" spans="2:47" hidden="1" outlineLevel="1">
      <c r="B137" s="25">
        <v>2048</v>
      </c>
      <c r="C137" s="98">
        <v>15918</v>
      </c>
      <c r="D137" s="28">
        <f t="shared" si="28"/>
        <v>0</v>
      </c>
      <c r="E137" s="28">
        <f t="shared" si="33"/>
        <v>0</v>
      </c>
      <c r="F137" s="28">
        <f t="shared" si="33"/>
        <v>0</v>
      </c>
      <c r="G137" s="28">
        <f t="shared" si="33"/>
        <v>0</v>
      </c>
      <c r="H137" s="28">
        <f t="shared" si="33"/>
        <v>0</v>
      </c>
      <c r="I137" s="28">
        <f t="shared" si="33"/>
        <v>0</v>
      </c>
      <c r="J137" s="28">
        <f t="shared" si="33"/>
        <v>0</v>
      </c>
      <c r="K137" s="28">
        <f t="shared" si="33"/>
        <v>0</v>
      </c>
      <c r="L137" s="28">
        <f t="shared" si="33"/>
        <v>0</v>
      </c>
      <c r="M137" s="28">
        <f t="shared" si="33"/>
        <v>0</v>
      </c>
      <c r="N137" s="28">
        <f t="shared" si="33"/>
        <v>0</v>
      </c>
      <c r="O137" s="28">
        <f t="shared" si="33"/>
        <v>0</v>
      </c>
      <c r="P137" s="28">
        <f t="shared" si="33"/>
        <v>0</v>
      </c>
      <c r="Q137" s="28">
        <f t="shared" si="33"/>
        <v>0</v>
      </c>
      <c r="R137" s="28">
        <f t="shared" si="33"/>
        <v>0</v>
      </c>
      <c r="S137" s="28">
        <f t="shared" si="33"/>
        <v>0</v>
      </c>
      <c r="T137" s="28">
        <f t="shared" si="33"/>
        <v>0</v>
      </c>
      <c r="U137" s="28">
        <f t="shared" si="33"/>
        <v>0</v>
      </c>
      <c r="V137" s="28">
        <f t="shared" si="33"/>
        <v>0</v>
      </c>
      <c r="W137" s="28">
        <f t="shared" si="33"/>
        <v>0</v>
      </c>
      <c r="X137" s="28">
        <f t="shared" si="33"/>
        <v>0</v>
      </c>
      <c r="Y137" s="28">
        <f t="shared" si="33"/>
        <v>0</v>
      </c>
      <c r="Z137" s="28">
        <f t="shared" si="33"/>
        <v>0</v>
      </c>
      <c r="AA137" s="28">
        <f t="shared" si="33"/>
        <v>0</v>
      </c>
      <c r="AB137" s="28">
        <f t="shared" si="33"/>
        <v>0</v>
      </c>
      <c r="AC137" s="28">
        <f t="shared" si="33"/>
        <v>0</v>
      </c>
      <c r="AD137" s="28">
        <f t="shared" si="33"/>
        <v>0</v>
      </c>
      <c r="AE137" s="28">
        <f t="shared" si="33"/>
        <v>0</v>
      </c>
      <c r="AF137" s="28">
        <f t="shared" si="33"/>
        <v>0</v>
      </c>
      <c r="AG137" s="28">
        <f t="shared" si="33"/>
        <v>0</v>
      </c>
      <c r="AH137" s="28">
        <f t="shared" si="33"/>
        <v>0</v>
      </c>
      <c r="AI137" s="28">
        <f t="shared" si="33"/>
        <v>15918</v>
      </c>
      <c r="AJ137" s="28">
        <f t="shared" si="33"/>
        <v>0</v>
      </c>
      <c r="AK137" s="28">
        <f t="shared" si="33"/>
        <v>0</v>
      </c>
      <c r="AL137" s="28">
        <f t="shared" si="33"/>
        <v>0</v>
      </c>
      <c r="AM137" s="28">
        <f t="shared" si="33"/>
        <v>0</v>
      </c>
      <c r="AN137" s="28">
        <f t="shared" si="33"/>
        <v>0</v>
      </c>
      <c r="AO137" s="28">
        <f t="shared" si="33"/>
        <v>0</v>
      </c>
      <c r="AP137" s="28">
        <f t="shared" si="33"/>
        <v>0</v>
      </c>
      <c r="AQ137" s="28">
        <f t="shared" si="33"/>
        <v>15918</v>
      </c>
      <c r="AR137" s="28">
        <f t="shared" si="33"/>
        <v>0</v>
      </c>
      <c r="AS137" s="28">
        <f t="shared" si="33"/>
        <v>0</v>
      </c>
      <c r="AT137" s="28">
        <f t="shared" si="33"/>
        <v>0</v>
      </c>
      <c r="AU137" s="28">
        <f t="shared" si="33"/>
        <v>0</v>
      </c>
    </row>
    <row r="138" spans="2:47" hidden="1" outlineLevel="1">
      <c r="B138" s="25">
        <v>2049</v>
      </c>
      <c r="C138" s="98">
        <v>15747</v>
      </c>
      <c r="D138" s="28">
        <f t="shared" si="28"/>
        <v>0</v>
      </c>
      <c r="E138" s="28">
        <f t="shared" si="33"/>
        <v>0</v>
      </c>
      <c r="F138" s="28">
        <f t="shared" si="33"/>
        <v>0</v>
      </c>
      <c r="G138" s="28">
        <f t="shared" si="33"/>
        <v>0</v>
      </c>
      <c r="H138" s="28">
        <f t="shared" si="33"/>
        <v>0</v>
      </c>
      <c r="I138" s="28">
        <f t="shared" si="33"/>
        <v>0</v>
      </c>
      <c r="J138" s="28">
        <f t="shared" si="33"/>
        <v>0</v>
      </c>
      <c r="K138" s="28">
        <f t="shared" si="33"/>
        <v>0</v>
      </c>
      <c r="L138" s="28">
        <f t="shared" si="33"/>
        <v>0</v>
      </c>
      <c r="M138" s="28">
        <f t="shared" si="33"/>
        <v>0</v>
      </c>
      <c r="N138" s="28">
        <f t="shared" si="33"/>
        <v>0</v>
      </c>
      <c r="O138" s="28">
        <f t="shared" si="33"/>
        <v>0</v>
      </c>
      <c r="P138" s="28">
        <f t="shared" si="33"/>
        <v>0</v>
      </c>
      <c r="Q138" s="28">
        <f t="shared" si="33"/>
        <v>0</v>
      </c>
      <c r="R138" s="28">
        <f t="shared" si="33"/>
        <v>0</v>
      </c>
      <c r="S138" s="28">
        <f t="shared" si="33"/>
        <v>0</v>
      </c>
      <c r="T138" s="28">
        <f t="shared" si="33"/>
        <v>0</v>
      </c>
      <c r="U138" s="28">
        <f t="shared" si="33"/>
        <v>0</v>
      </c>
      <c r="V138" s="28">
        <f t="shared" si="33"/>
        <v>0</v>
      </c>
      <c r="W138" s="28">
        <f t="shared" si="33"/>
        <v>0</v>
      </c>
      <c r="X138" s="28">
        <f t="shared" si="33"/>
        <v>0</v>
      </c>
      <c r="Y138" s="28">
        <f t="shared" si="33"/>
        <v>0</v>
      </c>
      <c r="Z138" s="28">
        <f t="shared" si="33"/>
        <v>0</v>
      </c>
      <c r="AA138" s="28">
        <f t="shared" si="33"/>
        <v>0</v>
      </c>
      <c r="AB138" s="28">
        <f t="shared" si="33"/>
        <v>0</v>
      </c>
      <c r="AC138" s="28">
        <f t="shared" si="33"/>
        <v>0</v>
      </c>
      <c r="AD138" s="28">
        <f t="shared" si="33"/>
        <v>0</v>
      </c>
      <c r="AE138" s="28">
        <f t="shared" si="33"/>
        <v>0</v>
      </c>
      <c r="AF138" s="28">
        <f t="shared" si="33"/>
        <v>0</v>
      </c>
      <c r="AG138" s="28">
        <f t="shared" si="33"/>
        <v>0</v>
      </c>
      <c r="AH138" s="28">
        <f t="shared" si="33"/>
        <v>0</v>
      </c>
      <c r="AI138" s="28">
        <f t="shared" si="33"/>
        <v>0</v>
      </c>
      <c r="AJ138" s="28">
        <f t="shared" si="33"/>
        <v>15747</v>
      </c>
      <c r="AK138" s="28">
        <f t="shared" si="33"/>
        <v>0</v>
      </c>
      <c r="AL138" s="28">
        <f t="shared" si="33"/>
        <v>0</v>
      </c>
      <c r="AM138" s="28">
        <f t="shared" si="33"/>
        <v>0</v>
      </c>
      <c r="AN138" s="28">
        <f t="shared" si="33"/>
        <v>0</v>
      </c>
      <c r="AO138" s="28">
        <f t="shared" si="33"/>
        <v>0</v>
      </c>
      <c r="AP138" s="28">
        <f t="shared" si="33"/>
        <v>0</v>
      </c>
      <c r="AQ138" s="28">
        <f t="shared" si="33"/>
        <v>0</v>
      </c>
      <c r="AR138" s="28">
        <f t="shared" si="33"/>
        <v>15747</v>
      </c>
      <c r="AS138" s="28">
        <f t="shared" si="33"/>
        <v>0</v>
      </c>
      <c r="AT138" s="28">
        <f t="shared" si="33"/>
        <v>0</v>
      </c>
      <c r="AU138" s="28">
        <f t="shared" si="33"/>
        <v>0</v>
      </c>
    </row>
    <row r="139" spans="2:47" hidden="1" outlineLevel="1">
      <c r="B139" s="25">
        <v>2050</v>
      </c>
      <c r="C139" s="98">
        <v>15623</v>
      </c>
      <c r="D139" s="28">
        <f t="shared" si="28"/>
        <v>0</v>
      </c>
      <c r="E139" s="28">
        <f t="shared" si="33"/>
        <v>0</v>
      </c>
      <c r="F139" s="28">
        <f t="shared" si="33"/>
        <v>0</v>
      </c>
      <c r="G139" s="28">
        <f t="shared" si="33"/>
        <v>0</v>
      </c>
      <c r="H139" s="28">
        <f t="shared" si="33"/>
        <v>0</v>
      </c>
      <c r="I139" s="28">
        <f t="shared" si="33"/>
        <v>0</v>
      </c>
      <c r="J139" s="28">
        <f t="shared" si="33"/>
        <v>0</v>
      </c>
      <c r="K139" s="28">
        <f t="shared" si="33"/>
        <v>0</v>
      </c>
      <c r="L139" s="28">
        <f t="shared" si="33"/>
        <v>0</v>
      </c>
      <c r="M139" s="28">
        <f t="shared" si="33"/>
        <v>0</v>
      </c>
      <c r="N139" s="28">
        <f t="shared" si="33"/>
        <v>0</v>
      </c>
      <c r="O139" s="28">
        <f t="shared" si="33"/>
        <v>0</v>
      </c>
      <c r="P139" s="28">
        <f t="shared" si="33"/>
        <v>0</v>
      </c>
      <c r="Q139" s="28">
        <f t="shared" si="33"/>
        <v>0</v>
      </c>
      <c r="R139" s="28">
        <f t="shared" si="33"/>
        <v>0</v>
      </c>
      <c r="S139" s="28">
        <f t="shared" si="33"/>
        <v>0</v>
      </c>
      <c r="T139" s="28">
        <f t="shared" si="33"/>
        <v>0</v>
      </c>
      <c r="U139" s="28">
        <f t="shared" si="33"/>
        <v>0</v>
      </c>
      <c r="V139" s="28">
        <f t="shared" si="33"/>
        <v>0</v>
      </c>
      <c r="W139" s="28">
        <f t="shared" si="33"/>
        <v>0</v>
      </c>
      <c r="X139" s="28">
        <f t="shared" si="33"/>
        <v>0</v>
      </c>
      <c r="Y139" s="28">
        <f t="shared" si="33"/>
        <v>0</v>
      </c>
      <c r="Z139" s="28">
        <f t="shared" si="33"/>
        <v>0</v>
      </c>
      <c r="AA139" s="28">
        <f t="shared" si="33"/>
        <v>0</v>
      </c>
      <c r="AB139" s="28">
        <f t="shared" si="33"/>
        <v>0</v>
      </c>
      <c r="AC139" s="28">
        <f t="shared" si="33"/>
        <v>0</v>
      </c>
      <c r="AD139" s="28">
        <f t="shared" si="33"/>
        <v>0</v>
      </c>
      <c r="AE139" s="28">
        <f t="shared" si="33"/>
        <v>0</v>
      </c>
      <c r="AF139" s="28">
        <f t="shared" si="33"/>
        <v>0</v>
      </c>
      <c r="AG139" s="28">
        <f t="shared" si="33"/>
        <v>0</v>
      </c>
      <c r="AH139" s="28">
        <f t="shared" si="33"/>
        <v>0</v>
      </c>
      <c r="AI139" s="28">
        <f t="shared" si="33"/>
        <v>0</v>
      </c>
      <c r="AJ139" s="28">
        <f t="shared" si="33"/>
        <v>0</v>
      </c>
      <c r="AK139" s="28">
        <f t="shared" si="33"/>
        <v>15623</v>
      </c>
      <c r="AL139" s="28">
        <f t="shared" si="33"/>
        <v>0</v>
      </c>
      <c r="AM139" s="28">
        <f t="shared" si="33"/>
        <v>0</v>
      </c>
      <c r="AN139" s="28">
        <f t="shared" si="33"/>
        <v>0</v>
      </c>
      <c r="AO139" s="28">
        <f t="shared" si="33"/>
        <v>0</v>
      </c>
      <c r="AP139" s="28">
        <f t="shared" si="33"/>
        <v>0</v>
      </c>
      <c r="AQ139" s="28">
        <f t="shared" si="33"/>
        <v>0</v>
      </c>
      <c r="AR139" s="28">
        <f t="shared" si="33"/>
        <v>0</v>
      </c>
      <c r="AS139" s="28">
        <f t="shared" si="33"/>
        <v>15623</v>
      </c>
      <c r="AT139" s="28">
        <f t="shared" si="33"/>
        <v>0</v>
      </c>
      <c r="AU139" s="28">
        <f t="shared" si="33"/>
        <v>0</v>
      </c>
    </row>
    <row r="140" spans="2:47" hidden="1" outlineLevel="1">
      <c r="B140" s="25">
        <v>2051</v>
      </c>
      <c r="C140" s="98">
        <v>16014</v>
      </c>
      <c r="D140" s="28">
        <f t="shared" si="28"/>
        <v>0</v>
      </c>
      <c r="E140" s="28">
        <f t="shared" si="33"/>
        <v>0</v>
      </c>
      <c r="F140" s="28">
        <f t="shared" si="33"/>
        <v>0</v>
      </c>
      <c r="G140" s="28">
        <f t="shared" si="33"/>
        <v>0</v>
      </c>
      <c r="H140" s="28">
        <f t="shared" si="33"/>
        <v>0</v>
      </c>
      <c r="I140" s="28">
        <f t="shared" si="33"/>
        <v>0</v>
      </c>
      <c r="J140" s="28">
        <f t="shared" si="33"/>
        <v>0</v>
      </c>
      <c r="K140" s="28">
        <f t="shared" si="33"/>
        <v>0</v>
      </c>
      <c r="L140" s="28">
        <f t="shared" si="33"/>
        <v>0</v>
      </c>
      <c r="M140" s="28">
        <f t="shared" si="33"/>
        <v>0</v>
      </c>
      <c r="N140" s="28">
        <f t="shared" si="33"/>
        <v>0</v>
      </c>
      <c r="O140" s="28">
        <f t="shared" si="33"/>
        <v>0</v>
      </c>
      <c r="P140" s="28">
        <f t="shared" si="33"/>
        <v>0</v>
      </c>
      <c r="Q140" s="28">
        <f t="shared" si="33"/>
        <v>0</v>
      </c>
      <c r="R140" s="28">
        <f t="shared" si="33"/>
        <v>0</v>
      </c>
      <c r="S140" s="28">
        <f t="shared" si="33"/>
        <v>0</v>
      </c>
      <c r="T140" s="28">
        <f t="shared" si="33"/>
        <v>0</v>
      </c>
      <c r="U140" s="28">
        <f t="shared" si="33"/>
        <v>0</v>
      </c>
      <c r="V140" s="28">
        <f t="shared" si="33"/>
        <v>0</v>
      </c>
      <c r="W140" s="28">
        <f t="shared" si="33"/>
        <v>0</v>
      </c>
      <c r="X140" s="28">
        <f t="shared" si="33"/>
        <v>0</v>
      </c>
      <c r="Y140" s="28">
        <f t="shared" si="33"/>
        <v>0</v>
      </c>
      <c r="Z140" s="28">
        <f t="shared" si="33"/>
        <v>0</v>
      </c>
      <c r="AA140" s="28">
        <f t="shared" si="33"/>
        <v>0</v>
      </c>
      <c r="AB140" s="28">
        <f t="shared" si="33"/>
        <v>0</v>
      </c>
      <c r="AC140" s="28">
        <f t="shared" si="33"/>
        <v>0</v>
      </c>
      <c r="AD140" s="28">
        <f t="shared" si="33"/>
        <v>0</v>
      </c>
      <c r="AE140" s="28">
        <f t="shared" si="33"/>
        <v>0</v>
      </c>
      <c r="AF140" s="28">
        <f t="shared" si="33"/>
        <v>0</v>
      </c>
      <c r="AG140" s="28">
        <f t="shared" si="33"/>
        <v>0</v>
      </c>
      <c r="AH140" s="28">
        <f t="shared" si="33"/>
        <v>0</v>
      </c>
      <c r="AI140" s="28">
        <f t="shared" si="33"/>
        <v>0</v>
      </c>
      <c r="AJ140" s="28">
        <f t="shared" si="33"/>
        <v>0</v>
      </c>
      <c r="AK140" s="28">
        <f t="shared" si="33"/>
        <v>0</v>
      </c>
      <c r="AL140" s="28">
        <f t="shared" si="33"/>
        <v>16014</v>
      </c>
      <c r="AM140" s="28">
        <f t="shared" si="33"/>
        <v>0</v>
      </c>
      <c r="AN140" s="28">
        <f t="shared" si="33"/>
        <v>0</v>
      </c>
      <c r="AO140" s="28">
        <f t="shared" si="33"/>
        <v>0</v>
      </c>
      <c r="AP140" s="28">
        <f t="shared" si="33"/>
        <v>0</v>
      </c>
      <c r="AQ140" s="28">
        <f t="shared" si="33"/>
        <v>0</v>
      </c>
      <c r="AR140" s="28">
        <f t="shared" si="33"/>
        <v>0</v>
      </c>
      <c r="AS140" s="28">
        <f t="shared" si="33"/>
        <v>0</v>
      </c>
      <c r="AT140" s="28">
        <f t="shared" si="33"/>
        <v>16014</v>
      </c>
      <c r="AU140" s="28">
        <f t="shared" si="33"/>
        <v>0</v>
      </c>
    </row>
    <row r="141" spans="2:47" hidden="1" outlineLevel="1">
      <c r="B141" s="25">
        <v>2052</v>
      </c>
      <c r="C141" s="98">
        <v>15358</v>
      </c>
      <c r="D141" s="28">
        <f t="shared" si="28"/>
        <v>0</v>
      </c>
      <c r="E141" s="28">
        <f t="shared" si="33"/>
        <v>0</v>
      </c>
      <c r="F141" s="28">
        <f t="shared" si="33"/>
        <v>0</v>
      </c>
      <c r="G141" s="28">
        <f t="shared" si="33"/>
        <v>0</v>
      </c>
      <c r="H141" s="28">
        <f t="shared" si="33"/>
        <v>0</v>
      </c>
      <c r="I141" s="28">
        <f t="shared" si="33"/>
        <v>0</v>
      </c>
      <c r="J141" s="28">
        <f t="shared" si="33"/>
        <v>0</v>
      </c>
      <c r="K141" s="28">
        <f t="shared" si="33"/>
        <v>0</v>
      </c>
      <c r="L141" s="28">
        <f t="shared" si="33"/>
        <v>0</v>
      </c>
      <c r="M141" s="28">
        <f t="shared" si="33"/>
        <v>0</v>
      </c>
      <c r="N141" s="28">
        <f t="shared" si="33"/>
        <v>0</v>
      </c>
      <c r="O141" s="28">
        <f t="shared" si="33"/>
        <v>0</v>
      </c>
      <c r="P141" s="28">
        <f t="shared" si="33"/>
        <v>0</v>
      </c>
      <c r="Q141" s="28">
        <f t="shared" si="33"/>
        <v>0</v>
      </c>
      <c r="R141" s="28">
        <f t="shared" si="33"/>
        <v>0</v>
      </c>
      <c r="S141" s="28">
        <f t="shared" si="33"/>
        <v>0</v>
      </c>
      <c r="T141" s="28">
        <f t="shared" si="33"/>
        <v>0</v>
      </c>
      <c r="U141" s="28">
        <f t="shared" si="33"/>
        <v>0</v>
      </c>
      <c r="V141" s="28">
        <f t="shared" si="33"/>
        <v>0</v>
      </c>
      <c r="W141" s="28">
        <f t="shared" si="33"/>
        <v>0</v>
      </c>
      <c r="X141" s="28">
        <f t="shared" si="33"/>
        <v>0</v>
      </c>
      <c r="Y141" s="28">
        <f t="shared" si="33"/>
        <v>0</v>
      </c>
      <c r="Z141" s="28">
        <f t="shared" si="33"/>
        <v>0</v>
      </c>
      <c r="AA141" s="28">
        <f t="shared" si="33"/>
        <v>0</v>
      </c>
      <c r="AB141" s="28">
        <f t="shared" si="33"/>
        <v>0</v>
      </c>
      <c r="AC141" s="28">
        <f t="shared" si="33"/>
        <v>0</v>
      </c>
      <c r="AD141" s="28">
        <f t="shared" si="33"/>
        <v>0</v>
      </c>
      <c r="AE141" s="28">
        <f t="shared" si="33"/>
        <v>0</v>
      </c>
      <c r="AF141" s="28">
        <f t="shared" si="33"/>
        <v>0</v>
      </c>
      <c r="AG141" s="28">
        <f t="shared" si="33"/>
        <v>0</v>
      </c>
      <c r="AH141" s="28">
        <f t="shared" si="33"/>
        <v>0</v>
      </c>
      <c r="AI141" s="28">
        <f t="shared" si="33"/>
        <v>0</v>
      </c>
      <c r="AJ141" s="28">
        <f t="shared" si="33"/>
        <v>0</v>
      </c>
      <c r="AK141" s="28">
        <f t="shared" si="33"/>
        <v>0</v>
      </c>
      <c r="AL141" s="28">
        <f t="shared" si="33"/>
        <v>0</v>
      </c>
      <c r="AM141" s="28">
        <f t="shared" si="33"/>
        <v>15358</v>
      </c>
      <c r="AN141" s="28">
        <f t="shared" si="33"/>
        <v>0</v>
      </c>
      <c r="AO141" s="28">
        <f t="shared" si="33"/>
        <v>0</v>
      </c>
      <c r="AP141" s="28">
        <f t="shared" si="33"/>
        <v>0</v>
      </c>
      <c r="AQ141" s="28">
        <f t="shared" si="33"/>
        <v>0</v>
      </c>
      <c r="AR141" s="28">
        <f t="shared" si="33"/>
        <v>0</v>
      </c>
      <c r="AS141" s="28">
        <f t="shared" ref="E141:AU147" si="34">+IF(AS$105&lt;$B141,0,IF(MOD(AS$105-$B141,$D$90)=0,1,0))*$C141</f>
        <v>0</v>
      </c>
      <c r="AT141" s="28">
        <f t="shared" si="34"/>
        <v>0</v>
      </c>
      <c r="AU141" s="28">
        <f t="shared" si="34"/>
        <v>15358</v>
      </c>
    </row>
    <row r="142" spans="2:47" hidden="1" outlineLevel="1">
      <c r="B142" s="25">
        <v>2053</v>
      </c>
      <c r="C142" s="98">
        <v>15472</v>
      </c>
      <c r="D142" s="28">
        <f t="shared" si="28"/>
        <v>0</v>
      </c>
      <c r="E142" s="28">
        <f t="shared" si="34"/>
        <v>0</v>
      </c>
      <c r="F142" s="28">
        <f t="shared" si="34"/>
        <v>0</v>
      </c>
      <c r="G142" s="28">
        <f t="shared" si="34"/>
        <v>0</v>
      </c>
      <c r="H142" s="28">
        <f t="shared" si="34"/>
        <v>0</v>
      </c>
      <c r="I142" s="28">
        <f t="shared" si="34"/>
        <v>0</v>
      </c>
      <c r="J142" s="28">
        <f t="shared" si="34"/>
        <v>0</v>
      </c>
      <c r="K142" s="28">
        <f t="shared" si="34"/>
        <v>0</v>
      </c>
      <c r="L142" s="28">
        <f t="shared" si="34"/>
        <v>0</v>
      </c>
      <c r="M142" s="28">
        <f t="shared" si="34"/>
        <v>0</v>
      </c>
      <c r="N142" s="28">
        <f t="shared" si="34"/>
        <v>0</v>
      </c>
      <c r="O142" s="28">
        <f t="shared" si="34"/>
        <v>0</v>
      </c>
      <c r="P142" s="28">
        <f t="shared" si="34"/>
        <v>0</v>
      </c>
      <c r="Q142" s="28">
        <f t="shared" si="34"/>
        <v>0</v>
      </c>
      <c r="R142" s="28">
        <f t="shared" si="34"/>
        <v>0</v>
      </c>
      <c r="S142" s="28">
        <f t="shared" si="34"/>
        <v>0</v>
      </c>
      <c r="T142" s="28">
        <f t="shared" si="34"/>
        <v>0</v>
      </c>
      <c r="U142" s="28">
        <f t="shared" si="34"/>
        <v>0</v>
      </c>
      <c r="V142" s="28">
        <f t="shared" si="34"/>
        <v>0</v>
      </c>
      <c r="W142" s="28">
        <f t="shared" si="34"/>
        <v>0</v>
      </c>
      <c r="X142" s="28">
        <f t="shared" si="34"/>
        <v>0</v>
      </c>
      <c r="Y142" s="28">
        <f t="shared" si="34"/>
        <v>0</v>
      </c>
      <c r="Z142" s="28">
        <f t="shared" si="34"/>
        <v>0</v>
      </c>
      <c r="AA142" s="28">
        <f t="shared" si="34"/>
        <v>0</v>
      </c>
      <c r="AB142" s="28">
        <f t="shared" si="34"/>
        <v>0</v>
      </c>
      <c r="AC142" s="28">
        <f t="shared" si="34"/>
        <v>0</v>
      </c>
      <c r="AD142" s="28">
        <f t="shared" si="34"/>
        <v>0</v>
      </c>
      <c r="AE142" s="28">
        <f t="shared" si="34"/>
        <v>0</v>
      </c>
      <c r="AF142" s="28">
        <f t="shared" si="34"/>
        <v>0</v>
      </c>
      <c r="AG142" s="28">
        <f t="shared" si="34"/>
        <v>0</v>
      </c>
      <c r="AH142" s="28">
        <f t="shared" si="34"/>
        <v>0</v>
      </c>
      <c r="AI142" s="28">
        <f t="shared" si="34"/>
        <v>0</v>
      </c>
      <c r="AJ142" s="28">
        <f t="shared" si="34"/>
        <v>0</v>
      </c>
      <c r="AK142" s="28">
        <f t="shared" si="34"/>
        <v>0</v>
      </c>
      <c r="AL142" s="28">
        <f t="shared" si="34"/>
        <v>0</v>
      </c>
      <c r="AM142" s="28">
        <f t="shared" si="34"/>
        <v>0</v>
      </c>
      <c r="AN142" s="28">
        <f t="shared" si="34"/>
        <v>15472</v>
      </c>
      <c r="AO142" s="28">
        <f t="shared" si="34"/>
        <v>0</v>
      </c>
      <c r="AP142" s="28">
        <f t="shared" si="34"/>
        <v>0</v>
      </c>
      <c r="AQ142" s="28">
        <f t="shared" si="34"/>
        <v>0</v>
      </c>
      <c r="AR142" s="28">
        <f t="shared" si="34"/>
        <v>0</v>
      </c>
      <c r="AS142" s="28">
        <f t="shared" si="34"/>
        <v>0</v>
      </c>
      <c r="AT142" s="28">
        <f t="shared" si="34"/>
        <v>0</v>
      </c>
      <c r="AU142" s="28">
        <f t="shared" si="34"/>
        <v>0</v>
      </c>
    </row>
    <row r="143" spans="2:47" hidden="1" outlineLevel="1">
      <c r="B143" s="25">
        <v>2054</v>
      </c>
      <c r="C143" s="98">
        <v>15888</v>
      </c>
      <c r="D143" s="28">
        <f t="shared" si="28"/>
        <v>0</v>
      </c>
      <c r="E143" s="28">
        <f t="shared" si="34"/>
        <v>0</v>
      </c>
      <c r="F143" s="28">
        <f t="shared" si="34"/>
        <v>0</v>
      </c>
      <c r="G143" s="28">
        <f t="shared" si="34"/>
        <v>0</v>
      </c>
      <c r="H143" s="28">
        <f t="shared" si="34"/>
        <v>0</v>
      </c>
      <c r="I143" s="28">
        <f t="shared" si="34"/>
        <v>0</v>
      </c>
      <c r="J143" s="28">
        <f t="shared" si="34"/>
        <v>0</v>
      </c>
      <c r="K143" s="28">
        <f t="shared" si="34"/>
        <v>0</v>
      </c>
      <c r="L143" s="28">
        <f t="shared" si="34"/>
        <v>0</v>
      </c>
      <c r="M143" s="28">
        <f t="shared" si="34"/>
        <v>0</v>
      </c>
      <c r="N143" s="28">
        <f t="shared" si="34"/>
        <v>0</v>
      </c>
      <c r="O143" s="28">
        <f t="shared" si="34"/>
        <v>0</v>
      </c>
      <c r="P143" s="28">
        <f t="shared" si="34"/>
        <v>0</v>
      </c>
      <c r="Q143" s="28">
        <f t="shared" si="34"/>
        <v>0</v>
      </c>
      <c r="R143" s="28">
        <f t="shared" si="34"/>
        <v>0</v>
      </c>
      <c r="S143" s="28">
        <f t="shared" si="34"/>
        <v>0</v>
      </c>
      <c r="T143" s="28">
        <f t="shared" si="34"/>
        <v>0</v>
      </c>
      <c r="U143" s="28">
        <f t="shared" si="34"/>
        <v>0</v>
      </c>
      <c r="V143" s="28">
        <f t="shared" si="34"/>
        <v>0</v>
      </c>
      <c r="W143" s="28">
        <f t="shared" si="34"/>
        <v>0</v>
      </c>
      <c r="X143" s="28">
        <f t="shared" si="34"/>
        <v>0</v>
      </c>
      <c r="Y143" s="28">
        <f t="shared" si="34"/>
        <v>0</v>
      </c>
      <c r="Z143" s="28">
        <f t="shared" si="34"/>
        <v>0</v>
      </c>
      <c r="AA143" s="28">
        <f t="shared" si="34"/>
        <v>0</v>
      </c>
      <c r="AB143" s="28">
        <f t="shared" si="34"/>
        <v>0</v>
      </c>
      <c r="AC143" s="28">
        <f t="shared" si="34"/>
        <v>0</v>
      </c>
      <c r="AD143" s="28">
        <f t="shared" si="34"/>
        <v>0</v>
      </c>
      <c r="AE143" s="28">
        <f t="shared" si="34"/>
        <v>0</v>
      </c>
      <c r="AF143" s="28">
        <f t="shared" si="34"/>
        <v>0</v>
      </c>
      <c r="AG143" s="28">
        <f t="shared" si="34"/>
        <v>0</v>
      </c>
      <c r="AH143" s="28">
        <f t="shared" si="34"/>
        <v>0</v>
      </c>
      <c r="AI143" s="28">
        <f t="shared" si="34"/>
        <v>0</v>
      </c>
      <c r="AJ143" s="28">
        <f t="shared" si="34"/>
        <v>0</v>
      </c>
      <c r="AK143" s="28">
        <f t="shared" si="34"/>
        <v>0</v>
      </c>
      <c r="AL143" s="28">
        <f t="shared" si="34"/>
        <v>0</v>
      </c>
      <c r="AM143" s="28">
        <f t="shared" si="34"/>
        <v>0</v>
      </c>
      <c r="AN143" s="28">
        <f t="shared" si="34"/>
        <v>0</v>
      </c>
      <c r="AO143" s="28">
        <f t="shared" si="34"/>
        <v>15888</v>
      </c>
      <c r="AP143" s="28">
        <f t="shared" si="34"/>
        <v>0</v>
      </c>
      <c r="AQ143" s="28">
        <f t="shared" si="34"/>
        <v>0</v>
      </c>
      <c r="AR143" s="28">
        <f t="shared" si="34"/>
        <v>0</v>
      </c>
      <c r="AS143" s="28">
        <f t="shared" si="34"/>
        <v>0</v>
      </c>
      <c r="AT143" s="28">
        <f t="shared" si="34"/>
        <v>0</v>
      </c>
      <c r="AU143" s="28">
        <f t="shared" si="34"/>
        <v>0</v>
      </c>
    </row>
    <row r="144" spans="2:47" hidden="1" outlineLevel="1">
      <c r="B144" s="25">
        <v>2055</v>
      </c>
      <c r="C144" s="98">
        <v>15992</v>
      </c>
      <c r="D144" s="28">
        <f t="shared" si="28"/>
        <v>0</v>
      </c>
      <c r="E144" s="28">
        <f t="shared" si="34"/>
        <v>0</v>
      </c>
      <c r="F144" s="28">
        <f t="shared" si="34"/>
        <v>0</v>
      </c>
      <c r="G144" s="28">
        <f t="shared" si="34"/>
        <v>0</v>
      </c>
      <c r="H144" s="28">
        <f t="shared" si="34"/>
        <v>0</v>
      </c>
      <c r="I144" s="28">
        <f t="shared" si="34"/>
        <v>0</v>
      </c>
      <c r="J144" s="28">
        <f t="shared" si="34"/>
        <v>0</v>
      </c>
      <c r="K144" s="28">
        <f t="shared" si="34"/>
        <v>0</v>
      </c>
      <c r="L144" s="28">
        <f t="shared" si="34"/>
        <v>0</v>
      </c>
      <c r="M144" s="28">
        <f t="shared" si="34"/>
        <v>0</v>
      </c>
      <c r="N144" s="28">
        <f t="shared" si="34"/>
        <v>0</v>
      </c>
      <c r="O144" s="28">
        <f t="shared" si="34"/>
        <v>0</v>
      </c>
      <c r="P144" s="28">
        <f t="shared" si="34"/>
        <v>0</v>
      </c>
      <c r="Q144" s="28">
        <f t="shared" si="34"/>
        <v>0</v>
      </c>
      <c r="R144" s="28">
        <f t="shared" si="34"/>
        <v>0</v>
      </c>
      <c r="S144" s="28">
        <f t="shared" si="34"/>
        <v>0</v>
      </c>
      <c r="T144" s="28">
        <f t="shared" si="34"/>
        <v>0</v>
      </c>
      <c r="U144" s="28">
        <f t="shared" si="34"/>
        <v>0</v>
      </c>
      <c r="V144" s="28">
        <f t="shared" si="34"/>
        <v>0</v>
      </c>
      <c r="W144" s="28">
        <f t="shared" si="34"/>
        <v>0</v>
      </c>
      <c r="X144" s="28">
        <f t="shared" si="34"/>
        <v>0</v>
      </c>
      <c r="Y144" s="28">
        <f t="shared" si="34"/>
        <v>0</v>
      </c>
      <c r="Z144" s="28">
        <f t="shared" si="34"/>
        <v>0</v>
      </c>
      <c r="AA144" s="28">
        <f t="shared" si="34"/>
        <v>0</v>
      </c>
      <c r="AB144" s="28">
        <f t="shared" si="34"/>
        <v>0</v>
      </c>
      <c r="AC144" s="28">
        <f t="shared" si="34"/>
        <v>0</v>
      </c>
      <c r="AD144" s="28">
        <f t="shared" si="34"/>
        <v>0</v>
      </c>
      <c r="AE144" s="28">
        <f t="shared" si="34"/>
        <v>0</v>
      </c>
      <c r="AF144" s="28">
        <f t="shared" si="34"/>
        <v>0</v>
      </c>
      <c r="AG144" s="28">
        <f t="shared" si="34"/>
        <v>0</v>
      </c>
      <c r="AH144" s="28">
        <f t="shared" si="34"/>
        <v>0</v>
      </c>
      <c r="AI144" s="28">
        <f t="shared" si="34"/>
        <v>0</v>
      </c>
      <c r="AJ144" s="28">
        <f t="shared" si="34"/>
        <v>0</v>
      </c>
      <c r="AK144" s="28">
        <f t="shared" si="34"/>
        <v>0</v>
      </c>
      <c r="AL144" s="28">
        <f t="shared" si="34"/>
        <v>0</v>
      </c>
      <c r="AM144" s="28">
        <f t="shared" si="34"/>
        <v>0</v>
      </c>
      <c r="AN144" s="28">
        <f t="shared" si="34"/>
        <v>0</v>
      </c>
      <c r="AO144" s="28">
        <f t="shared" si="34"/>
        <v>0</v>
      </c>
      <c r="AP144" s="28">
        <f t="shared" si="34"/>
        <v>15992</v>
      </c>
      <c r="AQ144" s="28">
        <f t="shared" si="34"/>
        <v>0</v>
      </c>
      <c r="AR144" s="28">
        <f t="shared" si="34"/>
        <v>0</v>
      </c>
      <c r="AS144" s="28">
        <f t="shared" si="34"/>
        <v>0</v>
      </c>
      <c r="AT144" s="28">
        <f t="shared" si="34"/>
        <v>0</v>
      </c>
      <c r="AU144" s="28">
        <f t="shared" si="34"/>
        <v>0</v>
      </c>
    </row>
    <row r="145" spans="2:47" hidden="1" outlineLevel="1">
      <c r="B145" s="25">
        <v>2056</v>
      </c>
      <c r="C145" s="98">
        <v>16097</v>
      </c>
      <c r="D145" s="28">
        <f t="shared" si="28"/>
        <v>0</v>
      </c>
      <c r="E145" s="28">
        <f t="shared" si="34"/>
        <v>0</v>
      </c>
      <c r="F145" s="28">
        <f t="shared" si="34"/>
        <v>0</v>
      </c>
      <c r="G145" s="28">
        <f t="shared" si="34"/>
        <v>0</v>
      </c>
      <c r="H145" s="28">
        <f t="shared" si="34"/>
        <v>0</v>
      </c>
      <c r="I145" s="28">
        <f t="shared" si="34"/>
        <v>0</v>
      </c>
      <c r="J145" s="28">
        <f t="shared" si="34"/>
        <v>0</v>
      </c>
      <c r="K145" s="28">
        <f t="shared" si="34"/>
        <v>0</v>
      </c>
      <c r="L145" s="28">
        <f t="shared" si="34"/>
        <v>0</v>
      </c>
      <c r="M145" s="28">
        <f t="shared" si="34"/>
        <v>0</v>
      </c>
      <c r="N145" s="28">
        <f t="shared" si="34"/>
        <v>0</v>
      </c>
      <c r="O145" s="28">
        <f t="shared" si="34"/>
        <v>0</v>
      </c>
      <c r="P145" s="28">
        <f t="shared" si="34"/>
        <v>0</v>
      </c>
      <c r="Q145" s="28">
        <f t="shared" si="34"/>
        <v>0</v>
      </c>
      <c r="R145" s="28">
        <f t="shared" si="34"/>
        <v>0</v>
      </c>
      <c r="S145" s="28">
        <f t="shared" si="34"/>
        <v>0</v>
      </c>
      <c r="T145" s="28">
        <f t="shared" si="34"/>
        <v>0</v>
      </c>
      <c r="U145" s="28">
        <f t="shared" si="34"/>
        <v>0</v>
      </c>
      <c r="V145" s="28">
        <f t="shared" si="34"/>
        <v>0</v>
      </c>
      <c r="W145" s="28">
        <f t="shared" si="34"/>
        <v>0</v>
      </c>
      <c r="X145" s="28">
        <f t="shared" si="34"/>
        <v>0</v>
      </c>
      <c r="Y145" s="28">
        <f t="shared" si="34"/>
        <v>0</v>
      </c>
      <c r="Z145" s="28">
        <f t="shared" si="34"/>
        <v>0</v>
      </c>
      <c r="AA145" s="28">
        <f t="shared" si="34"/>
        <v>0</v>
      </c>
      <c r="AB145" s="28">
        <f t="shared" si="34"/>
        <v>0</v>
      </c>
      <c r="AC145" s="28">
        <f t="shared" si="34"/>
        <v>0</v>
      </c>
      <c r="AD145" s="28">
        <f t="shared" si="34"/>
        <v>0</v>
      </c>
      <c r="AE145" s="28">
        <f t="shared" si="34"/>
        <v>0</v>
      </c>
      <c r="AF145" s="28">
        <f t="shared" si="34"/>
        <v>0</v>
      </c>
      <c r="AG145" s="28">
        <f t="shared" si="34"/>
        <v>0</v>
      </c>
      <c r="AH145" s="28">
        <f t="shared" si="34"/>
        <v>0</v>
      </c>
      <c r="AI145" s="28">
        <f t="shared" si="34"/>
        <v>0</v>
      </c>
      <c r="AJ145" s="28">
        <f t="shared" si="34"/>
        <v>0</v>
      </c>
      <c r="AK145" s="28">
        <f t="shared" si="34"/>
        <v>0</v>
      </c>
      <c r="AL145" s="28">
        <f t="shared" si="34"/>
        <v>0</v>
      </c>
      <c r="AM145" s="28">
        <f t="shared" si="34"/>
        <v>0</v>
      </c>
      <c r="AN145" s="28">
        <f t="shared" si="34"/>
        <v>0</v>
      </c>
      <c r="AO145" s="28">
        <f t="shared" si="34"/>
        <v>0</v>
      </c>
      <c r="AP145" s="28">
        <f t="shared" si="34"/>
        <v>0</v>
      </c>
      <c r="AQ145" s="28">
        <f t="shared" si="34"/>
        <v>16097</v>
      </c>
      <c r="AR145" s="28">
        <f t="shared" si="34"/>
        <v>0</v>
      </c>
      <c r="AS145" s="28">
        <f t="shared" si="34"/>
        <v>0</v>
      </c>
      <c r="AT145" s="28">
        <f t="shared" si="34"/>
        <v>0</v>
      </c>
      <c r="AU145" s="28">
        <f t="shared" si="34"/>
        <v>0</v>
      </c>
    </row>
    <row r="146" spans="2:47" hidden="1" outlineLevel="1">
      <c r="B146" s="25">
        <v>2057</v>
      </c>
      <c r="C146" s="98">
        <v>16203</v>
      </c>
      <c r="D146" s="28">
        <f t="shared" si="28"/>
        <v>0</v>
      </c>
      <c r="E146" s="28">
        <f t="shared" si="34"/>
        <v>0</v>
      </c>
      <c r="F146" s="28">
        <f t="shared" si="34"/>
        <v>0</v>
      </c>
      <c r="G146" s="28">
        <f t="shared" si="34"/>
        <v>0</v>
      </c>
      <c r="H146" s="28">
        <f t="shared" si="34"/>
        <v>0</v>
      </c>
      <c r="I146" s="28">
        <f t="shared" si="34"/>
        <v>0</v>
      </c>
      <c r="J146" s="28">
        <f t="shared" si="34"/>
        <v>0</v>
      </c>
      <c r="K146" s="28">
        <f t="shared" si="34"/>
        <v>0</v>
      </c>
      <c r="L146" s="28">
        <f t="shared" si="34"/>
        <v>0</v>
      </c>
      <c r="M146" s="28">
        <f t="shared" si="34"/>
        <v>0</v>
      </c>
      <c r="N146" s="28">
        <f t="shared" si="34"/>
        <v>0</v>
      </c>
      <c r="O146" s="28">
        <f t="shared" si="34"/>
        <v>0</v>
      </c>
      <c r="P146" s="28">
        <f t="shared" si="34"/>
        <v>0</v>
      </c>
      <c r="Q146" s="28">
        <f t="shared" si="34"/>
        <v>0</v>
      </c>
      <c r="R146" s="28">
        <f t="shared" si="34"/>
        <v>0</v>
      </c>
      <c r="S146" s="28">
        <f t="shared" si="34"/>
        <v>0</v>
      </c>
      <c r="T146" s="28">
        <f t="shared" si="34"/>
        <v>0</v>
      </c>
      <c r="U146" s="28">
        <f t="shared" si="34"/>
        <v>0</v>
      </c>
      <c r="V146" s="28">
        <f t="shared" si="34"/>
        <v>0</v>
      </c>
      <c r="W146" s="28">
        <f t="shared" si="34"/>
        <v>0</v>
      </c>
      <c r="X146" s="28">
        <f t="shared" si="34"/>
        <v>0</v>
      </c>
      <c r="Y146" s="28">
        <f t="shared" si="34"/>
        <v>0</v>
      </c>
      <c r="Z146" s="28">
        <f t="shared" si="34"/>
        <v>0</v>
      </c>
      <c r="AA146" s="28">
        <f t="shared" si="34"/>
        <v>0</v>
      </c>
      <c r="AB146" s="28">
        <f t="shared" si="34"/>
        <v>0</v>
      </c>
      <c r="AC146" s="28">
        <f t="shared" si="34"/>
        <v>0</v>
      </c>
      <c r="AD146" s="28">
        <f t="shared" si="34"/>
        <v>0</v>
      </c>
      <c r="AE146" s="28">
        <f t="shared" si="34"/>
        <v>0</v>
      </c>
      <c r="AF146" s="28">
        <f t="shared" si="34"/>
        <v>0</v>
      </c>
      <c r="AG146" s="28">
        <f t="shared" si="34"/>
        <v>0</v>
      </c>
      <c r="AH146" s="28">
        <f t="shared" si="34"/>
        <v>0</v>
      </c>
      <c r="AI146" s="28">
        <f t="shared" si="34"/>
        <v>0</v>
      </c>
      <c r="AJ146" s="28">
        <f t="shared" si="34"/>
        <v>0</v>
      </c>
      <c r="AK146" s="28">
        <f t="shared" si="34"/>
        <v>0</v>
      </c>
      <c r="AL146" s="28">
        <f t="shared" si="34"/>
        <v>0</v>
      </c>
      <c r="AM146" s="28">
        <f t="shared" si="34"/>
        <v>0</v>
      </c>
      <c r="AN146" s="28">
        <f t="shared" si="34"/>
        <v>0</v>
      </c>
      <c r="AO146" s="28">
        <f t="shared" si="34"/>
        <v>0</v>
      </c>
      <c r="AP146" s="28">
        <f t="shared" si="34"/>
        <v>0</v>
      </c>
      <c r="AQ146" s="28">
        <f t="shared" si="34"/>
        <v>0</v>
      </c>
      <c r="AR146" s="28">
        <f t="shared" si="34"/>
        <v>16203</v>
      </c>
      <c r="AS146" s="28">
        <f t="shared" si="34"/>
        <v>0</v>
      </c>
      <c r="AT146" s="28">
        <f t="shared" si="34"/>
        <v>0</v>
      </c>
      <c r="AU146" s="28">
        <f t="shared" si="34"/>
        <v>0</v>
      </c>
    </row>
    <row r="147" spans="2:47" hidden="1" outlineLevel="1">
      <c r="B147" s="25">
        <v>2058</v>
      </c>
      <c r="C147" s="98">
        <v>16310</v>
      </c>
      <c r="D147" s="28">
        <f t="shared" si="28"/>
        <v>0</v>
      </c>
      <c r="E147" s="28">
        <f t="shared" si="34"/>
        <v>0</v>
      </c>
      <c r="F147" s="28">
        <f t="shared" si="34"/>
        <v>0</v>
      </c>
      <c r="G147" s="28">
        <f t="shared" si="34"/>
        <v>0</v>
      </c>
      <c r="H147" s="28">
        <f t="shared" si="34"/>
        <v>0</v>
      </c>
      <c r="I147" s="28">
        <f t="shared" si="34"/>
        <v>0</v>
      </c>
      <c r="J147" s="28">
        <f t="shared" si="34"/>
        <v>0</v>
      </c>
      <c r="K147" s="28">
        <f t="shared" si="34"/>
        <v>0</v>
      </c>
      <c r="L147" s="28">
        <f t="shared" si="34"/>
        <v>0</v>
      </c>
      <c r="M147" s="28">
        <f t="shared" si="34"/>
        <v>0</v>
      </c>
      <c r="N147" s="28">
        <f t="shared" si="34"/>
        <v>0</v>
      </c>
      <c r="O147" s="28">
        <f t="shared" si="34"/>
        <v>0</v>
      </c>
      <c r="P147" s="28">
        <f t="shared" si="34"/>
        <v>0</v>
      </c>
      <c r="Q147" s="28">
        <f t="shared" si="34"/>
        <v>0</v>
      </c>
      <c r="R147" s="28">
        <f t="shared" si="34"/>
        <v>0</v>
      </c>
      <c r="S147" s="28">
        <f t="shared" si="34"/>
        <v>0</v>
      </c>
      <c r="T147" s="28">
        <f t="shared" si="34"/>
        <v>0</v>
      </c>
      <c r="U147" s="28">
        <f t="shared" si="34"/>
        <v>0</v>
      </c>
      <c r="V147" s="28">
        <f t="shared" si="34"/>
        <v>0</v>
      </c>
      <c r="W147" s="28">
        <f t="shared" si="34"/>
        <v>0</v>
      </c>
      <c r="X147" s="28">
        <f t="shared" si="34"/>
        <v>0</v>
      </c>
      <c r="Y147" s="28">
        <f t="shared" si="34"/>
        <v>0</v>
      </c>
      <c r="Z147" s="28">
        <f t="shared" si="34"/>
        <v>0</v>
      </c>
      <c r="AA147" s="28">
        <f t="shared" si="34"/>
        <v>0</v>
      </c>
      <c r="AB147" s="28">
        <f t="shared" si="34"/>
        <v>0</v>
      </c>
      <c r="AC147" s="28">
        <f t="shared" si="34"/>
        <v>0</v>
      </c>
      <c r="AD147" s="28">
        <f t="shared" si="34"/>
        <v>0</v>
      </c>
      <c r="AE147" s="28">
        <f t="shared" si="34"/>
        <v>0</v>
      </c>
      <c r="AF147" s="28">
        <f t="shared" si="34"/>
        <v>0</v>
      </c>
      <c r="AG147" s="28">
        <f t="shared" si="34"/>
        <v>0</v>
      </c>
      <c r="AH147" s="28">
        <f t="shared" si="34"/>
        <v>0</v>
      </c>
      <c r="AI147" s="28">
        <f t="shared" si="34"/>
        <v>0</v>
      </c>
      <c r="AJ147" s="28">
        <f t="shared" si="34"/>
        <v>0</v>
      </c>
      <c r="AK147" s="28">
        <f t="shared" si="34"/>
        <v>0</v>
      </c>
      <c r="AL147" s="28">
        <f t="shared" si="34"/>
        <v>0</v>
      </c>
      <c r="AM147" s="28">
        <f t="shared" si="34"/>
        <v>0</v>
      </c>
      <c r="AN147" s="28">
        <f t="shared" si="34"/>
        <v>0</v>
      </c>
      <c r="AO147" s="28">
        <f t="shared" si="34"/>
        <v>0</v>
      </c>
      <c r="AP147" s="28">
        <f t="shared" ref="E147:AU149" si="35">+IF(AP$105&lt;$B147,0,IF(MOD(AP$105-$B147,$D$90)=0,1,0))*$C147</f>
        <v>0</v>
      </c>
      <c r="AQ147" s="28">
        <f t="shared" si="35"/>
        <v>0</v>
      </c>
      <c r="AR147" s="28">
        <f t="shared" si="35"/>
        <v>0</v>
      </c>
      <c r="AS147" s="28">
        <f t="shared" si="35"/>
        <v>16310</v>
      </c>
      <c r="AT147" s="28">
        <f t="shared" si="35"/>
        <v>0</v>
      </c>
      <c r="AU147" s="28">
        <f t="shared" si="35"/>
        <v>0</v>
      </c>
    </row>
    <row r="148" spans="2:47" hidden="1" outlineLevel="1">
      <c r="B148" s="25">
        <v>2059</v>
      </c>
      <c r="C148" s="98">
        <v>16418</v>
      </c>
      <c r="D148" s="28">
        <f t="shared" si="28"/>
        <v>0</v>
      </c>
      <c r="E148" s="28">
        <f t="shared" si="35"/>
        <v>0</v>
      </c>
      <c r="F148" s="28">
        <f t="shared" si="35"/>
        <v>0</v>
      </c>
      <c r="G148" s="28">
        <f t="shared" si="35"/>
        <v>0</v>
      </c>
      <c r="H148" s="28">
        <f t="shared" si="35"/>
        <v>0</v>
      </c>
      <c r="I148" s="28">
        <f t="shared" si="35"/>
        <v>0</v>
      </c>
      <c r="J148" s="28">
        <f t="shared" si="35"/>
        <v>0</v>
      </c>
      <c r="K148" s="28">
        <f t="shared" si="35"/>
        <v>0</v>
      </c>
      <c r="L148" s="28">
        <f t="shared" si="35"/>
        <v>0</v>
      </c>
      <c r="M148" s="28">
        <f t="shared" si="35"/>
        <v>0</v>
      </c>
      <c r="N148" s="28">
        <f t="shared" si="35"/>
        <v>0</v>
      </c>
      <c r="O148" s="28">
        <f t="shared" si="35"/>
        <v>0</v>
      </c>
      <c r="P148" s="28">
        <f t="shared" si="35"/>
        <v>0</v>
      </c>
      <c r="Q148" s="28">
        <f t="shared" si="35"/>
        <v>0</v>
      </c>
      <c r="R148" s="28">
        <f t="shared" si="35"/>
        <v>0</v>
      </c>
      <c r="S148" s="28">
        <f t="shared" si="35"/>
        <v>0</v>
      </c>
      <c r="T148" s="28">
        <f t="shared" si="35"/>
        <v>0</v>
      </c>
      <c r="U148" s="28">
        <f t="shared" si="35"/>
        <v>0</v>
      </c>
      <c r="V148" s="28">
        <f t="shared" si="35"/>
        <v>0</v>
      </c>
      <c r="W148" s="28">
        <f t="shared" si="35"/>
        <v>0</v>
      </c>
      <c r="X148" s="28">
        <f t="shared" si="35"/>
        <v>0</v>
      </c>
      <c r="Y148" s="28">
        <f t="shared" si="35"/>
        <v>0</v>
      </c>
      <c r="Z148" s="28">
        <f t="shared" si="35"/>
        <v>0</v>
      </c>
      <c r="AA148" s="28">
        <f t="shared" si="35"/>
        <v>0</v>
      </c>
      <c r="AB148" s="28">
        <f t="shared" si="35"/>
        <v>0</v>
      </c>
      <c r="AC148" s="28">
        <f t="shared" si="35"/>
        <v>0</v>
      </c>
      <c r="AD148" s="28">
        <f t="shared" si="35"/>
        <v>0</v>
      </c>
      <c r="AE148" s="28">
        <f t="shared" si="35"/>
        <v>0</v>
      </c>
      <c r="AF148" s="28">
        <f t="shared" si="35"/>
        <v>0</v>
      </c>
      <c r="AG148" s="28">
        <f t="shared" si="35"/>
        <v>0</v>
      </c>
      <c r="AH148" s="28">
        <f t="shared" si="35"/>
        <v>0</v>
      </c>
      <c r="AI148" s="28">
        <f t="shared" si="35"/>
        <v>0</v>
      </c>
      <c r="AJ148" s="28">
        <f t="shared" si="35"/>
        <v>0</v>
      </c>
      <c r="AK148" s="28">
        <f t="shared" si="35"/>
        <v>0</v>
      </c>
      <c r="AL148" s="28">
        <f t="shared" si="35"/>
        <v>0</v>
      </c>
      <c r="AM148" s="28">
        <f t="shared" si="35"/>
        <v>0</v>
      </c>
      <c r="AN148" s="28">
        <f t="shared" si="35"/>
        <v>0</v>
      </c>
      <c r="AO148" s="28">
        <f t="shared" si="35"/>
        <v>0</v>
      </c>
      <c r="AP148" s="28">
        <f t="shared" si="35"/>
        <v>0</v>
      </c>
      <c r="AQ148" s="28">
        <f t="shared" si="35"/>
        <v>0</v>
      </c>
      <c r="AR148" s="28">
        <f t="shared" si="35"/>
        <v>0</v>
      </c>
      <c r="AS148" s="28">
        <f t="shared" si="35"/>
        <v>0</v>
      </c>
      <c r="AT148" s="28">
        <f t="shared" si="35"/>
        <v>16418</v>
      </c>
      <c r="AU148" s="28">
        <f t="shared" si="35"/>
        <v>0</v>
      </c>
    </row>
    <row r="149" spans="2:47" hidden="1" outlineLevel="1">
      <c r="B149" s="25">
        <v>2060</v>
      </c>
      <c r="C149" s="98">
        <v>16527</v>
      </c>
      <c r="D149" s="28">
        <f t="shared" si="28"/>
        <v>0</v>
      </c>
      <c r="E149" s="28">
        <f t="shared" si="35"/>
        <v>0</v>
      </c>
      <c r="F149" s="28">
        <f t="shared" si="35"/>
        <v>0</v>
      </c>
      <c r="G149" s="28">
        <f t="shared" si="35"/>
        <v>0</v>
      </c>
      <c r="H149" s="28">
        <f t="shared" si="35"/>
        <v>0</v>
      </c>
      <c r="I149" s="28">
        <f t="shared" si="35"/>
        <v>0</v>
      </c>
      <c r="J149" s="28">
        <f t="shared" si="35"/>
        <v>0</v>
      </c>
      <c r="K149" s="28">
        <f t="shared" si="35"/>
        <v>0</v>
      </c>
      <c r="L149" s="28">
        <f t="shared" si="35"/>
        <v>0</v>
      </c>
      <c r="M149" s="28">
        <f t="shared" si="35"/>
        <v>0</v>
      </c>
      <c r="N149" s="28">
        <f t="shared" si="35"/>
        <v>0</v>
      </c>
      <c r="O149" s="28">
        <f t="shared" si="35"/>
        <v>0</v>
      </c>
      <c r="P149" s="28">
        <f t="shared" si="35"/>
        <v>0</v>
      </c>
      <c r="Q149" s="28">
        <f t="shared" si="35"/>
        <v>0</v>
      </c>
      <c r="R149" s="28">
        <f t="shared" si="35"/>
        <v>0</v>
      </c>
      <c r="S149" s="28">
        <f t="shared" si="35"/>
        <v>0</v>
      </c>
      <c r="T149" s="28">
        <f t="shared" si="35"/>
        <v>0</v>
      </c>
      <c r="U149" s="28">
        <f t="shared" si="35"/>
        <v>0</v>
      </c>
      <c r="V149" s="28">
        <f t="shared" si="35"/>
        <v>0</v>
      </c>
      <c r="W149" s="28">
        <f t="shared" si="35"/>
        <v>0</v>
      </c>
      <c r="X149" s="28">
        <f t="shared" si="35"/>
        <v>0</v>
      </c>
      <c r="Y149" s="28">
        <f t="shared" si="35"/>
        <v>0</v>
      </c>
      <c r="Z149" s="28">
        <f t="shared" si="35"/>
        <v>0</v>
      </c>
      <c r="AA149" s="28">
        <f t="shared" si="35"/>
        <v>0</v>
      </c>
      <c r="AB149" s="28">
        <f t="shared" si="35"/>
        <v>0</v>
      </c>
      <c r="AC149" s="28">
        <f t="shared" si="35"/>
        <v>0</v>
      </c>
      <c r="AD149" s="28">
        <f t="shared" si="35"/>
        <v>0</v>
      </c>
      <c r="AE149" s="28">
        <f t="shared" si="35"/>
        <v>0</v>
      </c>
      <c r="AF149" s="28">
        <f t="shared" si="35"/>
        <v>0</v>
      </c>
      <c r="AG149" s="28">
        <f t="shared" si="35"/>
        <v>0</v>
      </c>
      <c r="AH149" s="28">
        <f t="shared" si="35"/>
        <v>0</v>
      </c>
      <c r="AI149" s="28">
        <f t="shared" si="35"/>
        <v>0</v>
      </c>
      <c r="AJ149" s="28">
        <f t="shared" si="35"/>
        <v>0</v>
      </c>
      <c r="AK149" s="28">
        <f t="shared" si="35"/>
        <v>0</v>
      </c>
      <c r="AL149" s="28">
        <f t="shared" si="35"/>
        <v>0</v>
      </c>
      <c r="AM149" s="28">
        <f t="shared" si="35"/>
        <v>0</v>
      </c>
      <c r="AN149" s="28">
        <f t="shared" si="35"/>
        <v>0</v>
      </c>
      <c r="AO149" s="28">
        <f t="shared" si="35"/>
        <v>0</v>
      </c>
      <c r="AP149" s="28">
        <f t="shared" si="35"/>
        <v>0</v>
      </c>
      <c r="AQ149" s="28">
        <f t="shared" si="35"/>
        <v>0</v>
      </c>
      <c r="AR149" s="28">
        <f t="shared" si="35"/>
        <v>0</v>
      </c>
      <c r="AS149" s="28">
        <f t="shared" si="35"/>
        <v>0</v>
      </c>
      <c r="AT149" s="28">
        <f t="shared" si="35"/>
        <v>0</v>
      </c>
      <c r="AU149" s="28">
        <f t="shared" si="35"/>
        <v>16527</v>
      </c>
    </row>
    <row r="150" spans="2:47" collapsed="1">
      <c r="D150" s="28">
        <f>SUM(D106:D149)</f>
        <v>0</v>
      </c>
      <c r="E150" s="28">
        <f t="shared" ref="E150:AU150" si="36">SUM(E106:E149)</f>
        <v>0</v>
      </c>
      <c r="F150" s="28">
        <f t="shared" si="36"/>
        <v>0</v>
      </c>
      <c r="G150" s="28">
        <f t="shared" si="36"/>
        <v>0</v>
      </c>
      <c r="H150" s="28">
        <f t="shared" si="36"/>
        <v>0</v>
      </c>
      <c r="I150" s="28">
        <f t="shared" si="36"/>
        <v>1</v>
      </c>
      <c r="J150" s="28">
        <f t="shared" si="36"/>
        <v>9</v>
      </c>
      <c r="K150" s="28">
        <f t="shared" si="36"/>
        <v>225</v>
      </c>
      <c r="L150" s="28">
        <f t="shared" si="36"/>
        <v>707</v>
      </c>
      <c r="M150" s="28">
        <f t="shared" si="36"/>
        <v>5761</v>
      </c>
      <c r="N150" s="28">
        <f t="shared" si="36"/>
        <v>9903</v>
      </c>
      <c r="O150" s="28">
        <f t="shared" si="36"/>
        <v>12563</v>
      </c>
      <c r="P150" s="28">
        <f t="shared" si="36"/>
        <v>13353</v>
      </c>
      <c r="Q150" s="28">
        <f t="shared" si="36"/>
        <v>13639</v>
      </c>
      <c r="R150" s="28">
        <f t="shared" si="36"/>
        <v>14216</v>
      </c>
      <c r="S150" s="28">
        <f t="shared" si="36"/>
        <v>14328</v>
      </c>
      <c r="T150" s="28">
        <f t="shared" si="36"/>
        <v>14501</v>
      </c>
      <c r="U150" s="28">
        <f t="shared" si="36"/>
        <v>19761</v>
      </c>
      <c r="V150" s="28">
        <f t="shared" si="36"/>
        <v>23836</v>
      </c>
      <c r="W150" s="28">
        <f t="shared" si="36"/>
        <v>27787</v>
      </c>
      <c r="X150" s="28">
        <f t="shared" si="36"/>
        <v>27980</v>
      </c>
      <c r="Y150" s="28">
        <f t="shared" si="36"/>
        <v>28896</v>
      </c>
      <c r="Z150" s="28">
        <f t="shared" si="36"/>
        <v>28595</v>
      </c>
      <c r="AA150" s="28">
        <f t="shared" si="36"/>
        <v>29846</v>
      </c>
      <c r="AB150" s="28">
        <f t="shared" si="36"/>
        <v>29837</v>
      </c>
      <c r="AC150" s="28">
        <f t="shared" si="36"/>
        <v>34907</v>
      </c>
      <c r="AD150" s="28">
        <f t="shared" si="36"/>
        <v>39377</v>
      </c>
      <c r="AE150" s="28">
        <f t="shared" si="36"/>
        <v>43532</v>
      </c>
      <c r="AF150" s="28">
        <f t="shared" si="36"/>
        <v>44015</v>
      </c>
      <c r="AG150" s="28">
        <f t="shared" si="36"/>
        <v>44793</v>
      </c>
      <c r="AH150" s="28">
        <f t="shared" si="36"/>
        <v>44546</v>
      </c>
      <c r="AI150" s="28">
        <f t="shared" si="36"/>
        <v>45764</v>
      </c>
      <c r="AJ150" s="28">
        <f t="shared" si="36"/>
        <v>45584</v>
      </c>
      <c r="AK150" s="28">
        <f t="shared" si="36"/>
        <v>50530</v>
      </c>
      <c r="AL150" s="28">
        <f t="shared" si="36"/>
        <v>55391</v>
      </c>
      <c r="AM150" s="28">
        <f t="shared" si="36"/>
        <v>58890</v>
      </c>
      <c r="AN150" s="28">
        <f t="shared" si="36"/>
        <v>59487</v>
      </c>
      <c r="AO150" s="28">
        <f t="shared" si="36"/>
        <v>60681</v>
      </c>
      <c r="AP150" s="28">
        <f t="shared" si="36"/>
        <v>60538</v>
      </c>
      <c r="AQ150" s="28">
        <f t="shared" si="36"/>
        <v>61861</v>
      </c>
      <c r="AR150" s="28">
        <f t="shared" si="36"/>
        <v>61787</v>
      </c>
      <c r="AS150" s="28">
        <f t="shared" si="36"/>
        <v>66840</v>
      </c>
      <c r="AT150" s="28">
        <f t="shared" si="36"/>
        <v>71809</v>
      </c>
      <c r="AU150" s="28">
        <f t="shared" si="36"/>
        <v>75417</v>
      </c>
    </row>
  </sheetData>
  <mergeCells count="1">
    <mergeCell ref="B101:F101"/>
  </mergeCells>
  <hyperlinks>
    <hyperlink ref="B101:F101" location="Trans_EV_Taxis!A1" display="Ir a Hoja Resumen" xr:uid="{807AEC22-C026-45CF-A928-D56ED7327749}"/>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31D5-65A8-404D-B720-95D2C7D4DA24}">
  <sheetPr>
    <tabColor theme="7" tint="0.79998168889431442"/>
  </sheetPr>
  <dimension ref="B2:AU148"/>
  <sheetViews>
    <sheetView topLeftCell="A67" workbookViewId="0">
      <selection activeCell="E85" sqref="E85"/>
    </sheetView>
  </sheetViews>
  <sheetFormatPr defaultColWidth="11.42578125" defaultRowHeight="12.95" outlineLevelRow="1"/>
  <cols>
    <col min="1" max="1" width="11.42578125" style="26"/>
    <col min="2" max="2" width="18.85546875" style="26" customWidth="1"/>
    <col min="3" max="3" width="17.710937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383</v>
      </c>
      <c r="C3" s="28" t="s">
        <v>498</v>
      </c>
      <c r="D3" s="28">
        <v>36678.438916940773</v>
      </c>
      <c r="E3" s="28">
        <v>36474.414180498279</v>
      </c>
      <c r="F3" s="28">
        <v>37224.171851444669</v>
      </c>
      <c r="G3" s="28">
        <v>31460.261578331374</v>
      </c>
      <c r="H3" s="28">
        <v>38688.136046490617</v>
      </c>
      <c r="I3" s="28">
        <v>41597.474040502035</v>
      </c>
      <c r="J3" s="28">
        <v>50113.133124141626</v>
      </c>
      <c r="K3" s="28">
        <v>51611.558672468593</v>
      </c>
      <c r="L3" s="28">
        <v>52912.766852422203</v>
      </c>
      <c r="M3" s="28">
        <v>54211.396447924999</v>
      </c>
      <c r="N3" s="28">
        <v>55454.0909171288</v>
      </c>
      <c r="O3" s="28">
        <v>56819.957670855438</v>
      </c>
      <c r="P3" s="28">
        <v>58031.374300224154</v>
      </c>
      <c r="Q3" s="28">
        <v>59040.717905513535</v>
      </c>
      <c r="R3" s="28">
        <v>60069.538801559735</v>
      </c>
      <c r="S3" s="28">
        <v>61001.382456964137</v>
      </c>
      <c r="T3" s="28">
        <v>62300.928191626503</v>
      </c>
      <c r="U3" s="28">
        <v>63284.213147822658</v>
      </c>
      <c r="V3" s="28">
        <v>64386.438420405582</v>
      </c>
      <c r="W3" s="28">
        <v>65085.699696751806</v>
      </c>
      <c r="X3" s="28">
        <v>66088.626914271794</v>
      </c>
      <c r="Y3" s="28">
        <v>66851.050853259454</v>
      </c>
      <c r="Z3" s="28">
        <v>67437.783199117664</v>
      </c>
      <c r="AA3" s="28">
        <v>68041.239729184526</v>
      </c>
      <c r="AB3" s="28">
        <v>68578.782524847324</v>
      </c>
      <c r="AC3" s="28">
        <v>69062.361452652316</v>
      </c>
      <c r="AD3" s="28">
        <v>69330.932417214979</v>
      </c>
      <c r="AE3" s="28">
        <v>69434.368158576675</v>
      </c>
      <c r="AF3" s="28">
        <v>69289.221356545168</v>
      </c>
      <c r="AG3" s="28">
        <v>68836.265763326592</v>
      </c>
      <c r="AH3" s="28">
        <v>68091.436075779042</v>
      </c>
      <c r="AI3" s="28">
        <v>67183.965923556374</v>
      </c>
      <c r="AJ3" s="28">
        <v>65398.473101641597</v>
      </c>
      <c r="AK3" s="28">
        <v>63336.827597140931</v>
      </c>
      <c r="AL3" s="28">
        <v>61034.260370185162</v>
      </c>
      <c r="AM3" s="28">
        <v>58412.644797374931</v>
      </c>
      <c r="AN3" s="28">
        <v>55477.144528254197</v>
      </c>
      <c r="AO3" s="28">
        <v>52252.738544497683</v>
      </c>
      <c r="AP3" s="28">
        <v>48785.732600443778</v>
      </c>
      <c r="AQ3" s="28">
        <v>45141.96022392506</v>
      </c>
      <c r="AR3" s="28">
        <v>41401.59034479261</v>
      </c>
      <c r="AS3" s="28">
        <v>37651.47788082336</v>
      </c>
      <c r="AT3" s="28">
        <v>33976.807453641326</v>
      </c>
      <c r="AU3" s="28">
        <v>30453.726523193793</v>
      </c>
    </row>
    <row r="4" spans="2:47">
      <c r="B4" s="27" t="s">
        <v>384</v>
      </c>
      <c r="C4" s="28" t="s">
        <v>498</v>
      </c>
      <c r="D4" s="28">
        <v>49108.496944351857</v>
      </c>
      <c r="E4" s="28">
        <v>51396.400805794801</v>
      </c>
      <c r="F4" s="28">
        <v>52186.471937915718</v>
      </c>
      <c r="G4" s="28">
        <v>50978.782391573011</v>
      </c>
      <c r="H4" s="28">
        <v>50991.340012631546</v>
      </c>
      <c r="I4" s="28">
        <v>53243.079791439122</v>
      </c>
      <c r="J4" s="28">
        <v>56002.483047294758</v>
      </c>
      <c r="K4" s="28">
        <v>57761.835636099357</v>
      </c>
      <c r="L4" s="28">
        <v>59504.895712966565</v>
      </c>
      <c r="M4" s="28">
        <v>61306.785359086585</v>
      </c>
      <c r="N4" s="28">
        <v>63015.381052811812</v>
      </c>
      <c r="O4" s="28">
        <v>64786.497073060316</v>
      </c>
      <c r="P4" s="28">
        <v>66478.08135750462</v>
      </c>
      <c r="Q4" s="28">
        <v>67837.089169401268</v>
      </c>
      <c r="R4" s="28">
        <v>69356.605631564322</v>
      </c>
      <c r="S4" s="28">
        <v>70801.785444887064</v>
      </c>
      <c r="T4" s="28">
        <v>72510.288732181318</v>
      </c>
      <c r="U4" s="28">
        <v>73988.494255877842</v>
      </c>
      <c r="V4" s="28">
        <v>75355.341099278623</v>
      </c>
      <c r="W4" s="28">
        <v>76617.245329684592</v>
      </c>
      <c r="X4" s="28">
        <v>78102.099924748487</v>
      </c>
      <c r="Y4" s="28">
        <v>79416.731502572715</v>
      </c>
      <c r="Z4" s="28">
        <v>80586.598621722442</v>
      </c>
      <c r="AA4" s="28">
        <v>81684.964336243705</v>
      </c>
      <c r="AB4" s="28">
        <v>82813.149518009974</v>
      </c>
      <c r="AC4" s="28">
        <v>83901.31873842029</v>
      </c>
      <c r="AD4" s="28">
        <v>84823.282251283497</v>
      </c>
      <c r="AE4" s="28">
        <v>85618.472447089123</v>
      </c>
      <c r="AF4" s="28">
        <v>86184.527737808967</v>
      </c>
      <c r="AG4" s="28">
        <v>86551.41387671807</v>
      </c>
      <c r="AH4" s="28">
        <v>86691.94004177484</v>
      </c>
      <c r="AI4" s="28">
        <v>86715.368171364215</v>
      </c>
      <c r="AJ4" s="28">
        <v>86190.028276859011</v>
      </c>
      <c r="AK4" s="28">
        <v>85401.303713082772</v>
      </c>
      <c r="AL4" s="28">
        <v>84506.392100379991</v>
      </c>
      <c r="AM4" s="28">
        <v>83405.1832286274</v>
      </c>
      <c r="AN4" s="28">
        <v>82106.910288792496</v>
      </c>
      <c r="AO4" s="28">
        <v>80638.405341841426</v>
      </c>
      <c r="AP4" s="28">
        <v>79044.455437686527</v>
      </c>
      <c r="AQ4" s="28">
        <v>77384.040261437098</v>
      </c>
      <c r="AR4" s="28">
        <v>75723.350770656514</v>
      </c>
      <c r="AS4" s="28">
        <v>74127.065810296961</v>
      </c>
      <c r="AT4" s="28">
        <v>72650.308040601711</v>
      </c>
      <c r="AU4" s="28">
        <v>71333.284038389043</v>
      </c>
    </row>
    <row r="5" spans="2:47">
      <c r="B5" s="27" t="s">
        <v>385</v>
      </c>
      <c r="C5" s="28" t="s">
        <v>498</v>
      </c>
      <c r="D5" s="28">
        <v>447.13377742000006</v>
      </c>
      <c r="E5" s="28">
        <v>584.94084649999991</v>
      </c>
      <c r="F5" s="28">
        <v>737.12772929333084</v>
      </c>
      <c r="G5" s="28">
        <v>531.53970023894942</v>
      </c>
      <c r="H5" s="28">
        <v>649.72080507184808</v>
      </c>
      <c r="I5" s="28">
        <v>755.71993689269971</v>
      </c>
      <c r="J5" s="28">
        <v>399.30582104080253</v>
      </c>
      <c r="K5" s="28">
        <v>423.09440534308823</v>
      </c>
      <c r="L5" s="28">
        <v>447.52445853367612</v>
      </c>
      <c r="M5" s="28">
        <v>459.51848448624361</v>
      </c>
      <c r="N5" s="28">
        <v>472.95518243686723</v>
      </c>
      <c r="O5" s="28">
        <v>489.00245416240108</v>
      </c>
      <c r="P5" s="28">
        <v>506.76004007575136</v>
      </c>
      <c r="Q5" s="28">
        <v>578.55486275035173</v>
      </c>
      <c r="R5" s="28">
        <v>602.78278750599839</v>
      </c>
      <c r="S5" s="28">
        <v>629.32503345694374</v>
      </c>
      <c r="T5" s="28">
        <v>663.68250609433562</v>
      </c>
      <c r="U5" s="28">
        <v>702.16736526914201</v>
      </c>
      <c r="V5" s="28">
        <v>804.85980651838508</v>
      </c>
      <c r="W5" s="28">
        <v>859.08024270559429</v>
      </c>
      <c r="X5" s="28">
        <v>928.5331479723958</v>
      </c>
      <c r="Y5" s="28">
        <v>1011.495006680852</v>
      </c>
      <c r="Z5" s="28">
        <v>1111.599435339333</v>
      </c>
      <c r="AA5" s="28">
        <v>1258.230825467082</v>
      </c>
      <c r="AB5" s="28">
        <v>1411.5050941861698</v>
      </c>
      <c r="AC5" s="28">
        <v>1601.7398706389606</v>
      </c>
      <c r="AD5" s="28">
        <v>1834.7506106867743</v>
      </c>
      <c r="AE5" s="28">
        <v>2122.3988874724505</v>
      </c>
      <c r="AF5" s="28">
        <v>2487.5931771944797</v>
      </c>
      <c r="AG5" s="28">
        <v>2918.5103348415519</v>
      </c>
      <c r="AH5" s="28">
        <v>3443.6483571395543</v>
      </c>
      <c r="AI5" s="28">
        <v>4088.548611203883</v>
      </c>
      <c r="AJ5" s="28">
        <v>4828.8799493739871</v>
      </c>
      <c r="AK5" s="28">
        <v>5720.0903253916431</v>
      </c>
      <c r="AL5" s="28">
        <v>6735.58110259976</v>
      </c>
      <c r="AM5" s="28">
        <v>7911.5296695564211</v>
      </c>
      <c r="AN5" s="28">
        <v>9242.7975710259707</v>
      </c>
      <c r="AO5" s="28">
        <v>10717.069181242225</v>
      </c>
      <c r="AP5" s="28">
        <v>12311.504248328634</v>
      </c>
      <c r="AQ5" s="28">
        <v>13993.81453313177</v>
      </c>
      <c r="AR5" s="28">
        <v>15725.275598774024</v>
      </c>
      <c r="AS5" s="28">
        <v>17464.913936972014</v>
      </c>
      <c r="AT5" s="28">
        <v>19173.812029090841</v>
      </c>
      <c r="AU5" s="28">
        <v>20818.566808078536</v>
      </c>
    </row>
    <row r="6" spans="2:47">
      <c r="B6" s="27" t="s">
        <v>386</v>
      </c>
      <c r="C6" s="28" t="s">
        <v>498</v>
      </c>
      <c r="D6" s="28">
        <v>276.6806449</v>
      </c>
      <c r="E6" s="28">
        <v>229.61807317549975</v>
      </c>
      <c r="F6" s="28">
        <v>131.18885794589795</v>
      </c>
      <c r="G6" s="28">
        <v>149.33463642000001</v>
      </c>
      <c r="H6" s="28">
        <v>190.38368924739999</v>
      </c>
      <c r="I6" s="28">
        <v>192.92956271600002</v>
      </c>
      <c r="J6" s="28">
        <v>75.181836232143652</v>
      </c>
      <c r="K6" s="28">
        <v>77.736869662618957</v>
      </c>
      <c r="L6" s="28">
        <v>79.905011493010051</v>
      </c>
      <c r="M6" s="28">
        <v>82.1265292400644</v>
      </c>
      <c r="N6" s="28">
        <v>84.42285170431623</v>
      </c>
      <c r="O6" s="28">
        <v>87.055335991775934</v>
      </c>
      <c r="P6" s="28">
        <v>89.365769730869729</v>
      </c>
      <c r="Q6" s="28">
        <v>91.174321984531417</v>
      </c>
      <c r="R6" s="28">
        <v>93.004179187781233</v>
      </c>
      <c r="S6" s="28">
        <v>94.613293044249744</v>
      </c>
      <c r="T6" s="28">
        <v>97.338069457837037</v>
      </c>
      <c r="U6" s="28">
        <v>99.254015495173888</v>
      </c>
      <c r="V6" s="28">
        <v>101.6293650662395</v>
      </c>
      <c r="W6" s="28">
        <v>102.93492830886498</v>
      </c>
      <c r="X6" s="28">
        <v>105.2583377479757</v>
      </c>
      <c r="Y6" s="28">
        <v>107.20568857529145</v>
      </c>
      <c r="Z6" s="28">
        <v>108.79664450057615</v>
      </c>
      <c r="AA6" s="28">
        <v>110.65113768831958</v>
      </c>
      <c r="AB6" s="28">
        <v>112.55841822811547</v>
      </c>
      <c r="AC6" s="28">
        <v>114.60419991717379</v>
      </c>
      <c r="AD6" s="28">
        <v>116.33924036051314</v>
      </c>
      <c r="AE6" s="28">
        <v>117.98145155078892</v>
      </c>
      <c r="AF6" s="28">
        <v>119.44258064902537</v>
      </c>
      <c r="AG6" s="28">
        <v>120.59012254563123</v>
      </c>
      <c r="AH6" s="28">
        <v>121.48818428163165</v>
      </c>
      <c r="AI6" s="28">
        <v>122.68161782214321</v>
      </c>
      <c r="AJ6" s="28">
        <v>122.96376085217335</v>
      </c>
      <c r="AK6" s="28">
        <v>123.27831746429524</v>
      </c>
      <c r="AL6" s="28">
        <v>123.93635443341284</v>
      </c>
      <c r="AM6" s="28">
        <v>124.52959748365916</v>
      </c>
      <c r="AN6" s="28">
        <v>125.05210981850232</v>
      </c>
      <c r="AO6" s="28">
        <v>125.50126248869238</v>
      </c>
      <c r="AP6" s="28">
        <v>125.87897300188531</v>
      </c>
      <c r="AQ6" s="28">
        <v>126.19262408057628</v>
      </c>
      <c r="AR6" s="28">
        <v>126.45535330442752</v>
      </c>
      <c r="AS6" s="28">
        <v>126.68548217485873</v>
      </c>
      <c r="AT6" s="28">
        <v>126.90502317890585</v>
      </c>
      <c r="AU6" s="28">
        <v>127.13746101981899</v>
      </c>
    </row>
    <row r="7" spans="2:47">
      <c r="B7" s="27" t="s">
        <v>634</v>
      </c>
      <c r="C7" s="28" t="s">
        <v>498</v>
      </c>
      <c r="D7" s="28">
        <v>183.36118649700001</v>
      </c>
      <c r="E7" s="28">
        <v>150.70036131500001</v>
      </c>
      <c r="F7" s="28">
        <v>154.520615472</v>
      </c>
      <c r="G7" s="28">
        <v>80.718187138999994</v>
      </c>
      <c r="H7" s="28">
        <v>86.504180018</v>
      </c>
      <c r="I7" s="28">
        <v>91.988026831799999</v>
      </c>
      <c r="J7" s="28">
        <v>6.732169756521623</v>
      </c>
      <c r="K7" s="28">
        <v>6.8671901644588376</v>
      </c>
      <c r="L7" s="28">
        <v>6.9455567147731037</v>
      </c>
      <c r="M7" s="28">
        <v>7.0097891001560466</v>
      </c>
      <c r="N7" s="28">
        <v>7.0406301699314033</v>
      </c>
      <c r="O7" s="28">
        <v>7.0871654191824893</v>
      </c>
      <c r="P7" s="28">
        <v>7.0827209626614884</v>
      </c>
      <c r="Q7" s="28">
        <v>7.0150677968018371</v>
      </c>
      <c r="R7" s="28">
        <v>6.9379970036948952</v>
      </c>
      <c r="S7" s="28">
        <v>6.8292656166195158</v>
      </c>
      <c r="T7" s="28">
        <v>6.8022557516444193</v>
      </c>
      <c r="U7" s="28">
        <v>6.6956010853080361</v>
      </c>
      <c r="V7" s="28">
        <v>6.6134325824268636</v>
      </c>
      <c r="W7" s="28">
        <v>6.4439556920835779</v>
      </c>
      <c r="X7" s="28">
        <v>6.3397059619444285</v>
      </c>
      <c r="Y7" s="28">
        <v>6.2028634670427412</v>
      </c>
      <c r="Z7" s="28">
        <v>6.0394842899157668</v>
      </c>
      <c r="AA7" s="28">
        <v>5.8892454579326401</v>
      </c>
      <c r="AB7" s="28">
        <v>5.7393554431611591</v>
      </c>
      <c r="AC7" s="28">
        <v>5.5946470143695883</v>
      </c>
      <c r="AD7" s="28">
        <v>5.4338523280932929</v>
      </c>
      <c r="AE7" s="28">
        <v>5.2703472437978727</v>
      </c>
      <c r="AF7" s="28">
        <v>5.1022098767388</v>
      </c>
      <c r="AG7" s="28">
        <v>4.926611172529646</v>
      </c>
      <c r="AH7" s="28">
        <v>4.7489218525558794</v>
      </c>
      <c r="AI7" s="28">
        <v>4.5895198376146329</v>
      </c>
      <c r="AJ7" s="28">
        <v>4.412013468014587</v>
      </c>
      <c r="AK7" s="28">
        <v>4.249175188639879</v>
      </c>
      <c r="AL7" s="28">
        <v>4.102395071481137</v>
      </c>
      <c r="AM7" s="28">
        <v>3.9660712106840696</v>
      </c>
      <c r="AN7" s="28">
        <v>3.8397013869859684</v>
      </c>
      <c r="AO7" s="28">
        <v>3.7228354838361852</v>
      </c>
      <c r="AP7" s="28">
        <v>3.6150728677311643</v>
      </c>
      <c r="AQ7" s="28">
        <v>3.5160541264831879</v>
      </c>
      <c r="AR7" s="28">
        <v>3.4254466490402606</v>
      </c>
      <c r="AS7" s="28">
        <v>3.342924896719369</v>
      </c>
      <c r="AT7" s="28">
        <v>3.2681483253534793</v>
      </c>
      <c r="AU7" s="28">
        <v>3.2007421440261914</v>
      </c>
    </row>
    <row r="8" spans="2:47">
      <c r="B8" s="27" t="s">
        <v>388</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389</v>
      </c>
      <c r="C9" s="28" t="s">
        <v>498</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row>
    <row r="10" spans="2:47">
      <c r="B10" s="27" t="s">
        <v>390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391</v>
      </c>
      <c r="C11" s="28" t="s">
        <v>498</v>
      </c>
      <c r="D11" s="28">
        <v>0</v>
      </c>
      <c r="E11" s="28">
        <v>0</v>
      </c>
      <c r="F11" s="28">
        <v>0</v>
      </c>
      <c r="G11" s="28">
        <v>0</v>
      </c>
      <c r="H11" s="28">
        <v>0</v>
      </c>
      <c r="I11" s="28">
        <v>0</v>
      </c>
      <c r="J11" s="28">
        <v>1.3951717089297968</v>
      </c>
      <c r="K11" s="28">
        <v>4.3886150700782824</v>
      </c>
      <c r="L11" s="28">
        <v>10.168085592329069</v>
      </c>
      <c r="M11" s="28">
        <v>20.925885601090634</v>
      </c>
      <c r="N11" s="28">
        <v>38.104306926368899</v>
      </c>
      <c r="O11" s="28">
        <v>65.247671122578751</v>
      </c>
      <c r="P11" s="28">
        <v>104.59870834257271</v>
      </c>
      <c r="Q11" s="28">
        <v>157.1909614894235</v>
      </c>
      <c r="R11" s="28">
        <v>212.58069956629458</v>
      </c>
      <c r="S11" s="28">
        <v>271.26694806975644</v>
      </c>
      <c r="T11" s="28">
        <v>339.39761683486569</v>
      </c>
      <c r="U11" s="28">
        <v>416.05262043939416</v>
      </c>
      <c r="V11" s="28">
        <v>502.45419359587351</v>
      </c>
      <c r="W11" s="28">
        <v>594.5568534183152</v>
      </c>
      <c r="X11" s="28">
        <v>698.62664502005634</v>
      </c>
      <c r="Y11" s="28">
        <v>810.9762225590249</v>
      </c>
      <c r="Z11" s="28">
        <v>931.60534381906598</v>
      </c>
      <c r="AA11" s="28">
        <v>1064.7930170716759</v>
      </c>
      <c r="AB11" s="28">
        <v>1208.433606317577</v>
      </c>
      <c r="AC11" s="28">
        <v>1359.6697866673051</v>
      </c>
      <c r="AD11" s="28">
        <v>1512.3156188504202</v>
      </c>
      <c r="AE11" s="28">
        <v>1666.400021724553</v>
      </c>
      <c r="AF11" s="28">
        <v>1818.2948848487736</v>
      </c>
      <c r="AG11" s="28">
        <v>1968.957449908336</v>
      </c>
      <c r="AH11" s="28">
        <v>2118.1835478225016</v>
      </c>
      <c r="AI11" s="28">
        <v>2268.0657546447342</v>
      </c>
      <c r="AJ11" s="28">
        <v>2390.4643007987006</v>
      </c>
      <c r="AK11" s="28">
        <v>2507.005061836569</v>
      </c>
      <c r="AL11" s="28">
        <v>2522.5014241554181</v>
      </c>
      <c r="AM11" s="28">
        <v>2538.1597963858644</v>
      </c>
      <c r="AN11" s="28">
        <v>2553.979453767568</v>
      </c>
      <c r="AO11" s="28">
        <v>2569.9558995862703</v>
      </c>
      <c r="AP11" s="28">
        <v>2586.0854998667205</v>
      </c>
      <c r="AQ11" s="28">
        <v>2602.3670758299791</v>
      </c>
      <c r="AR11" s="28">
        <v>2618.802596131165</v>
      </c>
      <c r="AS11" s="28">
        <v>2635.3935755544253</v>
      </c>
      <c r="AT11" s="28">
        <v>2652.1408557223831</v>
      </c>
      <c r="AU11" s="28">
        <v>2669.0444740790831</v>
      </c>
    </row>
    <row r="12" spans="2:47">
      <c r="B12" s="27" t="s">
        <v>392</v>
      </c>
      <c r="C12" s="28" t="s">
        <v>498</v>
      </c>
      <c r="D12" s="28">
        <v>3529.5540071762248</v>
      </c>
      <c r="E12" s="28">
        <v>2630.5322024885672</v>
      </c>
      <c r="F12" s="28">
        <v>2630.5322024885672</v>
      </c>
      <c r="G12" s="28">
        <v>793.01015849999987</v>
      </c>
      <c r="H12" s="28">
        <v>1970.3499164999998</v>
      </c>
      <c r="I12" s="28">
        <v>1285.1745165</v>
      </c>
      <c r="J12" s="28">
        <v>975.48442168478743</v>
      </c>
      <c r="K12" s="28">
        <v>994.27349224448801</v>
      </c>
      <c r="L12" s="28">
        <v>1021.1888284215333</v>
      </c>
      <c r="M12" s="28">
        <v>1045.3197154101426</v>
      </c>
      <c r="N12" s="28">
        <v>1067.862896138198</v>
      </c>
      <c r="O12" s="28">
        <v>1089.1435841610805</v>
      </c>
      <c r="P12" s="28">
        <v>1111.1410450588926</v>
      </c>
      <c r="Q12" s="28">
        <v>1133.6687028229296</v>
      </c>
      <c r="R12" s="28">
        <v>1155.9165189659054</v>
      </c>
      <c r="S12" s="28">
        <v>1178.2072181958708</v>
      </c>
      <c r="T12" s="28">
        <v>1198.312500481743</v>
      </c>
      <c r="U12" s="28">
        <v>1219.3079674575188</v>
      </c>
      <c r="V12" s="28">
        <v>1239.1013921959252</v>
      </c>
      <c r="W12" s="28">
        <v>1260.0229913062262</v>
      </c>
      <c r="X12" s="28">
        <v>1278.7673814563318</v>
      </c>
      <c r="Y12" s="28">
        <v>1297.4343815005634</v>
      </c>
      <c r="Z12" s="28">
        <v>1315.9235842111955</v>
      </c>
      <c r="AA12" s="28">
        <v>1333.2512083090267</v>
      </c>
      <c r="AB12" s="28">
        <v>1349.6851773736416</v>
      </c>
      <c r="AC12" s="28">
        <v>1365.0540828669964</v>
      </c>
      <c r="AD12" s="28">
        <v>1379.9511278824953</v>
      </c>
      <c r="AE12" s="28">
        <v>1394.0049185524942</v>
      </c>
      <c r="AF12" s="28">
        <v>1407.2837051013919</v>
      </c>
      <c r="AG12" s="28">
        <v>1419.916173762741</v>
      </c>
      <c r="AH12" s="28">
        <v>1431.7586233257887</v>
      </c>
      <c r="AI12" s="28">
        <v>1442.0156953283717</v>
      </c>
      <c r="AJ12" s="28">
        <v>1452.165618428045</v>
      </c>
      <c r="AK12" s="28">
        <v>1461.0027652397296</v>
      </c>
      <c r="AL12" s="28">
        <v>1468.0819741317064</v>
      </c>
      <c r="AM12" s="28">
        <v>1475.1101705638996</v>
      </c>
      <c r="AN12" s="28">
        <v>1482.2223569907101</v>
      </c>
      <c r="AO12" s="28">
        <v>1489.3670126160914</v>
      </c>
      <c r="AP12" s="28">
        <v>1496.5644357729968</v>
      </c>
      <c r="AQ12" s="28">
        <v>1503.8072790587373</v>
      </c>
      <c r="AR12" s="28">
        <v>1511.0988432463066</v>
      </c>
      <c r="AS12" s="28">
        <v>1518.4383340101697</v>
      </c>
      <c r="AT12" s="28">
        <v>1525.8265381529657</v>
      </c>
      <c r="AU12" s="28">
        <v>1533.2636382786159</v>
      </c>
    </row>
    <row r="13" spans="2:47">
      <c r="B13" s="27" t="s">
        <v>393</v>
      </c>
      <c r="C13" s="28" t="s">
        <v>498</v>
      </c>
      <c r="D13" s="28">
        <v>5162.7460769790841</v>
      </c>
      <c r="E13" s="28">
        <v>6074.4669915537943</v>
      </c>
      <c r="F13" s="28">
        <v>6238.1163132344245</v>
      </c>
      <c r="G13" s="28">
        <v>2717.4244334307541</v>
      </c>
      <c r="H13" s="28">
        <v>3971.6934807513067</v>
      </c>
      <c r="I13" s="28">
        <v>4435.0760854857381</v>
      </c>
      <c r="J13" s="28">
        <v>4487.762810303333</v>
      </c>
      <c r="K13" s="28">
        <v>4990.4467707788417</v>
      </c>
      <c r="L13" s="28">
        <v>5504.8667212904929</v>
      </c>
      <c r="M13" s="28">
        <v>6030.9906838786155</v>
      </c>
      <c r="N13" s="28">
        <v>6558.7054290125052</v>
      </c>
      <c r="O13" s="28">
        <v>7087.0307673118605</v>
      </c>
      <c r="P13" s="28">
        <v>7615.4033690216229</v>
      </c>
      <c r="Q13" s="28">
        <v>8144.2303631113427</v>
      </c>
      <c r="R13" s="28">
        <v>8673.922527437493</v>
      </c>
      <c r="S13" s="28">
        <v>9203.7781599904283</v>
      </c>
      <c r="T13" s="28">
        <v>9732.6161672499929</v>
      </c>
      <c r="U13" s="28">
        <v>10259.935514896839</v>
      </c>
      <c r="V13" s="28">
        <v>10785.244077737332</v>
      </c>
      <c r="W13" s="28">
        <v>11307.965992228783</v>
      </c>
      <c r="X13" s="28">
        <v>11827.238152871103</v>
      </c>
      <c r="Y13" s="28">
        <v>12341.899381152161</v>
      </c>
      <c r="Z13" s="28">
        <v>12850.724547917511</v>
      </c>
      <c r="AA13" s="28">
        <v>13352.533207737104</v>
      </c>
      <c r="AB13" s="28">
        <v>13846.047471288663</v>
      </c>
      <c r="AC13" s="28">
        <v>14329.878291641986</v>
      </c>
      <c r="AD13" s="28">
        <v>14802.527600362107</v>
      </c>
      <c r="AE13" s="28">
        <v>15262.432670503154</v>
      </c>
      <c r="AF13" s="28">
        <v>15708.017496505876</v>
      </c>
      <c r="AG13" s="28">
        <v>16137.701553551247</v>
      </c>
      <c r="AH13" s="28">
        <v>16549.887264006091</v>
      </c>
      <c r="AI13" s="28">
        <v>16942.975233358226</v>
      </c>
      <c r="AJ13" s="28">
        <v>17315.384300667156</v>
      </c>
      <c r="AK13" s="28">
        <v>17665.574219444599</v>
      </c>
      <c r="AL13" s="28">
        <v>17992.062987240079</v>
      </c>
      <c r="AM13" s="28">
        <v>18298.818182786512</v>
      </c>
      <c r="AN13" s="28">
        <v>18589.25689872287</v>
      </c>
      <c r="AO13" s="28">
        <v>18866.304101626203</v>
      </c>
      <c r="AP13" s="28">
        <v>19132.452156359315</v>
      </c>
      <c r="AQ13" s="28">
        <v>19389.817369142387</v>
      </c>
      <c r="AR13" s="28">
        <v>19640.191146121691</v>
      </c>
      <c r="AS13" s="28">
        <v>19885.085646680905</v>
      </c>
      <c r="AT13" s="28">
        <v>20125.774822762924</v>
      </c>
      <c r="AU13" s="28">
        <v>20363.330907917636</v>
      </c>
    </row>
    <row r="14" spans="2:47">
      <c r="B14" s="27" t="s">
        <v>394</v>
      </c>
      <c r="C14" s="28" t="s">
        <v>498</v>
      </c>
      <c r="D14" s="28">
        <v>54.886527780000009</v>
      </c>
      <c r="E14" s="28">
        <v>54.449303579999992</v>
      </c>
      <c r="F14" s="28">
        <v>52.980616500000004</v>
      </c>
      <c r="G14" s="28">
        <v>42.311314696321581</v>
      </c>
      <c r="H14" s="28">
        <v>22.316275580374558</v>
      </c>
      <c r="I14" s="28">
        <v>24.515981363185173</v>
      </c>
      <c r="J14" s="28">
        <v>9.1262992746411484</v>
      </c>
      <c r="K14" s="28">
        <v>9.1262992746411484</v>
      </c>
      <c r="L14" s="28">
        <v>9.1262992746411484</v>
      </c>
      <c r="M14" s="28">
        <v>9.1262992746411484</v>
      </c>
      <c r="N14" s="28">
        <v>9.1262992746411484</v>
      </c>
      <c r="O14" s="28">
        <v>9.1262992746411484</v>
      </c>
      <c r="P14" s="28">
        <v>9.1262992746411484</v>
      </c>
      <c r="Q14" s="28">
        <v>9.1262992746411484</v>
      </c>
      <c r="R14" s="28">
        <v>9.1262992746411484</v>
      </c>
      <c r="S14" s="28">
        <v>9.1262992746411484</v>
      </c>
      <c r="T14" s="28">
        <v>9.1262992746411484</v>
      </c>
      <c r="U14" s="28">
        <v>9.1262992746411484</v>
      </c>
      <c r="V14" s="28">
        <v>9.1262992746411484</v>
      </c>
      <c r="W14" s="28">
        <v>9.1262992746411484</v>
      </c>
      <c r="X14" s="28">
        <v>9.1262992746411484</v>
      </c>
      <c r="Y14" s="28">
        <v>9.1262992746411484</v>
      </c>
      <c r="Z14" s="28">
        <v>9.1262992746411484</v>
      </c>
      <c r="AA14" s="28">
        <v>9.1262992746411484</v>
      </c>
      <c r="AB14" s="28">
        <v>9.1262992746411484</v>
      </c>
      <c r="AC14" s="28">
        <v>9.1262992746411484</v>
      </c>
      <c r="AD14" s="28">
        <v>9.1262992746411484</v>
      </c>
      <c r="AE14" s="28">
        <v>9.1262992746411484</v>
      </c>
      <c r="AF14" s="28">
        <v>9.1262992746411484</v>
      </c>
      <c r="AG14" s="28">
        <v>9.1262992746411484</v>
      </c>
      <c r="AH14" s="28">
        <v>9.1262992746411484</v>
      </c>
      <c r="AI14" s="28">
        <v>9.1262992746411484</v>
      </c>
      <c r="AJ14" s="28">
        <v>9.1262992746411484</v>
      </c>
      <c r="AK14" s="28">
        <v>9.1262992746411484</v>
      </c>
      <c r="AL14" s="28">
        <v>9.1262992746411484</v>
      </c>
      <c r="AM14" s="28">
        <v>9.1262992746411484</v>
      </c>
      <c r="AN14" s="28">
        <v>9.1262992746411484</v>
      </c>
      <c r="AO14" s="28">
        <v>9.1262992746411484</v>
      </c>
      <c r="AP14" s="28">
        <v>9.1262992746411484</v>
      </c>
      <c r="AQ14" s="28">
        <v>9.1262992746411484</v>
      </c>
      <c r="AR14" s="28">
        <v>9.1262992746411484</v>
      </c>
      <c r="AS14" s="28">
        <v>9.1262992746411484</v>
      </c>
      <c r="AT14" s="28">
        <v>9.1262992746411484</v>
      </c>
      <c r="AU14" s="28">
        <v>9.1262992746411484</v>
      </c>
    </row>
    <row r="15" spans="2:47">
      <c r="B15" s="27" t="s">
        <v>395</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c r="B16" s="27" t="s">
        <v>396</v>
      </c>
      <c r="C16" s="28" t="s">
        <v>498</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row>
    <row r="17" spans="2:47">
      <c r="B17" s="27" t="s">
        <v>501</v>
      </c>
      <c r="C17" s="29" t="s">
        <v>498</v>
      </c>
      <c r="D17" s="30">
        <f t="shared" ref="D17:AU17" si="0">SUM(D3:D16)</f>
        <v>95441.29808204493</v>
      </c>
      <c r="E17" s="30">
        <f t="shared" si="0"/>
        <v>97595.522764905952</v>
      </c>
      <c r="F17" s="30">
        <f t="shared" si="0"/>
        <v>99355.110124294632</v>
      </c>
      <c r="G17" s="30">
        <f t="shared" si="0"/>
        <v>86753.382400329414</v>
      </c>
      <c r="H17" s="30">
        <f t="shared" si="0"/>
        <v>96570.444406291092</v>
      </c>
      <c r="I17" s="30">
        <f t="shared" si="0"/>
        <v>101625.95794173058</v>
      </c>
      <c r="J17" s="30">
        <f t="shared" si="0"/>
        <v>112070.60470143755</v>
      </c>
      <c r="K17" s="30">
        <f t="shared" si="0"/>
        <v>115879.32795110617</v>
      </c>
      <c r="L17" s="30">
        <f t="shared" si="0"/>
        <v>119497.38752670924</v>
      </c>
      <c r="M17" s="30">
        <f t="shared" si="0"/>
        <v>123173.1991940025</v>
      </c>
      <c r="N17" s="30">
        <f t="shared" si="0"/>
        <v>126707.68956560343</v>
      </c>
      <c r="O17" s="30">
        <f t="shared" si="0"/>
        <v>130440.14802135929</v>
      </c>
      <c r="P17" s="30">
        <f t="shared" si="0"/>
        <v>133952.93361019579</v>
      </c>
      <c r="Q17" s="30">
        <f t="shared" si="0"/>
        <v>136998.76765414485</v>
      </c>
      <c r="R17" s="30">
        <f t="shared" si="0"/>
        <v>140180.41544206589</v>
      </c>
      <c r="S17" s="30">
        <f t="shared" si="0"/>
        <v>143196.31411949973</v>
      </c>
      <c r="T17" s="30">
        <f t="shared" si="0"/>
        <v>146858.4923389529</v>
      </c>
      <c r="U17" s="30">
        <f t="shared" si="0"/>
        <v>149985.24678761855</v>
      </c>
      <c r="V17" s="30">
        <f t="shared" si="0"/>
        <v>153190.80808665507</v>
      </c>
      <c r="W17" s="30">
        <f t="shared" si="0"/>
        <v>155843.07628937092</v>
      </c>
      <c r="X17" s="30">
        <f t="shared" si="0"/>
        <v>159044.61650932473</v>
      </c>
      <c r="Y17" s="30">
        <f t="shared" si="0"/>
        <v>161852.12219904171</v>
      </c>
      <c r="Z17" s="30">
        <f t="shared" si="0"/>
        <v>164358.19716019236</v>
      </c>
      <c r="AA17" s="30">
        <f t="shared" si="0"/>
        <v>166860.67900643402</v>
      </c>
      <c r="AB17" s="30">
        <f t="shared" si="0"/>
        <v>169335.02746496926</v>
      </c>
      <c r="AC17" s="30">
        <f t="shared" si="0"/>
        <v>171749.34736909403</v>
      </c>
      <c r="AD17" s="30">
        <f t="shared" si="0"/>
        <v>173814.65901824355</v>
      </c>
      <c r="AE17" s="30">
        <f t="shared" si="0"/>
        <v>175630.4552019877</v>
      </c>
      <c r="AF17" s="30">
        <f t="shared" si="0"/>
        <v>177028.60944780504</v>
      </c>
      <c r="AG17" s="30">
        <f t="shared" si="0"/>
        <v>177967.40818510135</v>
      </c>
      <c r="AH17" s="30">
        <f t="shared" si="0"/>
        <v>178462.21731525665</v>
      </c>
      <c r="AI17" s="30">
        <f t="shared" si="0"/>
        <v>178777.33682639021</v>
      </c>
      <c r="AJ17" s="30">
        <f t="shared" si="0"/>
        <v>177711.89762136331</v>
      </c>
      <c r="AK17" s="30">
        <f t="shared" si="0"/>
        <v>176228.45747406382</v>
      </c>
      <c r="AL17" s="30">
        <f t="shared" si="0"/>
        <v>174396.04500747169</v>
      </c>
      <c r="AM17" s="30">
        <f t="shared" si="0"/>
        <v>172179.067813264</v>
      </c>
      <c r="AN17" s="30">
        <f t="shared" si="0"/>
        <v>169590.32920803392</v>
      </c>
      <c r="AO17" s="30">
        <f t="shared" si="0"/>
        <v>166672.19047865708</v>
      </c>
      <c r="AP17" s="30">
        <f t="shared" si="0"/>
        <v>163495.41472360221</v>
      </c>
      <c r="AQ17" s="30">
        <f t="shared" si="0"/>
        <v>160154.64172000674</v>
      </c>
      <c r="AR17" s="30">
        <f t="shared" si="0"/>
        <v>156759.31639895044</v>
      </c>
      <c r="AS17" s="30">
        <f t="shared" si="0"/>
        <v>153421.52989068403</v>
      </c>
      <c r="AT17" s="30">
        <f t="shared" si="0"/>
        <v>150243.96921075106</v>
      </c>
      <c r="AU17" s="30">
        <f t="shared" si="0"/>
        <v>147310.68089237521</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383</v>
      </c>
      <c r="C20" s="28" t="s">
        <v>498</v>
      </c>
      <c r="D20" s="28">
        <v>36678.438916940773</v>
      </c>
      <c r="E20" s="28">
        <v>36474.414180498279</v>
      </c>
      <c r="F20" s="28">
        <v>37224.171851444669</v>
      </c>
      <c r="G20" s="28">
        <v>31460.261578331374</v>
      </c>
      <c r="H20" s="28">
        <v>38688.136046490617</v>
      </c>
      <c r="I20" s="28">
        <v>41597.474040502035</v>
      </c>
      <c r="J20" s="28">
        <v>50113.133124141626</v>
      </c>
      <c r="K20" s="28">
        <v>51611.558672468593</v>
      </c>
      <c r="L20" s="28">
        <v>52912.766852422203</v>
      </c>
      <c r="M20" s="28">
        <v>53553.888733025968</v>
      </c>
      <c r="N20" s="28">
        <v>54120.982247340733</v>
      </c>
      <c r="O20" s="28">
        <v>54788.457621386005</v>
      </c>
      <c r="P20" s="28">
        <v>55291.065706937348</v>
      </c>
      <c r="Q20" s="28">
        <v>55593.577049927146</v>
      </c>
      <c r="R20" s="28">
        <v>55908.539007129184</v>
      </c>
      <c r="S20" s="28">
        <v>56135.533366551339</v>
      </c>
      <c r="T20" s="28">
        <v>56696.735497059046</v>
      </c>
      <c r="U20" s="28">
        <v>56975.309457791445</v>
      </c>
      <c r="V20" s="28">
        <v>58068.216685857587</v>
      </c>
      <c r="W20" s="28">
        <v>58860.088022892764</v>
      </c>
      <c r="X20" s="28">
        <v>59917.206764460519</v>
      </c>
      <c r="Y20" s="28">
        <v>60746.98950342126</v>
      </c>
      <c r="Z20" s="28">
        <v>61410.502539594105</v>
      </c>
      <c r="AA20" s="28">
        <v>62081.024160006375</v>
      </c>
      <c r="AB20" s="28">
        <v>62680.173602884315</v>
      </c>
      <c r="AC20" s="28">
        <v>63220.525708161513</v>
      </c>
      <c r="AD20" s="28">
        <v>63552.045401221148</v>
      </c>
      <c r="AE20" s="28">
        <v>63720.39638475611</v>
      </c>
      <c r="AF20" s="28">
        <v>63647.323959387737</v>
      </c>
      <c r="AG20" s="28">
        <v>63272.616480368692</v>
      </c>
      <c r="AH20" s="28">
        <v>62611.100419043934</v>
      </c>
      <c r="AI20" s="28">
        <v>61777.90103235453</v>
      </c>
      <c r="AJ20" s="28">
        <v>60115.991030579004</v>
      </c>
      <c r="AK20" s="28">
        <v>58173.43480172316</v>
      </c>
      <c r="AL20" s="28">
        <v>55890.390184088152</v>
      </c>
      <c r="AM20" s="28">
        <v>53288.089700951728</v>
      </c>
      <c r="AN20" s="28">
        <v>50371.70388477097</v>
      </c>
      <c r="AO20" s="28">
        <v>47166.225888960187</v>
      </c>
      <c r="AP20" s="28">
        <v>43717.973480148372</v>
      </c>
      <c r="AQ20" s="28">
        <v>40092.787043806849</v>
      </c>
      <c r="AR20" s="28">
        <v>36370.836127759649</v>
      </c>
      <c r="AS20" s="28">
        <v>32638.977181190068</v>
      </c>
      <c r="AT20" s="28">
        <v>28982.397638905764</v>
      </c>
      <c r="AU20" s="28">
        <v>25477.249236352513</v>
      </c>
    </row>
    <row r="21" spans="2:47">
      <c r="B21" s="27" t="s">
        <v>384</v>
      </c>
      <c r="C21" s="28" t="s">
        <v>498</v>
      </c>
      <c r="D21" s="28">
        <v>49108.496944351857</v>
      </c>
      <c r="E21" s="28">
        <v>51396.400805794801</v>
      </c>
      <c r="F21" s="28">
        <v>52186.471937915718</v>
      </c>
      <c r="G21" s="28">
        <v>50978.782391573011</v>
      </c>
      <c r="H21" s="28">
        <v>50991.340012631546</v>
      </c>
      <c r="I21" s="28">
        <v>53243.079791439122</v>
      </c>
      <c r="J21" s="28">
        <v>56002.483047294758</v>
      </c>
      <c r="K21" s="28">
        <v>57761.835636099357</v>
      </c>
      <c r="L21" s="28">
        <v>59504.895712966565</v>
      </c>
      <c r="M21" s="28">
        <v>61306.785359086585</v>
      </c>
      <c r="N21" s="28">
        <v>63015.381052811812</v>
      </c>
      <c r="O21" s="28">
        <v>64786.497073060316</v>
      </c>
      <c r="P21" s="28">
        <v>66478.08135750462</v>
      </c>
      <c r="Q21" s="28">
        <v>67837.089169401268</v>
      </c>
      <c r="R21" s="28">
        <v>69356.605631564322</v>
      </c>
      <c r="S21" s="28">
        <v>70801.785444887064</v>
      </c>
      <c r="T21" s="28">
        <v>72510.288732181318</v>
      </c>
      <c r="U21" s="28">
        <v>73988.494255877842</v>
      </c>
      <c r="V21" s="28">
        <v>75355.341099278623</v>
      </c>
      <c r="W21" s="28">
        <v>76617.245329684592</v>
      </c>
      <c r="X21" s="28">
        <v>78102.099924748487</v>
      </c>
      <c r="Y21" s="28">
        <v>79416.731502572715</v>
      </c>
      <c r="Z21" s="28">
        <v>80586.598621722442</v>
      </c>
      <c r="AA21" s="28">
        <v>81684.964336243705</v>
      </c>
      <c r="AB21" s="28">
        <v>82813.149518009974</v>
      </c>
      <c r="AC21" s="28">
        <v>83901.31873842029</v>
      </c>
      <c r="AD21" s="28">
        <v>84823.282251283497</v>
      </c>
      <c r="AE21" s="28">
        <v>85618.472447089123</v>
      </c>
      <c r="AF21" s="28">
        <v>86184.527737808967</v>
      </c>
      <c r="AG21" s="28">
        <v>86551.41387671807</v>
      </c>
      <c r="AH21" s="28">
        <v>86691.94004177484</v>
      </c>
      <c r="AI21" s="28">
        <v>86715.368171364215</v>
      </c>
      <c r="AJ21" s="28">
        <v>86190.028276859011</v>
      </c>
      <c r="AK21" s="28">
        <v>85401.303713082772</v>
      </c>
      <c r="AL21" s="28">
        <v>84506.392100379991</v>
      </c>
      <c r="AM21" s="28">
        <v>83405.1832286274</v>
      </c>
      <c r="AN21" s="28">
        <v>82106.910288792496</v>
      </c>
      <c r="AO21" s="28">
        <v>80638.405341841426</v>
      </c>
      <c r="AP21" s="28">
        <v>79044.455437686527</v>
      </c>
      <c r="AQ21" s="28">
        <v>77384.040261437098</v>
      </c>
      <c r="AR21" s="28">
        <v>75723.350770656514</v>
      </c>
      <c r="AS21" s="28">
        <v>74127.065810296961</v>
      </c>
      <c r="AT21" s="28">
        <v>72650.308040601711</v>
      </c>
      <c r="AU21" s="28">
        <v>71333.284038389043</v>
      </c>
    </row>
    <row r="22" spans="2:47">
      <c r="B22" s="27" t="s">
        <v>385</v>
      </c>
      <c r="C22" s="28" t="s">
        <v>498</v>
      </c>
      <c r="D22" s="28">
        <v>447.13377742000006</v>
      </c>
      <c r="E22" s="28">
        <v>584.94084649999991</v>
      </c>
      <c r="F22" s="28">
        <v>737.12772929333084</v>
      </c>
      <c r="G22" s="28">
        <v>531.53970023894942</v>
      </c>
      <c r="H22" s="28">
        <v>649.72080507184808</v>
      </c>
      <c r="I22" s="28">
        <v>755.71993689269971</v>
      </c>
      <c r="J22" s="28">
        <v>399.30582104080253</v>
      </c>
      <c r="K22" s="28">
        <v>423.09440534308823</v>
      </c>
      <c r="L22" s="28">
        <v>447.52445853367612</v>
      </c>
      <c r="M22" s="28">
        <v>611.00648517557386</v>
      </c>
      <c r="N22" s="28">
        <v>782.7520296186425</v>
      </c>
      <c r="O22" s="28">
        <v>965.15890241514876</v>
      </c>
      <c r="P22" s="28">
        <v>1154.6116705750219</v>
      </c>
      <c r="Q22" s="28">
        <v>1400.5983097896858</v>
      </c>
      <c r="R22" s="28">
        <v>1603.7823940344997</v>
      </c>
      <c r="S22" s="28">
        <v>1810.2003416805092</v>
      </c>
      <c r="T22" s="28">
        <v>2035.9957304069428</v>
      </c>
      <c r="U22" s="28">
        <v>2260.8654521408084</v>
      </c>
      <c r="V22" s="28">
        <v>2380.0090356054288</v>
      </c>
      <c r="W22" s="28">
        <v>2425.0254766226667</v>
      </c>
      <c r="X22" s="28">
        <v>2495.0454661645576</v>
      </c>
      <c r="Y22" s="28">
        <v>2575.0084074044021</v>
      </c>
      <c r="Z22" s="28">
        <v>2669.4901627961526</v>
      </c>
      <c r="AA22" s="28">
        <v>2812.933676326953</v>
      </c>
      <c r="AB22" s="28">
        <v>2964.3493030870177</v>
      </c>
      <c r="AC22" s="28">
        <v>3153.9472319838451</v>
      </c>
      <c r="AD22" s="28">
        <v>3384.5193263922374</v>
      </c>
      <c r="AE22" s="28">
        <v>3669.0724608698551</v>
      </c>
      <c r="AF22" s="28">
        <v>4029.0262086933631</v>
      </c>
      <c r="AG22" s="28">
        <v>4452.7616615365787</v>
      </c>
      <c r="AH22" s="28">
        <v>4969.0617706850808</v>
      </c>
      <c r="AI22" s="28">
        <v>5607.5187379485005</v>
      </c>
      <c r="AJ22" s="28">
        <v>6327.3482656326132</v>
      </c>
      <c r="AK22" s="28">
        <v>7198.9104253416817</v>
      </c>
      <c r="AL22" s="28">
        <v>8223.0919733787541</v>
      </c>
      <c r="AM22" s="28">
        <v>9407.8358896960854</v>
      </c>
      <c r="AN22" s="28">
        <v>10748.002503528072</v>
      </c>
      <c r="AO22" s="28">
        <v>12231.272678239349</v>
      </c>
      <c r="AP22" s="28">
        <v>13834.803240434663</v>
      </c>
      <c r="AQ22" s="28">
        <v>15526.304631401224</v>
      </c>
      <c r="AR22" s="28">
        <v>17267.053090014073</v>
      </c>
      <c r="AS22" s="28">
        <v>19016.075535170046</v>
      </c>
      <c r="AT22" s="28">
        <v>20734.45449364356</v>
      </c>
      <c r="AU22" s="28">
        <v>22388.78648267996</v>
      </c>
    </row>
    <row r="23" spans="2:47">
      <c r="B23" s="27" t="s">
        <v>386</v>
      </c>
      <c r="C23" s="28" t="s">
        <v>498</v>
      </c>
      <c r="D23" s="28">
        <v>276.6806449</v>
      </c>
      <c r="E23" s="28">
        <v>229.61807317549975</v>
      </c>
      <c r="F23" s="28">
        <v>131.18885794589795</v>
      </c>
      <c r="G23" s="28">
        <v>149.33463642000001</v>
      </c>
      <c r="H23" s="28">
        <v>190.38368924739999</v>
      </c>
      <c r="I23" s="28">
        <v>192.92956271600002</v>
      </c>
      <c r="J23" s="28">
        <v>75.181836232143652</v>
      </c>
      <c r="K23" s="28">
        <v>77.736869662618957</v>
      </c>
      <c r="L23" s="28">
        <v>79.905011493010051</v>
      </c>
      <c r="M23" s="28">
        <v>82.1265292400644</v>
      </c>
      <c r="N23" s="28">
        <v>84.42285170431623</v>
      </c>
      <c r="O23" s="28">
        <v>87.055335991775934</v>
      </c>
      <c r="P23" s="28">
        <v>89.365769730869729</v>
      </c>
      <c r="Q23" s="28">
        <v>91.174321984531417</v>
      </c>
      <c r="R23" s="28">
        <v>93.004179187781233</v>
      </c>
      <c r="S23" s="28">
        <v>94.613293044249744</v>
      </c>
      <c r="T23" s="28">
        <v>97.338069457837037</v>
      </c>
      <c r="U23" s="28">
        <v>99.254015495173888</v>
      </c>
      <c r="V23" s="28">
        <v>101.6293650662395</v>
      </c>
      <c r="W23" s="28">
        <v>102.93492830886498</v>
      </c>
      <c r="X23" s="28">
        <v>105.2583377479757</v>
      </c>
      <c r="Y23" s="28">
        <v>107.20568857529145</v>
      </c>
      <c r="Z23" s="28">
        <v>108.79664450057615</v>
      </c>
      <c r="AA23" s="28">
        <v>110.65113768831958</v>
      </c>
      <c r="AB23" s="28">
        <v>112.55841822811547</v>
      </c>
      <c r="AC23" s="28">
        <v>114.60419991717379</v>
      </c>
      <c r="AD23" s="28">
        <v>116.33924036051314</v>
      </c>
      <c r="AE23" s="28">
        <v>117.98145155078892</v>
      </c>
      <c r="AF23" s="28">
        <v>119.44258064902537</v>
      </c>
      <c r="AG23" s="28">
        <v>120.59012254563123</v>
      </c>
      <c r="AH23" s="28">
        <v>121.48818428163165</v>
      </c>
      <c r="AI23" s="28">
        <v>122.68161782214321</v>
      </c>
      <c r="AJ23" s="28">
        <v>122.96376085217335</v>
      </c>
      <c r="AK23" s="28">
        <v>123.27831746429524</v>
      </c>
      <c r="AL23" s="28">
        <v>123.93635443341284</v>
      </c>
      <c r="AM23" s="28">
        <v>124.52959748365916</v>
      </c>
      <c r="AN23" s="28">
        <v>125.05210981850232</v>
      </c>
      <c r="AO23" s="28">
        <v>125.50126248869238</v>
      </c>
      <c r="AP23" s="28">
        <v>125.87897300188531</v>
      </c>
      <c r="AQ23" s="28">
        <v>126.19262408057628</v>
      </c>
      <c r="AR23" s="28">
        <v>126.45535330442752</v>
      </c>
      <c r="AS23" s="28">
        <v>126.68548217485873</v>
      </c>
      <c r="AT23" s="28">
        <v>126.90502317890585</v>
      </c>
      <c r="AU23" s="28">
        <v>127.13746101981899</v>
      </c>
    </row>
    <row r="24" spans="2:47">
      <c r="B24" s="27" t="s">
        <v>634</v>
      </c>
      <c r="C24" s="28" t="s">
        <v>498</v>
      </c>
      <c r="D24" s="28">
        <v>183.36118649700001</v>
      </c>
      <c r="E24" s="28">
        <v>150.70036131500001</v>
      </c>
      <c r="F24" s="28">
        <v>154.520615472</v>
      </c>
      <c r="G24" s="28">
        <v>80.718187138999994</v>
      </c>
      <c r="H24" s="28">
        <v>86.504180018</v>
      </c>
      <c r="I24" s="28">
        <v>91.988026831799999</v>
      </c>
      <c r="J24" s="28">
        <v>6.732169756521623</v>
      </c>
      <c r="K24" s="28">
        <v>6.8671901644588376</v>
      </c>
      <c r="L24" s="28">
        <v>6.9455567147731037</v>
      </c>
      <c r="M24" s="28">
        <v>7.0097891001560466</v>
      </c>
      <c r="N24" s="28">
        <v>7.0406301699314033</v>
      </c>
      <c r="O24" s="28">
        <v>7.0871654191824893</v>
      </c>
      <c r="P24" s="28">
        <v>7.0827209626614884</v>
      </c>
      <c r="Q24" s="28">
        <v>7.0150677968018371</v>
      </c>
      <c r="R24" s="28">
        <v>6.9379970036948952</v>
      </c>
      <c r="S24" s="28">
        <v>6.8292656166195158</v>
      </c>
      <c r="T24" s="28">
        <v>6.8022557516444193</v>
      </c>
      <c r="U24" s="28">
        <v>6.6956010853080361</v>
      </c>
      <c r="V24" s="28">
        <v>6.6134325824268636</v>
      </c>
      <c r="W24" s="28">
        <v>6.4439556920835779</v>
      </c>
      <c r="X24" s="28">
        <v>6.3397059619444285</v>
      </c>
      <c r="Y24" s="28">
        <v>6.2028634670427412</v>
      </c>
      <c r="Z24" s="28">
        <v>6.0394842899157668</v>
      </c>
      <c r="AA24" s="28">
        <v>5.8892454579326401</v>
      </c>
      <c r="AB24" s="28">
        <v>5.7393554431611591</v>
      </c>
      <c r="AC24" s="28">
        <v>5.5946470143695883</v>
      </c>
      <c r="AD24" s="28">
        <v>5.4338523280932929</v>
      </c>
      <c r="AE24" s="28">
        <v>5.2703472437978727</v>
      </c>
      <c r="AF24" s="28">
        <v>5.1022098767388</v>
      </c>
      <c r="AG24" s="28">
        <v>4.926611172529646</v>
      </c>
      <c r="AH24" s="28">
        <v>4.7489218525558794</v>
      </c>
      <c r="AI24" s="28">
        <v>4.5895198376146329</v>
      </c>
      <c r="AJ24" s="28">
        <v>4.412013468014587</v>
      </c>
      <c r="AK24" s="28">
        <v>4.249175188639879</v>
      </c>
      <c r="AL24" s="28">
        <v>4.102395071481137</v>
      </c>
      <c r="AM24" s="28">
        <v>3.9660712106840696</v>
      </c>
      <c r="AN24" s="28">
        <v>3.8397013869859684</v>
      </c>
      <c r="AO24" s="28">
        <v>3.7228354838361852</v>
      </c>
      <c r="AP24" s="28">
        <v>3.6150728677311643</v>
      </c>
      <c r="AQ24" s="28">
        <v>3.5160541264831879</v>
      </c>
      <c r="AR24" s="28">
        <v>3.4254466490402606</v>
      </c>
      <c r="AS24" s="28">
        <v>3.342924896719369</v>
      </c>
      <c r="AT24" s="28">
        <v>3.2681483253534793</v>
      </c>
      <c r="AU24" s="28">
        <v>3.2007421440261914</v>
      </c>
    </row>
    <row r="25" spans="2:47">
      <c r="B25" s="27" t="s">
        <v>388</v>
      </c>
      <c r="C25" s="28" t="s">
        <v>498</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row>
    <row r="26" spans="2:47">
      <c r="B26" s="27" t="s">
        <v>389</v>
      </c>
      <c r="C26" s="28" t="s">
        <v>498</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row>
    <row r="27" spans="2:47">
      <c r="B27" s="27" t="s">
        <v>390</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391</v>
      </c>
      <c r="C28" s="28" t="s">
        <v>498</v>
      </c>
      <c r="D28" s="28">
        <v>0</v>
      </c>
      <c r="E28" s="28">
        <v>0</v>
      </c>
      <c r="F28" s="28">
        <v>0</v>
      </c>
      <c r="G28" s="28">
        <v>0</v>
      </c>
      <c r="H28" s="28">
        <v>0</v>
      </c>
      <c r="I28" s="28">
        <v>0</v>
      </c>
      <c r="J28" s="28">
        <v>1.3951717089297968</v>
      </c>
      <c r="K28" s="28">
        <v>4.3886150700782824</v>
      </c>
      <c r="L28" s="28">
        <v>10.168085592329069</v>
      </c>
      <c r="M28" s="28">
        <v>20.925885601090634</v>
      </c>
      <c r="N28" s="28">
        <v>38.104306926368899</v>
      </c>
      <c r="O28" s="28">
        <v>65.247671122578751</v>
      </c>
      <c r="P28" s="28">
        <v>104.59870834257271</v>
      </c>
      <c r="Q28" s="28">
        <v>157.1909614894235</v>
      </c>
      <c r="R28" s="28">
        <v>212.58069956629458</v>
      </c>
      <c r="S28" s="28">
        <v>271.26694806975644</v>
      </c>
      <c r="T28" s="28">
        <v>339.39761683486569</v>
      </c>
      <c r="U28" s="28">
        <v>416.05262043939416</v>
      </c>
      <c r="V28" s="28">
        <v>502.45419359587351</v>
      </c>
      <c r="W28" s="28">
        <v>594.5568534183152</v>
      </c>
      <c r="X28" s="28">
        <v>698.62664502005634</v>
      </c>
      <c r="Y28" s="28">
        <v>810.9762225590249</v>
      </c>
      <c r="Z28" s="28">
        <v>931.60534381906598</v>
      </c>
      <c r="AA28" s="28">
        <v>1064.7930170716759</v>
      </c>
      <c r="AB28" s="28">
        <v>1208.433606317577</v>
      </c>
      <c r="AC28" s="28">
        <v>1359.6697866673051</v>
      </c>
      <c r="AD28" s="28">
        <v>1512.3156188504202</v>
      </c>
      <c r="AE28" s="28">
        <v>1666.400021724553</v>
      </c>
      <c r="AF28" s="28">
        <v>1818.2948848487736</v>
      </c>
      <c r="AG28" s="28">
        <v>1968.957449908336</v>
      </c>
      <c r="AH28" s="28">
        <v>2118.1835478225016</v>
      </c>
      <c r="AI28" s="28">
        <v>2268.0657546447342</v>
      </c>
      <c r="AJ28" s="28">
        <v>2390.4643007987006</v>
      </c>
      <c r="AK28" s="28">
        <v>2507.005061836569</v>
      </c>
      <c r="AL28" s="28">
        <v>2522.5014241554181</v>
      </c>
      <c r="AM28" s="28">
        <v>2538.1597963858644</v>
      </c>
      <c r="AN28" s="28">
        <v>2553.979453767568</v>
      </c>
      <c r="AO28" s="28">
        <v>2569.9558995862703</v>
      </c>
      <c r="AP28" s="28">
        <v>2586.0854998667205</v>
      </c>
      <c r="AQ28" s="28">
        <v>2602.3670758299791</v>
      </c>
      <c r="AR28" s="28">
        <v>2618.802596131165</v>
      </c>
      <c r="AS28" s="28">
        <v>2635.3935755544253</v>
      </c>
      <c r="AT28" s="28">
        <v>2652.1408557223831</v>
      </c>
      <c r="AU28" s="28">
        <v>2669.0444740790831</v>
      </c>
    </row>
    <row r="29" spans="2:47">
      <c r="B29" s="27" t="s">
        <v>392</v>
      </c>
      <c r="C29" s="28" t="s">
        <v>498</v>
      </c>
      <c r="D29" s="28">
        <v>3529.5540071762248</v>
      </c>
      <c r="E29" s="28">
        <v>2630.5322024885672</v>
      </c>
      <c r="F29" s="28">
        <v>2630.5322024885672</v>
      </c>
      <c r="G29" s="28">
        <v>793.01015849999987</v>
      </c>
      <c r="H29" s="28">
        <v>1970.3499164999998</v>
      </c>
      <c r="I29" s="28">
        <v>1285.1745165</v>
      </c>
      <c r="J29" s="28">
        <v>975.48442168478743</v>
      </c>
      <c r="K29" s="28">
        <v>994.27349224448801</v>
      </c>
      <c r="L29" s="28">
        <v>1021.1888284215333</v>
      </c>
      <c r="M29" s="28">
        <v>1045.3197154101426</v>
      </c>
      <c r="N29" s="28">
        <v>1067.862896138198</v>
      </c>
      <c r="O29" s="28">
        <v>1089.1435841610805</v>
      </c>
      <c r="P29" s="28">
        <v>1111.1410450588926</v>
      </c>
      <c r="Q29" s="28">
        <v>1133.6687028229296</v>
      </c>
      <c r="R29" s="28">
        <v>1155.9165189659054</v>
      </c>
      <c r="S29" s="28">
        <v>1178.2072181958708</v>
      </c>
      <c r="T29" s="28">
        <v>1198.312500481743</v>
      </c>
      <c r="U29" s="28">
        <v>1219.3079674575188</v>
      </c>
      <c r="V29" s="28">
        <v>1239.1013921959252</v>
      </c>
      <c r="W29" s="28">
        <v>1260.0229913062262</v>
      </c>
      <c r="X29" s="28">
        <v>1278.7673814563318</v>
      </c>
      <c r="Y29" s="28">
        <v>1297.4343815005634</v>
      </c>
      <c r="Z29" s="28">
        <v>1315.9235842111955</v>
      </c>
      <c r="AA29" s="28">
        <v>1333.2512083090267</v>
      </c>
      <c r="AB29" s="28">
        <v>1349.6851773736416</v>
      </c>
      <c r="AC29" s="28">
        <v>1365.0540828669964</v>
      </c>
      <c r="AD29" s="28">
        <v>1379.9511278824953</v>
      </c>
      <c r="AE29" s="28">
        <v>1394.0049185524942</v>
      </c>
      <c r="AF29" s="28">
        <v>1407.2837051013919</v>
      </c>
      <c r="AG29" s="28">
        <v>1419.916173762741</v>
      </c>
      <c r="AH29" s="28">
        <v>1431.7586233257887</v>
      </c>
      <c r="AI29" s="28">
        <v>1442.0156953283717</v>
      </c>
      <c r="AJ29" s="28">
        <v>1452.165618428045</v>
      </c>
      <c r="AK29" s="28">
        <v>1461.0027652397296</v>
      </c>
      <c r="AL29" s="28">
        <v>1468.0819741317064</v>
      </c>
      <c r="AM29" s="28">
        <v>1475.1101705638996</v>
      </c>
      <c r="AN29" s="28">
        <v>1482.2223569907101</v>
      </c>
      <c r="AO29" s="28">
        <v>1489.3670126160914</v>
      </c>
      <c r="AP29" s="28">
        <v>1496.5644357729968</v>
      </c>
      <c r="AQ29" s="28">
        <v>1503.8072790587373</v>
      </c>
      <c r="AR29" s="28">
        <v>1511.0988432463066</v>
      </c>
      <c r="AS29" s="28">
        <v>1518.4383340101697</v>
      </c>
      <c r="AT29" s="28">
        <v>1525.8265381529657</v>
      </c>
      <c r="AU29" s="28">
        <v>1533.2636382786159</v>
      </c>
    </row>
    <row r="30" spans="2:47">
      <c r="B30" s="27" t="s">
        <v>393</v>
      </c>
      <c r="C30" s="28" t="s">
        <v>498</v>
      </c>
      <c r="D30" s="28">
        <v>5162.7460769790841</v>
      </c>
      <c r="E30" s="28">
        <v>6074.4669915537943</v>
      </c>
      <c r="F30" s="28">
        <v>6238.1163132344245</v>
      </c>
      <c r="G30" s="28">
        <v>2717.4244334307541</v>
      </c>
      <c r="H30" s="28">
        <v>3971.6934807513067</v>
      </c>
      <c r="I30" s="28">
        <v>4435.0760854857381</v>
      </c>
      <c r="J30" s="28">
        <v>4487.762810303333</v>
      </c>
      <c r="K30" s="28">
        <v>4990.4467707788417</v>
      </c>
      <c r="L30" s="28">
        <v>5504.8667212904929</v>
      </c>
      <c r="M30" s="28">
        <v>6030.9906838786155</v>
      </c>
      <c r="N30" s="28">
        <v>6558.7054290125052</v>
      </c>
      <c r="O30" s="28">
        <v>7087.0307673118605</v>
      </c>
      <c r="P30" s="28">
        <v>7615.4033690216229</v>
      </c>
      <c r="Q30" s="28">
        <v>8144.2303631113427</v>
      </c>
      <c r="R30" s="28">
        <v>8673.922527437493</v>
      </c>
      <c r="S30" s="28">
        <v>9203.7781599904283</v>
      </c>
      <c r="T30" s="28">
        <v>9732.6161672499929</v>
      </c>
      <c r="U30" s="28">
        <v>10259.935514896839</v>
      </c>
      <c r="V30" s="28">
        <v>10785.244077737332</v>
      </c>
      <c r="W30" s="28">
        <v>11307.965992228783</v>
      </c>
      <c r="X30" s="28">
        <v>11827.238152871103</v>
      </c>
      <c r="Y30" s="28">
        <v>12341.899381152161</v>
      </c>
      <c r="Z30" s="28">
        <v>12850.724547917511</v>
      </c>
      <c r="AA30" s="28">
        <v>13352.533207737104</v>
      </c>
      <c r="AB30" s="28">
        <v>13846.047471288663</v>
      </c>
      <c r="AC30" s="28">
        <v>14329.878291641986</v>
      </c>
      <c r="AD30" s="28">
        <v>14802.527600362107</v>
      </c>
      <c r="AE30" s="28">
        <v>15262.432670503154</v>
      </c>
      <c r="AF30" s="28">
        <v>15708.017496505876</v>
      </c>
      <c r="AG30" s="28">
        <v>16137.701553551247</v>
      </c>
      <c r="AH30" s="28">
        <v>16549.887264006091</v>
      </c>
      <c r="AI30" s="28">
        <v>16942.975233358226</v>
      </c>
      <c r="AJ30" s="28">
        <v>17315.384300667156</v>
      </c>
      <c r="AK30" s="28">
        <v>17665.574219444599</v>
      </c>
      <c r="AL30" s="28">
        <v>17992.062987240079</v>
      </c>
      <c r="AM30" s="28">
        <v>18298.818182786512</v>
      </c>
      <c r="AN30" s="28">
        <v>18589.25689872287</v>
      </c>
      <c r="AO30" s="28">
        <v>18866.304101626203</v>
      </c>
      <c r="AP30" s="28">
        <v>19132.452156359315</v>
      </c>
      <c r="AQ30" s="28">
        <v>19389.817369142387</v>
      </c>
      <c r="AR30" s="28">
        <v>19640.191146121691</v>
      </c>
      <c r="AS30" s="28">
        <v>19885.085646680905</v>
      </c>
      <c r="AT30" s="28">
        <v>20125.774822762924</v>
      </c>
      <c r="AU30" s="28">
        <v>20363.330907917636</v>
      </c>
    </row>
    <row r="31" spans="2:47">
      <c r="B31" s="27" t="s">
        <v>394</v>
      </c>
      <c r="C31" s="28" t="s">
        <v>498</v>
      </c>
      <c r="D31" s="28">
        <v>54.886527780000009</v>
      </c>
      <c r="E31" s="28">
        <v>54.449303579999992</v>
      </c>
      <c r="F31" s="28">
        <v>52.980616500000004</v>
      </c>
      <c r="G31" s="28">
        <v>42.311314696321581</v>
      </c>
      <c r="H31" s="28">
        <v>22.316275580374558</v>
      </c>
      <c r="I31" s="28">
        <v>24.515981363185173</v>
      </c>
      <c r="J31" s="28">
        <v>9.1262992746411484</v>
      </c>
      <c r="K31" s="28">
        <v>9.1262992746411484</v>
      </c>
      <c r="L31" s="28">
        <v>9.1262992746411484</v>
      </c>
      <c r="M31" s="28">
        <v>9.1262992746411484</v>
      </c>
      <c r="N31" s="28">
        <v>9.1262992746411484</v>
      </c>
      <c r="O31" s="28">
        <v>9.1262992746411484</v>
      </c>
      <c r="P31" s="28">
        <v>9.1262992746411484</v>
      </c>
      <c r="Q31" s="28">
        <v>9.1262992746411484</v>
      </c>
      <c r="R31" s="28">
        <v>9.1262992746411484</v>
      </c>
      <c r="S31" s="28">
        <v>9.1262992746411484</v>
      </c>
      <c r="T31" s="28">
        <v>9.1262992746411484</v>
      </c>
      <c r="U31" s="28">
        <v>9.1262992746411484</v>
      </c>
      <c r="V31" s="28">
        <v>9.1262992746411484</v>
      </c>
      <c r="W31" s="28">
        <v>9.1262992746411484</v>
      </c>
      <c r="X31" s="28">
        <v>9.1262992746411484</v>
      </c>
      <c r="Y31" s="28">
        <v>9.1262992746411484</v>
      </c>
      <c r="Z31" s="28">
        <v>9.1262992746411484</v>
      </c>
      <c r="AA31" s="28">
        <v>9.1262992746411484</v>
      </c>
      <c r="AB31" s="28">
        <v>9.1262992746411484</v>
      </c>
      <c r="AC31" s="28">
        <v>9.1262992746411484</v>
      </c>
      <c r="AD31" s="28">
        <v>9.1262992746411484</v>
      </c>
      <c r="AE31" s="28">
        <v>9.1262992746411484</v>
      </c>
      <c r="AF31" s="28">
        <v>9.1262992746411484</v>
      </c>
      <c r="AG31" s="28">
        <v>9.1262992746411484</v>
      </c>
      <c r="AH31" s="28">
        <v>9.1262992746411484</v>
      </c>
      <c r="AI31" s="28">
        <v>9.1262992746411484</v>
      </c>
      <c r="AJ31" s="28">
        <v>9.1262992746411484</v>
      </c>
      <c r="AK31" s="28">
        <v>9.1262992746411484</v>
      </c>
      <c r="AL31" s="28">
        <v>9.1262992746411484</v>
      </c>
      <c r="AM31" s="28">
        <v>9.1262992746411484</v>
      </c>
      <c r="AN31" s="28">
        <v>9.1262992746411484</v>
      </c>
      <c r="AO31" s="28">
        <v>9.1262992746411484</v>
      </c>
      <c r="AP31" s="28">
        <v>9.1262992746411484</v>
      </c>
      <c r="AQ31" s="28">
        <v>9.1262992746411484</v>
      </c>
      <c r="AR31" s="28">
        <v>9.1262992746411484</v>
      </c>
      <c r="AS31" s="28">
        <v>9.1262992746411484</v>
      </c>
      <c r="AT31" s="28">
        <v>9.1262992746411484</v>
      </c>
      <c r="AU31" s="28">
        <v>9.1262992746411484</v>
      </c>
    </row>
    <row r="32" spans="2:47">
      <c r="B32" s="27" t="s">
        <v>395</v>
      </c>
      <c r="C32" s="28" t="s">
        <v>498</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row>
    <row r="33" spans="2:47">
      <c r="B33" s="27" t="s">
        <v>396</v>
      </c>
      <c r="C33" s="28" t="s">
        <v>498</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row>
    <row r="34" spans="2:47">
      <c r="B34" s="27" t="s">
        <v>501</v>
      </c>
      <c r="C34" s="29" t="s">
        <v>498</v>
      </c>
      <c r="D34" s="30">
        <f t="shared" ref="D34:AU34" si="1">SUM(D20:D33)</f>
        <v>95441.29808204493</v>
      </c>
      <c r="E34" s="30">
        <f t="shared" si="1"/>
        <v>97595.522764905952</v>
      </c>
      <c r="F34" s="30">
        <f t="shared" si="1"/>
        <v>99355.110124294632</v>
      </c>
      <c r="G34" s="30">
        <f t="shared" si="1"/>
        <v>86753.382400329414</v>
      </c>
      <c r="H34" s="30">
        <f t="shared" si="1"/>
        <v>96570.444406291092</v>
      </c>
      <c r="I34" s="30">
        <f t="shared" si="1"/>
        <v>101625.95794173058</v>
      </c>
      <c r="J34" s="30">
        <f t="shared" si="1"/>
        <v>112070.60470143755</v>
      </c>
      <c r="K34" s="30">
        <f t="shared" si="1"/>
        <v>115879.32795110617</v>
      </c>
      <c r="L34" s="30">
        <f t="shared" si="1"/>
        <v>119497.38752670924</v>
      </c>
      <c r="M34" s="30">
        <f t="shared" si="1"/>
        <v>122667.1794797928</v>
      </c>
      <c r="N34" s="30">
        <f t="shared" si="1"/>
        <v>125684.37774299714</v>
      </c>
      <c r="O34" s="30">
        <f t="shared" si="1"/>
        <v>128884.80442014259</v>
      </c>
      <c r="P34" s="30">
        <f t="shared" si="1"/>
        <v>131860.47664740824</v>
      </c>
      <c r="Q34" s="30">
        <f t="shared" si="1"/>
        <v>134373.67024559778</v>
      </c>
      <c r="R34" s="30">
        <f t="shared" si="1"/>
        <v>137020.41525416385</v>
      </c>
      <c r="S34" s="30">
        <f t="shared" si="1"/>
        <v>139511.34033731048</v>
      </c>
      <c r="T34" s="30">
        <f t="shared" si="1"/>
        <v>142626.61286869808</v>
      </c>
      <c r="U34" s="30">
        <f t="shared" si="1"/>
        <v>145235.041184459</v>
      </c>
      <c r="V34" s="30">
        <f t="shared" si="1"/>
        <v>148447.73558119414</v>
      </c>
      <c r="W34" s="30">
        <f t="shared" si="1"/>
        <v>151183.40984942895</v>
      </c>
      <c r="X34" s="30">
        <f t="shared" si="1"/>
        <v>154439.70867770564</v>
      </c>
      <c r="Y34" s="30">
        <f t="shared" si="1"/>
        <v>157311.5742499271</v>
      </c>
      <c r="Z34" s="30">
        <f t="shared" si="1"/>
        <v>159888.80722812563</v>
      </c>
      <c r="AA34" s="30">
        <f t="shared" si="1"/>
        <v>162455.1662881157</v>
      </c>
      <c r="AB34" s="30">
        <f t="shared" si="1"/>
        <v>164989.26275190711</v>
      </c>
      <c r="AC34" s="30">
        <f t="shared" si="1"/>
        <v>167459.7189859481</v>
      </c>
      <c r="AD34" s="30">
        <f t="shared" si="1"/>
        <v>169585.54071795515</v>
      </c>
      <c r="AE34" s="30">
        <f t="shared" si="1"/>
        <v>171463.15700156451</v>
      </c>
      <c r="AF34" s="30">
        <f t="shared" si="1"/>
        <v>172928.14508214651</v>
      </c>
      <c r="AG34" s="30">
        <f t="shared" si="1"/>
        <v>173938.01022883848</v>
      </c>
      <c r="AH34" s="30">
        <f t="shared" si="1"/>
        <v>174507.29507206706</v>
      </c>
      <c r="AI34" s="30">
        <f t="shared" si="1"/>
        <v>174890.24206193298</v>
      </c>
      <c r="AJ34" s="30">
        <f t="shared" si="1"/>
        <v>173927.88386655936</v>
      </c>
      <c r="AK34" s="30">
        <f t="shared" si="1"/>
        <v>172543.88477859608</v>
      </c>
      <c r="AL34" s="30">
        <f t="shared" si="1"/>
        <v>170739.68569215367</v>
      </c>
      <c r="AM34" s="30">
        <f t="shared" si="1"/>
        <v>168550.81893698047</v>
      </c>
      <c r="AN34" s="30">
        <f t="shared" si="1"/>
        <v>165990.09349705282</v>
      </c>
      <c r="AO34" s="30">
        <f t="shared" si="1"/>
        <v>163099.88132011672</v>
      </c>
      <c r="AP34" s="30">
        <f t="shared" si="1"/>
        <v>159950.95459541286</v>
      </c>
      <c r="AQ34" s="30">
        <f t="shared" si="1"/>
        <v>156637.95863815796</v>
      </c>
      <c r="AR34" s="30">
        <f t="shared" si="1"/>
        <v>153270.33967315752</v>
      </c>
      <c r="AS34" s="30">
        <f t="shared" si="1"/>
        <v>149960.19078924879</v>
      </c>
      <c r="AT34" s="30">
        <f t="shared" si="1"/>
        <v>146810.2018605682</v>
      </c>
      <c r="AU34" s="30">
        <f t="shared" si="1"/>
        <v>143904.42328013535</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383</v>
      </c>
      <c r="C37" s="28" t="s">
        <v>498</v>
      </c>
      <c r="D37" s="28">
        <f t="shared" ref="D37:AU42" si="2">+D3-D20</f>
        <v>0</v>
      </c>
      <c r="E37" s="28">
        <f t="shared" si="2"/>
        <v>0</v>
      </c>
      <c r="F37" s="28">
        <f t="shared" si="2"/>
        <v>0</v>
      </c>
      <c r="G37" s="28">
        <f t="shared" si="2"/>
        <v>0</v>
      </c>
      <c r="H37" s="28">
        <f t="shared" si="2"/>
        <v>0</v>
      </c>
      <c r="I37" s="28">
        <f t="shared" si="2"/>
        <v>0</v>
      </c>
      <c r="J37" s="28">
        <f t="shared" si="2"/>
        <v>0</v>
      </c>
      <c r="K37" s="28">
        <f t="shared" si="2"/>
        <v>0</v>
      </c>
      <c r="L37" s="28">
        <f t="shared" si="2"/>
        <v>0</v>
      </c>
      <c r="M37" s="28">
        <f t="shared" si="2"/>
        <v>657.50771489903127</v>
      </c>
      <c r="N37" s="28">
        <f t="shared" si="2"/>
        <v>1333.1086697880673</v>
      </c>
      <c r="O37" s="28">
        <f t="shared" si="2"/>
        <v>2031.5000494694323</v>
      </c>
      <c r="P37" s="28">
        <f t="shared" si="2"/>
        <v>2740.3085932868053</v>
      </c>
      <c r="Q37" s="28">
        <f t="shared" si="2"/>
        <v>3447.1408555863891</v>
      </c>
      <c r="R37" s="28">
        <f t="shared" si="2"/>
        <v>4160.9997944305505</v>
      </c>
      <c r="S37" s="28">
        <f t="shared" si="2"/>
        <v>4865.8490904127975</v>
      </c>
      <c r="T37" s="28">
        <f t="shared" si="2"/>
        <v>5604.1926945674568</v>
      </c>
      <c r="U37" s="28">
        <f t="shared" si="2"/>
        <v>6308.903690031213</v>
      </c>
      <c r="V37" s="28">
        <f t="shared" si="2"/>
        <v>6318.2217345479949</v>
      </c>
      <c r="W37" s="28">
        <f t="shared" si="2"/>
        <v>6225.6116738590426</v>
      </c>
      <c r="X37" s="28">
        <f t="shared" si="2"/>
        <v>6171.4201498112743</v>
      </c>
      <c r="Y37" s="28">
        <f t="shared" si="2"/>
        <v>6104.0613498381936</v>
      </c>
      <c r="Z37" s="28">
        <f t="shared" si="2"/>
        <v>6027.2806595235597</v>
      </c>
      <c r="AA37" s="28">
        <f t="shared" si="2"/>
        <v>5960.2155691781518</v>
      </c>
      <c r="AB37" s="28">
        <f t="shared" si="2"/>
        <v>5898.6089219630085</v>
      </c>
      <c r="AC37" s="28">
        <f t="shared" si="2"/>
        <v>5841.8357444908033</v>
      </c>
      <c r="AD37" s="28">
        <f t="shared" si="2"/>
        <v>5778.8870159938306</v>
      </c>
      <c r="AE37" s="28">
        <f t="shared" si="2"/>
        <v>5713.9717738205654</v>
      </c>
      <c r="AF37" s="28">
        <f t="shared" si="2"/>
        <v>5641.8973971574305</v>
      </c>
      <c r="AG37" s="28">
        <f t="shared" si="2"/>
        <v>5563.6492829579001</v>
      </c>
      <c r="AH37" s="28">
        <f t="shared" si="2"/>
        <v>5480.3356567351075</v>
      </c>
      <c r="AI37" s="28">
        <f t="shared" si="2"/>
        <v>5406.0648912018441</v>
      </c>
      <c r="AJ37" s="28">
        <f t="shared" si="2"/>
        <v>5282.4820710625936</v>
      </c>
      <c r="AK37" s="28">
        <f t="shared" si="2"/>
        <v>5163.3927954177707</v>
      </c>
      <c r="AL37" s="28">
        <f t="shared" si="2"/>
        <v>5143.8701860970104</v>
      </c>
      <c r="AM37" s="28">
        <f t="shared" si="2"/>
        <v>5124.5550964232025</v>
      </c>
      <c r="AN37" s="28">
        <f t="shared" si="2"/>
        <v>5105.4406434832272</v>
      </c>
      <c r="AO37" s="28">
        <f t="shared" si="2"/>
        <v>5086.5126555374954</v>
      </c>
      <c r="AP37" s="28">
        <f t="shared" si="2"/>
        <v>5067.7591202954063</v>
      </c>
      <c r="AQ37" s="28">
        <f t="shared" si="2"/>
        <v>5049.1731801182104</v>
      </c>
      <c r="AR37" s="28">
        <f t="shared" si="2"/>
        <v>5030.7542170329616</v>
      </c>
      <c r="AS37" s="28">
        <f t="shared" si="2"/>
        <v>5012.5006996332922</v>
      </c>
      <c r="AT37" s="28">
        <f t="shared" si="2"/>
        <v>4994.4098147355617</v>
      </c>
      <c r="AU37" s="28">
        <f t="shared" si="2"/>
        <v>4976.4772868412801</v>
      </c>
    </row>
    <row r="38" spans="2:47">
      <c r="B38" s="27" t="s">
        <v>384</v>
      </c>
      <c r="C38" s="28" t="s">
        <v>498</v>
      </c>
      <c r="D38" s="28">
        <f t="shared" si="2"/>
        <v>0</v>
      </c>
      <c r="E38" s="28">
        <f t="shared" si="2"/>
        <v>0</v>
      </c>
      <c r="F38" s="28">
        <f t="shared" si="2"/>
        <v>0</v>
      </c>
      <c r="G38" s="28">
        <f t="shared" si="2"/>
        <v>0</v>
      </c>
      <c r="H38" s="28">
        <f t="shared" si="2"/>
        <v>0</v>
      </c>
      <c r="I38" s="28">
        <f t="shared" si="2"/>
        <v>0</v>
      </c>
      <c r="J38" s="28">
        <f t="shared" si="2"/>
        <v>0</v>
      </c>
      <c r="K38" s="28">
        <f t="shared" si="2"/>
        <v>0</v>
      </c>
      <c r="L38" s="28">
        <f t="shared" si="2"/>
        <v>0</v>
      </c>
      <c r="M38" s="28">
        <f t="shared" si="2"/>
        <v>0</v>
      </c>
      <c r="N38" s="28">
        <f t="shared" si="2"/>
        <v>0</v>
      </c>
      <c r="O38" s="28">
        <f t="shared" si="2"/>
        <v>0</v>
      </c>
      <c r="P38" s="28">
        <f t="shared" si="2"/>
        <v>0</v>
      </c>
      <c r="Q38" s="28">
        <f t="shared" si="2"/>
        <v>0</v>
      </c>
      <c r="R38" s="28">
        <f t="shared" si="2"/>
        <v>0</v>
      </c>
      <c r="S38" s="28">
        <f t="shared" si="2"/>
        <v>0</v>
      </c>
      <c r="T38" s="28">
        <f t="shared" si="2"/>
        <v>0</v>
      </c>
      <c r="U38" s="28">
        <f t="shared" si="2"/>
        <v>0</v>
      </c>
      <c r="V38" s="28">
        <f t="shared" si="2"/>
        <v>0</v>
      </c>
      <c r="W38" s="28">
        <f t="shared" si="2"/>
        <v>0</v>
      </c>
      <c r="X38" s="28">
        <f t="shared" si="2"/>
        <v>0</v>
      </c>
      <c r="Y38" s="28">
        <f t="shared" si="2"/>
        <v>0</v>
      </c>
      <c r="Z38" s="28">
        <f>+Z4-Z21</f>
        <v>0</v>
      </c>
      <c r="AA38" s="28">
        <f t="shared" si="2"/>
        <v>0</v>
      </c>
      <c r="AB38" s="28">
        <f t="shared" si="2"/>
        <v>0</v>
      </c>
      <c r="AC38" s="28">
        <f t="shared" si="2"/>
        <v>0</v>
      </c>
      <c r="AD38" s="28">
        <f t="shared" si="2"/>
        <v>0</v>
      </c>
      <c r="AE38" s="28">
        <f t="shared" si="2"/>
        <v>0</v>
      </c>
      <c r="AF38" s="28">
        <f t="shared" si="2"/>
        <v>0</v>
      </c>
      <c r="AG38" s="28">
        <f t="shared" si="2"/>
        <v>0</v>
      </c>
      <c r="AH38" s="28">
        <f t="shared" si="2"/>
        <v>0</v>
      </c>
      <c r="AI38" s="28">
        <f t="shared" si="2"/>
        <v>0</v>
      </c>
      <c r="AJ38" s="28">
        <f t="shared" si="2"/>
        <v>0</v>
      </c>
      <c r="AK38" s="28">
        <f t="shared" si="2"/>
        <v>0</v>
      </c>
      <c r="AL38" s="28">
        <f t="shared" si="2"/>
        <v>0</v>
      </c>
      <c r="AM38" s="28">
        <f t="shared" si="2"/>
        <v>0</v>
      </c>
      <c r="AN38" s="28">
        <f t="shared" si="2"/>
        <v>0</v>
      </c>
      <c r="AO38" s="28">
        <f t="shared" si="2"/>
        <v>0</v>
      </c>
      <c r="AP38" s="28">
        <f t="shared" si="2"/>
        <v>0</v>
      </c>
      <c r="AQ38" s="28">
        <f t="shared" si="2"/>
        <v>0</v>
      </c>
      <c r="AR38" s="28">
        <f t="shared" si="2"/>
        <v>0</v>
      </c>
      <c r="AS38" s="28">
        <f t="shared" si="2"/>
        <v>0</v>
      </c>
      <c r="AT38" s="28">
        <f t="shared" si="2"/>
        <v>0</v>
      </c>
      <c r="AU38" s="28">
        <f t="shared" si="2"/>
        <v>0</v>
      </c>
    </row>
    <row r="39" spans="2:47">
      <c r="B39" s="27" t="s">
        <v>385</v>
      </c>
      <c r="C39" s="28" t="s">
        <v>498</v>
      </c>
      <c r="D39" s="28">
        <f t="shared" si="2"/>
        <v>0</v>
      </c>
      <c r="E39" s="28">
        <f t="shared" si="2"/>
        <v>0</v>
      </c>
      <c r="F39" s="28">
        <f t="shared" si="2"/>
        <v>0</v>
      </c>
      <c r="G39" s="28">
        <f t="shared" si="2"/>
        <v>0</v>
      </c>
      <c r="H39" s="28">
        <f t="shared" si="2"/>
        <v>0</v>
      </c>
      <c r="I39" s="28">
        <f t="shared" si="2"/>
        <v>0</v>
      </c>
      <c r="J39" s="28">
        <f t="shared" si="2"/>
        <v>0</v>
      </c>
      <c r="K39" s="28">
        <f t="shared" si="2"/>
        <v>0</v>
      </c>
      <c r="L39" s="28">
        <f t="shared" si="2"/>
        <v>0</v>
      </c>
      <c r="M39" s="28">
        <f t="shared" si="2"/>
        <v>-151.48800068933025</v>
      </c>
      <c r="N39" s="28">
        <f t="shared" si="2"/>
        <v>-309.79684718177526</v>
      </c>
      <c r="O39" s="28">
        <f t="shared" si="2"/>
        <v>-476.15644825274768</v>
      </c>
      <c r="P39" s="28">
        <f t="shared" si="2"/>
        <v>-647.85163049927053</v>
      </c>
      <c r="Q39" s="28">
        <f t="shared" si="2"/>
        <v>-822.04344703933407</v>
      </c>
      <c r="R39" s="28">
        <f t="shared" si="2"/>
        <v>-1000.9996065285013</v>
      </c>
      <c r="S39" s="28">
        <f t="shared" si="2"/>
        <v>-1180.8753082235653</v>
      </c>
      <c r="T39" s="28">
        <f t="shared" si="2"/>
        <v>-1372.3132243126072</v>
      </c>
      <c r="U39" s="28">
        <f t="shared" si="2"/>
        <v>-1558.6980868716664</v>
      </c>
      <c r="V39" s="28">
        <f t="shared" si="2"/>
        <v>-1575.1492290870438</v>
      </c>
      <c r="W39" s="28">
        <f t="shared" si="2"/>
        <v>-1565.9452339170725</v>
      </c>
      <c r="X39" s="28">
        <f t="shared" si="2"/>
        <v>-1566.5123181921617</v>
      </c>
      <c r="Y39" s="28">
        <f t="shared" si="2"/>
        <v>-1563.5134007235501</v>
      </c>
      <c r="Z39" s="28">
        <f t="shared" si="2"/>
        <v>-1557.8907274568196</v>
      </c>
      <c r="AA39" s="28">
        <f t="shared" si="2"/>
        <v>-1554.702850859871</v>
      </c>
      <c r="AB39" s="28">
        <f t="shared" si="2"/>
        <v>-1552.8442089008479</v>
      </c>
      <c r="AC39" s="28">
        <f t="shared" si="2"/>
        <v>-1552.2073613448845</v>
      </c>
      <c r="AD39" s="28">
        <f t="shared" si="2"/>
        <v>-1549.7687157054631</v>
      </c>
      <c r="AE39" s="28">
        <f t="shared" si="2"/>
        <v>-1546.6735733974047</v>
      </c>
      <c r="AF39" s="28">
        <f t="shared" si="2"/>
        <v>-1541.4330314988833</v>
      </c>
      <c r="AG39" s="28">
        <f t="shared" si="2"/>
        <v>-1534.2513266950268</v>
      </c>
      <c r="AH39" s="28">
        <f t="shared" si="2"/>
        <v>-1525.4134135455265</v>
      </c>
      <c r="AI39" s="28">
        <f t="shared" si="2"/>
        <v>-1518.9701267446176</v>
      </c>
      <c r="AJ39" s="28">
        <f t="shared" si="2"/>
        <v>-1498.4683162586261</v>
      </c>
      <c r="AK39" s="28">
        <f t="shared" si="2"/>
        <v>-1478.8200999500386</v>
      </c>
      <c r="AL39" s="28">
        <f t="shared" si="2"/>
        <v>-1487.5108707789941</v>
      </c>
      <c r="AM39" s="28">
        <f t="shared" si="2"/>
        <v>-1496.3062201396642</v>
      </c>
      <c r="AN39" s="28">
        <f t="shared" si="2"/>
        <v>-1505.2049325021017</v>
      </c>
      <c r="AO39" s="28">
        <f t="shared" si="2"/>
        <v>-1514.2034969971246</v>
      </c>
      <c r="AP39" s="28">
        <f t="shared" si="2"/>
        <v>-1523.2989921060289</v>
      </c>
      <c r="AQ39" s="28">
        <f t="shared" si="2"/>
        <v>-1532.4900982694544</v>
      </c>
      <c r="AR39" s="28">
        <f t="shared" si="2"/>
        <v>-1541.7774912400491</v>
      </c>
      <c r="AS39" s="28">
        <f t="shared" si="2"/>
        <v>-1551.1615981980322</v>
      </c>
      <c r="AT39" s="28">
        <f t="shared" si="2"/>
        <v>-1560.6424645527186</v>
      </c>
      <c r="AU39" s="28">
        <f t="shared" si="2"/>
        <v>-1570.2196746014233</v>
      </c>
    </row>
    <row r="40" spans="2:47">
      <c r="B40" s="27" t="s">
        <v>386</v>
      </c>
      <c r="C40" s="28" t="s">
        <v>498</v>
      </c>
      <c r="D40" s="28">
        <f t="shared" si="2"/>
        <v>0</v>
      </c>
      <c r="E40" s="28">
        <f t="shared" si="2"/>
        <v>0</v>
      </c>
      <c r="F40" s="28">
        <f t="shared" si="2"/>
        <v>0</v>
      </c>
      <c r="G40" s="28">
        <f t="shared" si="2"/>
        <v>0</v>
      </c>
      <c r="H40" s="28">
        <f t="shared" si="2"/>
        <v>0</v>
      </c>
      <c r="I40" s="28">
        <f t="shared" si="2"/>
        <v>0</v>
      </c>
      <c r="J40" s="28">
        <f t="shared" si="2"/>
        <v>0</v>
      </c>
      <c r="K40" s="28">
        <f t="shared" si="2"/>
        <v>0</v>
      </c>
      <c r="L40" s="28">
        <f t="shared" si="2"/>
        <v>0</v>
      </c>
      <c r="M40" s="28">
        <f t="shared" si="2"/>
        <v>0</v>
      </c>
      <c r="N40" s="28">
        <f t="shared" si="2"/>
        <v>0</v>
      </c>
      <c r="O40" s="28">
        <f t="shared" si="2"/>
        <v>0</v>
      </c>
      <c r="P40" s="28">
        <f t="shared" si="2"/>
        <v>0</v>
      </c>
      <c r="Q40" s="28">
        <f t="shared" si="2"/>
        <v>0</v>
      </c>
      <c r="R40" s="28">
        <f t="shared" si="2"/>
        <v>0</v>
      </c>
      <c r="S40" s="28">
        <f t="shared" si="2"/>
        <v>0</v>
      </c>
      <c r="T40" s="28">
        <f t="shared" si="2"/>
        <v>0</v>
      </c>
      <c r="U40" s="28">
        <f t="shared" si="2"/>
        <v>0</v>
      </c>
      <c r="V40" s="28">
        <f t="shared" si="2"/>
        <v>0</v>
      </c>
      <c r="W40" s="28">
        <f t="shared" si="2"/>
        <v>0</v>
      </c>
      <c r="X40" s="28">
        <f t="shared" si="2"/>
        <v>0</v>
      </c>
      <c r="Y40" s="28">
        <f t="shared" si="2"/>
        <v>0</v>
      </c>
      <c r="Z40" s="28">
        <f t="shared" si="2"/>
        <v>0</v>
      </c>
      <c r="AA40" s="28">
        <f t="shared" si="2"/>
        <v>0</v>
      </c>
      <c r="AB40" s="28">
        <f t="shared" si="2"/>
        <v>0</v>
      </c>
      <c r="AC40" s="28">
        <f t="shared" si="2"/>
        <v>0</v>
      </c>
      <c r="AD40" s="28">
        <f t="shared" si="2"/>
        <v>0</v>
      </c>
      <c r="AE40" s="28">
        <f t="shared" si="2"/>
        <v>0</v>
      </c>
      <c r="AF40" s="28">
        <f t="shared" si="2"/>
        <v>0</v>
      </c>
      <c r="AG40" s="28">
        <f t="shared" si="2"/>
        <v>0</v>
      </c>
      <c r="AH40" s="28">
        <f t="shared" si="2"/>
        <v>0</v>
      </c>
      <c r="AI40" s="28">
        <f t="shared" si="2"/>
        <v>0</v>
      </c>
      <c r="AJ40" s="28">
        <f t="shared" si="2"/>
        <v>0</v>
      </c>
      <c r="AK40" s="28">
        <f t="shared" si="2"/>
        <v>0</v>
      </c>
      <c r="AL40" s="28">
        <f t="shared" si="2"/>
        <v>0</v>
      </c>
      <c r="AM40" s="28">
        <f t="shared" si="2"/>
        <v>0</v>
      </c>
      <c r="AN40" s="28">
        <f t="shared" si="2"/>
        <v>0</v>
      </c>
      <c r="AO40" s="28">
        <f t="shared" si="2"/>
        <v>0</v>
      </c>
      <c r="AP40" s="28">
        <f t="shared" si="2"/>
        <v>0</v>
      </c>
      <c r="AQ40" s="28">
        <f t="shared" si="2"/>
        <v>0</v>
      </c>
      <c r="AR40" s="28">
        <f t="shared" si="2"/>
        <v>0</v>
      </c>
      <c r="AS40" s="28">
        <f t="shared" si="2"/>
        <v>0</v>
      </c>
      <c r="AT40" s="28">
        <f t="shared" si="2"/>
        <v>0</v>
      </c>
      <c r="AU40" s="28">
        <f t="shared" si="2"/>
        <v>0</v>
      </c>
    </row>
    <row r="41" spans="2:47">
      <c r="B41" s="27" t="s">
        <v>634</v>
      </c>
      <c r="C41" s="28" t="s">
        <v>498</v>
      </c>
      <c r="D41" s="28">
        <f t="shared" si="2"/>
        <v>0</v>
      </c>
      <c r="E41" s="28">
        <f t="shared" si="2"/>
        <v>0</v>
      </c>
      <c r="F41" s="28">
        <f t="shared" si="2"/>
        <v>0</v>
      </c>
      <c r="G41" s="28">
        <f t="shared" si="2"/>
        <v>0</v>
      </c>
      <c r="H41" s="28">
        <f t="shared" si="2"/>
        <v>0</v>
      </c>
      <c r="I41" s="28">
        <f t="shared" si="2"/>
        <v>0</v>
      </c>
      <c r="J41" s="28">
        <f t="shared" si="2"/>
        <v>0</v>
      </c>
      <c r="K41" s="28">
        <f t="shared" si="2"/>
        <v>0</v>
      </c>
      <c r="L41" s="28">
        <f t="shared" si="2"/>
        <v>0</v>
      </c>
      <c r="M41" s="28">
        <f t="shared" si="2"/>
        <v>0</v>
      </c>
      <c r="N41" s="28">
        <f t="shared" si="2"/>
        <v>0</v>
      </c>
      <c r="O41" s="28">
        <f t="shared" si="2"/>
        <v>0</v>
      </c>
      <c r="P41" s="28">
        <f t="shared" si="2"/>
        <v>0</v>
      </c>
      <c r="Q41" s="28">
        <f t="shared" si="2"/>
        <v>0</v>
      </c>
      <c r="R41" s="28">
        <f t="shared" si="2"/>
        <v>0</v>
      </c>
      <c r="S41" s="28">
        <f t="shared" si="2"/>
        <v>0</v>
      </c>
      <c r="T41" s="28">
        <f t="shared" si="2"/>
        <v>0</v>
      </c>
      <c r="U41" s="28">
        <f t="shared" si="2"/>
        <v>0</v>
      </c>
      <c r="V41" s="28">
        <f t="shared" si="2"/>
        <v>0</v>
      </c>
      <c r="W41" s="28">
        <f t="shared" si="2"/>
        <v>0</v>
      </c>
      <c r="X41" s="28">
        <f t="shared" si="2"/>
        <v>0</v>
      </c>
      <c r="Y41" s="28">
        <f t="shared" si="2"/>
        <v>0</v>
      </c>
      <c r="Z41" s="28">
        <f t="shared" si="2"/>
        <v>0</v>
      </c>
      <c r="AA41" s="28">
        <f t="shared" si="2"/>
        <v>0</v>
      </c>
      <c r="AB41" s="28">
        <f t="shared" si="2"/>
        <v>0</v>
      </c>
      <c r="AC41" s="28">
        <f t="shared" si="2"/>
        <v>0</v>
      </c>
      <c r="AD41" s="28">
        <f t="shared" si="2"/>
        <v>0</v>
      </c>
      <c r="AE41" s="28">
        <f t="shared" si="2"/>
        <v>0</v>
      </c>
      <c r="AF41" s="28">
        <f t="shared" si="2"/>
        <v>0</v>
      </c>
      <c r="AG41" s="28">
        <f t="shared" si="2"/>
        <v>0</v>
      </c>
      <c r="AH41" s="28">
        <f t="shared" si="2"/>
        <v>0</v>
      </c>
      <c r="AI41" s="28">
        <f t="shared" si="2"/>
        <v>0</v>
      </c>
      <c r="AJ41" s="28">
        <f t="shared" si="2"/>
        <v>0</v>
      </c>
      <c r="AK41" s="28">
        <f t="shared" si="2"/>
        <v>0</v>
      </c>
      <c r="AL41" s="28">
        <f t="shared" si="2"/>
        <v>0</v>
      </c>
      <c r="AM41" s="28">
        <f t="shared" si="2"/>
        <v>0</v>
      </c>
      <c r="AN41" s="28">
        <f t="shared" si="2"/>
        <v>0</v>
      </c>
      <c r="AO41" s="28">
        <f t="shared" si="2"/>
        <v>0</v>
      </c>
      <c r="AP41" s="28">
        <f t="shared" si="2"/>
        <v>0</v>
      </c>
      <c r="AQ41" s="28">
        <f t="shared" si="2"/>
        <v>0</v>
      </c>
      <c r="AR41" s="28">
        <f t="shared" si="2"/>
        <v>0</v>
      </c>
      <c r="AS41" s="28">
        <f t="shared" si="2"/>
        <v>0</v>
      </c>
      <c r="AT41" s="28">
        <f t="shared" si="2"/>
        <v>0</v>
      </c>
      <c r="AU41" s="28">
        <f t="shared" si="2"/>
        <v>0</v>
      </c>
    </row>
    <row r="42" spans="2:47">
      <c r="B42" s="27" t="s">
        <v>388</v>
      </c>
      <c r="C42" s="28" t="s">
        <v>498</v>
      </c>
      <c r="D42" s="28">
        <f t="shared" si="2"/>
        <v>0</v>
      </c>
      <c r="E42" s="28">
        <f t="shared" si="2"/>
        <v>0</v>
      </c>
      <c r="F42" s="28">
        <f t="shared" si="2"/>
        <v>0</v>
      </c>
      <c r="G42" s="28">
        <f t="shared" si="2"/>
        <v>0</v>
      </c>
      <c r="H42" s="28">
        <f t="shared" si="2"/>
        <v>0</v>
      </c>
      <c r="I42" s="28">
        <f t="shared" si="2"/>
        <v>0</v>
      </c>
      <c r="J42" s="28">
        <f t="shared" si="2"/>
        <v>0</v>
      </c>
      <c r="K42" s="28">
        <f t="shared" si="2"/>
        <v>0</v>
      </c>
      <c r="L42" s="28">
        <f t="shared" si="2"/>
        <v>0</v>
      </c>
      <c r="M42" s="28">
        <f t="shared" si="2"/>
        <v>0</v>
      </c>
      <c r="N42" s="28">
        <f t="shared" si="2"/>
        <v>0</v>
      </c>
      <c r="O42" s="28">
        <f t="shared" si="2"/>
        <v>0</v>
      </c>
      <c r="P42" s="28">
        <f t="shared" si="2"/>
        <v>0</v>
      </c>
      <c r="Q42" s="28">
        <f t="shared" si="2"/>
        <v>0</v>
      </c>
      <c r="R42" s="28">
        <f t="shared" si="2"/>
        <v>0</v>
      </c>
      <c r="S42" s="28">
        <f t="shared" si="2"/>
        <v>0</v>
      </c>
      <c r="T42" s="28">
        <f t="shared" si="2"/>
        <v>0</v>
      </c>
      <c r="U42" s="28">
        <f t="shared" si="2"/>
        <v>0</v>
      </c>
      <c r="V42" s="28">
        <f t="shared" si="2"/>
        <v>0</v>
      </c>
      <c r="W42" s="28">
        <f t="shared" si="2"/>
        <v>0</v>
      </c>
      <c r="X42" s="28">
        <f t="shared" si="2"/>
        <v>0</v>
      </c>
      <c r="Y42" s="28">
        <f t="shared" si="2"/>
        <v>0</v>
      </c>
      <c r="Z42" s="28">
        <f t="shared" si="2"/>
        <v>0</v>
      </c>
      <c r="AA42" s="28">
        <f t="shared" si="2"/>
        <v>0</v>
      </c>
      <c r="AB42" s="28">
        <f t="shared" si="2"/>
        <v>0</v>
      </c>
      <c r="AC42" s="28">
        <f t="shared" si="2"/>
        <v>0</v>
      </c>
      <c r="AD42" s="28">
        <f t="shared" si="2"/>
        <v>0</v>
      </c>
      <c r="AE42" s="28">
        <f t="shared" si="2"/>
        <v>0</v>
      </c>
      <c r="AF42" s="28">
        <f t="shared" si="2"/>
        <v>0</v>
      </c>
      <c r="AG42" s="28">
        <f t="shared" si="2"/>
        <v>0</v>
      </c>
      <c r="AH42" s="28">
        <f t="shared" si="2"/>
        <v>0</v>
      </c>
      <c r="AI42" s="28">
        <f t="shared" si="2"/>
        <v>0</v>
      </c>
      <c r="AJ42" s="28">
        <f t="shared" si="2"/>
        <v>0</v>
      </c>
      <c r="AK42" s="28">
        <f t="shared" si="2"/>
        <v>0</v>
      </c>
      <c r="AL42" s="28">
        <f t="shared" si="2"/>
        <v>0</v>
      </c>
      <c r="AM42" s="28">
        <f t="shared" si="2"/>
        <v>0</v>
      </c>
      <c r="AN42" s="28">
        <f t="shared" ref="AN42:AU42" si="3">+AN8-AN25</f>
        <v>0</v>
      </c>
      <c r="AO42" s="28">
        <f t="shared" si="3"/>
        <v>0</v>
      </c>
      <c r="AP42" s="28">
        <f t="shared" si="3"/>
        <v>0</v>
      </c>
      <c r="AQ42" s="28">
        <f t="shared" si="3"/>
        <v>0</v>
      </c>
      <c r="AR42" s="28">
        <f t="shared" si="3"/>
        <v>0</v>
      </c>
      <c r="AS42" s="28">
        <f t="shared" si="3"/>
        <v>0</v>
      </c>
      <c r="AT42" s="28">
        <f t="shared" si="3"/>
        <v>0</v>
      </c>
      <c r="AU42" s="28">
        <f t="shared" si="3"/>
        <v>0</v>
      </c>
    </row>
    <row r="43" spans="2:47">
      <c r="B43" s="27" t="s">
        <v>389</v>
      </c>
      <c r="C43" s="28" t="s">
        <v>498</v>
      </c>
      <c r="D43" s="28">
        <f t="shared" ref="D43:AU48" si="4">+D9-D26</f>
        <v>0</v>
      </c>
      <c r="E43" s="28">
        <f t="shared" si="4"/>
        <v>0</v>
      </c>
      <c r="F43" s="28">
        <f t="shared" si="4"/>
        <v>0</v>
      </c>
      <c r="G43" s="28">
        <f t="shared" si="4"/>
        <v>0</v>
      </c>
      <c r="H43" s="28">
        <f t="shared" si="4"/>
        <v>0</v>
      </c>
      <c r="I43" s="28">
        <f t="shared" si="4"/>
        <v>0</v>
      </c>
      <c r="J43" s="28">
        <f t="shared" si="4"/>
        <v>0</v>
      </c>
      <c r="K43" s="28">
        <f t="shared" si="4"/>
        <v>0</v>
      </c>
      <c r="L43" s="28">
        <f t="shared" si="4"/>
        <v>0</v>
      </c>
      <c r="M43" s="28">
        <f t="shared" si="4"/>
        <v>0</v>
      </c>
      <c r="N43" s="28">
        <f t="shared" si="4"/>
        <v>0</v>
      </c>
      <c r="O43" s="28">
        <f t="shared" si="4"/>
        <v>0</v>
      </c>
      <c r="P43" s="28">
        <f t="shared" si="4"/>
        <v>0</v>
      </c>
      <c r="Q43" s="28">
        <f t="shared" si="4"/>
        <v>0</v>
      </c>
      <c r="R43" s="28">
        <f t="shared" si="4"/>
        <v>0</v>
      </c>
      <c r="S43" s="28">
        <f t="shared" si="4"/>
        <v>0</v>
      </c>
      <c r="T43" s="28">
        <f t="shared" si="4"/>
        <v>0</v>
      </c>
      <c r="U43" s="28">
        <f t="shared" si="4"/>
        <v>0</v>
      </c>
      <c r="V43" s="28">
        <f t="shared" si="4"/>
        <v>0</v>
      </c>
      <c r="W43" s="28">
        <f t="shared" si="4"/>
        <v>0</v>
      </c>
      <c r="X43" s="28">
        <f t="shared" si="4"/>
        <v>0</v>
      </c>
      <c r="Y43" s="28">
        <f t="shared" si="4"/>
        <v>0</v>
      </c>
      <c r="Z43" s="28">
        <f t="shared" si="4"/>
        <v>0</v>
      </c>
      <c r="AA43" s="28">
        <f t="shared" si="4"/>
        <v>0</v>
      </c>
      <c r="AB43" s="28">
        <f t="shared" si="4"/>
        <v>0</v>
      </c>
      <c r="AC43" s="28">
        <f t="shared" si="4"/>
        <v>0</v>
      </c>
      <c r="AD43" s="28">
        <f t="shared" si="4"/>
        <v>0</v>
      </c>
      <c r="AE43" s="28">
        <f t="shared" si="4"/>
        <v>0</v>
      </c>
      <c r="AF43" s="28">
        <f t="shared" si="4"/>
        <v>0</v>
      </c>
      <c r="AG43" s="28">
        <f t="shared" si="4"/>
        <v>0</v>
      </c>
      <c r="AH43" s="28">
        <f t="shared" si="4"/>
        <v>0</v>
      </c>
      <c r="AI43" s="28">
        <f t="shared" si="4"/>
        <v>0</v>
      </c>
      <c r="AJ43" s="28">
        <f t="shared" si="4"/>
        <v>0</v>
      </c>
      <c r="AK43" s="28">
        <f t="shared" si="4"/>
        <v>0</v>
      </c>
      <c r="AL43" s="28">
        <f t="shared" si="4"/>
        <v>0</v>
      </c>
      <c r="AM43" s="28">
        <f t="shared" si="4"/>
        <v>0</v>
      </c>
      <c r="AN43" s="28">
        <f t="shared" si="4"/>
        <v>0</v>
      </c>
      <c r="AO43" s="28">
        <f t="shared" si="4"/>
        <v>0</v>
      </c>
      <c r="AP43" s="28">
        <f t="shared" si="4"/>
        <v>0</v>
      </c>
      <c r="AQ43" s="28">
        <f t="shared" si="4"/>
        <v>0</v>
      </c>
      <c r="AR43" s="28">
        <f t="shared" si="4"/>
        <v>0</v>
      </c>
      <c r="AS43" s="28">
        <f t="shared" si="4"/>
        <v>0</v>
      </c>
      <c r="AT43" s="28">
        <f t="shared" si="4"/>
        <v>0</v>
      </c>
      <c r="AU43" s="28">
        <f t="shared" si="4"/>
        <v>0</v>
      </c>
    </row>
    <row r="44" spans="2:47">
      <c r="B44" s="27" t="s">
        <v>390</v>
      </c>
      <c r="C44" s="28" t="s">
        <v>498</v>
      </c>
      <c r="D44" s="28">
        <f t="shared" si="4"/>
        <v>0</v>
      </c>
      <c r="E44" s="28">
        <f t="shared" si="4"/>
        <v>0</v>
      </c>
      <c r="F44" s="28">
        <f t="shared" si="4"/>
        <v>0</v>
      </c>
      <c r="G44" s="28">
        <f t="shared" si="4"/>
        <v>0</v>
      </c>
      <c r="H44" s="28">
        <f t="shared" si="4"/>
        <v>0</v>
      </c>
      <c r="I44" s="28">
        <f t="shared" si="4"/>
        <v>0</v>
      </c>
      <c r="J44" s="28">
        <f t="shared" si="4"/>
        <v>0</v>
      </c>
      <c r="K44" s="28">
        <f t="shared" si="4"/>
        <v>0</v>
      </c>
      <c r="L44" s="28">
        <f t="shared" si="4"/>
        <v>0</v>
      </c>
      <c r="M44" s="28">
        <f t="shared" si="4"/>
        <v>0</v>
      </c>
      <c r="N44" s="28">
        <f t="shared" si="4"/>
        <v>0</v>
      </c>
      <c r="O44" s="28">
        <f t="shared" si="4"/>
        <v>0</v>
      </c>
      <c r="P44" s="28">
        <f t="shared" si="4"/>
        <v>0</v>
      </c>
      <c r="Q44" s="28">
        <f t="shared" si="4"/>
        <v>0</v>
      </c>
      <c r="R44" s="28">
        <f t="shared" si="4"/>
        <v>0</v>
      </c>
      <c r="S44" s="28">
        <f t="shared" si="4"/>
        <v>0</v>
      </c>
      <c r="T44" s="28">
        <f t="shared" si="4"/>
        <v>0</v>
      </c>
      <c r="U44" s="28">
        <f t="shared" si="4"/>
        <v>0</v>
      </c>
      <c r="V44" s="28">
        <f t="shared" si="4"/>
        <v>0</v>
      </c>
      <c r="W44" s="28">
        <f t="shared" si="4"/>
        <v>0</v>
      </c>
      <c r="X44" s="28">
        <f t="shared" si="4"/>
        <v>0</v>
      </c>
      <c r="Y44" s="28">
        <f t="shared" si="4"/>
        <v>0</v>
      </c>
      <c r="Z44" s="28">
        <f t="shared" si="4"/>
        <v>0</v>
      </c>
      <c r="AA44" s="28">
        <f t="shared" si="4"/>
        <v>0</v>
      </c>
      <c r="AB44" s="28">
        <f t="shared" si="4"/>
        <v>0</v>
      </c>
      <c r="AC44" s="28">
        <f t="shared" si="4"/>
        <v>0</v>
      </c>
      <c r="AD44" s="28">
        <f t="shared" si="4"/>
        <v>0</v>
      </c>
      <c r="AE44" s="28">
        <f t="shared" si="4"/>
        <v>0</v>
      </c>
      <c r="AF44" s="28">
        <f t="shared" si="4"/>
        <v>0</v>
      </c>
      <c r="AG44" s="28">
        <f t="shared" si="4"/>
        <v>0</v>
      </c>
      <c r="AH44" s="28">
        <f t="shared" si="4"/>
        <v>0</v>
      </c>
      <c r="AI44" s="28">
        <f t="shared" si="4"/>
        <v>0</v>
      </c>
      <c r="AJ44" s="28">
        <f t="shared" si="4"/>
        <v>0</v>
      </c>
      <c r="AK44" s="28">
        <f t="shared" si="4"/>
        <v>0</v>
      </c>
      <c r="AL44" s="28">
        <f t="shared" si="4"/>
        <v>0</v>
      </c>
      <c r="AM44" s="28">
        <f t="shared" si="4"/>
        <v>0</v>
      </c>
      <c r="AN44" s="28">
        <f t="shared" si="4"/>
        <v>0</v>
      </c>
      <c r="AO44" s="28">
        <f t="shared" si="4"/>
        <v>0</v>
      </c>
      <c r="AP44" s="28">
        <f t="shared" si="4"/>
        <v>0</v>
      </c>
      <c r="AQ44" s="28">
        <f t="shared" si="4"/>
        <v>0</v>
      </c>
      <c r="AR44" s="28">
        <f t="shared" si="4"/>
        <v>0</v>
      </c>
      <c r="AS44" s="28">
        <f t="shared" si="4"/>
        <v>0</v>
      </c>
      <c r="AT44" s="28">
        <f t="shared" si="4"/>
        <v>0</v>
      </c>
      <c r="AU44" s="28">
        <f t="shared" si="4"/>
        <v>0</v>
      </c>
    </row>
    <row r="45" spans="2:47">
      <c r="B45" s="27" t="s">
        <v>391</v>
      </c>
      <c r="C45" s="28" t="s">
        <v>498</v>
      </c>
      <c r="D45" s="28">
        <f t="shared" si="4"/>
        <v>0</v>
      </c>
      <c r="E45" s="28">
        <f t="shared" si="4"/>
        <v>0</v>
      </c>
      <c r="F45" s="28">
        <f t="shared" si="4"/>
        <v>0</v>
      </c>
      <c r="G45" s="28">
        <f t="shared" si="4"/>
        <v>0</v>
      </c>
      <c r="H45" s="28">
        <f t="shared" si="4"/>
        <v>0</v>
      </c>
      <c r="I45" s="28">
        <f t="shared" si="4"/>
        <v>0</v>
      </c>
      <c r="J45" s="28">
        <f t="shared" si="4"/>
        <v>0</v>
      </c>
      <c r="K45" s="28">
        <f t="shared" si="4"/>
        <v>0</v>
      </c>
      <c r="L45" s="28">
        <f t="shared" si="4"/>
        <v>0</v>
      </c>
      <c r="M45" s="28">
        <f t="shared" si="4"/>
        <v>0</v>
      </c>
      <c r="N45" s="28">
        <f t="shared" si="4"/>
        <v>0</v>
      </c>
      <c r="O45" s="28">
        <f t="shared" si="4"/>
        <v>0</v>
      </c>
      <c r="P45" s="28">
        <f t="shared" si="4"/>
        <v>0</v>
      </c>
      <c r="Q45" s="28">
        <f t="shared" si="4"/>
        <v>0</v>
      </c>
      <c r="R45" s="28">
        <f t="shared" si="4"/>
        <v>0</v>
      </c>
      <c r="S45" s="28">
        <f t="shared" si="4"/>
        <v>0</v>
      </c>
      <c r="T45" s="28">
        <f t="shared" si="4"/>
        <v>0</v>
      </c>
      <c r="U45" s="28">
        <f t="shared" si="4"/>
        <v>0</v>
      </c>
      <c r="V45" s="28">
        <f t="shared" si="4"/>
        <v>0</v>
      </c>
      <c r="W45" s="28">
        <f t="shared" si="4"/>
        <v>0</v>
      </c>
      <c r="X45" s="28">
        <f t="shared" si="4"/>
        <v>0</v>
      </c>
      <c r="Y45" s="28">
        <f t="shared" si="4"/>
        <v>0</v>
      </c>
      <c r="Z45" s="28">
        <f t="shared" si="4"/>
        <v>0</v>
      </c>
      <c r="AA45" s="28">
        <f t="shared" si="4"/>
        <v>0</v>
      </c>
      <c r="AB45" s="28">
        <f t="shared" si="4"/>
        <v>0</v>
      </c>
      <c r="AC45" s="28">
        <f t="shared" si="4"/>
        <v>0</v>
      </c>
      <c r="AD45" s="28">
        <f t="shared" si="4"/>
        <v>0</v>
      </c>
      <c r="AE45" s="28">
        <f t="shared" si="4"/>
        <v>0</v>
      </c>
      <c r="AF45" s="28">
        <f t="shared" si="4"/>
        <v>0</v>
      </c>
      <c r="AG45" s="28">
        <f t="shared" si="4"/>
        <v>0</v>
      </c>
      <c r="AH45" s="28">
        <f t="shared" si="4"/>
        <v>0</v>
      </c>
      <c r="AI45" s="28">
        <f t="shared" si="4"/>
        <v>0</v>
      </c>
      <c r="AJ45" s="28">
        <f t="shared" si="4"/>
        <v>0</v>
      </c>
      <c r="AK45" s="28">
        <f t="shared" si="4"/>
        <v>0</v>
      </c>
      <c r="AL45" s="28">
        <f t="shared" si="4"/>
        <v>0</v>
      </c>
      <c r="AM45" s="28">
        <f t="shared" si="4"/>
        <v>0</v>
      </c>
      <c r="AN45" s="28">
        <f t="shared" si="4"/>
        <v>0</v>
      </c>
      <c r="AO45" s="28">
        <f t="shared" si="4"/>
        <v>0</v>
      </c>
      <c r="AP45" s="28">
        <f t="shared" si="4"/>
        <v>0</v>
      </c>
      <c r="AQ45" s="28">
        <f t="shared" si="4"/>
        <v>0</v>
      </c>
      <c r="AR45" s="28">
        <f t="shared" si="4"/>
        <v>0</v>
      </c>
      <c r="AS45" s="28">
        <f t="shared" si="4"/>
        <v>0</v>
      </c>
      <c r="AT45" s="28">
        <f t="shared" si="4"/>
        <v>0</v>
      </c>
      <c r="AU45" s="28">
        <f t="shared" si="4"/>
        <v>0</v>
      </c>
    </row>
    <row r="46" spans="2:47">
      <c r="B46" s="27" t="s">
        <v>392</v>
      </c>
      <c r="C46" s="28" t="s">
        <v>498</v>
      </c>
      <c r="D46" s="28">
        <f t="shared" si="4"/>
        <v>0</v>
      </c>
      <c r="E46" s="28">
        <f t="shared" si="4"/>
        <v>0</v>
      </c>
      <c r="F46" s="28">
        <f t="shared" si="4"/>
        <v>0</v>
      </c>
      <c r="G46" s="28">
        <f t="shared" si="4"/>
        <v>0</v>
      </c>
      <c r="H46" s="28">
        <f t="shared" si="4"/>
        <v>0</v>
      </c>
      <c r="I46" s="28">
        <f t="shared" si="4"/>
        <v>0</v>
      </c>
      <c r="J46" s="28">
        <f t="shared" si="4"/>
        <v>0</v>
      </c>
      <c r="K46" s="28">
        <f t="shared" si="4"/>
        <v>0</v>
      </c>
      <c r="L46" s="28">
        <f t="shared" si="4"/>
        <v>0</v>
      </c>
      <c r="M46" s="28">
        <f t="shared" si="4"/>
        <v>0</v>
      </c>
      <c r="N46" s="28">
        <f t="shared" si="4"/>
        <v>0</v>
      </c>
      <c r="O46" s="28">
        <f t="shared" si="4"/>
        <v>0</v>
      </c>
      <c r="P46" s="28">
        <f t="shared" si="4"/>
        <v>0</v>
      </c>
      <c r="Q46" s="28">
        <f t="shared" si="4"/>
        <v>0</v>
      </c>
      <c r="R46" s="28">
        <f t="shared" si="4"/>
        <v>0</v>
      </c>
      <c r="S46" s="28">
        <f t="shared" si="4"/>
        <v>0</v>
      </c>
      <c r="T46" s="28">
        <f t="shared" si="4"/>
        <v>0</v>
      </c>
      <c r="U46" s="28">
        <f t="shared" si="4"/>
        <v>0</v>
      </c>
      <c r="V46" s="28">
        <f t="shared" si="4"/>
        <v>0</v>
      </c>
      <c r="W46" s="28">
        <f t="shared" si="4"/>
        <v>0</v>
      </c>
      <c r="X46" s="28">
        <f t="shared" si="4"/>
        <v>0</v>
      </c>
      <c r="Y46" s="28">
        <f t="shared" si="4"/>
        <v>0</v>
      </c>
      <c r="Z46" s="28">
        <f t="shared" si="4"/>
        <v>0</v>
      </c>
      <c r="AA46" s="28">
        <f t="shared" si="4"/>
        <v>0</v>
      </c>
      <c r="AB46" s="28">
        <f t="shared" si="4"/>
        <v>0</v>
      </c>
      <c r="AC46" s="28">
        <f t="shared" si="4"/>
        <v>0</v>
      </c>
      <c r="AD46" s="28">
        <f t="shared" si="4"/>
        <v>0</v>
      </c>
      <c r="AE46" s="28">
        <f t="shared" si="4"/>
        <v>0</v>
      </c>
      <c r="AF46" s="28">
        <f t="shared" si="4"/>
        <v>0</v>
      </c>
      <c r="AG46" s="28">
        <f t="shared" si="4"/>
        <v>0</v>
      </c>
      <c r="AH46" s="28">
        <f t="shared" si="4"/>
        <v>0</v>
      </c>
      <c r="AI46" s="28">
        <f t="shared" si="4"/>
        <v>0</v>
      </c>
      <c r="AJ46" s="28">
        <f t="shared" si="4"/>
        <v>0</v>
      </c>
      <c r="AK46" s="28">
        <f t="shared" si="4"/>
        <v>0</v>
      </c>
      <c r="AL46" s="28">
        <f t="shared" si="4"/>
        <v>0</v>
      </c>
      <c r="AM46" s="28">
        <f t="shared" si="4"/>
        <v>0</v>
      </c>
      <c r="AN46" s="28">
        <f t="shared" si="4"/>
        <v>0</v>
      </c>
      <c r="AO46" s="28">
        <f t="shared" si="4"/>
        <v>0</v>
      </c>
      <c r="AP46" s="28">
        <f t="shared" si="4"/>
        <v>0</v>
      </c>
      <c r="AQ46" s="28">
        <f t="shared" si="4"/>
        <v>0</v>
      </c>
      <c r="AR46" s="28">
        <f t="shared" si="4"/>
        <v>0</v>
      </c>
      <c r="AS46" s="28">
        <f t="shared" si="4"/>
        <v>0</v>
      </c>
      <c r="AT46" s="28">
        <f t="shared" si="4"/>
        <v>0</v>
      </c>
      <c r="AU46" s="28">
        <f t="shared" si="4"/>
        <v>0</v>
      </c>
    </row>
    <row r="47" spans="2:47">
      <c r="B47" s="27" t="s">
        <v>393</v>
      </c>
      <c r="C47" s="28" t="s">
        <v>498</v>
      </c>
      <c r="D47" s="28">
        <f t="shared" si="4"/>
        <v>0</v>
      </c>
      <c r="E47" s="28">
        <f t="shared" si="4"/>
        <v>0</v>
      </c>
      <c r="F47" s="28">
        <f t="shared" si="4"/>
        <v>0</v>
      </c>
      <c r="G47" s="28">
        <f t="shared" si="4"/>
        <v>0</v>
      </c>
      <c r="H47" s="28">
        <f t="shared" si="4"/>
        <v>0</v>
      </c>
      <c r="I47" s="28">
        <f t="shared" si="4"/>
        <v>0</v>
      </c>
      <c r="J47" s="28">
        <f t="shared" si="4"/>
        <v>0</v>
      </c>
      <c r="K47" s="28">
        <f t="shared" si="4"/>
        <v>0</v>
      </c>
      <c r="L47" s="28">
        <f t="shared" si="4"/>
        <v>0</v>
      </c>
      <c r="M47" s="28">
        <f t="shared" si="4"/>
        <v>0</v>
      </c>
      <c r="N47" s="28">
        <f t="shared" si="4"/>
        <v>0</v>
      </c>
      <c r="O47" s="28">
        <f t="shared" si="4"/>
        <v>0</v>
      </c>
      <c r="P47" s="28">
        <f t="shared" si="4"/>
        <v>0</v>
      </c>
      <c r="Q47" s="28">
        <f t="shared" si="4"/>
        <v>0</v>
      </c>
      <c r="R47" s="28">
        <f t="shared" si="4"/>
        <v>0</v>
      </c>
      <c r="S47" s="28">
        <f t="shared" si="4"/>
        <v>0</v>
      </c>
      <c r="T47" s="28">
        <f t="shared" si="4"/>
        <v>0</v>
      </c>
      <c r="U47" s="28">
        <f t="shared" si="4"/>
        <v>0</v>
      </c>
      <c r="V47" s="28">
        <f t="shared" si="4"/>
        <v>0</v>
      </c>
      <c r="W47" s="28">
        <f t="shared" si="4"/>
        <v>0</v>
      </c>
      <c r="X47" s="28">
        <f t="shared" si="4"/>
        <v>0</v>
      </c>
      <c r="Y47" s="28">
        <f t="shared" si="4"/>
        <v>0</v>
      </c>
      <c r="Z47" s="28">
        <f t="shared" si="4"/>
        <v>0</v>
      </c>
      <c r="AA47" s="28">
        <f t="shared" si="4"/>
        <v>0</v>
      </c>
      <c r="AB47" s="28">
        <f t="shared" si="4"/>
        <v>0</v>
      </c>
      <c r="AC47" s="28">
        <f t="shared" si="4"/>
        <v>0</v>
      </c>
      <c r="AD47" s="28">
        <f t="shared" si="4"/>
        <v>0</v>
      </c>
      <c r="AE47" s="28">
        <f t="shared" si="4"/>
        <v>0</v>
      </c>
      <c r="AF47" s="28">
        <f t="shared" si="4"/>
        <v>0</v>
      </c>
      <c r="AG47" s="28">
        <f t="shared" si="4"/>
        <v>0</v>
      </c>
      <c r="AH47" s="28">
        <f t="shared" si="4"/>
        <v>0</v>
      </c>
      <c r="AI47" s="28">
        <f t="shared" si="4"/>
        <v>0</v>
      </c>
      <c r="AJ47" s="28">
        <f t="shared" si="4"/>
        <v>0</v>
      </c>
      <c r="AK47" s="28">
        <f t="shared" si="4"/>
        <v>0</v>
      </c>
      <c r="AL47" s="28">
        <f t="shared" si="4"/>
        <v>0</v>
      </c>
      <c r="AM47" s="28">
        <f t="shared" si="4"/>
        <v>0</v>
      </c>
      <c r="AN47" s="28">
        <f t="shared" si="4"/>
        <v>0</v>
      </c>
      <c r="AO47" s="28">
        <f t="shared" si="4"/>
        <v>0</v>
      </c>
      <c r="AP47" s="28">
        <f t="shared" si="4"/>
        <v>0</v>
      </c>
      <c r="AQ47" s="28">
        <f t="shared" si="4"/>
        <v>0</v>
      </c>
      <c r="AR47" s="28">
        <f t="shared" si="4"/>
        <v>0</v>
      </c>
      <c r="AS47" s="28">
        <f t="shared" si="4"/>
        <v>0</v>
      </c>
      <c r="AT47" s="28">
        <f t="shared" si="4"/>
        <v>0</v>
      </c>
      <c r="AU47" s="28">
        <f t="shared" si="4"/>
        <v>0</v>
      </c>
    </row>
    <row r="48" spans="2:47">
      <c r="B48" s="27" t="s">
        <v>394</v>
      </c>
      <c r="C48" s="28" t="s">
        <v>498</v>
      </c>
      <c r="D48" s="28">
        <f t="shared" si="4"/>
        <v>0</v>
      </c>
      <c r="E48" s="28">
        <f t="shared" si="4"/>
        <v>0</v>
      </c>
      <c r="F48" s="28">
        <f t="shared" si="4"/>
        <v>0</v>
      </c>
      <c r="G48" s="28">
        <f t="shared" si="4"/>
        <v>0</v>
      </c>
      <c r="H48" s="28">
        <f t="shared" si="4"/>
        <v>0</v>
      </c>
      <c r="I48" s="28">
        <f t="shared" si="4"/>
        <v>0</v>
      </c>
      <c r="J48" s="28">
        <f t="shared" si="4"/>
        <v>0</v>
      </c>
      <c r="K48" s="28">
        <f t="shared" si="4"/>
        <v>0</v>
      </c>
      <c r="L48" s="28">
        <f t="shared" si="4"/>
        <v>0</v>
      </c>
      <c r="M48" s="28">
        <f t="shared" si="4"/>
        <v>0</v>
      </c>
      <c r="N48" s="28">
        <f t="shared" si="4"/>
        <v>0</v>
      </c>
      <c r="O48" s="28">
        <f t="shared" si="4"/>
        <v>0</v>
      </c>
      <c r="P48" s="28">
        <f t="shared" si="4"/>
        <v>0</v>
      </c>
      <c r="Q48" s="28">
        <f t="shared" si="4"/>
        <v>0</v>
      </c>
      <c r="R48" s="28">
        <f t="shared" si="4"/>
        <v>0</v>
      </c>
      <c r="S48" s="28">
        <f t="shared" si="4"/>
        <v>0</v>
      </c>
      <c r="T48" s="28">
        <f t="shared" si="4"/>
        <v>0</v>
      </c>
      <c r="U48" s="28">
        <f t="shared" si="4"/>
        <v>0</v>
      </c>
      <c r="V48" s="28">
        <f t="shared" si="4"/>
        <v>0</v>
      </c>
      <c r="W48" s="28">
        <f t="shared" si="4"/>
        <v>0</v>
      </c>
      <c r="X48" s="28">
        <f t="shared" si="4"/>
        <v>0</v>
      </c>
      <c r="Y48" s="28">
        <f t="shared" si="4"/>
        <v>0</v>
      </c>
      <c r="Z48" s="28">
        <f t="shared" si="4"/>
        <v>0</v>
      </c>
      <c r="AA48" s="28">
        <f t="shared" si="4"/>
        <v>0</v>
      </c>
      <c r="AB48" s="28">
        <f t="shared" si="4"/>
        <v>0</v>
      </c>
      <c r="AC48" s="28">
        <f t="shared" si="4"/>
        <v>0</v>
      </c>
      <c r="AD48" s="28">
        <f t="shared" si="4"/>
        <v>0</v>
      </c>
      <c r="AE48" s="28">
        <f t="shared" si="4"/>
        <v>0</v>
      </c>
      <c r="AF48" s="28">
        <f t="shared" si="4"/>
        <v>0</v>
      </c>
      <c r="AG48" s="28">
        <f t="shared" si="4"/>
        <v>0</v>
      </c>
      <c r="AH48" s="28">
        <f t="shared" si="4"/>
        <v>0</v>
      </c>
      <c r="AI48" s="28">
        <f t="shared" si="4"/>
        <v>0</v>
      </c>
      <c r="AJ48" s="28">
        <f t="shared" si="4"/>
        <v>0</v>
      </c>
      <c r="AK48" s="28">
        <f t="shared" si="4"/>
        <v>0</v>
      </c>
      <c r="AL48" s="28">
        <f t="shared" si="4"/>
        <v>0</v>
      </c>
      <c r="AM48" s="28">
        <f t="shared" ref="AM48:AU48" si="5">+AM14-AM31</f>
        <v>0</v>
      </c>
      <c r="AN48" s="28">
        <f t="shared" si="5"/>
        <v>0</v>
      </c>
      <c r="AO48" s="28">
        <f t="shared" si="5"/>
        <v>0</v>
      </c>
      <c r="AP48" s="28">
        <f t="shared" si="5"/>
        <v>0</v>
      </c>
      <c r="AQ48" s="28">
        <f t="shared" si="5"/>
        <v>0</v>
      </c>
      <c r="AR48" s="28">
        <f t="shared" si="5"/>
        <v>0</v>
      </c>
      <c r="AS48" s="28">
        <f t="shared" si="5"/>
        <v>0</v>
      </c>
      <c r="AT48" s="28">
        <f t="shared" si="5"/>
        <v>0</v>
      </c>
      <c r="AU48" s="28">
        <f t="shared" si="5"/>
        <v>0</v>
      </c>
    </row>
    <row r="49" spans="2:47">
      <c r="B49" s="27" t="s">
        <v>395</v>
      </c>
      <c r="C49" s="28" t="s">
        <v>498</v>
      </c>
      <c r="D49" s="28">
        <f t="shared" ref="D49:AU50" si="6">+D15-D32</f>
        <v>0</v>
      </c>
      <c r="E49" s="28">
        <f t="shared" si="6"/>
        <v>0</v>
      </c>
      <c r="F49" s="28">
        <f t="shared" si="6"/>
        <v>0</v>
      </c>
      <c r="G49" s="28">
        <f t="shared" si="6"/>
        <v>0</v>
      </c>
      <c r="H49" s="28">
        <f t="shared" si="6"/>
        <v>0</v>
      </c>
      <c r="I49" s="28">
        <f t="shared" si="6"/>
        <v>0</v>
      </c>
      <c r="J49" s="28">
        <f t="shared" si="6"/>
        <v>0</v>
      </c>
      <c r="K49" s="28">
        <f t="shared" si="6"/>
        <v>0</v>
      </c>
      <c r="L49" s="28">
        <f t="shared" si="6"/>
        <v>0</v>
      </c>
      <c r="M49" s="28">
        <f t="shared" si="6"/>
        <v>0</v>
      </c>
      <c r="N49" s="28">
        <f t="shared" si="6"/>
        <v>0</v>
      </c>
      <c r="O49" s="28">
        <f t="shared" si="6"/>
        <v>0</v>
      </c>
      <c r="P49" s="28">
        <f t="shared" si="6"/>
        <v>0</v>
      </c>
      <c r="Q49" s="28">
        <f t="shared" si="6"/>
        <v>0</v>
      </c>
      <c r="R49" s="28">
        <f t="shared" si="6"/>
        <v>0</v>
      </c>
      <c r="S49" s="28">
        <f t="shared" si="6"/>
        <v>0</v>
      </c>
      <c r="T49" s="28">
        <f t="shared" si="6"/>
        <v>0</v>
      </c>
      <c r="U49" s="28">
        <f t="shared" si="6"/>
        <v>0</v>
      </c>
      <c r="V49" s="28">
        <f t="shared" si="6"/>
        <v>0</v>
      </c>
      <c r="W49" s="28">
        <f t="shared" si="6"/>
        <v>0</v>
      </c>
      <c r="X49" s="28">
        <f t="shared" si="6"/>
        <v>0</v>
      </c>
      <c r="Y49" s="28">
        <f t="shared" si="6"/>
        <v>0</v>
      </c>
      <c r="Z49" s="28">
        <f t="shared" si="6"/>
        <v>0</v>
      </c>
      <c r="AA49" s="28">
        <f t="shared" si="6"/>
        <v>0</v>
      </c>
      <c r="AB49" s="28">
        <f t="shared" si="6"/>
        <v>0</v>
      </c>
      <c r="AC49" s="28">
        <f t="shared" si="6"/>
        <v>0</v>
      </c>
      <c r="AD49" s="28">
        <f t="shared" si="6"/>
        <v>0</v>
      </c>
      <c r="AE49" s="28">
        <f t="shared" si="6"/>
        <v>0</v>
      </c>
      <c r="AF49" s="28">
        <f t="shared" si="6"/>
        <v>0</v>
      </c>
      <c r="AG49" s="28">
        <f t="shared" si="6"/>
        <v>0</v>
      </c>
      <c r="AH49" s="28">
        <f t="shared" si="6"/>
        <v>0</v>
      </c>
      <c r="AI49" s="28">
        <f t="shared" si="6"/>
        <v>0</v>
      </c>
      <c r="AJ49" s="28">
        <f t="shared" si="6"/>
        <v>0</v>
      </c>
      <c r="AK49" s="28">
        <f t="shared" si="6"/>
        <v>0</v>
      </c>
      <c r="AL49" s="28">
        <f t="shared" si="6"/>
        <v>0</v>
      </c>
      <c r="AM49" s="28">
        <f t="shared" si="6"/>
        <v>0</v>
      </c>
      <c r="AN49" s="28">
        <f t="shared" si="6"/>
        <v>0</v>
      </c>
      <c r="AO49" s="28">
        <f t="shared" si="6"/>
        <v>0</v>
      </c>
      <c r="AP49" s="28">
        <f t="shared" si="6"/>
        <v>0</v>
      </c>
      <c r="AQ49" s="28">
        <f t="shared" si="6"/>
        <v>0</v>
      </c>
      <c r="AR49" s="28">
        <f t="shared" si="6"/>
        <v>0</v>
      </c>
      <c r="AS49" s="28">
        <f t="shared" si="6"/>
        <v>0</v>
      </c>
      <c r="AT49" s="28">
        <f t="shared" si="6"/>
        <v>0</v>
      </c>
      <c r="AU49" s="28">
        <f t="shared" si="6"/>
        <v>0</v>
      </c>
    </row>
    <row r="50" spans="2:47">
      <c r="B50" s="27" t="s">
        <v>396</v>
      </c>
      <c r="C50" s="28" t="s">
        <v>498</v>
      </c>
      <c r="D50" s="28">
        <f t="shared" si="6"/>
        <v>0</v>
      </c>
      <c r="E50" s="28">
        <f t="shared" si="6"/>
        <v>0</v>
      </c>
      <c r="F50" s="28">
        <f t="shared" si="6"/>
        <v>0</v>
      </c>
      <c r="G50" s="28">
        <f t="shared" si="6"/>
        <v>0</v>
      </c>
      <c r="H50" s="28">
        <f t="shared" si="6"/>
        <v>0</v>
      </c>
      <c r="I50" s="28">
        <f t="shared" si="6"/>
        <v>0</v>
      </c>
      <c r="J50" s="28">
        <f t="shared" si="6"/>
        <v>0</v>
      </c>
      <c r="K50" s="28">
        <f t="shared" si="6"/>
        <v>0</v>
      </c>
      <c r="L50" s="28">
        <f t="shared" si="6"/>
        <v>0</v>
      </c>
      <c r="M50" s="28">
        <f t="shared" si="6"/>
        <v>0</v>
      </c>
      <c r="N50" s="28">
        <f t="shared" si="6"/>
        <v>0</v>
      </c>
      <c r="O50" s="28">
        <f t="shared" si="6"/>
        <v>0</v>
      </c>
      <c r="P50" s="28">
        <f t="shared" si="6"/>
        <v>0</v>
      </c>
      <c r="Q50" s="28">
        <f t="shared" si="6"/>
        <v>0</v>
      </c>
      <c r="R50" s="28">
        <f t="shared" si="6"/>
        <v>0</v>
      </c>
      <c r="S50" s="28">
        <f t="shared" si="6"/>
        <v>0</v>
      </c>
      <c r="T50" s="28">
        <f t="shared" si="6"/>
        <v>0</v>
      </c>
      <c r="U50" s="28">
        <f t="shared" si="6"/>
        <v>0</v>
      </c>
      <c r="V50" s="28">
        <f t="shared" si="6"/>
        <v>0</v>
      </c>
      <c r="W50" s="28">
        <f t="shared" si="6"/>
        <v>0</v>
      </c>
      <c r="X50" s="28">
        <f t="shared" si="6"/>
        <v>0</v>
      </c>
      <c r="Y50" s="28">
        <f t="shared" si="6"/>
        <v>0</v>
      </c>
      <c r="Z50" s="28">
        <f t="shared" si="6"/>
        <v>0</v>
      </c>
      <c r="AA50" s="28">
        <f t="shared" si="6"/>
        <v>0</v>
      </c>
      <c r="AB50" s="28">
        <f t="shared" si="6"/>
        <v>0</v>
      </c>
      <c r="AC50" s="28">
        <f t="shared" si="6"/>
        <v>0</v>
      </c>
      <c r="AD50" s="28">
        <f t="shared" si="6"/>
        <v>0</v>
      </c>
      <c r="AE50" s="28">
        <f t="shared" si="6"/>
        <v>0</v>
      </c>
      <c r="AF50" s="28">
        <f t="shared" si="6"/>
        <v>0</v>
      </c>
      <c r="AG50" s="28">
        <f t="shared" si="6"/>
        <v>0</v>
      </c>
      <c r="AH50" s="28">
        <f t="shared" si="6"/>
        <v>0</v>
      </c>
      <c r="AI50" s="28">
        <f t="shared" si="6"/>
        <v>0</v>
      </c>
      <c r="AJ50" s="28">
        <f t="shared" si="6"/>
        <v>0</v>
      </c>
      <c r="AK50" s="28">
        <f t="shared" si="6"/>
        <v>0</v>
      </c>
      <c r="AL50" s="28">
        <f t="shared" si="6"/>
        <v>0</v>
      </c>
      <c r="AM50" s="28">
        <f t="shared" si="6"/>
        <v>0</v>
      </c>
      <c r="AN50" s="28">
        <f t="shared" si="6"/>
        <v>0</v>
      </c>
      <c r="AO50" s="28">
        <f t="shared" si="6"/>
        <v>0</v>
      </c>
      <c r="AP50" s="28">
        <f t="shared" si="6"/>
        <v>0</v>
      </c>
      <c r="AQ50" s="28">
        <f t="shared" si="6"/>
        <v>0</v>
      </c>
      <c r="AR50" s="28">
        <f t="shared" si="6"/>
        <v>0</v>
      </c>
      <c r="AS50" s="28">
        <f t="shared" si="6"/>
        <v>0</v>
      </c>
      <c r="AT50" s="28">
        <f t="shared" si="6"/>
        <v>0</v>
      </c>
      <c r="AU50" s="28">
        <f t="shared" si="6"/>
        <v>0</v>
      </c>
    </row>
    <row r="51" spans="2:47">
      <c r="B51" s="27" t="s">
        <v>501</v>
      </c>
      <c r="C51" s="29" t="s">
        <v>498</v>
      </c>
      <c r="D51" s="30">
        <f t="shared" ref="D51:AU51" si="7">SUM(D37:D50)</f>
        <v>0</v>
      </c>
      <c r="E51" s="30">
        <f t="shared" si="7"/>
        <v>0</v>
      </c>
      <c r="F51" s="30">
        <f t="shared" si="7"/>
        <v>0</v>
      </c>
      <c r="G51" s="30">
        <f t="shared" si="7"/>
        <v>0</v>
      </c>
      <c r="H51" s="30">
        <f t="shared" si="7"/>
        <v>0</v>
      </c>
      <c r="I51" s="30">
        <f t="shared" si="7"/>
        <v>0</v>
      </c>
      <c r="J51" s="30">
        <f t="shared" si="7"/>
        <v>0</v>
      </c>
      <c r="K51" s="30">
        <f t="shared" si="7"/>
        <v>0</v>
      </c>
      <c r="L51" s="30">
        <f t="shared" si="7"/>
        <v>0</v>
      </c>
      <c r="M51" s="30">
        <f t="shared" si="7"/>
        <v>506.01971420970102</v>
      </c>
      <c r="N51" s="30">
        <f t="shared" si="7"/>
        <v>1023.311822606292</v>
      </c>
      <c r="O51" s="30">
        <f t="shared" si="7"/>
        <v>1555.3436012166846</v>
      </c>
      <c r="P51" s="30">
        <f t="shared" si="7"/>
        <v>2092.4569627875348</v>
      </c>
      <c r="Q51" s="30">
        <f t="shared" si="7"/>
        <v>2625.0974085470552</v>
      </c>
      <c r="R51" s="30">
        <f t="shared" si="7"/>
        <v>3160.0001879020492</v>
      </c>
      <c r="S51" s="30">
        <f t="shared" si="7"/>
        <v>3684.9737821892322</v>
      </c>
      <c r="T51" s="30">
        <f t="shared" si="7"/>
        <v>4231.8794702548494</v>
      </c>
      <c r="U51" s="30">
        <f t="shared" si="7"/>
        <v>4750.2056031595466</v>
      </c>
      <c r="V51" s="30">
        <f t="shared" si="7"/>
        <v>4743.0725054609511</v>
      </c>
      <c r="W51" s="30">
        <f t="shared" si="7"/>
        <v>4659.6664399419697</v>
      </c>
      <c r="X51" s="30">
        <f t="shared" si="7"/>
        <v>4604.9078316191126</v>
      </c>
      <c r="Y51" s="30">
        <f t="shared" si="7"/>
        <v>4540.5479491146434</v>
      </c>
      <c r="Z51" s="30">
        <f t="shared" si="7"/>
        <v>4469.3899320667406</v>
      </c>
      <c r="AA51" s="30">
        <f t="shared" si="7"/>
        <v>4405.5127183182813</v>
      </c>
      <c r="AB51" s="30">
        <f t="shared" si="7"/>
        <v>4345.7647130621608</v>
      </c>
      <c r="AC51" s="30">
        <f t="shared" si="7"/>
        <v>4289.6283831459186</v>
      </c>
      <c r="AD51" s="30">
        <f t="shared" si="7"/>
        <v>4229.1183002883672</v>
      </c>
      <c r="AE51" s="30">
        <f t="shared" si="7"/>
        <v>4167.2982004231608</v>
      </c>
      <c r="AF51" s="30">
        <f t="shared" si="7"/>
        <v>4100.4643656585467</v>
      </c>
      <c r="AG51" s="30">
        <f t="shared" si="7"/>
        <v>4029.3979562628733</v>
      </c>
      <c r="AH51" s="30">
        <f t="shared" si="7"/>
        <v>3954.922243189581</v>
      </c>
      <c r="AI51" s="30">
        <f t="shared" si="7"/>
        <v>3887.0947644572266</v>
      </c>
      <c r="AJ51" s="30">
        <f t="shared" si="7"/>
        <v>3784.0137548039675</v>
      </c>
      <c r="AK51" s="30">
        <f t="shared" si="7"/>
        <v>3684.572695467732</v>
      </c>
      <c r="AL51" s="30">
        <f t="shared" si="7"/>
        <v>3656.3593153180163</v>
      </c>
      <c r="AM51" s="30">
        <f t="shared" si="7"/>
        <v>3628.2488762835383</v>
      </c>
      <c r="AN51" s="30">
        <f t="shared" si="7"/>
        <v>3600.2357109811255</v>
      </c>
      <c r="AO51" s="30">
        <f t="shared" si="7"/>
        <v>3572.3091585403708</v>
      </c>
      <c r="AP51" s="30">
        <f t="shared" si="7"/>
        <v>3544.4601281893774</v>
      </c>
      <c r="AQ51" s="30">
        <f t="shared" si="7"/>
        <v>3516.683081848756</v>
      </c>
      <c r="AR51" s="30">
        <f t="shared" si="7"/>
        <v>3488.9767257929125</v>
      </c>
      <c r="AS51" s="30">
        <f t="shared" si="7"/>
        <v>3461.3391014352601</v>
      </c>
      <c r="AT51" s="30">
        <f t="shared" si="7"/>
        <v>3433.7673501828431</v>
      </c>
      <c r="AU51" s="30">
        <f t="shared" si="7"/>
        <v>3406.2576122398568</v>
      </c>
    </row>
    <row r="53" spans="2:47">
      <c r="B53" s="24" t="s">
        <v>504</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505</v>
      </c>
      <c r="C54" s="28" t="s">
        <v>506</v>
      </c>
      <c r="D54" s="28">
        <v>28747.905087065279</v>
      </c>
      <c r="E54" s="28">
        <v>29368.753689305722</v>
      </c>
      <c r="F54" s="28">
        <v>29852.434374448207</v>
      </c>
      <c r="G54" s="28">
        <v>26150.981762716165</v>
      </c>
      <c r="H54" s="28">
        <v>29019.460664768387</v>
      </c>
      <c r="I54" s="28">
        <v>30496.983965329564</v>
      </c>
      <c r="J54" s="28">
        <v>33699.788793828935</v>
      </c>
      <c r="K54" s="28">
        <v>34841.488094018365</v>
      </c>
      <c r="L54" s="28">
        <v>35926.404787175088</v>
      </c>
      <c r="M54" s="28">
        <v>37031.465360451461</v>
      </c>
      <c r="N54" s="28">
        <v>38091.239129802678</v>
      </c>
      <c r="O54" s="28">
        <v>39206.3033104567</v>
      </c>
      <c r="P54" s="28">
        <v>40251.68180794514</v>
      </c>
      <c r="Q54" s="28">
        <v>41134.97895312449</v>
      </c>
      <c r="R54" s="28">
        <v>42073.926446173253</v>
      </c>
      <c r="S54" s="28">
        <v>42961.459184298947</v>
      </c>
      <c r="T54" s="28">
        <v>44037.517792823804</v>
      </c>
      <c r="U54" s="28">
        <v>44949.26181889249</v>
      </c>
      <c r="V54" s="28">
        <v>45860.405692928623</v>
      </c>
      <c r="W54" s="28">
        <v>46620.441823176021</v>
      </c>
      <c r="X54" s="28">
        <v>47537.004653370976</v>
      </c>
      <c r="Y54" s="28">
        <v>48328.946525605286</v>
      </c>
      <c r="Z54" s="28">
        <v>49022.716154384856</v>
      </c>
      <c r="AA54" s="28">
        <v>49696.81962354725</v>
      </c>
      <c r="AB54" s="28">
        <v>50358.158793252005</v>
      </c>
      <c r="AC54" s="28">
        <v>50988.125709715343</v>
      </c>
      <c r="AD54" s="28">
        <v>51500.10248598137</v>
      </c>
      <c r="AE54" s="28">
        <v>51920.383517062233</v>
      </c>
      <c r="AF54" s="28">
        <v>52192.352298766113</v>
      </c>
      <c r="AG54" s="28">
        <v>52307.515969643333</v>
      </c>
      <c r="AH54" s="28">
        <v>52261.596851607777</v>
      </c>
      <c r="AI54" s="28">
        <v>52125.703666125213</v>
      </c>
      <c r="AJ54" s="28">
        <v>51556.45988821971</v>
      </c>
      <c r="AK54" s="28">
        <v>50817.760419192404</v>
      </c>
      <c r="AL54" s="28">
        <v>49968.171858875459</v>
      </c>
      <c r="AM54" s="28">
        <v>48955.401745879906</v>
      </c>
      <c r="AN54" s="28">
        <v>47784.886847730981</v>
      </c>
      <c r="AO54" s="28">
        <v>46473.109359857481</v>
      </c>
      <c r="AP54" s="28">
        <v>45048.247879983152</v>
      </c>
      <c r="AQ54" s="28">
        <v>43548.470928100593</v>
      </c>
      <c r="AR54" s="28">
        <v>42018.281399250853</v>
      </c>
      <c r="AS54" s="28">
        <v>40503.584122476284</v>
      </c>
      <c r="AT54" s="28">
        <v>39046.762190838053</v>
      </c>
      <c r="AU54" s="28">
        <v>37682.870929154182</v>
      </c>
    </row>
    <row r="56" spans="2:47">
      <c r="B56" s="24" t="s">
        <v>507</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505</v>
      </c>
      <c r="C57" s="28" t="s">
        <v>506</v>
      </c>
      <c r="D57" s="28">
        <v>28747.905087065279</v>
      </c>
      <c r="E57" s="28">
        <v>29368.753689305722</v>
      </c>
      <c r="F57" s="28">
        <v>29852.434374448207</v>
      </c>
      <c r="G57" s="28">
        <v>26150.981762716165</v>
      </c>
      <c r="H57" s="28">
        <v>29019.460664768387</v>
      </c>
      <c r="I57" s="28">
        <v>30496.983965329564</v>
      </c>
      <c r="J57" s="28">
        <v>33699.788793828935</v>
      </c>
      <c r="K57" s="28">
        <v>34841.488094018365</v>
      </c>
      <c r="L57" s="28">
        <v>35926.404787175088</v>
      </c>
      <c r="M57" s="28">
        <v>36839.284731740627</v>
      </c>
      <c r="N57" s="28">
        <v>37701.589462590666</v>
      </c>
      <c r="O57" s="28">
        <v>38612.523271247461</v>
      </c>
      <c r="P57" s="28">
        <v>39450.726600293412</v>
      </c>
      <c r="Q57" s="28">
        <v>40127.426217438129</v>
      </c>
      <c r="R57" s="28">
        <v>40857.722379758423</v>
      </c>
      <c r="S57" s="28">
        <v>41539.237184134014</v>
      </c>
      <c r="T57" s="28">
        <v>42399.487924803114</v>
      </c>
      <c r="U57" s="28">
        <v>43105.254440496174</v>
      </c>
      <c r="V57" s="28">
        <v>44013.674775913671</v>
      </c>
      <c r="W57" s="28">
        <v>44800.779576664623</v>
      </c>
      <c r="X57" s="28">
        <v>45733.181857753152</v>
      </c>
      <c r="Y57" s="28">
        <v>46544.811797875802</v>
      </c>
      <c r="Z57" s="28">
        <v>47261.023385895023</v>
      </c>
      <c r="AA57" s="28">
        <v>47954.729075586656</v>
      </c>
      <c r="AB57" s="28">
        <v>48634.075036582668</v>
      </c>
      <c r="AC57" s="28">
        <v>49280.635986383233</v>
      </c>
      <c r="AD57" s="28">
        <v>49811.011826181093</v>
      </c>
      <c r="AE57" s="28">
        <v>50250.266706193426</v>
      </c>
      <c r="AF57" s="28">
        <v>50543.30185519185</v>
      </c>
      <c r="AG57" s="28">
        <v>50681.33639350006</v>
      </c>
      <c r="AH57" s="28">
        <v>50659.768723675472</v>
      </c>
      <c r="AI57" s="28">
        <v>50545.583880302955</v>
      </c>
      <c r="AJ57" s="28">
        <v>50012.461692356075</v>
      </c>
      <c r="AK57" s="28">
        <v>49308.570410894521</v>
      </c>
      <c r="AL57" s="28">
        <v>48464.68804572682</v>
      </c>
      <c r="AM57" s="28">
        <v>47457.563472689209</v>
      </c>
      <c r="AN57" s="28">
        <v>46292.635471089532</v>
      </c>
      <c r="AO57" s="28">
        <v>44986.390378564713</v>
      </c>
      <c r="AP57" s="28">
        <v>43567.010303868927</v>
      </c>
      <c r="AQ57" s="28">
        <v>42072.665771389969</v>
      </c>
      <c r="AR57" s="28">
        <v>40547.85985679405</v>
      </c>
      <c r="AS57" s="28">
        <v>39038.497836732902</v>
      </c>
      <c r="AT57" s="28">
        <v>37586.963626523349</v>
      </c>
      <c r="AU57" s="28">
        <v>36228.313800653843</v>
      </c>
    </row>
    <row r="59" spans="2:47">
      <c r="B59" s="24" t="s">
        <v>585</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 t="shared" ref="D60:AU60" si="8">+D54-D57</f>
        <v>0</v>
      </c>
      <c r="E60" s="28">
        <f t="shared" si="8"/>
        <v>0</v>
      </c>
      <c r="F60" s="28">
        <f t="shared" si="8"/>
        <v>0</v>
      </c>
      <c r="G60" s="28">
        <f t="shared" si="8"/>
        <v>0</v>
      </c>
      <c r="H60" s="28">
        <f t="shared" si="8"/>
        <v>0</v>
      </c>
      <c r="I60" s="28">
        <f t="shared" si="8"/>
        <v>0</v>
      </c>
      <c r="J60" s="28">
        <f t="shared" si="8"/>
        <v>0</v>
      </c>
      <c r="K60" s="28">
        <f t="shared" si="8"/>
        <v>0</v>
      </c>
      <c r="L60" s="28">
        <f t="shared" si="8"/>
        <v>0</v>
      </c>
      <c r="M60" s="28">
        <f t="shared" si="8"/>
        <v>192.18062871083384</v>
      </c>
      <c r="N60" s="28">
        <f t="shared" si="8"/>
        <v>389.64966721201199</v>
      </c>
      <c r="O60" s="28">
        <f t="shared" si="8"/>
        <v>593.78003920923948</v>
      </c>
      <c r="P60" s="28">
        <f t="shared" si="8"/>
        <v>800.95520765172841</v>
      </c>
      <c r="Q60" s="28">
        <f t="shared" si="8"/>
        <v>1007.5527356863604</v>
      </c>
      <c r="R60" s="28">
        <f t="shared" si="8"/>
        <v>1216.2040664148299</v>
      </c>
      <c r="S60" s="28">
        <f t="shared" si="8"/>
        <v>1422.222000164933</v>
      </c>
      <c r="T60" s="28">
        <f t="shared" si="8"/>
        <v>1638.0298680206906</v>
      </c>
      <c r="U60" s="28">
        <f t="shared" si="8"/>
        <v>1844.0073783963162</v>
      </c>
      <c r="V60" s="28">
        <f t="shared" si="8"/>
        <v>1846.7309170149529</v>
      </c>
      <c r="W60" s="28">
        <f t="shared" si="8"/>
        <v>1819.6622465113978</v>
      </c>
      <c r="X60" s="28">
        <f t="shared" si="8"/>
        <v>1803.8227956178234</v>
      </c>
      <c r="Y60" s="28">
        <f t="shared" si="8"/>
        <v>1784.1347277294844</v>
      </c>
      <c r="Z60" s="28">
        <f t="shared" si="8"/>
        <v>1761.6927684898328</v>
      </c>
      <c r="AA60" s="28">
        <f t="shared" si="8"/>
        <v>1742.0905479605935</v>
      </c>
      <c r="AB60" s="28">
        <f t="shared" si="8"/>
        <v>1724.0837566693372</v>
      </c>
      <c r="AC60" s="28">
        <f t="shared" si="8"/>
        <v>1707.4897233321099</v>
      </c>
      <c r="AD60" s="28">
        <f t="shared" si="8"/>
        <v>1689.0906598002766</v>
      </c>
      <c r="AE60" s="28">
        <f t="shared" si="8"/>
        <v>1670.1168108688071</v>
      </c>
      <c r="AF60" s="28">
        <f t="shared" si="8"/>
        <v>1649.0504435742623</v>
      </c>
      <c r="AG60" s="28">
        <f t="shared" si="8"/>
        <v>1626.1795761432732</v>
      </c>
      <c r="AH60" s="28">
        <f t="shared" si="8"/>
        <v>1601.8281279323055</v>
      </c>
      <c r="AI60" s="28">
        <f t="shared" si="8"/>
        <v>1580.1197858222586</v>
      </c>
      <c r="AJ60" s="28">
        <f t="shared" si="8"/>
        <v>1543.9981958636345</v>
      </c>
      <c r="AK60" s="28">
        <f t="shared" si="8"/>
        <v>1509.1900082978827</v>
      </c>
      <c r="AL60" s="28">
        <f t="shared" si="8"/>
        <v>1503.4838131486395</v>
      </c>
      <c r="AM60" s="28">
        <f t="shared" si="8"/>
        <v>1497.8382731906968</v>
      </c>
      <c r="AN60" s="28">
        <f t="shared" si="8"/>
        <v>1492.2513766414486</v>
      </c>
      <c r="AO60" s="28">
        <f t="shared" si="8"/>
        <v>1486.7189812927681</v>
      </c>
      <c r="AP60" s="28">
        <f t="shared" si="8"/>
        <v>1481.2375761142248</v>
      </c>
      <c r="AQ60" s="28">
        <f t="shared" si="8"/>
        <v>1475.8051567106231</v>
      </c>
      <c r="AR60" s="28">
        <f t="shared" si="8"/>
        <v>1470.4215424568029</v>
      </c>
      <c r="AS60" s="28">
        <f t="shared" si="8"/>
        <v>1465.0862857433822</v>
      </c>
      <c r="AT60" s="28">
        <f t="shared" si="8"/>
        <v>1459.798564314704</v>
      </c>
      <c r="AU60" s="28">
        <f t="shared" si="8"/>
        <v>1454.5571285003389</v>
      </c>
    </row>
    <row r="62" spans="2:47">
      <c r="B62" s="24" t="s">
        <v>509</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510</v>
      </c>
      <c r="C63" s="28" t="s">
        <v>506</v>
      </c>
      <c r="D63" s="28">
        <f t="shared" ref="D63:AU63" si="9">+CONVERT(D39,"Tcal","MWh")*HLOOKUP(D65,FE_SEN,2,FALSE)/1000</f>
        <v>0</v>
      </c>
      <c r="E63" s="28">
        <f t="shared" si="9"/>
        <v>0</v>
      </c>
      <c r="F63" s="28">
        <f t="shared" si="9"/>
        <v>0</v>
      </c>
      <c r="G63" s="28">
        <f t="shared" si="9"/>
        <v>0</v>
      </c>
      <c r="H63" s="28">
        <f t="shared" si="9"/>
        <v>0</v>
      </c>
      <c r="I63" s="28">
        <f t="shared" si="9"/>
        <v>0</v>
      </c>
      <c r="J63" s="28">
        <f t="shared" si="9"/>
        <v>0</v>
      </c>
      <c r="K63" s="28">
        <f t="shared" si="9"/>
        <v>0</v>
      </c>
      <c r="L63" s="28">
        <f t="shared" si="9"/>
        <v>0</v>
      </c>
      <c r="M63" s="28">
        <f t="shared" si="9"/>
        <v>-30.156968639003392</v>
      </c>
      <c r="N63" s="28">
        <f t="shared" si="9"/>
        <v>-59.122482643490542</v>
      </c>
      <c r="O63" s="28">
        <f t="shared" si="9"/>
        <v>-57.520330820701211</v>
      </c>
      <c r="P63" s="28">
        <f t="shared" si="9"/>
        <v>-13.417029868270024</v>
      </c>
      <c r="Q63" s="28">
        <f t="shared" si="9"/>
        <v>-10.471128243269357</v>
      </c>
      <c r="R63" s="28">
        <f t="shared" si="9"/>
        <v>-11.095879188869342</v>
      </c>
      <c r="S63" s="28">
        <f t="shared" si="9"/>
        <v>-11.185183069724744</v>
      </c>
      <c r="T63" s="28">
        <f t="shared" si="9"/>
        <v>-10.838396931930948</v>
      </c>
      <c r="U63" s="28">
        <f t="shared" si="9"/>
        <v>-9.9153397659076425</v>
      </c>
      <c r="V63" s="28">
        <f t="shared" si="9"/>
        <v>-7.6564873691059931</v>
      </c>
      <c r="W63" s="28">
        <f t="shared" si="9"/>
        <v>-8.0659673256307922</v>
      </c>
      <c r="X63" s="28">
        <f t="shared" si="9"/>
        <v>-8.5114612167596935</v>
      </c>
      <c r="Y63" s="28">
        <f t="shared" si="9"/>
        <v>-8.9255585847611023</v>
      </c>
      <c r="Z63" s="28">
        <f t="shared" si="9"/>
        <v>-9.3114404330187366</v>
      </c>
      <c r="AA63" s="28">
        <f t="shared" si="9"/>
        <v>-9.6990760430454017</v>
      </c>
      <c r="AB63" s="28">
        <f t="shared" si="9"/>
        <v>-9.9524273831461585</v>
      </c>
      <c r="AC63" s="28">
        <f t="shared" si="9"/>
        <v>-10.204203613006774</v>
      </c>
      <c r="AD63" s="28">
        <f t="shared" si="9"/>
        <v>-10.435110400539726</v>
      </c>
      <c r="AE63" s="28">
        <f t="shared" si="9"/>
        <v>-10.652632724160544</v>
      </c>
      <c r="AF63" s="28">
        <f t="shared" si="9"/>
        <v>-10.84642901694458</v>
      </c>
      <c r="AG63" s="28">
        <f t="shared" si="9"/>
        <v>-11.01744752815619</v>
      </c>
      <c r="AH63" s="28">
        <f t="shared" si="9"/>
        <v>-11.167374123166743</v>
      </c>
      <c r="AI63" s="28">
        <f t="shared" si="9"/>
        <v>-11.326154016729911</v>
      </c>
      <c r="AJ63" s="28">
        <f t="shared" si="9"/>
        <v>-11.370295404718812</v>
      </c>
      <c r="AK63" s="28">
        <f t="shared" si="9"/>
        <v>-11.409829804115992</v>
      </c>
      <c r="AL63" s="28">
        <f t="shared" si="9"/>
        <v>-11.476883407206936</v>
      </c>
      <c r="AM63" s="28">
        <f t="shared" si="9"/>
        <v>-11.544743885487136</v>
      </c>
      <c r="AN63" s="28">
        <f t="shared" si="9"/>
        <v>-11.613401860540778</v>
      </c>
      <c r="AO63" s="28">
        <f t="shared" si="9"/>
        <v>-11.682830244272539</v>
      </c>
      <c r="AP63" s="28">
        <f t="shared" si="9"/>
        <v>-11.753006495718049</v>
      </c>
      <c r="AQ63" s="28">
        <f t="shared" si="9"/>
        <v>-11.823920433823023</v>
      </c>
      <c r="AR63" s="28">
        <f t="shared" si="9"/>
        <v>-11.895577272353963</v>
      </c>
      <c r="AS63" s="28">
        <f t="shared" si="9"/>
        <v>-11.967980307217921</v>
      </c>
      <c r="AT63" s="28">
        <f t="shared" si="9"/>
        <v>-12.041129888770268</v>
      </c>
      <c r="AU63" s="28">
        <f t="shared" si="9"/>
        <v>-12.115022809658807</v>
      </c>
    </row>
    <row r="65" spans="2:47">
      <c r="B65" s="24" t="s">
        <v>511</v>
      </c>
      <c r="C65" s="25" t="s">
        <v>422</v>
      </c>
      <c r="D65" s="25">
        <v>2017</v>
      </c>
      <c r="E65" s="25">
        <v>2018</v>
      </c>
      <c r="F65" s="25">
        <v>2019</v>
      </c>
      <c r="G65" s="25">
        <v>2020</v>
      </c>
      <c r="H65" s="25">
        <v>2021</v>
      </c>
      <c r="I65" s="25">
        <v>2022</v>
      </c>
      <c r="J65" s="25">
        <v>2023</v>
      </c>
      <c r="K65" s="25">
        <v>2024</v>
      </c>
      <c r="L65" s="25">
        <v>2025</v>
      </c>
      <c r="M65" s="25">
        <v>2026</v>
      </c>
      <c r="N65" s="25">
        <v>2027</v>
      </c>
      <c r="O65" s="25">
        <v>2028</v>
      </c>
      <c r="P65" s="25">
        <v>2029</v>
      </c>
      <c r="Q65" s="25">
        <v>2030</v>
      </c>
      <c r="R65" s="25">
        <v>2031</v>
      </c>
      <c r="S65" s="25">
        <v>2032</v>
      </c>
      <c r="T65" s="25">
        <v>2033</v>
      </c>
      <c r="U65" s="25">
        <v>2034</v>
      </c>
      <c r="V65" s="25">
        <v>2035</v>
      </c>
      <c r="W65" s="25">
        <v>2036</v>
      </c>
      <c r="X65" s="25">
        <v>2037</v>
      </c>
      <c r="Y65" s="25">
        <v>2038</v>
      </c>
      <c r="Z65" s="25">
        <v>2039</v>
      </c>
      <c r="AA65" s="25">
        <v>2040</v>
      </c>
      <c r="AB65" s="25">
        <v>2041</v>
      </c>
      <c r="AC65" s="25">
        <v>2042</v>
      </c>
      <c r="AD65" s="25">
        <v>2043</v>
      </c>
      <c r="AE65" s="25">
        <v>2044</v>
      </c>
      <c r="AF65" s="25">
        <v>2045</v>
      </c>
      <c r="AG65" s="25">
        <v>2046</v>
      </c>
      <c r="AH65" s="25">
        <v>2047</v>
      </c>
      <c r="AI65" s="25">
        <v>2048</v>
      </c>
      <c r="AJ65" s="25">
        <v>2049</v>
      </c>
      <c r="AK65" s="25">
        <v>2050</v>
      </c>
      <c r="AL65" s="25">
        <v>2051</v>
      </c>
      <c r="AM65" s="25">
        <v>2052</v>
      </c>
      <c r="AN65" s="25">
        <v>2053</v>
      </c>
      <c r="AO65" s="25">
        <v>2054</v>
      </c>
      <c r="AP65" s="25">
        <v>2055</v>
      </c>
      <c r="AQ65" s="25">
        <v>2056</v>
      </c>
      <c r="AR65" s="25">
        <v>2057</v>
      </c>
      <c r="AS65" s="25">
        <v>2058</v>
      </c>
      <c r="AT65" s="25">
        <v>2059</v>
      </c>
      <c r="AU65" s="25">
        <v>2060</v>
      </c>
    </row>
    <row r="66" spans="2:47">
      <c r="B66" s="27" t="s">
        <v>510</v>
      </c>
      <c r="C66" s="28" t="s">
        <v>506</v>
      </c>
      <c r="D66" s="28">
        <f>+D60+D63</f>
        <v>0</v>
      </c>
      <c r="E66" s="28">
        <f t="shared" ref="E66:AU66" si="10">+E60+E63</f>
        <v>0</v>
      </c>
      <c r="F66" s="28">
        <f t="shared" si="10"/>
        <v>0</v>
      </c>
      <c r="G66" s="28">
        <f t="shared" si="10"/>
        <v>0</v>
      </c>
      <c r="H66" s="28">
        <f t="shared" si="10"/>
        <v>0</v>
      </c>
      <c r="I66" s="28">
        <f t="shared" si="10"/>
        <v>0</v>
      </c>
      <c r="J66" s="28">
        <f t="shared" si="10"/>
        <v>0</v>
      </c>
      <c r="K66" s="28">
        <f t="shared" si="10"/>
        <v>0</v>
      </c>
      <c r="L66" s="28">
        <f t="shared" si="10"/>
        <v>0</v>
      </c>
      <c r="M66" s="28">
        <f t="shared" si="10"/>
        <v>162.02366007183045</v>
      </c>
      <c r="N66" s="28">
        <f t="shared" si="10"/>
        <v>330.52718456852142</v>
      </c>
      <c r="O66" s="28">
        <f t="shared" si="10"/>
        <v>536.25970838853823</v>
      </c>
      <c r="P66" s="28">
        <f t="shared" si="10"/>
        <v>787.53817778345842</v>
      </c>
      <c r="Q66" s="28">
        <f t="shared" si="10"/>
        <v>997.081607443091</v>
      </c>
      <c r="R66" s="28">
        <f t="shared" si="10"/>
        <v>1205.1081872259606</v>
      </c>
      <c r="S66" s="28">
        <f t="shared" si="10"/>
        <v>1411.0368170952083</v>
      </c>
      <c r="T66" s="28">
        <f t="shared" si="10"/>
        <v>1627.1914710887597</v>
      </c>
      <c r="U66" s="28">
        <f t="shared" si="10"/>
        <v>1834.0920386304085</v>
      </c>
      <c r="V66" s="28">
        <f t="shared" si="10"/>
        <v>1839.074429645847</v>
      </c>
      <c r="W66" s="28">
        <f t="shared" si="10"/>
        <v>1811.5962791857671</v>
      </c>
      <c r="X66" s="28">
        <f t="shared" si="10"/>
        <v>1795.3113344010637</v>
      </c>
      <c r="Y66" s="28">
        <f t="shared" si="10"/>
        <v>1775.2091691447233</v>
      </c>
      <c r="Z66" s="28">
        <f t="shared" si="10"/>
        <v>1752.381328056814</v>
      </c>
      <c r="AA66" s="28">
        <f t="shared" si="10"/>
        <v>1732.3914719175482</v>
      </c>
      <c r="AB66" s="28">
        <f t="shared" si="10"/>
        <v>1714.131329286191</v>
      </c>
      <c r="AC66" s="28">
        <f t="shared" si="10"/>
        <v>1697.2855197191031</v>
      </c>
      <c r="AD66" s="28">
        <f t="shared" si="10"/>
        <v>1678.6555493997369</v>
      </c>
      <c r="AE66" s="28">
        <f t="shared" si="10"/>
        <v>1659.4641781446464</v>
      </c>
      <c r="AF66" s="28">
        <f t="shared" si="10"/>
        <v>1638.2040145573178</v>
      </c>
      <c r="AG66" s="28">
        <f t="shared" si="10"/>
        <v>1615.1621286151169</v>
      </c>
      <c r="AH66" s="28">
        <f t="shared" si="10"/>
        <v>1590.6607538091387</v>
      </c>
      <c r="AI66" s="28">
        <f t="shared" si="10"/>
        <v>1568.7936318055285</v>
      </c>
      <c r="AJ66" s="28">
        <f t="shared" si="10"/>
        <v>1532.6279004589157</v>
      </c>
      <c r="AK66" s="28">
        <f t="shared" si="10"/>
        <v>1497.7801784937667</v>
      </c>
      <c r="AL66" s="28">
        <f t="shared" si="10"/>
        <v>1492.0069297414325</v>
      </c>
      <c r="AM66" s="28">
        <f t="shared" si="10"/>
        <v>1486.2935293052096</v>
      </c>
      <c r="AN66" s="28">
        <f t="shared" si="10"/>
        <v>1480.6379747809078</v>
      </c>
      <c r="AO66" s="28">
        <f t="shared" si="10"/>
        <v>1475.0361510484956</v>
      </c>
      <c r="AP66" s="28">
        <f t="shared" si="10"/>
        <v>1469.4845696185068</v>
      </c>
      <c r="AQ66" s="28">
        <f t="shared" si="10"/>
        <v>1463.9812362768</v>
      </c>
      <c r="AR66" s="28">
        <f t="shared" si="10"/>
        <v>1458.525965184449</v>
      </c>
      <c r="AS66" s="28">
        <f t="shared" si="10"/>
        <v>1453.1183054361643</v>
      </c>
      <c r="AT66" s="28">
        <f t="shared" si="10"/>
        <v>1447.7574344259338</v>
      </c>
      <c r="AU66" s="28">
        <f t="shared" si="10"/>
        <v>1442.4421056906801</v>
      </c>
    </row>
    <row r="68" spans="2:47">
      <c r="B68" s="24" t="s">
        <v>497</v>
      </c>
      <c r="C68" s="25" t="s">
        <v>422</v>
      </c>
      <c r="D68" s="25">
        <v>2017</v>
      </c>
      <c r="E68" s="25">
        <v>2018</v>
      </c>
      <c r="F68" s="25">
        <v>2019</v>
      </c>
      <c r="G68" s="25">
        <v>2020</v>
      </c>
      <c r="H68" s="25">
        <v>2021</v>
      </c>
      <c r="I68" s="25">
        <v>2022</v>
      </c>
      <c r="J68" s="25">
        <v>2023</v>
      </c>
      <c r="K68" s="25">
        <v>2024</v>
      </c>
      <c r="L68" s="25">
        <v>2025</v>
      </c>
      <c r="M68" s="25">
        <v>2026</v>
      </c>
      <c r="N68" s="25">
        <v>2027</v>
      </c>
      <c r="O68" s="25">
        <v>2028</v>
      </c>
      <c r="P68" s="25">
        <v>2029</v>
      </c>
      <c r="Q68" s="25">
        <v>2030</v>
      </c>
      <c r="R68" s="25">
        <v>2031</v>
      </c>
      <c r="S68" s="25">
        <v>2032</v>
      </c>
      <c r="T68" s="25">
        <v>2033</v>
      </c>
      <c r="U68" s="25">
        <v>2034</v>
      </c>
      <c r="V68" s="25">
        <v>2035</v>
      </c>
      <c r="W68" s="25">
        <v>2036</v>
      </c>
      <c r="X68" s="25">
        <v>2037</v>
      </c>
      <c r="Y68" s="25">
        <v>2038</v>
      </c>
      <c r="Z68" s="25">
        <v>2039</v>
      </c>
      <c r="AA68" s="25">
        <v>2040</v>
      </c>
      <c r="AB68" s="25">
        <v>2041</v>
      </c>
      <c r="AC68" s="25">
        <v>2042</v>
      </c>
      <c r="AD68" s="25">
        <v>2043</v>
      </c>
      <c r="AE68" s="25">
        <v>2044</v>
      </c>
      <c r="AF68" s="25">
        <v>2045</v>
      </c>
      <c r="AG68" s="25">
        <v>2046</v>
      </c>
      <c r="AH68" s="25">
        <v>2047</v>
      </c>
      <c r="AI68" s="25">
        <v>2048</v>
      </c>
      <c r="AJ68" s="25">
        <v>2049</v>
      </c>
      <c r="AK68" s="25">
        <v>2050</v>
      </c>
      <c r="AL68" s="25">
        <v>2051</v>
      </c>
      <c r="AM68" s="25">
        <v>2052</v>
      </c>
      <c r="AN68" s="25">
        <v>2053</v>
      </c>
      <c r="AO68" s="25">
        <v>2054</v>
      </c>
      <c r="AP68" s="25">
        <v>2055</v>
      </c>
      <c r="AQ68" s="25">
        <v>2056</v>
      </c>
      <c r="AR68" s="25">
        <v>2057</v>
      </c>
      <c r="AS68" s="25">
        <v>2058</v>
      </c>
      <c r="AT68" s="25">
        <v>2059</v>
      </c>
      <c r="AU68" s="25">
        <v>2060</v>
      </c>
    </row>
    <row r="69" spans="2:47">
      <c r="B69" s="27" t="s">
        <v>431</v>
      </c>
      <c r="C69" s="28" t="s">
        <v>512</v>
      </c>
      <c r="D69" s="28">
        <f t="shared" ref="D69:AU69" si="11">+VLOOKUP($B69,Precios,D$68-2014,FALSE)*D37/1000000</f>
        <v>0</v>
      </c>
      <c r="E69" s="28">
        <f t="shared" si="11"/>
        <v>0</v>
      </c>
      <c r="F69" s="28">
        <f t="shared" si="11"/>
        <v>0</v>
      </c>
      <c r="G69" s="28">
        <f t="shared" si="11"/>
        <v>0</v>
      </c>
      <c r="H69" s="28">
        <f t="shared" si="11"/>
        <v>0</v>
      </c>
      <c r="I69" s="28">
        <f t="shared" si="11"/>
        <v>0</v>
      </c>
      <c r="J69" s="28">
        <f t="shared" si="11"/>
        <v>0</v>
      </c>
      <c r="K69" s="28">
        <f t="shared" si="11"/>
        <v>0</v>
      </c>
      <c r="L69" s="28">
        <f t="shared" si="11"/>
        <v>0</v>
      </c>
      <c r="M69" s="28">
        <f t="shared" si="11"/>
        <v>108.49520306866295</v>
      </c>
      <c r="N69" s="28">
        <f t="shared" si="11"/>
        <v>225.17434999118424</v>
      </c>
      <c r="O69" s="28">
        <f t="shared" si="11"/>
        <v>351.33646975067489</v>
      </c>
      <c r="P69" s="28">
        <f t="shared" si="11"/>
        <v>483.30924245837679</v>
      </c>
      <c r="Q69" s="28">
        <f t="shared" si="11"/>
        <v>620.42613973504376</v>
      </c>
      <c r="R69" s="28">
        <f t="shared" si="11"/>
        <v>760.05518210613855</v>
      </c>
      <c r="S69" s="28">
        <f t="shared" si="11"/>
        <v>905.44955697822093</v>
      </c>
      <c r="T69" s="28">
        <f t="shared" si="11"/>
        <v>1054.1407236952523</v>
      </c>
      <c r="U69" s="28">
        <f t="shared" si="11"/>
        <v>1199.7776217011237</v>
      </c>
      <c r="V69" s="28">
        <f t="shared" si="11"/>
        <v>1210.1588497598241</v>
      </c>
      <c r="W69" s="28">
        <f t="shared" si="11"/>
        <v>1206.8787745953186</v>
      </c>
      <c r="X69" s="28">
        <f t="shared" si="11"/>
        <v>1212.58927981017</v>
      </c>
      <c r="Y69" s="28">
        <f t="shared" si="11"/>
        <v>1214.7086108789479</v>
      </c>
      <c r="Z69" s="28">
        <f t="shared" si="11"/>
        <v>1202.3909721414093</v>
      </c>
      <c r="AA69" s="28">
        <f t="shared" si="11"/>
        <v>1213.493797800025</v>
      </c>
      <c r="AB69" s="28">
        <f t="shared" si="11"/>
        <v>1215.505490554229</v>
      </c>
      <c r="AC69" s="28">
        <f t="shared" si="11"/>
        <v>1212.1669837553825</v>
      </c>
      <c r="AD69" s="28">
        <f t="shared" si="11"/>
        <v>1213.4480604975558</v>
      </c>
      <c r="AE69" s="28">
        <f t="shared" si="11"/>
        <v>1208.4601234365111</v>
      </c>
      <c r="AF69" s="28">
        <f t="shared" si="11"/>
        <v>1187.4289862195806</v>
      </c>
      <c r="AG69" s="28">
        <f t="shared" si="11"/>
        <v>1187.4210138822725</v>
      </c>
      <c r="AH69" s="28">
        <f t="shared" si="11"/>
        <v>1176.9883598835158</v>
      </c>
      <c r="AI69" s="28">
        <f t="shared" si="11"/>
        <v>1163.3526320454182</v>
      </c>
      <c r="AJ69" s="28">
        <f t="shared" si="11"/>
        <v>1139.232605916143</v>
      </c>
      <c r="AK69" s="28">
        <f t="shared" si="11"/>
        <v>1115.4115162838032</v>
      </c>
      <c r="AL69" s="28">
        <f t="shared" si="11"/>
        <v>1111.1941839740066</v>
      </c>
      <c r="AM69" s="28">
        <f t="shared" si="11"/>
        <v>1107.0216806774652</v>
      </c>
      <c r="AN69" s="28">
        <f t="shared" si="11"/>
        <v>1102.8925195267516</v>
      </c>
      <c r="AO69" s="28">
        <f t="shared" si="11"/>
        <v>1098.8036391003998</v>
      </c>
      <c r="AP69" s="28">
        <f t="shared" si="11"/>
        <v>1094.752444467556</v>
      </c>
      <c r="AQ69" s="28">
        <f t="shared" si="11"/>
        <v>1090.7374542206385</v>
      </c>
      <c r="AR69" s="28">
        <f t="shared" si="11"/>
        <v>1086.7585348632879</v>
      </c>
      <c r="AS69" s="28">
        <f t="shared" si="11"/>
        <v>1082.8153555765316</v>
      </c>
      <c r="AT69" s="28">
        <f t="shared" si="11"/>
        <v>1078.9073086480466</v>
      </c>
      <c r="AU69" s="28">
        <f t="shared" si="11"/>
        <v>1075.0334704718937</v>
      </c>
    </row>
    <row r="70" spans="2:47">
      <c r="B70" s="27" t="s">
        <v>384</v>
      </c>
      <c r="C70" s="28" t="s">
        <v>512</v>
      </c>
      <c r="D70" s="28">
        <f t="shared" ref="D70:AU70" si="12">+VLOOKUP($B70,Precios,D$68-2014,FALSE)*D38/1000000</f>
        <v>0</v>
      </c>
      <c r="E70" s="28">
        <f t="shared" si="12"/>
        <v>0</v>
      </c>
      <c r="F70" s="28">
        <f t="shared" si="12"/>
        <v>0</v>
      </c>
      <c r="G70" s="28">
        <f t="shared" si="12"/>
        <v>0</v>
      </c>
      <c r="H70" s="28">
        <f t="shared" si="12"/>
        <v>0</v>
      </c>
      <c r="I70" s="28">
        <f t="shared" si="12"/>
        <v>0</v>
      </c>
      <c r="J70" s="28">
        <f t="shared" si="12"/>
        <v>0</v>
      </c>
      <c r="K70" s="28">
        <f t="shared" si="12"/>
        <v>0</v>
      </c>
      <c r="L70" s="28">
        <f t="shared" si="12"/>
        <v>0</v>
      </c>
      <c r="M70" s="28">
        <f t="shared" si="12"/>
        <v>0</v>
      </c>
      <c r="N70" s="28">
        <f t="shared" si="12"/>
        <v>0</v>
      </c>
      <c r="O70" s="28">
        <f t="shared" si="12"/>
        <v>0</v>
      </c>
      <c r="P70" s="28">
        <f t="shared" si="12"/>
        <v>0</v>
      </c>
      <c r="Q70" s="28">
        <f t="shared" si="12"/>
        <v>0</v>
      </c>
      <c r="R70" s="28">
        <f t="shared" si="12"/>
        <v>0</v>
      </c>
      <c r="S70" s="28">
        <f t="shared" si="12"/>
        <v>0</v>
      </c>
      <c r="T70" s="28">
        <f t="shared" si="12"/>
        <v>0</v>
      </c>
      <c r="U70" s="28">
        <f t="shared" si="12"/>
        <v>0</v>
      </c>
      <c r="V70" s="28">
        <f t="shared" si="12"/>
        <v>0</v>
      </c>
      <c r="W70" s="28">
        <f t="shared" si="12"/>
        <v>0</v>
      </c>
      <c r="X70" s="28">
        <f t="shared" si="12"/>
        <v>0</v>
      </c>
      <c r="Y70" s="28">
        <f t="shared" si="12"/>
        <v>0</v>
      </c>
      <c r="Z70" s="28">
        <f t="shared" si="12"/>
        <v>0</v>
      </c>
      <c r="AA70" s="28">
        <f t="shared" si="12"/>
        <v>0</v>
      </c>
      <c r="AB70" s="28">
        <f t="shared" si="12"/>
        <v>0</v>
      </c>
      <c r="AC70" s="28">
        <f t="shared" si="12"/>
        <v>0</v>
      </c>
      <c r="AD70" s="28">
        <f t="shared" si="12"/>
        <v>0</v>
      </c>
      <c r="AE70" s="28">
        <f t="shared" si="12"/>
        <v>0</v>
      </c>
      <c r="AF70" s="28">
        <f t="shared" si="12"/>
        <v>0</v>
      </c>
      <c r="AG70" s="28">
        <f t="shared" si="12"/>
        <v>0</v>
      </c>
      <c r="AH70" s="28">
        <f t="shared" si="12"/>
        <v>0</v>
      </c>
      <c r="AI70" s="28">
        <f t="shared" si="12"/>
        <v>0</v>
      </c>
      <c r="AJ70" s="28">
        <f t="shared" si="12"/>
        <v>0</v>
      </c>
      <c r="AK70" s="28">
        <f t="shared" si="12"/>
        <v>0</v>
      </c>
      <c r="AL70" s="28">
        <f t="shared" si="12"/>
        <v>0</v>
      </c>
      <c r="AM70" s="28">
        <f t="shared" si="12"/>
        <v>0</v>
      </c>
      <c r="AN70" s="28">
        <f t="shared" si="12"/>
        <v>0</v>
      </c>
      <c r="AO70" s="28">
        <f t="shared" si="12"/>
        <v>0</v>
      </c>
      <c r="AP70" s="28">
        <f t="shared" si="12"/>
        <v>0</v>
      </c>
      <c r="AQ70" s="28">
        <f t="shared" si="12"/>
        <v>0</v>
      </c>
      <c r="AR70" s="28">
        <f t="shared" si="12"/>
        <v>0</v>
      </c>
      <c r="AS70" s="28">
        <f t="shared" si="12"/>
        <v>0</v>
      </c>
      <c r="AT70" s="28">
        <f t="shared" si="12"/>
        <v>0</v>
      </c>
      <c r="AU70" s="28">
        <f t="shared" si="12"/>
        <v>0</v>
      </c>
    </row>
    <row r="71" spans="2:47">
      <c r="B71" s="27" t="s">
        <v>451</v>
      </c>
      <c r="C71" s="28" t="s">
        <v>512</v>
      </c>
      <c r="D71" s="28">
        <f t="shared" ref="D71:AU71" si="13">+VLOOKUP($B71,Precios,D$68-2014,FALSE)*D39/1000000</f>
        <v>0</v>
      </c>
      <c r="E71" s="28">
        <f t="shared" si="13"/>
        <v>0</v>
      </c>
      <c r="F71" s="28">
        <f t="shared" si="13"/>
        <v>0</v>
      </c>
      <c r="G71" s="28">
        <f t="shared" si="13"/>
        <v>0</v>
      </c>
      <c r="H71" s="28">
        <f t="shared" si="13"/>
        <v>0</v>
      </c>
      <c r="I71" s="28">
        <f t="shared" si="13"/>
        <v>0</v>
      </c>
      <c r="J71" s="28">
        <f t="shared" si="13"/>
        <v>0</v>
      </c>
      <c r="K71" s="28">
        <f t="shared" si="13"/>
        <v>0</v>
      </c>
      <c r="L71" s="28">
        <f t="shared" si="13"/>
        <v>0</v>
      </c>
      <c r="M71" s="28">
        <f t="shared" si="13"/>
        <v>-20.847277159147819</v>
      </c>
      <c r="N71" s="28">
        <f t="shared" si="13"/>
        <v>-43.439596504866529</v>
      </c>
      <c r="O71" s="28">
        <f t="shared" si="13"/>
        <v>-68.345105697851267</v>
      </c>
      <c r="P71" s="28">
        <f t="shared" si="13"/>
        <v>-95.06570853408958</v>
      </c>
      <c r="Q71" s="28">
        <f t="shared" si="13"/>
        <v>-117.50636678619438</v>
      </c>
      <c r="R71" s="28">
        <f t="shared" si="13"/>
        <v>-139.60354502490227</v>
      </c>
      <c r="S71" s="28">
        <f t="shared" si="13"/>
        <v>-169.46255603587005</v>
      </c>
      <c r="T71" s="28">
        <f t="shared" si="13"/>
        <v>-195.81333866247641</v>
      </c>
      <c r="U71" s="28">
        <f t="shared" si="13"/>
        <v>-225.97502741371076</v>
      </c>
      <c r="V71" s="28">
        <f t="shared" si="13"/>
        <v>-233.18197457448062</v>
      </c>
      <c r="W71" s="28">
        <f t="shared" si="13"/>
        <v>-241.34212207828872</v>
      </c>
      <c r="X71" s="28">
        <f t="shared" si="13"/>
        <v>-243.10002512139161</v>
      </c>
      <c r="Y71" s="28">
        <f t="shared" si="13"/>
        <v>-243.41983938805527</v>
      </c>
      <c r="Z71" s="28">
        <f t="shared" si="13"/>
        <v>-249.70280337982788</v>
      </c>
      <c r="AA71" s="28">
        <f t="shared" si="13"/>
        <v>-254.69136181601579</v>
      </c>
      <c r="AB71" s="28">
        <f t="shared" si="13"/>
        <v>-259.70511428979705</v>
      </c>
      <c r="AC71" s="28">
        <f t="shared" si="13"/>
        <v>-262.26034009128176</v>
      </c>
      <c r="AD71" s="28">
        <f t="shared" si="13"/>
        <v>-253.9894881817084</v>
      </c>
      <c r="AE71" s="28">
        <f t="shared" si="13"/>
        <v>-251.62850906628418</v>
      </c>
      <c r="AF71" s="28">
        <f t="shared" si="13"/>
        <v>-260.6330642254718</v>
      </c>
      <c r="AG71" s="28">
        <f t="shared" si="13"/>
        <v>-259.41400572595495</v>
      </c>
      <c r="AH71" s="28">
        <f t="shared" si="13"/>
        <v>-257.69857177905857</v>
      </c>
      <c r="AI71" s="28">
        <f t="shared" si="13"/>
        <v>-256.20687293981757</v>
      </c>
      <c r="AJ71" s="28">
        <f t="shared" si="13"/>
        <v>-251.14075503111783</v>
      </c>
      <c r="AK71" s="28">
        <f t="shared" si="13"/>
        <v>-246.57024795956417</v>
      </c>
      <c r="AL71" s="28">
        <f t="shared" si="13"/>
        <v>-248.01929880647091</v>
      </c>
      <c r="AM71" s="28">
        <f t="shared" si="13"/>
        <v>-249.48578649677529</v>
      </c>
      <c r="AN71" s="28">
        <f t="shared" si="13"/>
        <v>-250.96950835976673</v>
      </c>
      <c r="AO71" s="28">
        <f t="shared" si="13"/>
        <v>-252.46987901262227</v>
      </c>
      <c r="AP71" s="28">
        <f t="shared" si="13"/>
        <v>-253.98641133754353</v>
      </c>
      <c r="AQ71" s="28">
        <f t="shared" si="13"/>
        <v>-255.51888531853356</v>
      </c>
      <c r="AR71" s="28">
        <f t="shared" si="13"/>
        <v>-257.06741362683476</v>
      </c>
      <c r="AS71" s="28">
        <f t="shared" si="13"/>
        <v>-258.6320674881037</v>
      </c>
      <c r="AT71" s="28">
        <f t="shared" si="13"/>
        <v>-260.21285447363732</v>
      </c>
      <c r="AU71" s="28">
        <f t="shared" si="13"/>
        <v>-261.80970527147929</v>
      </c>
    </row>
    <row r="72" spans="2:47">
      <c r="B72" s="27" t="s">
        <v>432</v>
      </c>
      <c r="C72" s="28" t="s">
        <v>512</v>
      </c>
      <c r="D72" s="28">
        <f t="shared" ref="D72:AU72" si="14">+VLOOKUP($B72,Precios,D$68-2014,FALSE)*D40/1000000</f>
        <v>0</v>
      </c>
      <c r="E72" s="28">
        <f t="shared" si="14"/>
        <v>0</v>
      </c>
      <c r="F72" s="28">
        <f t="shared" si="14"/>
        <v>0</v>
      </c>
      <c r="G72" s="28">
        <f t="shared" si="14"/>
        <v>0</v>
      </c>
      <c r="H72" s="28">
        <f t="shared" si="14"/>
        <v>0</v>
      </c>
      <c r="I72" s="28">
        <f t="shared" si="14"/>
        <v>0</v>
      </c>
      <c r="J72" s="28">
        <f t="shared" si="14"/>
        <v>0</v>
      </c>
      <c r="K72" s="28">
        <f t="shared" si="14"/>
        <v>0</v>
      </c>
      <c r="L72" s="28">
        <f t="shared" si="14"/>
        <v>0</v>
      </c>
      <c r="M72" s="28">
        <f t="shared" si="14"/>
        <v>0</v>
      </c>
      <c r="N72" s="28">
        <f t="shared" si="14"/>
        <v>0</v>
      </c>
      <c r="O72" s="28">
        <f t="shared" si="14"/>
        <v>0</v>
      </c>
      <c r="P72" s="28">
        <f t="shared" si="14"/>
        <v>0</v>
      </c>
      <c r="Q72" s="28">
        <f t="shared" si="14"/>
        <v>0</v>
      </c>
      <c r="R72" s="28">
        <f t="shared" si="14"/>
        <v>0</v>
      </c>
      <c r="S72" s="28">
        <f t="shared" si="14"/>
        <v>0</v>
      </c>
      <c r="T72" s="28">
        <f t="shared" si="14"/>
        <v>0</v>
      </c>
      <c r="U72" s="28">
        <f t="shared" si="14"/>
        <v>0</v>
      </c>
      <c r="V72" s="28">
        <f t="shared" si="14"/>
        <v>0</v>
      </c>
      <c r="W72" s="28">
        <f t="shared" si="14"/>
        <v>0</v>
      </c>
      <c r="X72" s="28">
        <f t="shared" si="14"/>
        <v>0</v>
      </c>
      <c r="Y72" s="28">
        <f t="shared" si="14"/>
        <v>0</v>
      </c>
      <c r="Z72" s="28">
        <f t="shared" si="14"/>
        <v>0</v>
      </c>
      <c r="AA72" s="28">
        <f t="shared" si="14"/>
        <v>0</v>
      </c>
      <c r="AB72" s="28">
        <f t="shared" si="14"/>
        <v>0</v>
      </c>
      <c r="AC72" s="28">
        <f t="shared" si="14"/>
        <v>0</v>
      </c>
      <c r="AD72" s="28">
        <f t="shared" si="14"/>
        <v>0</v>
      </c>
      <c r="AE72" s="28">
        <f t="shared" si="14"/>
        <v>0</v>
      </c>
      <c r="AF72" s="28">
        <f t="shared" si="14"/>
        <v>0</v>
      </c>
      <c r="AG72" s="28">
        <f t="shared" si="14"/>
        <v>0</v>
      </c>
      <c r="AH72" s="28">
        <f t="shared" si="14"/>
        <v>0</v>
      </c>
      <c r="AI72" s="28">
        <f t="shared" si="14"/>
        <v>0</v>
      </c>
      <c r="AJ72" s="28">
        <f t="shared" si="14"/>
        <v>0</v>
      </c>
      <c r="AK72" s="28">
        <f t="shared" si="14"/>
        <v>0</v>
      </c>
      <c r="AL72" s="28">
        <f t="shared" si="14"/>
        <v>0</v>
      </c>
      <c r="AM72" s="28">
        <f t="shared" si="14"/>
        <v>0</v>
      </c>
      <c r="AN72" s="28">
        <f t="shared" si="14"/>
        <v>0</v>
      </c>
      <c r="AO72" s="28">
        <f t="shared" si="14"/>
        <v>0</v>
      </c>
      <c r="AP72" s="28">
        <f t="shared" si="14"/>
        <v>0</v>
      </c>
      <c r="AQ72" s="28">
        <f t="shared" si="14"/>
        <v>0</v>
      </c>
      <c r="AR72" s="28">
        <f t="shared" si="14"/>
        <v>0</v>
      </c>
      <c r="AS72" s="28">
        <f t="shared" si="14"/>
        <v>0</v>
      </c>
      <c r="AT72" s="28">
        <f t="shared" si="14"/>
        <v>0</v>
      </c>
      <c r="AU72" s="28">
        <f t="shared" si="14"/>
        <v>0</v>
      </c>
    </row>
    <row r="73" spans="2:47">
      <c r="B73" s="27" t="s">
        <v>434</v>
      </c>
      <c r="C73" s="28" t="s">
        <v>512</v>
      </c>
      <c r="D73" s="28">
        <f t="shared" ref="D73:AU73" si="15">+VLOOKUP($B73,Precios,D$68-2014,FALSE)*D41/1000000</f>
        <v>0</v>
      </c>
      <c r="E73" s="28">
        <f t="shared" si="15"/>
        <v>0</v>
      </c>
      <c r="F73" s="28">
        <f t="shared" si="15"/>
        <v>0</v>
      </c>
      <c r="G73" s="28">
        <f t="shared" si="15"/>
        <v>0</v>
      </c>
      <c r="H73" s="28">
        <f t="shared" si="15"/>
        <v>0</v>
      </c>
      <c r="I73" s="28">
        <f t="shared" si="15"/>
        <v>0</v>
      </c>
      <c r="J73" s="28">
        <f t="shared" si="15"/>
        <v>0</v>
      </c>
      <c r="K73" s="28">
        <f t="shared" si="15"/>
        <v>0</v>
      </c>
      <c r="L73" s="28">
        <f t="shared" si="15"/>
        <v>0</v>
      </c>
      <c r="M73" s="28">
        <f t="shared" si="15"/>
        <v>0</v>
      </c>
      <c r="N73" s="28">
        <f t="shared" si="15"/>
        <v>0</v>
      </c>
      <c r="O73" s="28">
        <f t="shared" si="15"/>
        <v>0</v>
      </c>
      <c r="P73" s="28">
        <f t="shared" si="15"/>
        <v>0</v>
      </c>
      <c r="Q73" s="28">
        <f t="shared" si="15"/>
        <v>0</v>
      </c>
      <c r="R73" s="28">
        <f t="shared" si="15"/>
        <v>0</v>
      </c>
      <c r="S73" s="28">
        <f t="shared" si="15"/>
        <v>0</v>
      </c>
      <c r="T73" s="28">
        <f t="shared" si="15"/>
        <v>0</v>
      </c>
      <c r="U73" s="28">
        <f t="shared" si="15"/>
        <v>0</v>
      </c>
      <c r="V73" s="28">
        <f t="shared" si="15"/>
        <v>0</v>
      </c>
      <c r="W73" s="28">
        <f t="shared" si="15"/>
        <v>0</v>
      </c>
      <c r="X73" s="28">
        <f t="shared" si="15"/>
        <v>0</v>
      </c>
      <c r="Y73" s="28">
        <f t="shared" si="15"/>
        <v>0</v>
      </c>
      <c r="Z73" s="28">
        <f t="shared" si="15"/>
        <v>0</v>
      </c>
      <c r="AA73" s="28">
        <f t="shared" si="15"/>
        <v>0</v>
      </c>
      <c r="AB73" s="28">
        <f t="shared" si="15"/>
        <v>0</v>
      </c>
      <c r="AC73" s="28">
        <f t="shared" si="15"/>
        <v>0</v>
      </c>
      <c r="AD73" s="28">
        <f t="shared" si="15"/>
        <v>0</v>
      </c>
      <c r="AE73" s="28">
        <f t="shared" si="15"/>
        <v>0</v>
      </c>
      <c r="AF73" s="28">
        <f t="shared" si="15"/>
        <v>0</v>
      </c>
      <c r="AG73" s="28">
        <f t="shared" si="15"/>
        <v>0</v>
      </c>
      <c r="AH73" s="28">
        <f t="shared" si="15"/>
        <v>0</v>
      </c>
      <c r="AI73" s="28">
        <f t="shared" si="15"/>
        <v>0</v>
      </c>
      <c r="AJ73" s="28">
        <f t="shared" si="15"/>
        <v>0</v>
      </c>
      <c r="AK73" s="28">
        <f t="shared" si="15"/>
        <v>0</v>
      </c>
      <c r="AL73" s="28">
        <f t="shared" si="15"/>
        <v>0</v>
      </c>
      <c r="AM73" s="28">
        <f t="shared" si="15"/>
        <v>0</v>
      </c>
      <c r="AN73" s="28">
        <f t="shared" si="15"/>
        <v>0</v>
      </c>
      <c r="AO73" s="28">
        <f t="shared" si="15"/>
        <v>0</v>
      </c>
      <c r="AP73" s="28">
        <f t="shared" si="15"/>
        <v>0</v>
      </c>
      <c r="AQ73" s="28">
        <f t="shared" si="15"/>
        <v>0</v>
      </c>
      <c r="AR73" s="28">
        <f t="shared" si="15"/>
        <v>0</v>
      </c>
      <c r="AS73" s="28">
        <f t="shared" si="15"/>
        <v>0</v>
      </c>
      <c r="AT73" s="28">
        <f t="shared" si="15"/>
        <v>0</v>
      </c>
      <c r="AU73" s="28">
        <f t="shared" si="15"/>
        <v>0</v>
      </c>
    </row>
    <row r="74" spans="2:47">
      <c r="B74" s="27" t="s">
        <v>450</v>
      </c>
      <c r="C74" s="28" t="s">
        <v>512</v>
      </c>
      <c r="D74" s="28">
        <f t="shared" ref="D74:AU74" si="16">+VLOOKUP($B74,Precios,D$68-2014,FALSE)*D42/1000000</f>
        <v>0</v>
      </c>
      <c r="E74" s="28">
        <f t="shared" si="16"/>
        <v>0</v>
      </c>
      <c r="F74" s="28">
        <f t="shared" si="16"/>
        <v>0</v>
      </c>
      <c r="G74" s="28">
        <f t="shared" si="16"/>
        <v>0</v>
      </c>
      <c r="H74" s="28">
        <f t="shared" si="16"/>
        <v>0</v>
      </c>
      <c r="I74" s="28">
        <f t="shared" si="16"/>
        <v>0</v>
      </c>
      <c r="J74" s="28">
        <f t="shared" si="16"/>
        <v>0</v>
      </c>
      <c r="K74" s="28">
        <f t="shared" si="16"/>
        <v>0</v>
      </c>
      <c r="L74" s="28">
        <f t="shared" si="16"/>
        <v>0</v>
      </c>
      <c r="M74" s="28">
        <f t="shared" si="16"/>
        <v>0</v>
      </c>
      <c r="N74" s="28">
        <f t="shared" si="16"/>
        <v>0</v>
      </c>
      <c r="O74" s="28">
        <f t="shared" si="16"/>
        <v>0</v>
      </c>
      <c r="P74" s="28">
        <f t="shared" si="16"/>
        <v>0</v>
      </c>
      <c r="Q74" s="28">
        <f t="shared" si="16"/>
        <v>0</v>
      </c>
      <c r="R74" s="28">
        <f t="shared" si="16"/>
        <v>0</v>
      </c>
      <c r="S74" s="28">
        <f t="shared" si="16"/>
        <v>0</v>
      </c>
      <c r="T74" s="28">
        <f t="shared" si="16"/>
        <v>0</v>
      </c>
      <c r="U74" s="28">
        <f t="shared" si="16"/>
        <v>0</v>
      </c>
      <c r="V74" s="28">
        <f t="shared" si="16"/>
        <v>0</v>
      </c>
      <c r="W74" s="28">
        <f t="shared" si="16"/>
        <v>0</v>
      </c>
      <c r="X74" s="28">
        <f t="shared" si="16"/>
        <v>0</v>
      </c>
      <c r="Y74" s="28">
        <f t="shared" si="16"/>
        <v>0</v>
      </c>
      <c r="Z74" s="28">
        <f t="shared" si="16"/>
        <v>0</v>
      </c>
      <c r="AA74" s="28">
        <f t="shared" si="16"/>
        <v>0</v>
      </c>
      <c r="AB74" s="28">
        <f t="shared" si="16"/>
        <v>0</v>
      </c>
      <c r="AC74" s="28">
        <f t="shared" si="16"/>
        <v>0</v>
      </c>
      <c r="AD74" s="28">
        <f t="shared" si="16"/>
        <v>0</v>
      </c>
      <c r="AE74" s="28">
        <f t="shared" si="16"/>
        <v>0</v>
      </c>
      <c r="AF74" s="28">
        <f t="shared" si="16"/>
        <v>0</v>
      </c>
      <c r="AG74" s="28">
        <f t="shared" si="16"/>
        <v>0</v>
      </c>
      <c r="AH74" s="28">
        <f t="shared" si="16"/>
        <v>0</v>
      </c>
      <c r="AI74" s="28">
        <f t="shared" si="16"/>
        <v>0</v>
      </c>
      <c r="AJ74" s="28">
        <f t="shared" si="16"/>
        <v>0</v>
      </c>
      <c r="AK74" s="28">
        <f t="shared" si="16"/>
        <v>0</v>
      </c>
      <c r="AL74" s="28">
        <f t="shared" si="16"/>
        <v>0</v>
      </c>
      <c r="AM74" s="28">
        <f t="shared" si="16"/>
        <v>0</v>
      </c>
      <c r="AN74" s="28">
        <f t="shared" si="16"/>
        <v>0</v>
      </c>
      <c r="AO74" s="28">
        <f t="shared" si="16"/>
        <v>0</v>
      </c>
      <c r="AP74" s="28">
        <f t="shared" si="16"/>
        <v>0</v>
      </c>
      <c r="AQ74" s="28">
        <f t="shared" si="16"/>
        <v>0</v>
      </c>
      <c r="AR74" s="28">
        <f t="shared" si="16"/>
        <v>0</v>
      </c>
      <c r="AS74" s="28">
        <f t="shared" si="16"/>
        <v>0</v>
      </c>
      <c r="AT74" s="28">
        <f t="shared" si="16"/>
        <v>0</v>
      </c>
      <c r="AU74" s="28">
        <f t="shared" si="16"/>
        <v>0</v>
      </c>
    </row>
    <row r="75" spans="2:47">
      <c r="B75" s="27" t="s">
        <v>389</v>
      </c>
      <c r="C75" s="28" t="s">
        <v>512</v>
      </c>
      <c r="D75" s="28">
        <f t="shared" ref="D75:AU75" si="17">+VLOOKUP($B75,Precios,D$68-2014,FALSE)*D43/1000000</f>
        <v>0</v>
      </c>
      <c r="E75" s="28">
        <f t="shared" si="17"/>
        <v>0</v>
      </c>
      <c r="F75" s="28">
        <f t="shared" si="17"/>
        <v>0</v>
      </c>
      <c r="G75" s="28">
        <f t="shared" si="17"/>
        <v>0</v>
      </c>
      <c r="H75" s="28">
        <f t="shared" si="17"/>
        <v>0</v>
      </c>
      <c r="I75" s="28">
        <f t="shared" si="17"/>
        <v>0</v>
      </c>
      <c r="J75" s="28">
        <f t="shared" si="17"/>
        <v>0</v>
      </c>
      <c r="K75" s="28">
        <f t="shared" si="17"/>
        <v>0</v>
      </c>
      <c r="L75" s="28">
        <f t="shared" si="17"/>
        <v>0</v>
      </c>
      <c r="M75" s="28">
        <f t="shared" si="17"/>
        <v>0</v>
      </c>
      <c r="N75" s="28">
        <f t="shared" si="17"/>
        <v>0</v>
      </c>
      <c r="O75" s="28">
        <f t="shared" si="17"/>
        <v>0</v>
      </c>
      <c r="P75" s="28">
        <f t="shared" si="17"/>
        <v>0</v>
      </c>
      <c r="Q75" s="28">
        <f t="shared" si="17"/>
        <v>0</v>
      </c>
      <c r="R75" s="28">
        <f t="shared" si="17"/>
        <v>0</v>
      </c>
      <c r="S75" s="28">
        <f t="shared" si="17"/>
        <v>0</v>
      </c>
      <c r="T75" s="28">
        <f t="shared" si="17"/>
        <v>0</v>
      </c>
      <c r="U75" s="28">
        <f t="shared" si="17"/>
        <v>0</v>
      </c>
      <c r="V75" s="28">
        <f t="shared" si="17"/>
        <v>0</v>
      </c>
      <c r="W75" s="28">
        <f t="shared" si="17"/>
        <v>0</v>
      </c>
      <c r="X75" s="28">
        <f t="shared" si="17"/>
        <v>0</v>
      </c>
      <c r="Y75" s="28">
        <f t="shared" si="17"/>
        <v>0</v>
      </c>
      <c r="Z75" s="28">
        <f t="shared" si="17"/>
        <v>0</v>
      </c>
      <c r="AA75" s="28">
        <f t="shared" si="17"/>
        <v>0</v>
      </c>
      <c r="AB75" s="28">
        <f t="shared" si="17"/>
        <v>0</v>
      </c>
      <c r="AC75" s="28">
        <f t="shared" si="17"/>
        <v>0</v>
      </c>
      <c r="AD75" s="28">
        <f t="shared" si="17"/>
        <v>0</v>
      </c>
      <c r="AE75" s="28">
        <f t="shared" si="17"/>
        <v>0</v>
      </c>
      <c r="AF75" s="28">
        <f t="shared" si="17"/>
        <v>0</v>
      </c>
      <c r="AG75" s="28">
        <f t="shared" si="17"/>
        <v>0</v>
      </c>
      <c r="AH75" s="28">
        <f t="shared" si="17"/>
        <v>0</v>
      </c>
      <c r="AI75" s="28">
        <f t="shared" si="17"/>
        <v>0</v>
      </c>
      <c r="AJ75" s="28">
        <f t="shared" si="17"/>
        <v>0</v>
      </c>
      <c r="AK75" s="28">
        <f t="shared" si="17"/>
        <v>0</v>
      </c>
      <c r="AL75" s="28">
        <f t="shared" si="17"/>
        <v>0</v>
      </c>
      <c r="AM75" s="28">
        <f t="shared" si="17"/>
        <v>0</v>
      </c>
      <c r="AN75" s="28">
        <f t="shared" si="17"/>
        <v>0</v>
      </c>
      <c r="AO75" s="28">
        <f t="shared" si="17"/>
        <v>0</v>
      </c>
      <c r="AP75" s="28">
        <f t="shared" si="17"/>
        <v>0</v>
      </c>
      <c r="AQ75" s="28">
        <f t="shared" si="17"/>
        <v>0</v>
      </c>
      <c r="AR75" s="28">
        <f t="shared" si="17"/>
        <v>0</v>
      </c>
      <c r="AS75" s="28">
        <f t="shared" si="17"/>
        <v>0</v>
      </c>
      <c r="AT75" s="28">
        <f t="shared" si="17"/>
        <v>0</v>
      </c>
      <c r="AU75" s="28">
        <f t="shared" si="17"/>
        <v>0</v>
      </c>
    </row>
    <row r="76" spans="2:47">
      <c r="B76" s="27" t="s">
        <v>449</v>
      </c>
      <c r="C76" s="28" t="s">
        <v>512</v>
      </c>
      <c r="D76" s="28">
        <f t="shared" ref="D76:AU76" si="18">+VLOOKUP($B76,Precios,D$68-2014,FALSE)*D44/1000000</f>
        <v>0</v>
      </c>
      <c r="E76" s="28">
        <f t="shared" si="18"/>
        <v>0</v>
      </c>
      <c r="F76" s="28">
        <f t="shared" si="18"/>
        <v>0</v>
      </c>
      <c r="G76" s="28">
        <f t="shared" si="18"/>
        <v>0</v>
      </c>
      <c r="H76" s="28">
        <f t="shared" si="18"/>
        <v>0</v>
      </c>
      <c r="I76" s="28">
        <f t="shared" si="18"/>
        <v>0</v>
      </c>
      <c r="J76" s="28">
        <f t="shared" si="18"/>
        <v>0</v>
      </c>
      <c r="K76" s="28">
        <f t="shared" si="18"/>
        <v>0</v>
      </c>
      <c r="L76" s="28">
        <f t="shared" si="18"/>
        <v>0</v>
      </c>
      <c r="M76" s="28">
        <f t="shared" si="18"/>
        <v>0</v>
      </c>
      <c r="N76" s="28">
        <f t="shared" si="18"/>
        <v>0</v>
      </c>
      <c r="O76" s="28">
        <f t="shared" si="18"/>
        <v>0</v>
      </c>
      <c r="P76" s="28">
        <f t="shared" si="18"/>
        <v>0</v>
      </c>
      <c r="Q76" s="28">
        <f t="shared" si="18"/>
        <v>0</v>
      </c>
      <c r="R76" s="28">
        <f t="shared" si="18"/>
        <v>0</v>
      </c>
      <c r="S76" s="28">
        <f t="shared" si="18"/>
        <v>0</v>
      </c>
      <c r="T76" s="28">
        <f t="shared" si="18"/>
        <v>0</v>
      </c>
      <c r="U76" s="28">
        <f t="shared" si="18"/>
        <v>0</v>
      </c>
      <c r="V76" s="28">
        <f t="shared" si="18"/>
        <v>0</v>
      </c>
      <c r="W76" s="28">
        <f t="shared" si="18"/>
        <v>0</v>
      </c>
      <c r="X76" s="28">
        <f t="shared" si="18"/>
        <v>0</v>
      </c>
      <c r="Y76" s="28">
        <f t="shared" si="18"/>
        <v>0</v>
      </c>
      <c r="Z76" s="28">
        <f t="shared" si="18"/>
        <v>0</v>
      </c>
      <c r="AA76" s="28">
        <f t="shared" si="18"/>
        <v>0</v>
      </c>
      <c r="AB76" s="28">
        <f t="shared" si="18"/>
        <v>0</v>
      </c>
      <c r="AC76" s="28">
        <f t="shared" si="18"/>
        <v>0</v>
      </c>
      <c r="AD76" s="28">
        <f t="shared" si="18"/>
        <v>0</v>
      </c>
      <c r="AE76" s="28">
        <f t="shared" si="18"/>
        <v>0</v>
      </c>
      <c r="AF76" s="28">
        <f t="shared" si="18"/>
        <v>0</v>
      </c>
      <c r="AG76" s="28">
        <f t="shared" si="18"/>
        <v>0</v>
      </c>
      <c r="AH76" s="28">
        <f t="shared" si="18"/>
        <v>0</v>
      </c>
      <c r="AI76" s="28">
        <f t="shared" si="18"/>
        <v>0</v>
      </c>
      <c r="AJ76" s="28">
        <f t="shared" si="18"/>
        <v>0</v>
      </c>
      <c r="AK76" s="28">
        <f t="shared" si="18"/>
        <v>0</v>
      </c>
      <c r="AL76" s="28">
        <f t="shared" si="18"/>
        <v>0</v>
      </c>
      <c r="AM76" s="28">
        <f t="shared" si="18"/>
        <v>0</v>
      </c>
      <c r="AN76" s="28">
        <f t="shared" si="18"/>
        <v>0</v>
      </c>
      <c r="AO76" s="28">
        <f t="shared" si="18"/>
        <v>0</v>
      </c>
      <c r="AP76" s="28">
        <f t="shared" si="18"/>
        <v>0</v>
      </c>
      <c r="AQ76" s="28">
        <f t="shared" si="18"/>
        <v>0</v>
      </c>
      <c r="AR76" s="28">
        <f t="shared" si="18"/>
        <v>0</v>
      </c>
      <c r="AS76" s="28">
        <f t="shared" si="18"/>
        <v>0</v>
      </c>
      <c r="AT76" s="28">
        <f t="shared" si="18"/>
        <v>0</v>
      </c>
      <c r="AU76" s="28">
        <f t="shared" si="18"/>
        <v>0</v>
      </c>
    </row>
    <row r="77" spans="2:47">
      <c r="B77" s="27" t="s">
        <v>429</v>
      </c>
      <c r="C77" s="28" t="s">
        <v>512</v>
      </c>
      <c r="D77" s="28">
        <f t="shared" ref="D77:AU77" si="19">+VLOOKUP($B77,Precios,D$68-2014,FALSE)*D45/1000000</f>
        <v>0</v>
      </c>
      <c r="E77" s="28">
        <f t="shared" si="19"/>
        <v>0</v>
      </c>
      <c r="F77" s="28">
        <f t="shared" si="19"/>
        <v>0</v>
      </c>
      <c r="G77" s="28">
        <f t="shared" si="19"/>
        <v>0</v>
      </c>
      <c r="H77" s="28">
        <f t="shared" si="19"/>
        <v>0</v>
      </c>
      <c r="I77" s="28">
        <f t="shared" si="19"/>
        <v>0</v>
      </c>
      <c r="J77" s="28">
        <f t="shared" si="19"/>
        <v>0</v>
      </c>
      <c r="K77" s="28">
        <f t="shared" si="19"/>
        <v>0</v>
      </c>
      <c r="L77" s="28">
        <f t="shared" si="19"/>
        <v>0</v>
      </c>
      <c r="M77" s="28">
        <f t="shared" si="19"/>
        <v>0</v>
      </c>
      <c r="N77" s="28">
        <f t="shared" si="19"/>
        <v>0</v>
      </c>
      <c r="O77" s="28">
        <f t="shared" si="19"/>
        <v>0</v>
      </c>
      <c r="P77" s="28">
        <f t="shared" si="19"/>
        <v>0</v>
      </c>
      <c r="Q77" s="28">
        <f t="shared" si="19"/>
        <v>0</v>
      </c>
      <c r="R77" s="28">
        <f t="shared" si="19"/>
        <v>0</v>
      </c>
      <c r="S77" s="28">
        <f t="shared" si="19"/>
        <v>0</v>
      </c>
      <c r="T77" s="28">
        <f t="shared" si="19"/>
        <v>0</v>
      </c>
      <c r="U77" s="28">
        <f t="shared" si="19"/>
        <v>0</v>
      </c>
      <c r="V77" s="28">
        <f t="shared" si="19"/>
        <v>0</v>
      </c>
      <c r="W77" s="28">
        <f t="shared" si="19"/>
        <v>0</v>
      </c>
      <c r="X77" s="28">
        <f t="shared" si="19"/>
        <v>0</v>
      </c>
      <c r="Y77" s="28">
        <f t="shared" si="19"/>
        <v>0</v>
      </c>
      <c r="Z77" s="28">
        <f t="shared" si="19"/>
        <v>0</v>
      </c>
      <c r="AA77" s="28">
        <f t="shared" si="19"/>
        <v>0</v>
      </c>
      <c r="AB77" s="28">
        <f t="shared" si="19"/>
        <v>0</v>
      </c>
      <c r="AC77" s="28">
        <f t="shared" si="19"/>
        <v>0</v>
      </c>
      <c r="AD77" s="28">
        <f t="shared" si="19"/>
        <v>0</v>
      </c>
      <c r="AE77" s="28">
        <f t="shared" si="19"/>
        <v>0</v>
      </c>
      <c r="AF77" s="28">
        <f t="shared" si="19"/>
        <v>0</v>
      </c>
      <c r="AG77" s="28">
        <f t="shared" si="19"/>
        <v>0</v>
      </c>
      <c r="AH77" s="28">
        <f t="shared" si="19"/>
        <v>0</v>
      </c>
      <c r="AI77" s="28">
        <f t="shared" si="19"/>
        <v>0</v>
      </c>
      <c r="AJ77" s="28">
        <f t="shared" si="19"/>
        <v>0</v>
      </c>
      <c r="AK77" s="28">
        <f t="shared" si="19"/>
        <v>0</v>
      </c>
      <c r="AL77" s="28">
        <f t="shared" si="19"/>
        <v>0</v>
      </c>
      <c r="AM77" s="28">
        <f t="shared" si="19"/>
        <v>0</v>
      </c>
      <c r="AN77" s="28">
        <f t="shared" si="19"/>
        <v>0</v>
      </c>
      <c r="AO77" s="28">
        <f t="shared" si="19"/>
        <v>0</v>
      </c>
      <c r="AP77" s="28">
        <f t="shared" si="19"/>
        <v>0</v>
      </c>
      <c r="AQ77" s="28">
        <f t="shared" si="19"/>
        <v>0</v>
      </c>
      <c r="AR77" s="28">
        <f t="shared" si="19"/>
        <v>0</v>
      </c>
      <c r="AS77" s="28">
        <f t="shared" si="19"/>
        <v>0</v>
      </c>
      <c r="AT77" s="28">
        <f t="shared" si="19"/>
        <v>0</v>
      </c>
      <c r="AU77" s="28">
        <f t="shared" si="19"/>
        <v>0</v>
      </c>
    </row>
    <row r="78" spans="2:47">
      <c r="B78" s="27" t="s">
        <v>430</v>
      </c>
      <c r="C78" s="28" t="s">
        <v>512</v>
      </c>
      <c r="D78" s="28">
        <f t="shared" ref="D78:AU78" si="20">+VLOOKUP($B78,Precios,D$68-2014,FALSE)*D46/1000000</f>
        <v>0</v>
      </c>
      <c r="E78" s="28">
        <f t="shared" si="20"/>
        <v>0</v>
      </c>
      <c r="F78" s="28">
        <f t="shared" si="20"/>
        <v>0</v>
      </c>
      <c r="G78" s="28">
        <f t="shared" si="20"/>
        <v>0</v>
      </c>
      <c r="H78" s="28">
        <f t="shared" si="20"/>
        <v>0</v>
      </c>
      <c r="I78" s="28">
        <f t="shared" si="20"/>
        <v>0</v>
      </c>
      <c r="J78" s="28">
        <f t="shared" si="20"/>
        <v>0</v>
      </c>
      <c r="K78" s="28">
        <f t="shared" si="20"/>
        <v>0</v>
      </c>
      <c r="L78" s="28">
        <f t="shared" si="20"/>
        <v>0</v>
      </c>
      <c r="M78" s="28">
        <f t="shared" si="20"/>
        <v>0</v>
      </c>
      <c r="N78" s="28">
        <f t="shared" si="20"/>
        <v>0</v>
      </c>
      <c r="O78" s="28">
        <f t="shared" si="20"/>
        <v>0</v>
      </c>
      <c r="P78" s="28">
        <f t="shared" si="20"/>
        <v>0</v>
      </c>
      <c r="Q78" s="28">
        <f t="shared" si="20"/>
        <v>0</v>
      </c>
      <c r="R78" s="28">
        <f t="shared" si="20"/>
        <v>0</v>
      </c>
      <c r="S78" s="28">
        <f t="shared" si="20"/>
        <v>0</v>
      </c>
      <c r="T78" s="28">
        <f t="shared" si="20"/>
        <v>0</v>
      </c>
      <c r="U78" s="28">
        <f t="shared" si="20"/>
        <v>0</v>
      </c>
      <c r="V78" s="28">
        <f t="shared" si="20"/>
        <v>0</v>
      </c>
      <c r="W78" s="28">
        <f t="shared" si="20"/>
        <v>0</v>
      </c>
      <c r="X78" s="28">
        <f t="shared" si="20"/>
        <v>0</v>
      </c>
      <c r="Y78" s="28">
        <f t="shared" si="20"/>
        <v>0</v>
      </c>
      <c r="Z78" s="28">
        <f t="shared" si="20"/>
        <v>0</v>
      </c>
      <c r="AA78" s="28">
        <f t="shared" si="20"/>
        <v>0</v>
      </c>
      <c r="AB78" s="28">
        <f t="shared" si="20"/>
        <v>0</v>
      </c>
      <c r="AC78" s="28">
        <f t="shared" si="20"/>
        <v>0</v>
      </c>
      <c r="AD78" s="28">
        <f t="shared" si="20"/>
        <v>0</v>
      </c>
      <c r="AE78" s="28">
        <f t="shared" si="20"/>
        <v>0</v>
      </c>
      <c r="AF78" s="28">
        <f t="shared" si="20"/>
        <v>0</v>
      </c>
      <c r="AG78" s="28">
        <f t="shared" si="20"/>
        <v>0</v>
      </c>
      <c r="AH78" s="28">
        <f t="shared" si="20"/>
        <v>0</v>
      </c>
      <c r="AI78" s="28">
        <f t="shared" si="20"/>
        <v>0</v>
      </c>
      <c r="AJ78" s="28">
        <f t="shared" si="20"/>
        <v>0</v>
      </c>
      <c r="AK78" s="28">
        <f t="shared" si="20"/>
        <v>0</v>
      </c>
      <c r="AL78" s="28">
        <f t="shared" si="20"/>
        <v>0</v>
      </c>
      <c r="AM78" s="28">
        <f t="shared" si="20"/>
        <v>0</v>
      </c>
      <c r="AN78" s="28">
        <f t="shared" si="20"/>
        <v>0</v>
      </c>
      <c r="AO78" s="28">
        <f t="shared" si="20"/>
        <v>0</v>
      </c>
      <c r="AP78" s="28">
        <f t="shared" si="20"/>
        <v>0</v>
      </c>
      <c r="AQ78" s="28">
        <f t="shared" si="20"/>
        <v>0</v>
      </c>
      <c r="AR78" s="28">
        <f t="shared" si="20"/>
        <v>0</v>
      </c>
      <c r="AS78" s="28">
        <f t="shared" si="20"/>
        <v>0</v>
      </c>
      <c r="AT78" s="28">
        <f t="shared" si="20"/>
        <v>0</v>
      </c>
      <c r="AU78" s="28">
        <f t="shared" si="20"/>
        <v>0</v>
      </c>
    </row>
    <row r="79" spans="2:47">
      <c r="B79" s="27" t="s">
        <v>447</v>
      </c>
      <c r="C79" s="28" t="s">
        <v>512</v>
      </c>
      <c r="D79" s="28">
        <f t="shared" ref="D79:AU79" si="21">+VLOOKUP($B79,Precios,D$68-2014,FALSE)*D47/1000000</f>
        <v>0</v>
      </c>
      <c r="E79" s="28">
        <f t="shared" si="21"/>
        <v>0</v>
      </c>
      <c r="F79" s="28">
        <f t="shared" si="21"/>
        <v>0</v>
      </c>
      <c r="G79" s="28">
        <f t="shared" si="21"/>
        <v>0</v>
      </c>
      <c r="H79" s="28">
        <f t="shared" si="21"/>
        <v>0</v>
      </c>
      <c r="I79" s="28">
        <f t="shared" si="21"/>
        <v>0</v>
      </c>
      <c r="J79" s="28">
        <f t="shared" si="21"/>
        <v>0</v>
      </c>
      <c r="K79" s="28">
        <f t="shared" si="21"/>
        <v>0</v>
      </c>
      <c r="L79" s="28">
        <f t="shared" si="21"/>
        <v>0</v>
      </c>
      <c r="M79" s="28">
        <f t="shared" si="21"/>
        <v>0</v>
      </c>
      <c r="N79" s="28">
        <f t="shared" si="21"/>
        <v>0</v>
      </c>
      <c r="O79" s="28">
        <f t="shared" si="21"/>
        <v>0</v>
      </c>
      <c r="P79" s="28">
        <f t="shared" si="21"/>
        <v>0</v>
      </c>
      <c r="Q79" s="28">
        <f t="shared" si="21"/>
        <v>0</v>
      </c>
      <c r="R79" s="28">
        <f t="shared" si="21"/>
        <v>0</v>
      </c>
      <c r="S79" s="28">
        <f t="shared" si="21"/>
        <v>0</v>
      </c>
      <c r="T79" s="28">
        <f t="shared" si="21"/>
        <v>0</v>
      </c>
      <c r="U79" s="28">
        <f t="shared" si="21"/>
        <v>0</v>
      </c>
      <c r="V79" s="28">
        <f t="shared" si="21"/>
        <v>0</v>
      </c>
      <c r="W79" s="28">
        <f t="shared" si="21"/>
        <v>0</v>
      </c>
      <c r="X79" s="28">
        <f t="shared" si="21"/>
        <v>0</v>
      </c>
      <c r="Y79" s="28">
        <f t="shared" si="21"/>
        <v>0</v>
      </c>
      <c r="Z79" s="28">
        <f t="shared" si="21"/>
        <v>0</v>
      </c>
      <c r="AA79" s="28">
        <f t="shared" si="21"/>
        <v>0</v>
      </c>
      <c r="AB79" s="28">
        <f t="shared" si="21"/>
        <v>0</v>
      </c>
      <c r="AC79" s="28">
        <f t="shared" si="21"/>
        <v>0</v>
      </c>
      <c r="AD79" s="28">
        <f t="shared" si="21"/>
        <v>0</v>
      </c>
      <c r="AE79" s="28">
        <f t="shared" si="21"/>
        <v>0</v>
      </c>
      <c r="AF79" s="28">
        <f t="shared" si="21"/>
        <v>0</v>
      </c>
      <c r="AG79" s="28">
        <f t="shared" si="21"/>
        <v>0</v>
      </c>
      <c r="AH79" s="28">
        <f t="shared" si="21"/>
        <v>0</v>
      </c>
      <c r="AI79" s="28">
        <f t="shared" si="21"/>
        <v>0</v>
      </c>
      <c r="AJ79" s="28">
        <f t="shared" si="21"/>
        <v>0</v>
      </c>
      <c r="AK79" s="28">
        <f t="shared" si="21"/>
        <v>0</v>
      </c>
      <c r="AL79" s="28">
        <f t="shared" si="21"/>
        <v>0</v>
      </c>
      <c r="AM79" s="28">
        <f t="shared" si="21"/>
        <v>0</v>
      </c>
      <c r="AN79" s="28">
        <f t="shared" si="21"/>
        <v>0</v>
      </c>
      <c r="AO79" s="28">
        <f t="shared" si="21"/>
        <v>0</v>
      </c>
      <c r="AP79" s="28">
        <f t="shared" si="21"/>
        <v>0</v>
      </c>
      <c r="AQ79" s="28">
        <f t="shared" si="21"/>
        <v>0</v>
      </c>
      <c r="AR79" s="28">
        <f t="shared" si="21"/>
        <v>0</v>
      </c>
      <c r="AS79" s="28">
        <f t="shared" si="21"/>
        <v>0</v>
      </c>
      <c r="AT79" s="28">
        <f t="shared" si="21"/>
        <v>0</v>
      </c>
      <c r="AU79" s="28">
        <f t="shared" si="21"/>
        <v>0</v>
      </c>
    </row>
    <row r="80" spans="2:47">
      <c r="B80" s="27" t="s">
        <v>394</v>
      </c>
      <c r="C80" s="28" t="s">
        <v>512</v>
      </c>
      <c r="D80" s="28">
        <f t="shared" ref="D80:AU80" si="22">+VLOOKUP($B80,Precios,D$68-2014,FALSE)*D48/1000000</f>
        <v>0</v>
      </c>
      <c r="E80" s="28">
        <f t="shared" si="22"/>
        <v>0</v>
      </c>
      <c r="F80" s="28">
        <f t="shared" si="22"/>
        <v>0</v>
      </c>
      <c r="G80" s="28">
        <f t="shared" si="22"/>
        <v>0</v>
      </c>
      <c r="H80" s="28">
        <f t="shared" si="22"/>
        <v>0</v>
      </c>
      <c r="I80" s="28">
        <f t="shared" si="22"/>
        <v>0</v>
      </c>
      <c r="J80" s="28">
        <f t="shared" si="22"/>
        <v>0</v>
      </c>
      <c r="K80" s="28">
        <f t="shared" si="22"/>
        <v>0</v>
      </c>
      <c r="L80" s="28">
        <f t="shared" si="22"/>
        <v>0</v>
      </c>
      <c r="M80" s="28">
        <f t="shared" si="22"/>
        <v>0</v>
      </c>
      <c r="N80" s="28">
        <f t="shared" si="22"/>
        <v>0</v>
      </c>
      <c r="O80" s="28">
        <f t="shared" si="22"/>
        <v>0</v>
      </c>
      <c r="P80" s="28">
        <f t="shared" si="22"/>
        <v>0</v>
      </c>
      <c r="Q80" s="28">
        <f t="shared" si="22"/>
        <v>0</v>
      </c>
      <c r="R80" s="28">
        <f t="shared" si="22"/>
        <v>0</v>
      </c>
      <c r="S80" s="28">
        <f t="shared" si="22"/>
        <v>0</v>
      </c>
      <c r="T80" s="28">
        <f t="shared" si="22"/>
        <v>0</v>
      </c>
      <c r="U80" s="28">
        <f t="shared" si="22"/>
        <v>0</v>
      </c>
      <c r="V80" s="28">
        <f t="shared" si="22"/>
        <v>0</v>
      </c>
      <c r="W80" s="28">
        <f t="shared" si="22"/>
        <v>0</v>
      </c>
      <c r="X80" s="28">
        <f t="shared" si="22"/>
        <v>0</v>
      </c>
      <c r="Y80" s="28">
        <f t="shared" si="22"/>
        <v>0</v>
      </c>
      <c r="Z80" s="28">
        <f t="shared" si="22"/>
        <v>0</v>
      </c>
      <c r="AA80" s="28">
        <f t="shared" si="22"/>
        <v>0</v>
      </c>
      <c r="AB80" s="28">
        <f t="shared" si="22"/>
        <v>0</v>
      </c>
      <c r="AC80" s="28">
        <f t="shared" si="22"/>
        <v>0</v>
      </c>
      <c r="AD80" s="28">
        <f t="shared" si="22"/>
        <v>0</v>
      </c>
      <c r="AE80" s="28">
        <f t="shared" si="22"/>
        <v>0</v>
      </c>
      <c r="AF80" s="28">
        <f t="shared" si="22"/>
        <v>0</v>
      </c>
      <c r="AG80" s="28">
        <f t="shared" si="22"/>
        <v>0</v>
      </c>
      <c r="AH80" s="28">
        <f t="shared" si="22"/>
        <v>0</v>
      </c>
      <c r="AI80" s="28">
        <f t="shared" si="22"/>
        <v>0</v>
      </c>
      <c r="AJ80" s="28">
        <f t="shared" si="22"/>
        <v>0</v>
      </c>
      <c r="AK80" s="28">
        <f t="shared" si="22"/>
        <v>0</v>
      </c>
      <c r="AL80" s="28">
        <f t="shared" si="22"/>
        <v>0</v>
      </c>
      <c r="AM80" s="28">
        <f t="shared" si="22"/>
        <v>0</v>
      </c>
      <c r="AN80" s="28">
        <f t="shared" si="22"/>
        <v>0</v>
      </c>
      <c r="AO80" s="28">
        <f t="shared" si="22"/>
        <v>0</v>
      </c>
      <c r="AP80" s="28">
        <f t="shared" si="22"/>
        <v>0</v>
      </c>
      <c r="AQ80" s="28">
        <f t="shared" si="22"/>
        <v>0</v>
      </c>
      <c r="AR80" s="28">
        <f t="shared" si="22"/>
        <v>0</v>
      </c>
      <c r="AS80" s="28">
        <f t="shared" si="22"/>
        <v>0</v>
      </c>
      <c r="AT80" s="28">
        <f t="shared" si="22"/>
        <v>0</v>
      </c>
      <c r="AU80" s="28">
        <f t="shared" si="22"/>
        <v>0</v>
      </c>
    </row>
    <row r="81" spans="2:47">
      <c r="B81" s="27" t="s">
        <v>395</v>
      </c>
      <c r="C81" s="28" t="s">
        <v>512</v>
      </c>
      <c r="D81" s="28">
        <f t="shared" ref="D81:AU81" si="23">+VLOOKUP($B81,Precios,D$68-2014,FALSE)*D49/1000000</f>
        <v>0</v>
      </c>
      <c r="E81" s="28">
        <f t="shared" si="23"/>
        <v>0</v>
      </c>
      <c r="F81" s="28">
        <f t="shared" si="23"/>
        <v>0</v>
      </c>
      <c r="G81" s="28">
        <f t="shared" si="23"/>
        <v>0</v>
      </c>
      <c r="H81" s="28">
        <f t="shared" si="23"/>
        <v>0</v>
      </c>
      <c r="I81" s="28">
        <f t="shared" si="23"/>
        <v>0</v>
      </c>
      <c r="J81" s="28">
        <f t="shared" si="23"/>
        <v>0</v>
      </c>
      <c r="K81" s="28">
        <f t="shared" si="23"/>
        <v>0</v>
      </c>
      <c r="L81" s="28">
        <f t="shared" si="23"/>
        <v>0</v>
      </c>
      <c r="M81" s="28">
        <f t="shared" si="23"/>
        <v>0</v>
      </c>
      <c r="N81" s="28">
        <f t="shared" si="23"/>
        <v>0</v>
      </c>
      <c r="O81" s="28">
        <f t="shared" si="23"/>
        <v>0</v>
      </c>
      <c r="P81" s="28">
        <f t="shared" si="23"/>
        <v>0</v>
      </c>
      <c r="Q81" s="28">
        <f t="shared" si="23"/>
        <v>0</v>
      </c>
      <c r="R81" s="28">
        <f t="shared" si="23"/>
        <v>0</v>
      </c>
      <c r="S81" s="28">
        <f t="shared" si="23"/>
        <v>0</v>
      </c>
      <c r="T81" s="28">
        <f t="shared" si="23"/>
        <v>0</v>
      </c>
      <c r="U81" s="28">
        <f t="shared" si="23"/>
        <v>0</v>
      </c>
      <c r="V81" s="28">
        <f t="shared" si="23"/>
        <v>0</v>
      </c>
      <c r="W81" s="28">
        <f t="shared" si="23"/>
        <v>0</v>
      </c>
      <c r="X81" s="28">
        <f t="shared" si="23"/>
        <v>0</v>
      </c>
      <c r="Y81" s="28">
        <f t="shared" si="23"/>
        <v>0</v>
      </c>
      <c r="Z81" s="28">
        <f t="shared" si="23"/>
        <v>0</v>
      </c>
      <c r="AA81" s="28">
        <f t="shared" si="23"/>
        <v>0</v>
      </c>
      <c r="AB81" s="28">
        <f t="shared" si="23"/>
        <v>0</v>
      </c>
      <c r="AC81" s="28">
        <f t="shared" si="23"/>
        <v>0</v>
      </c>
      <c r="AD81" s="28">
        <f t="shared" si="23"/>
        <v>0</v>
      </c>
      <c r="AE81" s="28">
        <f t="shared" si="23"/>
        <v>0</v>
      </c>
      <c r="AF81" s="28">
        <f t="shared" si="23"/>
        <v>0</v>
      </c>
      <c r="AG81" s="28">
        <f t="shared" si="23"/>
        <v>0</v>
      </c>
      <c r="AH81" s="28">
        <f t="shared" si="23"/>
        <v>0</v>
      </c>
      <c r="AI81" s="28">
        <f t="shared" si="23"/>
        <v>0</v>
      </c>
      <c r="AJ81" s="28">
        <f t="shared" si="23"/>
        <v>0</v>
      </c>
      <c r="AK81" s="28">
        <f t="shared" si="23"/>
        <v>0</v>
      </c>
      <c r="AL81" s="28">
        <f t="shared" si="23"/>
        <v>0</v>
      </c>
      <c r="AM81" s="28">
        <f t="shared" si="23"/>
        <v>0</v>
      </c>
      <c r="AN81" s="28">
        <f t="shared" si="23"/>
        <v>0</v>
      </c>
      <c r="AO81" s="28">
        <f t="shared" si="23"/>
        <v>0</v>
      </c>
      <c r="AP81" s="28">
        <f t="shared" si="23"/>
        <v>0</v>
      </c>
      <c r="AQ81" s="28">
        <f t="shared" si="23"/>
        <v>0</v>
      </c>
      <c r="AR81" s="28">
        <f t="shared" si="23"/>
        <v>0</v>
      </c>
      <c r="AS81" s="28">
        <f t="shared" si="23"/>
        <v>0</v>
      </c>
      <c r="AT81" s="28">
        <f t="shared" si="23"/>
        <v>0</v>
      </c>
      <c r="AU81" s="28">
        <f t="shared" si="23"/>
        <v>0</v>
      </c>
    </row>
    <row r="82" spans="2:47">
      <c r="B82" s="27" t="s">
        <v>396</v>
      </c>
      <c r="C82" s="28" t="s">
        <v>512</v>
      </c>
      <c r="D82" s="28">
        <f t="shared" ref="D82:AU82" si="24">+VLOOKUP($B82,Precios,D$68-2014,FALSE)*D50/1000000</f>
        <v>0</v>
      </c>
      <c r="E82" s="28">
        <f t="shared" si="24"/>
        <v>0</v>
      </c>
      <c r="F82" s="28">
        <f t="shared" si="24"/>
        <v>0</v>
      </c>
      <c r="G82" s="28">
        <f t="shared" si="24"/>
        <v>0</v>
      </c>
      <c r="H82" s="28">
        <f t="shared" si="24"/>
        <v>0</v>
      </c>
      <c r="I82" s="28">
        <f t="shared" si="24"/>
        <v>0</v>
      </c>
      <c r="J82" s="28">
        <f t="shared" si="24"/>
        <v>0</v>
      </c>
      <c r="K82" s="28">
        <f t="shared" si="24"/>
        <v>0</v>
      </c>
      <c r="L82" s="28">
        <f t="shared" si="24"/>
        <v>0</v>
      </c>
      <c r="M82" s="28">
        <f t="shared" si="24"/>
        <v>0</v>
      </c>
      <c r="N82" s="28">
        <f t="shared" si="24"/>
        <v>0</v>
      </c>
      <c r="O82" s="28">
        <f t="shared" si="24"/>
        <v>0</v>
      </c>
      <c r="P82" s="28">
        <f t="shared" si="24"/>
        <v>0</v>
      </c>
      <c r="Q82" s="28">
        <f t="shared" si="24"/>
        <v>0</v>
      </c>
      <c r="R82" s="28">
        <f t="shared" si="24"/>
        <v>0</v>
      </c>
      <c r="S82" s="28">
        <f t="shared" si="24"/>
        <v>0</v>
      </c>
      <c r="T82" s="28">
        <f t="shared" si="24"/>
        <v>0</v>
      </c>
      <c r="U82" s="28">
        <f t="shared" si="24"/>
        <v>0</v>
      </c>
      <c r="V82" s="28">
        <f t="shared" si="24"/>
        <v>0</v>
      </c>
      <c r="W82" s="28">
        <f t="shared" si="24"/>
        <v>0</v>
      </c>
      <c r="X82" s="28">
        <f t="shared" si="24"/>
        <v>0</v>
      </c>
      <c r="Y82" s="28">
        <f t="shared" si="24"/>
        <v>0</v>
      </c>
      <c r="Z82" s="28">
        <f t="shared" si="24"/>
        <v>0</v>
      </c>
      <c r="AA82" s="28">
        <f t="shared" si="24"/>
        <v>0</v>
      </c>
      <c r="AB82" s="28">
        <f t="shared" si="24"/>
        <v>0</v>
      </c>
      <c r="AC82" s="28">
        <f t="shared" si="24"/>
        <v>0</v>
      </c>
      <c r="AD82" s="28">
        <f t="shared" si="24"/>
        <v>0</v>
      </c>
      <c r="AE82" s="28">
        <f t="shared" si="24"/>
        <v>0</v>
      </c>
      <c r="AF82" s="28">
        <f t="shared" si="24"/>
        <v>0</v>
      </c>
      <c r="AG82" s="28">
        <f t="shared" si="24"/>
        <v>0</v>
      </c>
      <c r="AH82" s="28">
        <f t="shared" si="24"/>
        <v>0</v>
      </c>
      <c r="AI82" s="28">
        <f t="shared" si="24"/>
        <v>0</v>
      </c>
      <c r="AJ82" s="28">
        <f t="shared" si="24"/>
        <v>0</v>
      </c>
      <c r="AK82" s="28">
        <f t="shared" si="24"/>
        <v>0</v>
      </c>
      <c r="AL82" s="28">
        <f t="shared" si="24"/>
        <v>0</v>
      </c>
      <c r="AM82" s="28">
        <f t="shared" si="24"/>
        <v>0</v>
      </c>
      <c r="AN82" s="28">
        <f t="shared" si="24"/>
        <v>0</v>
      </c>
      <c r="AO82" s="28">
        <f t="shared" si="24"/>
        <v>0</v>
      </c>
      <c r="AP82" s="28">
        <f t="shared" si="24"/>
        <v>0</v>
      </c>
      <c r="AQ82" s="28">
        <f t="shared" si="24"/>
        <v>0</v>
      </c>
      <c r="AR82" s="28">
        <f t="shared" si="24"/>
        <v>0</v>
      </c>
      <c r="AS82" s="28">
        <f t="shared" si="24"/>
        <v>0</v>
      </c>
      <c r="AT82" s="28">
        <f t="shared" si="24"/>
        <v>0</v>
      </c>
      <c r="AU82" s="28">
        <f t="shared" si="24"/>
        <v>0</v>
      </c>
    </row>
    <row r="83" spans="2:47">
      <c r="B83" s="27" t="s">
        <v>501</v>
      </c>
      <c r="C83" s="29" t="s">
        <v>526</v>
      </c>
      <c r="D83" s="30">
        <f t="shared" ref="D83:AU83" si="25">SUM(D69:D82)</f>
        <v>0</v>
      </c>
      <c r="E83" s="30">
        <f t="shared" si="25"/>
        <v>0</v>
      </c>
      <c r="F83" s="30">
        <f t="shared" si="25"/>
        <v>0</v>
      </c>
      <c r="G83" s="30">
        <f t="shared" si="25"/>
        <v>0</v>
      </c>
      <c r="H83" s="30">
        <f t="shared" si="25"/>
        <v>0</v>
      </c>
      <c r="I83" s="30">
        <f t="shared" si="25"/>
        <v>0</v>
      </c>
      <c r="J83" s="30">
        <f t="shared" si="25"/>
        <v>0</v>
      </c>
      <c r="K83" s="30">
        <f t="shared" si="25"/>
        <v>0</v>
      </c>
      <c r="L83" s="30">
        <f t="shared" si="25"/>
        <v>0</v>
      </c>
      <c r="M83" s="30">
        <f t="shared" si="25"/>
        <v>87.647925909515124</v>
      </c>
      <c r="N83" s="30">
        <f t="shared" si="25"/>
        <v>181.73475348631771</v>
      </c>
      <c r="O83" s="30">
        <f t="shared" si="25"/>
        <v>282.99136405282366</v>
      </c>
      <c r="P83" s="30">
        <f t="shared" si="25"/>
        <v>388.24353392428719</v>
      </c>
      <c r="Q83" s="30">
        <f t="shared" si="25"/>
        <v>502.91977294884941</v>
      </c>
      <c r="R83" s="30">
        <f t="shared" si="25"/>
        <v>620.4516370812363</v>
      </c>
      <c r="S83" s="30">
        <f t="shared" si="25"/>
        <v>735.98700094235085</v>
      </c>
      <c r="T83" s="30">
        <f t="shared" si="25"/>
        <v>858.32738503277585</v>
      </c>
      <c r="U83" s="30">
        <f t="shared" si="25"/>
        <v>973.80259428741294</v>
      </c>
      <c r="V83" s="30">
        <f t="shared" si="25"/>
        <v>976.97687518534349</v>
      </c>
      <c r="W83" s="30">
        <f t="shared" si="25"/>
        <v>965.53665251702989</v>
      </c>
      <c r="X83" s="30">
        <f t="shared" si="25"/>
        <v>969.48925468877837</v>
      </c>
      <c r="Y83" s="30">
        <f t="shared" si="25"/>
        <v>971.2887714908926</v>
      </c>
      <c r="Z83" s="30">
        <f t="shared" si="25"/>
        <v>952.68816876158144</v>
      </c>
      <c r="AA83" s="30">
        <f t="shared" si="25"/>
        <v>958.80243598400921</v>
      </c>
      <c r="AB83" s="30">
        <f t="shared" si="25"/>
        <v>955.80037626443197</v>
      </c>
      <c r="AC83" s="30">
        <f t="shared" si="25"/>
        <v>949.90664366410078</v>
      </c>
      <c r="AD83" s="30">
        <f t="shared" si="25"/>
        <v>959.4585723158475</v>
      </c>
      <c r="AE83" s="30">
        <f t="shared" si="25"/>
        <v>956.83161437022693</v>
      </c>
      <c r="AF83" s="30">
        <f t="shared" si="25"/>
        <v>926.79592199410877</v>
      </c>
      <c r="AG83" s="30">
        <f t="shared" si="25"/>
        <v>928.00700815631762</v>
      </c>
      <c r="AH83" s="30">
        <f t="shared" si="25"/>
        <v>919.28978810445733</v>
      </c>
      <c r="AI83" s="30">
        <f t="shared" si="25"/>
        <v>907.14575910560063</v>
      </c>
      <c r="AJ83" s="30">
        <f t="shared" si="25"/>
        <v>888.09185088502522</v>
      </c>
      <c r="AK83" s="30">
        <f t="shared" si="25"/>
        <v>868.84126832423897</v>
      </c>
      <c r="AL83" s="30">
        <f t="shared" si="25"/>
        <v>863.17488516753565</v>
      </c>
      <c r="AM83" s="30">
        <f t="shared" si="25"/>
        <v>857.53589418068987</v>
      </c>
      <c r="AN83" s="30">
        <f t="shared" si="25"/>
        <v>851.92301116698491</v>
      </c>
      <c r="AO83" s="30">
        <f t="shared" si="25"/>
        <v>846.33376008777748</v>
      </c>
      <c r="AP83" s="30">
        <f t="shared" si="25"/>
        <v>840.76603313001237</v>
      </c>
      <c r="AQ83" s="30">
        <f t="shared" si="25"/>
        <v>835.21856890210495</v>
      </c>
      <c r="AR83" s="30">
        <f t="shared" si="25"/>
        <v>829.69112123645311</v>
      </c>
      <c r="AS83" s="30">
        <f t="shared" si="25"/>
        <v>824.18328808842784</v>
      </c>
      <c r="AT83" s="30">
        <f t="shared" si="25"/>
        <v>818.69445417440932</v>
      </c>
      <c r="AU83" s="30">
        <f t="shared" si="25"/>
        <v>813.22376520041439</v>
      </c>
    </row>
    <row r="85" spans="2:47">
      <c r="B85" s="24" t="s">
        <v>513</v>
      </c>
      <c r="C85" s="30" t="s">
        <v>526</v>
      </c>
      <c r="D85" s="30">
        <f>+NPV(Td,G83:AK83)</f>
        <v>6258.4197322103719</v>
      </c>
      <c r="E85" s="30">
        <f>+NPV(Td,K83:Q83)</f>
        <v>1037.1761890554751</v>
      </c>
    </row>
    <row r="87" spans="2:47">
      <c r="B87" s="24" t="s">
        <v>667</v>
      </c>
      <c r="C87" s="25" t="s">
        <v>422</v>
      </c>
      <c r="D87" s="25">
        <v>2017</v>
      </c>
      <c r="E87" s="25">
        <v>2018</v>
      </c>
      <c r="F87" s="25">
        <v>2019</v>
      </c>
      <c r="G87" s="25">
        <v>2020</v>
      </c>
      <c r="H87" s="25">
        <v>2021</v>
      </c>
      <c r="I87" s="25">
        <v>2022</v>
      </c>
      <c r="J87" s="25">
        <v>2023</v>
      </c>
      <c r="K87" s="25">
        <v>2024</v>
      </c>
      <c r="L87" s="25">
        <v>2025</v>
      </c>
      <c r="M87" s="25">
        <v>2026</v>
      </c>
      <c r="N87" s="25">
        <v>2027</v>
      </c>
      <c r="O87" s="25">
        <v>2028</v>
      </c>
      <c r="P87" s="25">
        <v>2029</v>
      </c>
      <c r="Q87" s="25">
        <v>2030</v>
      </c>
      <c r="R87" s="25">
        <v>2031</v>
      </c>
      <c r="S87" s="25">
        <v>2032</v>
      </c>
      <c r="T87" s="25">
        <v>2033</v>
      </c>
      <c r="U87" s="25">
        <v>2034</v>
      </c>
      <c r="V87" s="25">
        <v>2035</v>
      </c>
      <c r="W87" s="25">
        <v>2036</v>
      </c>
      <c r="X87" s="25">
        <v>2037</v>
      </c>
      <c r="Y87" s="25">
        <v>2038</v>
      </c>
      <c r="Z87" s="25">
        <v>2039</v>
      </c>
      <c r="AA87" s="25">
        <v>2040</v>
      </c>
      <c r="AB87" s="25">
        <v>2041</v>
      </c>
      <c r="AC87" s="25">
        <v>2042</v>
      </c>
      <c r="AD87" s="25">
        <v>2043</v>
      </c>
      <c r="AE87" s="25">
        <v>2044</v>
      </c>
      <c r="AF87" s="25">
        <v>2045</v>
      </c>
      <c r="AG87" s="25">
        <v>2046</v>
      </c>
      <c r="AH87" s="25">
        <v>2047</v>
      </c>
      <c r="AI87" s="25">
        <v>2048</v>
      </c>
      <c r="AJ87" s="25">
        <v>2049</v>
      </c>
      <c r="AK87" s="25">
        <v>2050</v>
      </c>
      <c r="AL87" s="25">
        <v>2051</v>
      </c>
      <c r="AM87" s="25">
        <v>2052</v>
      </c>
      <c r="AN87" s="25">
        <v>2053</v>
      </c>
      <c r="AO87" s="25">
        <v>2054</v>
      </c>
      <c r="AP87" s="25">
        <v>2055</v>
      </c>
      <c r="AQ87" s="25">
        <v>2056</v>
      </c>
      <c r="AR87" s="25">
        <v>2057</v>
      </c>
      <c r="AS87" s="25">
        <v>2058</v>
      </c>
      <c r="AT87" s="25">
        <v>2059</v>
      </c>
      <c r="AU87" s="25">
        <v>2060</v>
      </c>
    </row>
    <row r="88" spans="2:47">
      <c r="B88" s="27" t="s">
        <v>668</v>
      </c>
      <c r="C88" s="28" t="s">
        <v>663</v>
      </c>
      <c r="D88" s="28"/>
      <c r="E88" s="28">
        <v>0</v>
      </c>
      <c r="F88" s="28">
        <v>0</v>
      </c>
      <c r="G88" s="28">
        <v>0</v>
      </c>
      <c r="H88" s="28">
        <v>0</v>
      </c>
      <c r="I88" s="28">
        <v>0</v>
      </c>
      <c r="J88" s="28">
        <v>0</v>
      </c>
      <c r="K88" s="28">
        <v>0</v>
      </c>
      <c r="L88" s="28">
        <v>0</v>
      </c>
      <c r="M88" s="28">
        <v>67685.983104394545</v>
      </c>
      <c r="N88" s="28">
        <v>71820.560591129324</v>
      </c>
      <c r="O88" s="28">
        <v>75815.388353520364</v>
      </c>
      <c r="P88" s="28">
        <v>79396.728379509237</v>
      </c>
      <c r="Q88" s="28">
        <v>82567.642075659358</v>
      </c>
      <c r="R88" s="28">
        <v>84958.7513132288</v>
      </c>
      <c r="S88" s="28">
        <v>86821.012983270048</v>
      </c>
      <c r="T88" s="28">
        <v>88048.148754515336</v>
      </c>
      <c r="U88" s="28">
        <v>88999.520796789904</v>
      </c>
      <c r="V88" s="28">
        <v>7545.8031817810843</v>
      </c>
      <c r="W88" s="28">
        <v>0</v>
      </c>
      <c r="X88" s="28">
        <v>0</v>
      </c>
      <c r="Y88" s="28">
        <v>0</v>
      </c>
      <c r="Z88" s="28">
        <v>0</v>
      </c>
      <c r="AA88" s="28">
        <v>0</v>
      </c>
      <c r="AB88" s="28">
        <v>0</v>
      </c>
      <c r="AC88" s="28">
        <v>0</v>
      </c>
      <c r="AD88" s="28">
        <v>0</v>
      </c>
      <c r="AE88" s="28">
        <v>0</v>
      </c>
      <c r="AF88" s="28">
        <v>0</v>
      </c>
      <c r="AG88" s="28">
        <v>0</v>
      </c>
      <c r="AH88" s="28">
        <v>0</v>
      </c>
      <c r="AI88" s="28">
        <v>0</v>
      </c>
      <c r="AJ88" s="28">
        <v>0</v>
      </c>
      <c r="AK88" s="28">
        <v>0</v>
      </c>
      <c r="AL88" s="28">
        <v>0</v>
      </c>
      <c r="AM88" s="28">
        <v>0</v>
      </c>
      <c r="AN88" s="28">
        <v>0</v>
      </c>
      <c r="AO88" s="28">
        <v>0</v>
      </c>
      <c r="AP88" s="28">
        <v>0</v>
      </c>
      <c r="AQ88" s="28">
        <v>0</v>
      </c>
      <c r="AR88" s="28">
        <v>0</v>
      </c>
      <c r="AS88" s="28">
        <v>0</v>
      </c>
      <c r="AT88" s="28">
        <v>0</v>
      </c>
      <c r="AU88" s="28">
        <v>0</v>
      </c>
    </row>
    <row r="89" spans="2:47">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row>
    <row r="90" spans="2:47">
      <c r="B90" s="27" t="s">
        <v>490</v>
      </c>
      <c r="C90" s="28" t="s">
        <v>491</v>
      </c>
      <c r="D90" s="28">
        <v>10</v>
      </c>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row>
    <row r="92" spans="2:47">
      <c r="B92" s="24" t="s">
        <v>669</v>
      </c>
      <c r="C92" s="25" t="s">
        <v>422</v>
      </c>
      <c r="D92" s="25">
        <v>2017</v>
      </c>
      <c r="E92" s="25">
        <v>2018</v>
      </c>
      <c r="F92" s="25">
        <v>2019</v>
      </c>
      <c r="G92" s="25">
        <v>2020</v>
      </c>
      <c r="H92" s="25">
        <v>2021</v>
      </c>
      <c r="I92" s="25">
        <v>2022</v>
      </c>
      <c r="J92" s="25">
        <v>2023</v>
      </c>
      <c r="K92" s="25">
        <v>2024</v>
      </c>
      <c r="L92" s="25">
        <v>2025</v>
      </c>
      <c r="M92" s="25">
        <v>2026</v>
      </c>
      <c r="N92" s="25">
        <v>2027</v>
      </c>
      <c r="O92" s="25">
        <v>2028</v>
      </c>
      <c r="P92" s="25">
        <v>2029</v>
      </c>
      <c r="Q92" s="25">
        <v>2030</v>
      </c>
      <c r="R92" s="25">
        <v>2031</v>
      </c>
      <c r="S92" s="25">
        <v>2032</v>
      </c>
      <c r="T92" s="25">
        <v>2033</v>
      </c>
      <c r="U92" s="25">
        <v>2034</v>
      </c>
      <c r="V92" s="25">
        <v>2035</v>
      </c>
      <c r="W92" s="25">
        <v>2036</v>
      </c>
      <c r="X92" s="25">
        <v>2037</v>
      </c>
      <c r="Y92" s="25">
        <v>2038</v>
      </c>
      <c r="Z92" s="25">
        <v>2039</v>
      </c>
      <c r="AA92" s="25">
        <v>2040</v>
      </c>
      <c r="AB92" s="25">
        <v>2041</v>
      </c>
      <c r="AC92" s="25">
        <v>2042</v>
      </c>
      <c r="AD92" s="25">
        <v>2043</v>
      </c>
      <c r="AE92" s="25">
        <v>2044</v>
      </c>
      <c r="AF92" s="25">
        <v>2045</v>
      </c>
      <c r="AG92" s="25">
        <v>2046</v>
      </c>
      <c r="AH92" s="25">
        <v>2047</v>
      </c>
      <c r="AI92" s="25">
        <v>2048</v>
      </c>
      <c r="AJ92" s="25">
        <v>2049</v>
      </c>
      <c r="AK92" s="25">
        <v>2050</v>
      </c>
      <c r="AL92" s="25">
        <v>2051</v>
      </c>
      <c r="AM92" s="25">
        <v>2052</v>
      </c>
      <c r="AN92" s="25">
        <v>2053</v>
      </c>
      <c r="AO92" s="25">
        <v>2054</v>
      </c>
      <c r="AP92" s="25">
        <v>2055</v>
      </c>
      <c r="AQ92" s="25">
        <v>2056</v>
      </c>
      <c r="AR92" s="25">
        <v>2057</v>
      </c>
      <c r="AS92" s="25">
        <v>2058</v>
      </c>
      <c r="AT92" s="25">
        <v>2059</v>
      </c>
      <c r="AU92" s="25">
        <v>2060</v>
      </c>
    </row>
    <row r="93" spans="2:47">
      <c r="B93" s="27" t="s">
        <v>670</v>
      </c>
      <c r="C93" s="26" t="s">
        <v>657</v>
      </c>
      <c r="D93" s="28">
        <v>35581.82569216445</v>
      </c>
      <c r="E93" s="28">
        <v>32661.825692164453</v>
      </c>
      <c r="F93" s="28">
        <v>24501.825692164453</v>
      </c>
      <c r="G93" s="28">
        <v>21101.825692164453</v>
      </c>
      <c r="H93" s="28">
        <v>19031.825692164453</v>
      </c>
      <c r="I93" s="28">
        <v>18141.825692164453</v>
      </c>
      <c r="J93" s="28">
        <v>16621.825692164453</v>
      </c>
      <c r="K93" s="28">
        <v>16621.825692164453</v>
      </c>
      <c r="L93" s="28">
        <v>16621.825692164453</v>
      </c>
      <c r="M93" s="28">
        <v>16244.839762359461</v>
      </c>
      <c r="N93" s="28">
        <v>15301.717813278985</v>
      </c>
      <c r="O93" s="28">
        <v>14492.090856324696</v>
      </c>
      <c r="P93" s="28">
        <v>13341.825692164453</v>
      </c>
      <c r="Q93" s="28">
        <v>13200.413875884336</v>
      </c>
      <c r="R93" s="28">
        <v>12688.21775791192</v>
      </c>
      <c r="S93" s="28">
        <v>12248.520871669243</v>
      </c>
      <c r="T93" s="28">
        <v>12061.825692164453</v>
      </c>
      <c r="U93" s="28">
        <v>12061.825692164453</v>
      </c>
      <c r="V93" s="28">
        <v>12061.825692164453</v>
      </c>
      <c r="W93" s="28">
        <v>12061.825692164453</v>
      </c>
      <c r="X93" s="28">
        <v>12061.825692164453</v>
      </c>
      <c r="Y93" s="28">
        <v>12061.825692164453</v>
      </c>
      <c r="Z93" s="28">
        <v>12061.825692164453</v>
      </c>
      <c r="AA93" s="28">
        <v>12061.825692164453</v>
      </c>
      <c r="AB93" s="28">
        <v>12061.825692164453</v>
      </c>
      <c r="AC93" s="28">
        <v>12061.825692164453</v>
      </c>
      <c r="AD93" s="28">
        <v>12061.825692164453</v>
      </c>
      <c r="AE93" s="28">
        <v>12061.825692164453</v>
      </c>
      <c r="AF93" s="28">
        <v>12061.825692164453</v>
      </c>
      <c r="AG93" s="28">
        <v>12061.825692164453</v>
      </c>
      <c r="AH93" s="28">
        <v>12061.825692164453</v>
      </c>
      <c r="AI93" s="28">
        <v>12061.825692164453</v>
      </c>
      <c r="AJ93" s="28">
        <v>12061.825692164453</v>
      </c>
      <c r="AK93" s="28">
        <v>12061.825692164453</v>
      </c>
      <c r="AL93" s="28">
        <v>12061.825692164453</v>
      </c>
      <c r="AM93" s="28">
        <v>12061.825692164453</v>
      </c>
      <c r="AN93" s="28">
        <v>12061.825692164453</v>
      </c>
      <c r="AO93" s="28">
        <v>12061.825692164453</v>
      </c>
      <c r="AP93" s="28">
        <v>12061.825692164453</v>
      </c>
      <c r="AQ93" s="28">
        <v>12061.825692164453</v>
      </c>
      <c r="AR93" s="28">
        <v>12061.825692164453</v>
      </c>
      <c r="AS93" s="28">
        <v>12061.825692164453</v>
      </c>
      <c r="AT93" s="28">
        <v>12061.825692164453</v>
      </c>
      <c r="AU93" s="28">
        <v>12061.825692164453</v>
      </c>
    </row>
    <row r="95" spans="2:47">
      <c r="B95" s="24" t="s">
        <v>475</v>
      </c>
      <c r="C95" s="25" t="s">
        <v>422</v>
      </c>
      <c r="D95" s="25">
        <v>2017</v>
      </c>
      <c r="E95" s="25">
        <v>2018</v>
      </c>
      <c r="F95" s="25">
        <v>2019</v>
      </c>
      <c r="G95" s="25">
        <v>2020</v>
      </c>
      <c r="H95" s="25">
        <v>2021</v>
      </c>
      <c r="I95" s="25">
        <v>2022</v>
      </c>
      <c r="J95" s="25">
        <v>2023</v>
      </c>
      <c r="K95" s="25">
        <v>2024</v>
      </c>
      <c r="L95" s="25">
        <v>2025</v>
      </c>
      <c r="M95" s="25">
        <v>2026</v>
      </c>
      <c r="N95" s="25">
        <v>2027</v>
      </c>
      <c r="O95" s="25">
        <v>2028</v>
      </c>
      <c r="P95" s="25">
        <v>2029</v>
      </c>
      <c r="Q95" s="25">
        <v>2030</v>
      </c>
      <c r="R95" s="25">
        <v>2031</v>
      </c>
      <c r="S95" s="25">
        <v>2032</v>
      </c>
      <c r="T95" s="25">
        <v>2033</v>
      </c>
      <c r="U95" s="25">
        <v>2034</v>
      </c>
      <c r="V95" s="25">
        <v>2035</v>
      </c>
      <c r="W95" s="25">
        <v>2036</v>
      </c>
      <c r="X95" s="25">
        <v>2037</v>
      </c>
      <c r="Y95" s="25">
        <v>2038</v>
      </c>
      <c r="Z95" s="25">
        <v>2039</v>
      </c>
      <c r="AA95" s="25">
        <v>2040</v>
      </c>
      <c r="AB95" s="25">
        <v>2041</v>
      </c>
      <c r="AC95" s="25">
        <v>2042</v>
      </c>
      <c r="AD95" s="25">
        <v>2043</v>
      </c>
      <c r="AE95" s="25">
        <v>2044</v>
      </c>
      <c r="AF95" s="25">
        <v>2045</v>
      </c>
      <c r="AG95" s="25">
        <v>2046</v>
      </c>
      <c r="AH95" s="25">
        <v>2047</v>
      </c>
      <c r="AI95" s="25">
        <v>2048</v>
      </c>
      <c r="AJ95" s="25">
        <v>2049</v>
      </c>
      <c r="AK95" s="25">
        <v>2050</v>
      </c>
      <c r="AL95" s="25">
        <v>2051</v>
      </c>
      <c r="AM95" s="25">
        <v>2052</v>
      </c>
      <c r="AN95" s="25">
        <v>2053</v>
      </c>
      <c r="AO95" s="25">
        <v>2054</v>
      </c>
      <c r="AP95" s="25">
        <v>2055</v>
      </c>
      <c r="AQ95" s="25">
        <v>2056</v>
      </c>
      <c r="AR95" s="25">
        <v>2057</v>
      </c>
      <c r="AS95" s="25">
        <v>2058</v>
      </c>
      <c r="AT95" s="25">
        <v>2059</v>
      </c>
      <c r="AU95" s="25">
        <v>2060</v>
      </c>
    </row>
    <row r="96" spans="2:47">
      <c r="B96" s="27" t="s">
        <v>501</v>
      </c>
      <c r="C96" s="29" t="s">
        <v>526</v>
      </c>
      <c r="D96" s="30">
        <f>+D148*D93/1000000</f>
        <v>0</v>
      </c>
      <c r="E96" s="30">
        <f t="shared" ref="E96:AU96" si="26">+E148*E93/1000000</f>
        <v>0</v>
      </c>
      <c r="F96" s="30">
        <f t="shared" si="26"/>
        <v>0</v>
      </c>
      <c r="G96" s="30">
        <f t="shared" si="26"/>
        <v>0</v>
      </c>
      <c r="H96" s="30">
        <f t="shared" si="26"/>
        <v>0</v>
      </c>
      <c r="I96" s="30">
        <f t="shared" si="26"/>
        <v>0</v>
      </c>
      <c r="J96" s="30">
        <f t="shared" si="26"/>
        <v>0</v>
      </c>
      <c r="K96" s="30">
        <f t="shared" si="26"/>
        <v>0</v>
      </c>
      <c r="L96" s="30">
        <f t="shared" si="26"/>
        <v>0</v>
      </c>
      <c r="M96" s="30">
        <f t="shared" si="26"/>
        <v>1099.5479496886592</v>
      </c>
      <c r="N96" s="30">
        <f t="shared" si="26"/>
        <v>1098.9779513569663</v>
      </c>
      <c r="O96" s="30">
        <f t="shared" si="26"/>
        <v>1098.7234963267583</v>
      </c>
      <c r="P96" s="30">
        <f t="shared" si="26"/>
        <v>1059.2973105675389</v>
      </c>
      <c r="Q96" s="30">
        <f t="shared" si="26"/>
        <v>1089.9270481545852</v>
      </c>
      <c r="R96" s="30">
        <f t="shared" si="26"/>
        <v>1077.9751371025325</v>
      </c>
      <c r="S96" s="30">
        <f t="shared" si="26"/>
        <v>1063.4289896250496</v>
      </c>
      <c r="T96" s="30">
        <f t="shared" si="26"/>
        <v>1062.0214227947306</v>
      </c>
      <c r="U96" s="30">
        <f t="shared" si="26"/>
        <v>1073.4967065370449</v>
      </c>
      <c r="V96" s="30">
        <f t="shared" si="26"/>
        <v>91.01616268602335</v>
      </c>
      <c r="W96" s="30">
        <f t="shared" si="26"/>
        <v>816.41653000799522</v>
      </c>
      <c r="X96" s="30">
        <f t="shared" si="26"/>
        <v>866.28708296373748</v>
      </c>
      <c r="Y96" s="30">
        <f t="shared" si="26"/>
        <v>914.4719991039176</v>
      </c>
      <c r="Z96" s="30">
        <f t="shared" si="26"/>
        <v>957.66949824176709</v>
      </c>
      <c r="AA96" s="30">
        <f t="shared" si="26"/>
        <v>995.91650652962676</v>
      </c>
      <c r="AB96" s="30">
        <f t="shared" si="26"/>
        <v>1024.7576493641136</v>
      </c>
      <c r="AC96" s="30">
        <f t="shared" si="26"/>
        <v>1047.2199250213503</v>
      </c>
      <c r="AD96" s="30">
        <f t="shared" si="26"/>
        <v>1062.0214227947306</v>
      </c>
      <c r="AE96" s="30">
        <f t="shared" si="26"/>
        <v>1073.4967065370449</v>
      </c>
      <c r="AF96" s="30">
        <f t="shared" si="26"/>
        <v>91.01616268602335</v>
      </c>
      <c r="AG96" s="30">
        <f t="shared" si="26"/>
        <v>816.41653000799522</v>
      </c>
      <c r="AH96" s="30">
        <f t="shared" si="26"/>
        <v>866.28708296373748</v>
      </c>
      <c r="AI96" s="30">
        <f t="shared" si="26"/>
        <v>914.4719991039176</v>
      </c>
      <c r="AJ96" s="30">
        <f t="shared" si="26"/>
        <v>957.66949824176709</v>
      </c>
      <c r="AK96" s="30">
        <f t="shared" si="26"/>
        <v>995.91650652962676</v>
      </c>
      <c r="AL96" s="30">
        <f t="shared" si="26"/>
        <v>1024.7576493641136</v>
      </c>
      <c r="AM96" s="30">
        <f t="shared" si="26"/>
        <v>1047.2199250213503</v>
      </c>
      <c r="AN96" s="30">
        <f t="shared" si="26"/>
        <v>1062.0214227947306</v>
      </c>
      <c r="AO96" s="30">
        <f t="shared" si="26"/>
        <v>1073.4967065370449</v>
      </c>
      <c r="AP96" s="30">
        <f t="shared" si="26"/>
        <v>91.01616268602335</v>
      </c>
      <c r="AQ96" s="30">
        <f t="shared" si="26"/>
        <v>816.41653000799522</v>
      </c>
      <c r="AR96" s="30">
        <f t="shared" si="26"/>
        <v>866.28708296373748</v>
      </c>
      <c r="AS96" s="30">
        <f t="shared" si="26"/>
        <v>914.4719991039176</v>
      </c>
      <c r="AT96" s="30">
        <f t="shared" si="26"/>
        <v>957.66949824176709</v>
      </c>
      <c r="AU96" s="30">
        <f t="shared" si="26"/>
        <v>995.91650652962676</v>
      </c>
    </row>
    <row r="98" spans="2:47">
      <c r="B98" s="24" t="s">
        <v>527</v>
      </c>
      <c r="C98" s="30" t="s">
        <v>512</v>
      </c>
      <c r="D98" s="30">
        <f>+NPV(Td,G96:AK96)</f>
        <v>8653.8836091150952</v>
      </c>
      <c r="E98" s="30">
        <f>+NPV(Td,K96:Q96)</f>
        <v>4086.3517860841125</v>
      </c>
    </row>
    <row r="100" spans="2:47" ht="14.1" thickBot="1"/>
    <row r="101" spans="2:47" ht="15.95" thickBot="1">
      <c r="B101" s="214" t="s">
        <v>528</v>
      </c>
      <c r="C101" s="215"/>
      <c r="D101" s="215"/>
      <c r="E101" s="215"/>
      <c r="F101" s="216"/>
    </row>
    <row r="103" spans="2:47">
      <c r="B103" s="24" t="s">
        <v>667</v>
      </c>
      <c r="C103" s="25" t="s">
        <v>422</v>
      </c>
      <c r="D103" s="25">
        <v>2017</v>
      </c>
      <c r="E103" s="25">
        <v>2018</v>
      </c>
      <c r="F103" s="25">
        <v>2019</v>
      </c>
      <c r="G103" s="25">
        <v>2020</v>
      </c>
      <c r="H103" s="25">
        <v>2021</v>
      </c>
      <c r="I103" s="25">
        <v>2022</v>
      </c>
      <c r="J103" s="25">
        <v>2023</v>
      </c>
      <c r="K103" s="25">
        <v>2024</v>
      </c>
      <c r="L103" s="25">
        <v>2025</v>
      </c>
      <c r="M103" s="25">
        <v>2026</v>
      </c>
      <c r="N103" s="25">
        <v>2027</v>
      </c>
      <c r="O103" s="25">
        <v>2028</v>
      </c>
      <c r="P103" s="25">
        <v>2029</v>
      </c>
      <c r="Q103" s="25">
        <v>2030</v>
      </c>
      <c r="R103" s="25">
        <v>2031</v>
      </c>
      <c r="S103" s="25">
        <v>2032</v>
      </c>
      <c r="T103" s="25">
        <v>2033</v>
      </c>
      <c r="U103" s="25">
        <v>2034</v>
      </c>
      <c r="V103" s="25">
        <v>2035</v>
      </c>
      <c r="W103" s="25">
        <v>2036</v>
      </c>
      <c r="X103" s="25">
        <v>2037</v>
      </c>
      <c r="Y103" s="25">
        <v>2038</v>
      </c>
      <c r="Z103" s="25">
        <v>2039</v>
      </c>
      <c r="AA103" s="25">
        <v>2040</v>
      </c>
      <c r="AB103" s="25">
        <v>2041</v>
      </c>
      <c r="AC103" s="25">
        <v>2042</v>
      </c>
      <c r="AD103" s="25">
        <v>2043</v>
      </c>
      <c r="AE103" s="25">
        <v>2044</v>
      </c>
      <c r="AF103" s="25">
        <v>2045</v>
      </c>
      <c r="AG103" s="25">
        <v>2046</v>
      </c>
      <c r="AH103" s="25">
        <v>2047</v>
      </c>
      <c r="AI103" s="25">
        <v>2048</v>
      </c>
      <c r="AJ103" s="25">
        <v>2049</v>
      </c>
      <c r="AK103" s="25">
        <v>2050</v>
      </c>
      <c r="AL103" s="25">
        <v>2051</v>
      </c>
      <c r="AM103" s="25">
        <v>2052</v>
      </c>
      <c r="AN103" s="25">
        <v>2053</v>
      </c>
      <c r="AO103" s="25">
        <v>2054</v>
      </c>
      <c r="AP103" s="25">
        <v>2055</v>
      </c>
      <c r="AQ103" s="25">
        <v>2056</v>
      </c>
      <c r="AR103" s="25">
        <v>2057</v>
      </c>
      <c r="AS103" s="25">
        <v>2058</v>
      </c>
      <c r="AT103" s="25">
        <v>2059</v>
      </c>
      <c r="AU103" s="25">
        <v>2060</v>
      </c>
    </row>
    <row r="104" spans="2:47" hidden="1" outlineLevel="1">
      <c r="B104" s="25">
        <v>2017</v>
      </c>
      <c r="C104" s="98" cm="1">
        <f t="array" ref="C104:C147">+TRANSPOSE(D88:AU88)</f>
        <v>0</v>
      </c>
      <c r="D104" s="28">
        <f>+IF(D$103&lt;$B104,0,IF(MOD(D$103-$B104,$D$90)=0,1,0))*$C104</f>
        <v>0</v>
      </c>
      <c r="E104" s="28">
        <f t="shared" ref="E104:T119" si="27">+IF(E$103&lt;$B104,0,IF(MOD(E$103-$B104,$D$90)=0,1,0))*$C104</f>
        <v>0</v>
      </c>
      <c r="F104" s="28">
        <f t="shared" si="27"/>
        <v>0</v>
      </c>
      <c r="G104" s="28">
        <f t="shared" si="27"/>
        <v>0</v>
      </c>
      <c r="H104" s="28">
        <f t="shared" si="27"/>
        <v>0</v>
      </c>
      <c r="I104" s="28">
        <f t="shared" si="27"/>
        <v>0</v>
      </c>
      <c r="J104" s="28">
        <f t="shared" si="27"/>
        <v>0</v>
      </c>
      <c r="K104" s="28">
        <f t="shared" si="27"/>
        <v>0</v>
      </c>
      <c r="L104" s="28">
        <f t="shared" si="27"/>
        <v>0</v>
      </c>
      <c r="M104" s="28">
        <f t="shared" si="27"/>
        <v>0</v>
      </c>
      <c r="N104" s="28">
        <f t="shared" si="27"/>
        <v>0</v>
      </c>
      <c r="O104" s="28">
        <f t="shared" si="27"/>
        <v>0</v>
      </c>
      <c r="P104" s="28">
        <f t="shared" si="27"/>
        <v>0</v>
      </c>
      <c r="Q104" s="28">
        <f t="shared" si="27"/>
        <v>0</v>
      </c>
      <c r="R104" s="28">
        <f t="shared" si="27"/>
        <v>0</v>
      </c>
      <c r="S104" s="28">
        <f t="shared" si="27"/>
        <v>0</v>
      </c>
      <c r="T104" s="28">
        <f t="shared" si="27"/>
        <v>0</v>
      </c>
      <c r="U104" s="28">
        <f t="shared" ref="U104:AU113" si="28">+IF(U$103&lt;$B104,0,IF(MOD(U$103-$B104,$D$90)=0,1,0))*$C104</f>
        <v>0</v>
      </c>
      <c r="V104" s="28">
        <f t="shared" si="28"/>
        <v>0</v>
      </c>
      <c r="W104" s="28">
        <f t="shared" si="28"/>
        <v>0</v>
      </c>
      <c r="X104" s="28">
        <f t="shared" si="28"/>
        <v>0</v>
      </c>
      <c r="Y104" s="28">
        <f t="shared" si="28"/>
        <v>0</v>
      </c>
      <c r="Z104" s="28">
        <f t="shared" si="28"/>
        <v>0</v>
      </c>
      <c r="AA104" s="28">
        <f t="shared" si="28"/>
        <v>0</v>
      </c>
      <c r="AB104" s="28">
        <f t="shared" si="28"/>
        <v>0</v>
      </c>
      <c r="AC104" s="28">
        <f t="shared" si="28"/>
        <v>0</v>
      </c>
      <c r="AD104" s="28">
        <f t="shared" si="28"/>
        <v>0</v>
      </c>
      <c r="AE104" s="28">
        <f t="shared" si="28"/>
        <v>0</v>
      </c>
      <c r="AF104" s="28">
        <f t="shared" si="28"/>
        <v>0</v>
      </c>
      <c r="AG104" s="28">
        <f t="shared" si="28"/>
        <v>0</v>
      </c>
      <c r="AH104" s="28">
        <f t="shared" si="28"/>
        <v>0</v>
      </c>
      <c r="AI104" s="28">
        <f t="shared" si="28"/>
        <v>0</v>
      </c>
      <c r="AJ104" s="28">
        <f t="shared" si="28"/>
        <v>0</v>
      </c>
      <c r="AK104" s="28">
        <f t="shared" si="28"/>
        <v>0</v>
      </c>
      <c r="AL104" s="28">
        <f t="shared" si="28"/>
        <v>0</v>
      </c>
      <c r="AM104" s="28">
        <f t="shared" si="28"/>
        <v>0</v>
      </c>
      <c r="AN104" s="28">
        <f t="shared" si="28"/>
        <v>0</v>
      </c>
      <c r="AO104" s="28">
        <f t="shared" si="28"/>
        <v>0</v>
      </c>
      <c r="AP104" s="28">
        <f t="shared" si="28"/>
        <v>0</v>
      </c>
      <c r="AQ104" s="28">
        <f t="shared" si="28"/>
        <v>0</v>
      </c>
      <c r="AR104" s="28">
        <f t="shared" si="28"/>
        <v>0</v>
      </c>
      <c r="AS104" s="28">
        <f t="shared" si="28"/>
        <v>0</v>
      </c>
      <c r="AT104" s="28">
        <f t="shared" si="28"/>
        <v>0</v>
      </c>
      <c r="AU104" s="28">
        <f t="shared" si="28"/>
        <v>0</v>
      </c>
    </row>
    <row r="105" spans="2:47" hidden="1" outlineLevel="1">
      <c r="B105" s="25">
        <v>2018</v>
      </c>
      <c r="C105" s="98">
        <v>0</v>
      </c>
      <c r="D105" s="28">
        <f t="shared" ref="D105:P137" si="29">+IF(D$103&lt;$B105,0,IF(MOD(D$103-$B105,$D$90)=0,1,0))*$C105</f>
        <v>0</v>
      </c>
      <c r="E105" s="28">
        <f t="shared" si="27"/>
        <v>0</v>
      </c>
      <c r="F105" s="28">
        <f t="shared" si="27"/>
        <v>0</v>
      </c>
      <c r="G105" s="28">
        <f t="shared" si="27"/>
        <v>0</v>
      </c>
      <c r="H105" s="28">
        <f t="shared" si="27"/>
        <v>0</v>
      </c>
      <c r="I105" s="28">
        <f t="shared" si="27"/>
        <v>0</v>
      </c>
      <c r="J105" s="28">
        <f t="shared" si="27"/>
        <v>0</v>
      </c>
      <c r="K105" s="28">
        <f t="shared" si="27"/>
        <v>0</v>
      </c>
      <c r="L105" s="28">
        <f t="shared" si="27"/>
        <v>0</v>
      </c>
      <c r="M105" s="28">
        <f t="shared" si="27"/>
        <v>0</v>
      </c>
      <c r="N105" s="28">
        <f t="shared" si="27"/>
        <v>0</v>
      </c>
      <c r="O105" s="28">
        <f t="shared" si="27"/>
        <v>0</v>
      </c>
      <c r="P105" s="28">
        <f t="shared" si="27"/>
        <v>0</v>
      </c>
      <c r="Q105" s="28">
        <f t="shared" si="27"/>
        <v>0</v>
      </c>
      <c r="R105" s="28">
        <f t="shared" si="27"/>
        <v>0</v>
      </c>
      <c r="S105" s="28">
        <f t="shared" si="27"/>
        <v>0</v>
      </c>
      <c r="T105" s="28">
        <f t="shared" si="27"/>
        <v>0</v>
      </c>
      <c r="U105" s="28">
        <f t="shared" si="28"/>
        <v>0</v>
      </c>
      <c r="V105" s="28">
        <f t="shared" si="28"/>
        <v>0</v>
      </c>
      <c r="W105" s="28">
        <f t="shared" si="28"/>
        <v>0</v>
      </c>
      <c r="X105" s="28">
        <f t="shared" si="28"/>
        <v>0</v>
      </c>
      <c r="Y105" s="28">
        <f t="shared" si="28"/>
        <v>0</v>
      </c>
      <c r="Z105" s="28">
        <f t="shared" si="28"/>
        <v>0</v>
      </c>
      <c r="AA105" s="28">
        <f t="shared" si="28"/>
        <v>0</v>
      </c>
      <c r="AB105" s="28">
        <f t="shared" si="28"/>
        <v>0</v>
      </c>
      <c r="AC105" s="28">
        <f t="shared" si="28"/>
        <v>0</v>
      </c>
      <c r="AD105" s="28">
        <f t="shared" si="28"/>
        <v>0</v>
      </c>
      <c r="AE105" s="28">
        <f t="shared" si="28"/>
        <v>0</v>
      </c>
      <c r="AF105" s="28">
        <f t="shared" si="28"/>
        <v>0</v>
      </c>
      <c r="AG105" s="28">
        <f t="shared" si="28"/>
        <v>0</v>
      </c>
      <c r="AH105" s="28">
        <f t="shared" si="28"/>
        <v>0</v>
      </c>
      <c r="AI105" s="28">
        <f t="shared" si="28"/>
        <v>0</v>
      </c>
      <c r="AJ105" s="28">
        <f t="shared" si="28"/>
        <v>0</v>
      </c>
      <c r="AK105" s="28">
        <f t="shared" si="28"/>
        <v>0</v>
      </c>
      <c r="AL105" s="28">
        <f t="shared" si="28"/>
        <v>0</v>
      </c>
      <c r="AM105" s="28">
        <f t="shared" si="28"/>
        <v>0</v>
      </c>
      <c r="AN105" s="28">
        <f t="shared" si="28"/>
        <v>0</v>
      </c>
      <c r="AO105" s="28">
        <f t="shared" si="28"/>
        <v>0</v>
      </c>
      <c r="AP105" s="28">
        <f t="shared" si="28"/>
        <v>0</v>
      </c>
      <c r="AQ105" s="28">
        <f t="shared" si="28"/>
        <v>0</v>
      </c>
      <c r="AR105" s="28">
        <f t="shared" si="28"/>
        <v>0</v>
      </c>
      <c r="AS105" s="28">
        <f t="shared" si="28"/>
        <v>0</v>
      </c>
      <c r="AT105" s="28">
        <f t="shared" si="28"/>
        <v>0</v>
      </c>
      <c r="AU105" s="28">
        <f t="shared" si="28"/>
        <v>0</v>
      </c>
    </row>
    <row r="106" spans="2:47" hidden="1" outlineLevel="1">
      <c r="B106" s="25">
        <v>2019</v>
      </c>
      <c r="C106" s="98">
        <v>0</v>
      </c>
      <c r="D106" s="28">
        <f t="shared" si="29"/>
        <v>0</v>
      </c>
      <c r="E106" s="28">
        <f t="shared" si="27"/>
        <v>0</v>
      </c>
      <c r="F106" s="28">
        <f t="shared" si="27"/>
        <v>0</v>
      </c>
      <c r="G106" s="28">
        <f t="shared" si="27"/>
        <v>0</v>
      </c>
      <c r="H106" s="28">
        <f t="shared" si="27"/>
        <v>0</v>
      </c>
      <c r="I106" s="28">
        <f t="shared" si="27"/>
        <v>0</v>
      </c>
      <c r="J106" s="28">
        <f t="shared" si="27"/>
        <v>0</v>
      </c>
      <c r="K106" s="28">
        <f t="shared" si="27"/>
        <v>0</v>
      </c>
      <c r="L106" s="28">
        <f t="shared" si="27"/>
        <v>0</v>
      </c>
      <c r="M106" s="28">
        <f t="shared" si="27"/>
        <v>0</v>
      </c>
      <c r="N106" s="28">
        <f t="shared" si="27"/>
        <v>0</v>
      </c>
      <c r="O106" s="28">
        <f t="shared" si="27"/>
        <v>0</v>
      </c>
      <c r="P106" s="28">
        <f t="shared" si="27"/>
        <v>0</v>
      </c>
      <c r="Q106" s="28">
        <f t="shared" si="27"/>
        <v>0</v>
      </c>
      <c r="R106" s="28">
        <f t="shared" si="27"/>
        <v>0</v>
      </c>
      <c r="S106" s="28">
        <f t="shared" si="27"/>
        <v>0</v>
      </c>
      <c r="T106" s="28">
        <f t="shared" si="27"/>
        <v>0</v>
      </c>
      <c r="U106" s="28">
        <f t="shared" si="28"/>
        <v>0</v>
      </c>
      <c r="V106" s="28">
        <f t="shared" si="28"/>
        <v>0</v>
      </c>
      <c r="W106" s="28">
        <f t="shared" si="28"/>
        <v>0</v>
      </c>
      <c r="X106" s="28">
        <f t="shared" si="28"/>
        <v>0</v>
      </c>
      <c r="Y106" s="28">
        <f t="shared" si="28"/>
        <v>0</v>
      </c>
      <c r="Z106" s="28">
        <f t="shared" si="28"/>
        <v>0</v>
      </c>
      <c r="AA106" s="28">
        <f t="shared" si="28"/>
        <v>0</v>
      </c>
      <c r="AB106" s="28">
        <f t="shared" si="28"/>
        <v>0</v>
      </c>
      <c r="AC106" s="28">
        <f t="shared" si="28"/>
        <v>0</v>
      </c>
      <c r="AD106" s="28">
        <f t="shared" si="28"/>
        <v>0</v>
      </c>
      <c r="AE106" s="28">
        <f t="shared" si="28"/>
        <v>0</v>
      </c>
      <c r="AF106" s="28">
        <f t="shared" si="28"/>
        <v>0</v>
      </c>
      <c r="AG106" s="28">
        <f t="shared" si="28"/>
        <v>0</v>
      </c>
      <c r="AH106" s="28">
        <f t="shared" si="28"/>
        <v>0</v>
      </c>
      <c r="AI106" s="28">
        <f t="shared" si="28"/>
        <v>0</v>
      </c>
      <c r="AJ106" s="28">
        <f t="shared" si="28"/>
        <v>0</v>
      </c>
      <c r="AK106" s="28">
        <f t="shared" si="28"/>
        <v>0</v>
      </c>
      <c r="AL106" s="28">
        <f t="shared" si="28"/>
        <v>0</v>
      </c>
      <c r="AM106" s="28">
        <f t="shared" si="28"/>
        <v>0</v>
      </c>
      <c r="AN106" s="28">
        <f t="shared" si="28"/>
        <v>0</v>
      </c>
      <c r="AO106" s="28">
        <f t="shared" si="28"/>
        <v>0</v>
      </c>
      <c r="AP106" s="28">
        <f t="shared" si="28"/>
        <v>0</v>
      </c>
      <c r="AQ106" s="28">
        <f t="shared" si="28"/>
        <v>0</v>
      </c>
      <c r="AR106" s="28">
        <f t="shared" si="28"/>
        <v>0</v>
      </c>
      <c r="AS106" s="28">
        <f t="shared" si="28"/>
        <v>0</v>
      </c>
      <c r="AT106" s="28">
        <f t="shared" si="28"/>
        <v>0</v>
      </c>
      <c r="AU106" s="28">
        <f t="shared" si="28"/>
        <v>0</v>
      </c>
    </row>
    <row r="107" spans="2:47" hidden="1" outlineLevel="1">
      <c r="B107" s="25">
        <v>2020</v>
      </c>
      <c r="C107" s="98">
        <v>0</v>
      </c>
      <c r="D107" s="28">
        <f t="shared" si="29"/>
        <v>0</v>
      </c>
      <c r="E107" s="28">
        <f t="shared" si="27"/>
        <v>0</v>
      </c>
      <c r="F107" s="28">
        <f t="shared" si="27"/>
        <v>0</v>
      </c>
      <c r="G107" s="28">
        <f t="shared" si="27"/>
        <v>0</v>
      </c>
      <c r="H107" s="28">
        <f t="shared" si="27"/>
        <v>0</v>
      </c>
      <c r="I107" s="28">
        <f t="shared" si="27"/>
        <v>0</v>
      </c>
      <c r="J107" s="28">
        <f t="shared" si="27"/>
        <v>0</v>
      </c>
      <c r="K107" s="28">
        <f t="shared" si="27"/>
        <v>0</v>
      </c>
      <c r="L107" s="28">
        <f t="shared" si="27"/>
        <v>0</v>
      </c>
      <c r="M107" s="28">
        <f t="shared" si="27"/>
        <v>0</v>
      </c>
      <c r="N107" s="28">
        <f t="shared" si="27"/>
        <v>0</v>
      </c>
      <c r="O107" s="28">
        <f t="shared" si="27"/>
        <v>0</v>
      </c>
      <c r="P107" s="28">
        <f t="shared" si="27"/>
        <v>0</v>
      </c>
      <c r="Q107" s="28">
        <f t="shared" si="27"/>
        <v>0</v>
      </c>
      <c r="R107" s="28">
        <f t="shared" si="27"/>
        <v>0</v>
      </c>
      <c r="S107" s="28">
        <f t="shared" si="27"/>
        <v>0</v>
      </c>
      <c r="T107" s="28">
        <f t="shared" si="27"/>
        <v>0</v>
      </c>
      <c r="U107" s="28">
        <f t="shared" si="28"/>
        <v>0</v>
      </c>
      <c r="V107" s="28">
        <f t="shared" si="28"/>
        <v>0</v>
      </c>
      <c r="W107" s="28">
        <f t="shared" si="28"/>
        <v>0</v>
      </c>
      <c r="X107" s="28">
        <f t="shared" si="28"/>
        <v>0</v>
      </c>
      <c r="Y107" s="28">
        <f t="shared" si="28"/>
        <v>0</v>
      </c>
      <c r="Z107" s="28">
        <f t="shared" si="28"/>
        <v>0</v>
      </c>
      <c r="AA107" s="28">
        <f t="shared" si="28"/>
        <v>0</v>
      </c>
      <c r="AB107" s="28">
        <f t="shared" si="28"/>
        <v>0</v>
      </c>
      <c r="AC107" s="28">
        <f t="shared" si="28"/>
        <v>0</v>
      </c>
      <c r="AD107" s="28">
        <f t="shared" si="28"/>
        <v>0</v>
      </c>
      <c r="AE107" s="28">
        <f t="shared" si="28"/>
        <v>0</v>
      </c>
      <c r="AF107" s="28">
        <f t="shared" si="28"/>
        <v>0</v>
      </c>
      <c r="AG107" s="28">
        <f t="shared" si="28"/>
        <v>0</v>
      </c>
      <c r="AH107" s="28">
        <f t="shared" si="28"/>
        <v>0</v>
      </c>
      <c r="AI107" s="28">
        <f t="shared" si="28"/>
        <v>0</v>
      </c>
      <c r="AJ107" s="28">
        <f t="shared" si="28"/>
        <v>0</v>
      </c>
      <c r="AK107" s="28">
        <f t="shared" si="28"/>
        <v>0</v>
      </c>
      <c r="AL107" s="28">
        <f t="shared" si="28"/>
        <v>0</v>
      </c>
      <c r="AM107" s="28">
        <f t="shared" si="28"/>
        <v>0</v>
      </c>
      <c r="AN107" s="28">
        <f t="shared" si="28"/>
        <v>0</v>
      </c>
      <c r="AO107" s="28">
        <f t="shared" si="28"/>
        <v>0</v>
      </c>
      <c r="AP107" s="28">
        <f t="shared" si="28"/>
        <v>0</v>
      </c>
      <c r="AQ107" s="28">
        <f t="shared" si="28"/>
        <v>0</v>
      </c>
      <c r="AR107" s="28">
        <f t="shared" si="28"/>
        <v>0</v>
      </c>
      <c r="AS107" s="28">
        <f t="shared" si="28"/>
        <v>0</v>
      </c>
      <c r="AT107" s="28">
        <f t="shared" si="28"/>
        <v>0</v>
      </c>
      <c r="AU107" s="28">
        <f t="shared" si="28"/>
        <v>0</v>
      </c>
    </row>
    <row r="108" spans="2:47" hidden="1" outlineLevel="1">
      <c r="B108" s="25">
        <v>2021</v>
      </c>
      <c r="C108" s="98">
        <v>0</v>
      </c>
      <c r="D108" s="28">
        <f t="shared" si="29"/>
        <v>0</v>
      </c>
      <c r="E108" s="28">
        <f t="shared" si="27"/>
        <v>0</v>
      </c>
      <c r="F108" s="28">
        <f t="shared" si="27"/>
        <v>0</v>
      </c>
      <c r="G108" s="28">
        <f t="shared" si="27"/>
        <v>0</v>
      </c>
      <c r="H108" s="28">
        <f t="shared" si="27"/>
        <v>0</v>
      </c>
      <c r="I108" s="28">
        <f t="shared" si="27"/>
        <v>0</v>
      </c>
      <c r="J108" s="28">
        <f t="shared" si="27"/>
        <v>0</v>
      </c>
      <c r="K108" s="28">
        <f t="shared" si="27"/>
        <v>0</v>
      </c>
      <c r="L108" s="28">
        <f t="shared" si="27"/>
        <v>0</v>
      </c>
      <c r="M108" s="28">
        <f t="shared" si="27"/>
        <v>0</v>
      </c>
      <c r="N108" s="28">
        <f t="shared" si="27"/>
        <v>0</v>
      </c>
      <c r="O108" s="28">
        <f t="shared" si="27"/>
        <v>0</v>
      </c>
      <c r="P108" s="28">
        <f t="shared" si="27"/>
        <v>0</v>
      </c>
      <c r="Q108" s="28">
        <f t="shared" si="27"/>
        <v>0</v>
      </c>
      <c r="R108" s="28">
        <f t="shared" si="27"/>
        <v>0</v>
      </c>
      <c r="S108" s="28">
        <f t="shared" si="27"/>
        <v>0</v>
      </c>
      <c r="T108" s="28">
        <f t="shared" si="27"/>
        <v>0</v>
      </c>
      <c r="U108" s="28">
        <f t="shared" si="28"/>
        <v>0</v>
      </c>
      <c r="V108" s="28">
        <f t="shared" si="28"/>
        <v>0</v>
      </c>
      <c r="W108" s="28">
        <f t="shared" si="28"/>
        <v>0</v>
      </c>
      <c r="X108" s="28">
        <f t="shared" si="28"/>
        <v>0</v>
      </c>
      <c r="Y108" s="28">
        <f t="shared" si="28"/>
        <v>0</v>
      </c>
      <c r="Z108" s="28">
        <f t="shared" si="28"/>
        <v>0</v>
      </c>
      <c r="AA108" s="28">
        <f t="shared" si="28"/>
        <v>0</v>
      </c>
      <c r="AB108" s="28">
        <f t="shared" si="28"/>
        <v>0</v>
      </c>
      <c r="AC108" s="28">
        <f t="shared" si="28"/>
        <v>0</v>
      </c>
      <c r="AD108" s="28">
        <f t="shared" si="28"/>
        <v>0</v>
      </c>
      <c r="AE108" s="28">
        <f t="shared" si="28"/>
        <v>0</v>
      </c>
      <c r="AF108" s="28">
        <f t="shared" si="28"/>
        <v>0</v>
      </c>
      <c r="AG108" s="28">
        <f t="shared" si="28"/>
        <v>0</v>
      </c>
      <c r="AH108" s="28">
        <f t="shared" si="28"/>
        <v>0</v>
      </c>
      <c r="AI108" s="28">
        <f t="shared" si="28"/>
        <v>0</v>
      </c>
      <c r="AJ108" s="28">
        <f t="shared" si="28"/>
        <v>0</v>
      </c>
      <c r="AK108" s="28">
        <f t="shared" si="28"/>
        <v>0</v>
      </c>
      <c r="AL108" s="28">
        <f t="shared" si="28"/>
        <v>0</v>
      </c>
      <c r="AM108" s="28">
        <f t="shared" si="28"/>
        <v>0</v>
      </c>
      <c r="AN108" s="28">
        <f t="shared" si="28"/>
        <v>0</v>
      </c>
      <c r="AO108" s="28">
        <f t="shared" si="28"/>
        <v>0</v>
      </c>
      <c r="AP108" s="28">
        <f t="shared" si="28"/>
        <v>0</v>
      </c>
      <c r="AQ108" s="28">
        <f t="shared" si="28"/>
        <v>0</v>
      </c>
      <c r="AR108" s="28">
        <f t="shared" si="28"/>
        <v>0</v>
      </c>
      <c r="AS108" s="28">
        <f t="shared" si="28"/>
        <v>0</v>
      </c>
      <c r="AT108" s="28">
        <f t="shared" si="28"/>
        <v>0</v>
      </c>
      <c r="AU108" s="28">
        <f t="shared" si="28"/>
        <v>0</v>
      </c>
    </row>
    <row r="109" spans="2:47" hidden="1" outlineLevel="1">
      <c r="B109" s="25">
        <v>2022</v>
      </c>
      <c r="C109" s="98">
        <v>0</v>
      </c>
      <c r="D109" s="28">
        <f t="shared" si="29"/>
        <v>0</v>
      </c>
      <c r="E109" s="28">
        <f t="shared" si="27"/>
        <v>0</v>
      </c>
      <c r="F109" s="28">
        <f t="shared" si="27"/>
        <v>0</v>
      </c>
      <c r="G109" s="28">
        <f t="shared" si="27"/>
        <v>0</v>
      </c>
      <c r="H109" s="28">
        <f t="shared" si="27"/>
        <v>0</v>
      </c>
      <c r="I109" s="28">
        <f t="shared" si="27"/>
        <v>0</v>
      </c>
      <c r="J109" s="28">
        <f t="shared" si="27"/>
        <v>0</v>
      </c>
      <c r="K109" s="28">
        <f t="shared" si="27"/>
        <v>0</v>
      </c>
      <c r="L109" s="28">
        <f t="shared" si="27"/>
        <v>0</v>
      </c>
      <c r="M109" s="28">
        <f t="shared" si="27"/>
        <v>0</v>
      </c>
      <c r="N109" s="28">
        <f t="shared" si="27"/>
        <v>0</v>
      </c>
      <c r="O109" s="28">
        <f t="shared" si="27"/>
        <v>0</v>
      </c>
      <c r="P109" s="28">
        <f t="shared" si="27"/>
        <v>0</v>
      </c>
      <c r="Q109" s="28">
        <f t="shared" si="27"/>
        <v>0</v>
      </c>
      <c r="R109" s="28">
        <f t="shared" si="27"/>
        <v>0</v>
      </c>
      <c r="S109" s="28">
        <f t="shared" si="27"/>
        <v>0</v>
      </c>
      <c r="T109" s="28">
        <f t="shared" si="27"/>
        <v>0</v>
      </c>
      <c r="U109" s="28">
        <f t="shared" si="28"/>
        <v>0</v>
      </c>
      <c r="V109" s="28">
        <f t="shared" si="28"/>
        <v>0</v>
      </c>
      <c r="W109" s="28">
        <f t="shared" si="28"/>
        <v>0</v>
      </c>
      <c r="X109" s="28">
        <f t="shared" si="28"/>
        <v>0</v>
      </c>
      <c r="Y109" s="28">
        <f t="shared" si="28"/>
        <v>0</v>
      </c>
      <c r="Z109" s="28">
        <f t="shared" si="28"/>
        <v>0</v>
      </c>
      <c r="AA109" s="28">
        <f t="shared" si="28"/>
        <v>0</v>
      </c>
      <c r="AB109" s="28">
        <f t="shared" si="28"/>
        <v>0</v>
      </c>
      <c r="AC109" s="28">
        <f t="shared" si="28"/>
        <v>0</v>
      </c>
      <c r="AD109" s="28">
        <f t="shared" si="28"/>
        <v>0</v>
      </c>
      <c r="AE109" s="28">
        <f t="shared" si="28"/>
        <v>0</v>
      </c>
      <c r="AF109" s="28">
        <f t="shared" si="28"/>
        <v>0</v>
      </c>
      <c r="AG109" s="28">
        <f t="shared" si="28"/>
        <v>0</v>
      </c>
      <c r="AH109" s="28">
        <f t="shared" si="28"/>
        <v>0</v>
      </c>
      <c r="AI109" s="28">
        <f t="shared" si="28"/>
        <v>0</v>
      </c>
      <c r="AJ109" s="28">
        <f t="shared" si="28"/>
        <v>0</v>
      </c>
      <c r="AK109" s="28">
        <f t="shared" si="28"/>
        <v>0</v>
      </c>
      <c r="AL109" s="28">
        <f t="shared" si="28"/>
        <v>0</v>
      </c>
      <c r="AM109" s="28">
        <f t="shared" si="28"/>
        <v>0</v>
      </c>
      <c r="AN109" s="28">
        <f t="shared" si="28"/>
        <v>0</v>
      </c>
      <c r="AO109" s="28">
        <f t="shared" si="28"/>
        <v>0</v>
      </c>
      <c r="AP109" s="28">
        <f t="shared" si="28"/>
        <v>0</v>
      </c>
      <c r="AQ109" s="28">
        <f t="shared" si="28"/>
        <v>0</v>
      </c>
      <c r="AR109" s="28">
        <f t="shared" si="28"/>
        <v>0</v>
      </c>
      <c r="AS109" s="28">
        <f t="shared" si="28"/>
        <v>0</v>
      </c>
      <c r="AT109" s="28">
        <f t="shared" si="28"/>
        <v>0</v>
      </c>
      <c r="AU109" s="28">
        <f t="shared" si="28"/>
        <v>0</v>
      </c>
    </row>
    <row r="110" spans="2:47" hidden="1" outlineLevel="1">
      <c r="B110" s="25">
        <v>2023</v>
      </c>
      <c r="C110" s="98">
        <v>0</v>
      </c>
      <c r="D110" s="28">
        <f t="shared" si="29"/>
        <v>0</v>
      </c>
      <c r="E110" s="28">
        <f t="shared" si="27"/>
        <v>0</v>
      </c>
      <c r="F110" s="28">
        <f t="shared" si="27"/>
        <v>0</v>
      </c>
      <c r="G110" s="28">
        <f t="shared" si="27"/>
        <v>0</v>
      </c>
      <c r="H110" s="28">
        <f t="shared" si="27"/>
        <v>0</v>
      </c>
      <c r="I110" s="28">
        <f t="shared" si="27"/>
        <v>0</v>
      </c>
      <c r="J110" s="28">
        <f t="shared" si="27"/>
        <v>0</v>
      </c>
      <c r="K110" s="28">
        <f t="shared" si="27"/>
        <v>0</v>
      </c>
      <c r="L110" s="28">
        <f t="shared" si="27"/>
        <v>0</v>
      </c>
      <c r="M110" s="28">
        <f t="shared" si="27"/>
        <v>0</v>
      </c>
      <c r="N110" s="28">
        <f t="shared" si="27"/>
        <v>0</v>
      </c>
      <c r="O110" s="28">
        <f t="shared" si="27"/>
        <v>0</v>
      </c>
      <c r="P110" s="28">
        <f t="shared" si="27"/>
        <v>0</v>
      </c>
      <c r="Q110" s="28">
        <f t="shared" si="27"/>
        <v>0</v>
      </c>
      <c r="R110" s="28">
        <f t="shared" si="27"/>
        <v>0</v>
      </c>
      <c r="S110" s="28">
        <f t="shared" si="27"/>
        <v>0</v>
      </c>
      <c r="T110" s="28">
        <f t="shared" si="27"/>
        <v>0</v>
      </c>
      <c r="U110" s="28">
        <f t="shared" si="28"/>
        <v>0</v>
      </c>
      <c r="V110" s="28">
        <f t="shared" si="28"/>
        <v>0</v>
      </c>
      <c r="W110" s="28">
        <f t="shared" si="28"/>
        <v>0</v>
      </c>
      <c r="X110" s="28">
        <f t="shared" si="28"/>
        <v>0</v>
      </c>
      <c r="Y110" s="28">
        <f t="shared" si="28"/>
        <v>0</v>
      </c>
      <c r="Z110" s="28">
        <f t="shared" si="28"/>
        <v>0</v>
      </c>
      <c r="AA110" s="28">
        <f t="shared" si="28"/>
        <v>0</v>
      </c>
      <c r="AB110" s="28">
        <f t="shared" si="28"/>
        <v>0</v>
      </c>
      <c r="AC110" s="28">
        <f t="shared" si="28"/>
        <v>0</v>
      </c>
      <c r="AD110" s="28">
        <f t="shared" si="28"/>
        <v>0</v>
      </c>
      <c r="AE110" s="28">
        <f t="shared" si="28"/>
        <v>0</v>
      </c>
      <c r="AF110" s="28">
        <f t="shared" si="28"/>
        <v>0</v>
      </c>
      <c r="AG110" s="28">
        <f t="shared" si="28"/>
        <v>0</v>
      </c>
      <c r="AH110" s="28">
        <f t="shared" si="28"/>
        <v>0</v>
      </c>
      <c r="AI110" s="28">
        <f t="shared" si="28"/>
        <v>0</v>
      </c>
      <c r="AJ110" s="28">
        <f t="shared" si="28"/>
        <v>0</v>
      </c>
      <c r="AK110" s="28">
        <f t="shared" si="28"/>
        <v>0</v>
      </c>
      <c r="AL110" s="28">
        <f t="shared" si="28"/>
        <v>0</v>
      </c>
      <c r="AM110" s="28">
        <f t="shared" si="28"/>
        <v>0</v>
      </c>
      <c r="AN110" s="28">
        <f t="shared" si="28"/>
        <v>0</v>
      </c>
      <c r="AO110" s="28">
        <f t="shared" si="28"/>
        <v>0</v>
      </c>
      <c r="AP110" s="28">
        <f t="shared" si="28"/>
        <v>0</v>
      </c>
      <c r="AQ110" s="28">
        <f t="shared" si="28"/>
        <v>0</v>
      </c>
      <c r="AR110" s="28">
        <f t="shared" si="28"/>
        <v>0</v>
      </c>
      <c r="AS110" s="28">
        <f t="shared" si="28"/>
        <v>0</v>
      </c>
      <c r="AT110" s="28">
        <f t="shared" si="28"/>
        <v>0</v>
      </c>
      <c r="AU110" s="28">
        <f t="shared" si="28"/>
        <v>0</v>
      </c>
    </row>
    <row r="111" spans="2:47" hidden="1" outlineLevel="1">
      <c r="B111" s="25">
        <v>2024</v>
      </c>
      <c r="C111" s="98">
        <v>0</v>
      </c>
      <c r="D111" s="28">
        <f t="shared" si="29"/>
        <v>0</v>
      </c>
      <c r="E111" s="28">
        <f t="shared" si="27"/>
        <v>0</v>
      </c>
      <c r="F111" s="28">
        <f t="shared" si="27"/>
        <v>0</v>
      </c>
      <c r="G111" s="28">
        <f t="shared" si="27"/>
        <v>0</v>
      </c>
      <c r="H111" s="28">
        <f t="shared" si="27"/>
        <v>0</v>
      </c>
      <c r="I111" s="28">
        <f t="shared" si="27"/>
        <v>0</v>
      </c>
      <c r="J111" s="28">
        <f t="shared" si="27"/>
        <v>0</v>
      </c>
      <c r="K111" s="28">
        <f t="shared" si="27"/>
        <v>0</v>
      </c>
      <c r="L111" s="28">
        <f t="shared" si="27"/>
        <v>0</v>
      </c>
      <c r="M111" s="28">
        <f t="shared" si="27"/>
        <v>0</v>
      </c>
      <c r="N111" s="28">
        <f t="shared" si="27"/>
        <v>0</v>
      </c>
      <c r="O111" s="28">
        <f t="shared" si="27"/>
        <v>0</v>
      </c>
      <c r="P111" s="28">
        <f t="shared" si="27"/>
        <v>0</v>
      </c>
      <c r="Q111" s="28">
        <f t="shared" si="27"/>
        <v>0</v>
      </c>
      <c r="R111" s="28">
        <f t="shared" si="27"/>
        <v>0</v>
      </c>
      <c r="S111" s="28">
        <f t="shared" si="27"/>
        <v>0</v>
      </c>
      <c r="T111" s="28">
        <f t="shared" si="27"/>
        <v>0</v>
      </c>
      <c r="U111" s="28">
        <f t="shared" si="28"/>
        <v>0</v>
      </c>
      <c r="V111" s="28">
        <f t="shared" si="28"/>
        <v>0</v>
      </c>
      <c r="W111" s="28">
        <f t="shared" si="28"/>
        <v>0</v>
      </c>
      <c r="X111" s="28">
        <f t="shared" si="28"/>
        <v>0</v>
      </c>
      <c r="Y111" s="28">
        <f t="shared" si="28"/>
        <v>0</v>
      </c>
      <c r="Z111" s="28">
        <f t="shared" si="28"/>
        <v>0</v>
      </c>
      <c r="AA111" s="28">
        <f t="shared" si="28"/>
        <v>0</v>
      </c>
      <c r="AB111" s="28">
        <f t="shared" si="28"/>
        <v>0</v>
      </c>
      <c r="AC111" s="28">
        <f t="shared" si="28"/>
        <v>0</v>
      </c>
      <c r="AD111" s="28">
        <f t="shared" si="28"/>
        <v>0</v>
      </c>
      <c r="AE111" s="28">
        <f t="shared" si="28"/>
        <v>0</v>
      </c>
      <c r="AF111" s="28">
        <f t="shared" si="28"/>
        <v>0</v>
      </c>
      <c r="AG111" s="28">
        <f t="shared" si="28"/>
        <v>0</v>
      </c>
      <c r="AH111" s="28">
        <f t="shared" si="28"/>
        <v>0</v>
      </c>
      <c r="AI111" s="28">
        <f t="shared" si="28"/>
        <v>0</v>
      </c>
      <c r="AJ111" s="28">
        <f t="shared" si="28"/>
        <v>0</v>
      </c>
      <c r="AK111" s="28">
        <f t="shared" si="28"/>
        <v>0</v>
      </c>
      <c r="AL111" s="28">
        <f t="shared" si="28"/>
        <v>0</v>
      </c>
      <c r="AM111" s="28">
        <f t="shared" si="28"/>
        <v>0</v>
      </c>
      <c r="AN111" s="28">
        <f t="shared" si="28"/>
        <v>0</v>
      </c>
      <c r="AO111" s="28">
        <f t="shared" si="28"/>
        <v>0</v>
      </c>
      <c r="AP111" s="28">
        <f t="shared" si="28"/>
        <v>0</v>
      </c>
      <c r="AQ111" s="28">
        <f t="shared" si="28"/>
        <v>0</v>
      </c>
      <c r="AR111" s="28">
        <f t="shared" si="28"/>
        <v>0</v>
      </c>
      <c r="AS111" s="28">
        <f t="shared" si="28"/>
        <v>0</v>
      </c>
      <c r="AT111" s="28">
        <f t="shared" si="28"/>
        <v>0</v>
      </c>
      <c r="AU111" s="28">
        <f t="shared" si="28"/>
        <v>0</v>
      </c>
    </row>
    <row r="112" spans="2:47" hidden="1" outlineLevel="1">
      <c r="B112" s="25">
        <v>2025</v>
      </c>
      <c r="C112" s="98">
        <v>0</v>
      </c>
      <c r="D112" s="28">
        <f t="shared" si="29"/>
        <v>0</v>
      </c>
      <c r="E112" s="28">
        <f t="shared" si="27"/>
        <v>0</v>
      </c>
      <c r="F112" s="28">
        <f t="shared" si="27"/>
        <v>0</v>
      </c>
      <c r="G112" s="28">
        <f t="shared" si="27"/>
        <v>0</v>
      </c>
      <c r="H112" s="28">
        <f t="shared" si="27"/>
        <v>0</v>
      </c>
      <c r="I112" s="28">
        <f t="shared" si="27"/>
        <v>0</v>
      </c>
      <c r="J112" s="28">
        <f t="shared" si="27"/>
        <v>0</v>
      </c>
      <c r="K112" s="28">
        <f t="shared" si="27"/>
        <v>0</v>
      </c>
      <c r="L112" s="28">
        <f t="shared" si="27"/>
        <v>0</v>
      </c>
      <c r="M112" s="28">
        <f t="shared" si="27"/>
        <v>0</v>
      </c>
      <c r="N112" s="28">
        <f t="shared" si="27"/>
        <v>0</v>
      </c>
      <c r="O112" s="28">
        <f t="shared" si="27"/>
        <v>0</v>
      </c>
      <c r="P112" s="28">
        <f t="shared" si="27"/>
        <v>0</v>
      </c>
      <c r="Q112" s="28">
        <f t="shared" si="27"/>
        <v>0</v>
      </c>
      <c r="R112" s="28">
        <f t="shared" si="27"/>
        <v>0</v>
      </c>
      <c r="S112" s="28">
        <f t="shared" si="27"/>
        <v>0</v>
      </c>
      <c r="T112" s="28">
        <f t="shared" si="27"/>
        <v>0</v>
      </c>
      <c r="U112" s="28">
        <f t="shared" si="28"/>
        <v>0</v>
      </c>
      <c r="V112" s="28">
        <f t="shared" si="28"/>
        <v>0</v>
      </c>
      <c r="W112" s="28">
        <f t="shared" si="28"/>
        <v>0</v>
      </c>
      <c r="X112" s="28">
        <f t="shared" si="28"/>
        <v>0</v>
      </c>
      <c r="Y112" s="28">
        <f t="shared" si="28"/>
        <v>0</v>
      </c>
      <c r="Z112" s="28">
        <f t="shared" si="28"/>
        <v>0</v>
      </c>
      <c r="AA112" s="28">
        <f t="shared" si="28"/>
        <v>0</v>
      </c>
      <c r="AB112" s="28">
        <f t="shared" si="28"/>
        <v>0</v>
      </c>
      <c r="AC112" s="28">
        <f t="shared" si="28"/>
        <v>0</v>
      </c>
      <c r="AD112" s="28">
        <f t="shared" si="28"/>
        <v>0</v>
      </c>
      <c r="AE112" s="28">
        <f t="shared" si="28"/>
        <v>0</v>
      </c>
      <c r="AF112" s="28">
        <f t="shared" si="28"/>
        <v>0</v>
      </c>
      <c r="AG112" s="28">
        <f t="shared" si="28"/>
        <v>0</v>
      </c>
      <c r="AH112" s="28">
        <f t="shared" si="28"/>
        <v>0</v>
      </c>
      <c r="AI112" s="28">
        <f t="shared" si="28"/>
        <v>0</v>
      </c>
      <c r="AJ112" s="28">
        <f t="shared" si="28"/>
        <v>0</v>
      </c>
      <c r="AK112" s="28">
        <f t="shared" si="28"/>
        <v>0</v>
      </c>
      <c r="AL112" s="28">
        <f t="shared" si="28"/>
        <v>0</v>
      </c>
      <c r="AM112" s="28">
        <f t="shared" si="28"/>
        <v>0</v>
      </c>
      <c r="AN112" s="28">
        <f t="shared" si="28"/>
        <v>0</v>
      </c>
      <c r="AO112" s="28">
        <f t="shared" si="28"/>
        <v>0</v>
      </c>
      <c r="AP112" s="28">
        <f t="shared" si="28"/>
        <v>0</v>
      </c>
      <c r="AQ112" s="28">
        <f t="shared" si="28"/>
        <v>0</v>
      </c>
      <c r="AR112" s="28">
        <f t="shared" si="28"/>
        <v>0</v>
      </c>
      <c r="AS112" s="28">
        <f t="shared" si="28"/>
        <v>0</v>
      </c>
      <c r="AT112" s="28">
        <f t="shared" si="28"/>
        <v>0</v>
      </c>
      <c r="AU112" s="28">
        <f t="shared" si="28"/>
        <v>0</v>
      </c>
    </row>
    <row r="113" spans="2:47" hidden="1" outlineLevel="1">
      <c r="B113" s="25">
        <v>2026</v>
      </c>
      <c r="C113" s="98">
        <v>67685.983104394545</v>
      </c>
      <c r="D113" s="28">
        <f t="shared" si="29"/>
        <v>0</v>
      </c>
      <c r="E113" s="28">
        <f t="shared" si="27"/>
        <v>0</v>
      </c>
      <c r="F113" s="28">
        <f t="shared" si="27"/>
        <v>0</v>
      </c>
      <c r="G113" s="28">
        <f t="shared" si="27"/>
        <v>0</v>
      </c>
      <c r="H113" s="28">
        <f t="shared" si="27"/>
        <v>0</v>
      </c>
      <c r="I113" s="28">
        <f t="shared" si="27"/>
        <v>0</v>
      </c>
      <c r="J113" s="28">
        <f t="shared" si="27"/>
        <v>0</v>
      </c>
      <c r="K113" s="28">
        <f t="shared" si="27"/>
        <v>0</v>
      </c>
      <c r="L113" s="28">
        <f t="shared" si="27"/>
        <v>0</v>
      </c>
      <c r="M113" s="28">
        <f t="shared" si="27"/>
        <v>67685.983104394545</v>
      </c>
      <c r="N113" s="28">
        <f t="shared" si="27"/>
        <v>0</v>
      </c>
      <c r="O113" s="28">
        <f t="shared" si="27"/>
        <v>0</v>
      </c>
      <c r="P113" s="28">
        <f t="shared" si="27"/>
        <v>0</v>
      </c>
      <c r="Q113" s="28">
        <f t="shared" si="27"/>
        <v>0</v>
      </c>
      <c r="R113" s="28">
        <f t="shared" si="27"/>
        <v>0</v>
      </c>
      <c r="S113" s="28">
        <f t="shared" si="27"/>
        <v>0</v>
      </c>
      <c r="T113" s="28">
        <f t="shared" si="27"/>
        <v>0</v>
      </c>
      <c r="U113" s="28">
        <f t="shared" si="28"/>
        <v>0</v>
      </c>
      <c r="V113" s="28">
        <f t="shared" si="28"/>
        <v>0</v>
      </c>
      <c r="W113" s="28">
        <f t="shared" si="28"/>
        <v>67685.983104394545</v>
      </c>
      <c r="X113" s="28">
        <f t="shared" si="28"/>
        <v>0</v>
      </c>
      <c r="Y113" s="28">
        <f t="shared" si="28"/>
        <v>0</v>
      </c>
      <c r="Z113" s="28">
        <f t="shared" si="28"/>
        <v>0</v>
      </c>
      <c r="AA113" s="28">
        <f t="shared" si="28"/>
        <v>0</v>
      </c>
      <c r="AB113" s="28">
        <f t="shared" si="28"/>
        <v>0</v>
      </c>
      <c r="AC113" s="28">
        <f t="shared" si="28"/>
        <v>0</v>
      </c>
      <c r="AD113" s="28">
        <f t="shared" si="28"/>
        <v>0</v>
      </c>
      <c r="AE113" s="28">
        <f t="shared" si="28"/>
        <v>0</v>
      </c>
      <c r="AF113" s="28">
        <f t="shared" si="28"/>
        <v>0</v>
      </c>
      <c r="AG113" s="28">
        <f t="shared" ref="AG113:AU128" si="30">+IF(AG$103&lt;$B113,0,IF(MOD(AG$103-$B113,$D$90)=0,1,0))*$C113</f>
        <v>67685.983104394545</v>
      </c>
      <c r="AH113" s="28">
        <f t="shared" si="30"/>
        <v>0</v>
      </c>
      <c r="AI113" s="28">
        <f t="shared" si="30"/>
        <v>0</v>
      </c>
      <c r="AJ113" s="28">
        <f t="shared" si="30"/>
        <v>0</v>
      </c>
      <c r="AK113" s="28">
        <f t="shared" si="30"/>
        <v>0</v>
      </c>
      <c r="AL113" s="28">
        <f t="shared" si="30"/>
        <v>0</v>
      </c>
      <c r="AM113" s="28">
        <f t="shared" si="30"/>
        <v>0</v>
      </c>
      <c r="AN113" s="28">
        <f t="shared" si="30"/>
        <v>0</v>
      </c>
      <c r="AO113" s="28">
        <f t="shared" si="30"/>
        <v>0</v>
      </c>
      <c r="AP113" s="28">
        <f t="shared" si="30"/>
        <v>0</v>
      </c>
      <c r="AQ113" s="28">
        <f t="shared" si="30"/>
        <v>67685.983104394545</v>
      </c>
      <c r="AR113" s="28">
        <f t="shared" si="30"/>
        <v>0</v>
      </c>
      <c r="AS113" s="28">
        <f t="shared" si="30"/>
        <v>0</v>
      </c>
      <c r="AT113" s="28">
        <f t="shared" si="30"/>
        <v>0</v>
      </c>
      <c r="AU113" s="28">
        <f t="shared" si="30"/>
        <v>0</v>
      </c>
    </row>
    <row r="114" spans="2:47" hidden="1" outlineLevel="1">
      <c r="B114" s="25">
        <v>2027</v>
      </c>
      <c r="C114" s="98">
        <v>71820.560591129324</v>
      </c>
      <c r="D114" s="28">
        <f t="shared" si="29"/>
        <v>0</v>
      </c>
      <c r="E114" s="28">
        <f t="shared" si="27"/>
        <v>0</v>
      </c>
      <c r="F114" s="28">
        <f t="shared" si="27"/>
        <v>0</v>
      </c>
      <c r="G114" s="28">
        <f t="shared" si="27"/>
        <v>0</v>
      </c>
      <c r="H114" s="28">
        <f t="shared" si="27"/>
        <v>0</v>
      </c>
      <c r="I114" s="28">
        <f t="shared" si="27"/>
        <v>0</v>
      </c>
      <c r="J114" s="28">
        <f t="shared" si="27"/>
        <v>0</v>
      </c>
      <c r="K114" s="28">
        <f t="shared" si="27"/>
        <v>0</v>
      </c>
      <c r="L114" s="28">
        <f t="shared" si="27"/>
        <v>0</v>
      </c>
      <c r="M114" s="28">
        <f t="shared" si="27"/>
        <v>0</v>
      </c>
      <c r="N114" s="28">
        <f t="shared" si="27"/>
        <v>71820.560591129324</v>
      </c>
      <c r="O114" s="28">
        <f t="shared" si="27"/>
        <v>0</v>
      </c>
      <c r="P114" s="28">
        <f t="shared" si="27"/>
        <v>0</v>
      </c>
      <c r="Q114" s="28">
        <f t="shared" si="27"/>
        <v>0</v>
      </c>
      <c r="R114" s="28">
        <f t="shared" si="27"/>
        <v>0</v>
      </c>
      <c r="S114" s="28">
        <f t="shared" si="27"/>
        <v>0</v>
      </c>
      <c r="T114" s="28">
        <f t="shared" si="27"/>
        <v>0</v>
      </c>
      <c r="U114" s="28">
        <f t="shared" ref="U114:AJ129" si="31">+IF(U$103&lt;$B114,0,IF(MOD(U$103-$B114,$D$90)=0,1,0))*$C114</f>
        <v>0</v>
      </c>
      <c r="V114" s="28">
        <f t="shared" si="31"/>
        <v>0</v>
      </c>
      <c r="W114" s="28">
        <f t="shared" si="31"/>
        <v>0</v>
      </c>
      <c r="X114" s="28">
        <f t="shared" si="31"/>
        <v>71820.560591129324</v>
      </c>
      <c r="Y114" s="28">
        <f t="shared" si="31"/>
        <v>0</v>
      </c>
      <c r="Z114" s="28">
        <f t="shared" si="31"/>
        <v>0</v>
      </c>
      <c r="AA114" s="28">
        <f t="shared" si="31"/>
        <v>0</v>
      </c>
      <c r="AB114" s="28">
        <f t="shared" si="31"/>
        <v>0</v>
      </c>
      <c r="AC114" s="28">
        <f t="shared" si="31"/>
        <v>0</v>
      </c>
      <c r="AD114" s="28">
        <f t="shared" si="31"/>
        <v>0</v>
      </c>
      <c r="AE114" s="28">
        <f t="shared" si="31"/>
        <v>0</v>
      </c>
      <c r="AF114" s="28">
        <f t="shared" si="31"/>
        <v>0</v>
      </c>
      <c r="AG114" s="28">
        <f t="shared" si="31"/>
        <v>0</v>
      </c>
      <c r="AH114" s="28">
        <f t="shared" si="31"/>
        <v>71820.560591129324</v>
      </c>
      <c r="AI114" s="28">
        <f t="shared" si="31"/>
        <v>0</v>
      </c>
      <c r="AJ114" s="28">
        <f t="shared" si="31"/>
        <v>0</v>
      </c>
      <c r="AK114" s="28">
        <f t="shared" si="30"/>
        <v>0</v>
      </c>
      <c r="AL114" s="28">
        <f t="shared" si="30"/>
        <v>0</v>
      </c>
      <c r="AM114" s="28">
        <f t="shared" si="30"/>
        <v>0</v>
      </c>
      <c r="AN114" s="28">
        <f t="shared" si="30"/>
        <v>0</v>
      </c>
      <c r="AO114" s="28">
        <f t="shared" si="30"/>
        <v>0</v>
      </c>
      <c r="AP114" s="28">
        <f t="shared" si="30"/>
        <v>0</v>
      </c>
      <c r="AQ114" s="28">
        <f t="shared" si="30"/>
        <v>0</v>
      </c>
      <c r="AR114" s="28">
        <f t="shared" si="30"/>
        <v>71820.560591129324</v>
      </c>
      <c r="AS114" s="28">
        <f t="shared" si="30"/>
        <v>0</v>
      </c>
      <c r="AT114" s="28">
        <f t="shared" si="30"/>
        <v>0</v>
      </c>
      <c r="AU114" s="28">
        <f t="shared" si="30"/>
        <v>0</v>
      </c>
    </row>
    <row r="115" spans="2:47" hidden="1" outlineLevel="1">
      <c r="B115" s="25">
        <v>2028</v>
      </c>
      <c r="C115" s="98">
        <v>75815.388353520364</v>
      </c>
      <c r="D115" s="28">
        <f t="shared" si="29"/>
        <v>0</v>
      </c>
      <c r="E115" s="28">
        <f t="shared" si="27"/>
        <v>0</v>
      </c>
      <c r="F115" s="28">
        <f t="shared" si="27"/>
        <v>0</v>
      </c>
      <c r="G115" s="28">
        <f t="shared" si="27"/>
        <v>0</v>
      </c>
      <c r="H115" s="28">
        <f t="shared" si="27"/>
        <v>0</v>
      </c>
      <c r="I115" s="28">
        <f t="shared" si="27"/>
        <v>0</v>
      </c>
      <c r="J115" s="28">
        <f t="shared" si="27"/>
        <v>0</v>
      </c>
      <c r="K115" s="28">
        <f t="shared" si="27"/>
        <v>0</v>
      </c>
      <c r="L115" s="28">
        <f t="shared" si="27"/>
        <v>0</v>
      </c>
      <c r="M115" s="28">
        <f t="shared" si="27"/>
        <v>0</v>
      </c>
      <c r="N115" s="28">
        <f t="shared" si="27"/>
        <v>0</v>
      </c>
      <c r="O115" s="28">
        <f t="shared" si="27"/>
        <v>75815.388353520364</v>
      </c>
      <c r="P115" s="28">
        <f t="shared" si="27"/>
        <v>0</v>
      </c>
      <c r="Q115" s="28">
        <f t="shared" si="27"/>
        <v>0</v>
      </c>
      <c r="R115" s="28">
        <f t="shared" si="27"/>
        <v>0</v>
      </c>
      <c r="S115" s="28">
        <f t="shared" si="27"/>
        <v>0</v>
      </c>
      <c r="T115" s="28">
        <f t="shared" si="27"/>
        <v>0</v>
      </c>
      <c r="U115" s="28">
        <f t="shared" si="31"/>
        <v>0</v>
      </c>
      <c r="V115" s="28">
        <f t="shared" si="31"/>
        <v>0</v>
      </c>
      <c r="W115" s="28">
        <f t="shared" si="31"/>
        <v>0</v>
      </c>
      <c r="X115" s="28">
        <f t="shared" si="31"/>
        <v>0</v>
      </c>
      <c r="Y115" s="28">
        <f t="shared" si="31"/>
        <v>75815.388353520364</v>
      </c>
      <c r="Z115" s="28">
        <f t="shared" si="31"/>
        <v>0</v>
      </c>
      <c r="AA115" s="28">
        <f t="shared" si="31"/>
        <v>0</v>
      </c>
      <c r="AB115" s="28">
        <f t="shared" si="31"/>
        <v>0</v>
      </c>
      <c r="AC115" s="28">
        <f t="shared" si="31"/>
        <v>0</v>
      </c>
      <c r="AD115" s="28">
        <f t="shared" si="31"/>
        <v>0</v>
      </c>
      <c r="AE115" s="28">
        <f t="shared" si="31"/>
        <v>0</v>
      </c>
      <c r="AF115" s="28">
        <f t="shared" si="31"/>
        <v>0</v>
      </c>
      <c r="AG115" s="28">
        <f t="shared" si="31"/>
        <v>0</v>
      </c>
      <c r="AH115" s="28">
        <f t="shared" si="31"/>
        <v>0</v>
      </c>
      <c r="AI115" s="28">
        <f t="shared" si="31"/>
        <v>75815.388353520364</v>
      </c>
      <c r="AJ115" s="28">
        <f t="shared" si="31"/>
        <v>0</v>
      </c>
      <c r="AK115" s="28">
        <f t="shared" si="30"/>
        <v>0</v>
      </c>
      <c r="AL115" s="28">
        <f t="shared" si="30"/>
        <v>0</v>
      </c>
      <c r="AM115" s="28">
        <f t="shared" si="30"/>
        <v>0</v>
      </c>
      <c r="AN115" s="28">
        <f t="shared" si="30"/>
        <v>0</v>
      </c>
      <c r="AO115" s="28">
        <f t="shared" si="30"/>
        <v>0</v>
      </c>
      <c r="AP115" s="28">
        <f t="shared" si="30"/>
        <v>0</v>
      </c>
      <c r="AQ115" s="28">
        <f t="shared" si="30"/>
        <v>0</v>
      </c>
      <c r="AR115" s="28">
        <f t="shared" si="30"/>
        <v>0</v>
      </c>
      <c r="AS115" s="28">
        <f t="shared" si="30"/>
        <v>75815.388353520364</v>
      </c>
      <c r="AT115" s="28">
        <f t="shared" si="30"/>
        <v>0</v>
      </c>
      <c r="AU115" s="28">
        <f t="shared" si="30"/>
        <v>0</v>
      </c>
    </row>
    <row r="116" spans="2:47" hidden="1" outlineLevel="1">
      <c r="B116" s="25">
        <v>2029</v>
      </c>
      <c r="C116" s="98">
        <v>79396.728379509237</v>
      </c>
      <c r="D116" s="28">
        <f t="shared" si="29"/>
        <v>0</v>
      </c>
      <c r="E116" s="28">
        <f t="shared" si="27"/>
        <v>0</v>
      </c>
      <c r="F116" s="28">
        <f t="shared" si="27"/>
        <v>0</v>
      </c>
      <c r="G116" s="28">
        <f t="shared" si="27"/>
        <v>0</v>
      </c>
      <c r="H116" s="28">
        <f t="shared" si="27"/>
        <v>0</v>
      </c>
      <c r="I116" s="28">
        <f t="shared" si="27"/>
        <v>0</v>
      </c>
      <c r="J116" s="28">
        <f t="shared" si="27"/>
        <v>0</v>
      </c>
      <c r="K116" s="28">
        <f t="shared" si="27"/>
        <v>0</v>
      </c>
      <c r="L116" s="28">
        <f t="shared" si="27"/>
        <v>0</v>
      </c>
      <c r="M116" s="28">
        <f t="shared" si="27"/>
        <v>0</v>
      </c>
      <c r="N116" s="28">
        <f t="shared" si="27"/>
        <v>0</v>
      </c>
      <c r="O116" s="28">
        <f t="shared" si="27"/>
        <v>0</v>
      </c>
      <c r="P116" s="28">
        <f t="shared" si="27"/>
        <v>79396.728379509237</v>
      </c>
      <c r="Q116" s="28">
        <f t="shared" ref="Q116:AF142" si="32">+IF(Q$103&lt;$B116,0,IF(MOD(Q$103-$B116,$D$90)=0,1,0))*$C116</f>
        <v>0</v>
      </c>
      <c r="R116" s="28">
        <f t="shared" si="32"/>
        <v>0</v>
      </c>
      <c r="S116" s="28">
        <f t="shared" si="32"/>
        <v>0</v>
      </c>
      <c r="T116" s="28">
        <f t="shared" si="32"/>
        <v>0</v>
      </c>
      <c r="U116" s="28">
        <f t="shared" si="31"/>
        <v>0</v>
      </c>
      <c r="V116" s="28">
        <f t="shared" si="31"/>
        <v>0</v>
      </c>
      <c r="W116" s="28">
        <f t="shared" si="31"/>
        <v>0</v>
      </c>
      <c r="X116" s="28">
        <f t="shared" si="31"/>
        <v>0</v>
      </c>
      <c r="Y116" s="28">
        <f t="shared" si="31"/>
        <v>0</v>
      </c>
      <c r="Z116" s="28">
        <f t="shared" si="31"/>
        <v>79396.728379509237</v>
      </c>
      <c r="AA116" s="28">
        <f t="shared" si="31"/>
        <v>0</v>
      </c>
      <c r="AB116" s="28">
        <f t="shared" si="31"/>
        <v>0</v>
      </c>
      <c r="AC116" s="28">
        <f t="shared" si="31"/>
        <v>0</v>
      </c>
      <c r="AD116" s="28">
        <f t="shared" si="31"/>
        <v>0</v>
      </c>
      <c r="AE116" s="28">
        <f t="shared" si="31"/>
        <v>0</v>
      </c>
      <c r="AF116" s="28">
        <f t="shared" si="31"/>
        <v>0</v>
      </c>
      <c r="AG116" s="28">
        <f t="shared" si="31"/>
        <v>0</v>
      </c>
      <c r="AH116" s="28">
        <f t="shared" si="31"/>
        <v>0</v>
      </c>
      <c r="AI116" s="28">
        <f t="shared" si="31"/>
        <v>0</v>
      </c>
      <c r="AJ116" s="28">
        <f t="shared" si="31"/>
        <v>79396.728379509237</v>
      </c>
      <c r="AK116" s="28">
        <f t="shared" si="30"/>
        <v>0</v>
      </c>
      <c r="AL116" s="28">
        <f t="shared" si="30"/>
        <v>0</v>
      </c>
      <c r="AM116" s="28">
        <f t="shared" si="30"/>
        <v>0</v>
      </c>
      <c r="AN116" s="28">
        <f t="shared" si="30"/>
        <v>0</v>
      </c>
      <c r="AO116" s="28">
        <f t="shared" si="30"/>
        <v>0</v>
      </c>
      <c r="AP116" s="28">
        <f t="shared" si="30"/>
        <v>0</v>
      </c>
      <c r="AQ116" s="28">
        <f t="shared" si="30"/>
        <v>0</v>
      </c>
      <c r="AR116" s="28">
        <f t="shared" si="30"/>
        <v>0</v>
      </c>
      <c r="AS116" s="28">
        <f t="shared" si="30"/>
        <v>0</v>
      </c>
      <c r="AT116" s="28">
        <f t="shared" si="30"/>
        <v>79396.728379509237</v>
      </c>
      <c r="AU116" s="28">
        <f t="shared" si="30"/>
        <v>0</v>
      </c>
    </row>
    <row r="117" spans="2:47" hidden="1" outlineLevel="1">
      <c r="B117" s="25">
        <v>2030</v>
      </c>
      <c r="C117" s="98">
        <v>82567.642075659358</v>
      </c>
      <c r="D117" s="28">
        <f t="shared" si="29"/>
        <v>0</v>
      </c>
      <c r="E117" s="28">
        <f t="shared" si="27"/>
        <v>0</v>
      </c>
      <c r="F117" s="28">
        <f t="shared" si="27"/>
        <v>0</v>
      </c>
      <c r="G117" s="28">
        <f t="shared" si="27"/>
        <v>0</v>
      </c>
      <c r="H117" s="28">
        <f t="shared" si="27"/>
        <v>0</v>
      </c>
      <c r="I117" s="28">
        <f t="shared" si="27"/>
        <v>0</v>
      </c>
      <c r="J117" s="28">
        <f t="shared" si="27"/>
        <v>0</v>
      </c>
      <c r="K117" s="28">
        <f t="shared" si="27"/>
        <v>0</v>
      </c>
      <c r="L117" s="28">
        <f t="shared" si="27"/>
        <v>0</v>
      </c>
      <c r="M117" s="28">
        <f t="shared" si="27"/>
        <v>0</v>
      </c>
      <c r="N117" s="28">
        <f t="shared" si="27"/>
        <v>0</v>
      </c>
      <c r="O117" s="28">
        <f t="shared" si="27"/>
        <v>0</v>
      </c>
      <c r="P117" s="28">
        <f t="shared" si="27"/>
        <v>0</v>
      </c>
      <c r="Q117" s="28">
        <f t="shared" si="32"/>
        <v>82567.642075659358</v>
      </c>
      <c r="R117" s="28">
        <f t="shared" si="32"/>
        <v>0</v>
      </c>
      <c r="S117" s="28">
        <f t="shared" si="32"/>
        <v>0</v>
      </c>
      <c r="T117" s="28">
        <f t="shared" si="32"/>
        <v>0</v>
      </c>
      <c r="U117" s="28">
        <f t="shared" si="31"/>
        <v>0</v>
      </c>
      <c r="V117" s="28">
        <f t="shared" si="31"/>
        <v>0</v>
      </c>
      <c r="W117" s="28">
        <f t="shared" si="31"/>
        <v>0</v>
      </c>
      <c r="X117" s="28">
        <f t="shared" si="31"/>
        <v>0</v>
      </c>
      <c r="Y117" s="28">
        <f t="shared" si="31"/>
        <v>0</v>
      </c>
      <c r="Z117" s="28">
        <f t="shared" si="31"/>
        <v>0</v>
      </c>
      <c r="AA117" s="28">
        <f t="shared" si="31"/>
        <v>82567.642075659358</v>
      </c>
      <c r="AB117" s="28">
        <f t="shared" si="31"/>
        <v>0</v>
      </c>
      <c r="AC117" s="28">
        <f t="shared" si="31"/>
        <v>0</v>
      </c>
      <c r="AD117" s="28">
        <f t="shared" si="31"/>
        <v>0</v>
      </c>
      <c r="AE117" s="28">
        <f t="shared" si="31"/>
        <v>0</v>
      </c>
      <c r="AF117" s="28">
        <f t="shared" si="31"/>
        <v>0</v>
      </c>
      <c r="AG117" s="28">
        <f t="shared" si="31"/>
        <v>0</v>
      </c>
      <c r="AH117" s="28">
        <f t="shared" si="31"/>
        <v>0</v>
      </c>
      <c r="AI117" s="28">
        <f t="shared" si="31"/>
        <v>0</v>
      </c>
      <c r="AJ117" s="28">
        <f t="shared" si="31"/>
        <v>0</v>
      </c>
      <c r="AK117" s="28">
        <f t="shared" si="30"/>
        <v>82567.642075659358</v>
      </c>
      <c r="AL117" s="28">
        <f t="shared" si="30"/>
        <v>0</v>
      </c>
      <c r="AM117" s="28">
        <f t="shared" si="30"/>
        <v>0</v>
      </c>
      <c r="AN117" s="28">
        <f t="shared" si="30"/>
        <v>0</v>
      </c>
      <c r="AO117" s="28">
        <f t="shared" si="30"/>
        <v>0</v>
      </c>
      <c r="AP117" s="28">
        <f t="shared" si="30"/>
        <v>0</v>
      </c>
      <c r="AQ117" s="28">
        <f t="shared" si="30"/>
        <v>0</v>
      </c>
      <c r="AR117" s="28">
        <f t="shared" si="30"/>
        <v>0</v>
      </c>
      <c r="AS117" s="28">
        <f t="shared" si="30"/>
        <v>0</v>
      </c>
      <c r="AT117" s="28">
        <f t="shared" si="30"/>
        <v>0</v>
      </c>
      <c r="AU117" s="28">
        <f t="shared" si="30"/>
        <v>82567.642075659358</v>
      </c>
    </row>
    <row r="118" spans="2:47" hidden="1" outlineLevel="1">
      <c r="B118" s="25">
        <v>2031</v>
      </c>
      <c r="C118" s="98">
        <v>84958.7513132288</v>
      </c>
      <c r="D118" s="28">
        <f t="shared" si="29"/>
        <v>0</v>
      </c>
      <c r="E118" s="28">
        <f t="shared" si="27"/>
        <v>0</v>
      </c>
      <c r="F118" s="28">
        <f t="shared" si="27"/>
        <v>0</v>
      </c>
      <c r="G118" s="28">
        <f t="shared" si="27"/>
        <v>0</v>
      </c>
      <c r="H118" s="28">
        <f t="shared" si="27"/>
        <v>0</v>
      </c>
      <c r="I118" s="28">
        <f t="shared" si="27"/>
        <v>0</v>
      </c>
      <c r="J118" s="28">
        <f t="shared" si="27"/>
        <v>0</v>
      </c>
      <c r="K118" s="28">
        <f t="shared" si="27"/>
        <v>0</v>
      </c>
      <c r="L118" s="28">
        <f t="shared" si="27"/>
        <v>0</v>
      </c>
      <c r="M118" s="28">
        <f t="shared" si="27"/>
        <v>0</v>
      </c>
      <c r="N118" s="28">
        <f t="shared" si="27"/>
        <v>0</v>
      </c>
      <c r="O118" s="28">
        <f t="shared" si="27"/>
        <v>0</v>
      </c>
      <c r="P118" s="28">
        <f t="shared" si="27"/>
        <v>0</v>
      </c>
      <c r="Q118" s="28">
        <f t="shared" si="32"/>
        <v>0</v>
      </c>
      <c r="R118" s="28">
        <f t="shared" si="32"/>
        <v>84958.7513132288</v>
      </c>
      <c r="S118" s="28">
        <f t="shared" si="32"/>
        <v>0</v>
      </c>
      <c r="T118" s="28">
        <f t="shared" si="32"/>
        <v>0</v>
      </c>
      <c r="U118" s="28">
        <f t="shared" si="31"/>
        <v>0</v>
      </c>
      <c r="V118" s="28">
        <f t="shared" si="31"/>
        <v>0</v>
      </c>
      <c r="W118" s="28">
        <f t="shared" si="31"/>
        <v>0</v>
      </c>
      <c r="X118" s="28">
        <f t="shared" si="31"/>
        <v>0</v>
      </c>
      <c r="Y118" s="28">
        <f t="shared" si="31"/>
        <v>0</v>
      </c>
      <c r="Z118" s="28">
        <f t="shared" si="31"/>
        <v>0</v>
      </c>
      <c r="AA118" s="28">
        <f t="shared" si="31"/>
        <v>0</v>
      </c>
      <c r="AB118" s="28">
        <f t="shared" si="31"/>
        <v>84958.7513132288</v>
      </c>
      <c r="AC118" s="28">
        <f t="shared" si="31"/>
        <v>0</v>
      </c>
      <c r="AD118" s="28">
        <f t="shared" si="31"/>
        <v>0</v>
      </c>
      <c r="AE118" s="28">
        <f t="shared" si="31"/>
        <v>0</v>
      </c>
      <c r="AF118" s="28">
        <f t="shared" si="31"/>
        <v>0</v>
      </c>
      <c r="AG118" s="28">
        <f t="shared" si="31"/>
        <v>0</v>
      </c>
      <c r="AH118" s="28">
        <f t="shared" si="31"/>
        <v>0</v>
      </c>
      <c r="AI118" s="28">
        <f t="shared" si="31"/>
        <v>0</v>
      </c>
      <c r="AJ118" s="28">
        <f t="shared" si="31"/>
        <v>0</v>
      </c>
      <c r="AK118" s="28">
        <f t="shared" si="30"/>
        <v>0</v>
      </c>
      <c r="AL118" s="28">
        <f t="shared" si="30"/>
        <v>84958.7513132288</v>
      </c>
      <c r="AM118" s="28">
        <f t="shared" si="30"/>
        <v>0</v>
      </c>
      <c r="AN118" s="28">
        <f t="shared" si="30"/>
        <v>0</v>
      </c>
      <c r="AO118" s="28">
        <f t="shared" si="30"/>
        <v>0</v>
      </c>
      <c r="AP118" s="28">
        <f t="shared" si="30"/>
        <v>0</v>
      </c>
      <c r="AQ118" s="28">
        <f t="shared" si="30"/>
        <v>0</v>
      </c>
      <c r="AR118" s="28">
        <f t="shared" si="30"/>
        <v>0</v>
      </c>
      <c r="AS118" s="28">
        <f t="shared" si="30"/>
        <v>0</v>
      </c>
      <c r="AT118" s="28">
        <f t="shared" si="30"/>
        <v>0</v>
      </c>
      <c r="AU118" s="28">
        <f t="shared" si="30"/>
        <v>0</v>
      </c>
    </row>
    <row r="119" spans="2:47" hidden="1" outlineLevel="1">
      <c r="B119" s="25">
        <v>2032</v>
      </c>
      <c r="C119" s="98">
        <v>86821.012983270048</v>
      </c>
      <c r="D119" s="28">
        <f t="shared" si="29"/>
        <v>0</v>
      </c>
      <c r="E119" s="28">
        <f t="shared" si="27"/>
        <v>0</v>
      </c>
      <c r="F119" s="28">
        <f t="shared" si="27"/>
        <v>0</v>
      </c>
      <c r="G119" s="28">
        <f t="shared" si="27"/>
        <v>0</v>
      </c>
      <c r="H119" s="28">
        <f t="shared" si="27"/>
        <v>0</v>
      </c>
      <c r="I119" s="28">
        <f t="shared" si="27"/>
        <v>0</v>
      </c>
      <c r="J119" s="28">
        <f t="shared" si="27"/>
        <v>0</v>
      </c>
      <c r="K119" s="28">
        <f t="shared" si="27"/>
        <v>0</v>
      </c>
      <c r="L119" s="28">
        <f t="shared" si="27"/>
        <v>0</v>
      </c>
      <c r="M119" s="28">
        <f t="shared" si="27"/>
        <v>0</v>
      </c>
      <c r="N119" s="28">
        <f t="shared" si="27"/>
        <v>0</v>
      </c>
      <c r="O119" s="28">
        <f t="shared" si="27"/>
        <v>0</v>
      </c>
      <c r="P119" s="28">
        <f t="shared" si="27"/>
        <v>0</v>
      </c>
      <c r="Q119" s="28">
        <f t="shared" si="32"/>
        <v>0</v>
      </c>
      <c r="R119" s="28">
        <f t="shared" si="32"/>
        <v>0</v>
      </c>
      <c r="S119" s="28">
        <f t="shared" si="32"/>
        <v>86821.012983270048</v>
      </c>
      <c r="T119" s="28">
        <f t="shared" si="32"/>
        <v>0</v>
      </c>
      <c r="U119" s="28">
        <f t="shared" si="31"/>
        <v>0</v>
      </c>
      <c r="V119" s="28">
        <f t="shared" si="31"/>
        <v>0</v>
      </c>
      <c r="W119" s="28">
        <f t="shared" si="31"/>
        <v>0</v>
      </c>
      <c r="X119" s="28">
        <f t="shared" si="31"/>
        <v>0</v>
      </c>
      <c r="Y119" s="28">
        <f t="shared" si="31"/>
        <v>0</v>
      </c>
      <c r="Z119" s="28">
        <f t="shared" si="31"/>
        <v>0</v>
      </c>
      <c r="AA119" s="28">
        <f t="shared" si="31"/>
        <v>0</v>
      </c>
      <c r="AB119" s="28">
        <f t="shared" si="31"/>
        <v>0</v>
      </c>
      <c r="AC119" s="28">
        <f t="shared" si="31"/>
        <v>86821.012983270048</v>
      </c>
      <c r="AD119" s="28">
        <f t="shared" si="31"/>
        <v>0</v>
      </c>
      <c r="AE119" s="28">
        <f t="shared" si="31"/>
        <v>0</v>
      </c>
      <c r="AF119" s="28">
        <f t="shared" si="31"/>
        <v>0</v>
      </c>
      <c r="AG119" s="28">
        <f t="shared" si="31"/>
        <v>0</v>
      </c>
      <c r="AH119" s="28">
        <f t="shared" si="31"/>
        <v>0</v>
      </c>
      <c r="AI119" s="28">
        <f t="shared" si="31"/>
        <v>0</v>
      </c>
      <c r="AJ119" s="28">
        <f t="shared" si="31"/>
        <v>0</v>
      </c>
      <c r="AK119" s="28">
        <f t="shared" si="30"/>
        <v>0</v>
      </c>
      <c r="AL119" s="28">
        <f t="shared" si="30"/>
        <v>0</v>
      </c>
      <c r="AM119" s="28">
        <f t="shared" si="30"/>
        <v>86821.012983270048</v>
      </c>
      <c r="AN119" s="28">
        <f t="shared" si="30"/>
        <v>0</v>
      </c>
      <c r="AO119" s="28">
        <f t="shared" si="30"/>
        <v>0</v>
      </c>
      <c r="AP119" s="28">
        <f t="shared" si="30"/>
        <v>0</v>
      </c>
      <c r="AQ119" s="28">
        <f t="shared" si="30"/>
        <v>0</v>
      </c>
      <c r="AR119" s="28">
        <f t="shared" si="30"/>
        <v>0</v>
      </c>
      <c r="AS119" s="28">
        <f t="shared" si="30"/>
        <v>0</v>
      </c>
      <c r="AT119" s="28">
        <f t="shared" si="30"/>
        <v>0</v>
      </c>
      <c r="AU119" s="28">
        <f t="shared" si="30"/>
        <v>0</v>
      </c>
    </row>
    <row r="120" spans="2:47" hidden="1" outlineLevel="1">
      <c r="B120" s="25">
        <v>2033</v>
      </c>
      <c r="C120" s="98">
        <v>88048.148754515336</v>
      </c>
      <c r="D120" s="28">
        <f t="shared" si="29"/>
        <v>0</v>
      </c>
      <c r="E120" s="28">
        <f t="shared" si="29"/>
        <v>0</v>
      </c>
      <c r="F120" s="28">
        <f t="shared" si="29"/>
        <v>0</v>
      </c>
      <c r="G120" s="28">
        <f t="shared" si="29"/>
        <v>0</v>
      </c>
      <c r="H120" s="28">
        <f t="shared" si="29"/>
        <v>0</v>
      </c>
      <c r="I120" s="28">
        <f t="shared" si="29"/>
        <v>0</v>
      </c>
      <c r="J120" s="28">
        <f t="shared" si="29"/>
        <v>0</v>
      </c>
      <c r="K120" s="28">
        <f t="shared" si="29"/>
        <v>0</v>
      </c>
      <c r="L120" s="28">
        <f t="shared" si="29"/>
        <v>0</v>
      </c>
      <c r="M120" s="28">
        <f t="shared" si="29"/>
        <v>0</v>
      </c>
      <c r="N120" s="28">
        <f t="shared" si="29"/>
        <v>0</v>
      </c>
      <c r="O120" s="28">
        <f t="shared" si="29"/>
        <v>0</v>
      </c>
      <c r="P120" s="28">
        <f t="shared" si="29"/>
        <v>0</v>
      </c>
      <c r="Q120" s="28">
        <f t="shared" si="32"/>
        <v>0</v>
      </c>
      <c r="R120" s="28">
        <f t="shared" si="32"/>
        <v>0</v>
      </c>
      <c r="S120" s="28">
        <f t="shared" si="32"/>
        <v>0</v>
      </c>
      <c r="T120" s="28">
        <f t="shared" si="32"/>
        <v>88048.148754515336</v>
      </c>
      <c r="U120" s="28">
        <f t="shared" si="31"/>
        <v>0</v>
      </c>
      <c r="V120" s="28">
        <f t="shared" si="31"/>
        <v>0</v>
      </c>
      <c r="W120" s="28">
        <f t="shared" si="31"/>
        <v>0</v>
      </c>
      <c r="X120" s="28">
        <f t="shared" si="31"/>
        <v>0</v>
      </c>
      <c r="Y120" s="28">
        <f t="shared" si="31"/>
        <v>0</v>
      </c>
      <c r="Z120" s="28">
        <f t="shared" si="31"/>
        <v>0</v>
      </c>
      <c r="AA120" s="28">
        <f t="shared" si="31"/>
        <v>0</v>
      </c>
      <c r="AB120" s="28">
        <f t="shared" si="31"/>
        <v>0</v>
      </c>
      <c r="AC120" s="28">
        <f t="shared" si="31"/>
        <v>0</v>
      </c>
      <c r="AD120" s="28">
        <f t="shared" si="31"/>
        <v>88048.148754515336</v>
      </c>
      <c r="AE120" s="28">
        <f t="shared" si="31"/>
        <v>0</v>
      </c>
      <c r="AF120" s="28">
        <f t="shared" si="31"/>
        <v>0</v>
      </c>
      <c r="AG120" s="28">
        <f t="shared" si="31"/>
        <v>0</v>
      </c>
      <c r="AH120" s="28">
        <f t="shared" si="31"/>
        <v>0</v>
      </c>
      <c r="AI120" s="28">
        <f t="shared" si="31"/>
        <v>0</v>
      </c>
      <c r="AJ120" s="28">
        <f t="shared" si="31"/>
        <v>0</v>
      </c>
      <c r="AK120" s="28">
        <f t="shared" si="30"/>
        <v>0</v>
      </c>
      <c r="AL120" s="28">
        <f t="shared" si="30"/>
        <v>0</v>
      </c>
      <c r="AM120" s="28">
        <f t="shared" si="30"/>
        <v>0</v>
      </c>
      <c r="AN120" s="28">
        <f t="shared" si="30"/>
        <v>88048.148754515336</v>
      </c>
      <c r="AO120" s="28">
        <f t="shared" si="30"/>
        <v>0</v>
      </c>
      <c r="AP120" s="28">
        <f t="shared" si="30"/>
        <v>0</v>
      </c>
      <c r="AQ120" s="28">
        <f t="shared" si="30"/>
        <v>0</v>
      </c>
      <c r="AR120" s="28">
        <f t="shared" si="30"/>
        <v>0</v>
      </c>
      <c r="AS120" s="28">
        <f t="shared" si="30"/>
        <v>0</v>
      </c>
      <c r="AT120" s="28">
        <f t="shared" si="30"/>
        <v>0</v>
      </c>
      <c r="AU120" s="28">
        <f t="shared" si="30"/>
        <v>0</v>
      </c>
    </row>
    <row r="121" spans="2:47" hidden="1" outlineLevel="1">
      <c r="B121" s="25">
        <v>2034</v>
      </c>
      <c r="C121" s="98">
        <v>88999.520796789904</v>
      </c>
      <c r="D121" s="28">
        <f t="shared" si="29"/>
        <v>0</v>
      </c>
      <c r="E121" s="28">
        <f t="shared" si="29"/>
        <v>0</v>
      </c>
      <c r="F121" s="28">
        <f t="shared" si="29"/>
        <v>0</v>
      </c>
      <c r="G121" s="28">
        <f t="shared" si="29"/>
        <v>0</v>
      </c>
      <c r="H121" s="28">
        <f t="shared" si="29"/>
        <v>0</v>
      </c>
      <c r="I121" s="28">
        <f t="shared" si="29"/>
        <v>0</v>
      </c>
      <c r="J121" s="28">
        <f t="shared" si="29"/>
        <v>0</v>
      </c>
      <c r="K121" s="28">
        <f t="shared" si="29"/>
        <v>0</v>
      </c>
      <c r="L121" s="28">
        <f t="shared" si="29"/>
        <v>0</v>
      </c>
      <c r="M121" s="28">
        <f t="shared" si="29"/>
        <v>0</v>
      </c>
      <c r="N121" s="28">
        <f t="shared" si="29"/>
        <v>0</v>
      </c>
      <c r="O121" s="28">
        <f t="shared" si="29"/>
        <v>0</v>
      </c>
      <c r="P121" s="28">
        <f t="shared" si="29"/>
        <v>0</v>
      </c>
      <c r="Q121" s="28">
        <f t="shared" si="32"/>
        <v>0</v>
      </c>
      <c r="R121" s="28">
        <f t="shared" si="32"/>
        <v>0</v>
      </c>
      <c r="S121" s="28">
        <f t="shared" si="32"/>
        <v>0</v>
      </c>
      <c r="T121" s="28">
        <f t="shared" si="32"/>
        <v>0</v>
      </c>
      <c r="U121" s="28">
        <f t="shared" si="31"/>
        <v>88999.520796789904</v>
      </c>
      <c r="V121" s="28">
        <f t="shared" si="31"/>
        <v>0</v>
      </c>
      <c r="W121" s="28">
        <f t="shared" si="31"/>
        <v>0</v>
      </c>
      <c r="X121" s="28">
        <f t="shared" si="31"/>
        <v>0</v>
      </c>
      <c r="Y121" s="28">
        <f t="shared" si="31"/>
        <v>0</v>
      </c>
      <c r="Z121" s="28">
        <f t="shared" si="31"/>
        <v>0</v>
      </c>
      <c r="AA121" s="28">
        <f t="shared" si="31"/>
        <v>0</v>
      </c>
      <c r="AB121" s="28">
        <f t="shared" si="31"/>
        <v>0</v>
      </c>
      <c r="AC121" s="28">
        <f t="shared" si="31"/>
        <v>0</v>
      </c>
      <c r="AD121" s="28">
        <f t="shared" si="31"/>
        <v>0</v>
      </c>
      <c r="AE121" s="28">
        <f t="shared" si="31"/>
        <v>88999.520796789904</v>
      </c>
      <c r="AF121" s="28">
        <f t="shared" si="31"/>
        <v>0</v>
      </c>
      <c r="AG121" s="28">
        <f t="shared" si="31"/>
        <v>0</v>
      </c>
      <c r="AH121" s="28">
        <f t="shared" si="31"/>
        <v>0</v>
      </c>
      <c r="AI121" s="28">
        <f t="shared" si="31"/>
        <v>0</v>
      </c>
      <c r="AJ121" s="28">
        <f t="shared" si="31"/>
        <v>0</v>
      </c>
      <c r="AK121" s="28">
        <f t="shared" si="30"/>
        <v>0</v>
      </c>
      <c r="AL121" s="28">
        <f t="shared" si="30"/>
        <v>0</v>
      </c>
      <c r="AM121" s="28">
        <f t="shared" si="30"/>
        <v>0</v>
      </c>
      <c r="AN121" s="28">
        <f t="shared" si="30"/>
        <v>0</v>
      </c>
      <c r="AO121" s="28">
        <f t="shared" si="30"/>
        <v>88999.520796789904</v>
      </c>
      <c r="AP121" s="28">
        <f t="shared" si="30"/>
        <v>0</v>
      </c>
      <c r="AQ121" s="28">
        <f t="shared" si="30"/>
        <v>0</v>
      </c>
      <c r="AR121" s="28">
        <f t="shared" si="30"/>
        <v>0</v>
      </c>
      <c r="AS121" s="28">
        <f t="shared" si="30"/>
        <v>0</v>
      </c>
      <c r="AT121" s="28">
        <f t="shared" si="30"/>
        <v>0</v>
      </c>
      <c r="AU121" s="28">
        <f t="shared" si="30"/>
        <v>0</v>
      </c>
    </row>
    <row r="122" spans="2:47" hidden="1" outlineLevel="1">
      <c r="B122" s="25">
        <v>2035</v>
      </c>
      <c r="C122" s="98">
        <v>7545.8031817810843</v>
      </c>
      <c r="D122" s="28">
        <f t="shared" si="29"/>
        <v>0</v>
      </c>
      <c r="E122" s="28">
        <f t="shared" si="29"/>
        <v>0</v>
      </c>
      <c r="F122" s="28">
        <f t="shared" si="29"/>
        <v>0</v>
      </c>
      <c r="G122" s="28">
        <f t="shared" si="29"/>
        <v>0</v>
      </c>
      <c r="H122" s="28">
        <f t="shared" si="29"/>
        <v>0</v>
      </c>
      <c r="I122" s="28">
        <f t="shared" si="29"/>
        <v>0</v>
      </c>
      <c r="J122" s="28">
        <f t="shared" si="29"/>
        <v>0</v>
      </c>
      <c r="K122" s="28">
        <f t="shared" si="29"/>
        <v>0</v>
      </c>
      <c r="L122" s="28">
        <f t="shared" si="29"/>
        <v>0</v>
      </c>
      <c r="M122" s="28">
        <f t="shared" si="29"/>
        <v>0</v>
      </c>
      <c r="N122" s="28">
        <f t="shared" si="29"/>
        <v>0</v>
      </c>
      <c r="O122" s="28">
        <f t="shared" si="29"/>
        <v>0</v>
      </c>
      <c r="P122" s="28">
        <f t="shared" si="29"/>
        <v>0</v>
      </c>
      <c r="Q122" s="28">
        <f t="shared" si="32"/>
        <v>0</v>
      </c>
      <c r="R122" s="28">
        <f t="shared" si="32"/>
        <v>0</v>
      </c>
      <c r="S122" s="28">
        <f t="shared" si="32"/>
        <v>0</v>
      </c>
      <c r="T122" s="28">
        <f t="shared" si="32"/>
        <v>0</v>
      </c>
      <c r="U122" s="28">
        <f t="shared" si="31"/>
        <v>0</v>
      </c>
      <c r="V122" s="28">
        <f t="shared" si="31"/>
        <v>7545.8031817810843</v>
      </c>
      <c r="W122" s="28">
        <f t="shared" si="31"/>
        <v>0</v>
      </c>
      <c r="X122" s="28">
        <f t="shared" si="31"/>
        <v>0</v>
      </c>
      <c r="Y122" s="28">
        <f t="shared" si="31"/>
        <v>0</v>
      </c>
      <c r="Z122" s="28">
        <f t="shared" si="31"/>
        <v>0</v>
      </c>
      <c r="AA122" s="28">
        <f t="shared" si="31"/>
        <v>0</v>
      </c>
      <c r="AB122" s="28">
        <f t="shared" si="31"/>
        <v>0</v>
      </c>
      <c r="AC122" s="28">
        <f t="shared" si="31"/>
        <v>0</v>
      </c>
      <c r="AD122" s="28">
        <f t="shared" si="31"/>
        <v>0</v>
      </c>
      <c r="AE122" s="28">
        <f t="shared" si="31"/>
        <v>0</v>
      </c>
      <c r="AF122" s="28">
        <f t="shared" si="31"/>
        <v>7545.8031817810843</v>
      </c>
      <c r="AG122" s="28">
        <f t="shared" si="31"/>
        <v>0</v>
      </c>
      <c r="AH122" s="28">
        <f t="shared" si="31"/>
        <v>0</v>
      </c>
      <c r="AI122" s="28">
        <f t="shared" si="31"/>
        <v>0</v>
      </c>
      <c r="AJ122" s="28">
        <f t="shared" si="31"/>
        <v>0</v>
      </c>
      <c r="AK122" s="28">
        <f t="shared" si="30"/>
        <v>0</v>
      </c>
      <c r="AL122" s="28">
        <f t="shared" si="30"/>
        <v>0</v>
      </c>
      <c r="AM122" s="28">
        <f t="shared" si="30"/>
        <v>0</v>
      </c>
      <c r="AN122" s="28">
        <f t="shared" si="30"/>
        <v>0</v>
      </c>
      <c r="AO122" s="28">
        <f t="shared" si="30"/>
        <v>0</v>
      </c>
      <c r="AP122" s="28">
        <f t="shared" si="30"/>
        <v>7545.8031817810843</v>
      </c>
      <c r="AQ122" s="28">
        <f t="shared" si="30"/>
        <v>0</v>
      </c>
      <c r="AR122" s="28">
        <f t="shared" si="30"/>
        <v>0</v>
      </c>
      <c r="AS122" s="28">
        <f t="shared" si="30"/>
        <v>0</v>
      </c>
      <c r="AT122" s="28">
        <f t="shared" si="30"/>
        <v>0</v>
      </c>
      <c r="AU122" s="28">
        <f t="shared" si="30"/>
        <v>0</v>
      </c>
    </row>
    <row r="123" spans="2:47" hidden="1" outlineLevel="1">
      <c r="B123" s="25">
        <v>2036</v>
      </c>
      <c r="C123" s="98">
        <v>0</v>
      </c>
      <c r="D123" s="28">
        <f t="shared" si="29"/>
        <v>0</v>
      </c>
      <c r="E123" s="28">
        <f t="shared" si="29"/>
        <v>0</v>
      </c>
      <c r="F123" s="28">
        <f t="shared" si="29"/>
        <v>0</v>
      </c>
      <c r="G123" s="28">
        <f t="shared" si="29"/>
        <v>0</v>
      </c>
      <c r="H123" s="28">
        <f t="shared" si="29"/>
        <v>0</v>
      </c>
      <c r="I123" s="28">
        <f t="shared" si="29"/>
        <v>0</v>
      </c>
      <c r="J123" s="28">
        <f t="shared" si="29"/>
        <v>0</v>
      </c>
      <c r="K123" s="28">
        <f t="shared" si="29"/>
        <v>0</v>
      </c>
      <c r="L123" s="28">
        <f t="shared" si="29"/>
        <v>0</v>
      </c>
      <c r="M123" s="28">
        <f t="shared" si="29"/>
        <v>0</v>
      </c>
      <c r="N123" s="28">
        <f t="shared" si="29"/>
        <v>0</v>
      </c>
      <c r="O123" s="28">
        <f t="shared" si="29"/>
        <v>0</v>
      </c>
      <c r="P123" s="28">
        <f t="shared" si="29"/>
        <v>0</v>
      </c>
      <c r="Q123" s="28">
        <f t="shared" si="32"/>
        <v>0</v>
      </c>
      <c r="R123" s="28">
        <f t="shared" si="32"/>
        <v>0</v>
      </c>
      <c r="S123" s="28">
        <f t="shared" si="32"/>
        <v>0</v>
      </c>
      <c r="T123" s="28">
        <f t="shared" si="32"/>
        <v>0</v>
      </c>
      <c r="U123" s="28">
        <f t="shared" si="31"/>
        <v>0</v>
      </c>
      <c r="V123" s="28">
        <f t="shared" si="31"/>
        <v>0</v>
      </c>
      <c r="W123" s="28">
        <f t="shared" si="31"/>
        <v>0</v>
      </c>
      <c r="X123" s="28">
        <f t="shared" si="31"/>
        <v>0</v>
      </c>
      <c r="Y123" s="28">
        <f t="shared" si="31"/>
        <v>0</v>
      </c>
      <c r="Z123" s="28">
        <f t="shared" si="31"/>
        <v>0</v>
      </c>
      <c r="AA123" s="28">
        <f t="shared" si="31"/>
        <v>0</v>
      </c>
      <c r="AB123" s="28">
        <f t="shared" si="31"/>
        <v>0</v>
      </c>
      <c r="AC123" s="28">
        <f t="shared" si="31"/>
        <v>0</v>
      </c>
      <c r="AD123" s="28">
        <f t="shared" si="31"/>
        <v>0</v>
      </c>
      <c r="AE123" s="28">
        <f t="shared" si="31"/>
        <v>0</v>
      </c>
      <c r="AF123" s="28">
        <f t="shared" si="31"/>
        <v>0</v>
      </c>
      <c r="AG123" s="28">
        <f t="shared" si="31"/>
        <v>0</v>
      </c>
      <c r="AH123" s="28">
        <f t="shared" si="31"/>
        <v>0</v>
      </c>
      <c r="AI123" s="28">
        <f t="shared" si="31"/>
        <v>0</v>
      </c>
      <c r="AJ123" s="28">
        <f t="shared" si="31"/>
        <v>0</v>
      </c>
      <c r="AK123" s="28">
        <f t="shared" si="30"/>
        <v>0</v>
      </c>
      <c r="AL123" s="28">
        <f t="shared" si="30"/>
        <v>0</v>
      </c>
      <c r="AM123" s="28">
        <f t="shared" si="30"/>
        <v>0</v>
      </c>
      <c r="AN123" s="28">
        <f t="shared" si="30"/>
        <v>0</v>
      </c>
      <c r="AO123" s="28">
        <f t="shared" si="30"/>
        <v>0</v>
      </c>
      <c r="AP123" s="28">
        <f t="shared" si="30"/>
        <v>0</v>
      </c>
      <c r="AQ123" s="28">
        <f t="shared" si="30"/>
        <v>0</v>
      </c>
      <c r="AR123" s="28">
        <f t="shared" si="30"/>
        <v>0</v>
      </c>
      <c r="AS123" s="28">
        <f t="shared" si="30"/>
        <v>0</v>
      </c>
      <c r="AT123" s="28">
        <f t="shared" si="30"/>
        <v>0</v>
      </c>
      <c r="AU123" s="28">
        <f t="shared" si="30"/>
        <v>0</v>
      </c>
    </row>
    <row r="124" spans="2:47" hidden="1" outlineLevel="1">
      <c r="B124" s="25">
        <v>2037</v>
      </c>
      <c r="C124" s="98">
        <v>0</v>
      </c>
      <c r="D124" s="28">
        <f t="shared" si="29"/>
        <v>0</v>
      </c>
      <c r="E124" s="28">
        <f t="shared" si="29"/>
        <v>0</v>
      </c>
      <c r="F124" s="28">
        <f t="shared" si="29"/>
        <v>0</v>
      </c>
      <c r="G124" s="28">
        <f t="shared" si="29"/>
        <v>0</v>
      </c>
      <c r="H124" s="28">
        <f t="shared" si="29"/>
        <v>0</v>
      </c>
      <c r="I124" s="28">
        <f t="shared" si="29"/>
        <v>0</v>
      </c>
      <c r="J124" s="28">
        <f t="shared" si="29"/>
        <v>0</v>
      </c>
      <c r="K124" s="28">
        <f t="shared" si="29"/>
        <v>0</v>
      </c>
      <c r="L124" s="28">
        <f t="shared" si="29"/>
        <v>0</v>
      </c>
      <c r="M124" s="28">
        <f t="shared" si="29"/>
        <v>0</v>
      </c>
      <c r="N124" s="28">
        <f t="shared" si="29"/>
        <v>0</v>
      </c>
      <c r="O124" s="28">
        <f t="shared" si="29"/>
        <v>0</v>
      </c>
      <c r="P124" s="28">
        <f t="shared" si="29"/>
        <v>0</v>
      </c>
      <c r="Q124" s="28">
        <f t="shared" si="32"/>
        <v>0</v>
      </c>
      <c r="R124" s="28">
        <f t="shared" si="32"/>
        <v>0</v>
      </c>
      <c r="S124" s="28">
        <f t="shared" si="32"/>
        <v>0</v>
      </c>
      <c r="T124" s="28">
        <f t="shared" si="32"/>
        <v>0</v>
      </c>
      <c r="U124" s="28">
        <f t="shared" si="31"/>
        <v>0</v>
      </c>
      <c r="V124" s="28">
        <f t="shared" si="31"/>
        <v>0</v>
      </c>
      <c r="W124" s="28">
        <f t="shared" si="31"/>
        <v>0</v>
      </c>
      <c r="X124" s="28">
        <f t="shared" si="31"/>
        <v>0</v>
      </c>
      <c r="Y124" s="28">
        <f t="shared" si="31"/>
        <v>0</v>
      </c>
      <c r="Z124" s="28">
        <f t="shared" si="31"/>
        <v>0</v>
      </c>
      <c r="AA124" s="28">
        <f t="shared" si="31"/>
        <v>0</v>
      </c>
      <c r="AB124" s="28">
        <f t="shared" si="31"/>
        <v>0</v>
      </c>
      <c r="AC124" s="28">
        <f t="shared" si="31"/>
        <v>0</v>
      </c>
      <c r="AD124" s="28">
        <f t="shared" si="31"/>
        <v>0</v>
      </c>
      <c r="AE124" s="28">
        <f t="shared" si="31"/>
        <v>0</v>
      </c>
      <c r="AF124" s="28">
        <f t="shared" si="31"/>
        <v>0</v>
      </c>
      <c r="AG124" s="28">
        <f t="shared" si="31"/>
        <v>0</v>
      </c>
      <c r="AH124" s="28">
        <f t="shared" si="31"/>
        <v>0</v>
      </c>
      <c r="AI124" s="28">
        <f t="shared" si="31"/>
        <v>0</v>
      </c>
      <c r="AJ124" s="28">
        <f t="shared" si="31"/>
        <v>0</v>
      </c>
      <c r="AK124" s="28">
        <f t="shared" si="30"/>
        <v>0</v>
      </c>
      <c r="AL124" s="28">
        <f t="shared" si="30"/>
        <v>0</v>
      </c>
      <c r="AM124" s="28">
        <f t="shared" si="30"/>
        <v>0</v>
      </c>
      <c r="AN124" s="28">
        <f t="shared" si="30"/>
        <v>0</v>
      </c>
      <c r="AO124" s="28">
        <f t="shared" si="30"/>
        <v>0</v>
      </c>
      <c r="AP124" s="28">
        <f t="shared" si="30"/>
        <v>0</v>
      </c>
      <c r="AQ124" s="28">
        <f t="shared" si="30"/>
        <v>0</v>
      </c>
      <c r="AR124" s="28">
        <f t="shared" si="30"/>
        <v>0</v>
      </c>
      <c r="AS124" s="28">
        <f t="shared" si="30"/>
        <v>0</v>
      </c>
      <c r="AT124" s="28">
        <f t="shared" si="30"/>
        <v>0</v>
      </c>
      <c r="AU124" s="28">
        <f t="shared" si="30"/>
        <v>0</v>
      </c>
    </row>
    <row r="125" spans="2:47" hidden="1" outlineLevel="1">
      <c r="B125" s="25">
        <v>2038</v>
      </c>
      <c r="C125" s="98">
        <v>0</v>
      </c>
      <c r="D125" s="28">
        <f t="shared" si="29"/>
        <v>0</v>
      </c>
      <c r="E125" s="28">
        <f t="shared" si="29"/>
        <v>0</v>
      </c>
      <c r="F125" s="28">
        <f t="shared" si="29"/>
        <v>0</v>
      </c>
      <c r="G125" s="28">
        <f t="shared" si="29"/>
        <v>0</v>
      </c>
      <c r="H125" s="28">
        <f t="shared" si="29"/>
        <v>0</v>
      </c>
      <c r="I125" s="28">
        <f t="shared" si="29"/>
        <v>0</v>
      </c>
      <c r="J125" s="28">
        <f t="shared" si="29"/>
        <v>0</v>
      </c>
      <c r="K125" s="28">
        <f t="shared" si="29"/>
        <v>0</v>
      </c>
      <c r="L125" s="28">
        <f t="shared" si="29"/>
        <v>0</v>
      </c>
      <c r="M125" s="28">
        <f t="shared" si="29"/>
        <v>0</v>
      </c>
      <c r="N125" s="28">
        <f t="shared" si="29"/>
        <v>0</v>
      </c>
      <c r="O125" s="28">
        <f t="shared" si="29"/>
        <v>0</v>
      </c>
      <c r="P125" s="28">
        <f t="shared" si="29"/>
        <v>0</v>
      </c>
      <c r="Q125" s="28">
        <f t="shared" si="32"/>
        <v>0</v>
      </c>
      <c r="R125" s="28">
        <f t="shared" si="32"/>
        <v>0</v>
      </c>
      <c r="S125" s="28">
        <f t="shared" si="32"/>
        <v>0</v>
      </c>
      <c r="T125" s="28">
        <f t="shared" si="32"/>
        <v>0</v>
      </c>
      <c r="U125" s="28">
        <f t="shared" si="31"/>
        <v>0</v>
      </c>
      <c r="V125" s="28">
        <f t="shared" si="31"/>
        <v>0</v>
      </c>
      <c r="W125" s="28">
        <f t="shared" si="31"/>
        <v>0</v>
      </c>
      <c r="X125" s="28">
        <f t="shared" si="31"/>
        <v>0</v>
      </c>
      <c r="Y125" s="28">
        <f t="shared" si="31"/>
        <v>0</v>
      </c>
      <c r="Z125" s="28">
        <f t="shared" si="31"/>
        <v>0</v>
      </c>
      <c r="AA125" s="28">
        <f t="shared" si="31"/>
        <v>0</v>
      </c>
      <c r="AB125" s="28">
        <f t="shared" si="31"/>
        <v>0</v>
      </c>
      <c r="AC125" s="28">
        <f t="shared" si="31"/>
        <v>0</v>
      </c>
      <c r="AD125" s="28">
        <f t="shared" si="31"/>
        <v>0</v>
      </c>
      <c r="AE125" s="28">
        <f t="shared" si="31"/>
        <v>0</v>
      </c>
      <c r="AF125" s="28">
        <f t="shared" si="31"/>
        <v>0</v>
      </c>
      <c r="AG125" s="28">
        <f t="shared" si="31"/>
        <v>0</v>
      </c>
      <c r="AH125" s="28">
        <f t="shared" si="31"/>
        <v>0</v>
      </c>
      <c r="AI125" s="28">
        <f t="shared" si="31"/>
        <v>0</v>
      </c>
      <c r="AJ125" s="28">
        <f t="shared" si="31"/>
        <v>0</v>
      </c>
      <c r="AK125" s="28">
        <f t="shared" si="30"/>
        <v>0</v>
      </c>
      <c r="AL125" s="28">
        <f t="shared" si="30"/>
        <v>0</v>
      </c>
      <c r="AM125" s="28">
        <f t="shared" si="30"/>
        <v>0</v>
      </c>
      <c r="AN125" s="28">
        <f t="shared" si="30"/>
        <v>0</v>
      </c>
      <c r="AO125" s="28">
        <f t="shared" si="30"/>
        <v>0</v>
      </c>
      <c r="AP125" s="28">
        <f t="shared" si="30"/>
        <v>0</v>
      </c>
      <c r="AQ125" s="28">
        <f t="shared" si="30"/>
        <v>0</v>
      </c>
      <c r="AR125" s="28">
        <f t="shared" si="30"/>
        <v>0</v>
      </c>
      <c r="AS125" s="28">
        <f t="shared" si="30"/>
        <v>0</v>
      </c>
      <c r="AT125" s="28">
        <f t="shared" si="30"/>
        <v>0</v>
      </c>
      <c r="AU125" s="28">
        <f t="shared" si="30"/>
        <v>0</v>
      </c>
    </row>
    <row r="126" spans="2:47" hidden="1" outlineLevel="1">
      <c r="B126" s="25">
        <v>2039</v>
      </c>
      <c r="C126" s="98">
        <v>0</v>
      </c>
      <c r="D126" s="28">
        <f t="shared" si="29"/>
        <v>0</v>
      </c>
      <c r="E126" s="28">
        <f t="shared" si="29"/>
        <v>0</v>
      </c>
      <c r="F126" s="28">
        <f t="shared" si="29"/>
        <v>0</v>
      </c>
      <c r="G126" s="28">
        <f t="shared" si="29"/>
        <v>0</v>
      </c>
      <c r="H126" s="28">
        <f t="shared" si="29"/>
        <v>0</v>
      </c>
      <c r="I126" s="28">
        <f t="shared" si="29"/>
        <v>0</v>
      </c>
      <c r="J126" s="28">
        <f t="shared" si="29"/>
        <v>0</v>
      </c>
      <c r="K126" s="28">
        <f t="shared" si="29"/>
        <v>0</v>
      </c>
      <c r="L126" s="28">
        <f t="shared" si="29"/>
        <v>0</v>
      </c>
      <c r="M126" s="28">
        <f t="shared" si="29"/>
        <v>0</v>
      </c>
      <c r="N126" s="28">
        <f t="shared" si="29"/>
        <v>0</v>
      </c>
      <c r="O126" s="28">
        <f t="shared" si="29"/>
        <v>0</v>
      </c>
      <c r="P126" s="28">
        <f t="shared" si="29"/>
        <v>0</v>
      </c>
      <c r="Q126" s="28">
        <f t="shared" si="32"/>
        <v>0</v>
      </c>
      <c r="R126" s="28">
        <f t="shared" si="32"/>
        <v>0</v>
      </c>
      <c r="S126" s="28">
        <f t="shared" si="32"/>
        <v>0</v>
      </c>
      <c r="T126" s="28">
        <f t="shared" si="32"/>
        <v>0</v>
      </c>
      <c r="U126" s="28">
        <f t="shared" si="31"/>
        <v>0</v>
      </c>
      <c r="V126" s="28">
        <f t="shared" si="31"/>
        <v>0</v>
      </c>
      <c r="W126" s="28">
        <f t="shared" si="31"/>
        <v>0</v>
      </c>
      <c r="X126" s="28">
        <f t="shared" si="31"/>
        <v>0</v>
      </c>
      <c r="Y126" s="28">
        <f t="shared" si="31"/>
        <v>0</v>
      </c>
      <c r="Z126" s="28">
        <f t="shared" si="31"/>
        <v>0</v>
      </c>
      <c r="AA126" s="28">
        <f t="shared" si="31"/>
        <v>0</v>
      </c>
      <c r="AB126" s="28">
        <f t="shared" si="31"/>
        <v>0</v>
      </c>
      <c r="AC126" s="28">
        <f t="shared" si="31"/>
        <v>0</v>
      </c>
      <c r="AD126" s="28">
        <f t="shared" si="31"/>
        <v>0</v>
      </c>
      <c r="AE126" s="28">
        <f t="shared" si="31"/>
        <v>0</v>
      </c>
      <c r="AF126" s="28">
        <f t="shared" si="31"/>
        <v>0</v>
      </c>
      <c r="AG126" s="28">
        <f t="shared" si="31"/>
        <v>0</v>
      </c>
      <c r="AH126" s="28">
        <f t="shared" si="31"/>
        <v>0</v>
      </c>
      <c r="AI126" s="28">
        <f t="shared" si="31"/>
        <v>0</v>
      </c>
      <c r="AJ126" s="28">
        <f t="shared" si="31"/>
        <v>0</v>
      </c>
      <c r="AK126" s="28">
        <f t="shared" si="30"/>
        <v>0</v>
      </c>
      <c r="AL126" s="28">
        <f t="shared" si="30"/>
        <v>0</v>
      </c>
      <c r="AM126" s="28">
        <f t="shared" si="30"/>
        <v>0</v>
      </c>
      <c r="AN126" s="28">
        <f t="shared" si="30"/>
        <v>0</v>
      </c>
      <c r="AO126" s="28">
        <f t="shared" si="30"/>
        <v>0</v>
      </c>
      <c r="AP126" s="28">
        <f t="shared" si="30"/>
        <v>0</v>
      </c>
      <c r="AQ126" s="28">
        <f t="shared" si="30"/>
        <v>0</v>
      </c>
      <c r="AR126" s="28">
        <f t="shared" si="30"/>
        <v>0</v>
      </c>
      <c r="AS126" s="28">
        <f t="shared" si="30"/>
        <v>0</v>
      </c>
      <c r="AT126" s="28">
        <f t="shared" si="30"/>
        <v>0</v>
      </c>
      <c r="AU126" s="28">
        <f t="shared" si="30"/>
        <v>0</v>
      </c>
    </row>
    <row r="127" spans="2:47" hidden="1" outlineLevel="1">
      <c r="B127" s="25">
        <v>2040</v>
      </c>
      <c r="C127" s="98">
        <v>0</v>
      </c>
      <c r="D127" s="28">
        <f t="shared" si="29"/>
        <v>0</v>
      </c>
      <c r="E127" s="28">
        <f t="shared" si="29"/>
        <v>0</v>
      </c>
      <c r="F127" s="28">
        <f t="shared" si="29"/>
        <v>0</v>
      </c>
      <c r="G127" s="28">
        <f t="shared" si="29"/>
        <v>0</v>
      </c>
      <c r="H127" s="28">
        <f t="shared" si="29"/>
        <v>0</v>
      </c>
      <c r="I127" s="28">
        <f t="shared" si="29"/>
        <v>0</v>
      </c>
      <c r="J127" s="28">
        <f t="shared" si="29"/>
        <v>0</v>
      </c>
      <c r="K127" s="28">
        <f t="shared" si="29"/>
        <v>0</v>
      </c>
      <c r="L127" s="28">
        <f t="shared" si="29"/>
        <v>0</v>
      </c>
      <c r="M127" s="28">
        <f t="shared" si="29"/>
        <v>0</v>
      </c>
      <c r="N127" s="28">
        <f t="shared" si="29"/>
        <v>0</v>
      </c>
      <c r="O127" s="28">
        <f t="shared" si="29"/>
        <v>0</v>
      </c>
      <c r="P127" s="28">
        <f t="shared" si="29"/>
        <v>0</v>
      </c>
      <c r="Q127" s="28">
        <f t="shared" si="32"/>
        <v>0</v>
      </c>
      <c r="R127" s="28">
        <f t="shared" si="32"/>
        <v>0</v>
      </c>
      <c r="S127" s="28">
        <f t="shared" si="32"/>
        <v>0</v>
      </c>
      <c r="T127" s="28">
        <f t="shared" si="32"/>
        <v>0</v>
      </c>
      <c r="U127" s="28">
        <f t="shared" si="31"/>
        <v>0</v>
      </c>
      <c r="V127" s="28">
        <f t="shared" si="31"/>
        <v>0</v>
      </c>
      <c r="W127" s="28">
        <f t="shared" si="31"/>
        <v>0</v>
      </c>
      <c r="X127" s="28">
        <f t="shared" si="31"/>
        <v>0</v>
      </c>
      <c r="Y127" s="28">
        <f t="shared" si="31"/>
        <v>0</v>
      </c>
      <c r="Z127" s="28">
        <f t="shared" si="31"/>
        <v>0</v>
      </c>
      <c r="AA127" s="28">
        <f t="shared" si="31"/>
        <v>0</v>
      </c>
      <c r="AB127" s="28">
        <f t="shared" si="31"/>
        <v>0</v>
      </c>
      <c r="AC127" s="28">
        <f t="shared" si="31"/>
        <v>0</v>
      </c>
      <c r="AD127" s="28">
        <f t="shared" si="31"/>
        <v>0</v>
      </c>
      <c r="AE127" s="28">
        <f t="shared" si="31"/>
        <v>0</v>
      </c>
      <c r="AF127" s="28">
        <f t="shared" si="31"/>
        <v>0</v>
      </c>
      <c r="AG127" s="28">
        <f t="shared" si="31"/>
        <v>0</v>
      </c>
      <c r="AH127" s="28">
        <f t="shared" si="31"/>
        <v>0</v>
      </c>
      <c r="AI127" s="28">
        <f t="shared" si="31"/>
        <v>0</v>
      </c>
      <c r="AJ127" s="28">
        <f t="shared" si="31"/>
        <v>0</v>
      </c>
      <c r="AK127" s="28">
        <f t="shared" si="30"/>
        <v>0</v>
      </c>
      <c r="AL127" s="28">
        <f t="shared" si="30"/>
        <v>0</v>
      </c>
      <c r="AM127" s="28">
        <f t="shared" si="30"/>
        <v>0</v>
      </c>
      <c r="AN127" s="28">
        <f t="shared" si="30"/>
        <v>0</v>
      </c>
      <c r="AO127" s="28">
        <f t="shared" si="30"/>
        <v>0</v>
      </c>
      <c r="AP127" s="28">
        <f t="shared" si="30"/>
        <v>0</v>
      </c>
      <c r="AQ127" s="28">
        <f t="shared" si="30"/>
        <v>0</v>
      </c>
      <c r="AR127" s="28">
        <f t="shared" si="30"/>
        <v>0</v>
      </c>
      <c r="AS127" s="28">
        <f t="shared" si="30"/>
        <v>0</v>
      </c>
      <c r="AT127" s="28">
        <f t="shared" si="30"/>
        <v>0</v>
      </c>
      <c r="AU127" s="28">
        <f t="shared" si="30"/>
        <v>0</v>
      </c>
    </row>
    <row r="128" spans="2:47" hidden="1" outlineLevel="1">
      <c r="B128" s="25">
        <v>2041</v>
      </c>
      <c r="C128" s="98">
        <v>0</v>
      </c>
      <c r="D128" s="28">
        <f t="shared" si="29"/>
        <v>0</v>
      </c>
      <c r="E128" s="28">
        <f t="shared" si="29"/>
        <v>0</v>
      </c>
      <c r="F128" s="28">
        <f t="shared" si="29"/>
        <v>0</v>
      </c>
      <c r="G128" s="28">
        <f t="shared" si="29"/>
        <v>0</v>
      </c>
      <c r="H128" s="28">
        <f t="shared" si="29"/>
        <v>0</v>
      </c>
      <c r="I128" s="28">
        <f t="shared" si="29"/>
        <v>0</v>
      </c>
      <c r="J128" s="28">
        <f t="shared" si="29"/>
        <v>0</v>
      </c>
      <c r="K128" s="28">
        <f t="shared" si="29"/>
        <v>0</v>
      </c>
      <c r="L128" s="28">
        <f t="shared" si="29"/>
        <v>0</v>
      </c>
      <c r="M128" s="28">
        <f t="shared" si="29"/>
        <v>0</v>
      </c>
      <c r="N128" s="28">
        <f t="shared" si="29"/>
        <v>0</v>
      </c>
      <c r="O128" s="28">
        <f t="shared" si="29"/>
        <v>0</v>
      </c>
      <c r="P128" s="28">
        <f t="shared" si="29"/>
        <v>0</v>
      </c>
      <c r="Q128" s="28">
        <f t="shared" si="32"/>
        <v>0</v>
      </c>
      <c r="R128" s="28">
        <f t="shared" si="32"/>
        <v>0</v>
      </c>
      <c r="S128" s="28">
        <f t="shared" si="32"/>
        <v>0</v>
      </c>
      <c r="T128" s="28">
        <f t="shared" si="32"/>
        <v>0</v>
      </c>
      <c r="U128" s="28">
        <f t="shared" si="31"/>
        <v>0</v>
      </c>
      <c r="V128" s="28">
        <f t="shared" si="31"/>
        <v>0</v>
      </c>
      <c r="W128" s="28">
        <f t="shared" si="31"/>
        <v>0</v>
      </c>
      <c r="X128" s="28">
        <f t="shared" si="31"/>
        <v>0</v>
      </c>
      <c r="Y128" s="28">
        <f t="shared" si="31"/>
        <v>0</v>
      </c>
      <c r="Z128" s="28">
        <f t="shared" si="31"/>
        <v>0</v>
      </c>
      <c r="AA128" s="28">
        <f t="shared" si="31"/>
        <v>0</v>
      </c>
      <c r="AB128" s="28">
        <f t="shared" si="31"/>
        <v>0</v>
      </c>
      <c r="AC128" s="28">
        <f t="shared" si="31"/>
        <v>0</v>
      </c>
      <c r="AD128" s="28">
        <f t="shared" si="31"/>
        <v>0</v>
      </c>
      <c r="AE128" s="28">
        <f t="shared" si="31"/>
        <v>0</v>
      </c>
      <c r="AF128" s="28">
        <f t="shared" si="31"/>
        <v>0</v>
      </c>
      <c r="AG128" s="28">
        <f t="shared" si="31"/>
        <v>0</v>
      </c>
      <c r="AH128" s="28">
        <f t="shared" si="31"/>
        <v>0</v>
      </c>
      <c r="AI128" s="28">
        <f t="shared" si="31"/>
        <v>0</v>
      </c>
      <c r="AJ128" s="28">
        <f t="shared" si="31"/>
        <v>0</v>
      </c>
      <c r="AK128" s="28">
        <f t="shared" si="30"/>
        <v>0</v>
      </c>
      <c r="AL128" s="28">
        <f t="shared" si="30"/>
        <v>0</v>
      </c>
      <c r="AM128" s="28">
        <f t="shared" si="30"/>
        <v>0</v>
      </c>
      <c r="AN128" s="28">
        <f t="shared" si="30"/>
        <v>0</v>
      </c>
      <c r="AO128" s="28">
        <f t="shared" si="30"/>
        <v>0</v>
      </c>
      <c r="AP128" s="28">
        <f t="shared" si="30"/>
        <v>0</v>
      </c>
      <c r="AQ128" s="28">
        <f t="shared" si="30"/>
        <v>0</v>
      </c>
      <c r="AR128" s="28">
        <f t="shared" si="30"/>
        <v>0</v>
      </c>
      <c r="AS128" s="28">
        <f t="shared" si="30"/>
        <v>0</v>
      </c>
      <c r="AT128" s="28">
        <f t="shared" si="30"/>
        <v>0</v>
      </c>
      <c r="AU128" s="28">
        <f t="shared" si="30"/>
        <v>0</v>
      </c>
    </row>
    <row r="129" spans="2:47" hidden="1" outlineLevel="1">
      <c r="B129" s="25">
        <v>2042</v>
      </c>
      <c r="C129" s="98">
        <v>0</v>
      </c>
      <c r="D129" s="28">
        <f t="shared" si="29"/>
        <v>0</v>
      </c>
      <c r="E129" s="28">
        <f t="shared" si="29"/>
        <v>0</v>
      </c>
      <c r="F129" s="28">
        <f t="shared" si="29"/>
        <v>0</v>
      </c>
      <c r="G129" s="28">
        <f t="shared" si="29"/>
        <v>0</v>
      </c>
      <c r="H129" s="28">
        <f t="shared" si="29"/>
        <v>0</v>
      </c>
      <c r="I129" s="28">
        <f t="shared" si="29"/>
        <v>0</v>
      </c>
      <c r="J129" s="28">
        <f t="shared" si="29"/>
        <v>0</v>
      </c>
      <c r="K129" s="28">
        <f t="shared" si="29"/>
        <v>0</v>
      </c>
      <c r="L129" s="28">
        <f t="shared" si="29"/>
        <v>0</v>
      </c>
      <c r="M129" s="28">
        <f t="shared" si="29"/>
        <v>0</v>
      </c>
      <c r="N129" s="28">
        <f t="shared" si="29"/>
        <v>0</v>
      </c>
      <c r="O129" s="28">
        <f t="shared" si="29"/>
        <v>0</v>
      </c>
      <c r="P129" s="28">
        <f t="shared" si="29"/>
        <v>0</v>
      </c>
      <c r="Q129" s="28">
        <f t="shared" si="32"/>
        <v>0</v>
      </c>
      <c r="R129" s="28">
        <f t="shared" si="32"/>
        <v>0</v>
      </c>
      <c r="S129" s="28">
        <f t="shared" si="32"/>
        <v>0</v>
      </c>
      <c r="T129" s="28">
        <f t="shared" si="32"/>
        <v>0</v>
      </c>
      <c r="U129" s="28">
        <f t="shared" si="31"/>
        <v>0</v>
      </c>
      <c r="V129" s="28">
        <f t="shared" si="31"/>
        <v>0</v>
      </c>
      <c r="W129" s="28">
        <f t="shared" si="31"/>
        <v>0</v>
      </c>
      <c r="X129" s="28">
        <f t="shared" si="31"/>
        <v>0</v>
      </c>
      <c r="Y129" s="28">
        <f t="shared" si="31"/>
        <v>0</v>
      </c>
      <c r="Z129" s="28">
        <f t="shared" si="31"/>
        <v>0</v>
      </c>
      <c r="AA129" s="28">
        <f t="shared" si="31"/>
        <v>0</v>
      </c>
      <c r="AB129" s="28">
        <f t="shared" si="31"/>
        <v>0</v>
      </c>
      <c r="AC129" s="28">
        <f t="shared" si="31"/>
        <v>0</v>
      </c>
      <c r="AD129" s="28">
        <f t="shared" si="31"/>
        <v>0</v>
      </c>
      <c r="AE129" s="28">
        <f t="shared" si="31"/>
        <v>0</v>
      </c>
      <c r="AF129" s="28">
        <f t="shared" si="31"/>
        <v>0</v>
      </c>
      <c r="AG129" s="28">
        <f t="shared" si="31"/>
        <v>0</v>
      </c>
      <c r="AH129" s="28">
        <f t="shared" si="31"/>
        <v>0</v>
      </c>
      <c r="AI129" s="28">
        <f t="shared" si="31"/>
        <v>0</v>
      </c>
      <c r="AJ129" s="28">
        <f t="shared" ref="AJ129:AU129" si="33">+IF(AJ$103&lt;$B129,0,IF(MOD(AJ$103-$B129,$D$90)=0,1,0))*$C129</f>
        <v>0</v>
      </c>
      <c r="AK129" s="28">
        <f t="shared" si="33"/>
        <v>0</v>
      </c>
      <c r="AL129" s="28">
        <f t="shared" si="33"/>
        <v>0</v>
      </c>
      <c r="AM129" s="28">
        <f t="shared" si="33"/>
        <v>0</v>
      </c>
      <c r="AN129" s="28">
        <f t="shared" si="33"/>
        <v>0</v>
      </c>
      <c r="AO129" s="28">
        <f t="shared" si="33"/>
        <v>0</v>
      </c>
      <c r="AP129" s="28">
        <f t="shared" si="33"/>
        <v>0</v>
      </c>
      <c r="AQ129" s="28">
        <f t="shared" si="33"/>
        <v>0</v>
      </c>
      <c r="AR129" s="28">
        <f t="shared" si="33"/>
        <v>0</v>
      </c>
      <c r="AS129" s="28">
        <f t="shared" si="33"/>
        <v>0</v>
      </c>
      <c r="AT129" s="28">
        <f t="shared" si="33"/>
        <v>0</v>
      </c>
      <c r="AU129" s="28">
        <f t="shared" si="33"/>
        <v>0</v>
      </c>
    </row>
    <row r="130" spans="2:47" hidden="1" outlineLevel="1">
      <c r="B130" s="25">
        <v>2043</v>
      </c>
      <c r="C130" s="98">
        <v>0</v>
      </c>
      <c r="D130" s="28">
        <f t="shared" si="29"/>
        <v>0</v>
      </c>
      <c r="E130" s="28">
        <f t="shared" si="29"/>
        <v>0</v>
      </c>
      <c r="F130" s="28">
        <f t="shared" si="29"/>
        <v>0</v>
      </c>
      <c r="G130" s="28">
        <f t="shared" si="29"/>
        <v>0</v>
      </c>
      <c r="H130" s="28">
        <f t="shared" si="29"/>
        <v>0</v>
      </c>
      <c r="I130" s="28">
        <f t="shared" si="29"/>
        <v>0</v>
      </c>
      <c r="J130" s="28">
        <f t="shared" si="29"/>
        <v>0</v>
      </c>
      <c r="K130" s="28">
        <f t="shared" si="29"/>
        <v>0</v>
      </c>
      <c r="L130" s="28">
        <f t="shared" si="29"/>
        <v>0</v>
      </c>
      <c r="M130" s="28">
        <f t="shared" si="29"/>
        <v>0</v>
      </c>
      <c r="N130" s="28">
        <f t="shared" si="29"/>
        <v>0</v>
      </c>
      <c r="O130" s="28">
        <f t="shared" si="29"/>
        <v>0</v>
      </c>
      <c r="P130" s="28">
        <f t="shared" si="29"/>
        <v>0</v>
      </c>
      <c r="Q130" s="28">
        <f t="shared" si="32"/>
        <v>0</v>
      </c>
      <c r="R130" s="28">
        <f t="shared" si="32"/>
        <v>0</v>
      </c>
      <c r="S130" s="28">
        <f t="shared" si="32"/>
        <v>0</v>
      </c>
      <c r="T130" s="28">
        <f t="shared" si="32"/>
        <v>0</v>
      </c>
      <c r="U130" s="28">
        <f t="shared" si="32"/>
        <v>0</v>
      </c>
      <c r="V130" s="28">
        <f t="shared" si="32"/>
        <v>0</v>
      </c>
      <c r="W130" s="28">
        <f t="shared" si="32"/>
        <v>0</v>
      </c>
      <c r="X130" s="28">
        <f t="shared" si="32"/>
        <v>0</v>
      </c>
      <c r="Y130" s="28">
        <f t="shared" si="32"/>
        <v>0</v>
      </c>
      <c r="Z130" s="28">
        <f t="shared" si="32"/>
        <v>0</v>
      </c>
      <c r="AA130" s="28">
        <f t="shared" si="32"/>
        <v>0</v>
      </c>
      <c r="AB130" s="28">
        <f t="shared" si="32"/>
        <v>0</v>
      </c>
      <c r="AC130" s="28">
        <f t="shared" si="32"/>
        <v>0</v>
      </c>
      <c r="AD130" s="28">
        <f t="shared" si="32"/>
        <v>0</v>
      </c>
      <c r="AE130" s="28">
        <f t="shared" si="32"/>
        <v>0</v>
      </c>
      <c r="AF130" s="28">
        <f t="shared" si="32"/>
        <v>0</v>
      </c>
      <c r="AG130" s="28">
        <f t="shared" ref="AG130:AU147" si="34">+IF(AG$103&lt;$B130,0,IF(MOD(AG$103-$B130,$D$90)=0,1,0))*$C130</f>
        <v>0</v>
      </c>
      <c r="AH130" s="28">
        <f t="shared" si="34"/>
        <v>0</v>
      </c>
      <c r="AI130" s="28">
        <f t="shared" si="34"/>
        <v>0</v>
      </c>
      <c r="AJ130" s="28">
        <f t="shared" si="34"/>
        <v>0</v>
      </c>
      <c r="AK130" s="28">
        <f t="shared" si="34"/>
        <v>0</v>
      </c>
      <c r="AL130" s="28">
        <f t="shared" si="34"/>
        <v>0</v>
      </c>
      <c r="AM130" s="28">
        <f t="shared" si="34"/>
        <v>0</v>
      </c>
      <c r="AN130" s="28">
        <f t="shared" si="34"/>
        <v>0</v>
      </c>
      <c r="AO130" s="28">
        <f t="shared" si="34"/>
        <v>0</v>
      </c>
      <c r="AP130" s="28">
        <f t="shared" si="34"/>
        <v>0</v>
      </c>
      <c r="AQ130" s="28">
        <f t="shared" si="34"/>
        <v>0</v>
      </c>
      <c r="AR130" s="28">
        <f t="shared" si="34"/>
        <v>0</v>
      </c>
      <c r="AS130" s="28">
        <f t="shared" si="34"/>
        <v>0</v>
      </c>
      <c r="AT130" s="28">
        <f t="shared" si="34"/>
        <v>0</v>
      </c>
      <c r="AU130" s="28">
        <f t="shared" si="34"/>
        <v>0</v>
      </c>
    </row>
    <row r="131" spans="2:47" hidden="1" outlineLevel="1">
      <c r="B131" s="25">
        <v>2044</v>
      </c>
      <c r="C131" s="98">
        <v>0</v>
      </c>
      <c r="D131" s="28">
        <f t="shared" si="29"/>
        <v>0</v>
      </c>
      <c r="E131" s="28">
        <f t="shared" si="29"/>
        <v>0</v>
      </c>
      <c r="F131" s="28">
        <f t="shared" si="29"/>
        <v>0</v>
      </c>
      <c r="G131" s="28">
        <f t="shared" si="29"/>
        <v>0</v>
      </c>
      <c r="H131" s="28">
        <f t="shared" si="29"/>
        <v>0</v>
      </c>
      <c r="I131" s="28">
        <f t="shared" si="29"/>
        <v>0</v>
      </c>
      <c r="J131" s="28">
        <f t="shared" si="29"/>
        <v>0</v>
      </c>
      <c r="K131" s="28">
        <f t="shared" si="29"/>
        <v>0</v>
      </c>
      <c r="L131" s="28">
        <f t="shared" si="29"/>
        <v>0</v>
      </c>
      <c r="M131" s="28">
        <f t="shared" si="29"/>
        <v>0</v>
      </c>
      <c r="N131" s="28">
        <f t="shared" si="29"/>
        <v>0</v>
      </c>
      <c r="O131" s="28">
        <f t="shared" si="29"/>
        <v>0</v>
      </c>
      <c r="P131" s="28">
        <f t="shared" si="29"/>
        <v>0</v>
      </c>
      <c r="Q131" s="28">
        <f t="shared" si="32"/>
        <v>0</v>
      </c>
      <c r="R131" s="28">
        <f t="shared" si="32"/>
        <v>0</v>
      </c>
      <c r="S131" s="28">
        <f t="shared" si="32"/>
        <v>0</v>
      </c>
      <c r="T131" s="28">
        <f t="shared" si="32"/>
        <v>0</v>
      </c>
      <c r="U131" s="28">
        <f t="shared" si="32"/>
        <v>0</v>
      </c>
      <c r="V131" s="28">
        <f t="shared" si="32"/>
        <v>0</v>
      </c>
      <c r="W131" s="28">
        <f t="shared" si="32"/>
        <v>0</v>
      </c>
      <c r="X131" s="28">
        <f t="shared" si="32"/>
        <v>0</v>
      </c>
      <c r="Y131" s="28">
        <f t="shared" si="32"/>
        <v>0</v>
      </c>
      <c r="Z131" s="28">
        <f t="shared" si="32"/>
        <v>0</v>
      </c>
      <c r="AA131" s="28">
        <f t="shared" si="32"/>
        <v>0</v>
      </c>
      <c r="AB131" s="28">
        <f t="shared" si="32"/>
        <v>0</v>
      </c>
      <c r="AC131" s="28">
        <f t="shared" si="32"/>
        <v>0</v>
      </c>
      <c r="AD131" s="28">
        <f t="shared" si="32"/>
        <v>0</v>
      </c>
      <c r="AE131" s="28">
        <f t="shared" si="32"/>
        <v>0</v>
      </c>
      <c r="AF131" s="28">
        <f t="shared" si="32"/>
        <v>0</v>
      </c>
      <c r="AG131" s="28">
        <f t="shared" si="34"/>
        <v>0</v>
      </c>
      <c r="AH131" s="28">
        <f t="shared" si="34"/>
        <v>0</v>
      </c>
      <c r="AI131" s="28">
        <f t="shared" si="34"/>
        <v>0</v>
      </c>
      <c r="AJ131" s="28">
        <f t="shared" si="34"/>
        <v>0</v>
      </c>
      <c r="AK131" s="28">
        <f t="shared" si="34"/>
        <v>0</v>
      </c>
      <c r="AL131" s="28">
        <f t="shared" si="34"/>
        <v>0</v>
      </c>
      <c r="AM131" s="28">
        <f t="shared" si="34"/>
        <v>0</v>
      </c>
      <c r="AN131" s="28">
        <f t="shared" si="34"/>
        <v>0</v>
      </c>
      <c r="AO131" s="28">
        <f t="shared" si="34"/>
        <v>0</v>
      </c>
      <c r="AP131" s="28">
        <f t="shared" si="34"/>
        <v>0</v>
      </c>
      <c r="AQ131" s="28">
        <f t="shared" si="34"/>
        <v>0</v>
      </c>
      <c r="AR131" s="28">
        <f t="shared" si="34"/>
        <v>0</v>
      </c>
      <c r="AS131" s="28">
        <f t="shared" si="34"/>
        <v>0</v>
      </c>
      <c r="AT131" s="28">
        <f t="shared" si="34"/>
        <v>0</v>
      </c>
      <c r="AU131" s="28">
        <f t="shared" si="34"/>
        <v>0</v>
      </c>
    </row>
    <row r="132" spans="2:47" hidden="1" outlineLevel="1">
      <c r="B132" s="25">
        <v>2045</v>
      </c>
      <c r="C132" s="98">
        <v>0</v>
      </c>
      <c r="D132" s="28">
        <f t="shared" si="29"/>
        <v>0</v>
      </c>
      <c r="E132" s="28">
        <f t="shared" si="29"/>
        <v>0</v>
      </c>
      <c r="F132" s="28">
        <f t="shared" si="29"/>
        <v>0</v>
      </c>
      <c r="G132" s="28">
        <f t="shared" si="29"/>
        <v>0</v>
      </c>
      <c r="H132" s="28">
        <f t="shared" si="29"/>
        <v>0</v>
      </c>
      <c r="I132" s="28">
        <f t="shared" si="29"/>
        <v>0</v>
      </c>
      <c r="J132" s="28">
        <f t="shared" si="29"/>
        <v>0</v>
      </c>
      <c r="K132" s="28">
        <f t="shared" si="29"/>
        <v>0</v>
      </c>
      <c r="L132" s="28">
        <f t="shared" si="29"/>
        <v>0</v>
      </c>
      <c r="M132" s="28">
        <f t="shared" si="29"/>
        <v>0</v>
      </c>
      <c r="N132" s="28">
        <f t="shared" si="29"/>
        <v>0</v>
      </c>
      <c r="O132" s="28">
        <f t="shared" si="29"/>
        <v>0</v>
      </c>
      <c r="P132" s="28">
        <f t="shared" si="29"/>
        <v>0</v>
      </c>
      <c r="Q132" s="28">
        <f t="shared" si="32"/>
        <v>0</v>
      </c>
      <c r="R132" s="28">
        <f t="shared" si="32"/>
        <v>0</v>
      </c>
      <c r="S132" s="28">
        <f t="shared" si="32"/>
        <v>0</v>
      </c>
      <c r="T132" s="28">
        <f t="shared" si="32"/>
        <v>0</v>
      </c>
      <c r="U132" s="28">
        <f t="shared" si="32"/>
        <v>0</v>
      </c>
      <c r="V132" s="28">
        <f t="shared" si="32"/>
        <v>0</v>
      </c>
      <c r="W132" s="28">
        <f t="shared" si="32"/>
        <v>0</v>
      </c>
      <c r="X132" s="28">
        <f t="shared" si="32"/>
        <v>0</v>
      </c>
      <c r="Y132" s="28">
        <f t="shared" si="32"/>
        <v>0</v>
      </c>
      <c r="Z132" s="28">
        <f t="shared" si="32"/>
        <v>0</v>
      </c>
      <c r="AA132" s="28">
        <f t="shared" si="32"/>
        <v>0</v>
      </c>
      <c r="AB132" s="28">
        <f t="shared" si="32"/>
        <v>0</v>
      </c>
      <c r="AC132" s="28">
        <f t="shared" si="32"/>
        <v>0</v>
      </c>
      <c r="AD132" s="28">
        <f t="shared" si="32"/>
        <v>0</v>
      </c>
      <c r="AE132" s="28">
        <f t="shared" si="32"/>
        <v>0</v>
      </c>
      <c r="AF132" s="28">
        <f t="shared" si="32"/>
        <v>0</v>
      </c>
      <c r="AG132" s="28">
        <f t="shared" si="34"/>
        <v>0</v>
      </c>
      <c r="AH132" s="28">
        <f t="shared" si="34"/>
        <v>0</v>
      </c>
      <c r="AI132" s="28">
        <f t="shared" si="34"/>
        <v>0</v>
      </c>
      <c r="AJ132" s="28">
        <f t="shared" si="34"/>
        <v>0</v>
      </c>
      <c r="AK132" s="28">
        <f t="shared" si="34"/>
        <v>0</v>
      </c>
      <c r="AL132" s="28">
        <f t="shared" si="34"/>
        <v>0</v>
      </c>
      <c r="AM132" s="28">
        <f t="shared" si="34"/>
        <v>0</v>
      </c>
      <c r="AN132" s="28">
        <f t="shared" si="34"/>
        <v>0</v>
      </c>
      <c r="AO132" s="28">
        <f t="shared" si="34"/>
        <v>0</v>
      </c>
      <c r="AP132" s="28">
        <f t="shared" si="34"/>
        <v>0</v>
      </c>
      <c r="AQ132" s="28">
        <f t="shared" si="34"/>
        <v>0</v>
      </c>
      <c r="AR132" s="28">
        <f t="shared" si="34"/>
        <v>0</v>
      </c>
      <c r="AS132" s="28">
        <f t="shared" si="34"/>
        <v>0</v>
      </c>
      <c r="AT132" s="28">
        <f t="shared" si="34"/>
        <v>0</v>
      </c>
      <c r="AU132" s="28">
        <f t="shared" si="34"/>
        <v>0</v>
      </c>
    </row>
    <row r="133" spans="2:47" hidden="1" outlineLevel="1">
      <c r="B133" s="25">
        <v>2046</v>
      </c>
      <c r="C133" s="98">
        <v>0</v>
      </c>
      <c r="D133" s="28">
        <f t="shared" si="29"/>
        <v>0</v>
      </c>
      <c r="E133" s="28">
        <f t="shared" si="29"/>
        <v>0</v>
      </c>
      <c r="F133" s="28">
        <f t="shared" si="29"/>
        <v>0</v>
      </c>
      <c r="G133" s="28">
        <f t="shared" si="29"/>
        <v>0</v>
      </c>
      <c r="H133" s="28">
        <f t="shared" si="29"/>
        <v>0</v>
      </c>
      <c r="I133" s="28">
        <f t="shared" si="29"/>
        <v>0</v>
      </c>
      <c r="J133" s="28">
        <f t="shared" si="29"/>
        <v>0</v>
      </c>
      <c r="K133" s="28">
        <f t="shared" si="29"/>
        <v>0</v>
      </c>
      <c r="L133" s="28">
        <f t="shared" si="29"/>
        <v>0</v>
      </c>
      <c r="M133" s="28">
        <f t="shared" si="29"/>
        <v>0</v>
      </c>
      <c r="N133" s="28">
        <f t="shared" si="29"/>
        <v>0</v>
      </c>
      <c r="O133" s="28">
        <f t="shared" si="29"/>
        <v>0</v>
      </c>
      <c r="P133" s="28">
        <f t="shared" si="29"/>
        <v>0</v>
      </c>
      <c r="Q133" s="28">
        <f t="shared" si="32"/>
        <v>0</v>
      </c>
      <c r="R133" s="28">
        <f t="shared" si="32"/>
        <v>0</v>
      </c>
      <c r="S133" s="28">
        <f t="shared" si="32"/>
        <v>0</v>
      </c>
      <c r="T133" s="28">
        <f t="shared" si="32"/>
        <v>0</v>
      </c>
      <c r="U133" s="28">
        <f t="shared" si="32"/>
        <v>0</v>
      </c>
      <c r="V133" s="28">
        <f t="shared" si="32"/>
        <v>0</v>
      </c>
      <c r="W133" s="28">
        <f t="shared" si="32"/>
        <v>0</v>
      </c>
      <c r="X133" s="28">
        <f t="shared" si="32"/>
        <v>0</v>
      </c>
      <c r="Y133" s="28">
        <f t="shared" si="32"/>
        <v>0</v>
      </c>
      <c r="Z133" s="28">
        <f t="shared" si="32"/>
        <v>0</v>
      </c>
      <c r="AA133" s="28">
        <f t="shared" si="32"/>
        <v>0</v>
      </c>
      <c r="AB133" s="28">
        <f t="shared" si="32"/>
        <v>0</v>
      </c>
      <c r="AC133" s="28">
        <f t="shared" si="32"/>
        <v>0</v>
      </c>
      <c r="AD133" s="28">
        <f t="shared" si="32"/>
        <v>0</v>
      </c>
      <c r="AE133" s="28">
        <f t="shared" si="32"/>
        <v>0</v>
      </c>
      <c r="AF133" s="28">
        <f t="shared" si="32"/>
        <v>0</v>
      </c>
      <c r="AG133" s="28">
        <f t="shared" si="34"/>
        <v>0</v>
      </c>
      <c r="AH133" s="28">
        <f t="shared" si="34"/>
        <v>0</v>
      </c>
      <c r="AI133" s="28">
        <f t="shared" si="34"/>
        <v>0</v>
      </c>
      <c r="AJ133" s="28">
        <f t="shared" si="34"/>
        <v>0</v>
      </c>
      <c r="AK133" s="28">
        <f t="shared" si="34"/>
        <v>0</v>
      </c>
      <c r="AL133" s="28">
        <f t="shared" si="34"/>
        <v>0</v>
      </c>
      <c r="AM133" s="28">
        <f t="shared" si="34"/>
        <v>0</v>
      </c>
      <c r="AN133" s="28">
        <f t="shared" si="34"/>
        <v>0</v>
      </c>
      <c r="AO133" s="28">
        <f t="shared" si="34"/>
        <v>0</v>
      </c>
      <c r="AP133" s="28">
        <f t="shared" si="34"/>
        <v>0</v>
      </c>
      <c r="AQ133" s="28">
        <f t="shared" si="34"/>
        <v>0</v>
      </c>
      <c r="AR133" s="28">
        <f t="shared" si="34"/>
        <v>0</v>
      </c>
      <c r="AS133" s="28">
        <f t="shared" si="34"/>
        <v>0</v>
      </c>
      <c r="AT133" s="28">
        <f t="shared" si="34"/>
        <v>0</v>
      </c>
      <c r="AU133" s="28">
        <f t="shared" si="34"/>
        <v>0</v>
      </c>
    </row>
    <row r="134" spans="2:47" hidden="1" outlineLevel="1">
      <c r="B134" s="25">
        <v>2047</v>
      </c>
      <c r="C134" s="98">
        <v>0</v>
      </c>
      <c r="D134" s="28">
        <f t="shared" si="29"/>
        <v>0</v>
      </c>
      <c r="E134" s="28">
        <f t="shared" si="29"/>
        <v>0</v>
      </c>
      <c r="F134" s="28">
        <f t="shared" si="29"/>
        <v>0</v>
      </c>
      <c r="G134" s="28">
        <f t="shared" si="29"/>
        <v>0</v>
      </c>
      <c r="H134" s="28">
        <f t="shared" si="29"/>
        <v>0</v>
      </c>
      <c r="I134" s="28">
        <f t="shared" si="29"/>
        <v>0</v>
      </c>
      <c r="J134" s="28">
        <f t="shared" si="29"/>
        <v>0</v>
      </c>
      <c r="K134" s="28">
        <f t="shared" si="29"/>
        <v>0</v>
      </c>
      <c r="L134" s="28">
        <f t="shared" si="29"/>
        <v>0</v>
      </c>
      <c r="M134" s="28">
        <f t="shared" si="29"/>
        <v>0</v>
      </c>
      <c r="N134" s="28">
        <f t="shared" si="29"/>
        <v>0</v>
      </c>
      <c r="O134" s="28">
        <f t="shared" si="29"/>
        <v>0</v>
      </c>
      <c r="P134" s="28">
        <f t="shared" si="29"/>
        <v>0</v>
      </c>
      <c r="Q134" s="28">
        <f t="shared" si="32"/>
        <v>0</v>
      </c>
      <c r="R134" s="28">
        <f t="shared" si="32"/>
        <v>0</v>
      </c>
      <c r="S134" s="28">
        <f t="shared" si="32"/>
        <v>0</v>
      </c>
      <c r="T134" s="28">
        <f t="shared" si="32"/>
        <v>0</v>
      </c>
      <c r="U134" s="28">
        <f t="shared" si="32"/>
        <v>0</v>
      </c>
      <c r="V134" s="28">
        <f t="shared" si="32"/>
        <v>0</v>
      </c>
      <c r="W134" s="28">
        <f t="shared" si="32"/>
        <v>0</v>
      </c>
      <c r="X134" s="28">
        <f t="shared" si="32"/>
        <v>0</v>
      </c>
      <c r="Y134" s="28">
        <f t="shared" si="32"/>
        <v>0</v>
      </c>
      <c r="Z134" s="28">
        <f t="shared" si="32"/>
        <v>0</v>
      </c>
      <c r="AA134" s="28">
        <f t="shared" si="32"/>
        <v>0</v>
      </c>
      <c r="AB134" s="28">
        <f t="shared" si="32"/>
        <v>0</v>
      </c>
      <c r="AC134" s="28">
        <f t="shared" si="32"/>
        <v>0</v>
      </c>
      <c r="AD134" s="28">
        <f t="shared" si="32"/>
        <v>0</v>
      </c>
      <c r="AE134" s="28">
        <f t="shared" si="32"/>
        <v>0</v>
      </c>
      <c r="AF134" s="28">
        <f t="shared" si="32"/>
        <v>0</v>
      </c>
      <c r="AG134" s="28">
        <f t="shared" si="34"/>
        <v>0</v>
      </c>
      <c r="AH134" s="28">
        <f t="shared" si="34"/>
        <v>0</v>
      </c>
      <c r="AI134" s="28">
        <f t="shared" si="34"/>
        <v>0</v>
      </c>
      <c r="AJ134" s="28">
        <f t="shared" si="34"/>
        <v>0</v>
      </c>
      <c r="AK134" s="28">
        <f t="shared" si="34"/>
        <v>0</v>
      </c>
      <c r="AL134" s="28">
        <f t="shared" si="34"/>
        <v>0</v>
      </c>
      <c r="AM134" s="28">
        <f t="shared" si="34"/>
        <v>0</v>
      </c>
      <c r="AN134" s="28">
        <f t="shared" si="34"/>
        <v>0</v>
      </c>
      <c r="AO134" s="28">
        <f t="shared" si="34"/>
        <v>0</v>
      </c>
      <c r="AP134" s="28">
        <f t="shared" si="34"/>
        <v>0</v>
      </c>
      <c r="AQ134" s="28">
        <f t="shared" si="34"/>
        <v>0</v>
      </c>
      <c r="AR134" s="28">
        <f t="shared" si="34"/>
        <v>0</v>
      </c>
      <c r="AS134" s="28">
        <f t="shared" si="34"/>
        <v>0</v>
      </c>
      <c r="AT134" s="28">
        <f t="shared" si="34"/>
        <v>0</v>
      </c>
      <c r="AU134" s="28">
        <f t="shared" si="34"/>
        <v>0</v>
      </c>
    </row>
    <row r="135" spans="2:47" hidden="1" outlineLevel="1">
      <c r="B135" s="25">
        <v>2048</v>
      </c>
      <c r="C135" s="98">
        <v>0</v>
      </c>
      <c r="D135" s="28">
        <f t="shared" si="29"/>
        <v>0</v>
      </c>
      <c r="E135" s="28">
        <f t="shared" si="29"/>
        <v>0</v>
      </c>
      <c r="F135" s="28">
        <f t="shared" si="29"/>
        <v>0</v>
      </c>
      <c r="G135" s="28">
        <f t="shared" si="29"/>
        <v>0</v>
      </c>
      <c r="H135" s="28">
        <f t="shared" si="29"/>
        <v>0</v>
      </c>
      <c r="I135" s="28">
        <f t="shared" si="29"/>
        <v>0</v>
      </c>
      <c r="J135" s="28">
        <f t="shared" si="29"/>
        <v>0</v>
      </c>
      <c r="K135" s="28">
        <f t="shared" si="29"/>
        <v>0</v>
      </c>
      <c r="L135" s="28">
        <f t="shared" si="29"/>
        <v>0</v>
      </c>
      <c r="M135" s="28">
        <f t="shared" si="29"/>
        <v>0</v>
      </c>
      <c r="N135" s="28">
        <f t="shared" si="29"/>
        <v>0</v>
      </c>
      <c r="O135" s="28">
        <f t="shared" si="29"/>
        <v>0</v>
      </c>
      <c r="P135" s="28">
        <f t="shared" si="29"/>
        <v>0</v>
      </c>
      <c r="Q135" s="28">
        <f t="shared" si="32"/>
        <v>0</v>
      </c>
      <c r="R135" s="28">
        <f t="shared" si="32"/>
        <v>0</v>
      </c>
      <c r="S135" s="28">
        <f t="shared" si="32"/>
        <v>0</v>
      </c>
      <c r="T135" s="28">
        <f t="shared" si="32"/>
        <v>0</v>
      </c>
      <c r="U135" s="28">
        <f t="shared" si="32"/>
        <v>0</v>
      </c>
      <c r="V135" s="28">
        <f t="shared" si="32"/>
        <v>0</v>
      </c>
      <c r="W135" s="28">
        <f t="shared" si="32"/>
        <v>0</v>
      </c>
      <c r="X135" s="28">
        <f t="shared" si="32"/>
        <v>0</v>
      </c>
      <c r="Y135" s="28">
        <f t="shared" si="32"/>
        <v>0</v>
      </c>
      <c r="Z135" s="28">
        <f t="shared" si="32"/>
        <v>0</v>
      </c>
      <c r="AA135" s="28">
        <f t="shared" si="32"/>
        <v>0</v>
      </c>
      <c r="AB135" s="28">
        <f t="shared" si="32"/>
        <v>0</v>
      </c>
      <c r="AC135" s="28">
        <f t="shared" si="32"/>
        <v>0</v>
      </c>
      <c r="AD135" s="28">
        <f t="shared" si="32"/>
        <v>0</v>
      </c>
      <c r="AE135" s="28">
        <f t="shared" si="32"/>
        <v>0</v>
      </c>
      <c r="AF135" s="28">
        <f t="shared" si="32"/>
        <v>0</v>
      </c>
      <c r="AG135" s="28">
        <f t="shared" si="34"/>
        <v>0</v>
      </c>
      <c r="AH135" s="28">
        <f t="shared" si="34"/>
        <v>0</v>
      </c>
      <c r="AI135" s="28">
        <f t="shared" si="34"/>
        <v>0</v>
      </c>
      <c r="AJ135" s="28">
        <f t="shared" si="34"/>
        <v>0</v>
      </c>
      <c r="AK135" s="28">
        <f t="shared" si="34"/>
        <v>0</v>
      </c>
      <c r="AL135" s="28">
        <f t="shared" si="34"/>
        <v>0</v>
      </c>
      <c r="AM135" s="28">
        <f t="shared" si="34"/>
        <v>0</v>
      </c>
      <c r="AN135" s="28">
        <f t="shared" si="34"/>
        <v>0</v>
      </c>
      <c r="AO135" s="28">
        <f t="shared" si="34"/>
        <v>0</v>
      </c>
      <c r="AP135" s="28">
        <f t="shared" si="34"/>
        <v>0</v>
      </c>
      <c r="AQ135" s="28">
        <f t="shared" si="34"/>
        <v>0</v>
      </c>
      <c r="AR135" s="28">
        <f t="shared" si="34"/>
        <v>0</v>
      </c>
      <c r="AS135" s="28">
        <f t="shared" si="34"/>
        <v>0</v>
      </c>
      <c r="AT135" s="28">
        <f t="shared" si="34"/>
        <v>0</v>
      </c>
      <c r="AU135" s="28">
        <f t="shared" si="34"/>
        <v>0</v>
      </c>
    </row>
    <row r="136" spans="2:47" hidden="1" outlineLevel="1">
      <c r="B136" s="25">
        <v>2049</v>
      </c>
      <c r="C136" s="98">
        <v>0</v>
      </c>
      <c r="D136" s="28">
        <f t="shared" si="29"/>
        <v>0</v>
      </c>
      <c r="E136" s="28">
        <f t="shared" si="29"/>
        <v>0</v>
      </c>
      <c r="F136" s="28">
        <f t="shared" si="29"/>
        <v>0</v>
      </c>
      <c r="G136" s="28">
        <f t="shared" si="29"/>
        <v>0</v>
      </c>
      <c r="H136" s="28">
        <f t="shared" si="29"/>
        <v>0</v>
      </c>
      <c r="I136" s="28">
        <f t="shared" si="29"/>
        <v>0</v>
      </c>
      <c r="J136" s="28">
        <f t="shared" si="29"/>
        <v>0</v>
      </c>
      <c r="K136" s="28">
        <f t="shared" si="29"/>
        <v>0</v>
      </c>
      <c r="L136" s="28">
        <f t="shared" si="29"/>
        <v>0</v>
      </c>
      <c r="M136" s="28">
        <f t="shared" si="29"/>
        <v>0</v>
      </c>
      <c r="N136" s="28">
        <f t="shared" si="29"/>
        <v>0</v>
      </c>
      <c r="O136" s="28">
        <f t="shared" si="29"/>
        <v>0</v>
      </c>
      <c r="P136" s="28">
        <f t="shared" si="29"/>
        <v>0</v>
      </c>
      <c r="Q136" s="28">
        <f t="shared" si="32"/>
        <v>0</v>
      </c>
      <c r="R136" s="28">
        <f t="shared" si="32"/>
        <v>0</v>
      </c>
      <c r="S136" s="28">
        <f t="shared" si="32"/>
        <v>0</v>
      </c>
      <c r="T136" s="28">
        <f t="shared" si="32"/>
        <v>0</v>
      </c>
      <c r="U136" s="28">
        <f t="shared" si="32"/>
        <v>0</v>
      </c>
      <c r="V136" s="28">
        <f t="shared" si="32"/>
        <v>0</v>
      </c>
      <c r="W136" s="28">
        <f t="shared" si="32"/>
        <v>0</v>
      </c>
      <c r="X136" s="28">
        <f t="shared" si="32"/>
        <v>0</v>
      </c>
      <c r="Y136" s="28">
        <f t="shared" si="32"/>
        <v>0</v>
      </c>
      <c r="Z136" s="28">
        <f t="shared" si="32"/>
        <v>0</v>
      </c>
      <c r="AA136" s="28">
        <f t="shared" si="32"/>
        <v>0</v>
      </c>
      <c r="AB136" s="28">
        <f t="shared" si="32"/>
        <v>0</v>
      </c>
      <c r="AC136" s="28">
        <f t="shared" si="32"/>
        <v>0</v>
      </c>
      <c r="AD136" s="28">
        <f t="shared" si="32"/>
        <v>0</v>
      </c>
      <c r="AE136" s="28">
        <f t="shared" si="32"/>
        <v>0</v>
      </c>
      <c r="AF136" s="28">
        <f t="shared" si="32"/>
        <v>0</v>
      </c>
      <c r="AG136" s="28">
        <f t="shared" si="34"/>
        <v>0</v>
      </c>
      <c r="AH136" s="28">
        <f t="shared" si="34"/>
        <v>0</v>
      </c>
      <c r="AI136" s="28">
        <f t="shared" si="34"/>
        <v>0</v>
      </c>
      <c r="AJ136" s="28">
        <f t="shared" si="34"/>
        <v>0</v>
      </c>
      <c r="AK136" s="28">
        <f t="shared" si="34"/>
        <v>0</v>
      </c>
      <c r="AL136" s="28">
        <f t="shared" si="34"/>
        <v>0</v>
      </c>
      <c r="AM136" s="28">
        <f t="shared" si="34"/>
        <v>0</v>
      </c>
      <c r="AN136" s="28">
        <f t="shared" si="34"/>
        <v>0</v>
      </c>
      <c r="AO136" s="28">
        <f t="shared" si="34"/>
        <v>0</v>
      </c>
      <c r="AP136" s="28">
        <f t="shared" si="34"/>
        <v>0</v>
      </c>
      <c r="AQ136" s="28">
        <f t="shared" si="34"/>
        <v>0</v>
      </c>
      <c r="AR136" s="28">
        <f t="shared" si="34"/>
        <v>0</v>
      </c>
      <c r="AS136" s="28">
        <f t="shared" si="34"/>
        <v>0</v>
      </c>
      <c r="AT136" s="28">
        <f t="shared" si="34"/>
        <v>0</v>
      </c>
      <c r="AU136" s="28">
        <f t="shared" si="34"/>
        <v>0</v>
      </c>
    </row>
    <row r="137" spans="2:47" hidden="1" outlineLevel="1">
      <c r="B137" s="25">
        <v>2050</v>
      </c>
      <c r="C137" s="98">
        <v>0</v>
      </c>
      <c r="D137" s="28">
        <f t="shared" si="29"/>
        <v>0</v>
      </c>
      <c r="E137" s="28">
        <f t="shared" si="29"/>
        <v>0</v>
      </c>
      <c r="F137" s="28">
        <f t="shared" ref="E137:T147" si="35">+IF(F$103&lt;$B137,0,IF(MOD(F$103-$B137,$D$90)=0,1,0))*$C137</f>
        <v>0</v>
      </c>
      <c r="G137" s="28">
        <f t="shared" si="35"/>
        <v>0</v>
      </c>
      <c r="H137" s="28">
        <f t="shared" si="35"/>
        <v>0</v>
      </c>
      <c r="I137" s="28">
        <f t="shared" si="35"/>
        <v>0</v>
      </c>
      <c r="J137" s="28">
        <f t="shared" si="35"/>
        <v>0</v>
      </c>
      <c r="K137" s="28">
        <f t="shared" si="35"/>
        <v>0</v>
      </c>
      <c r="L137" s="28">
        <f t="shared" si="35"/>
        <v>0</v>
      </c>
      <c r="M137" s="28">
        <f t="shared" si="35"/>
        <v>0</v>
      </c>
      <c r="N137" s="28">
        <f t="shared" si="35"/>
        <v>0</v>
      </c>
      <c r="O137" s="28">
        <f t="shared" si="35"/>
        <v>0</v>
      </c>
      <c r="P137" s="28">
        <f t="shared" si="35"/>
        <v>0</v>
      </c>
      <c r="Q137" s="28">
        <f t="shared" si="32"/>
        <v>0</v>
      </c>
      <c r="R137" s="28">
        <f t="shared" si="32"/>
        <v>0</v>
      </c>
      <c r="S137" s="28">
        <f t="shared" si="32"/>
        <v>0</v>
      </c>
      <c r="T137" s="28">
        <f t="shared" si="32"/>
        <v>0</v>
      </c>
      <c r="U137" s="28">
        <f t="shared" si="32"/>
        <v>0</v>
      </c>
      <c r="V137" s="28">
        <f t="shared" si="32"/>
        <v>0</v>
      </c>
      <c r="W137" s="28">
        <f t="shared" si="32"/>
        <v>0</v>
      </c>
      <c r="X137" s="28">
        <f t="shared" si="32"/>
        <v>0</v>
      </c>
      <c r="Y137" s="28">
        <f t="shared" si="32"/>
        <v>0</v>
      </c>
      <c r="Z137" s="28">
        <f t="shared" si="32"/>
        <v>0</v>
      </c>
      <c r="AA137" s="28">
        <f t="shared" si="32"/>
        <v>0</v>
      </c>
      <c r="AB137" s="28">
        <f t="shared" si="32"/>
        <v>0</v>
      </c>
      <c r="AC137" s="28">
        <f t="shared" si="32"/>
        <v>0</v>
      </c>
      <c r="AD137" s="28">
        <f t="shared" si="32"/>
        <v>0</v>
      </c>
      <c r="AE137" s="28">
        <f t="shared" si="32"/>
        <v>0</v>
      </c>
      <c r="AF137" s="28">
        <f t="shared" si="32"/>
        <v>0</v>
      </c>
      <c r="AG137" s="28">
        <f t="shared" si="34"/>
        <v>0</v>
      </c>
      <c r="AH137" s="28">
        <f t="shared" si="34"/>
        <v>0</v>
      </c>
      <c r="AI137" s="28">
        <f t="shared" si="34"/>
        <v>0</v>
      </c>
      <c r="AJ137" s="28">
        <f t="shared" si="34"/>
        <v>0</v>
      </c>
      <c r="AK137" s="28">
        <f t="shared" si="34"/>
        <v>0</v>
      </c>
      <c r="AL137" s="28">
        <f t="shared" si="34"/>
        <v>0</v>
      </c>
      <c r="AM137" s="28">
        <f t="shared" si="34"/>
        <v>0</v>
      </c>
      <c r="AN137" s="28">
        <f t="shared" si="34"/>
        <v>0</v>
      </c>
      <c r="AO137" s="28">
        <f t="shared" si="34"/>
        <v>0</v>
      </c>
      <c r="AP137" s="28">
        <f t="shared" si="34"/>
        <v>0</v>
      </c>
      <c r="AQ137" s="28">
        <f t="shared" si="34"/>
        <v>0</v>
      </c>
      <c r="AR137" s="28">
        <f t="shared" si="34"/>
        <v>0</v>
      </c>
      <c r="AS137" s="28">
        <f t="shared" si="34"/>
        <v>0</v>
      </c>
      <c r="AT137" s="28">
        <f t="shared" si="34"/>
        <v>0</v>
      </c>
      <c r="AU137" s="28">
        <f t="shared" si="34"/>
        <v>0</v>
      </c>
    </row>
    <row r="138" spans="2:47" hidden="1" outlineLevel="1">
      <c r="B138" s="25">
        <v>2051</v>
      </c>
      <c r="C138" s="98">
        <v>0</v>
      </c>
      <c r="D138" s="28">
        <f t="shared" ref="D138:D147" si="36">+IF(D$103&lt;$B138,0,IF(MOD(D$103-$B138,$D$90)=0,1,0))*$C138</f>
        <v>0</v>
      </c>
      <c r="E138" s="28">
        <f t="shared" si="35"/>
        <v>0</v>
      </c>
      <c r="F138" s="28">
        <f t="shared" si="35"/>
        <v>0</v>
      </c>
      <c r="G138" s="28">
        <f t="shared" si="35"/>
        <v>0</v>
      </c>
      <c r="H138" s="28">
        <f t="shared" si="35"/>
        <v>0</v>
      </c>
      <c r="I138" s="28">
        <f t="shared" si="35"/>
        <v>0</v>
      </c>
      <c r="J138" s="28">
        <f t="shared" si="35"/>
        <v>0</v>
      </c>
      <c r="K138" s="28">
        <f t="shared" si="35"/>
        <v>0</v>
      </c>
      <c r="L138" s="28">
        <f t="shared" si="35"/>
        <v>0</v>
      </c>
      <c r="M138" s="28">
        <f t="shared" si="35"/>
        <v>0</v>
      </c>
      <c r="N138" s="28">
        <f t="shared" si="35"/>
        <v>0</v>
      </c>
      <c r="O138" s="28">
        <f t="shared" si="35"/>
        <v>0</v>
      </c>
      <c r="P138" s="28">
        <f t="shared" si="35"/>
        <v>0</v>
      </c>
      <c r="Q138" s="28">
        <f t="shared" si="32"/>
        <v>0</v>
      </c>
      <c r="R138" s="28">
        <f t="shared" si="32"/>
        <v>0</v>
      </c>
      <c r="S138" s="28">
        <f t="shared" si="32"/>
        <v>0</v>
      </c>
      <c r="T138" s="28">
        <f t="shared" si="32"/>
        <v>0</v>
      </c>
      <c r="U138" s="28">
        <f t="shared" si="32"/>
        <v>0</v>
      </c>
      <c r="V138" s="28">
        <f t="shared" si="32"/>
        <v>0</v>
      </c>
      <c r="W138" s="28">
        <f t="shared" si="32"/>
        <v>0</v>
      </c>
      <c r="X138" s="28">
        <f t="shared" si="32"/>
        <v>0</v>
      </c>
      <c r="Y138" s="28">
        <f t="shared" si="32"/>
        <v>0</v>
      </c>
      <c r="Z138" s="28">
        <f t="shared" si="32"/>
        <v>0</v>
      </c>
      <c r="AA138" s="28">
        <f t="shared" si="32"/>
        <v>0</v>
      </c>
      <c r="AB138" s="28">
        <f t="shared" si="32"/>
        <v>0</v>
      </c>
      <c r="AC138" s="28">
        <f t="shared" si="32"/>
        <v>0</v>
      </c>
      <c r="AD138" s="28">
        <f t="shared" si="32"/>
        <v>0</v>
      </c>
      <c r="AE138" s="28">
        <f t="shared" si="32"/>
        <v>0</v>
      </c>
      <c r="AF138" s="28">
        <f t="shared" si="32"/>
        <v>0</v>
      </c>
      <c r="AG138" s="28">
        <f t="shared" si="34"/>
        <v>0</v>
      </c>
      <c r="AH138" s="28">
        <f t="shared" si="34"/>
        <v>0</v>
      </c>
      <c r="AI138" s="28">
        <f t="shared" si="34"/>
        <v>0</v>
      </c>
      <c r="AJ138" s="28">
        <f t="shared" si="34"/>
        <v>0</v>
      </c>
      <c r="AK138" s="28">
        <f t="shared" si="34"/>
        <v>0</v>
      </c>
      <c r="AL138" s="28">
        <f t="shared" si="34"/>
        <v>0</v>
      </c>
      <c r="AM138" s="28">
        <f t="shared" si="34"/>
        <v>0</v>
      </c>
      <c r="AN138" s="28">
        <f t="shared" si="34"/>
        <v>0</v>
      </c>
      <c r="AO138" s="28">
        <f t="shared" si="34"/>
        <v>0</v>
      </c>
      <c r="AP138" s="28">
        <f t="shared" si="34"/>
        <v>0</v>
      </c>
      <c r="AQ138" s="28">
        <f t="shared" si="34"/>
        <v>0</v>
      </c>
      <c r="AR138" s="28">
        <f t="shared" si="34"/>
        <v>0</v>
      </c>
      <c r="AS138" s="28">
        <f t="shared" si="34"/>
        <v>0</v>
      </c>
      <c r="AT138" s="28">
        <f t="shared" si="34"/>
        <v>0</v>
      </c>
      <c r="AU138" s="28">
        <f t="shared" si="34"/>
        <v>0</v>
      </c>
    </row>
    <row r="139" spans="2:47" hidden="1" outlineLevel="1">
      <c r="B139" s="25">
        <v>2052</v>
      </c>
      <c r="C139" s="98">
        <v>0</v>
      </c>
      <c r="D139" s="28">
        <f t="shared" si="36"/>
        <v>0</v>
      </c>
      <c r="E139" s="28">
        <f t="shared" si="35"/>
        <v>0</v>
      </c>
      <c r="F139" s="28">
        <f t="shared" si="35"/>
        <v>0</v>
      </c>
      <c r="G139" s="28">
        <f t="shared" si="35"/>
        <v>0</v>
      </c>
      <c r="H139" s="28">
        <f t="shared" si="35"/>
        <v>0</v>
      </c>
      <c r="I139" s="28">
        <f t="shared" si="35"/>
        <v>0</v>
      </c>
      <c r="J139" s="28">
        <f t="shared" si="35"/>
        <v>0</v>
      </c>
      <c r="K139" s="28">
        <f t="shared" si="35"/>
        <v>0</v>
      </c>
      <c r="L139" s="28">
        <f t="shared" si="35"/>
        <v>0</v>
      </c>
      <c r="M139" s="28">
        <f t="shared" si="35"/>
        <v>0</v>
      </c>
      <c r="N139" s="28">
        <f t="shared" si="35"/>
        <v>0</v>
      </c>
      <c r="O139" s="28">
        <f t="shared" si="35"/>
        <v>0</v>
      </c>
      <c r="P139" s="28">
        <f t="shared" si="35"/>
        <v>0</v>
      </c>
      <c r="Q139" s="28">
        <f t="shared" si="32"/>
        <v>0</v>
      </c>
      <c r="R139" s="28">
        <f t="shared" si="32"/>
        <v>0</v>
      </c>
      <c r="S139" s="28">
        <f t="shared" si="32"/>
        <v>0</v>
      </c>
      <c r="T139" s="28">
        <f t="shared" si="32"/>
        <v>0</v>
      </c>
      <c r="U139" s="28">
        <f t="shared" si="32"/>
        <v>0</v>
      </c>
      <c r="V139" s="28">
        <f t="shared" si="32"/>
        <v>0</v>
      </c>
      <c r="W139" s="28">
        <f t="shared" si="32"/>
        <v>0</v>
      </c>
      <c r="X139" s="28">
        <f t="shared" si="32"/>
        <v>0</v>
      </c>
      <c r="Y139" s="28">
        <f t="shared" si="32"/>
        <v>0</v>
      </c>
      <c r="Z139" s="28">
        <f t="shared" si="32"/>
        <v>0</v>
      </c>
      <c r="AA139" s="28">
        <f t="shared" si="32"/>
        <v>0</v>
      </c>
      <c r="AB139" s="28">
        <f t="shared" si="32"/>
        <v>0</v>
      </c>
      <c r="AC139" s="28">
        <f t="shared" si="32"/>
        <v>0</v>
      </c>
      <c r="AD139" s="28">
        <f t="shared" si="32"/>
        <v>0</v>
      </c>
      <c r="AE139" s="28">
        <f t="shared" si="32"/>
        <v>0</v>
      </c>
      <c r="AF139" s="28">
        <f t="shared" si="32"/>
        <v>0</v>
      </c>
      <c r="AG139" s="28">
        <f t="shared" si="34"/>
        <v>0</v>
      </c>
      <c r="AH139" s="28">
        <f t="shared" si="34"/>
        <v>0</v>
      </c>
      <c r="AI139" s="28">
        <f t="shared" si="34"/>
        <v>0</v>
      </c>
      <c r="AJ139" s="28">
        <f t="shared" si="34"/>
        <v>0</v>
      </c>
      <c r="AK139" s="28">
        <f t="shared" si="34"/>
        <v>0</v>
      </c>
      <c r="AL139" s="28">
        <f t="shared" si="34"/>
        <v>0</v>
      </c>
      <c r="AM139" s="28">
        <f t="shared" si="34"/>
        <v>0</v>
      </c>
      <c r="AN139" s="28">
        <f t="shared" si="34"/>
        <v>0</v>
      </c>
      <c r="AO139" s="28">
        <f t="shared" si="34"/>
        <v>0</v>
      </c>
      <c r="AP139" s="28">
        <f t="shared" si="34"/>
        <v>0</v>
      </c>
      <c r="AQ139" s="28">
        <f t="shared" si="34"/>
        <v>0</v>
      </c>
      <c r="AR139" s="28">
        <f t="shared" si="34"/>
        <v>0</v>
      </c>
      <c r="AS139" s="28">
        <f t="shared" si="34"/>
        <v>0</v>
      </c>
      <c r="AT139" s="28">
        <f t="shared" si="34"/>
        <v>0</v>
      </c>
      <c r="AU139" s="28">
        <f t="shared" si="34"/>
        <v>0</v>
      </c>
    </row>
    <row r="140" spans="2:47" hidden="1" outlineLevel="1">
      <c r="B140" s="25">
        <v>2053</v>
      </c>
      <c r="C140" s="98">
        <v>0</v>
      </c>
      <c r="D140" s="28">
        <f t="shared" si="36"/>
        <v>0</v>
      </c>
      <c r="E140" s="28">
        <f t="shared" si="35"/>
        <v>0</v>
      </c>
      <c r="F140" s="28">
        <f t="shared" si="35"/>
        <v>0</v>
      </c>
      <c r="G140" s="28">
        <f t="shared" si="35"/>
        <v>0</v>
      </c>
      <c r="H140" s="28">
        <f t="shared" si="35"/>
        <v>0</v>
      </c>
      <c r="I140" s="28">
        <f t="shared" si="35"/>
        <v>0</v>
      </c>
      <c r="J140" s="28">
        <f t="shared" si="35"/>
        <v>0</v>
      </c>
      <c r="K140" s="28">
        <f t="shared" si="35"/>
        <v>0</v>
      </c>
      <c r="L140" s="28">
        <f t="shared" si="35"/>
        <v>0</v>
      </c>
      <c r="M140" s="28">
        <f t="shared" si="35"/>
        <v>0</v>
      </c>
      <c r="N140" s="28">
        <f t="shared" si="35"/>
        <v>0</v>
      </c>
      <c r="O140" s="28">
        <f t="shared" si="35"/>
        <v>0</v>
      </c>
      <c r="P140" s="28">
        <f t="shared" si="35"/>
        <v>0</v>
      </c>
      <c r="Q140" s="28">
        <f t="shared" si="32"/>
        <v>0</v>
      </c>
      <c r="R140" s="28">
        <f t="shared" si="32"/>
        <v>0</v>
      </c>
      <c r="S140" s="28">
        <f t="shared" si="32"/>
        <v>0</v>
      </c>
      <c r="T140" s="28">
        <f t="shared" si="32"/>
        <v>0</v>
      </c>
      <c r="U140" s="28">
        <f t="shared" si="32"/>
        <v>0</v>
      </c>
      <c r="V140" s="28">
        <f t="shared" si="32"/>
        <v>0</v>
      </c>
      <c r="W140" s="28">
        <f t="shared" si="32"/>
        <v>0</v>
      </c>
      <c r="X140" s="28">
        <f t="shared" si="32"/>
        <v>0</v>
      </c>
      <c r="Y140" s="28">
        <f t="shared" si="32"/>
        <v>0</v>
      </c>
      <c r="Z140" s="28">
        <f t="shared" si="32"/>
        <v>0</v>
      </c>
      <c r="AA140" s="28">
        <f t="shared" si="32"/>
        <v>0</v>
      </c>
      <c r="AB140" s="28">
        <f t="shared" si="32"/>
        <v>0</v>
      </c>
      <c r="AC140" s="28">
        <f t="shared" si="32"/>
        <v>0</v>
      </c>
      <c r="AD140" s="28">
        <f t="shared" si="32"/>
        <v>0</v>
      </c>
      <c r="AE140" s="28">
        <f t="shared" si="32"/>
        <v>0</v>
      </c>
      <c r="AF140" s="28">
        <f t="shared" si="32"/>
        <v>0</v>
      </c>
      <c r="AG140" s="28">
        <f t="shared" si="34"/>
        <v>0</v>
      </c>
      <c r="AH140" s="28">
        <f t="shared" si="34"/>
        <v>0</v>
      </c>
      <c r="AI140" s="28">
        <f t="shared" si="34"/>
        <v>0</v>
      </c>
      <c r="AJ140" s="28">
        <f t="shared" si="34"/>
        <v>0</v>
      </c>
      <c r="AK140" s="28">
        <f t="shared" si="34"/>
        <v>0</v>
      </c>
      <c r="AL140" s="28">
        <f t="shared" si="34"/>
        <v>0</v>
      </c>
      <c r="AM140" s="28">
        <f t="shared" si="34"/>
        <v>0</v>
      </c>
      <c r="AN140" s="28">
        <f t="shared" si="34"/>
        <v>0</v>
      </c>
      <c r="AO140" s="28">
        <f t="shared" si="34"/>
        <v>0</v>
      </c>
      <c r="AP140" s="28">
        <f t="shared" si="34"/>
        <v>0</v>
      </c>
      <c r="AQ140" s="28">
        <f t="shared" si="34"/>
        <v>0</v>
      </c>
      <c r="AR140" s="28">
        <f t="shared" si="34"/>
        <v>0</v>
      </c>
      <c r="AS140" s="28">
        <f t="shared" si="34"/>
        <v>0</v>
      </c>
      <c r="AT140" s="28">
        <f t="shared" si="34"/>
        <v>0</v>
      </c>
      <c r="AU140" s="28">
        <f t="shared" si="34"/>
        <v>0</v>
      </c>
    </row>
    <row r="141" spans="2:47" hidden="1" outlineLevel="1">
      <c r="B141" s="25">
        <v>2054</v>
      </c>
      <c r="C141" s="98">
        <v>0</v>
      </c>
      <c r="D141" s="28">
        <f t="shared" si="36"/>
        <v>0</v>
      </c>
      <c r="E141" s="28">
        <f t="shared" si="35"/>
        <v>0</v>
      </c>
      <c r="F141" s="28">
        <f t="shared" si="35"/>
        <v>0</v>
      </c>
      <c r="G141" s="28">
        <f t="shared" si="35"/>
        <v>0</v>
      </c>
      <c r="H141" s="28">
        <f t="shared" si="35"/>
        <v>0</v>
      </c>
      <c r="I141" s="28">
        <f t="shared" si="35"/>
        <v>0</v>
      </c>
      <c r="J141" s="28">
        <f t="shared" si="35"/>
        <v>0</v>
      </c>
      <c r="K141" s="28">
        <f t="shared" si="35"/>
        <v>0</v>
      </c>
      <c r="L141" s="28">
        <f t="shared" si="35"/>
        <v>0</v>
      </c>
      <c r="M141" s="28">
        <f t="shared" si="35"/>
        <v>0</v>
      </c>
      <c r="N141" s="28">
        <f t="shared" si="35"/>
        <v>0</v>
      </c>
      <c r="O141" s="28">
        <f t="shared" si="35"/>
        <v>0</v>
      </c>
      <c r="P141" s="28">
        <f t="shared" si="35"/>
        <v>0</v>
      </c>
      <c r="Q141" s="28">
        <f t="shared" si="32"/>
        <v>0</v>
      </c>
      <c r="R141" s="28">
        <f t="shared" si="32"/>
        <v>0</v>
      </c>
      <c r="S141" s="28">
        <f t="shared" si="32"/>
        <v>0</v>
      </c>
      <c r="T141" s="28">
        <f t="shared" si="32"/>
        <v>0</v>
      </c>
      <c r="U141" s="28">
        <f t="shared" si="32"/>
        <v>0</v>
      </c>
      <c r="V141" s="28">
        <f t="shared" si="32"/>
        <v>0</v>
      </c>
      <c r="W141" s="28">
        <f t="shared" si="32"/>
        <v>0</v>
      </c>
      <c r="X141" s="28">
        <f t="shared" si="32"/>
        <v>0</v>
      </c>
      <c r="Y141" s="28">
        <f t="shared" si="32"/>
        <v>0</v>
      </c>
      <c r="Z141" s="28">
        <f t="shared" si="32"/>
        <v>0</v>
      </c>
      <c r="AA141" s="28">
        <f t="shared" si="32"/>
        <v>0</v>
      </c>
      <c r="AB141" s="28">
        <f t="shared" si="32"/>
        <v>0</v>
      </c>
      <c r="AC141" s="28">
        <f t="shared" si="32"/>
        <v>0</v>
      </c>
      <c r="AD141" s="28">
        <f t="shared" si="32"/>
        <v>0</v>
      </c>
      <c r="AE141" s="28">
        <f t="shared" si="32"/>
        <v>0</v>
      </c>
      <c r="AF141" s="28">
        <f t="shared" si="32"/>
        <v>0</v>
      </c>
      <c r="AG141" s="28">
        <f t="shared" si="34"/>
        <v>0</v>
      </c>
      <c r="AH141" s="28">
        <f t="shared" si="34"/>
        <v>0</v>
      </c>
      <c r="AI141" s="28">
        <f t="shared" si="34"/>
        <v>0</v>
      </c>
      <c r="AJ141" s="28">
        <f t="shared" si="34"/>
        <v>0</v>
      </c>
      <c r="AK141" s="28">
        <f t="shared" si="34"/>
        <v>0</v>
      </c>
      <c r="AL141" s="28">
        <f t="shared" si="34"/>
        <v>0</v>
      </c>
      <c r="AM141" s="28">
        <f t="shared" si="34"/>
        <v>0</v>
      </c>
      <c r="AN141" s="28">
        <f t="shared" si="34"/>
        <v>0</v>
      </c>
      <c r="AO141" s="28">
        <f t="shared" si="34"/>
        <v>0</v>
      </c>
      <c r="AP141" s="28">
        <f t="shared" si="34"/>
        <v>0</v>
      </c>
      <c r="AQ141" s="28">
        <f t="shared" si="34"/>
        <v>0</v>
      </c>
      <c r="AR141" s="28">
        <f t="shared" si="34"/>
        <v>0</v>
      </c>
      <c r="AS141" s="28">
        <f t="shared" si="34"/>
        <v>0</v>
      </c>
      <c r="AT141" s="28">
        <f t="shared" si="34"/>
        <v>0</v>
      </c>
      <c r="AU141" s="28">
        <f t="shared" si="34"/>
        <v>0</v>
      </c>
    </row>
    <row r="142" spans="2:47" hidden="1" outlineLevel="1">
      <c r="B142" s="25">
        <v>2055</v>
      </c>
      <c r="C142" s="98">
        <v>0</v>
      </c>
      <c r="D142" s="28">
        <f t="shared" si="36"/>
        <v>0</v>
      </c>
      <c r="E142" s="28">
        <f t="shared" si="35"/>
        <v>0</v>
      </c>
      <c r="F142" s="28">
        <f t="shared" si="35"/>
        <v>0</v>
      </c>
      <c r="G142" s="28">
        <f t="shared" si="35"/>
        <v>0</v>
      </c>
      <c r="H142" s="28">
        <f t="shared" si="35"/>
        <v>0</v>
      </c>
      <c r="I142" s="28">
        <f t="shared" si="35"/>
        <v>0</v>
      </c>
      <c r="J142" s="28">
        <f t="shared" si="35"/>
        <v>0</v>
      </c>
      <c r="K142" s="28">
        <f t="shared" si="35"/>
        <v>0</v>
      </c>
      <c r="L142" s="28">
        <f t="shared" si="35"/>
        <v>0</v>
      </c>
      <c r="M142" s="28">
        <f t="shared" si="35"/>
        <v>0</v>
      </c>
      <c r="N142" s="28">
        <f t="shared" si="35"/>
        <v>0</v>
      </c>
      <c r="O142" s="28">
        <f t="shared" si="35"/>
        <v>0</v>
      </c>
      <c r="P142" s="28">
        <f t="shared" si="35"/>
        <v>0</v>
      </c>
      <c r="Q142" s="28">
        <f t="shared" si="32"/>
        <v>0</v>
      </c>
      <c r="R142" s="28">
        <f t="shared" si="32"/>
        <v>0</v>
      </c>
      <c r="S142" s="28">
        <f t="shared" si="32"/>
        <v>0</v>
      </c>
      <c r="T142" s="28">
        <f t="shared" si="32"/>
        <v>0</v>
      </c>
      <c r="U142" s="28">
        <f t="shared" si="32"/>
        <v>0</v>
      </c>
      <c r="V142" s="28">
        <f t="shared" si="32"/>
        <v>0</v>
      </c>
      <c r="W142" s="28">
        <f t="shared" si="32"/>
        <v>0</v>
      </c>
      <c r="X142" s="28">
        <f t="shared" ref="X142:AM147" si="37">+IF(X$103&lt;$B142,0,IF(MOD(X$103-$B142,$D$90)=0,1,0))*$C142</f>
        <v>0</v>
      </c>
      <c r="Y142" s="28">
        <f t="shared" si="37"/>
        <v>0</v>
      </c>
      <c r="Z142" s="28">
        <f t="shared" si="37"/>
        <v>0</v>
      </c>
      <c r="AA142" s="28">
        <f t="shared" si="37"/>
        <v>0</v>
      </c>
      <c r="AB142" s="28">
        <f t="shared" si="37"/>
        <v>0</v>
      </c>
      <c r="AC142" s="28">
        <f t="shared" si="37"/>
        <v>0</v>
      </c>
      <c r="AD142" s="28">
        <f t="shared" si="37"/>
        <v>0</v>
      </c>
      <c r="AE142" s="28">
        <f t="shared" si="37"/>
        <v>0</v>
      </c>
      <c r="AF142" s="28">
        <f t="shared" si="37"/>
        <v>0</v>
      </c>
      <c r="AG142" s="28">
        <f t="shared" si="37"/>
        <v>0</v>
      </c>
      <c r="AH142" s="28">
        <f t="shared" si="37"/>
        <v>0</v>
      </c>
      <c r="AI142" s="28">
        <f t="shared" si="37"/>
        <v>0</v>
      </c>
      <c r="AJ142" s="28">
        <f t="shared" si="37"/>
        <v>0</v>
      </c>
      <c r="AK142" s="28">
        <f t="shared" si="37"/>
        <v>0</v>
      </c>
      <c r="AL142" s="28">
        <f t="shared" si="37"/>
        <v>0</v>
      </c>
      <c r="AM142" s="28">
        <f t="shared" si="37"/>
        <v>0</v>
      </c>
      <c r="AN142" s="28">
        <f t="shared" si="34"/>
        <v>0</v>
      </c>
      <c r="AO142" s="28">
        <f t="shared" si="34"/>
        <v>0</v>
      </c>
      <c r="AP142" s="28">
        <f t="shared" si="34"/>
        <v>0</v>
      </c>
      <c r="AQ142" s="28">
        <f t="shared" si="34"/>
        <v>0</v>
      </c>
      <c r="AR142" s="28">
        <f t="shared" si="34"/>
        <v>0</v>
      </c>
      <c r="AS142" s="28">
        <f t="shared" si="34"/>
        <v>0</v>
      </c>
      <c r="AT142" s="28">
        <f t="shared" si="34"/>
        <v>0</v>
      </c>
      <c r="AU142" s="28">
        <f t="shared" si="34"/>
        <v>0</v>
      </c>
    </row>
    <row r="143" spans="2:47" hidden="1" outlineLevel="1">
      <c r="B143" s="25">
        <v>2056</v>
      </c>
      <c r="C143" s="98">
        <v>0</v>
      </c>
      <c r="D143" s="28">
        <f t="shared" si="36"/>
        <v>0</v>
      </c>
      <c r="E143" s="28">
        <f t="shared" si="35"/>
        <v>0</v>
      </c>
      <c r="F143" s="28">
        <f t="shared" si="35"/>
        <v>0</v>
      </c>
      <c r="G143" s="28">
        <f t="shared" si="35"/>
        <v>0</v>
      </c>
      <c r="H143" s="28">
        <f t="shared" si="35"/>
        <v>0</v>
      </c>
      <c r="I143" s="28">
        <f t="shared" si="35"/>
        <v>0</v>
      </c>
      <c r="J143" s="28">
        <f t="shared" si="35"/>
        <v>0</v>
      </c>
      <c r="K143" s="28">
        <f t="shared" si="35"/>
        <v>0</v>
      </c>
      <c r="L143" s="28">
        <f t="shared" si="35"/>
        <v>0</v>
      </c>
      <c r="M143" s="28">
        <f t="shared" si="35"/>
        <v>0</v>
      </c>
      <c r="N143" s="28">
        <f t="shared" si="35"/>
        <v>0</v>
      </c>
      <c r="O143" s="28">
        <f t="shared" si="35"/>
        <v>0</v>
      </c>
      <c r="P143" s="28">
        <f t="shared" si="35"/>
        <v>0</v>
      </c>
      <c r="Q143" s="28">
        <f t="shared" si="35"/>
        <v>0</v>
      </c>
      <c r="R143" s="28">
        <f t="shared" si="35"/>
        <v>0</v>
      </c>
      <c r="S143" s="28">
        <f t="shared" si="35"/>
        <v>0</v>
      </c>
      <c r="T143" s="28">
        <f t="shared" si="35"/>
        <v>0</v>
      </c>
      <c r="U143" s="28">
        <f t="shared" ref="U143:AJ147" si="38">+IF(U$103&lt;$B143,0,IF(MOD(U$103-$B143,$D$90)=0,1,0))*$C143</f>
        <v>0</v>
      </c>
      <c r="V143" s="28">
        <f t="shared" si="38"/>
        <v>0</v>
      </c>
      <c r="W143" s="28">
        <f t="shared" si="38"/>
        <v>0</v>
      </c>
      <c r="X143" s="28">
        <f t="shared" si="38"/>
        <v>0</v>
      </c>
      <c r="Y143" s="28">
        <f t="shared" si="38"/>
        <v>0</v>
      </c>
      <c r="Z143" s="28">
        <f t="shared" si="38"/>
        <v>0</v>
      </c>
      <c r="AA143" s="28">
        <f t="shared" si="38"/>
        <v>0</v>
      </c>
      <c r="AB143" s="28">
        <f t="shared" si="38"/>
        <v>0</v>
      </c>
      <c r="AC143" s="28">
        <f t="shared" si="38"/>
        <v>0</v>
      </c>
      <c r="AD143" s="28">
        <f t="shared" si="38"/>
        <v>0</v>
      </c>
      <c r="AE143" s="28">
        <f t="shared" si="38"/>
        <v>0</v>
      </c>
      <c r="AF143" s="28">
        <f t="shared" si="38"/>
        <v>0</v>
      </c>
      <c r="AG143" s="28">
        <f t="shared" si="38"/>
        <v>0</v>
      </c>
      <c r="AH143" s="28">
        <f t="shared" si="38"/>
        <v>0</v>
      </c>
      <c r="AI143" s="28">
        <f t="shared" si="38"/>
        <v>0</v>
      </c>
      <c r="AJ143" s="28">
        <f t="shared" si="38"/>
        <v>0</v>
      </c>
      <c r="AK143" s="28">
        <f t="shared" si="37"/>
        <v>0</v>
      </c>
      <c r="AL143" s="28">
        <f t="shared" si="37"/>
        <v>0</v>
      </c>
      <c r="AM143" s="28">
        <f t="shared" si="37"/>
        <v>0</v>
      </c>
      <c r="AN143" s="28">
        <f t="shared" si="34"/>
        <v>0</v>
      </c>
      <c r="AO143" s="28">
        <f t="shared" si="34"/>
        <v>0</v>
      </c>
      <c r="AP143" s="28">
        <f t="shared" si="34"/>
        <v>0</v>
      </c>
      <c r="AQ143" s="28">
        <f t="shared" si="34"/>
        <v>0</v>
      </c>
      <c r="AR143" s="28">
        <f t="shared" si="34"/>
        <v>0</v>
      </c>
      <c r="AS143" s="28">
        <f t="shared" si="34"/>
        <v>0</v>
      </c>
      <c r="AT143" s="28">
        <f t="shared" si="34"/>
        <v>0</v>
      </c>
      <c r="AU143" s="28">
        <f t="shared" si="34"/>
        <v>0</v>
      </c>
    </row>
    <row r="144" spans="2:47" hidden="1" outlineLevel="1">
      <c r="B144" s="25">
        <v>2057</v>
      </c>
      <c r="C144" s="98">
        <v>0</v>
      </c>
      <c r="D144" s="28">
        <f t="shared" si="36"/>
        <v>0</v>
      </c>
      <c r="E144" s="28">
        <f t="shared" si="35"/>
        <v>0</v>
      </c>
      <c r="F144" s="28">
        <f t="shared" si="35"/>
        <v>0</v>
      </c>
      <c r="G144" s="28">
        <f t="shared" si="35"/>
        <v>0</v>
      </c>
      <c r="H144" s="28">
        <f t="shared" si="35"/>
        <v>0</v>
      </c>
      <c r="I144" s="28">
        <f t="shared" si="35"/>
        <v>0</v>
      </c>
      <c r="J144" s="28">
        <f t="shared" si="35"/>
        <v>0</v>
      </c>
      <c r="K144" s="28">
        <f t="shared" si="35"/>
        <v>0</v>
      </c>
      <c r="L144" s="28">
        <f t="shared" si="35"/>
        <v>0</v>
      </c>
      <c r="M144" s="28">
        <f t="shared" si="35"/>
        <v>0</v>
      </c>
      <c r="N144" s="28">
        <f t="shared" si="35"/>
        <v>0</v>
      </c>
      <c r="O144" s="28">
        <f t="shared" si="35"/>
        <v>0</v>
      </c>
      <c r="P144" s="28">
        <f t="shared" si="35"/>
        <v>0</v>
      </c>
      <c r="Q144" s="28">
        <f t="shared" si="35"/>
        <v>0</v>
      </c>
      <c r="R144" s="28">
        <f t="shared" si="35"/>
        <v>0</v>
      </c>
      <c r="S144" s="28">
        <f t="shared" si="35"/>
        <v>0</v>
      </c>
      <c r="T144" s="28">
        <f t="shared" si="35"/>
        <v>0</v>
      </c>
      <c r="U144" s="28">
        <f t="shared" si="38"/>
        <v>0</v>
      </c>
      <c r="V144" s="28">
        <f t="shared" si="38"/>
        <v>0</v>
      </c>
      <c r="W144" s="28">
        <f t="shared" si="38"/>
        <v>0</v>
      </c>
      <c r="X144" s="28">
        <f t="shared" si="38"/>
        <v>0</v>
      </c>
      <c r="Y144" s="28">
        <f t="shared" si="38"/>
        <v>0</v>
      </c>
      <c r="Z144" s="28">
        <f t="shared" si="38"/>
        <v>0</v>
      </c>
      <c r="AA144" s="28">
        <f t="shared" si="38"/>
        <v>0</v>
      </c>
      <c r="AB144" s="28">
        <f t="shared" si="38"/>
        <v>0</v>
      </c>
      <c r="AC144" s="28">
        <f t="shared" si="38"/>
        <v>0</v>
      </c>
      <c r="AD144" s="28">
        <f t="shared" si="38"/>
        <v>0</v>
      </c>
      <c r="AE144" s="28">
        <f t="shared" si="38"/>
        <v>0</v>
      </c>
      <c r="AF144" s="28">
        <f t="shared" si="38"/>
        <v>0</v>
      </c>
      <c r="AG144" s="28">
        <f t="shared" si="38"/>
        <v>0</v>
      </c>
      <c r="AH144" s="28">
        <f t="shared" si="38"/>
        <v>0</v>
      </c>
      <c r="AI144" s="28">
        <f t="shared" si="38"/>
        <v>0</v>
      </c>
      <c r="AJ144" s="28">
        <f t="shared" si="38"/>
        <v>0</v>
      </c>
      <c r="AK144" s="28">
        <f t="shared" si="37"/>
        <v>0</v>
      </c>
      <c r="AL144" s="28">
        <f t="shared" si="37"/>
        <v>0</v>
      </c>
      <c r="AM144" s="28">
        <f t="shared" si="37"/>
        <v>0</v>
      </c>
      <c r="AN144" s="28">
        <f t="shared" si="34"/>
        <v>0</v>
      </c>
      <c r="AO144" s="28">
        <f t="shared" si="34"/>
        <v>0</v>
      </c>
      <c r="AP144" s="28">
        <f t="shared" si="34"/>
        <v>0</v>
      </c>
      <c r="AQ144" s="28">
        <f t="shared" si="34"/>
        <v>0</v>
      </c>
      <c r="AR144" s="28">
        <f t="shared" si="34"/>
        <v>0</v>
      </c>
      <c r="AS144" s="28">
        <f t="shared" si="34"/>
        <v>0</v>
      </c>
      <c r="AT144" s="28">
        <f t="shared" si="34"/>
        <v>0</v>
      </c>
      <c r="AU144" s="28">
        <f t="shared" si="34"/>
        <v>0</v>
      </c>
    </row>
    <row r="145" spans="2:47" hidden="1" outlineLevel="1">
      <c r="B145" s="25">
        <v>2058</v>
      </c>
      <c r="C145" s="98">
        <v>0</v>
      </c>
      <c r="D145" s="28">
        <f t="shared" si="36"/>
        <v>0</v>
      </c>
      <c r="E145" s="28">
        <f t="shared" si="35"/>
        <v>0</v>
      </c>
      <c r="F145" s="28">
        <f t="shared" si="35"/>
        <v>0</v>
      </c>
      <c r="G145" s="28">
        <f t="shared" si="35"/>
        <v>0</v>
      </c>
      <c r="H145" s="28">
        <f t="shared" si="35"/>
        <v>0</v>
      </c>
      <c r="I145" s="28">
        <f t="shared" si="35"/>
        <v>0</v>
      </c>
      <c r="J145" s="28">
        <f t="shared" si="35"/>
        <v>0</v>
      </c>
      <c r="K145" s="28">
        <f t="shared" si="35"/>
        <v>0</v>
      </c>
      <c r="L145" s="28">
        <f t="shared" si="35"/>
        <v>0</v>
      </c>
      <c r="M145" s="28">
        <f t="shared" si="35"/>
        <v>0</v>
      </c>
      <c r="N145" s="28">
        <f t="shared" si="35"/>
        <v>0</v>
      </c>
      <c r="O145" s="28">
        <f t="shared" si="35"/>
        <v>0</v>
      </c>
      <c r="P145" s="28">
        <f t="shared" si="35"/>
        <v>0</v>
      </c>
      <c r="Q145" s="28">
        <f t="shared" si="35"/>
        <v>0</v>
      </c>
      <c r="R145" s="28">
        <f t="shared" si="35"/>
        <v>0</v>
      </c>
      <c r="S145" s="28">
        <f t="shared" si="35"/>
        <v>0</v>
      </c>
      <c r="T145" s="28">
        <f t="shared" si="35"/>
        <v>0</v>
      </c>
      <c r="U145" s="28">
        <f t="shared" si="38"/>
        <v>0</v>
      </c>
      <c r="V145" s="28">
        <f t="shared" si="38"/>
        <v>0</v>
      </c>
      <c r="W145" s="28">
        <f t="shared" si="38"/>
        <v>0</v>
      </c>
      <c r="X145" s="28">
        <f t="shared" si="38"/>
        <v>0</v>
      </c>
      <c r="Y145" s="28">
        <f t="shared" si="38"/>
        <v>0</v>
      </c>
      <c r="Z145" s="28">
        <f t="shared" si="38"/>
        <v>0</v>
      </c>
      <c r="AA145" s="28">
        <f t="shared" si="38"/>
        <v>0</v>
      </c>
      <c r="AB145" s="28">
        <f t="shared" si="38"/>
        <v>0</v>
      </c>
      <c r="AC145" s="28">
        <f t="shared" si="38"/>
        <v>0</v>
      </c>
      <c r="AD145" s="28">
        <f t="shared" si="38"/>
        <v>0</v>
      </c>
      <c r="AE145" s="28">
        <f t="shared" si="38"/>
        <v>0</v>
      </c>
      <c r="AF145" s="28">
        <f t="shared" si="38"/>
        <v>0</v>
      </c>
      <c r="AG145" s="28">
        <f t="shared" si="38"/>
        <v>0</v>
      </c>
      <c r="AH145" s="28">
        <f t="shared" si="38"/>
        <v>0</v>
      </c>
      <c r="AI145" s="28">
        <f t="shared" si="38"/>
        <v>0</v>
      </c>
      <c r="AJ145" s="28">
        <f t="shared" si="38"/>
        <v>0</v>
      </c>
      <c r="AK145" s="28">
        <f t="shared" si="37"/>
        <v>0</v>
      </c>
      <c r="AL145" s="28">
        <f t="shared" si="37"/>
        <v>0</v>
      </c>
      <c r="AM145" s="28">
        <f t="shared" si="37"/>
        <v>0</v>
      </c>
      <c r="AN145" s="28">
        <f t="shared" si="34"/>
        <v>0</v>
      </c>
      <c r="AO145" s="28">
        <f t="shared" si="34"/>
        <v>0</v>
      </c>
      <c r="AP145" s="28">
        <f t="shared" si="34"/>
        <v>0</v>
      </c>
      <c r="AQ145" s="28">
        <f t="shared" si="34"/>
        <v>0</v>
      </c>
      <c r="AR145" s="28">
        <f t="shared" si="34"/>
        <v>0</v>
      </c>
      <c r="AS145" s="28">
        <f t="shared" si="34"/>
        <v>0</v>
      </c>
      <c r="AT145" s="28">
        <f t="shared" si="34"/>
        <v>0</v>
      </c>
      <c r="AU145" s="28">
        <f t="shared" si="34"/>
        <v>0</v>
      </c>
    </row>
    <row r="146" spans="2:47" hidden="1" outlineLevel="1">
      <c r="B146" s="25">
        <v>2059</v>
      </c>
      <c r="C146" s="98">
        <v>0</v>
      </c>
      <c r="D146" s="28">
        <f t="shared" si="36"/>
        <v>0</v>
      </c>
      <c r="E146" s="28">
        <f t="shared" si="35"/>
        <v>0</v>
      </c>
      <c r="F146" s="28">
        <f t="shared" si="35"/>
        <v>0</v>
      </c>
      <c r="G146" s="28">
        <f t="shared" si="35"/>
        <v>0</v>
      </c>
      <c r="H146" s="28">
        <f t="shared" si="35"/>
        <v>0</v>
      </c>
      <c r="I146" s="28">
        <f t="shared" si="35"/>
        <v>0</v>
      </c>
      <c r="J146" s="28">
        <f t="shared" si="35"/>
        <v>0</v>
      </c>
      <c r="K146" s="28">
        <f t="shared" si="35"/>
        <v>0</v>
      </c>
      <c r="L146" s="28">
        <f t="shared" si="35"/>
        <v>0</v>
      </c>
      <c r="M146" s="28">
        <f t="shared" si="35"/>
        <v>0</v>
      </c>
      <c r="N146" s="28">
        <f t="shared" si="35"/>
        <v>0</v>
      </c>
      <c r="O146" s="28">
        <f t="shared" si="35"/>
        <v>0</v>
      </c>
      <c r="P146" s="28">
        <f t="shared" si="35"/>
        <v>0</v>
      </c>
      <c r="Q146" s="28">
        <f t="shared" si="35"/>
        <v>0</v>
      </c>
      <c r="R146" s="28">
        <f t="shared" si="35"/>
        <v>0</v>
      </c>
      <c r="S146" s="28">
        <f t="shared" si="35"/>
        <v>0</v>
      </c>
      <c r="T146" s="28">
        <f t="shared" si="35"/>
        <v>0</v>
      </c>
      <c r="U146" s="28">
        <f t="shared" si="38"/>
        <v>0</v>
      </c>
      <c r="V146" s="28">
        <f t="shared" si="38"/>
        <v>0</v>
      </c>
      <c r="W146" s="28">
        <f t="shared" si="38"/>
        <v>0</v>
      </c>
      <c r="X146" s="28">
        <f t="shared" si="38"/>
        <v>0</v>
      </c>
      <c r="Y146" s="28">
        <f t="shared" si="38"/>
        <v>0</v>
      </c>
      <c r="Z146" s="28">
        <f t="shared" si="38"/>
        <v>0</v>
      </c>
      <c r="AA146" s="28">
        <f t="shared" si="38"/>
        <v>0</v>
      </c>
      <c r="AB146" s="28">
        <f t="shared" si="38"/>
        <v>0</v>
      </c>
      <c r="AC146" s="28">
        <f t="shared" si="38"/>
        <v>0</v>
      </c>
      <c r="AD146" s="28">
        <f t="shared" si="38"/>
        <v>0</v>
      </c>
      <c r="AE146" s="28">
        <f t="shared" si="38"/>
        <v>0</v>
      </c>
      <c r="AF146" s="28">
        <f t="shared" si="38"/>
        <v>0</v>
      </c>
      <c r="AG146" s="28">
        <f t="shared" si="38"/>
        <v>0</v>
      </c>
      <c r="AH146" s="28">
        <f t="shared" si="38"/>
        <v>0</v>
      </c>
      <c r="AI146" s="28">
        <f t="shared" si="38"/>
        <v>0</v>
      </c>
      <c r="AJ146" s="28">
        <f t="shared" si="38"/>
        <v>0</v>
      </c>
      <c r="AK146" s="28">
        <f t="shared" si="37"/>
        <v>0</v>
      </c>
      <c r="AL146" s="28">
        <f t="shared" si="37"/>
        <v>0</v>
      </c>
      <c r="AM146" s="28">
        <f t="shared" si="37"/>
        <v>0</v>
      </c>
      <c r="AN146" s="28">
        <f t="shared" si="34"/>
        <v>0</v>
      </c>
      <c r="AO146" s="28">
        <f t="shared" si="34"/>
        <v>0</v>
      </c>
      <c r="AP146" s="28">
        <f t="shared" si="34"/>
        <v>0</v>
      </c>
      <c r="AQ146" s="28">
        <f t="shared" si="34"/>
        <v>0</v>
      </c>
      <c r="AR146" s="28">
        <f t="shared" si="34"/>
        <v>0</v>
      </c>
      <c r="AS146" s="28">
        <f t="shared" si="34"/>
        <v>0</v>
      </c>
      <c r="AT146" s="28">
        <f t="shared" si="34"/>
        <v>0</v>
      </c>
      <c r="AU146" s="28">
        <f t="shared" si="34"/>
        <v>0</v>
      </c>
    </row>
    <row r="147" spans="2:47" hidden="1" outlineLevel="1">
      <c r="B147" s="25">
        <v>2060</v>
      </c>
      <c r="C147" s="98">
        <v>0</v>
      </c>
      <c r="D147" s="28">
        <f t="shared" si="36"/>
        <v>0</v>
      </c>
      <c r="E147" s="28">
        <f t="shared" si="35"/>
        <v>0</v>
      </c>
      <c r="F147" s="28">
        <f t="shared" si="35"/>
        <v>0</v>
      </c>
      <c r="G147" s="28">
        <f t="shared" si="35"/>
        <v>0</v>
      </c>
      <c r="H147" s="28">
        <f t="shared" si="35"/>
        <v>0</v>
      </c>
      <c r="I147" s="28">
        <f t="shared" si="35"/>
        <v>0</v>
      </c>
      <c r="J147" s="28">
        <f t="shared" si="35"/>
        <v>0</v>
      </c>
      <c r="K147" s="28">
        <f t="shared" si="35"/>
        <v>0</v>
      </c>
      <c r="L147" s="28">
        <f t="shared" si="35"/>
        <v>0</v>
      </c>
      <c r="M147" s="28">
        <f t="shared" si="35"/>
        <v>0</v>
      </c>
      <c r="N147" s="28">
        <f t="shared" si="35"/>
        <v>0</v>
      </c>
      <c r="O147" s="28">
        <f t="shared" si="35"/>
        <v>0</v>
      </c>
      <c r="P147" s="28">
        <f t="shared" si="35"/>
        <v>0</v>
      </c>
      <c r="Q147" s="28">
        <f t="shared" si="35"/>
        <v>0</v>
      </c>
      <c r="R147" s="28">
        <f t="shared" si="35"/>
        <v>0</v>
      </c>
      <c r="S147" s="28">
        <f t="shared" si="35"/>
        <v>0</v>
      </c>
      <c r="T147" s="28">
        <f t="shared" si="35"/>
        <v>0</v>
      </c>
      <c r="U147" s="28">
        <f t="shared" si="38"/>
        <v>0</v>
      </c>
      <c r="V147" s="28">
        <f t="shared" si="38"/>
        <v>0</v>
      </c>
      <c r="W147" s="28">
        <f t="shared" si="38"/>
        <v>0</v>
      </c>
      <c r="X147" s="28">
        <f t="shared" si="38"/>
        <v>0</v>
      </c>
      <c r="Y147" s="28">
        <f t="shared" si="38"/>
        <v>0</v>
      </c>
      <c r="Z147" s="28">
        <f t="shared" si="38"/>
        <v>0</v>
      </c>
      <c r="AA147" s="28">
        <f t="shared" si="38"/>
        <v>0</v>
      </c>
      <c r="AB147" s="28">
        <f t="shared" si="38"/>
        <v>0</v>
      </c>
      <c r="AC147" s="28">
        <f t="shared" si="38"/>
        <v>0</v>
      </c>
      <c r="AD147" s="28">
        <f t="shared" si="38"/>
        <v>0</v>
      </c>
      <c r="AE147" s="28">
        <f t="shared" si="38"/>
        <v>0</v>
      </c>
      <c r="AF147" s="28">
        <f t="shared" si="38"/>
        <v>0</v>
      </c>
      <c r="AG147" s="28">
        <f t="shared" si="38"/>
        <v>0</v>
      </c>
      <c r="AH147" s="28">
        <f t="shared" si="38"/>
        <v>0</v>
      </c>
      <c r="AI147" s="28">
        <f t="shared" si="38"/>
        <v>0</v>
      </c>
      <c r="AJ147" s="28">
        <f t="shared" si="38"/>
        <v>0</v>
      </c>
      <c r="AK147" s="28">
        <f t="shared" si="37"/>
        <v>0</v>
      </c>
      <c r="AL147" s="28">
        <f t="shared" si="37"/>
        <v>0</v>
      </c>
      <c r="AM147" s="28">
        <f t="shared" si="37"/>
        <v>0</v>
      </c>
      <c r="AN147" s="28">
        <f t="shared" si="34"/>
        <v>0</v>
      </c>
      <c r="AO147" s="28">
        <f t="shared" si="34"/>
        <v>0</v>
      </c>
      <c r="AP147" s="28">
        <f t="shared" si="34"/>
        <v>0</v>
      </c>
      <c r="AQ147" s="28">
        <f t="shared" si="34"/>
        <v>0</v>
      </c>
      <c r="AR147" s="28">
        <f t="shared" si="34"/>
        <v>0</v>
      </c>
      <c r="AS147" s="28">
        <f t="shared" si="34"/>
        <v>0</v>
      </c>
      <c r="AT147" s="28">
        <f t="shared" si="34"/>
        <v>0</v>
      </c>
      <c r="AU147" s="28">
        <f t="shared" si="34"/>
        <v>0</v>
      </c>
    </row>
    <row r="148" spans="2:47" s="29" customFormat="1" collapsed="1">
      <c r="D148" s="30">
        <f>SUM(D104:D147)</f>
        <v>0</v>
      </c>
      <c r="E148" s="30">
        <f t="shared" ref="E148:AU148" si="39">SUM(E104:E147)</f>
        <v>0</v>
      </c>
      <c r="F148" s="30">
        <f t="shared" si="39"/>
        <v>0</v>
      </c>
      <c r="G148" s="30">
        <f t="shared" si="39"/>
        <v>0</v>
      </c>
      <c r="H148" s="30">
        <f t="shared" si="39"/>
        <v>0</v>
      </c>
      <c r="I148" s="30">
        <f t="shared" si="39"/>
        <v>0</v>
      </c>
      <c r="J148" s="30">
        <f t="shared" si="39"/>
        <v>0</v>
      </c>
      <c r="K148" s="30">
        <f t="shared" si="39"/>
        <v>0</v>
      </c>
      <c r="L148" s="30">
        <f t="shared" si="39"/>
        <v>0</v>
      </c>
      <c r="M148" s="30">
        <f t="shared" si="39"/>
        <v>67685.983104394545</v>
      </c>
      <c r="N148" s="30">
        <f t="shared" si="39"/>
        <v>71820.560591129324</v>
      </c>
      <c r="O148" s="30">
        <f t="shared" si="39"/>
        <v>75815.388353520364</v>
      </c>
      <c r="P148" s="30">
        <f t="shared" si="39"/>
        <v>79396.728379509237</v>
      </c>
      <c r="Q148" s="30">
        <f t="shared" si="39"/>
        <v>82567.642075659358</v>
      </c>
      <c r="R148" s="30">
        <f t="shared" si="39"/>
        <v>84958.7513132288</v>
      </c>
      <c r="S148" s="30">
        <f t="shared" si="39"/>
        <v>86821.012983270048</v>
      </c>
      <c r="T148" s="30">
        <f t="shared" si="39"/>
        <v>88048.148754515336</v>
      </c>
      <c r="U148" s="30">
        <f t="shared" si="39"/>
        <v>88999.520796789904</v>
      </c>
      <c r="V148" s="30">
        <f t="shared" si="39"/>
        <v>7545.8031817810843</v>
      </c>
      <c r="W148" s="30">
        <f t="shared" si="39"/>
        <v>67685.983104394545</v>
      </c>
      <c r="X148" s="30">
        <f t="shared" si="39"/>
        <v>71820.560591129324</v>
      </c>
      <c r="Y148" s="30">
        <f t="shared" si="39"/>
        <v>75815.388353520364</v>
      </c>
      <c r="Z148" s="30">
        <f t="shared" si="39"/>
        <v>79396.728379509237</v>
      </c>
      <c r="AA148" s="30">
        <f t="shared" si="39"/>
        <v>82567.642075659358</v>
      </c>
      <c r="AB148" s="30">
        <f t="shared" si="39"/>
        <v>84958.7513132288</v>
      </c>
      <c r="AC148" s="30">
        <f t="shared" si="39"/>
        <v>86821.012983270048</v>
      </c>
      <c r="AD148" s="30">
        <f t="shared" si="39"/>
        <v>88048.148754515336</v>
      </c>
      <c r="AE148" s="30">
        <f t="shared" si="39"/>
        <v>88999.520796789904</v>
      </c>
      <c r="AF148" s="30">
        <f t="shared" si="39"/>
        <v>7545.8031817810843</v>
      </c>
      <c r="AG148" s="30">
        <f t="shared" si="39"/>
        <v>67685.983104394545</v>
      </c>
      <c r="AH148" s="30">
        <f t="shared" si="39"/>
        <v>71820.560591129324</v>
      </c>
      <c r="AI148" s="30">
        <f t="shared" si="39"/>
        <v>75815.388353520364</v>
      </c>
      <c r="AJ148" s="30">
        <f t="shared" si="39"/>
        <v>79396.728379509237</v>
      </c>
      <c r="AK148" s="30">
        <f t="shared" si="39"/>
        <v>82567.642075659358</v>
      </c>
      <c r="AL148" s="30">
        <f t="shared" si="39"/>
        <v>84958.7513132288</v>
      </c>
      <c r="AM148" s="30">
        <f t="shared" si="39"/>
        <v>86821.012983270048</v>
      </c>
      <c r="AN148" s="30">
        <f t="shared" si="39"/>
        <v>88048.148754515336</v>
      </c>
      <c r="AO148" s="30">
        <f t="shared" si="39"/>
        <v>88999.520796789904</v>
      </c>
      <c r="AP148" s="30">
        <f t="shared" si="39"/>
        <v>7545.8031817810843</v>
      </c>
      <c r="AQ148" s="30">
        <f t="shared" si="39"/>
        <v>67685.983104394545</v>
      </c>
      <c r="AR148" s="30">
        <f t="shared" si="39"/>
        <v>71820.560591129324</v>
      </c>
      <c r="AS148" s="30">
        <f t="shared" si="39"/>
        <v>75815.388353520364</v>
      </c>
      <c r="AT148" s="30">
        <f t="shared" si="39"/>
        <v>79396.728379509237</v>
      </c>
      <c r="AU148" s="30">
        <f t="shared" si="39"/>
        <v>82567.642075659358</v>
      </c>
    </row>
  </sheetData>
  <mergeCells count="1">
    <mergeCell ref="B101:F101"/>
  </mergeCells>
  <hyperlinks>
    <hyperlink ref="B101:F101" location="'Trans_Conversion_ICE-EV'!A1" display="Ir a Hoja Resumen" xr:uid="{D207AE68-3F90-4855-9EE3-39EA05EE824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37084-4B11-44F2-9F5E-B8AACC4D18AC}">
  <sheetPr>
    <tabColor theme="9" tint="0.79998168889431442"/>
  </sheetPr>
  <dimension ref="A1:M24"/>
  <sheetViews>
    <sheetView zoomScale="70" zoomScaleNormal="70" workbookViewId="0">
      <selection activeCell="C2" sqref="C2:G2"/>
    </sheetView>
  </sheetViews>
  <sheetFormatPr defaultColWidth="11.42578125" defaultRowHeight="24.95" customHeight="1"/>
  <cols>
    <col min="1" max="1" width="20.7109375" customWidth="1"/>
    <col min="2" max="2" width="34.7109375" customWidth="1"/>
    <col min="3" max="3" width="41.140625" customWidth="1"/>
    <col min="4" max="4" width="81" style="17" customWidth="1"/>
    <col min="5" max="5" width="17.42578125" customWidth="1"/>
    <col min="6" max="6" width="15" customWidth="1"/>
    <col min="7" max="7" width="44" customWidth="1"/>
    <col min="9" max="12" width="11.42578125" style="20"/>
    <col min="13" max="13" width="28.42578125" style="20" customWidth="1"/>
    <col min="14" max="16384" width="11.42578125" style="20"/>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175</v>
      </c>
      <c r="D2" s="258"/>
      <c r="E2" s="258"/>
      <c r="F2" s="258"/>
      <c r="G2" s="258"/>
      <c r="I2" s="270" t="s">
        <v>176</v>
      </c>
      <c r="J2" s="271"/>
      <c r="K2" s="271"/>
      <c r="L2" s="271"/>
      <c r="M2" s="272"/>
    </row>
    <row r="3" spans="1:13" ht="33" customHeight="1" thickBot="1">
      <c r="A3" s="268" t="s">
        <v>128</v>
      </c>
      <c r="B3" s="268"/>
      <c r="C3" s="269" t="s">
        <v>177</v>
      </c>
      <c r="D3" s="269"/>
      <c r="E3" s="269"/>
      <c r="F3" s="269"/>
      <c r="G3" s="269"/>
      <c r="I3" s="217" t="s">
        <v>72</v>
      </c>
      <c r="J3" s="218"/>
      <c r="K3" s="218"/>
      <c r="L3" s="218"/>
      <c r="M3" s="219"/>
    </row>
    <row r="4" spans="1:13" ht="34.5" customHeight="1" thickBot="1">
      <c r="A4" s="258" t="s">
        <v>130</v>
      </c>
      <c r="B4" s="258"/>
      <c r="C4" s="259" t="s">
        <v>178</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40">
        <v>2026</v>
      </c>
      <c r="D7" s="241"/>
      <c r="E7" s="241"/>
      <c r="F7" s="241"/>
      <c r="G7" s="242"/>
    </row>
    <row r="8" spans="1:13" ht="24.95" customHeight="1" thickBot="1">
      <c r="A8" s="243" t="s">
        <v>96</v>
      </c>
      <c r="B8" s="246" t="s">
        <v>137</v>
      </c>
      <c r="C8" s="74" t="s">
        <v>98</v>
      </c>
      <c r="D8" s="102">
        <f>+SUM(C_Est_MDV!G60:Q60)</f>
        <v>3023.2022048907384</v>
      </c>
      <c r="E8" s="246" t="s">
        <v>138</v>
      </c>
      <c r="F8" s="105" t="s">
        <v>98</v>
      </c>
      <c r="G8" s="109">
        <v>67.400000000000006</v>
      </c>
    </row>
    <row r="9" spans="1:13" ht="24.95" customHeight="1" thickBot="1">
      <c r="A9" s="244"/>
      <c r="B9" s="247"/>
      <c r="C9" s="75" t="s">
        <v>99</v>
      </c>
      <c r="D9" s="103">
        <f>+SUM(C_Est_MDV!R60:AA60)</f>
        <v>35061.045206483206</v>
      </c>
      <c r="E9" s="247"/>
      <c r="F9" s="89" t="s">
        <v>99</v>
      </c>
      <c r="G9" s="107">
        <v>741.3</v>
      </c>
    </row>
    <row r="10" spans="1:13" ht="24.95" customHeight="1" thickBot="1">
      <c r="A10" s="244"/>
      <c r="B10" s="247"/>
      <c r="C10" s="73" t="s">
        <v>100</v>
      </c>
      <c r="D10" s="102">
        <f>+SUM(C_Est_MDV!AB60:AK60)</f>
        <v>70298.13715983936</v>
      </c>
      <c r="E10" s="247"/>
      <c r="F10" s="106" t="s">
        <v>100</v>
      </c>
      <c r="G10" s="108">
        <v>1485.4</v>
      </c>
    </row>
    <row r="11" spans="1:13" ht="24.95" customHeight="1" thickBot="1">
      <c r="A11" s="244"/>
      <c r="B11" s="248"/>
      <c r="C11" s="75" t="s">
        <v>101</v>
      </c>
      <c r="D11" s="104">
        <f>SUM(D8:D10)</f>
        <v>108382.3845712133</v>
      </c>
      <c r="E11" s="248"/>
      <c r="F11" s="89" t="s">
        <v>101</v>
      </c>
      <c r="G11" s="93">
        <f>SUM(G8:G10)</f>
        <v>2294.1</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24.95" customHeight="1" thickBot="1">
      <c r="A18" s="244"/>
      <c r="B18" s="222"/>
      <c r="C18" s="73" t="s">
        <v>108</v>
      </c>
      <c r="D18" s="249">
        <v>0</v>
      </c>
      <c r="E18" s="250"/>
      <c r="F18" s="250"/>
      <c r="G18" s="251"/>
    </row>
    <row r="19" spans="1:9" ht="24.95" customHeight="1" thickBot="1">
      <c r="A19" s="245"/>
      <c r="B19" s="228" t="s">
        <v>109</v>
      </c>
      <c r="C19" s="229"/>
      <c r="D19" s="255" t="s">
        <v>127</v>
      </c>
      <c r="E19" s="256"/>
      <c r="F19" s="256"/>
      <c r="G19" s="257"/>
    </row>
    <row r="20" spans="1:9" ht="24.95" customHeight="1" thickBot="1">
      <c r="A20" s="220" t="s">
        <v>110</v>
      </c>
      <c r="B20" s="223" t="s">
        <v>140</v>
      </c>
      <c r="C20" s="224"/>
      <c r="D20" s="225">
        <f>+(D21+D22)*1000/D11</f>
        <v>-92.195579642547784</v>
      </c>
      <c r="E20" s="226"/>
      <c r="F20" s="226"/>
      <c r="G20" s="227"/>
      <c r="I20" s="20" t="s">
        <v>179</v>
      </c>
    </row>
    <row r="21" spans="1:9" ht="24.95" customHeight="1" thickBot="1">
      <c r="A21" s="221"/>
      <c r="B21" s="228" t="s">
        <v>112</v>
      </c>
      <c r="C21" s="229"/>
      <c r="D21" s="230">
        <f>+C_Est_MDV!D89</f>
        <v>2947.8849273996361</v>
      </c>
      <c r="E21" s="231"/>
      <c r="F21" s="231"/>
      <c r="G21" s="232"/>
    </row>
    <row r="22" spans="1:9" ht="24.95" customHeight="1" thickBot="1">
      <c r="A22" s="222"/>
      <c r="B22" s="223" t="s">
        <v>113</v>
      </c>
      <c r="C22" s="224"/>
      <c r="D22" s="233">
        <f>-C_Est_MDV!D79</f>
        <v>-12940.261695984174</v>
      </c>
      <c r="E22" s="234"/>
      <c r="F22" s="234"/>
      <c r="G22" s="235"/>
    </row>
    <row r="23" spans="1:9" ht="24.95" customHeight="1" thickBot="1">
      <c r="A23" s="237" t="s">
        <v>142</v>
      </c>
      <c r="B23" s="238"/>
      <c r="C23" s="83" t="s">
        <v>143</v>
      </c>
      <c r="D23" s="76" t="s">
        <v>128</v>
      </c>
      <c r="E23" s="83" t="s">
        <v>144</v>
      </c>
      <c r="F23" s="83" t="s">
        <v>145</v>
      </c>
      <c r="G23" s="83" t="s">
        <v>146</v>
      </c>
    </row>
    <row r="24" spans="1:9" ht="36" customHeight="1" thickBot="1">
      <c r="A24" s="236" t="s">
        <v>180</v>
      </c>
      <c r="B24" s="236"/>
      <c r="C24" s="79" t="s">
        <v>181</v>
      </c>
      <c r="D24" s="81" t="s">
        <v>182</v>
      </c>
      <c r="E24" s="87" t="s">
        <v>81</v>
      </c>
      <c r="F24" s="78" t="s">
        <v>155</v>
      </c>
      <c r="G24" s="84" t="s">
        <v>183</v>
      </c>
    </row>
  </sheetData>
  <mergeCells count="38">
    <mergeCell ref="I3:M3"/>
    <mergeCell ref="I1:M1"/>
    <mergeCell ref="I2:M2"/>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A23:B23"/>
    <mergeCell ref="A24:B24"/>
    <mergeCell ref="B19:C19"/>
    <mergeCell ref="D19:G19"/>
    <mergeCell ref="A20:A22"/>
    <mergeCell ref="B20:C20"/>
    <mergeCell ref="D20:G20"/>
    <mergeCell ref="B21:C21"/>
    <mergeCell ref="D21:G21"/>
    <mergeCell ref="B22:C22"/>
    <mergeCell ref="D22:G22"/>
  </mergeCells>
  <dataValidations count="1">
    <dataValidation type="list" allowBlank="1" showInputMessage="1" showErrorMessage="1" sqref="C24" xr:uid="{24E62B51-5E2D-4BA7-A81C-983E09A985F3}">
      <formula1>"Normativo, Económico o Financiero, Institucional, Técnico, Educativo o Cultural,Otro"</formula1>
    </dataValidation>
  </dataValidations>
  <hyperlinks>
    <hyperlink ref="I2:M2" location="C_Est_MDV!A1" display="Hoja de Cálculo" xr:uid="{B9DEBA84-8B50-422A-8A51-3A4D964EDCFF}"/>
    <hyperlink ref="I3:M3" location="Indice!A1" display="Volver al Índice" xr:uid="{3B2512A8-3A1F-440E-8F48-D34FF39C31E8}"/>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60561-28B6-459F-8B15-3DD99E68BEDC}">
  <sheetPr>
    <tabColor theme="7" tint="0.79998168889431442"/>
  </sheetPr>
  <dimension ref="B2:AU88"/>
  <sheetViews>
    <sheetView topLeftCell="A55" workbookViewId="0">
      <selection activeCell="E86" sqref="E86"/>
    </sheetView>
  </sheetViews>
  <sheetFormatPr defaultColWidth="11.42578125" defaultRowHeight="12.95"/>
  <cols>
    <col min="1" max="1" width="11.42578125" style="26"/>
    <col min="2" max="2" width="17.14062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383</v>
      </c>
      <c r="C3" s="28" t="s">
        <v>498</v>
      </c>
      <c r="D3" s="28">
        <v>36678.438916940773</v>
      </c>
      <c r="E3" s="28">
        <v>36474.414180498279</v>
      </c>
      <c r="F3" s="28">
        <v>37224.171851444669</v>
      </c>
      <c r="G3" s="28">
        <v>31460.261578331374</v>
      </c>
      <c r="H3" s="28">
        <v>38688.136046490617</v>
      </c>
      <c r="I3" s="28">
        <v>41597.474040502035</v>
      </c>
      <c r="J3" s="28">
        <v>50113.133124141626</v>
      </c>
      <c r="K3" s="28">
        <v>51611.558672468593</v>
      </c>
      <c r="L3" s="28">
        <v>52912.766852422203</v>
      </c>
      <c r="M3" s="28">
        <v>54211.396447924999</v>
      </c>
      <c r="N3" s="28">
        <v>55454.0909171288</v>
      </c>
      <c r="O3" s="28">
        <v>56819.957670855438</v>
      </c>
      <c r="P3" s="28">
        <v>58031.374300224154</v>
      </c>
      <c r="Q3" s="28">
        <v>59040.717905513535</v>
      </c>
      <c r="R3" s="28">
        <v>60069.538801559735</v>
      </c>
      <c r="S3" s="28">
        <v>61001.382456964137</v>
      </c>
      <c r="T3" s="28">
        <v>62300.928191626503</v>
      </c>
      <c r="U3" s="28">
        <v>63284.213147822658</v>
      </c>
      <c r="V3" s="28">
        <v>64386.438420405582</v>
      </c>
      <c r="W3" s="28">
        <v>65085.699696751806</v>
      </c>
      <c r="X3" s="28">
        <v>66088.626914271794</v>
      </c>
      <c r="Y3" s="28">
        <v>66851.050853259454</v>
      </c>
      <c r="Z3" s="28">
        <v>67437.783199117664</v>
      </c>
      <c r="AA3" s="28">
        <v>68041.239729184526</v>
      </c>
      <c r="AB3" s="28">
        <v>68578.782524847324</v>
      </c>
      <c r="AC3" s="28">
        <v>69062.361452652316</v>
      </c>
      <c r="AD3" s="28">
        <v>69330.932417214979</v>
      </c>
      <c r="AE3" s="28">
        <v>69434.368158576675</v>
      </c>
      <c r="AF3" s="28">
        <v>69289.221356545168</v>
      </c>
      <c r="AG3" s="28">
        <v>68836.265763326592</v>
      </c>
      <c r="AH3" s="28">
        <v>68091.436075779042</v>
      </c>
      <c r="AI3" s="28">
        <v>67183.965923556374</v>
      </c>
      <c r="AJ3" s="28">
        <v>65398.473101641597</v>
      </c>
      <c r="AK3" s="28">
        <v>63336.827597140931</v>
      </c>
      <c r="AL3" s="28">
        <v>61034.260370185162</v>
      </c>
      <c r="AM3" s="28">
        <v>58412.644797374931</v>
      </c>
      <c r="AN3" s="28">
        <v>55477.144528254197</v>
      </c>
      <c r="AO3" s="28">
        <v>52252.738544497683</v>
      </c>
      <c r="AP3" s="28">
        <v>48785.732600443778</v>
      </c>
      <c r="AQ3" s="28">
        <v>45141.96022392506</v>
      </c>
      <c r="AR3" s="28">
        <v>41401.59034479261</v>
      </c>
      <c r="AS3" s="28">
        <v>37651.47788082336</v>
      </c>
      <c r="AT3" s="28">
        <v>33976.807453641326</v>
      </c>
      <c r="AU3" s="28">
        <v>30453.726523193793</v>
      </c>
    </row>
    <row r="4" spans="2:47">
      <c r="B4" s="27" t="s">
        <v>384</v>
      </c>
      <c r="C4" s="28" t="s">
        <v>498</v>
      </c>
      <c r="D4" s="28">
        <v>49108.496944351857</v>
      </c>
      <c r="E4" s="28">
        <v>51396.400805794801</v>
      </c>
      <c r="F4" s="28">
        <v>52186.471937915718</v>
      </c>
      <c r="G4" s="28">
        <v>50978.782391573011</v>
      </c>
      <c r="H4" s="28">
        <v>50991.340012631546</v>
      </c>
      <c r="I4" s="28">
        <v>53243.079791439122</v>
      </c>
      <c r="J4" s="28">
        <v>56002.483047294758</v>
      </c>
      <c r="K4" s="28">
        <v>57761.835636099357</v>
      </c>
      <c r="L4" s="28">
        <v>59504.895712966565</v>
      </c>
      <c r="M4" s="28">
        <v>61306.785359086585</v>
      </c>
      <c r="N4" s="28">
        <v>63015.381052811812</v>
      </c>
      <c r="O4" s="28">
        <v>64786.497073060316</v>
      </c>
      <c r="P4" s="28">
        <v>66478.08135750462</v>
      </c>
      <c r="Q4" s="28">
        <v>67837.089169401268</v>
      </c>
      <c r="R4" s="28">
        <v>69356.605631564322</v>
      </c>
      <c r="S4" s="28">
        <v>70801.785444887064</v>
      </c>
      <c r="T4" s="28">
        <v>72510.288732181318</v>
      </c>
      <c r="U4" s="28">
        <v>73988.494255877842</v>
      </c>
      <c r="V4" s="28">
        <v>75355.341099278623</v>
      </c>
      <c r="W4" s="28">
        <v>76617.245329684592</v>
      </c>
      <c r="X4" s="28">
        <v>78102.099924748487</v>
      </c>
      <c r="Y4" s="28">
        <v>79416.731502572715</v>
      </c>
      <c r="Z4" s="28">
        <v>80586.598621722442</v>
      </c>
      <c r="AA4" s="28">
        <v>81684.964336243705</v>
      </c>
      <c r="AB4" s="28">
        <v>82813.149518009974</v>
      </c>
      <c r="AC4" s="28">
        <v>83901.31873842029</v>
      </c>
      <c r="AD4" s="28">
        <v>84823.282251283497</v>
      </c>
      <c r="AE4" s="28">
        <v>85618.472447089123</v>
      </c>
      <c r="AF4" s="28">
        <v>86184.527737808967</v>
      </c>
      <c r="AG4" s="28">
        <v>86551.41387671807</v>
      </c>
      <c r="AH4" s="28">
        <v>86691.94004177484</v>
      </c>
      <c r="AI4" s="28">
        <v>86715.368171364215</v>
      </c>
      <c r="AJ4" s="28">
        <v>86190.028276859011</v>
      </c>
      <c r="AK4" s="28">
        <v>85401.303713082772</v>
      </c>
      <c r="AL4" s="28">
        <v>84506.392100379991</v>
      </c>
      <c r="AM4" s="28">
        <v>83405.1832286274</v>
      </c>
      <c r="AN4" s="28">
        <v>82106.910288792496</v>
      </c>
      <c r="AO4" s="28">
        <v>80638.405341841426</v>
      </c>
      <c r="AP4" s="28">
        <v>79044.455437686527</v>
      </c>
      <c r="AQ4" s="28">
        <v>77384.040261437098</v>
      </c>
      <c r="AR4" s="28">
        <v>75723.350770656514</v>
      </c>
      <c r="AS4" s="28">
        <v>74127.065810296961</v>
      </c>
      <c r="AT4" s="28">
        <v>72650.308040601711</v>
      </c>
      <c r="AU4" s="28">
        <v>71333.284038389043</v>
      </c>
    </row>
    <row r="5" spans="2:47">
      <c r="B5" s="27" t="s">
        <v>385</v>
      </c>
      <c r="C5" s="28" t="s">
        <v>498</v>
      </c>
      <c r="D5" s="28">
        <v>447.13377742000006</v>
      </c>
      <c r="E5" s="28">
        <v>584.94084649999991</v>
      </c>
      <c r="F5" s="28">
        <v>737.12772929333084</v>
      </c>
      <c r="G5" s="28">
        <v>531.53970023894942</v>
      </c>
      <c r="H5" s="28">
        <v>649.72080507184808</v>
      </c>
      <c r="I5" s="28">
        <v>755.71993689269971</v>
      </c>
      <c r="J5" s="28">
        <v>399.30582104080253</v>
      </c>
      <c r="K5" s="28">
        <v>423.09440534308823</v>
      </c>
      <c r="L5" s="28">
        <v>447.52445853367612</v>
      </c>
      <c r="M5" s="28">
        <v>459.51848448624361</v>
      </c>
      <c r="N5" s="28">
        <v>472.95518243686723</v>
      </c>
      <c r="O5" s="28">
        <v>489.00245416240108</v>
      </c>
      <c r="P5" s="28">
        <v>506.76004007575136</v>
      </c>
      <c r="Q5" s="28">
        <v>578.55486275035173</v>
      </c>
      <c r="R5" s="28">
        <v>602.78278750599839</v>
      </c>
      <c r="S5" s="28">
        <v>629.32503345694374</v>
      </c>
      <c r="T5" s="28">
        <v>663.68250609433562</v>
      </c>
      <c r="U5" s="28">
        <v>702.16736526914201</v>
      </c>
      <c r="V5" s="28">
        <v>804.85980651838508</v>
      </c>
      <c r="W5" s="28">
        <v>859.08024270559429</v>
      </c>
      <c r="X5" s="28">
        <v>928.5331479723958</v>
      </c>
      <c r="Y5" s="28">
        <v>1011.495006680852</v>
      </c>
      <c r="Z5" s="28">
        <v>1111.599435339333</v>
      </c>
      <c r="AA5" s="28">
        <v>1258.230825467082</v>
      </c>
      <c r="AB5" s="28">
        <v>1411.5050941861698</v>
      </c>
      <c r="AC5" s="28">
        <v>1601.7398706389606</v>
      </c>
      <c r="AD5" s="28">
        <v>1834.7506106867743</v>
      </c>
      <c r="AE5" s="28">
        <v>2122.3988874724505</v>
      </c>
      <c r="AF5" s="28">
        <v>2487.5931771944797</v>
      </c>
      <c r="AG5" s="28">
        <v>2918.5103348415519</v>
      </c>
      <c r="AH5" s="28">
        <v>3443.6483571395543</v>
      </c>
      <c r="AI5" s="28">
        <v>4088.548611203883</v>
      </c>
      <c r="AJ5" s="28">
        <v>4828.8799493739871</v>
      </c>
      <c r="AK5" s="28">
        <v>5720.0903253916431</v>
      </c>
      <c r="AL5" s="28">
        <v>6735.58110259976</v>
      </c>
      <c r="AM5" s="28">
        <v>7911.5296695564211</v>
      </c>
      <c r="AN5" s="28">
        <v>9242.7975710259707</v>
      </c>
      <c r="AO5" s="28">
        <v>10717.069181242225</v>
      </c>
      <c r="AP5" s="28">
        <v>12311.504248328634</v>
      </c>
      <c r="AQ5" s="28">
        <v>13993.81453313177</v>
      </c>
      <c r="AR5" s="28">
        <v>15725.275598774024</v>
      </c>
      <c r="AS5" s="28">
        <v>17464.913936972014</v>
      </c>
      <c r="AT5" s="28">
        <v>19173.812029090841</v>
      </c>
      <c r="AU5" s="28">
        <v>20818.566808078536</v>
      </c>
    </row>
    <row r="6" spans="2:47">
      <c r="B6" s="27" t="s">
        <v>386</v>
      </c>
      <c r="C6" s="28" t="s">
        <v>498</v>
      </c>
      <c r="D6" s="28">
        <v>276.6806449</v>
      </c>
      <c r="E6" s="28">
        <v>229.61807317549975</v>
      </c>
      <c r="F6" s="28">
        <v>131.18885794589795</v>
      </c>
      <c r="G6" s="28">
        <v>149.33463642000001</v>
      </c>
      <c r="H6" s="28">
        <v>190.38368924739999</v>
      </c>
      <c r="I6" s="28">
        <v>192.92956271600002</v>
      </c>
      <c r="J6" s="28">
        <v>75.181836232143652</v>
      </c>
      <c r="K6" s="28">
        <v>77.736869662618957</v>
      </c>
      <c r="L6" s="28">
        <v>79.905011493010051</v>
      </c>
      <c r="M6" s="28">
        <v>82.1265292400644</v>
      </c>
      <c r="N6" s="28">
        <v>84.42285170431623</v>
      </c>
      <c r="O6" s="28">
        <v>87.055335991775934</v>
      </c>
      <c r="P6" s="28">
        <v>89.365769730869729</v>
      </c>
      <c r="Q6" s="28">
        <v>91.174321984531417</v>
      </c>
      <c r="R6" s="28">
        <v>93.004179187781233</v>
      </c>
      <c r="S6" s="28">
        <v>94.613293044249744</v>
      </c>
      <c r="T6" s="28">
        <v>97.338069457837037</v>
      </c>
      <c r="U6" s="28">
        <v>99.254015495173888</v>
      </c>
      <c r="V6" s="28">
        <v>101.6293650662395</v>
      </c>
      <c r="W6" s="28">
        <v>102.93492830886498</v>
      </c>
      <c r="X6" s="28">
        <v>105.2583377479757</v>
      </c>
      <c r="Y6" s="28">
        <v>107.20568857529145</v>
      </c>
      <c r="Z6" s="28">
        <v>108.79664450057615</v>
      </c>
      <c r="AA6" s="28">
        <v>110.65113768831958</v>
      </c>
      <c r="AB6" s="28">
        <v>112.55841822811547</v>
      </c>
      <c r="AC6" s="28">
        <v>114.60419991717379</v>
      </c>
      <c r="AD6" s="28">
        <v>116.33924036051314</v>
      </c>
      <c r="AE6" s="28">
        <v>117.98145155078892</v>
      </c>
      <c r="AF6" s="28">
        <v>119.44258064902537</v>
      </c>
      <c r="AG6" s="28">
        <v>120.59012254563123</v>
      </c>
      <c r="AH6" s="28">
        <v>121.48818428163165</v>
      </c>
      <c r="AI6" s="28">
        <v>122.68161782214321</v>
      </c>
      <c r="AJ6" s="28">
        <v>122.96376085217335</v>
      </c>
      <c r="AK6" s="28">
        <v>123.27831746429524</v>
      </c>
      <c r="AL6" s="28">
        <v>123.93635443341284</v>
      </c>
      <c r="AM6" s="28">
        <v>124.52959748365916</v>
      </c>
      <c r="AN6" s="28">
        <v>125.05210981850232</v>
      </c>
      <c r="AO6" s="28">
        <v>125.50126248869238</v>
      </c>
      <c r="AP6" s="28">
        <v>125.87897300188531</v>
      </c>
      <c r="AQ6" s="28">
        <v>126.19262408057628</v>
      </c>
      <c r="AR6" s="28">
        <v>126.45535330442752</v>
      </c>
      <c r="AS6" s="28">
        <v>126.68548217485873</v>
      </c>
      <c r="AT6" s="28">
        <v>126.90502317890585</v>
      </c>
      <c r="AU6" s="28">
        <v>127.13746101981899</v>
      </c>
    </row>
    <row r="7" spans="2:47">
      <c r="B7" s="27" t="s">
        <v>634</v>
      </c>
      <c r="C7" s="28" t="s">
        <v>498</v>
      </c>
      <c r="D7" s="28">
        <v>183.36118649700001</v>
      </c>
      <c r="E7" s="28">
        <v>150.70036131500001</v>
      </c>
      <c r="F7" s="28">
        <v>154.520615472</v>
      </c>
      <c r="G7" s="28">
        <v>80.718187138999994</v>
      </c>
      <c r="H7" s="28">
        <v>86.504180018</v>
      </c>
      <c r="I7" s="28">
        <v>91.988026831799999</v>
      </c>
      <c r="J7" s="28">
        <v>6.732169756521623</v>
      </c>
      <c r="K7" s="28">
        <v>6.8671901644588376</v>
      </c>
      <c r="L7" s="28">
        <v>6.9455567147731037</v>
      </c>
      <c r="M7" s="28">
        <v>7.0097891001560466</v>
      </c>
      <c r="N7" s="28">
        <v>7.0406301699314033</v>
      </c>
      <c r="O7" s="28">
        <v>7.0871654191824893</v>
      </c>
      <c r="P7" s="28">
        <v>7.0827209626614884</v>
      </c>
      <c r="Q7" s="28">
        <v>7.0150677968018371</v>
      </c>
      <c r="R7" s="28">
        <v>6.9379970036948952</v>
      </c>
      <c r="S7" s="28">
        <v>6.8292656166195158</v>
      </c>
      <c r="T7" s="28">
        <v>6.8022557516444193</v>
      </c>
      <c r="U7" s="28">
        <v>6.6956010853080361</v>
      </c>
      <c r="V7" s="28">
        <v>6.6134325824268636</v>
      </c>
      <c r="W7" s="28">
        <v>6.4439556920835779</v>
      </c>
      <c r="X7" s="28">
        <v>6.3397059619444285</v>
      </c>
      <c r="Y7" s="28">
        <v>6.2028634670427412</v>
      </c>
      <c r="Z7" s="28">
        <v>6.0394842899157668</v>
      </c>
      <c r="AA7" s="28">
        <v>5.8892454579326401</v>
      </c>
      <c r="AB7" s="28">
        <v>5.7393554431611591</v>
      </c>
      <c r="AC7" s="28">
        <v>5.5946470143695883</v>
      </c>
      <c r="AD7" s="28">
        <v>5.4338523280932929</v>
      </c>
      <c r="AE7" s="28">
        <v>5.2703472437978727</v>
      </c>
      <c r="AF7" s="28">
        <v>5.1022098767388</v>
      </c>
      <c r="AG7" s="28">
        <v>4.926611172529646</v>
      </c>
      <c r="AH7" s="28">
        <v>4.7489218525558794</v>
      </c>
      <c r="AI7" s="28">
        <v>4.5895198376146329</v>
      </c>
      <c r="AJ7" s="28">
        <v>4.412013468014587</v>
      </c>
      <c r="AK7" s="28">
        <v>4.249175188639879</v>
      </c>
      <c r="AL7" s="28">
        <v>4.102395071481137</v>
      </c>
      <c r="AM7" s="28">
        <v>3.9660712106840696</v>
      </c>
      <c r="AN7" s="28">
        <v>3.8397013869859684</v>
      </c>
      <c r="AO7" s="28">
        <v>3.7228354838361852</v>
      </c>
      <c r="AP7" s="28">
        <v>3.6150728677311643</v>
      </c>
      <c r="AQ7" s="28">
        <v>3.5160541264831879</v>
      </c>
      <c r="AR7" s="28">
        <v>3.4254466490402606</v>
      </c>
      <c r="AS7" s="28">
        <v>3.342924896719369</v>
      </c>
      <c r="AT7" s="28">
        <v>3.2681483253534793</v>
      </c>
      <c r="AU7" s="28">
        <v>3.2007421440261914</v>
      </c>
    </row>
    <row r="8" spans="2:47">
      <c r="B8" s="27" t="s">
        <v>388</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389</v>
      </c>
      <c r="C9" s="28" t="s">
        <v>498</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row>
    <row r="10" spans="2:47">
      <c r="B10" s="27" t="s">
        <v>390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391</v>
      </c>
      <c r="C11" s="28" t="s">
        <v>498</v>
      </c>
      <c r="D11" s="28">
        <v>0</v>
      </c>
      <c r="E11" s="28">
        <v>0</v>
      </c>
      <c r="F11" s="28">
        <v>0</v>
      </c>
      <c r="G11" s="28">
        <v>0</v>
      </c>
      <c r="H11" s="28">
        <v>0</v>
      </c>
      <c r="I11" s="28">
        <v>0</v>
      </c>
      <c r="J11" s="28">
        <v>1.3951717089297968</v>
      </c>
      <c r="K11" s="28">
        <v>4.3886150700782824</v>
      </c>
      <c r="L11" s="28">
        <v>10.168085592329069</v>
      </c>
      <c r="M11" s="28">
        <v>20.925885601090634</v>
      </c>
      <c r="N11" s="28">
        <v>38.104306926368899</v>
      </c>
      <c r="O11" s="28">
        <v>65.247671122578751</v>
      </c>
      <c r="P11" s="28">
        <v>104.59870834257271</v>
      </c>
      <c r="Q11" s="28">
        <v>157.1909614894235</v>
      </c>
      <c r="R11" s="28">
        <v>212.58069956629458</v>
      </c>
      <c r="S11" s="28">
        <v>271.26694806975644</v>
      </c>
      <c r="T11" s="28">
        <v>339.39761683486569</v>
      </c>
      <c r="U11" s="28">
        <v>416.05262043939416</v>
      </c>
      <c r="V11" s="28">
        <v>502.45419359587351</v>
      </c>
      <c r="W11" s="28">
        <v>594.5568534183152</v>
      </c>
      <c r="X11" s="28">
        <v>698.62664502005634</v>
      </c>
      <c r="Y11" s="28">
        <v>810.9762225590249</v>
      </c>
      <c r="Z11" s="28">
        <v>931.60534381906598</v>
      </c>
      <c r="AA11" s="28">
        <v>1064.7930170716759</v>
      </c>
      <c r="AB11" s="28">
        <v>1208.433606317577</v>
      </c>
      <c r="AC11" s="28">
        <v>1359.6697866673051</v>
      </c>
      <c r="AD11" s="28">
        <v>1512.3156188504202</v>
      </c>
      <c r="AE11" s="28">
        <v>1666.400021724553</v>
      </c>
      <c r="AF11" s="28">
        <v>1818.2948848487736</v>
      </c>
      <c r="AG11" s="28">
        <v>1968.957449908336</v>
      </c>
      <c r="AH11" s="28">
        <v>2118.1835478225016</v>
      </c>
      <c r="AI11" s="28">
        <v>2268.0657546447342</v>
      </c>
      <c r="AJ11" s="28">
        <v>2390.4643007987006</v>
      </c>
      <c r="AK11" s="28">
        <v>2507.005061836569</v>
      </c>
      <c r="AL11" s="28">
        <v>2522.5014241554181</v>
      </c>
      <c r="AM11" s="28">
        <v>2538.1597963858644</v>
      </c>
      <c r="AN11" s="28">
        <v>2553.979453767568</v>
      </c>
      <c r="AO11" s="28">
        <v>2569.9558995862703</v>
      </c>
      <c r="AP11" s="28">
        <v>2586.0854998667205</v>
      </c>
      <c r="AQ11" s="28">
        <v>2602.3670758299791</v>
      </c>
      <c r="AR11" s="28">
        <v>2618.802596131165</v>
      </c>
      <c r="AS11" s="28">
        <v>2635.3935755544253</v>
      </c>
      <c r="AT11" s="28">
        <v>2652.1408557223831</v>
      </c>
      <c r="AU11" s="28">
        <v>2669.0444740790831</v>
      </c>
    </row>
    <row r="12" spans="2:47">
      <c r="B12" s="27" t="s">
        <v>392</v>
      </c>
      <c r="C12" s="28" t="s">
        <v>498</v>
      </c>
      <c r="D12" s="28">
        <v>3529.5540071762248</v>
      </c>
      <c r="E12" s="28">
        <v>2630.5322024885672</v>
      </c>
      <c r="F12" s="28">
        <v>2630.5322024885672</v>
      </c>
      <c r="G12" s="28">
        <v>793.01015849999987</v>
      </c>
      <c r="H12" s="28">
        <v>1970.3499164999998</v>
      </c>
      <c r="I12" s="28">
        <v>1285.1745165</v>
      </c>
      <c r="J12" s="28">
        <v>975.48442168478743</v>
      </c>
      <c r="K12" s="28">
        <v>994.27349224448801</v>
      </c>
      <c r="L12" s="28">
        <v>1021.1888284215333</v>
      </c>
      <c r="M12" s="28">
        <v>1045.3197154101426</v>
      </c>
      <c r="N12" s="28">
        <v>1067.862896138198</v>
      </c>
      <c r="O12" s="28">
        <v>1089.1435841610805</v>
      </c>
      <c r="P12" s="28">
        <v>1111.1410450588926</v>
      </c>
      <c r="Q12" s="28">
        <v>1133.6687028229296</v>
      </c>
      <c r="R12" s="28">
        <v>1155.9165189659054</v>
      </c>
      <c r="S12" s="28">
        <v>1178.2072181958708</v>
      </c>
      <c r="T12" s="28">
        <v>1198.312500481743</v>
      </c>
      <c r="U12" s="28">
        <v>1219.3079674575188</v>
      </c>
      <c r="V12" s="28">
        <v>1239.1013921959252</v>
      </c>
      <c r="W12" s="28">
        <v>1260.0229913062262</v>
      </c>
      <c r="X12" s="28">
        <v>1278.7673814563318</v>
      </c>
      <c r="Y12" s="28">
        <v>1297.4343815005634</v>
      </c>
      <c r="Z12" s="28">
        <v>1315.9235842111955</v>
      </c>
      <c r="AA12" s="28">
        <v>1333.2512083090267</v>
      </c>
      <c r="AB12" s="28">
        <v>1349.6851773736416</v>
      </c>
      <c r="AC12" s="28">
        <v>1365.0540828669964</v>
      </c>
      <c r="AD12" s="28">
        <v>1379.9511278824953</v>
      </c>
      <c r="AE12" s="28">
        <v>1394.0049185524942</v>
      </c>
      <c r="AF12" s="28">
        <v>1407.2837051013919</v>
      </c>
      <c r="AG12" s="28">
        <v>1419.916173762741</v>
      </c>
      <c r="AH12" s="28">
        <v>1431.7586233257887</v>
      </c>
      <c r="AI12" s="28">
        <v>1442.0156953283717</v>
      </c>
      <c r="AJ12" s="28">
        <v>1452.165618428045</v>
      </c>
      <c r="AK12" s="28">
        <v>1461.0027652397296</v>
      </c>
      <c r="AL12" s="28">
        <v>1468.0819741317064</v>
      </c>
      <c r="AM12" s="28">
        <v>1475.1101705638996</v>
      </c>
      <c r="AN12" s="28">
        <v>1482.2223569907101</v>
      </c>
      <c r="AO12" s="28">
        <v>1489.3670126160914</v>
      </c>
      <c r="AP12" s="28">
        <v>1496.5644357729968</v>
      </c>
      <c r="AQ12" s="28">
        <v>1503.8072790587373</v>
      </c>
      <c r="AR12" s="28">
        <v>1511.0988432463066</v>
      </c>
      <c r="AS12" s="28">
        <v>1518.4383340101697</v>
      </c>
      <c r="AT12" s="28">
        <v>1525.8265381529657</v>
      </c>
      <c r="AU12" s="28">
        <v>1533.2636382786159</v>
      </c>
    </row>
    <row r="13" spans="2:47">
      <c r="B13" s="27" t="s">
        <v>393</v>
      </c>
      <c r="C13" s="28" t="s">
        <v>498</v>
      </c>
      <c r="D13" s="28">
        <v>5162.7460769790841</v>
      </c>
      <c r="E13" s="28">
        <v>6074.4669915537943</v>
      </c>
      <c r="F13" s="28">
        <v>6238.1163132344245</v>
      </c>
      <c r="G13" s="28">
        <v>2717.4244334307541</v>
      </c>
      <c r="H13" s="28">
        <v>3971.6934807513067</v>
      </c>
      <c r="I13" s="28">
        <v>4435.0760854857381</v>
      </c>
      <c r="J13" s="28">
        <v>4487.762810303333</v>
      </c>
      <c r="K13" s="28">
        <v>4990.4467707788417</v>
      </c>
      <c r="L13" s="28">
        <v>5504.8667212904929</v>
      </c>
      <c r="M13" s="28">
        <v>6030.9906838786155</v>
      </c>
      <c r="N13" s="28">
        <v>6558.7054290125052</v>
      </c>
      <c r="O13" s="28">
        <v>7087.0307673118605</v>
      </c>
      <c r="P13" s="28">
        <v>7615.4033690216229</v>
      </c>
      <c r="Q13" s="28">
        <v>8144.2303631113427</v>
      </c>
      <c r="R13" s="28">
        <v>8673.922527437493</v>
      </c>
      <c r="S13" s="28">
        <v>9203.7781599904283</v>
      </c>
      <c r="T13" s="28">
        <v>9732.6161672499929</v>
      </c>
      <c r="U13" s="28">
        <v>10259.935514896839</v>
      </c>
      <c r="V13" s="28">
        <v>10785.244077737332</v>
      </c>
      <c r="W13" s="28">
        <v>11307.965992228783</v>
      </c>
      <c r="X13" s="28">
        <v>11827.238152871103</v>
      </c>
      <c r="Y13" s="28">
        <v>12341.899381152161</v>
      </c>
      <c r="Z13" s="28">
        <v>12850.724547917511</v>
      </c>
      <c r="AA13" s="28">
        <v>13352.533207737104</v>
      </c>
      <c r="AB13" s="28">
        <v>13846.047471288663</v>
      </c>
      <c r="AC13" s="28">
        <v>14329.878291641986</v>
      </c>
      <c r="AD13" s="28">
        <v>14802.527600362107</v>
      </c>
      <c r="AE13" s="28">
        <v>15262.432670503154</v>
      </c>
      <c r="AF13" s="28">
        <v>15708.017496505876</v>
      </c>
      <c r="AG13" s="28">
        <v>16137.701553551247</v>
      </c>
      <c r="AH13" s="28">
        <v>16549.887264006091</v>
      </c>
      <c r="AI13" s="28">
        <v>16942.975233358226</v>
      </c>
      <c r="AJ13" s="28">
        <v>17315.384300667156</v>
      </c>
      <c r="AK13" s="28">
        <v>17665.574219444599</v>
      </c>
      <c r="AL13" s="28">
        <v>17992.062987240079</v>
      </c>
      <c r="AM13" s="28">
        <v>18298.818182786512</v>
      </c>
      <c r="AN13" s="28">
        <v>18589.25689872287</v>
      </c>
      <c r="AO13" s="28">
        <v>18866.304101626203</v>
      </c>
      <c r="AP13" s="28">
        <v>19132.452156359315</v>
      </c>
      <c r="AQ13" s="28">
        <v>19389.817369142387</v>
      </c>
      <c r="AR13" s="28">
        <v>19640.191146121691</v>
      </c>
      <c r="AS13" s="28">
        <v>19885.085646680905</v>
      </c>
      <c r="AT13" s="28">
        <v>20125.774822762924</v>
      </c>
      <c r="AU13" s="28">
        <v>20363.330907917636</v>
      </c>
    </row>
    <row r="14" spans="2:47">
      <c r="B14" s="27" t="s">
        <v>394</v>
      </c>
      <c r="C14" s="28" t="s">
        <v>498</v>
      </c>
      <c r="D14" s="28">
        <v>54.886527780000009</v>
      </c>
      <c r="E14" s="28">
        <v>54.449303579999992</v>
      </c>
      <c r="F14" s="28">
        <v>52.980616500000004</v>
      </c>
      <c r="G14" s="28">
        <v>42.311314696321581</v>
      </c>
      <c r="H14" s="28">
        <v>22.316275580374558</v>
      </c>
      <c r="I14" s="28">
        <v>24.515981363185173</v>
      </c>
      <c r="J14" s="28">
        <v>9.1262992746411484</v>
      </c>
      <c r="K14" s="28">
        <v>9.1262992746411484</v>
      </c>
      <c r="L14" s="28">
        <v>9.1262992746411484</v>
      </c>
      <c r="M14" s="28">
        <v>9.1262992746411484</v>
      </c>
      <c r="N14" s="28">
        <v>9.1262992746411484</v>
      </c>
      <c r="O14" s="28">
        <v>9.1262992746411484</v>
      </c>
      <c r="P14" s="28">
        <v>9.1262992746411484</v>
      </c>
      <c r="Q14" s="28">
        <v>9.1262992746411484</v>
      </c>
      <c r="R14" s="28">
        <v>9.1262992746411484</v>
      </c>
      <c r="S14" s="28">
        <v>9.1262992746411484</v>
      </c>
      <c r="T14" s="28">
        <v>9.1262992746411484</v>
      </c>
      <c r="U14" s="28">
        <v>9.1262992746411484</v>
      </c>
      <c r="V14" s="28">
        <v>9.1262992746411484</v>
      </c>
      <c r="W14" s="28">
        <v>9.1262992746411484</v>
      </c>
      <c r="X14" s="28">
        <v>9.1262992746411484</v>
      </c>
      <c r="Y14" s="28">
        <v>9.1262992746411484</v>
      </c>
      <c r="Z14" s="28">
        <v>9.1262992746411484</v>
      </c>
      <c r="AA14" s="28">
        <v>9.1262992746411484</v>
      </c>
      <c r="AB14" s="28">
        <v>9.1262992746411484</v>
      </c>
      <c r="AC14" s="28">
        <v>9.1262992746411484</v>
      </c>
      <c r="AD14" s="28">
        <v>9.1262992746411484</v>
      </c>
      <c r="AE14" s="28">
        <v>9.1262992746411484</v>
      </c>
      <c r="AF14" s="28">
        <v>9.1262992746411484</v>
      </c>
      <c r="AG14" s="28">
        <v>9.1262992746411484</v>
      </c>
      <c r="AH14" s="28">
        <v>9.1262992746411484</v>
      </c>
      <c r="AI14" s="28">
        <v>9.1262992746411484</v>
      </c>
      <c r="AJ14" s="28">
        <v>9.1262992746411484</v>
      </c>
      <c r="AK14" s="28">
        <v>9.1262992746411484</v>
      </c>
      <c r="AL14" s="28">
        <v>9.1262992746411484</v>
      </c>
      <c r="AM14" s="28">
        <v>9.1262992746411484</v>
      </c>
      <c r="AN14" s="28">
        <v>9.1262992746411484</v>
      </c>
      <c r="AO14" s="28">
        <v>9.1262992746411484</v>
      </c>
      <c r="AP14" s="28">
        <v>9.1262992746411484</v>
      </c>
      <c r="AQ14" s="28">
        <v>9.1262992746411484</v>
      </c>
      <c r="AR14" s="28">
        <v>9.1262992746411484</v>
      </c>
      <c r="AS14" s="28">
        <v>9.1262992746411484</v>
      </c>
      <c r="AT14" s="28">
        <v>9.1262992746411484</v>
      </c>
      <c r="AU14" s="28">
        <v>9.1262992746411484</v>
      </c>
    </row>
    <row r="15" spans="2:47">
      <c r="B15" s="27" t="s">
        <v>395</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c r="B16" s="27" t="s">
        <v>396</v>
      </c>
      <c r="C16" s="28" t="s">
        <v>498</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row>
    <row r="17" spans="2:47">
      <c r="B17" s="27" t="s">
        <v>501</v>
      </c>
      <c r="C17" s="29" t="s">
        <v>498</v>
      </c>
      <c r="D17" s="30">
        <f t="shared" ref="D17:AU17" si="0">SUM(D3:D16)</f>
        <v>95441.29808204493</v>
      </c>
      <c r="E17" s="30">
        <f t="shared" si="0"/>
        <v>97595.522764905952</v>
      </c>
      <c r="F17" s="30">
        <f t="shared" si="0"/>
        <v>99355.110124294632</v>
      </c>
      <c r="G17" s="30">
        <f t="shared" si="0"/>
        <v>86753.382400329414</v>
      </c>
      <c r="H17" s="30">
        <f t="shared" si="0"/>
        <v>96570.444406291092</v>
      </c>
      <c r="I17" s="30">
        <f t="shared" si="0"/>
        <v>101625.95794173058</v>
      </c>
      <c r="J17" s="30">
        <f t="shared" si="0"/>
        <v>112070.60470143755</v>
      </c>
      <c r="K17" s="30">
        <f t="shared" si="0"/>
        <v>115879.32795110617</v>
      </c>
      <c r="L17" s="30">
        <f t="shared" si="0"/>
        <v>119497.38752670924</v>
      </c>
      <c r="M17" s="30">
        <f t="shared" si="0"/>
        <v>123173.1991940025</v>
      </c>
      <c r="N17" s="30">
        <f t="shared" si="0"/>
        <v>126707.68956560343</v>
      </c>
      <c r="O17" s="30">
        <f t="shared" si="0"/>
        <v>130440.14802135929</v>
      </c>
      <c r="P17" s="30">
        <f t="shared" si="0"/>
        <v>133952.93361019579</v>
      </c>
      <c r="Q17" s="30">
        <f t="shared" si="0"/>
        <v>136998.76765414485</v>
      </c>
      <c r="R17" s="30">
        <f t="shared" si="0"/>
        <v>140180.41544206589</v>
      </c>
      <c r="S17" s="30">
        <f t="shared" si="0"/>
        <v>143196.31411949973</v>
      </c>
      <c r="T17" s="30">
        <f t="shared" si="0"/>
        <v>146858.4923389529</v>
      </c>
      <c r="U17" s="30">
        <f t="shared" si="0"/>
        <v>149985.24678761855</v>
      </c>
      <c r="V17" s="30">
        <f t="shared" si="0"/>
        <v>153190.80808665507</v>
      </c>
      <c r="W17" s="30">
        <f t="shared" si="0"/>
        <v>155843.07628937092</v>
      </c>
      <c r="X17" s="30">
        <f t="shared" si="0"/>
        <v>159044.61650932473</v>
      </c>
      <c r="Y17" s="30">
        <f t="shared" si="0"/>
        <v>161852.12219904171</v>
      </c>
      <c r="Z17" s="30">
        <f t="shared" si="0"/>
        <v>164358.19716019236</v>
      </c>
      <c r="AA17" s="30">
        <f t="shared" si="0"/>
        <v>166860.67900643402</v>
      </c>
      <c r="AB17" s="30">
        <f t="shared" si="0"/>
        <v>169335.02746496926</v>
      </c>
      <c r="AC17" s="30">
        <f t="shared" si="0"/>
        <v>171749.34736909403</v>
      </c>
      <c r="AD17" s="30">
        <f t="shared" si="0"/>
        <v>173814.65901824355</v>
      </c>
      <c r="AE17" s="30">
        <f t="shared" si="0"/>
        <v>175630.4552019877</v>
      </c>
      <c r="AF17" s="30">
        <f t="shared" si="0"/>
        <v>177028.60944780504</v>
      </c>
      <c r="AG17" s="30">
        <f t="shared" si="0"/>
        <v>177967.40818510135</v>
      </c>
      <c r="AH17" s="30">
        <f t="shared" si="0"/>
        <v>178462.21731525665</v>
      </c>
      <c r="AI17" s="30">
        <f t="shared" si="0"/>
        <v>178777.33682639021</v>
      </c>
      <c r="AJ17" s="30">
        <f t="shared" si="0"/>
        <v>177711.89762136331</v>
      </c>
      <c r="AK17" s="30">
        <f t="shared" si="0"/>
        <v>176228.45747406382</v>
      </c>
      <c r="AL17" s="30">
        <f t="shared" si="0"/>
        <v>174396.04500747169</v>
      </c>
      <c r="AM17" s="30">
        <f t="shared" si="0"/>
        <v>172179.067813264</v>
      </c>
      <c r="AN17" s="30">
        <f t="shared" si="0"/>
        <v>169590.32920803392</v>
      </c>
      <c r="AO17" s="30">
        <f t="shared" si="0"/>
        <v>166672.19047865708</v>
      </c>
      <c r="AP17" s="30">
        <f t="shared" si="0"/>
        <v>163495.41472360221</v>
      </c>
      <c r="AQ17" s="30">
        <f t="shared" si="0"/>
        <v>160154.64172000674</v>
      </c>
      <c r="AR17" s="30">
        <f t="shared" si="0"/>
        <v>156759.31639895044</v>
      </c>
      <c r="AS17" s="30">
        <f t="shared" si="0"/>
        <v>153421.52989068403</v>
      </c>
      <c r="AT17" s="30">
        <f t="shared" si="0"/>
        <v>150243.96921075106</v>
      </c>
      <c r="AU17" s="30">
        <f t="shared" si="0"/>
        <v>147310.68089237521</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383</v>
      </c>
      <c r="C20" s="28" t="s">
        <v>498</v>
      </c>
      <c r="D20" s="28">
        <v>36678.438916940773</v>
      </c>
      <c r="E20" s="28">
        <v>36474.414180498279</v>
      </c>
      <c r="F20" s="28">
        <v>37224.171851444669</v>
      </c>
      <c r="G20" s="28">
        <v>31460.261578331374</v>
      </c>
      <c r="H20" s="28">
        <v>38688.136046490617</v>
      </c>
      <c r="I20" s="28">
        <v>41597.474040502035</v>
      </c>
      <c r="J20" s="28">
        <v>50113.133124141626</v>
      </c>
      <c r="K20" s="28">
        <v>51611.558672468593</v>
      </c>
      <c r="L20" s="28">
        <v>52912.766852422203</v>
      </c>
      <c r="M20" s="28">
        <v>54211.396447924999</v>
      </c>
      <c r="N20" s="28">
        <v>55454.0909171288</v>
      </c>
      <c r="O20" s="28">
        <v>56819.957670855438</v>
      </c>
      <c r="P20" s="28">
        <v>58031.374300224154</v>
      </c>
      <c r="Q20" s="28">
        <v>59040.717905513535</v>
      </c>
      <c r="R20" s="28">
        <v>60069.538801559735</v>
      </c>
      <c r="S20" s="28">
        <v>61001.382456964137</v>
      </c>
      <c r="T20" s="28">
        <v>62300.928191626503</v>
      </c>
      <c r="U20" s="28">
        <v>63284.213147822658</v>
      </c>
      <c r="V20" s="28">
        <v>64386.438420405582</v>
      </c>
      <c r="W20" s="28">
        <v>65085.699696751806</v>
      </c>
      <c r="X20" s="28">
        <v>66088.626914271794</v>
      </c>
      <c r="Y20" s="28">
        <v>66851.050853259454</v>
      </c>
      <c r="Z20" s="28">
        <v>67437.783199117664</v>
      </c>
      <c r="AA20" s="28">
        <v>68041.239729184526</v>
      </c>
      <c r="AB20" s="28">
        <v>68578.782524847324</v>
      </c>
      <c r="AC20" s="28">
        <v>69062.361452652316</v>
      </c>
      <c r="AD20" s="28">
        <v>69330.932417214979</v>
      </c>
      <c r="AE20" s="28">
        <v>69434.368158576675</v>
      </c>
      <c r="AF20" s="28">
        <v>69289.221356545168</v>
      </c>
      <c r="AG20" s="28">
        <v>68836.265763326592</v>
      </c>
      <c r="AH20" s="28">
        <v>68091.436075779042</v>
      </c>
      <c r="AI20" s="28">
        <v>67183.965923556374</v>
      </c>
      <c r="AJ20" s="28">
        <v>65398.473101641597</v>
      </c>
      <c r="AK20" s="28">
        <v>63336.827597140931</v>
      </c>
      <c r="AL20" s="28">
        <v>61034.260370185162</v>
      </c>
      <c r="AM20" s="28">
        <v>58412.644797374931</v>
      </c>
      <c r="AN20" s="28">
        <v>55477.144528254197</v>
      </c>
      <c r="AO20" s="28">
        <v>52252.738544497683</v>
      </c>
      <c r="AP20" s="28">
        <v>48785.732600443778</v>
      </c>
      <c r="AQ20" s="28">
        <v>45141.96022392506</v>
      </c>
      <c r="AR20" s="28">
        <v>41401.59034479261</v>
      </c>
      <c r="AS20" s="28">
        <v>37651.47788082336</v>
      </c>
      <c r="AT20" s="28">
        <v>33976.807453641326</v>
      </c>
      <c r="AU20" s="28">
        <v>30453.726523193793</v>
      </c>
    </row>
    <row r="21" spans="2:47">
      <c r="B21" s="27" t="s">
        <v>384</v>
      </c>
      <c r="C21" s="28" t="s">
        <v>498</v>
      </c>
      <c r="D21" s="28">
        <v>49108.496944351857</v>
      </c>
      <c r="E21" s="28">
        <v>51396.400805794801</v>
      </c>
      <c r="F21" s="28">
        <v>52186.471937915718</v>
      </c>
      <c r="G21" s="28">
        <v>50978.782391573011</v>
      </c>
      <c r="H21" s="28">
        <v>50991.340012631546</v>
      </c>
      <c r="I21" s="28">
        <v>53243.079791439122</v>
      </c>
      <c r="J21" s="28">
        <v>56002.483047294758</v>
      </c>
      <c r="K21" s="28">
        <v>57761.835636099357</v>
      </c>
      <c r="L21" s="28">
        <v>59504.895712966565</v>
      </c>
      <c r="M21" s="28">
        <v>61306.785359086585</v>
      </c>
      <c r="N21" s="28">
        <v>63015.381052811812</v>
      </c>
      <c r="O21" s="28">
        <v>64786.497073060316</v>
      </c>
      <c r="P21" s="28">
        <v>66457.51477879101</v>
      </c>
      <c r="Q21" s="28">
        <v>67807.856815359133</v>
      </c>
      <c r="R21" s="28">
        <v>69315.102523183028</v>
      </c>
      <c r="S21" s="28">
        <v>70742.968380045393</v>
      </c>
      <c r="T21" s="28">
        <v>72426.850974259563</v>
      </c>
      <c r="U21" s="28">
        <v>73870.541659648312</v>
      </c>
      <c r="V21" s="28">
        <v>75188.763594846925</v>
      </c>
      <c r="W21" s="28">
        <v>76383.076665847402</v>
      </c>
      <c r="X21" s="28">
        <v>77773.173647894306</v>
      </c>
      <c r="Y21" s="28">
        <v>78956.723555885808</v>
      </c>
      <c r="Z21" s="28">
        <v>79946.655908860368</v>
      </c>
      <c r="AA21" s="28">
        <v>80799.432548971381</v>
      </c>
      <c r="AB21" s="28">
        <v>81596.806466090798</v>
      </c>
      <c r="AC21" s="28">
        <v>82246.071099910667</v>
      </c>
      <c r="AD21" s="28">
        <v>82599.133781213823</v>
      </c>
      <c r="AE21" s="28">
        <v>82674.977949388558</v>
      </c>
      <c r="AF21" s="28">
        <v>82360.672409538558</v>
      </c>
      <c r="AG21" s="28">
        <v>81691.975161668845</v>
      </c>
      <c r="AH21" s="28">
        <v>80667.075672020175</v>
      </c>
      <c r="AI21" s="28">
        <v>79435.29933553806</v>
      </c>
      <c r="AJ21" s="28">
        <v>77640.324895205456</v>
      </c>
      <c r="AK21" s="28">
        <v>76785.769640135666</v>
      </c>
      <c r="AL21" s="28">
        <v>75825.907119282958</v>
      </c>
      <c r="AM21" s="28">
        <v>74658.866620102053</v>
      </c>
      <c r="AN21" s="28">
        <v>73293.887629452802</v>
      </c>
      <c r="AO21" s="28">
        <v>71757.807851821897</v>
      </c>
      <c r="AP21" s="28">
        <v>70095.419338021136</v>
      </c>
      <c r="AQ21" s="28">
        <v>68365.706141627903</v>
      </c>
      <c r="AR21" s="28">
        <v>66634.862966846573</v>
      </c>
      <c r="AS21" s="28">
        <v>64967.571794437565</v>
      </c>
      <c r="AT21" s="28">
        <v>63418.95782097803</v>
      </c>
      <c r="AU21" s="28">
        <v>62029.229571841279</v>
      </c>
    </row>
    <row r="22" spans="2:47">
      <c r="B22" s="27" t="s">
        <v>385</v>
      </c>
      <c r="C22" s="28" t="s">
        <v>498</v>
      </c>
      <c r="D22" s="28">
        <v>447.13377742000006</v>
      </c>
      <c r="E22" s="28">
        <v>584.94084649999991</v>
      </c>
      <c r="F22" s="28">
        <v>737.12772929333084</v>
      </c>
      <c r="G22" s="28">
        <v>531.53970023894942</v>
      </c>
      <c r="H22" s="28">
        <v>649.72080507184808</v>
      </c>
      <c r="I22" s="28">
        <v>755.71993689269971</v>
      </c>
      <c r="J22" s="28">
        <v>399.30582104080253</v>
      </c>
      <c r="K22" s="28">
        <v>423.09440534308823</v>
      </c>
      <c r="L22" s="28">
        <v>447.52445853367612</v>
      </c>
      <c r="M22" s="28">
        <v>459.51848448624361</v>
      </c>
      <c r="N22" s="28">
        <v>472.95518243686723</v>
      </c>
      <c r="O22" s="28">
        <v>489.00245416240108</v>
      </c>
      <c r="P22" s="28">
        <v>506.76004007575136</v>
      </c>
      <c r="Q22" s="28">
        <v>578.55486275035173</v>
      </c>
      <c r="R22" s="28">
        <v>602.78278750599839</v>
      </c>
      <c r="S22" s="28">
        <v>629.32503345694374</v>
      </c>
      <c r="T22" s="28">
        <v>663.68250609433562</v>
      </c>
      <c r="U22" s="28">
        <v>702.16736526914201</v>
      </c>
      <c r="V22" s="28">
        <v>804.85980651838508</v>
      </c>
      <c r="W22" s="28">
        <v>859.08024270559429</v>
      </c>
      <c r="X22" s="28">
        <v>928.5331479723958</v>
      </c>
      <c r="Y22" s="28">
        <v>1011.495006680852</v>
      </c>
      <c r="Z22" s="28">
        <v>1111.599435339333</v>
      </c>
      <c r="AA22" s="28">
        <v>1258.230825467082</v>
      </c>
      <c r="AB22" s="28">
        <v>1411.5050941861698</v>
      </c>
      <c r="AC22" s="28">
        <v>1601.7398706389606</v>
      </c>
      <c r="AD22" s="28">
        <v>1834.7506106867743</v>
      </c>
      <c r="AE22" s="28">
        <v>2122.3988874724505</v>
      </c>
      <c r="AF22" s="28">
        <v>2487.5931771944797</v>
      </c>
      <c r="AG22" s="28">
        <v>2918.5103348415519</v>
      </c>
      <c r="AH22" s="28">
        <v>3443.6483571395543</v>
      </c>
      <c r="AI22" s="28">
        <v>4088.548611203883</v>
      </c>
      <c r="AJ22" s="28">
        <v>4828.8799493739871</v>
      </c>
      <c r="AK22" s="28">
        <v>5720.0903253916431</v>
      </c>
      <c r="AL22" s="28">
        <v>6735.58110259976</v>
      </c>
      <c r="AM22" s="28">
        <v>7911.5296695564211</v>
      </c>
      <c r="AN22" s="28">
        <v>9242.7975710259707</v>
      </c>
      <c r="AO22" s="28">
        <v>10717.069181242225</v>
      </c>
      <c r="AP22" s="28">
        <v>12311.504248328634</v>
      </c>
      <c r="AQ22" s="28">
        <v>13993.81453313177</v>
      </c>
      <c r="AR22" s="28">
        <v>15725.275598774024</v>
      </c>
      <c r="AS22" s="28">
        <v>17464.913936972014</v>
      </c>
      <c r="AT22" s="28">
        <v>19173.812029090841</v>
      </c>
      <c r="AU22" s="28">
        <v>20818.566808078536</v>
      </c>
    </row>
    <row r="23" spans="2:47">
      <c r="B23" s="27" t="s">
        <v>386</v>
      </c>
      <c r="C23" s="28" t="s">
        <v>498</v>
      </c>
      <c r="D23" s="28">
        <v>276.6806449</v>
      </c>
      <c r="E23" s="28">
        <v>229.61807317549975</v>
      </c>
      <c r="F23" s="28">
        <v>131.18885794589795</v>
      </c>
      <c r="G23" s="28">
        <v>149.33463642000001</v>
      </c>
      <c r="H23" s="28">
        <v>190.38368924739999</v>
      </c>
      <c r="I23" s="28">
        <v>192.92956271600002</v>
      </c>
      <c r="J23" s="28">
        <v>75.181836232143652</v>
      </c>
      <c r="K23" s="28">
        <v>77.736869662618957</v>
      </c>
      <c r="L23" s="28">
        <v>79.905011493010051</v>
      </c>
      <c r="M23" s="28">
        <v>82.1265292400644</v>
      </c>
      <c r="N23" s="28">
        <v>84.42285170431623</v>
      </c>
      <c r="O23" s="28">
        <v>87.055335991775934</v>
      </c>
      <c r="P23" s="28">
        <v>89.365769730869729</v>
      </c>
      <c r="Q23" s="28">
        <v>91.174321984531417</v>
      </c>
      <c r="R23" s="28">
        <v>93.004179187781233</v>
      </c>
      <c r="S23" s="28">
        <v>94.613293044249744</v>
      </c>
      <c r="T23" s="28">
        <v>97.338069457837037</v>
      </c>
      <c r="U23" s="28">
        <v>99.254015495173888</v>
      </c>
      <c r="V23" s="28">
        <v>101.6293650662395</v>
      </c>
      <c r="W23" s="28">
        <v>102.93492830886498</v>
      </c>
      <c r="X23" s="28">
        <v>105.2583377479757</v>
      </c>
      <c r="Y23" s="28">
        <v>107.20568857529145</v>
      </c>
      <c r="Z23" s="28">
        <v>108.79664450057615</v>
      </c>
      <c r="AA23" s="28">
        <v>110.65113768831958</v>
      </c>
      <c r="AB23" s="28">
        <v>112.55841822811547</v>
      </c>
      <c r="AC23" s="28">
        <v>114.60419991717379</v>
      </c>
      <c r="AD23" s="28">
        <v>116.33924036051314</v>
      </c>
      <c r="AE23" s="28">
        <v>117.98145155078892</v>
      </c>
      <c r="AF23" s="28">
        <v>119.44258064902537</v>
      </c>
      <c r="AG23" s="28">
        <v>120.59012254563123</v>
      </c>
      <c r="AH23" s="28">
        <v>121.48818428163165</v>
      </c>
      <c r="AI23" s="28">
        <v>122.68161782214321</v>
      </c>
      <c r="AJ23" s="28">
        <v>122.96376085217335</v>
      </c>
      <c r="AK23" s="28">
        <v>123.27831746429524</v>
      </c>
      <c r="AL23" s="28">
        <v>123.93635443341284</v>
      </c>
      <c r="AM23" s="28">
        <v>124.52959748365916</v>
      </c>
      <c r="AN23" s="28">
        <v>125.05210981850232</v>
      </c>
      <c r="AO23" s="28">
        <v>125.50126248869238</v>
      </c>
      <c r="AP23" s="28">
        <v>125.87897300188531</v>
      </c>
      <c r="AQ23" s="28">
        <v>126.19262408057628</v>
      </c>
      <c r="AR23" s="28">
        <v>126.45535330442752</v>
      </c>
      <c r="AS23" s="28">
        <v>126.68548217485873</v>
      </c>
      <c r="AT23" s="28">
        <v>126.90502317890585</v>
      </c>
      <c r="AU23" s="28">
        <v>127.13746101981899</v>
      </c>
    </row>
    <row r="24" spans="2:47">
      <c r="B24" s="27" t="s">
        <v>634</v>
      </c>
      <c r="C24" s="28" t="s">
        <v>498</v>
      </c>
      <c r="D24" s="28">
        <v>183.36118649700001</v>
      </c>
      <c r="E24" s="28">
        <v>150.70036131500001</v>
      </c>
      <c r="F24" s="28">
        <v>154.520615472</v>
      </c>
      <c r="G24" s="28">
        <v>80.718187138999994</v>
      </c>
      <c r="H24" s="28">
        <v>86.504180018</v>
      </c>
      <c r="I24" s="28">
        <v>91.988026831799999</v>
      </c>
      <c r="J24" s="28">
        <v>6.732169756521623</v>
      </c>
      <c r="K24" s="28">
        <v>6.8671901644588376</v>
      </c>
      <c r="L24" s="28">
        <v>6.9455567147731037</v>
      </c>
      <c r="M24" s="28">
        <v>7.0097891001560466</v>
      </c>
      <c r="N24" s="28">
        <v>7.0406301699314033</v>
      </c>
      <c r="O24" s="28">
        <v>7.0871654191824893</v>
      </c>
      <c r="P24" s="28">
        <v>7.0827209626614884</v>
      </c>
      <c r="Q24" s="28">
        <v>7.0150677968018371</v>
      </c>
      <c r="R24" s="28">
        <v>6.9379970036948952</v>
      </c>
      <c r="S24" s="28">
        <v>6.8292656166195158</v>
      </c>
      <c r="T24" s="28">
        <v>6.8022557516444193</v>
      </c>
      <c r="U24" s="28">
        <v>6.6956010853080361</v>
      </c>
      <c r="V24" s="28">
        <v>6.6134325824268636</v>
      </c>
      <c r="W24" s="28">
        <v>6.4439556920835779</v>
      </c>
      <c r="X24" s="28">
        <v>6.3397059619444285</v>
      </c>
      <c r="Y24" s="28">
        <v>6.2028634670427412</v>
      </c>
      <c r="Z24" s="28">
        <v>6.0394842899157668</v>
      </c>
      <c r="AA24" s="28">
        <v>5.8892454579326401</v>
      </c>
      <c r="AB24" s="28">
        <v>5.7393554431611591</v>
      </c>
      <c r="AC24" s="28">
        <v>5.5946470143695883</v>
      </c>
      <c r="AD24" s="28">
        <v>5.4338523280932929</v>
      </c>
      <c r="AE24" s="28">
        <v>5.2703472437978727</v>
      </c>
      <c r="AF24" s="28">
        <v>5.1022098767388</v>
      </c>
      <c r="AG24" s="28">
        <v>4.926611172529646</v>
      </c>
      <c r="AH24" s="28">
        <v>4.7489218525558794</v>
      </c>
      <c r="AI24" s="28">
        <v>4.5895198376146329</v>
      </c>
      <c r="AJ24" s="28">
        <v>4.412013468014587</v>
      </c>
      <c r="AK24" s="28">
        <v>4.249175188639879</v>
      </c>
      <c r="AL24" s="28">
        <v>4.102395071481137</v>
      </c>
      <c r="AM24" s="28">
        <v>3.9660712106840696</v>
      </c>
      <c r="AN24" s="28">
        <v>3.8397013869859684</v>
      </c>
      <c r="AO24" s="28">
        <v>3.7228354838361852</v>
      </c>
      <c r="AP24" s="28">
        <v>3.6150728677311643</v>
      </c>
      <c r="AQ24" s="28">
        <v>3.5160541264831879</v>
      </c>
      <c r="AR24" s="28">
        <v>3.4254466490402606</v>
      </c>
      <c r="AS24" s="28">
        <v>3.342924896719369</v>
      </c>
      <c r="AT24" s="28">
        <v>3.2681483253534793</v>
      </c>
      <c r="AU24" s="28">
        <v>3.2007421440261914</v>
      </c>
    </row>
    <row r="25" spans="2:47">
      <c r="B25" s="27" t="s">
        <v>388</v>
      </c>
      <c r="C25" s="28" t="s">
        <v>498</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row>
    <row r="26" spans="2:47">
      <c r="B26" s="27" t="s">
        <v>389</v>
      </c>
      <c r="C26" s="28" t="s">
        <v>498</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row>
    <row r="27" spans="2:47">
      <c r="B27" s="27" t="s">
        <v>390</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391</v>
      </c>
      <c r="C28" s="28" t="s">
        <v>498</v>
      </c>
      <c r="D28" s="28">
        <v>0</v>
      </c>
      <c r="E28" s="28">
        <v>0</v>
      </c>
      <c r="F28" s="28">
        <v>0</v>
      </c>
      <c r="G28" s="28">
        <v>0</v>
      </c>
      <c r="H28" s="28">
        <v>0</v>
      </c>
      <c r="I28" s="28">
        <v>0</v>
      </c>
      <c r="J28" s="28">
        <v>1.3951717089297968</v>
      </c>
      <c r="K28" s="28">
        <v>4.3886150700782824</v>
      </c>
      <c r="L28" s="28">
        <v>10.168085592329069</v>
      </c>
      <c r="M28" s="28">
        <v>20.925885601090634</v>
      </c>
      <c r="N28" s="28">
        <v>38.104306926368899</v>
      </c>
      <c r="O28" s="28">
        <v>65.247671122578751</v>
      </c>
      <c r="P28" s="28">
        <v>104.59870834257271</v>
      </c>
      <c r="Q28" s="28">
        <v>157.1909614894235</v>
      </c>
      <c r="R28" s="28">
        <v>212.58069956629458</v>
      </c>
      <c r="S28" s="28">
        <v>271.26694806975644</v>
      </c>
      <c r="T28" s="28">
        <v>339.39761683486569</v>
      </c>
      <c r="U28" s="28">
        <v>416.05262043939416</v>
      </c>
      <c r="V28" s="28">
        <v>502.45419359587351</v>
      </c>
      <c r="W28" s="28">
        <v>594.5568534183152</v>
      </c>
      <c r="X28" s="28">
        <v>698.62664502005634</v>
      </c>
      <c r="Y28" s="28">
        <v>810.9762225590249</v>
      </c>
      <c r="Z28" s="28">
        <v>931.60534381906598</v>
      </c>
      <c r="AA28" s="28">
        <v>1064.7930170716759</v>
      </c>
      <c r="AB28" s="28">
        <v>1208.433606317577</v>
      </c>
      <c r="AC28" s="28">
        <v>1359.6697866673051</v>
      </c>
      <c r="AD28" s="28">
        <v>1512.3156188504202</v>
      </c>
      <c r="AE28" s="28">
        <v>1666.400021724553</v>
      </c>
      <c r="AF28" s="28">
        <v>1818.2948848487736</v>
      </c>
      <c r="AG28" s="28">
        <v>1968.957449908336</v>
      </c>
      <c r="AH28" s="28">
        <v>2118.1835478225016</v>
      </c>
      <c r="AI28" s="28">
        <v>2268.0657546447342</v>
      </c>
      <c r="AJ28" s="28">
        <v>2390.4643007987006</v>
      </c>
      <c r="AK28" s="28">
        <v>2507.005061836569</v>
      </c>
      <c r="AL28" s="28">
        <v>2522.5014241554181</v>
      </c>
      <c r="AM28" s="28">
        <v>2538.1597963858644</v>
      </c>
      <c r="AN28" s="28">
        <v>2553.979453767568</v>
      </c>
      <c r="AO28" s="28">
        <v>2569.9558995862703</v>
      </c>
      <c r="AP28" s="28">
        <v>2586.0854998667205</v>
      </c>
      <c r="AQ28" s="28">
        <v>2602.3670758299791</v>
      </c>
      <c r="AR28" s="28">
        <v>2618.802596131165</v>
      </c>
      <c r="AS28" s="28">
        <v>2635.3935755544253</v>
      </c>
      <c r="AT28" s="28">
        <v>2652.1408557223831</v>
      </c>
      <c r="AU28" s="28">
        <v>2669.0444740790831</v>
      </c>
    </row>
    <row r="29" spans="2:47">
      <c r="B29" s="27" t="s">
        <v>392</v>
      </c>
      <c r="C29" s="28" t="s">
        <v>498</v>
      </c>
      <c r="D29" s="28">
        <v>3529.5540071762248</v>
      </c>
      <c r="E29" s="28">
        <v>2630.5322024885672</v>
      </c>
      <c r="F29" s="28">
        <v>2630.5322024885672</v>
      </c>
      <c r="G29" s="28">
        <v>793.01015849999987</v>
      </c>
      <c r="H29" s="28">
        <v>1970.3499164999998</v>
      </c>
      <c r="I29" s="28">
        <v>1285.1745165</v>
      </c>
      <c r="J29" s="28">
        <v>975.48442168478743</v>
      </c>
      <c r="K29" s="28">
        <v>994.27349224448801</v>
      </c>
      <c r="L29" s="28">
        <v>1021.1888284215333</v>
      </c>
      <c r="M29" s="28">
        <v>1045.3197154101426</v>
      </c>
      <c r="N29" s="28">
        <v>1067.862896138198</v>
      </c>
      <c r="O29" s="28">
        <v>1089.1435841610805</v>
      </c>
      <c r="P29" s="28">
        <v>1111.1410450588926</v>
      </c>
      <c r="Q29" s="28">
        <v>1133.6687028229296</v>
      </c>
      <c r="R29" s="28">
        <v>1155.9165189659054</v>
      </c>
      <c r="S29" s="28">
        <v>1178.2072181958708</v>
      </c>
      <c r="T29" s="28">
        <v>1198.312500481743</v>
      </c>
      <c r="U29" s="28">
        <v>1219.3079674575188</v>
      </c>
      <c r="V29" s="28">
        <v>1239.1013921959252</v>
      </c>
      <c r="W29" s="28">
        <v>1260.0229913062262</v>
      </c>
      <c r="X29" s="28">
        <v>1278.7673814563318</v>
      </c>
      <c r="Y29" s="28">
        <v>1297.4343815005634</v>
      </c>
      <c r="Z29" s="28">
        <v>1315.9235842111955</v>
      </c>
      <c r="AA29" s="28">
        <v>1333.2512083090267</v>
      </c>
      <c r="AB29" s="28">
        <v>1349.6851773736416</v>
      </c>
      <c r="AC29" s="28">
        <v>1365.0540828669964</v>
      </c>
      <c r="AD29" s="28">
        <v>1379.9511278824953</v>
      </c>
      <c r="AE29" s="28">
        <v>1394.0049185524942</v>
      </c>
      <c r="AF29" s="28">
        <v>1407.2837051013919</v>
      </c>
      <c r="AG29" s="28">
        <v>1419.916173762741</v>
      </c>
      <c r="AH29" s="28">
        <v>1431.7586233257887</v>
      </c>
      <c r="AI29" s="28">
        <v>1442.0156953283717</v>
      </c>
      <c r="AJ29" s="28">
        <v>1452.165618428045</v>
      </c>
      <c r="AK29" s="28">
        <v>1461.0027652397296</v>
      </c>
      <c r="AL29" s="28">
        <v>1468.0819741317064</v>
      </c>
      <c r="AM29" s="28">
        <v>1475.1101705638996</v>
      </c>
      <c r="AN29" s="28">
        <v>1482.2223569907101</v>
      </c>
      <c r="AO29" s="28">
        <v>1489.3670126160914</v>
      </c>
      <c r="AP29" s="28">
        <v>1496.5644357729968</v>
      </c>
      <c r="AQ29" s="28">
        <v>1503.8072790587373</v>
      </c>
      <c r="AR29" s="28">
        <v>1511.0988432463066</v>
      </c>
      <c r="AS29" s="28">
        <v>1518.4383340101697</v>
      </c>
      <c r="AT29" s="28">
        <v>1525.8265381529657</v>
      </c>
      <c r="AU29" s="28">
        <v>1533.2636382786159</v>
      </c>
    </row>
    <row r="30" spans="2:47">
      <c r="B30" s="27" t="s">
        <v>393</v>
      </c>
      <c r="C30" s="28" t="s">
        <v>498</v>
      </c>
      <c r="D30" s="28">
        <v>5162.7460769790841</v>
      </c>
      <c r="E30" s="28">
        <v>6074.4669915537943</v>
      </c>
      <c r="F30" s="28">
        <v>6238.1163132344245</v>
      </c>
      <c r="G30" s="28">
        <v>2717.4244334307541</v>
      </c>
      <c r="H30" s="28">
        <v>3971.6934807513067</v>
      </c>
      <c r="I30" s="28">
        <v>4435.0760854857381</v>
      </c>
      <c r="J30" s="28">
        <v>4487.762810303333</v>
      </c>
      <c r="K30" s="28">
        <v>4990.4467707788417</v>
      </c>
      <c r="L30" s="28">
        <v>5504.8667212904929</v>
      </c>
      <c r="M30" s="28">
        <v>6030.9906838786155</v>
      </c>
      <c r="N30" s="28">
        <v>6558.7054290125052</v>
      </c>
      <c r="O30" s="28">
        <v>7087.0307673118605</v>
      </c>
      <c r="P30" s="28">
        <v>7615.4033690216229</v>
      </c>
      <c r="Q30" s="28">
        <v>8144.2303631113427</v>
      </c>
      <c r="R30" s="28">
        <v>8673.922527437493</v>
      </c>
      <c r="S30" s="28">
        <v>9203.7781599904283</v>
      </c>
      <c r="T30" s="28">
        <v>9732.6161672499929</v>
      </c>
      <c r="U30" s="28">
        <v>10259.935514896839</v>
      </c>
      <c r="V30" s="28">
        <v>10785.244077737332</v>
      </c>
      <c r="W30" s="28">
        <v>11307.965992228783</v>
      </c>
      <c r="X30" s="28">
        <v>11827.238152871103</v>
      </c>
      <c r="Y30" s="28">
        <v>12341.899381152161</v>
      </c>
      <c r="Z30" s="28">
        <v>12850.724547917511</v>
      </c>
      <c r="AA30" s="28">
        <v>13352.533207737104</v>
      </c>
      <c r="AB30" s="28">
        <v>13846.047471288663</v>
      </c>
      <c r="AC30" s="28">
        <v>14329.878291641986</v>
      </c>
      <c r="AD30" s="28">
        <v>14802.527600362107</v>
      </c>
      <c r="AE30" s="28">
        <v>15262.432670503154</v>
      </c>
      <c r="AF30" s="28">
        <v>15708.017496505876</v>
      </c>
      <c r="AG30" s="28">
        <v>16137.701553551247</v>
      </c>
      <c r="AH30" s="28">
        <v>16549.887264006091</v>
      </c>
      <c r="AI30" s="28">
        <v>16942.975233358226</v>
      </c>
      <c r="AJ30" s="28">
        <v>17315.384300667156</v>
      </c>
      <c r="AK30" s="28">
        <v>17665.574219444599</v>
      </c>
      <c r="AL30" s="28">
        <v>17992.062987240079</v>
      </c>
      <c r="AM30" s="28">
        <v>18298.818182786512</v>
      </c>
      <c r="AN30" s="28">
        <v>18589.25689872287</v>
      </c>
      <c r="AO30" s="28">
        <v>18866.304101626203</v>
      </c>
      <c r="AP30" s="28">
        <v>19132.452156359315</v>
      </c>
      <c r="AQ30" s="28">
        <v>19389.817369142387</v>
      </c>
      <c r="AR30" s="28">
        <v>19640.191146121691</v>
      </c>
      <c r="AS30" s="28">
        <v>19885.085646680905</v>
      </c>
      <c r="AT30" s="28">
        <v>20125.774822762924</v>
      </c>
      <c r="AU30" s="28">
        <v>20363.330907917636</v>
      </c>
    </row>
    <row r="31" spans="2:47">
      <c r="B31" s="27" t="s">
        <v>394</v>
      </c>
      <c r="C31" s="28" t="s">
        <v>498</v>
      </c>
      <c r="D31" s="28">
        <v>54.886527780000009</v>
      </c>
      <c r="E31" s="28">
        <v>54.449303579999992</v>
      </c>
      <c r="F31" s="28">
        <v>52.980616500000004</v>
      </c>
      <c r="G31" s="28">
        <v>42.311314696321581</v>
      </c>
      <c r="H31" s="28">
        <v>22.316275580374558</v>
      </c>
      <c r="I31" s="28">
        <v>24.515981363185173</v>
      </c>
      <c r="J31" s="28">
        <v>9.1262992746411484</v>
      </c>
      <c r="K31" s="28">
        <v>9.1262992746411484</v>
      </c>
      <c r="L31" s="28">
        <v>9.1262992746411484</v>
      </c>
      <c r="M31" s="28">
        <v>9.1262992746411484</v>
      </c>
      <c r="N31" s="28">
        <v>9.1262992746411484</v>
      </c>
      <c r="O31" s="28">
        <v>9.1262992746411484</v>
      </c>
      <c r="P31" s="28">
        <v>9.1262992746411484</v>
      </c>
      <c r="Q31" s="28">
        <v>9.1262992746411484</v>
      </c>
      <c r="R31" s="28">
        <v>9.1262992746411484</v>
      </c>
      <c r="S31" s="28">
        <v>9.1262992746411484</v>
      </c>
      <c r="T31" s="28">
        <v>9.1262992746411484</v>
      </c>
      <c r="U31" s="28">
        <v>9.1262992746411484</v>
      </c>
      <c r="V31" s="28">
        <v>9.1262992746411484</v>
      </c>
      <c r="W31" s="28">
        <v>9.1262992746411484</v>
      </c>
      <c r="X31" s="28">
        <v>9.1262992746411484</v>
      </c>
      <c r="Y31" s="28">
        <v>9.1262992746411484</v>
      </c>
      <c r="Z31" s="28">
        <v>9.1262992746411484</v>
      </c>
      <c r="AA31" s="28">
        <v>9.1262992746411484</v>
      </c>
      <c r="AB31" s="28">
        <v>9.1262992746411484</v>
      </c>
      <c r="AC31" s="28">
        <v>9.1262992746411484</v>
      </c>
      <c r="AD31" s="28">
        <v>9.1262992746411484</v>
      </c>
      <c r="AE31" s="28">
        <v>9.1262992746411484</v>
      </c>
      <c r="AF31" s="28">
        <v>9.1262992746411484</v>
      </c>
      <c r="AG31" s="28">
        <v>9.1262992746411484</v>
      </c>
      <c r="AH31" s="28">
        <v>9.1262992746411484</v>
      </c>
      <c r="AI31" s="28">
        <v>9.1262992746411484</v>
      </c>
      <c r="AJ31" s="28">
        <v>9.1262992746411484</v>
      </c>
      <c r="AK31" s="28">
        <v>9.1262992746411484</v>
      </c>
      <c r="AL31" s="28">
        <v>9.1262992746411484</v>
      </c>
      <c r="AM31" s="28">
        <v>9.1262992746411484</v>
      </c>
      <c r="AN31" s="28">
        <v>9.1262992746411484</v>
      </c>
      <c r="AO31" s="28">
        <v>9.1262992746411484</v>
      </c>
      <c r="AP31" s="28">
        <v>9.1262992746411484</v>
      </c>
      <c r="AQ31" s="28">
        <v>9.1262992746411484</v>
      </c>
      <c r="AR31" s="28">
        <v>9.1262992746411484</v>
      </c>
      <c r="AS31" s="28">
        <v>9.1262992746411484</v>
      </c>
      <c r="AT31" s="28">
        <v>9.1262992746411484</v>
      </c>
      <c r="AU31" s="28">
        <v>9.1262992746411484</v>
      </c>
    </row>
    <row r="32" spans="2:47">
      <c r="B32" s="27" t="s">
        <v>395</v>
      </c>
      <c r="C32" s="28" t="s">
        <v>498</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row>
    <row r="33" spans="2:47">
      <c r="B33" s="27" t="s">
        <v>396</v>
      </c>
      <c r="C33" s="28" t="s">
        <v>498</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row>
    <row r="34" spans="2:47">
      <c r="B34" s="27" t="s">
        <v>501</v>
      </c>
      <c r="C34" s="29" t="s">
        <v>498</v>
      </c>
      <c r="D34" s="30">
        <f t="shared" ref="D34:AU34" si="1">SUM(D20:D33)</f>
        <v>95441.29808204493</v>
      </c>
      <c r="E34" s="30">
        <f t="shared" si="1"/>
        <v>97595.522764905952</v>
      </c>
      <c r="F34" s="30">
        <f t="shared" si="1"/>
        <v>99355.110124294632</v>
      </c>
      <c r="G34" s="30">
        <f t="shared" si="1"/>
        <v>86753.382400329414</v>
      </c>
      <c r="H34" s="30">
        <f t="shared" si="1"/>
        <v>96570.444406291092</v>
      </c>
      <c r="I34" s="30">
        <f t="shared" si="1"/>
        <v>101625.95794173058</v>
      </c>
      <c r="J34" s="30">
        <f t="shared" si="1"/>
        <v>112070.60470143755</v>
      </c>
      <c r="K34" s="30">
        <f t="shared" si="1"/>
        <v>115879.32795110617</v>
      </c>
      <c r="L34" s="30">
        <f t="shared" si="1"/>
        <v>119497.38752670924</v>
      </c>
      <c r="M34" s="30">
        <f t="shared" si="1"/>
        <v>123173.1991940025</v>
      </c>
      <c r="N34" s="30">
        <f t="shared" si="1"/>
        <v>126707.68956560343</v>
      </c>
      <c r="O34" s="30">
        <f t="shared" si="1"/>
        <v>130440.14802135929</v>
      </c>
      <c r="P34" s="30">
        <f t="shared" si="1"/>
        <v>133932.36703148216</v>
      </c>
      <c r="Q34" s="30">
        <f t="shared" si="1"/>
        <v>136969.5353001027</v>
      </c>
      <c r="R34" s="30">
        <f t="shared" si="1"/>
        <v>140138.9123336846</v>
      </c>
      <c r="S34" s="30">
        <f t="shared" si="1"/>
        <v>143137.49705465804</v>
      </c>
      <c r="T34" s="30">
        <f t="shared" si="1"/>
        <v>146775.05458103115</v>
      </c>
      <c r="U34" s="30">
        <f t="shared" si="1"/>
        <v>149867.29419138902</v>
      </c>
      <c r="V34" s="30">
        <f t="shared" si="1"/>
        <v>153024.23058222336</v>
      </c>
      <c r="W34" s="30">
        <f t="shared" si="1"/>
        <v>155608.90762553373</v>
      </c>
      <c r="X34" s="30">
        <f t="shared" si="1"/>
        <v>158715.69023247054</v>
      </c>
      <c r="Y34" s="30">
        <f t="shared" si="1"/>
        <v>161392.1142523548</v>
      </c>
      <c r="Z34" s="30">
        <f t="shared" si="1"/>
        <v>163718.25444733026</v>
      </c>
      <c r="AA34" s="30">
        <f t="shared" si="1"/>
        <v>165975.14721916171</v>
      </c>
      <c r="AB34" s="30">
        <f t="shared" si="1"/>
        <v>168118.6844130501</v>
      </c>
      <c r="AC34" s="30">
        <f t="shared" si="1"/>
        <v>170094.09973058439</v>
      </c>
      <c r="AD34" s="30">
        <f t="shared" si="1"/>
        <v>171590.51054817386</v>
      </c>
      <c r="AE34" s="30">
        <f t="shared" si="1"/>
        <v>172686.96070428711</v>
      </c>
      <c r="AF34" s="30">
        <f t="shared" si="1"/>
        <v>173204.75411953463</v>
      </c>
      <c r="AG34" s="30">
        <f t="shared" si="1"/>
        <v>173107.96947005214</v>
      </c>
      <c r="AH34" s="30">
        <f t="shared" si="1"/>
        <v>172437.352945502</v>
      </c>
      <c r="AI34" s="30">
        <f t="shared" si="1"/>
        <v>171497.26799056403</v>
      </c>
      <c r="AJ34" s="30">
        <f t="shared" si="1"/>
        <v>169162.19423970976</v>
      </c>
      <c r="AK34" s="30">
        <f t="shared" si="1"/>
        <v>167612.92340111671</v>
      </c>
      <c r="AL34" s="30">
        <f t="shared" si="1"/>
        <v>165715.56002637465</v>
      </c>
      <c r="AM34" s="30">
        <f t="shared" si="1"/>
        <v>163432.75120473866</v>
      </c>
      <c r="AN34" s="30">
        <f t="shared" si="1"/>
        <v>160777.30654869424</v>
      </c>
      <c r="AO34" s="30">
        <f t="shared" si="1"/>
        <v>157791.59298863757</v>
      </c>
      <c r="AP34" s="30">
        <f t="shared" si="1"/>
        <v>154546.37862393682</v>
      </c>
      <c r="AQ34" s="30">
        <f t="shared" si="1"/>
        <v>151136.30760019753</v>
      </c>
      <c r="AR34" s="30">
        <f t="shared" si="1"/>
        <v>147670.82859514048</v>
      </c>
      <c r="AS34" s="30">
        <f t="shared" si="1"/>
        <v>144262.03587482465</v>
      </c>
      <c r="AT34" s="30">
        <f t="shared" si="1"/>
        <v>141012.61899112738</v>
      </c>
      <c r="AU34" s="30">
        <f t="shared" si="1"/>
        <v>138006.62642582745</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383</v>
      </c>
      <c r="C37" s="28" t="s">
        <v>498</v>
      </c>
      <c r="D37" s="28">
        <f t="shared" ref="D37:AU42" si="2">+D3-D20</f>
        <v>0</v>
      </c>
      <c r="E37" s="28">
        <f t="shared" si="2"/>
        <v>0</v>
      </c>
      <c r="F37" s="28">
        <f t="shared" si="2"/>
        <v>0</v>
      </c>
      <c r="G37" s="28">
        <f t="shared" si="2"/>
        <v>0</v>
      </c>
      <c r="H37" s="28">
        <f t="shared" si="2"/>
        <v>0</v>
      </c>
      <c r="I37" s="28">
        <f t="shared" si="2"/>
        <v>0</v>
      </c>
      <c r="J37" s="28">
        <f t="shared" si="2"/>
        <v>0</v>
      </c>
      <c r="K37" s="28">
        <f t="shared" si="2"/>
        <v>0</v>
      </c>
      <c r="L37" s="28">
        <f t="shared" si="2"/>
        <v>0</v>
      </c>
      <c r="M37" s="28">
        <f t="shared" si="2"/>
        <v>0</v>
      </c>
      <c r="N37" s="28">
        <f t="shared" si="2"/>
        <v>0</v>
      </c>
      <c r="O37" s="28">
        <f t="shared" si="2"/>
        <v>0</v>
      </c>
      <c r="P37" s="28">
        <f t="shared" si="2"/>
        <v>0</v>
      </c>
      <c r="Q37" s="28">
        <f t="shared" si="2"/>
        <v>0</v>
      </c>
      <c r="R37" s="28">
        <f t="shared" si="2"/>
        <v>0</v>
      </c>
      <c r="S37" s="28">
        <f t="shared" si="2"/>
        <v>0</v>
      </c>
      <c r="T37" s="28">
        <f t="shared" si="2"/>
        <v>0</v>
      </c>
      <c r="U37" s="28">
        <f t="shared" si="2"/>
        <v>0</v>
      </c>
      <c r="V37" s="28">
        <f t="shared" si="2"/>
        <v>0</v>
      </c>
      <c r="W37" s="28">
        <f t="shared" si="2"/>
        <v>0</v>
      </c>
      <c r="X37" s="28">
        <f t="shared" si="2"/>
        <v>0</v>
      </c>
      <c r="Y37" s="28">
        <f t="shared" si="2"/>
        <v>0</v>
      </c>
      <c r="Z37" s="28">
        <f t="shared" si="2"/>
        <v>0</v>
      </c>
      <c r="AA37" s="28">
        <f t="shared" si="2"/>
        <v>0</v>
      </c>
      <c r="AB37" s="28">
        <f t="shared" si="2"/>
        <v>0</v>
      </c>
      <c r="AC37" s="28">
        <f t="shared" si="2"/>
        <v>0</v>
      </c>
      <c r="AD37" s="28">
        <f t="shared" si="2"/>
        <v>0</v>
      </c>
      <c r="AE37" s="28">
        <f t="shared" si="2"/>
        <v>0</v>
      </c>
      <c r="AF37" s="28">
        <f t="shared" si="2"/>
        <v>0</v>
      </c>
      <c r="AG37" s="28">
        <f t="shared" si="2"/>
        <v>0</v>
      </c>
      <c r="AH37" s="28">
        <f t="shared" si="2"/>
        <v>0</v>
      </c>
      <c r="AI37" s="28">
        <f t="shared" si="2"/>
        <v>0</v>
      </c>
      <c r="AJ37" s="28">
        <f t="shared" si="2"/>
        <v>0</v>
      </c>
      <c r="AK37" s="28">
        <f t="shared" si="2"/>
        <v>0</v>
      </c>
      <c r="AL37" s="28">
        <f t="shared" si="2"/>
        <v>0</v>
      </c>
      <c r="AM37" s="28">
        <f t="shared" si="2"/>
        <v>0</v>
      </c>
      <c r="AN37" s="28">
        <f t="shared" si="2"/>
        <v>0</v>
      </c>
      <c r="AO37" s="28">
        <f t="shared" si="2"/>
        <v>0</v>
      </c>
      <c r="AP37" s="28">
        <f t="shared" si="2"/>
        <v>0</v>
      </c>
      <c r="AQ37" s="28">
        <f t="shared" si="2"/>
        <v>0</v>
      </c>
      <c r="AR37" s="28">
        <f t="shared" si="2"/>
        <v>0</v>
      </c>
      <c r="AS37" s="28">
        <f t="shared" si="2"/>
        <v>0</v>
      </c>
      <c r="AT37" s="28">
        <f t="shared" si="2"/>
        <v>0</v>
      </c>
      <c r="AU37" s="28">
        <f t="shared" si="2"/>
        <v>0</v>
      </c>
    </row>
    <row r="38" spans="2:47">
      <c r="B38" s="27" t="s">
        <v>384</v>
      </c>
      <c r="C38" s="28" t="s">
        <v>498</v>
      </c>
      <c r="D38" s="28">
        <f t="shared" si="2"/>
        <v>0</v>
      </c>
      <c r="E38" s="28">
        <f t="shared" si="2"/>
        <v>0</v>
      </c>
      <c r="F38" s="28">
        <f t="shared" si="2"/>
        <v>0</v>
      </c>
      <c r="G38" s="28">
        <f t="shared" si="2"/>
        <v>0</v>
      </c>
      <c r="H38" s="28">
        <f t="shared" si="2"/>
        <v>0</v>
      </c>
      <c r="I38" s="28">
        <f t="shared" si="2"/>
        <v>0</v>
      </c>
      <c r="J38" s="28">
        <f t="shared" si="2"/>
        <v>0</v>
      </c>
      <c r="K38" s="28">
        <f t="shared" si="2"/>
        <v>0</v>
      </c>
      <c r="L38" s="28">
        <f t="shared" si="2"/>
        <v>0</v>
      </c>
      <c r="M38" s="28">
        <f t="shared" si="2"/>
        <v>0</v>
      </c>
      <c r="N38" s="28">
        <f t="shared" si="2"/>
        <v>0</v>
      </c>
      <c r="O38" s="28">
        <f t="shared" si="2"/>
        <v>0</v>
      </c>
      <c r="P38" s="28">
        <f t="shared" si="2"/>
        <v>20.566578713609488</v>
      </c>
      <c r="Q38" s="28">
        <f t="shared" si="2"/>
        <v>29.23235404213483</v>
      </c>
      <c r="R38" s="28">
        <f t="shared" si="2"/>
        <v>41.503108381293714</v>
      </c>
      <c r="S38" s="28">
        <f t="shared" si="2"/>
        <v>58.817064841670799</v>
      </c>
      <c r="T38" s="28">
        <f t="shared" si="2"/>
        <v>83.437757921754383</v>
      </c>
      <c r="U38" s="28">
        <f t="shared" si="2"/>
        <v>117.95259622953017</v>
      </c>
      <c r="V38" s="28">
        <f t="shared" si="2"/>
        <v>166.57750443169789</v>
      </c>
      <c r="W38" s="28">
        <f t="shared" si="2"/>
        <v>234.16866383719025</v>
      </c>
      <c r="X38" s="28">
        <f t="shared" si="2"/>
        <v>328.9262768541812</v>
      </c>
      <c r="Y38" s="28">
        <f t="shared" si="2"/>
        <v>460.00794668690651</v>
      </c>
      <c r="Z38" s="28">
        <f>+Z4-Z21</f>
        <v>639.94271286207368</v>
      </c>
      <c r="AA38" s="28">
        <f t="shared" si="2"/>
        <v>885.53178727232444</v>
      </c>
      <c r="AB38" s="28">
        <f t="shared" si="2"/>
        <v>1216.3430519191752</v>
      </c>
      <c r="AC38" s="28">
        <f t="shared" si="2"/>
        <v>1655.2476385096234</v>
      </c>
      <c r="AD38" s="28">
        <f t="shared" si="2"/>
        <v>2224.1484700696747</v>
      </c>
      <c r="AE38" s="28">
        <f t="shared" si="2"/>
        <v>2943.4944977005653</v>
      </c>
      <c r="AF38" s="28">
        <f t="shared" si="2"/>
        <v>3823.8553282704088</v>
      </c>
      <c r="AG38" s="28">
        <f t="shared" si="2"/>
        <v>4859.4387150492257</v>
      </c>
      <c r="AH38" s="28">
        <f t="shared" si="2"/>
        <v>6024.8643697546649</v>
      </c>
      <c r="AI38" s="28">
        <f t="shared" si="2"/>
        <v>7280.0688358261541</v>
      </c>
      <c r="AJ38" s="28">
        <f t="shared" si="2"/>
        <v>8549.703381653555</v>
      </c>
      <c r="AK38" s="28">
        <f t="shared" si="2"/>
        <v>8615.5340729471063</v>
      </c>
      <c r="AL38" s="28">
        <f t="shared" si="2"/>
        <v>8680.4849810970336</v>
      </c>
      <c r="AM38" s="28">
        <f t="shared" si="2"/>
        <v>8746.316608525347</v>
      </c>
      <c r="AN38" s="28">
        <f t="shared" si="2"/>
        <v>8813.0226593396947</v>
      </c>
      <c r="AO38" s="28">
        <f t="shared" si="2"/>
        <v>8880.5974900195288</v>
      </c>
      <c r="AP38" s="28">
        <f t="shared" si="2"/>
        <v>8949.0360996653908</v>
      </c>
      <c r="AQ38" s="28">
        <f t="shared" si="2"/>
        <v>9018.3341198091948</v>
      </c>
      <c r="AR38" s="28">
        <f t="shared" si="2"/>
        <v>9088.4878038099414</v>
      </c>
      <c r="AS38" s="28">
        <f t="shared" si="2"/>
        <v>9159.4940158593963</v>
      </c>
      <c r="AT38" s="28">
        <f t="shared" si="2"/>
        <v>9231.3502196236805</v>
      </c>
      <c r="AU38" s="28">
        <f t="shared" si="2"/>
        <v>9304.0544665477646</v>
      </c>
    </row>
    <row r="39" spans="2:47">
      <c r="B39" s="27" t="s">
        <v>385</v>
      </c>
      <c r="C39" s="28" t="s">
        <v>498</v>
      </c>
      <c r="D39" s="28">
        <f t="shared" si="2"/>
        <v>0</v>
      </c>
      <c r="E39" s="28">
        <f t="shared" si="2"/>
        <v>0</v>
      </c>
      <c r="F39" s="28">
        <f t="shared" si="2"/>
        <v>0</v>
      </c>
      <c r="G39" s="28">
        <f t="shared" si="2"/>
        <v>0</v>
      </c>
      <c r="H39" s="28">
        <f t="shared" si="2"/>
        <v>0</v>
      </c>
      <c r="I39" s="28">
        <f t="shared" si="2"/>
        <v>0</v>
      </c>
      <c r="J39" s="28">
        <f t="shared" si="2"/>
        <v>0</v>
      </c>
      <c r="K39" s="28">
        <f t="shared" si="2"/>
        <v>0</v>
      </c>
      <c r="L39" s="28">
        <f t="shared" si="2"/>
        <v>0</v>
      </c>
      <c r="M39" s="28">
        <f t="shared" si="2"/>
        <v>0</v>
      </c>
      <c r="N39" s="28">
        <f t="shared" si="2"/>
        <v>0</v>
      </c>
      <c r="O39" s="28">
        <f t="shared" si="2"/>
        <v>0</v>
      </c>
      <c r="P39" s="28">
        <f t="shared" si="2"/>
        <v>0</v>
      </c>
      <c r="Q39" s="28">
        <f t="shared" si="2"/>
        <v>0</v>
      </c>
      <c r="R39" s="28">
        <f t="shared" si="2"/>
        <v>0</v>
      </c>
      <c r="S39" s="28">
        <f t="shared" si="2"/>
        <v>0</v>
      </c>
      <c r="T39" s="28">
        <f t="shared" si="2"/>
        <v>0</v>
      </c>
      <c r="U39" s="28">
        <f t="shared" si="2"/>
        <v>0</v>
      </c>
      <c r="V39" s="28">
        <f t="shared" si="2"/>
        <v>0</v>
      </c>
      <c r="W39" s="28">
        <f t="shared" si="2"/>
        <v>0</v>
      </c>
      <c r="X39" s="28">
        <f t="shared" si="2"/>
        <v>0</v>
      </c>
      <c r="Y39" s="28">
        <f t="shared" si="2"/>
        <v>0</v>
      </c>
      <c r="Z39" s="28">
        <f t="shared" si="2"/>
        <v>0</v>
      </c>
      <c r="AA39" s="28">
        <f t="shared" si="2"/>
        <v>0</v>
      </c>
      <c r="AB39" s="28">
        <f t="shared" si="2"/>
        <v>0</v>
      </c>
      <c r="AC39" s="28">
        <f t="shared" si="2"/>
        <v>0</v>
      </c>
      <c r="AD39" s="28">
        <f t="shared" si="2"/>
        <v>0</v>
      </c>
      <c r="AE39" s="28">
        <f t="shared" si="2"/>
        <v>0</v>
      </c>
      <c r="AF39" s="28">
        <f t="shared" si="2"/>
        <v>0</v>
      </c>
      <c r="AG39" s="28">
        <f t="shared" si="2"/>
        <v>0</v>
      </c>
      <c r="AH39" s="28">
        <f t="shared" si="2"/>
        <v>0</v>
      </c>
      <c r="AI39" s="28">
        <f t="shared" si="2"/>
        <v>0</v>
      </c>
      <c r="AJ39" s="28">
        <f t="shared" si="2"/>
        <v>0</v>
      </c>
      <c r="AK39" s="28">
        <f t="shared" si="2"/>
        <v>0</v>
      </c>
      <c r="AL39" s="28">
        <f t="shared" si="2"/>
        <v>0</v>
      </c>
      <c r="AM39" s="28">
        <f t="shared" si="2"/>
        <v>0</v>
      </c>
      <c r="AN39" s="28">
        <f t="shared" si="2"/>
        <v>0</v>
      </c>
      <c r="AO39" s="28">
        <f t="shared" si="2"/>
        <v>0</v>
      </c>
      <c r="AP39" s="28">
        <f t="shared" si="2"/>
        <v>0</v>
      </c>
      <c r="AQ39" s="28">
        <f t="shared" si="2"/>
        <v>0</v>
      </c>
      <c r="AR39" s="28">
        <f t="shared" si="2"/>
        <v>0</v>
      </c>
      <c r="AS39" s="28">
        <f t="shared" si="2"/>
        <v>0</v>
      </c>
      <c r="AT39" s="28">
        <f t="shared" si="2"/>
        <v>0</v>
      </c>
      <c r="AU39" s="28">
        <f t="shared" si="2"/>
        <v>0</v>
      </c>
    </row>
    <row r="40" spans="2:47">
      <c r="B40" s="27" t="s">
        <v>386</v>
      </c>
      <c r="C40" s="28" t="s">
        <v>498</v>
      </c>
      <c r="D40" s="28">
        <f t="shared" si="2"/>
        <v>0</v>
      </c>
      <c r="E40" s="28">
        <f t="shared" si="2"/>
        <v>0</v>
      </c>
      <c r="F40" s="28">
        <f t="shared" si="2"/>
        <v>0</v>
      </c>
      <c r="G40" s="28">
        <f t="shared" si="2"/>
        <v>0</v>
      </c>
      <c r="H40" s="28">
        <f t="shared" si="2"/>
        <v>0</v>
      </c>
      <c r="I40" s="28">
        <f t="shared" si="2"/>
        <v>0</v>
      </c>
      <c r="J40" s="28">
        <f t="shared" si="2"/>
        <v>0</v>
      </c>
      <c r="K40" s="28">
        <f t="shared" si="2"/>
        <v>0</v>
      </c>
      <c r="L40" s="28">
        <f t="shared" si="2"/>
        <v>0</v>
      </c>
      <c r="M40" s="28">
        <f t="shared" si="2"/>
        <v>0</v>
      </c>
      <c r="N40" s="28">
        <f t="shared" si="2"/>
        <v>0</v>
      </c>
      <c r="O40" s="28">
        <f t="shared" si="2"/>
        <v>0</v>
      </c>
      <c r="P40" s="28">
        <f t="shared" si="2"/>
        <v>0</v>
      </c>
      <c r="Q40" s="28">
        <f t="shared" si="2"/>
        <v>0</v>
      </c>
      <c r="R40" s="28">
        <f t="shared" si="2"/>
        <v>0</v>
      </c>
      <c r="S40" s="28">
        <f t="shared" si="2"/>
        <v>0</v>
      </c>
      <c r="T40" s="28">
        <f t="shared" si="2"/>
        <v>0</v>
      </c>
      <c r="U40" s="28">
        <f t="shared" si="2"/>
        <v>0</v>
      </c>
      <c r="V40" s="28">
        <f t="shared" si="2"/>
        <v>0</v>
      </c>
      <c r="W40" s="28">
        <f t="shared" si="2"/>
        <v>0</v>
      </c>
      <c r="X40" s="28">
        <f t="shared" si="2"/>
        <v>0</v>
      </c>
      <c r="Y40" s="28">
        <f t="shared" si="2"/>
        <v>0</v>
      </c>
      <c r="Z40" s="28">
        <f t="shared" si="2"/>
        <v>0</v>
      </c>
      <c r="AA40" s="28">
        <f t="shared" si="2"/>
        <v>0</v>
      </c>
      <c r="AB40" s="28">
        <f t="shared" si="2"/>
        <v>0</v>
      </c>
      <c r="AC40" s="28">
        <f t="shared" si="2"/>
        <v>0</v>
      </c>
      <c r="AD40" s="28">
        <f t="shared" si="2"/>
        <v>0</v>
      </c>
      <c r="AE40" s="28">
        <f t="shared" si="2"/>
        <v>0</v>
      </c>
      <c r="AF40" s="28">
        <f t="shared" si="2"/>
        <v>0</v>
      </c>
      <c r="AG40" s="28">
        <f t="shared" si="2"/>
        <v>0</v>
      </c>
      <c r="AH40" s="28">
        <f t="shared" si="2"/>
        <v>0</v>
      </c>
      <c r="AI40" s="28">
        <f t="shared" si="2"/>
        <v>0</v>
      </c>
      <c r="AJ40" s="28">
        <f t="shared" si="2"/>
        <v>0</v>
      </c>
      <c r="AK40" s="28">
        <f t="shared" si="2"/>
        <v>0</v>
      </c>
      <c r="AL40" s="28">
        <f t="shared" si="2"/>
        <v>0</v>
      </c>
      <c r="AM40" s="28">
        <f t="shared" si="2"/>
        <v>0</v>
      </c>
      <c r="AN40" s="28">
        <f t="shared" si="2"/>
        <v>0</v>
      </c>
      <c r="AO40" s="28">
        <f t="shared" si="2"/>
        <v>0</v>
      </c>
      <c r="AP40" s="28">
        <f t="shared" si="2"/>
        <v>0</v>
      </c>
      <c r="AQ40" s="28">
        <f t="shared" si="2"/>
        <v>0</v>
      </c>
      <c r="AR40" s="28">
        <f t="shared" si="2"/>
        <v>0</v>
      </c>
      <c r="AS40" s="28">
        <f t="shared" si="2"/>
        <v>0</v>
      </c>
      <c r="AT40" s="28">
        <f t="shared" si="2"/>
        <v>0</v>
      </c>
      <c r="AU40" s="28">
        <f t="shared" si="2"/>
        <v>0</v>
      </c>
    </row>
    <row r="41" spans="2:47">
      <c r="B41" s="27" t="s">
        <v>634</v>
      </c>
      <c r="C41" s="28" t="s">
        <v>498</v>
      </c>
      <c r="D41" s="28">
        <f t="shared" si="2"/>
        <v>0</v>
      </c>
      <c r="E41" s="28">
        <f t="shared" si="2"/>
        <v>0</v>
      </c>
      <c r="F41" s="28">
        <f t="shared" si="2"/>
        <v>0</v>
      </c>
      <c r="G41" s="28">
        <f t="shared" si="2"/>
        <v>0</v>
      </c>
      <c r="H41" s="28">
        <f t="shared" si="2"/>
        <v>0</v>
      </c>
      <c r="I41" s="28">
        <f t="shared" si="2"/>
        <v>0</v>
      </c>
      <c r="J41" s="28">
        <f t="shared" si="2"/>
        <v>0</v>
      </c>
      <c r="K41" s="28">
        <f t="shared" si="2"/>
        <v>0</v>
      </c>
      <c r="L41" s="28">
        <f t="shared" si="2"/>
        <v>0</v>
      </c>
      <c r="M41" s="28">
        <f t="shared" si="2"/>
        <v>0</v>
      </c>
      <c r="N41" s="28">
        <f t="shared" si="2"/>
        <v>0</v>
      </c>
      <c r="O41" s="28">
        <f t="shared" si="2"/>
        <v>0</v>
      </c>
      <c r="P41" s="28">
        <f t="shared" si="2"/>
        <v>0</v>
      </c>
      <c r="Q41" s="28">
        <f t="shared" si="2"/>
        <v>0</v>
      </c>
      <c r="R41" s="28">
        <f t="shared" si="2"/>
        <v>0</v>
      </c>
      <c r="S41" s="28">
        <f t="shared" si="2"/>
        <v>0</v>
      </c>
      <c r="T41" s="28">
        <f t="shared" si="2"/>
        <v>0</v>
      </c>
      <c r="U41" s="28">
        <f t="shared" si="2"/>
        <v>0</v>
      </c>
      <c r="V41" s="28">
        <f t="shared" si="2"/>
        <v>0</v>
      </c>
      <c r="W41" s="28">
        <f t="shared" si="2"/>
        <v>0</v>
      </c>
      <c r="X41" s="28">
        <f t="shared" si="2"/>
        <v>0</v>
      </c>
      <c r="Y41" s="28">
        <f t="shared" si="2"/>
        <v>0</v>
      </c>
      <c r="Z41" s="28">
        <f t="shared" si="2"/>
        <v>0</v>
      </c>
      <c r="AA41" s="28">
        <f t="shared" si="2"/>
        <v>0</v>
      </c>
      <c r="AB41" s="28">
        <f t="shared" si="2"/>
        <v>0</v>
      </c>
      <c r="AC41" s="28">
        <f t="shared" si="2"/>
        <v>0</v>
      </c>
      <c r="AD41" s="28">
        <f t="shared" si="2"/>
        <v>0</v>
      </c>
      <c r="AE41" s="28">
        <f t="shared" si="2"/>
        <v>0</v>
      </c>
      <c r="AF41" s="28">
        <f t="shared" si="2"/>
        <v>0</v>
      </c>
      <c r="AG41" s="28">
        <f t="shared" si="2"/>
        <v>0</v>
      </c>
      <c r="AH41" s="28">
        <f t="shared" si="2"/>
        <v>0</v>
      </c>
      <c r="AI41" s="28">
        <f t="shared" si="2"/>
        <v>0</v>
      </c>
      <c r="AJ41" s="28">
        <f t="shared" si="2"/>
        <v>0</v>
      </c>
      <c r="AK41" s="28">
        <f t="shared" si="2"/>
        <v>0</v>
      </c>
      <c r="AL41" s="28">
        <f t="shared" si="2"/>
        <v>0</v>
      </c>
      <c r="AM41" s="28">
        <f t="shared" si="2"/>
        <v>0</v>
      </c>
      <c r="AN41" s="28">
        <f t="shared" si="2"/>
        <v>0</v>
      </c>
      <c r="AO41" s="28">
        <f t="shared" si="2"/>
        <v>0</v>
      </c>
      <c r="AP41" s="28">
        <f t="shared" si="2"/>
        <v>0</v>
      </c>
      <c r="AQ41" s="28">
        <f t="shared" si="2"/>
        <v>0</v>
      </c>
      <c r="AR41" s="28">
        <f t="shared" si="2"/>
        <v>0</v>
      </c>
      <c r="AS41" s="28">
        <f t="shared" si="2"/>
        <v>0</v>
      </c>
      <c r="AT41" s="28">
        <f t="shared" si="2"/>
        <v>0</v>
      </c>
      <c r="AU41" s="28">
        <f t="shared" si="2"/>
        <v>0</v>
      </c>
    </row>
    <row r="42" spans="2:47">
      <c r="B42" s="27" t="s">
        <v>388</v>
      </c>
      <c r="C42" s="28" t="s">
        <v>498</v>
      </c>
      <c r="D42" s="28">
        <f t="shared" si="2"/>
        <v>0</v>
      </c>
      <c r="E42" s="28">
        <f t="shared" si="2"/>
        <v>0</v>
      </c>
      <c r="F42" s="28">
        <f t="shared" si="2"/>
        <v>0</v>
      </c>
      <c r="G42" s="28">
        <f t="shared" si="2"/>
        <v>0</v>
      </c>
      <c r="H42" s="28">
        <f t="shared" si="2"/>
        <v>0</v>
      </c>
      <c r="I42" s="28">
        <f t="shared" si="2"/>
        <v>0</v>
      </c>
      <c r="J42" s="28">
        <f t="shared" si="2"/>
        <v>0</v>
      </c>
      <c r="K42" s="28">
        <f t="shared" si="2"/>
        <v>0</v>
      </c>
      <c r="L42" s="28">
        <f t="shared" si="2"/>
        <v>0</v>
      </c>
      <c r="M42" s="28">
        <f t="shared" si="2"/>
        <v>0</v>
      </c>
      <c r="N42" s="28">
        <f t="shared" si="2"/>
        <v>0</v>
      </c>
      <c r="O42" s="28">
        <f t="shared" si="2"/>
        <v>0</v>
      </c>
      <c r="P42" s="28">
        <f t="shared" si="2"/>
        <v>0</v>
      </c>
      <c r="Q42" s="28">
        <f t="shared" si="2"/>
        <v>0</v>
      </c>
      <c r="R42" s="28">
        <f t="shared" si="2"/>
        <v>0</v>
      </c>
      <c r="S42" s="28">
        <f t="shared" si="2"/>
        <v>0</v>
      </c>
      <c r="T42" s="28">
        <f t="shared" si="2"/>
        <v>0</v>
      </c>
      <c r="U42" s="28">
        <f t="shared" si="2"/>
        <v>0</v>
      </c>
      <c r="V42" s="28">
        <f t="shared" si="2"/>
        <v>0</v>
      </c>
      <c r="W42" s="28">
        <f t="shared" si="2"/>
        <v>0</v>
      </c>
      <c r="X42" s="28">
        <f t="shared" si="2"/>
        <v>0</v>
      </c>
      <c r="Y42" s="28">
        <f t="shared" si="2"/>
        <v>0</v>
      </c>
      <c r="Z42" s="28">
        <f t="shared" si="2"/>
        <v>0</v>
      </c>
      <c r="AA42" s="28">
        <f t="shared" si="2"/>
        <v>0</v>
      </c>
      <c r="AB42" s="28">
        <f t="shared" si="2"/>
        <v>0</v>
      </c>
      <c r="AC42" s="28">
        <f t="shared" si="2"/>
        <v>0</v>
      </c>
      <c r="AD42" s="28">
        <f t="shared" si="2"/>
        <v>0</v>
      </c>
      <c r="AE42" s="28">
        <f t="shared" si="2"/>
        <v>0</v>
      </c>
      <c r="AF42" s="28">
        <f t="shared" si="2"/>
        <v>0</v>
      </c>
      <c r="AG42" s="28">
        <f t="shared" si="2"/>
        <v>0</v>
      </c>
      <c r="AH42" s="28">
        <f t="shared" si="2"/>
        <v>0</v>
      </c>
      <c r="AI42" s="28">
        <f t="shared" si="2"/>
        <v>0</v>
      </c>
      <c r="AJ42" s="28">
        <f t="shared" si="2"/>
        <v>0</v>
      </c>
      <c r="AK42" s="28">
        <f t="shared" si="2"/>
        <v>0</v>
      </c>
      <c r="AL42" s="28">
        <f t="shared" si="2"/>
        <v>0</v>
      </c>
      <c r="AM42" s="28">
        <f t="shared" si="2"/>
        <v>0</v>
      </c>
      <c r="AN42" s="28">
        <f t="shared" ref="AN42:AU42" si="3">+AN8-AN25</f>
        <v>0</v>
      </c>
      <c r="AO42" s="28">
        <f t="shared" si="3"/>
        <v>0</v>
      </c>
      <c r="AP42" s="28">
        <f t="shared" si="3"/>
        <v>0</v>
      </c>
      <c r="AQ42" s="28">
        <f t="shared" si="3"/>
        <v>0</v>
      </c>
      <c r="AR42" s="28">
        <f t="shared" si="3"/>
        <v>0</v>
      </c>
      <c r="AS42" s="28">
        <f t="shared" si="3"/>
        <v>0</v>
      </c>
      <c r="AT42" s="28">
        <f t="shared" si="3"/>
        <v>0</v>
      </c>
      <c r="AU42" s="28">
        <f t="shared" si="3"/>
        <v>0</v>
      </c>
    </row>
    <row r="43" spans="2:47">
      <c r="B43" s="27" t="s">
        <v>389</v>
      </c>
      <c r="C43" s="28" t="s">
        <v>498</v>
      </c>
      <c r="D43" s="28">
        <f t="shared" ref="D43:AU48" si="4">+D9-D26</f>
        <v>0</v>
      </c>
      <c r="E43" s="28">
        <f t="shared" si="4"/>
        <v>0</v>
      </c>
      <c r="F43" s="28">
        <f t="shared" si="4"/>
        <v>0</v>
      </c>
      <c r="G43" s="28">
        <f t="shared" si="4"/>
        <v>0</v>
      </c>
      <c r="H43" s="28">
        <f t="shared" si="4"/>
        <v>0</v>
      </c>
      <c r="I43" s="28">
        <f t="shared" si="4"/>
        <v>0</v>
      </c>
      <c r="J43" s="28">
        <f t="shared" si="4"/>
        <v>0</v>
      </c>
      <c r="K43" s="28">
        <f t="shared" si="4"/>
        <v>0</v>
      </c>
      <c r="L43" s="28">
        <f t="shared" si="4"/>
        <v>0</v>
      </c>
      <c r="M43" s="28">
        <f t="shared" si="4"/>
        <v>0</v>
      </c>
      <c r="N43" s="28">
        <f t="shared" si="4"/>
        <v>0</v>
      </c>
      <c r="O43" s="28">
        <f t="shared" si="4"/>
        <v>0</v>
      </c>
      <c r="P43" s="28">
        <f t="shared" si="4"/>
        <v>0</v>
      </c>
      <c r="Q43" s="28">
        <f t="shared" si="4"/>
        <v>0</v>
      </c>
      <c r="R43" s="28">
        <f t="shared" si="4"/>
        <v>0</v>
      </c>
      <c r="S43" s="28">
        <f t="shared" si="4"/>
        <v>0</v>
      </c>
      <c r="T43" s="28">
        <f t="shared" si="4"/>
        <v>0</v>
      </c>
      <c r="U43" s="28">
        <f t="shared" si="4"/>
        <v>0</v>
      </c>
      <c r="V43" s="28">
        <f t="shared" si="4"/>
        <v>0</v>
      </c>
      <c r="W43" s="28">
        <f t="shared" si="4"/>
        <v>0</v>
      </c>
      <c r="X43" s="28">
        <f t="shared" si="4"/>
        <v>0</v>
      </c>
      <c r="Y43" s="28">
        <f t="shared" si="4"/>
        <v>0</v>
      </c>
      <c r="Z43" s="28">
        <f t="shared" si="4"/>
        <v>0</v>
      </c>
      <c r="AA43" s="28">
        <f t="shared" si="4"/>
        <v>0</v>
      </c>
      <c r="AB43" s="28">
        <f t="shared" si="4"/>
        <v>0</v>
      </c>
      <c r="AC43" s="28">
        <f t="shared" si="4"/>
        <v>0</v>
      </c>
      <c r="AD43" s="28">
        <f t="shared" si="4"/>
        <v>0</v>
      </c>
      <c r="AE43" s="28">
        <f t="shared" si="4"/>
        <v>0</v>
      </c>
      <c r="AF43" s="28">
        <f t="shared" si="4"/>
        <v>0</v>
      </c>
      <c r="AG43" s="28">
        <f t="shared" si="4"/>
        <v>0</v>
      </c>
      <c r="AH43" s="28">
        <f t="shared" si="4"/>
        <v>0</v>
      </c>
      <c r="AI43" s="28">
        <f t="shared" si="4"/>
        <v>0</v>
      </c>
      <c r="AJ43" s="28">
        <f t="shared" si="4"/>
        <v>0</v>
      </c>
      <c r="AK43" s="28">
        <f t="shared" si="4"/>
        <v>0</v>
      </c>
      <c r="AL43" s="28">
        <f t="shared" si="4"/>
        <v>0</v>
      </c>
      <c r="AM43" s="28">
        <f t="shared" si="4"/>
        <v>0</v>
      </c>
      <c r="AN43" s="28">
        <f t="shared" si="4"/>
        <v>0</v>
      </c>
      <c r="AO43" s="28">
        <f t="shared" si="4"/>
        <v>0</v>
      </c>
      <c r="AP43" s="28">
        <f t="shared" si="4"/>
        <v>0</v>
      </c>
      <c r="AQ43" s="28">
        <f t="shared" si="4"/>
        <v>0</v>
      </c>
      <c r="AR43" s="28">
        <f t="shared" si="4"/>
        <v>0</v>
      </c>
      <c r="AS43" s="28">
        <f t="shared" si="4"/>
        <v>0</v>
      </c>
      <c r="AT43" s="28">
        <f t="shared" si="4"/>
        <v>0</v>
      </c>
      <c r="AU43" s="28">
        <f t="shared" si="4"/>
        <v>0</v>
      </c>
    </row>
    <row r="44" spans="2:47">
      <c r="B44" s="27" t="s">
        <v>390</v>
      </c>
      <c r="C44" s="28" t="s">
        <v>498</v>
      </c>
      <c r="D44" s="28">
        <f t="shared" si="4"/>
        <v>0</v>
      </c>
      <c r="E44" s="28">
        <f t="shared" si="4"/>
        <v>0</v>
      </c>
      <c r="F44" s="28">
        <f t="shared" si="4"/>
        <v>0</v>
      </c>
      <c r="G44" s="28">
        <f t="shared" si="4"/>
        <v>0</v>
      </c>
      <c r="H44" s="28">
        <f t="shared" si="4"/>
        <v>0</v>
      </c>
      <c r="I44" s="28">
        <f t="shared" si="4"/>
        <v>0</v>
      </c>
      <c r="J44" s="28">
        <f t="shared" si="4"/>
        <v>0</v>
      </c>
      <c r="K44" s="28">
        <f t="shared" si="4"/>
        <v>0</v>
      </c>
      <c r="L44" s="28">
        <f t="shared" si="4"/>
        <v>0</v>
      </c>
      <c r="M44" s="28">
        <f t="shared" si="4"/>
        <v>0</v>
      </c>
      <c r="N44" s="28">
        <f t="shared" si="4"/>
        <v>0</v>
      </c>
      <c r="O44" s="28">
        <f t="shared" si="4"/>
        <v>0</v>
      </c>
      <c r="P44" s="28">
        <f t="shared" si="4"/>
        <v>0</v>
      </c>
      <c r="Q44" s="28">
        <f t="shared" si="4"/>
        <v>0</v>
      </c>
      <c r="R44" s="28">
        <f t="shared" si="4"/>
        <v>0</v>
      </c>
      <c r="S44" s="28">
        <f t="shared" si="4"/>
        <v>0</v>
      </c>
      <c r="T44" s="28">
        <f t="shared" si="4"/>
        <v>0</v>
      </c>
      <c r="U44" s="28">
        <f t="shared" si="4"/>
        <v>0</v>
      </c>
      <c r="V44" s="28">
        <f t="shared" si="4"/>
        <v>0</v>
      </c>
      <c r="W44" s="28">
        <f t="shared" si="4"/>
        <v>0</v>
      </c>
      <c r="X44" s="28">
        <f t="shared" si="4"/>
        <v>0</v>
      </c>
      <c r="Y44" s="28">
        <f t="shared" si="4"/>
        <v>0</v>
      </c>
      <c r="Z44" s="28">
        <f t="shared" si="4"/>
        <v>0</v>
      </c>
      <c r="AA44" s="28">
        <f t="shared" si="4"/>
        <v>0</v>
      </c>
      <c r="AB44" s="28">
        <f t="shared" si="4"/>
        <v>0</v>
      </c>
      <c r="AC44" s="28">
        <f t="shared" si="4"/>
        <v>0</v>
      </c>
      <c r="AD44" s="28">
        <f t="shared" si="4"/>
        <v>0</v>
      </c>
      <c r="AE44" s="28">
        <f t="shared" si="4"/>
        <v>0</v>
      </c>
      <c r="AF44" s="28">
        <f t="shared" si="4"/>
        <v>0</v>
      </c>
      <c r="AG44" s="28">
        <f t="shared" si="4"/>
        <v>0</v>
      </c>
      <c r="AH44" s="28">
        <f t="shared" si="4"/>
        <v>0</v>
      </c>
      <c r="AI44" s="28">
        <f t="shared" si="4"/>
        <v>0</v>
      </c>
      <c r="AJ44" s="28">
        <f t="shared" si="4"/>
        <v>0</v>
      </c>
      <c r="AK44" s="28">
        <f t="shared" si="4"/>
        <v>0</v>
      </c>
      <c r="AL44" s="28">
        <f t="shared" si="4"/>
        <v>0</v>
      </c>
      <c r="AM44" s="28">
        <f t="shared" si="4"/>
        <v>0</v>
      </c>
      <c r="AN44" s="28">
        <f t="shared" si="4"/>
        <v>0</v>
      </c>
      <c r="AO44" s="28">
        <f t="shared" si="4"/>
        <v>0</v>
      </c>
      <c r="AP44" s="28">
        <f t="shared" si="4"/>
        <v>0</v>
      </c>
      <c r="AQ44" s="28">
        <f t="shared" si="4"/>
        <v>0</v>
      </c>
      <c r="AR44" s="28">
        <f t="shared" si="4"/>
        <v>0</v>
      </c>
      <c r="AS44" s="28">
        <f t="shared" si="4"/>
        <v>0</v>
      </c>
      <c r="AT44" s="28">
        <f t="shared" si="4"/>
        <v>0</v>
      </c>
      <c r="AU44" s="28">
        <f t="shared" si="4"/>
        <v>0</v>
      </c>
    </row>
    <row r="45" spans="2:47">
      <c r="B45" s="27" t="s">
        <v>391</v>
      </c>
      <c r="C45" s="28" t="s">
        <v>498</v>
      </c>
      <c r="D45" s="28">
        <f t="shared" si="4"/>
        <v>0</v>
      </c>
      <c r="E45" s="28">
        <f t="shared" si="4"/>
        <v>0</v>
      </c>
      <c r="F45" s="28">
        <f t="shared" si="4"/>
        <v>0</v>
      </c>
      <c r="G45" s="28">
        <f t="shared" si="4"/>
        <v>0</v>
      </c>
      <c r="H45" s="28">
        <f t="shared" si="4"/>
        <v>0</v>
      </c>
      <c r="I45" s="28">
        <f t="shared" si="4"/>
        <v>0</v>
      </c>
      <c r="J45" s="28">
        <f t="shared" si="4"/>
        <v>0</v>
      </c>
      <c r="K45" s="28">
        <f t="shared" si="4"/>
        <v>0</v>
      </c>
      <c r="L45" s="28">
        <f t="shared" si="4"/>
        <v>0</v>
      </c>
      <c r="M45" s="28">
        <f t="shared" si="4"/>
        <v>0</v>
      </c>
      <c r="N45" s="28">
        <f t="shared" si="4"/>
        <v>0</v>
      </c>
      <c r="O45" s="28">
        <f t="shared" si="4"/>
        <v>0</v>
      </c>
      <c r="P45" s="28">
        <f t="shared" si="4"/>
        <v>0</v>
      </c>
      <c r="Q45" s="28">
        <f t="shared" si="4"/>
        <v>0</v>
      </c>
      <c r="R45" s="28">
        <f t="shared" si="4"/>
        <v>0</v>
      </c>
      <c r="S45" s="28">
        <f t="shared" si="4"/>
        <v>0</v>
      </c>
      <c r="T45" s="28">
        <f t="shared" si="4"/>
        <v>0</v>
      </c>
      <c r="U45" s="28">
        <f t="shared" si="4"/>
        <v>0</v>
      </c>
      <c r="V45" s="28">
        <f t="shared" si="4"/>
        <v>0</v>
      </c>
      <c r="W45" s="28">
        <f t="shared" si="4"/>
        <v>0</v>
      </c>
      <c r="X45" s="28">
        <f t="shared" si="4"/>
        <v>0</v>
      </c>
      <c r="Y45" s="28">
        <f t="shared" si="4"/>
        <v>0</v>
      </c>
      <c r="Z45" s="28">
        <f t="shared" si="4"/>
        <v>0</v>
      </c>
      <c r="AA45" s="28">
        <f t="shared" si="4"/>
        <v>0</v>
      </c>
      <c r="AB45" s="28">
        <f t="shared" si="4"/>
        <v>0</v>
      </c>
      <c r="AC45" s="28">
        <f t="shared" si="4"/>
        <v>0</v>
      </c>
      <c r="AD45" s="28">
        <f t="shared" si="4"/>
        <v>0</v>
      </c>
      <c r="AE45" s="28">
        <f t="shared" si="4"/>
        <v>0</v>
      </c>
      <c r="AF45" s="28">
        <f t="shared" si="4"/>
        <v>0</v>
      </c>
      <c r="AG45" s="28">
        <f t="shared" si="4"/>
        <v>0</v>
      </c>
      <c r="AH45" s="28">
        <f t="shared" si="4"/>
        <v>0</v>
      </c>
      <c r="AI45" s="28">
        <f t="shared" si="4"/>
        <v>0</v>
      </c>
      <c r="AJ45" s="28">
        <f t="shared" si="4"/>
        <v>0</v>
      </c>
      <c r="AK45" s="28">
        <f t="shared" si="4"/>
        <v>0</v>
      </c>
      <c r="AL45" s="28">
        <f t="shared" si="4"/>
        <v>0</v>
      </c>
      <c r="AM45" s="28">
        <f t="shared" si="4"/>
        <v>0</v>
      </c>
      <c r="AN45" s="28">
        <f t="shared" si="4"/>
        <v>0</v>
      </c>
      <c r="AO45" s="28">
        <f t="shared" si="4"/>
        <v>0</v>
      </c>
      <c r="AP45" s="28">
        <f t="shared" si="4"/>
        <v>0</v>
      </c>
      <c r="AQ45" s="28">
        <f t="shared" si="4"/>
        <v>0</v>
      </c>
      <c r="AR45" s="28">
        <f t="shared" si="4"/>
        <v>0</v>
      </c>
      <c r="AS45" s="28">
        <f t="shared" si="4"/>
        <v>0</v>
      </c>
      <c r="AT45" s="28">
        <f t="shared" si="4"/>
        <v>0</v>
      </c>
      <c r="AU45" s="28">
        <f t="shared" si="4"/>
        <v>0</v>
      </c>
    </row>
    <row r="46" spans="2:47">
      <c r="B46" s="27" t="s">
        <v>392</v>
      </c>
      <c r="C46" s="28" t="s">
        <v>498</v>
      </c>
      <c r="D46" s="28">
        <f t="shared" si="4"/>
        <v>0</v>
      </c>
      <c r="E46" s="28">
        <f t="shared" si="4"/>
        <v>0</v>
      </c>
      <c r="F46" s="28">
        <f t="shared" si="4"/>
        <v>0</v>
      </c>
      <c r="G46" s="28">
        <f t="shared" si="4"/>
        <v>0</v>
      </c>
      <c r="H46" s="28">
        <f t="shared" si="4"/>
        <v>0</v>
      </c>
      <c r="I46" s="28">
        <f t="shared" si="4"/>
        <v>0</v>
      </c>
      <c r="J46" s="28">
        <f t="shared" si="4"/>
        <v>0</v>
      </c>
      <c r="K46" s="28">
        <f t="shared" si="4"/>
        <v>0</v>
      </c>
      <c r="L46" s="28">
        <f t="shared" si="4"/>
        <v>0</v>
      </c>
      <c r="M46" s="28">
        <f t="shared" si="4"/>
        <v>0</v>
      </c>
      <c r="N46" s="28">
        <f t="shared" si="4"/>
        <v>0</v>
      </c>
      <c r="O46" s="28">
        <f t="shared" si="4"/>
        <v>0</v>
      </c>
      <c r="P46" s="28">
        <f t="shared" si="4"/>
        <v>0</v>
      </c>
      <c r="Q46" s="28">
        <f t="shared" si="4"/>
        <v>0</v>
      </c>
      <c r="R46" s="28">
        <f t="shared" si="4"/>
        <v>0</v>
      </c>
      <c r="S46" s="28">
        <f t="shared" si="4"/>
        <v>0</v>
      </c>
      <c r="T46" s="28">
        <f t="shared" si="4"/>
        <v>0</v>
      </c>
      <c r="U46" s="28">
        <f t="shared" si="4"/>
        <v>0</v>
      </c>
      <c r="V46" s="28">
        <f t="shared" si="4"/>
        <v>0</v>
      </c>
      <c r="W46" s="28">
        <f t="shared" si="4"/>
        <v>0</v>
      </c>
      <c r="X46" s="28">
        <f t="shared" si="4"/>
        <v>0</v>
      </c>
      <c r="Y46" s="28">
        <f t="shared" si="4"/>
        <v>0</v>
      </c>
      <c r="Z46" s="28">
        <f t="shared" si="4"/>
        <v>0</v>
      </c>
      <c r="AA46" s="28">
        <f t="shared" si="4"/>
        <v>0</v>
      </c>
      <c r="AB46" s="28">
        <f t="shared" si="4"/>
        <v>0</v>
      </c>
      <c r="AC46" s="28">
        <f t="shared" si="4"/>
        <v>0</v>
      </c>
      <c r="AD46" s="28">
        <f t="shared" si="4"/>
        <v>0</v>
      </c>
      <c r="AE46" s="28">
        <f t="shared" si="4"/>
        <v>0</v>
      </c>
      <c r="AF46" s="28">
        <f t="shared" si="4"/>
        <v>0</v>
      </c>
      <c r="AG46" s="28">
        <f t="shared" si="4"/>
        <v>0</v>
      </c>
      <c r="AH46" s="28">
        <f t="shared" si="4"/>
        <v>0</v>
      </c>
      <c r="AI46" s="28">
        <f t="shared" si="4"/>
        <v>0</v>
      </c>
      <c r="AJ46" s="28">
        <f t="shared" si="4"/>
        <v>0</v>
      </c>
      <c r="AK46" s="28">
        <f t="shared" si="4"/>
        <v>0</v>
      </c>
      <c r="AL46" s="28">
        <f t="shared" si="4"/>
        <v>0</v>
      </c>
      <c r="AM46" s="28">
        <f t="shared" si="4"/>
        <v>0</v>
      </c>
      <c r="AN46" s="28">
        <f t="shared" si="4"/>
        <v>0</v>
      </c>
      <c r="AO46" s="28">
        <f t="shared" si="4"/>
        <v>0</v>
      </c>
      <c r="AP46" s="28">
        <f t="shared" si="4"/>
        <v>0</v>
      </c>
      <c r="AQ46" s="28">
        <f t="shared" si="4"/>
        <v>0</v>
      </c>
      <c r="AR46" s="28">
        <f t="shared" si="4"/>
        <v>0</v>
      </c>
      <c r="AS46" s="28">
        <f t="shared" si="4"/>
        <v>0</v>
      </c>
      <c r="AT46" s="28">
        <f t="shared" si="4"/>
        <v>0</v>
      </c>
      <c r="AU46" s="28">
        <f t="shared" si="4"/>
        <v>0</v>
      </c>
    </row>
    <row r="47" spans="2:47">
      <c r="B47" s="27" t="s">
        <v>393</v>
      </c>
      <c r="C47" s="28" t="s">
        <v>498</v>
      </c>
      <c r="D47" s="28">
        <f t="shared" si="4"/>
        <v>0</v>
      </c>
      <c r="E47" s="28">
        <f t="shared" si="4"/>
        <v>0</v>
      </c>
      <c r="F47" s="28">
        <f t="shared" si="4"/>
        <v>0</v>
      </c>
      <c r="G47" s="28">
        <f t="shared" si="4"/>
        <v>0</v>
      </c>
      <c r="H47" s="28">
        <f t="shared" si="4"/>
        <v>0</v>
      </c>
      <c r="I47" s="28">
        <f t="shared" si="4"/>
        <v>0</v>
      </c>
      <c r="J47" s="28">
        <f t="shared" si="4"/>
        <v>0</v>
      </c>
      <c r="K47" s="28">
        <f t="shared" si="4"/>
        <v>0</v>
      </c>
      <c r="L47" s="28">
        <f t="shared" si="4"/>
        <v>0</v>
      </c>
      <c r="M47" s="28">
        <f t="shared" si="4"/>
        <v>0</v>
      </c>
      <c r="N47" s="28">
        <f t="shared" si="4"/>
        <v>0</v>
      </c>
      <c r="O47" s="28">
        <f t="shared" si="4"/>
        <v>0</v>
      </c>
      <c r="P47" s="28">
        <f t="shared" si="4"/>
        <v>0</v>
      </c>
      <c r="Q47" s="28">
        <f t="shared" si="4"/>
        <v>0</v>
      </c>
      <c r="R47" s="28">
        <f t="shared" si="4"/>
        <v>0</v>
      </c>
      <c r="S47" s="28">
        <f t="shared" si="4"/>
        <v>0</v>
      </c>
      <c r="T47" s="28">
        <f t="shared" si="4"/>
        <v>0</v>
      </c>
      <c r="U47" s="28">
        <f t="shared" si="4"/>
        <v>0</v>
      </c>
      <c r="V47" s="28">
        <f t="shared" si="4"/>
        <v>0</v>
      </c>
      <c r="W47" s="28">
        <f t="shared" si="4"/>
        <v>0</v>
      </c>
      <c r="X47" s="28">
        <f t="shared" si="4"/>
        <v>0</v>
      </c>
      <c r="Y47" s="28">
        <f t="shared" si="4"/>
        <v>0</v>
      </c>
      <c r="Z47" s="28">
        <f t="shared" si="4"/>
        <v>0</v>
      </c>
      <c r="AA47" s="28">
        <f t="shared" si="4"/>
        <v>0</v>
      </c>
      <c r="AB47" s="28">
        <f t="shared" si="4"/>
        <v>0</v>
      </c>
      <c r="AC47" s="28">
        <f t="shared" si="4"/>
        <v>0</v>
      </c>
      <c r="AD47" s="28">
        <f t="shared" si="4"/>
        <v>0</v>
      </c>
      <c r="AE47" s="28">
        <f t="shared" si="4"/>
        <v>0</v>
      </c>
      <c r="AF47" s="28">
        <f t="shared" si="4"/>
        <v>0</v>
      </c>
      <c r="AG47" s="28">
        <f t="shared" si="4"/>
        <v>0</v>
      </c>
      <c r="AH47" s="28">
        <f t="shared" si="4"/>
        <v>0</v>
      </c>
      <c r="AI47" s="28">
        <f t="shared" si="4"/>
        <v>0</v>
      </c>
      <c r="AJ47" s="28">
        <f t="shared" si="4"/>
        <v>0</v>
      </c>
      <c r="AK47" s="28">
        <f t="shared" si="4"/>
        <v>0</v>
      </c>
      <c r="AL47" s="28">
        <f t="shared" si="4"/>
        <v>0</v>
      </c>
      <c r="AM47" s="28">
        <f t="shared" si="4"/>
        <v>0</v>
      </c>
      <c r="AN47" s="28">
        <f t="shared" si="4"/>
        <v>0</v>
      </c>
      <c r="AO47" s="28">
        <f t="shared" si="4"/>
        <v>0</v>
      </c>
      <c r="AP47" s="28">
        <f t="shared" si="4"/>
        <v>0</v>
      </c>
      <c r="AQ47" s="28">
        <f t="shared" si="4"/>
        <v>0</v>
      </c>
      <c r="AR47" s="28">
        <f t="shared" si="4"/>
        <v>0</v>
      </c>
      <c r="AS47" s="28">
        <f t="shared" si="4"/>
        <v>0</v>
      </c>
      <c r="AT47" s="28">
        <f t="shared" si="4"/>
        <v>0</v>
      </c>
      <c r="AU47" s="28">
        <f t="shared" si="4"/>
        <v>0</v>
      </c>
    </row>
    <row r="48" spans="2:47">
      <c r="B48" s="27" t="s">
        <v>394</v>
      </c>
      <c r="C48" s="28" t="s">
        <v>498</v>
      </c>
      <c r="D48" s="28">
        <f t="shared" si="4"/>
        <v>0</v>
      </c>
      <c r="E48" s="28">
        <f t="shared" si="4"/>
        <v>0</v>
      </c>
      <c r="F48" s="28">
        <f t="shared" si="4"/>
        <v>0</v>
      </c>
      <c r="G48" s="28">
        <f t="shared" si="4"/>
        <v>0</v>
      </c>
      <c r="H48" s="28">
        <f t="shared" si="4"/>
        <v>0</v>
      </c>
      <c r="I48" s="28">
        <f t="shared" si="4"/>
        <v>0</v>
      </c>
      <c r="J48" s="28">
        <f t="shared" si="4"/>
        <v>0</v>
      </c>
      <c r="K48" s="28">
        <f t="shared" si="4"/>
        <v>0</v>
      </c>
      <c r="L48" s="28">
        <f t="shared" si="4"/>
        <v>0</v>
      </c>
      <c r="M48" s="28">
        <f t="shared" si="4"/>
        <v>0</v>
      </c>
      <c r="N48" s="28">
        <f t="shared" si="4"/>
        <v>0</v>
      </c>
      <c r="O48" s="28">
        <f t="shared" si="4"/>
        <v>0</v>
      </c>
      <c r="P48" s="28">
        <f t="shared" si="4"/>
        <v>0</v>
      </c>
      <c r="Q48" s="28">
        <f t="shared" si="4"/>
        <v>0</v>
      </c>
      <c r="R48" s="28">
        <f t="shared" si="4"/>
        <v>0</v>
      </c>
      <c r="S48" s="28">
        <f t="shared" si="4"/>
        <v>0</v>
      </c>
      <c r="T48" s="28">
        <f t="shared" si="4"/>
        <v>0</v>
      </c>
      <c r="U48" s="28">
        <f t="shared" si="4"/>
        <v>0</v>
      </c>
      <c r="V48" s="28">
        <f t="shared" si="4"/>
        <v>0</v>
      </c>
      <c r="W48" s="28">
        <f t="shared" si="4"/>
        <v>0</v>
      </c>
      <c r="X48" s="28">
        <f t="shared" si="4"/>
        <v>0</v>
      </c>
      <c r="Y48" s="28">
        <f t="shared" si="4"/>
        <v>0</v>
      </c>
      <c r="Z48" s="28">
        <f t="shared" si="4"/>
        <v>0</v>
      </c>
      <c r="AA48" s="28">
        <f t="shared" si="4"/>
        <v>0</v>
      </c>
      <c r="AB48" s="28">
        <f t="shared" si="4"/>
        <v>0</v>
      </c>
      <c r="AC48" s="28">
        <f t="shared" si="4"/>
        <v>0</v>
      </c>
      <c r="AD48" s="28">
        <f t="shared" si="4"/>
        <v>0</v>
      </c>
      <c r="AE48" s="28">
        <f t="shared" si="4"/>
        <v>0</v>
      </c>
      <c r="AF48" s="28">
        <f t="shared" si="4"/>
        <v>0</v>
      </c>
      <c r="AG48" s="28">
        <f t="shared" si="4"/>
        <v>0</v>
      </c>
      <c r="AH48" s="28">
        <f t="shared" si="4"/>
        <v>0</v>
      </c>
      <c r="AI48" s="28">
        <f t="shared" si="4"/>
        <v>0</v>
      </c>
      <c r="AJ48" s="28">
        <f t="shared" si="4"/>
        <v>0</v>
      </c>
      <c r="AK48" s="28">
        <f t="shared" si="4"/>
        <v>0</v>
      </c>
      <c r="AL48" s="28">
        <f t="shared" si="4"/>
        <v>0</v>
      </c>
      <c r="AM48" s="28">
        <f t="shared" ref="AM48:AU48" si="5">+AM14-AM31</f>
        <v>0</v>
      </c>
      <c r="AN48" s="28">
        <f t="shared" si="5"/>
        <v>0</v>
      </c>
      <c r="AO48" s="28">
        <f t="shared" si="5"/>
        <v>0</v>
      </c>
      <c r="AP48" s="28">
        <f t="shared" si="5"/>
        <v>0</v>
      </c>
      <c r="AQ48" s="28">
        <f t="shared" si="5"/>
        <v>0</v>
      </c>
      <c r="AR48" s="28">
        <f t="shared" si="5"/>
        <v>0</v>
      </c>
      <c r="AS48" s="28">
        <f t="shared" si="5"/>
        <v>0</v>
      </c>
      <c r="AT48" s="28">
        <f t="shared" si="5"/>
        <v>0</v>
      </c>
      <c r="AU48" s="28">
        <f t="shared" si="5"/>
        <v>0</v>
      </c>
    </row>
    <row r="49" spans="2:47">
      <c r="B49" s="27" t="s">
        <v>395</v>
      </c>
      <c r="C49" s="28" t="s">
        <v>498</v>
      </c>
      <c r="D49" s="28">
        <f t="shared" ref="D49:AU50" si="6">+D15-D32</f>
        <v>0</v>
      </c>
      <c r="E49" s="28">
        <f t="shared" si="6"/>
        <v>0</v>
      </c>
      <c r="F49" s="28">
        <f t="shared" si="6"/>
        <v>0</v>
      </c>
      <c r="G49" s="28">
        <f t="shared" si="6"/>
        <v>0</v>
      </c>
      <c r="H49" s="28">
        <f t="shared" si="6"/>
        <v>0</v>
      </c>
      <c r="I49" s="28">
        <f t="shared" si="6"/>
        <v>0</v>
      </c>
      <c r="J49" s="28">
        <f t="shared" si="6"/>
        <v>0</v>
      </c>
      <c r="K49" s="28">
        <f t="shared" si="6"/>
        <v>0</v>
      </c>
      <c r="L49" s="28">
        <f t="shared" si="6"/>
        <v>0</v>
      </c>
      <c r="M49" s="28">
        <f t="shared" si="6"/>
        <v>0</v>
      </c>
      <c r="N49" s="28">
        <f t="shared" si="6"/>
        <v>0</v>
      </c>
      <c r="O49" s="28">
        <f t="shared" si="6"/>
        <v>0</v>
      </c>
      <c r="P49" s="28">
        <f t="shared" si="6"/>
        <v>0</v>
      </c>
      <c r="Q49" s="28">
        <f t="shared" si="6"/>
        <v>0</v>
      </c>
      <c r="R49" s="28">
        <f t="shared" si="6"/>
        <v>0</v>
      </c>
      <c r="S49" s="28">
        <f t="shared" si="6"/>
        <v>0</v>
      </c>
      <c r="T49" s="28">
        <f t="shared" si="6"/>
        <v>0</v>
      </c>
      <c r="U49" s="28">
        <f t="shared" si="6"/>
        <v>0</v>
      </c>
      <c r="V49" s="28">
        <f t="shared" si="6"/>
        <v>0</v>
      </c>
      <c r="W49" s="28">
        <f t="shared" si="6"/>
        <v>0</v>
      </c>
      <c r="X49" s="28">
        <f t="shared" si="6"/>
        <v>0</v>
      </c>
      <c r="Y49" s="28">
        <f t="shared" si="6"/>
        <v>0</v>
      </c>
      <c r="Z49" s="28">
        <f t="shared" si="6"/>
        <v>0</v>
      </c>
      <c r="AA49" s="28">
        <f t="shared" si="6"/>
        <v>0</v>
      </c>
      <c r="AB49" s="28">
        <f t="shared" si="6"/>
        <v>0</v>
      </c>
      <c r="AC49" s="28">
        <f t="shared" si="6"/>
        <v>0</v>
      </c>
      <c r="AD49" s="28">
        <f t="shared" si="6"/>
        <v>0</v>
      </c>
      <c r="AE49" s="28">
        <f t="shared" si="6"/>
        <v>0</v>
      </c>
      <c r="AF49" s="28">
        <f t="shared" si="6"/>
        <v>0</v>
      </c>
      <c r="AG49" s="28">
        <f t="shared" si="6"/>
        <v>0</v>
      </c>
      <c r="AH49" s="28">
        <f t="shared" si="6"/>
        <v>0</v>
      </c>
      <c r="AI49" s="28">
        <f t="shared" si="6"/>
        <v>0</v>
      </c>
      <c r="AJ49" s="28">
        <f t="shared" si="6"/>
        <v>0</v>
      </c>
      <c r="AK49" s="28">
        <f t="shared" si="6"/>
        <v>0</v>
      </c>
      <c r="AL49" s="28">
        <f t="shared" si="6"/>
        <v>0</v>
      </c>
      <c r="AM49" s="28">
        <f t="shared" si="6"/>
        <v>0</v>
      </c>
      <c r="AN49" s="28">
        <f t="shared" si="6"/>
        <v>0</v>
      </c>
      <c r="AO49" s="28">
        <f t="shared" si="6"/>
        <v>0</v>
      </c>
      <c r="AP49" s="28">
        <f t="shared" si="6"/>
        <v>0</v>
      </c>
      <c r="AQ49" s="28">
        <f t="shared" si="6"/>
        <v>0</v>
      </c>
      <c r="AR49" s="28">
        <f t="shared" si="6"/>
        <v>0</v>
      </c>
      <c r="AS49" s="28">
        <f t="shared" si="6"/>
        <v>0</v>
      </c>
      <c r="AT49" s="28">
        <f t="shared" si="6"/>
        <v>0</v>
      </c>
      <c r="AU49" s="28">
        <f t="shared" si="6"/>
        <v>0</v>
      </c>
    </row>
    <row r="50" spans="2:47">
      <c r="B50" s="27" t="s">
        <v>396</v>
      </c>
      <c r="C50" s="28" t="s">
        <v>498</v>
      </c>
      <c r="D50" s="28">
        <f t="shared" si="6"/>
        <v>0</v>
      </c>
      <c r="E50" s="28">
        <f t="shared" si="6"/>
        <v>0</v>
      </c>
      <c r="F50" s="28">
        <f t="shared" si="6"/>
        <v>0</v>
      </c>
      <c r="G50" s="28">
        <f t="shared" si="6"/>
        <v>0</v>
      </c>
      <c r="H50" s="28">
        <f t="shared" si="6"/>
        <v>0</v>
      </c>
      <c r="I50" s="28">
        <f t="shared" si="6"/>
        <v>0</v>
      </c>
      <c r="J50" s="28">
        <f t="shared" si="6"/>
        <v>0</v>
      </c>
      <c r="K50" s="28">
        <f t="shared" si="6"/>
        <v>0</v>
      </c>
      <c r="L50" s="28">
        <f t="shared" si="6"/>
        <v>0</v>
      </c>
      <c r="M50" s="28">
        <f t="shared" si="6"/>
        <v>0</v>
      </c>
      <c r="N50" s="28">
        <f t="shared" si="6"/>
        <v>0</v>
      </c>
      <c r="O50" s="28">
        <f t="shared" si="6"/>
        <v>0</v>
      </c>
      <c r="P50" s="28">
        <f t="shared" si="6"/>
        <v>0</v>
      </c>
      <c r="Q50" s="28">
        <f t="shared" si="6"/>
        <v>0</v>
      </c>
      <c r="R50" s="28">
        <f t="shared" si="6"/>
        <v>0</v>
      </c>
      <c r="S50" s="28">
        <f t="shared" si="6"/>
        <v>0</v>
      </c>
      <c r="T50" s="28">
        <f t="shared" si="6"/>
        <v>0</v>
      </c>
      <c r="U50" s="28">
        <f t="shared" si="6"/>
        <v>0</v>
      </c>
      <c r="V50" s="28">
        <f t="shared" si="6"/>
        <v>0</v>
      </c>
      <c r="W50" s="28">
        <f t="shared" si="6"/>
        <v>0</v>
      </c>
      <c r="X50" s="28">
        <f t="shared" si="6"/>
        <v>0</v>
      </c>
      <c r="Y50" s="28">
        <f t="shared" si="6"/>
        <v>0</v>
      </c>
      <c r="Z50" s="28">
        <f t="shared" si="6"/>
        <v>0</v>
      </c>
      <c r="AA50" s="28">
        <f t="shared" si="6"/>
        <v>0</v>
      </c>
      <c r="AB50" s="28">
        <f t="shared" si="6"/>
        <v>0</v>
      </c>
      <c r="AC50" s="28">
        <f t="shared" si="6"/>
        <v>0</v>
      </c>
      <c r="AD50" s="28">
        <f t="shared" si="6"/>
        <v>0</v>
      </c>
      <c r="AE50" s="28">
        <f t="shared" si="6"/>
        <v>0</v>
      </c>
      <c r="AF50" s="28">
        <f t="shared" si="6"/>
        <v>0</v>
      </c>
      <c r="AG50" s="28">
        <f t="shared" si="6"/>
        <v>0</v>
      </c>
      <c r="AH50" s="28">
        <f t="shared" si="6"/>
        <v>0</v>
      </c>
      <c r="AI50" s="28">
        <f t="shared" si="6"/>
        <v>0</v>
      </c>
      <c r="AJ50" s="28">
        <f t="shared" si="6"/>
        <v>0</v>
      </c>
      <c r="AK50" s="28">
        <f t="shared" si="6"/>
        <v>0</v>
      </c>
      <c r="AL50" s="28">
        <f t="shared" si="6"/>
        <v>0</v>
      </c>
      <c r="AM50" s="28">
        <f t="shared" si="6"/>
        <v>0</v>
      </c>
      <c r="AN50" s="28">
        <f t="shared" si="6"/>
        <v>0</v>
      </c>
      <c r="AO50" s="28">
        <f t="shared" si="6"/>
        <v>0</v>
      </c>
      <c r="AP50" s="28">
        <f t="shared" si="6"/>
        <v>0</v>
      </c>
      <c r="AQ50" s="28">
        <f t="shared" si="6"/>
        <v>0</v>
      </c>
      <c r="AR50" s="28">
        <f t="shared" si="6"/>
        <v>0</v>
      </c>
      <c r="AS50" s="28">
        <f t="shared" si="6"/>
        <v>0</v>
      </c>
      <c r="AT50" s="28">
        <f t="shared" si="6"/>
        <v>0</v>
      </c>
      <c r="AU50" s="28">
        <f t="shared" si="6"/>
        <v>0</v>
      </c>
    </row>
    <row r="51" spans="2:47">
      <c r="B51" s="27" t="s">
        <v>501</v>
      </c>
      <c r="C51" s="29" t="s">
        <v>498</v>
      </c>
      <c r="D51" s="30">
        <f t="shared" ref="D51:AU51" si="7">SUM(D37:D50)</f>
        <v>0</v>
      </c>
      <c r="E51" s="30">
        <f t="shared" si="7"/>
        <v>0</v>
      </c>
      <c r="F51" s="30">
        <f t="shared" si="7"/>
        <v>0</v>
      </c>
      <c r="G51" s="30">
        <f t="shared" si="7"/>
        <v>0</v>
      </c>
      <c r="H51" s="30">
        <f t="shared" si="7"/>
        <v>0</v>
      </c>
      <c r="I51" s="30">
        <f t="shared" si="7"/>
        <v>0</v>
      </c>
      <c r="J51" s="30">
        <f t="shared" si="7"/>
        <v>0</v>
      </c>
      <c r="K51" s="30">
        <f t="shared" si="7"/>
        <v>0</v>
      </c>
      <c r="L51" s="30">
        <f t="shared" si="7"/>
        <v>0</v>
      </c>
      <c r="M51" s="30">
        <f t="shared" si="7"/>
        <v>0</v>
      </c>
      <c r="N51" s="30">
        <f t="shared" si="7"/>
        <v>0</v>
      </c>
      <c r="O51" s="30">
        <f t="shared" si="7"/>
        <v>0</v>
      </c>
      <c r="P51" s="30">
        <f t="shared" si="7"/>
        <v>20.566578713609488</v>
      </c>
      <c r="Q51" s="30">
        <f t="shared" si="7"/>
        <v>29.23235404213483</v>
      </c>
      <c r="R51" s="30">
        <f t="shared" si="7"/>
        <v>41.503108381293714</v>
      </c>
      <c r="S51" s="30">
        <f t="shared" si="7"/>
        <v>58.817064841670799</v>
      </c>
      <c r="T51" s="30">
        <f t="shared" si="7"/>
        <v>83.437757921754383</v>
      </c>
      <c r="U51" s="30">
        <f t="shared" si="7"/>
        <v>117.95259622953017</v>
      </c>
      <c r="V51" s="30">
        <f t="shared" si="7"/>
        <v>166.57750443169789</v>
      </c>
      <c r="W51" s="30">
        <f t="shared" si="7"/>
        <v>234.16866383719025</v>
      </c>
      <c r="X51" s="30">
        <f t="shared" si="7"/>
        <v>328.9262768541812</v>
      </c>
      <c r="Y51" s="30">
        <f t="shared" si="7"/>
        <v>460.00794668690651</v>
      </c>
      <c r="Z51" s="30">
        <f t="shared" si="7"/>
        <v>639.94271286207368</v>
      </c>
      <c r="AA51" s="30">
        <f t="shared" si="7"/>
        <v>885.53178727232444</v>
      </c>
      <c r="AB51" s="30">
        <f t="shared" si="7"/>
        <v>1216.3430519191752</v>
      </c>
      <c r="AC51" s="30">
        <f t="shared" si="7"/>
        <v>1655.2476385096234</v>
      </c>
      <c r="AD51" s="30">
        <f t="shared" si="7"/>
        <v>2224.1484700696747</v>
      </c>
      <c r="AE51" s="30">
        <f t="shared" si="7"/>
        <v>2943.4944977005653</v>
      </c>
      <c r="AF51" s="30">
        <f t="shared" si="7"/>
        <v>3823.8553282704088</v>
      </c>
      <c r="AG51" s="30">
        <f t="shared" si="7"/>
        <v>4859.4387150492257</v>
      </c>
      <c r="AH51" s="30">
        <f t="shared" si="7"/>
        <v>6024.8643697546649</v>
      </c>
      <c r="AI51" s="30">
        <f t="shared" si="7"/>
        <v>7280.0688358261541</v>
      </c>
      <c r="AJ51" s="30">
        <f t="shared" si="7"/>
        <v>8549.703381653555</v>
      </c>
      <c r="AK51" s="30">
        <f t="shared" si="7"/>
        <v>8615.5340729471063</v>
      </c>
      <c r="AL51" s="30">
        <f t="shared" si="7"/>
        <v>8680.4849810970336</v>
      </c>
      <c r="AM51" s="30">
        <f t="shared" si="7"/>
        <v>8746.316608525347</v>
      </c>
      <c r="AN51" s="30">
        <f t="shared" si="7"/>
        <v>8813.0226593396947</v>
      </c>
      <c r="AO51" s="30">
        <f t="shared" si="7"/>
        <v>8880.5974900195288</v>
      </c>
      <c r="AP51" s="30">
        <f t="shared" si="7"/>
        <v>8949.0360996653908</v>
      </c>
      <c r="AQ51" s="30">
        <f t="shared" si="7"/>
        <v>9018.3341198091948</v>
      </c>
      <c r="AR51" s="30">
        <f t="shared" si="7"/>
        <v>9088.4878038099414</v>
      </c>
      <c r="AS51" s="30">
        <f t="shared" si="7"/>
        <v>9159.4940158593963</v>
      </c>
      <c r="AT51" s="30">
        <f t="shared" si="7"/>
        <v>9231.3502196236805</v>
      </c>
      <c r="AU51" s="30">
        <f t="shared" si="7"/>
        <v>9304.0544665477646</v>
      </c>
    </row>
    <row r="53" spans="2:47">
      <c r="B53" s="24" t="s">
        <v>504</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505</v>
      </c>
      <c r="C54" s="28" t="s">
        <v>506</v>
      </c>
      <c r="D54" s="28">
        <v>28747.905087065279</v>
      </c>
      <c r="E54" s="28">
        <v>29368.753689305722</v>
      </c>
      <c r="F54" s="28">
        <v>29852.434374448207</v>
      </c>
      <c r="G54" s="28">
        <v>26150.981762716165</v>
      </c>
      <c r="H54" s="28">
        <v>29019.460664768387</v>
      </c>
      <c r="I54" s="28">
        <v>30496.983965329564</v>
      </c>
      <c r="J54" s="28">
        <v>33699.788793828935</v>
      </c>
      <c r="K54" s="28">
        <v>34841.488094018365</v>
      </c>
      <c r="L54" s="28">
        <v>35926.404787175088</v>
      </c>
      <c r="M54" s="28">
        <v>37031.465360451461</v>
      </c>
      <c r="N54" s="28">
        <v>38091.239129802678</v>
      </c>
      <c r="O54" s="28">
        <v>39206.3033104567</v>
      </c>
      <c r="P54" s="28">
        <v>40251.68180794514</v>
      </c>
      <c r="Q54" s="28">
        <v>41134.97895312449</v>
      </c>
      <c r="R54" s="28">
        <v>42073.926446173253</v>
      </c>
      <c r="S54" s="28">
        <v>42961.459184298947</v>
      </c>
      <c r="T54" s="28">
        <v>44037.517792823804</v>
      </c>
      <c r="U54" s="28">
        <v>44949.26181889249</v>
      </c>
      <c r="V54" s="28">
        <v>45860.405692928623</v>
      </c>
      <c r="W54" s="28">
        <v>46620.441823176021</v>
      </c>
      <c r="X54" s="28">
        <v>47537.004653370976</v>
      </c>
      <c r="Y54" s="28">
        <v>48328.946525605286</v>
      </c>
      <c r="Z54" s="28">
        <v>49022.716154384856</v>
      </c>
      <c r="AA54" s="28">
        <v>49696.81962354725</v>
      </c>
      <c r="AB54" s="28">
        <v>50358.158793252005</v>
      </c>
      <c r="AC54" s="28">
        <v>50988.125709715343</v>
      </c>
      <c r="AD54" s="28">
        <v>51500.10248598137</v>
      </c>
      <c r="AE54" s="28">
        <v>51920.383517062233</v>
      </c>
      <c r="AF54" s="28">
        <v>52192.352298766113</v>
      </c>
      <c r="AG54" s="28">
        <v>52307.515969643333</v>
      </c>
      <c r="AH54" s="28">
        <v>52261.596851607777</v>
      </c>
      <c r="AI54" s="28">
        <v>52125.703666125213</v>
      </c>
      <c r="AJ54" s="28">
        <v>51556.45988821971</v>
      </c>
      <c r="AK54" s="28">
        <v>50817.760419192404</v>
      </c>
      <c r="AL54" s="28">
        <v>49968.171858875459</v>
      </c>
      <c r="AM54" s="28">
        <v>48955.401745879906</v>
      </c>
      <c r="AN54" s="28">
        <v>47784.886847730981</v>
      </c>
      <c r="AO54" s="28">
        <v>46473.109359857481</v>
      </c>
      <c r="AP54" s="28">
        <v>45048.247879983152</v>
      </c>
      <c r="AQ54" s="28">
        <v>43548.470928100593</v>
      </c>
      <c r="AR54" s="28">
        <v>42018.281399250853</v>
      </c>
      <c r="AS54" s="28">
        <v>40503.584122476284</v>
      </c>
      <c r="AT54" s="28">
        <v>39046.762190838053</v>
      </c>
      <c r="AU54" s="28">
        <v>37682.870929154182</v>
      </c>
    </row>
    <row r="56" spans="2:47">
      <c r="B56" s="24" t="s">
        <v>507</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505</v>
      </c>
      <c r="C57" s="28" t="s">
        <v>506</v>
      </c>
      <c r="D57" s="28">
        <v>28747.905087065279</v>
      </c>
      <c r="E57" s="28">
        <v>29368.753689305722</v>
      </c>
      <c r="F57" s="28">
        <v>29852.434374448207</v>
      </c>
      <c r="G57" s="28">
        <v>26150.981762716165</v>
      </c>
      <c r="H57" s="28">
        <v>29019.460664768387</v>
      </c>
      <c r="I57" s="28">
        <v>30496.983965329564</v>
      </c>
      <c r="J57" s="28">
        <v>33699.788793828935</v>
      </c>
      <c r="K57" s="28">
        <v>34841.488094018365</v>
      </c>
      <c r="L57" s="28">
        <v>35926.404787175088</v>
      </c>
      <c r="M57" s="28">
        <v>37031.465360451461</v>
      </c>
      <c r="N57" s="28">
        <v>38091.239129802678</v>
      </c>
      <c r="O57" s="28">
        <v>39206.3033104567</v>
      </c>
      <c r="P57" s="28">
        <v>40245.303175078392</v>
      </c>
      <c r="Q57" s="28">
        <v>41125.912668602294</v>
      </c>
      <c r="R57" s="28">
        <v>42061.05444179762</v>
      </c>
      <c r="S57" s="28">
        <v>42943.217333374247</v>
      </c>
      <c r="T57" s="28">
        <v>44011.639943502392</v>
      </c>
      <c r="U57" s="28">
        <v>44912.679346060955</v>
      </c>
      <c r="V57" s="28">
        <v>45808.742421199036</v>
      </c>
      <c r="W57" s="28">
        <v>46547.815454137475</v>
      </c>
      <c r="X57" s="28">
        <v>47434.989632326578</v>
      </c>
      <c r="Y57" s="28">
        <v>48186.2771079757</v>
      </c>
      <c r="Z57" s="28">
        <v>48824.240769735756</v>
      </c>
      <c r="AA57" s="28">
        <v>49422.175880341194</v>
      </c>
      <c r="AB57" s="28">
        <v>49980.915408425863</v>
      </c>
      <c r="AC57" s="28">
        <v>50474.758020483569</v>
      </c>
      <c r="AD57" s="28">
        <v>50810.292735449962</v>
      </c>
      <c r="AE57" s="28">
        <v>51007.471797150931</v>
      </c>
      <c r="AF57" s="28">
        <v>51006.400584859257</v>
      </c>
      <c r="AG57" s="28">
        <v>50800.382676673107</v>
      </c>
      <c r="AH57" s="28">
        <v>50393.011977974813</v>
      </c>
      <c r="AI57" s="28">
        <v>49867.822713000067</v>
      </c>
      <c r="AJ57" s="28">
        <v>48904.807430579909</v>
      </c>
      <c r="AK57" s="28">
        <v>48145.690865594472</v>
      </c>
      <c r="AL57" s="28">
        <v>47275.958070146378</v>
      </c>
      <c r="AM57" s="28">
        <v>46242.770570854678</v>
      </c>
      <c r="AN57" s="28">
        <v>45051.567087887612</v>
      </c>
      <c r="AO57" s="28">
        <v>43718.831566986759</v>
      </c>
      <c r="AP57" s="28">
        <v>42272.744156882567</v>
      </c>
      <c r="AQ57" s="28">
        <v>40751.4747324286</v>
      </c>
      <c r="AR57" s="28">
        <v>39199.52735066993</v>
      </c>
      <c r="AS57" s="28">
        <v>37662.807813205851</v>
      </c>
      <c r="AT57" s="28">
        <v>36183.699999730248</v>
      </c>
      <c r="AU57" s="28">
        <v>34797.259839396756</v>
      </c>
    </row>
    <row r="59" spans="2:47">
      <c r="B59" s="24" t="s">
        <v>585</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 t="shared" ref="D60:AU60" si="8">+D54-D57</f>
        <v>0</v>
      </c>
      <c r="E60" s="28">
        <f t="shared" si="8"/>
        <v>0</v>
      </c>
      <c r="F60" s="28">
        <f t="shared" si="8"/>
        <v>0</v>
      </c>
      <c r="G60" s="28">
        <f t="shared" si="8"/>
        <v>0</v>
      </c>
      <c r="H60" s="28">
        <f t="shared" si="8"/>
        <v>0</v>
      </c>
      <c r="I60" s="28">
        <f t="shared" si="8"/>
        <v>0</v>
      </c>
      <c r="J60" s="28">
        <f t="shared" si="8"/>
        <v>0</v>
      </c>
      <c r="K60" s="28">
        <f t="shared" si="8"/>
        <v>0</v>
      </c>
      <c r="L60" s="28">
        <f t="shared" si="8"/>
        <v>0</v>
      </c>
      <c r="M60" s="28">
        <f t="shared" si="8"/>
        <v>0</v>
      </c>
      <c r="N60" s="28">
        <f t="shared" si="8"/>
        <v>0</v>
      </c>
      <c r="O60" s="28">
        <f t="shared" si="8"/>
        <v>0</v>
      </c>
      <c r="P60" s="28">
        <f t="shared" si="8"/>
        <v>6.3786328667483758</v>
      </c>
      <c r="Q60" s="28">
        <f t="shared" si="8"/>
        <v>9.0662845221959287</v>
      </c>
      <c r="R60" s="28">
        <f t="shared" si="8"/>
        <v>12.872004375632969</v>
      </c>
      <c r="S60" s="28">
        <f t="shared" si="8"/>
        <v>18.241850924699975</v>
      </c>
      <c r="T60" s="28">
        <f t="shared" si="8"/>
        <v>25.877849321412214</v>
      </c>
      <c r="U60" s="28">
        <f t="shared" si="8"/>
        <v>36.582472831534687</v>
      </c>
      <c r="V60" s="28">
        <f t="shared" si="8"/>
        <v>51.663271729586995</v>
      </c>
      <c r="W60" s="28">
        <f t="shared" si="8"/>
        <v>72.626369038545818</v>
      </c>
      <c r="X60" s="28">
        <f t="shared" si="8"/>
        <v>102.01502104439714</v>
      </c>
      <c r="Y60" s="28">
        <f t="shared" si="8"/>
        <v>142.66941762958595</v>
      </c>
      <c r="Z60" s="28">
        <f t="shared" si="8"/>
        <v>198.47538464910031</v>
      </c>
      <c r="AA60" s="28">
        <f t="shared" si="8"/>
        <v>274.64374320605566</v>
      </c>
      <c r="AB60" s="28">
        <f t="shared" si="8"/>
        <v>377.24338482614257</v>
      </c>
      <c r="AC60" s="28">
        <f t="shared" si="8"/>
        <v>513.36768923177442</v>
      </c>
      <c r="AD60" s="28">
        <f t="shared" si="8"/>
        <v>689.80975053140719</v>
      </c>
      <c r="AE60" s="28">
        <f t="shared" si="8"/>
        <v>912.9117199113025</v>
      </c>
      <c r="AF60" s="28">
        <f t="shared" si="8"/>
        <v>1185.9517139068557</v>
      </c>
      <c r="AG60" s="28">
        <f t="shared" si="8"/>
        <v>1507.1332929702257</v>
      </c>
      <c r="AH60" s="28">
        <f t="shared" si="8"/>
        <v>1868.5848736329644</v>
      </c>
      <c r="AI60" s="28">
        <f t="shared" si="8"/>
        <v>2257.8809531251463</v>
      </c>
      <c r="AJ60" s="28">
        <f t="shared" si="8"/>
        <v>2651.6524576398006</v>
      </c>
      <c r="AK60" s="28">
        <f t="shared" si="8"/>
        <v>2672.0695535979321</v>
      </c>
      <c r="AL60" s="28">
        <f t="shared" si="8"/>
        <v>2692.213788729081</v>
      </c>
      <c r="AM60" s="28">
        <f t="shared" si="8"/>
        <v>2712.631175025228</v>
      </c>
      <c r="AN60" s="28">
        <f t="shared" si="8"/>
        <v>2733.319759843369</v>
      </c>
      <c r="AO60" s="28">
        <f t="shared" si="8"/>
        <v>2754.2777928707219</v>
      </c>
      <c r="AP60" s="28">
        <f t="shared" si="8"/>
        <v>2775.5037231005845</v>
      </c>
      <c r="AQ60" s="28">
        <f t="shared" si="8"/>
        <v>2796.9961956719926</v>
      </c>
      <c r="AR60" s="28">
        <f t="shared" si="8"/>
        <v>2818.7540485809222</v>
      </c>
      <c r="AS60" s="28">
        <f t="shared" si="8"/>
        <v>2840.7763092704336</v>
      </c>
      <c r="AT60" s="28">
        <f t="shared" si="8"/>
        <v>2863.0621911078051</v>
      </c>
      <c r="AU60" s="28">
        <f t="shared" si="8"/>
        <v>2885.6110897574254</v>
      </c>
    </row>
    <row r="62" spans="2:47">
      <c r="B62" s="24" t="s">
        <v>497</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431</v>
      </c>
      <c r="C63" s="28" t="s">
        <v>512</v>
      </c>
      <c r="D63" s="28">
        <f t="shared" ref="D63:AU63" si="9">+VLOOKUP($B63,Precios,D$62-2014,FALSE)*D37/1000000</f>
        <v>0</v>
      </c>
      <c r="E63" s="28">
        <f t="shared" si="9"/>
        <v>0</v>
      </c>
      <c r="F63" s="28">
        <f t="shared" si="9"/>
        <v>0</v>
      </c>
      <c r="G63" s="28">
        <f t="shared" si="9"/>
        <v>0</v>
      </c>
      <c r="H63" s="28">
        <f t="shared" si="9"/>
        <v>0</v>
      </c>
      <c r="I63" s="28">
        <f t="shared" si="9"/>
        <v>0</v>
      </c>
      <c r="J63" s="28">
        <f t="shared" si="9"/>
        <v>0</v>
      </c>
      <c r="K63" s="28">
        <f t="shared" si="9"/>
        <v>0</v>
      </c>
      <c r="L63" s="28">
        <f t="shared" si="9"/>
        <v>0</v>
      </c>
      <c r="M63" s="28">
        <f t="shared" si="9"/>
        <v>0</v>
      </c>
      <c r="N63" s="28">
        <f t="shared" si="9"/>
        <v>0</v>
      </c>
      <c r="O63" s="28">
        <f t="shared" si="9"/>
        <v>0</v>
      </c>
      <c r="P63" s="28">
        <f t="shared" si="9"/>
        <v>0</v>
      </c>
      <c r="Q63" s="28">
        <f t="shared" si="9"/>
        <v>0</v>
      </c>
      <c r="R63" s="28">
        <f t="shared" si="9"/>
        <v>0</v>
      </c>
      <c r="S63" s="28">
        <f t="shared" si="9"/>
        <v>0</v>
      </c>
      <c r="T63" s="28">
        <f t="shared" si="9"/>
        <v>0</v>
      </c>
      <c r="U63" s="28">
        <f t="shared" si="9"/>
        <v>0</v>
      </c>
      <c r="V63" s="28">
        <f t="shared" si="9"/>
        <v>0</v>
      </c>
      <c r="W63" s="28">
        <f t="shared" si="9"/>
        <v>0</v>
      </c>
      <c r="X63" s="28">
        <f t="shared" si="9"/>
        <v>0</v>
      </c>
      <c r="Y63" s="28">
        <f t="shared" si="9"/>
        <v>0</v>
      </c>
      <c r="Z63" s="28">
        <f t="shared" si="9"/>
        <v>0</v>
      </c>
      <c r="AA63" s="28">
        <f t="shared" si="9"/>
        <v>0</v>
      </c>
      <c r="AB63" s="28">
        <f t="shared" si="9"/>
        <v>0</v>
      </c>
      <c r="AC63" s="28">
        <f t="shared" si="9"/>
        <v>0</v>
      </c>
      <c r="AD63" s="28">
        <f t="shared" si="9"/>
        <v>0</v>
      </c>
      <c r="AE63" s="28">
        <f t="shared" si="9"/>
        <v>0</v>
      </c>
      <c r="AF63" s="28">
        <f t="shared" si="9"/>
        <v>0</v>
      </c>
      <c r="AG63" s="28">
        <f t="shared" si="9"/>
        <v>0</v>
      </c>
      <c r="AH63" s="28">
        <f t="shared" si="9"/>
        <v>0</v>
      </c>
      <c r="AI63" s="28">
        <f t="shared" si="9"/>
        <v>0</v>
      </c>
      <c r="AJ63" s="28">
        <f t="shared" si="9"/>
        <v>0</v>
      </c>
      <c r="AK63" s="28">
        <f t="shared" si="9"/>
        <v>0</v>
      </c>
      <c r="AL63" s="28">
        <f t="shared" si="9"/>
        <v>0</v>
      </c>
      <c r="AM63" s="28">
        <f t="shared" si="9"/>
        <v>0</v>
      </c>
      <c r="AN63" s="28">
        <f t="shared" si="9"/>
        <v>0</v>
      </c>
      <c r="AO63" s="28">
        <f t="shared" si="9"/>
        <v>0</v>
      </c>
      <c r="AP63" s="28">
        <f t="shared" si="9"/>
        <v>0</v>
      </c>
      <c r="AQ63" s="28">
        <f t="shared" si="9"/>
        <v>0</v>
      </c>
      <c r="AR63" s="28">
        <f t="shared" si="9"/>
        <v>0</v>
      </c>
      <c r="AS63" s="28">
        <f t="shared" si="9"/>
        <v>0</v>
      </c>
      <c r="AT63" s="28">
        <f t="shared" si="9"/>
        <v>0</v>
      </c>
      <c r="AU63" s="28">
        <f t="shared" si="9"/>
        <v>0</v>
      </c>
    </row>
    <row r="64" spans="2:47">
      <c r="B64" s="27" t="s">
        <v>384</v>
      </c>
      <c r="C64" s="28" t="s">
        <v>512</v>
      </c>
      <c r="D64" s="28">
        <f t="shared" ref="D64:AU64" si="10">+VLOOKUP($B64,Precios,D$62-2014,FALSE)*D38/1000000</f>
        <v>0</v>
      </c>
      <c r="E64" s="28">
        <f t="shared" si="10"/>
        <v>0</v>
      </c>
      <c r="F64" s="28">
        <f t="shared" si="10"/>
        <v>0</v>
      </c>
      <c r="G64" s="28">
        <f t="shared" si="10"/>
        <v>0</v>
      </c>
      <c r="H64" s="28">
        <f t="shared" si="10"/>
        <v>0</v>
      </c>
      <c r="I64" s="28">
        <f t="shared" si="10"/>
        <v>0</v>
      </c>
      <c r="J64" s="28">
        <f t="shared" si="10"/>
        <v>0</v>
      </c>
      <c r="K64" s="28">
        <f t="shared" si="10"/>
        <v>0</v>
      </c>
      <c r="L64" s="28">
        <f t="shared" si="10"/>
        <v>0</v>
      </c>
      <c r="M64" s="28">
        <f t="shared" si="10"/>
        <v>0</v>
      </c>
      <c r="N64" s="28">
        <f t="shared" si="10"/>
        <v>0</v>
      </c>
      <c r="O64" s="28">
        <f t="shared" si="10"/>
        <v>0</v>
      </c>
      <c r="P64" s="28">
        <f t="shared" si="10"/>
        <v>2.4254864344542324</v>
      </c>
      <c r="Q64" s="28">
        <f t="shared" si="10"/>
        <v>3.53235027830033</v>
      </c>
      <c r="R64" s="28">
        <f t="shared" si="10"/>
        <v>5.1048387407757918</v>
      </c>
      <c r="S64" s="28">
        <f t="shared" si="10"/>
        <v>7.3972991391517411</v>
      </c>
      <c r="T64" s="28">
        <f t="shared" si="10"/>
        <v>10.630455966951928</v>
      </c>
      <c r="U64" s="28">
        <f t="shared" si="10"/>
        <v>15.226983092207112</v>
      </c>
      <c r="V64" s="28">
        <f t="shared" si="10"/>
        <v>21.689383594716116</v>
      </c>
      <c r="W64" s="28">
        <f t="shared" si="10"/>
        <v>30.934544366962839</v>
      </c>
      <c r="X64" s="28">
        <f t="shared" si="10"/>
        <v>44.160343705142402</v>
      </c>
      <c r="Y64" s="28">
        <f t="shared" si="10"/>
        <v>62.709254377135537</v>
      </c>
      <c r="Z64" s="28">
        <f t="shared" si="10"/>
        <v>87.49728406705853</v>
      </c>
      <c r="AA64" s="28">
        <f t="shared" si="10"/>
        <v>124.07255403432349</v>
      </c>
      <c r="AB64" s="28">
        <f t="shared" si="10"/>
        <v>172.90553046564222</v>
      </c>
      <c r="AC64" s="28">
        <f t="shared" si="10"/>
        <v>237.26102424742669</v>
      </c>
      <c r="AD64" s="28">
        <f t="shared" si="10"/>
        <v>323.39036360550966</v>
      </c>
      <c r="AE64" s="28">
        <f t="shared" si="10"/>
        <v>431.68895313098989</v>
      </c>
      <c r="AF64" s="28">
        <f t="shared" si="10"/>
        <v>557.53153221760897</v>
      </c>
      <c r="AG64" s="28">
        <f t="shared" si="10"/>
        <v>720.49570255268679</v>
      </c>
      <c r="AH64" s="28">
        <f t="shared" si="10"/>
        <v>900.0365137374971</v>
      </c>
      <c r="AI64" s="28">
        <f t="shared" si="10"/>
        <v>1090.1544920878109</v>
      </c>
      <c r="AJ64" s="28">
        <f t="shared" si="10"/>
        <v>1283.6257169264231</v>
      </c>
      <c r="AK64" s="28">
        <f t="shared" si="10"/>
        <v>1296.1092658331083</v>
      </c>
      <c r="AL64" s="28">
        <f t="shared" si="10"/>
        <v>1305.8803924010751</v>
      </c>
      <c r="AM64" s="28">
        <f t="shared" si="10"/>
        <v>1315.7840131832891</v>
      </c>
      <c r="AN64" s="28">
        <f t="shared" si="10"/>
        <v>1325.8191810342398</v>
      </c>
      <c r="AO64" s="28">
        <f t="shared" si="10"/>
        <v>1335.9850469503474</v>
      </c>
      <c r="AP64" s="28">
        <f t="shared" si="10"/>
        <v>1346.2808586030769</v>
      </c>
      <c r="AQ64" s="28">
        <f t="shared" si="10"/>
        <v>1356.7059588060117</v>
      </c>
      <c r="AR64" s="28">
        <f t="shared" si="10"/>
        <v>1367.2597839195594</v>
      </c>
      <c r="AS64" s="28">
        <f t="shared" si="10"/>
        <v>1377.9418621969805</v>
      </c>
      <c r="AT64" s="28">
        <f t="shared" si="10"/>
        <v>1388.7518120756445</v>
      </c>
      <c r="AU64" s="28">
        <f t="shared" si="10"/>
        <v>1399.6893404175746</v>
      </c>
    </row>
    <row r="65" spans="2:47">
      <c r="B65" s="27" t="s">
        <v>451</v>
      </c>
      <c r="C65" s="28" t="s">
        <v>512</v>
      </c>
      <c r="D65" s="28">
        <f t="shared" ref="D65:AU65" si="11">+VLOOKUP($B65,Precios,D$62-2014,FALSE)*D39/1000000</f>
        <v>0</v>
      </c>
      <c r="E65" s="28">
        <f t="shared" si="11"/>
        <v>0</v>
      </c>
      <c r="F65" s="28">
        <f t="shared" si="11"/>
        <v>0</v>
      </c>
      <c r="G65" s="28">
        <f t="shared" si="11"/>
        <v>0</v>
      </c>
      <c r="H65" s="28">
        <f t="shared" si="11"/>
        <v>0</v>
      </c>
      <c r="I65" s="28">
        <f t="shared" si="11"/>
        <v>0</v>
      </c>
      <c r="J65" s="28">
        <f t="shared" si="11"/>
        <v>0</v>
      </c>
      <c r="K65" s="28">
        <f t="shared" si="11"/>
        <v>0</v>
      </c>
      <c r="L65" s="28">
        <f t="shared" si="11"/>
        <v>0</v>
      </c>
      <c r="M65" s="28">
        <f t="shared" si="11"/>
        <v>0</v>
      </c>
      <c r="N65" s="28">
        <f t="shared" si="11"/>
        <v>0</v>
      </c>
      <c r="O65" s="28">
        <f t="shared" si="11"/>
        <v>0</v>
      </c>
      <c r="P65" s="28">
        <f t="shared" si="11"/>
        <v>0</v>
      </c>
      <c r="Q65" s="28">
        <f t="shared" si="11"/>
        <v>0</v>
      </c>
      <c r="R65" s="28">
        <f t="shared" si="11"/>
        <v>0</v>
      </c>
      <c r="S65" s="28">
        <f t="shared" si="11"/>
        <v>0</v>
      </c>
      <c r="T65" s="28">
        <f t="shared" si="11"/>
        <v>0</v>
      </c>
      <c r="U65" s="28">
        <f t="shared" si="11"/>
        <v>0</v>
      </c>
      <c r="V65" s="28">
        <f t="shared" si="11"/>
        <v>0</v>
      </c>
      <c r="W65" s="28">
        <f t="shared" si="11"/>
        <v>0</v>
      </c>
      <c r="X65" s="28">
        <f t="shared" si="11"/>
        <v>0</v>
      </c>
      <c r="Y65" s="28">
        <f t="shared" si="11"/>
        <v>0</v>
      </c>
      <c r="Z65" s="28">
        <f t="shared" si="11"/>
        <v>0</v>
      </c>
      <c r="AA65" s="28">
        <f t="shared" si="11"/>
        <v>0</v>
      </c>
      <c r="AB65" s="28">
        <f t="shared" si="11"/>
        <v>0</v>
      </c>
      <c r="AC65" s="28">
        <f t="shared" si="11"/>
        <v>0</v>
      </c>
      <c r="AD65" s="28">
        <f t="shared" si="11"/>
        <v>0</v>
      </c>
      <c r="AE65" s="28">
        <f t="shared" si="11"/>
        <v>0</v>
      </c>
      <c r="AF65" s="28">
        <f t="shared" si="11"/>
        <v>0</v>
      </c>
      <c r="AG65" s="28">
        <f t="shared" si="11"/>
        <v>0</v>
      </c>
      <c r="AH65" s="28">
        <f t="shared" si="11"/>
        <v>0</v>
      </c>
      <c r="AI65" s="28">
        <f t="shared" si="11"/>
        <v>0</v>
      </c>
      <c r="AJ65" s="28">
        <f t="shared" si="11"/>
        <v>0</v>
      </c>
      <c r="AK65" s="28">
        <f t="shared" si="11"/>
        <v>0</v>
      </c>
      <c r="AL65" s="28">
        <f t="shared" si="11"/>
        <v>0</v>
      </c>
      <c r="AM65" s="28">
        <f t="shared" si="11"/>
        <v>0</v>
      </c>
      <c r="AN65" s="28">
        <f t="shared" si="11"/>
        <v>0</v>
      </c>
      <c r="AO65" s="28">
        <f t="shared" si="11"/>
        <v>0</v>
      </c>
      <c r="AP65" s="28">
        <f t="shared" si="11"/>
        <v>0</v>
      </c>
      <c r="AQ65" s="28">
        <f t="shared" si="11"/>
        <v>0</v>
      </c>
      <c r="AR65" s="28">
        <f t="shared" si="11"/>
        <v>0</v>
      </c>
      <c r="AS65" s="28">
        <f t="shared" si="11"/>
        <v>0</v>
      </c>
      <c r="AT65" s="28">
        <f t="shared" si="11"/>
        <v>0</v>
      </c>
      <c r="AU65" s="28">
        <f t="shared" si="11"/>
        <v>0</v>
      </c>
    </row>
    <row r="66" spans="2:47">
      <c r="B66" s="27" t="s">
        <v>432</v>
      </c>
      <c r="C66" s="28" t="s">
        <v>512</v>
      </c>
      <c r="D66" s="28">
        <f t="shared" ref="D66:AU66" si="12">+VLOOKUP($B66,Precios,D$62-2014,FALSE)*D40/1000000</f>
        <v>0</v>
      </c>
      <c r="E66" s="28">
        <f t="shared" si="12"/>
        <v>0</v>
      </c>
      <c r="F66" s="28">
        <f t="shared" si="12"/>
        <v>0</v>
      </c>
      <c r="G66" s="28">
        <f t="shared" si="12"/>
        <v>0</v>
      </c>
      <c r="H66" s="28">
        <f t="shared" si="12"/>
        <v>0</v>
      </c>
      <c r="I66" s="28">
        <f t="shared" si="12"/>
        <v>0</v>
      </c>
      <c r="J66" s="28">
        <f t="shared" si="12"/>
        <v>0</v>
      </c>
      <c r="K66" s="28">
        <f t="shared" si="12"/>
        <v>0</v>
      </c>
      <c r="L66" s="28">
        <f t="shared" si="12"/>
        <v>0</v>
      </c>
      <c r="M66" s="28">
        <f t="shared" si="12"/>
        <v>0</v>
      </c>
      <c r="N66" s="28">
        <f t="shared" si="12"/>
        <v>0</v>
      </c>
      <c r="O66" s="28">
        <f t="shared" si="12"/>
        <v>0</v>
      </c>
      <c r="P66" s="28">
        <f t="shared" si="12"/>
        <v>0</v>
      </c>
      <c r="Q66" s="28">
        <f t="shared" si="12"/>
        <v>0</v>
      </c>
      <c r="R66" s="28">
        <f t="shared" si="12"/>
        <v>0</v>
      </c>
      <c r="S66" s="28">
        <f t="shared" si="12"/>
        <v>0</v>
      </c>
      <c r="T66" s="28">
        <f t="shared" si="12"/>
        <v>0</v>
      </c>
      <c r="U66" s="28">
        <f t="shared" si="12"/>
        <v>0</v>
      </c>
      <c r="V66" s="28">
        <f t="shared" si="12"/>
        <v>0</v>
      </c>
      <c r="W66" s="28">
        <f t="shared" si="12"/>
        <v>0</v>
      </c>
      <c r="X66" s="28">
        <f t="shared" si="12"/>
        <v>0</v>
      </c>
      <c r="Y66" s="28">
        <f t="shared" si="12"/>
        <v>0</v>
      </c>
      <c r="Z66" s="28">
        <f t="shared" si="12"/>
        <v>0</v>
      </c>
      <c r="AA66" s="28">
        <f t="shared" si="12"/>
        <v>0</v>
      </c>
      <c r="AB66" s="28">
        <f t="shared" si="12"/>
        <v>0</v>
      </c>
      <c r="AC66" s="28">
        <f t="shared" si="12"/>
        <v>0</v>
      </c>
      <c r="AD66" s="28">
        <f t="shared" si="12"/>
        <v>0</v>
      </c>
      <c r="AE66" s="28">
        <f t="shared" si="12"/>
        <v>0</v>
      </c>
      <c r="AF66" s="28">
        <f t="shared" si="12"/>
        <v>0</v>
      </c>
      <c r="AG66" s="28">
        <f t="shared" si="12"/>
        <v>0</v>
      </c>
      <c r="AH66" s="28">
        <f t="shared" si="12"/>
        <v>0</v>
      </c>
      <c r="AI66" s="28">
        <f t="shared" si="12"/>
        <v>0</v>
      </c>
      <c r="AJ66" s="28">
        <f t="shared" si="12"/>
        <v>0</v>
      </c>
      <c r="AK66" s="28">
        <f t="shared" si="12"/>
        <v>0</v>
      </c>
      <c r="AL66" s="28">
        <f t="shared" si="12"/>
        <v>0</v>
      </c>
      <c r="AM66" s="28">
        <f t="shared" si="12"/>
        <v>0</v>
      </c>
      <c r="AN66" s="28">
        <f t="shared" si="12"/>
        <v>0</v>
      </c>
      <c r="AO66" s="28">
        <f t="shared" si="12"/>
        <v>0</v>
      </c>
      <c r="AP66" s="28">
        <f t="shared" si="12"/>
        <v>0</v>
      </c>
      <c r="AQ66" s="28">
        <f t="shared" si="12"/>
        <v>0</v>
      </c>
      <c r="AR66" s="28">
        <f t="shared" si="12"/>
        <v>0</v>
      </c>
      <c r="AS66" s="28">
        <f t="shared" si="12"/>
        <v>0</v>
      </c>
      <c r="AT66" s="28">
        <f t="shared" si="12"/>
        <v>0</v>
      </c>
      <c r="AU66" s="28">
        <f t="shared" si="12"/>
        <v>0</v>
      </c>
    </row>
    <row r="67" spans="2:47">
      <c r="B67" s="27" t="s">
        <v>434</v>
      </c>
      <c r="C67" s="28" t="s">
        <v>512</v>
      </c>
      <c r="D67" s="28">
        <f t="shared" ref="D67:AU67" si="13">+VLOOKUP($B67,Precios,D$62-2014,FALSE)*D41/1000000</f>
        <v>0</v>
      </c>
      <c r="E67" s="28">
        <f t="shared" si="13"/>
        <v>0</v>
      </c>
      <c r="F67" s="28">
        <f t="shared" si="13"/>
        <v>0</v>
      </c>
      <c r="G67" s="28">
        <f t="shared" si="13"/>
        <v>0</v>
      </c>
      <c r="H67" s="28">
        <f t="shared" si="13"/>
        <v>0</v>
      </c>
      <c r="I67" s="28">
        <f t="shared" si="13"/>
        <v>0</v>
      </c>
      <c r="J67" s="28">
        <f t="shared" si="13"/>
        <v>0</v>
      </c>
      <c r="K67" s="28">
        <f t="shared" si="13"/>
        <v>0</v>
      </c>
      <c r="L67" s="28">
        <f t="shared" si="13"/>
        <v>0</v>
      </c>
      <c r="M67" s="28">
        <f t="shared" si="13"/>
        <v>0</v>
      </c>
      <c r="N67" s="28">
        <f t="shared" si="13"/>
        <v>0</v>
      </c>
      <c r="O67" s="28">
        <f t="shared" si="13"/>
        <v>0</v>
      </c>
      <c r="P67" s="28">
        <f t="shared" si="13"/>
        <v>0</v>
      </c>
      <c r="Q67" s="28">
        <f t="shared" si="13"/>
        <v>0</v>
      </c>
      <c r="R67" s="28">
        <f t="shared" si="13"/>
        <v>0</v>
      </c>
      <c r="S67" s="28">
        <f t="shared" si="13"/>
        <v>0</v>
      </c>
      <c r="T67" s="28">
        <f t="shared" si="13"/>
        <v>0</v>
      </c>
      <c r="U67" s="28">
        <f t="shared" si="13"/>
        <v>0</v>
      </c>
      <c r="V67" s="28">
        <f t="shared" si="13"/>
        <v>0</v>
      </c>
      <c r="W67" s="28">
        <f t="shared" si="13"/>
        <v>0</v>
      </c>
      <c r="X67" s="28">
        <f t="shared" si="13"/>
        <v>0</v>
      </c>
      <c r="Y67" s="28">
        <f t="shared" si="13"/>
        <v>0</v>
      </c>
      <c r="Z67" s="28">
        <f t="shared" si="13"/>
        <v>0</v>
      </c>
      <c r="AA67" s="28">
        <f t="shared" si="13"/>
        <v>0</v>
      </c>
      <c r="AB67" s="28">
        <f t="shared" si="13"/>
        <v>0</v>
      </c>
      <c r="AC67" s="28">
        <f t="shared" si="13"/>
        <v>0</v>
      </c>
      <c r="AD67" s="28">
        <f t="shared" si="13"/>
        <v>0</v>
      </c>
      <c r="AE67" s="28">
        <f t="shared" si="13"/>
        <v>0</v>
      </c>
      <c r="AF67" s="28">
        <f t="shared" si="13"/>
        <v>0</v>
      </c>
      <c r="AG67" s="28">
        <f t="shared" si="13"/>
        <v>0</v>
      </c>
      <c r="AH67" s="28">
        <f t="shared" si="13"/>
        <v>0</v>
      </c>
      <c r="AI67" s="28">
        <f t="shared" si="13"/>
        <v>0</v>
      </c>
      <c r="AJ67" s="28">
        <f t="shared" si="13"/>
        <v>0</v>
      </c>
      <c r="AK67" s="28">
        <f t="shared" si="13"/>
        <v>0</v>
      </c>
      <c r="AL67" s="28">
        <f t="shared" si="13"/>
        <v>0</v>
      </c>
      <c r="AM67" s="28">
        <f t="shared" si="13"/>
        <v>0</v>
      </c>
      <c r="AN67" s="28">
        <f t="shared" si="13"/>
        <v>0</v>
      </c>
      <c r="AO67" s="28">
        <f t="shared" si="13"/>
        <v>0</v>
      </c>
      <c r="AP67" s="28">
        <f t="shared" si="13"/>
        <v>0</v>
      </c>
      <c r="AQ67" s="28">
        <f t="shared" si="13"/>
        <v>0</v>
      </c>
      <c r="AR67" s="28">
        <f t="shared" si="13"/>
        <v>0</v>
      </c>
      <c r="AS67" s="28">
        <f t="shared" si="13"/>
        <v>0</v>
      </c>
      <c r="AT67" s="28">
        <f t="shared" si="13"/>
        <v>0</v>
      </c>
      <c r="AU67" s="28">
        <f t="shared" si="13"/>
        <v>0</v>
      </c>
    </row>
    <row r="68" spans="2:47">
      <c r="B68" s="27" t="s">
        <v>450</v>
      </c>
      <c r="C68" s="28" t="s">
        <v>512</v>
      </c>
      <c r="D68" s="28">
        <f t="shared" ref="D68:AU68" si="14">+VLOOKUP($B68,Precios,D$62-2014,FALSE)*D42/1000000</f>
        <v>0</v>
      </c>
      <c r="E68" s="28">
        <f t="shared" si="14"/>
        <v>0</v>
      </c>
      <c r="F68" s="28">
        <f t="shared" si="14"/>
        <v>0</v>
      </c>
      <c r="G68" s="28">
        <f t="shared" si="14"/>
        <v>0</v>
      </c>
      <c r="H68" s="28">
        <f t="shared" si="14"/>
        <v>0</v>
      </c>
      <c r="I68" s="28">
        <f t="shared" si="14"/>
        <v>0</v>
      </c>
      <c r="J68" s="28">
        <f t="shared" si="14"/>
        <v>0</v>
      </c>
      <c r="K68" s="28">
        <f t="shared" si="14"/>
        <v>0</v>
      </c>
      <c r="L68" s="28">
        <f t="shared" si="14"/>
        <v>0</v>
      </c>
      <c r="M68" s="28">
        <f t="shared" si="14"/>
        <v>0</v>
      </c>
      <c r="N68" s="28">
        <f t="shared" si="14"/>
        <v>0</v>
      </c>
      <c r="O68" s="28">
        <f t="shared" si="14"/>
        <v>0</v>
      </c>
      <c r="P68" s="28">
        <f t="shared" si="14"/>
        <v>0</v>
      </c>
      <c r="Q68" s="28">
        <f t="shared" si="14"/>
        <v>0</v>
      </c>
      <c r="R68" s="28">
        <f t="shared" si="14"/>
        <v>0</v>
      </c>
      <c r="S68" s="28">
        <f t="shared" si="14"/>
        <v>0</v>
      </c>
      <c r="T68" s="28">
        <f t="shared" si="14"/>
        <v>0</v>
      </c>
      <c r="U68" s="28">
        <f t="shared" si="14"/>
        <v>0</v>
      </c>
      <c r="V68" s="28">
        <f t="shared" si="14"/>
        <v>0</v>
      </c>
      <c r="W68" s="28">
        <f t="shared" si="14"/>
        <v>0</v>
      </c>
      <c r="X68" s="28">
        <f t="shared" si="14"/>
        <v>0</v>
      </c>
      <c r="Y68" s="28">
        <f t="shared" si="14"/>
        <v>0</v>
      </c>
      <c r="Z68" s="28">
        <f t="shared" si="14"/>
        <v>0</v>
      </c>
      <c r="AA68" s="28">
        <f t="shared" si="14"/>
        <v>0</v>
      </c>
      <c r="AB68" s="28">
        <f t="shared" si="14"/>
        <v>0</v>
      </c>
      <c r="AC68" s="28">
        <f t="shared" si="14"/>
        <v>0</v>
      </c>
      <c r="AD68" s="28">
        <f t="shared" si="14"/>
        <v>0</v>
      </c>
      <c r="AE68" s="28">
        <f t="shared" si="14"/>
        <v>0</v>
      </c>
      <c r="AF68" s="28">
        <f t="shared" si="14"/>
        <v>0</v>
      </c>
      <c r="AG68" s="28">
        <f t="shared" si="14"/>
        <v>0</v>
      </c>
      <c r="AH68" s="28">
        <f t="shared" si="14"/>
        <v>0</v>
      </c>
      <c r="AI68" s="28">
        <f t="shared" si="14"/>
        <v>0</v>
      </c>
      <c r="AJ68" s="28">
        <f t="shared" si="14"/>
        <v>0</v>
      </c>
      <c r="AK68" s="28">
        <f t="shared" si="14"/>
        <v>0</v>
      </c>
      <c r="AL68" s="28">
        <f t="shared" si="14"/>
        <v>0</v>
      </c>
      <c r="AM68" s="28">
        <f t="shared" si="14"/>
        <v>0</v>
      </c>
      <c r="AN68" s="28">
        <f t="shared" si="14"/>
        <v>0</v>
      </c>
      <c r="AO68" s="28">
        <f t="shared" si="14"/>
        <v>0</v>
      </c>
      <c r="AP68" s="28">
        <f t="shared" si="14"/>
        <v>0</v>
      </c>
      <c r="AQ68" s="28">
        <f t="shared" si="14"/>
        <v>0</v>
      </c>
      <c r="AR68" s="28">
        <f t="shared" si="14"/>
        <v>0</v>
      </c>
      <c r="AS68" s="28">
        <f t="shared" si="14"/>
        <v>0</v>
      </c>
      <c r="AT68" s="28">
        <f t="shared" si="14"/>
        <v>0</v>
      </c>
      <c r="AU68" s="28">
        <f t="shared" si="14"/>
        <v>0</v>
      </c>
    </row>
    <row r="69" spans="2:47">
      <c r="B69" s="27" t="s">
        <v>389</v>
      </c>
      <c r="C69" s="28" t="s">
        <v>512</v>
      </c>
      <c r="D69" s="28">
        <f t="shared" ref="D69:AU69" si="15">+VLOOKUP($B69,Precios,D$62-2014,FALSE)*D43/1000000</f>
        <v>0</v>
      </c>
      <c r="E69" s="28">
        <f t="shared" si="15"/>
        <v>0</v>
      </c>
      <c r="F69" s="28">
        <f t="shared" si="15"/>
        <v>0</v>
      </c>
      <c r="G69" s="28">
        <f t="shared" si="15"/>
        <v>0</v>
      </c>
      <c r="H69" s="28">
        <f t="shared" si="15"/>
        <v>0</v>
      </c>
      <c r="I69" s="28">
        <f t="shared" si="15"/>
        <v>0</v>
      </c>
      <c r="J69" s="28">
        <f t="shared" si="15"/>
        <v>0</v>
      </c>
      <c r="K69" s="28">
        <f t="shared" si="15"/>
        <v>0</v>
      </c>
      <c r="L69" s="28">
        <f t="shared" si="15"/>
        <v>0</v>
      </c>
      <c r="M69" s="28">
        <f t="shared" si="15"/>
        <v>0</v>
      </c>
      <c r="N69" s="28">
        <f t="shared" si="15"/>
        <v>0</v>
      </c>
      <c r="O69" s="28">
        <f t="shared" si="15"/>
        <v>0</v>
      </c>
      <c r="P69" s="28">
        <f t="shared" si="15"/>
        <v>0</v>
      </c>
      <c r="Q69" s="28">
        <f t="shared" si="15"/>
        <v>0</v>
      </c>
      <c r="R69" s="28">
        <f t="shared" si="15"/>
        <v>0</v>
      </c>
      <c r="S69" s="28">
        <f t="shared" si="15"/>
        <v>0</v>
      </c>
      <c r="T69" s="28">
        <f t="shared" si="15"/>
        <v>0</v>
      </c>
      <c r="U69" s="28">
        <f t="shared" si="15"/>
        <v>0</v>
      </c>
      <c r="V69" s="28">
        <f t="shared" si="15"/>
        <v>0</v>
      </c>
      <c r="W69" s="28">
        <f t="shared" si="15"/>
        <v>0</v>
      </c>
      <c r="X69" s="28">
        <f t="shared" si="15"/>
        <v>0</v>
      </c>
      <c r="Y69" s="28">
        <f t="shared" si="15"/>
        <v>0</v>
      </c>
      <c r="Z69" s="28">
        <f t="shared" si="15"/>
        <v>0</v>
      </c>
      <c r="AA69" s="28">
        <f t="shared" si="15"/>
        <v>0</v>
      </c>
      <c r="AB69" s="28">
        <f t="shared" si="15"/>
        <v>0</v>
      </c>
      <c r="AC69" s="28">
        <f t="shared" si="15"/>
        <v>0</v>
      </c>
      <c r="AD69" s="28">
        <f t="shared" si="15"/>
        <v>0</v>
      </c>
      <c r="AE69" s="28">
        <f t="shared" si="15"/>
        <v>0</v>
      </c>
      <c r="AF69" s="28">
        <f t="shared" si="15"/>
        <v>0</v>
      </c>
      <c r="AG69" s="28">
        <f t="shared" si="15"/>
        <v>0</v>
      </c>
      <c r="AH69" s="28">
        <f t="shared" si="15"/>
        <v>0</v>
      </c>
      <c r="AI69" s="28">
        <f t="shared" si="15"/>
        <v>0</v>
      </c>
      <c r="AJ69" s="28">
        <f t="shared" si="15"/>
        <v>0</v>
      </c>
      <c r="AK69" s="28">
        <f t="shared" si="15"/>
        <v>0</v>
      </c>
      <c r="AL69" s="28">
        <f t="shared" si="15"/>
        <v>0</v>
      </c>
      <c r="AM69" s="28">
        <f t="shared" si="15"/>
        <v>0</v>
      </c>
      <c r="AN69" s="28">
        <f t="shared" si="15"/>
        <v>0</v>
      </c>
      <c r="AO69" s="28">
        <f t="shared" si="15"/>
        <v>0</v>
      </c>
      <c r="AP69" s="28">
        <f t="shared" si="15"/>
        <v>0</v>
      </c>
      <c r="AQ69" s="28">
        <f t="shared" si="15"/>
        <v>0</v>
      </c>
      <c r="AR69" s="28">
        <f t="shared" si="15"/>
        <v>0</v>
      </c>
      <c r="AS69" s="28">
        <f t="shared" si="15"/>
        <v>0</v>
      </c>
      <c r="AT69" s="28">
        <f t="shared" si="15"/>
        <v>0</v>
      </c>
      <c r="AU69" s="28">
        <f t="shared" si="15"/>
        <v>0</v>
      </c>
    </row>
    <row r="70" spans="2:47">
      <c r="B70" s="27" t="s">
        <v>449</v>
      </c>
      <c r="C70" s="28" t="s">
        <v>512</v>
      </c>
      <c r="D70" s="28">
        <f t="shared" ref="D70:AU70" si="16">+VLOOKUP($B70,Precios,D$62-2014,FALSE)*D44/1000000</f>
        <v>0</v>
      </c>
      <c r="E70" s="28">
        <f t="shared" si="16"/>
        <v>0</v>
      </c>
      <c r="F70" s="28">
        <f t="shared" si="16"/>
        <v>0</v>
      </c>
      <c r="G70" s="28">
        <f t="shared" si="16"/>
        <v>0</v>
      </c>
      <c r="H70" s="28">
        <f t="shared" si="16"/>
        <v>0</v>
      </c>
      <c r="I70" s="28">
        <f t="shared" si="16"/>
        <v>0</v>
      </c>
      <c r="J70" s="28">
        <f t="shared" si="16"/>
        <v>0</v>
      </c>
      <c r="K70" s="28">
        <f t="shared" si="16"/>
        <v>0</v>
      </c>
      <c r="L70" s="28">
        <f t="shared" si="16"/>
        <v>0</v>
      </c>
      <c r="M70" s="28">
        <f t="shared" si="16"/>
        <v>0</v>
      </c>
      <c r="N70" s="28">
        <f t="shared" si="16"/>
        <v>0</v>
      </c>
      <c r="O70" s="28">
        <f t="shared" si="16"/>
        <v>0</v>
      </c>
      <c r="P70" s="28">
        <f t="shared" si="16"/>
        <v>0</v>
      </c>
      <c r="Q70" s="28">
        <f t="shared" si="16"/>
        <v>0</v>
      </c>
      <c r="R70" s="28">
        <f t="shared" si="16"/>
        <v>0</v>
      </c>
      <c r="S70" s="28">
        <f t="shared" si="16"/>
        <v>0</v>
      </c>
      <c r="T70" s="28">
        <f t="shared" si="16"/>
        <v>0</v>
      </c>
      <c r="U70" s="28">
        <f t="shared" si="16"/>
        <v>0</v>
      </c>
      <c r="V70" s="28">
        <f t="shared" si="16"/>
        <v>0</v>
      </c>
      <c r="W70" s="28">
        <f t="shared" si="16"/>
        <v>0</v>
      </c>
      <c r="X70" s="28">
        <f t="shared" si="16"/>
        <v>0</v>
      </c>
      <c r="Y70" s="28">
        <f t="shared" si="16"/>
        <v>0</v>
      </c>
      <c r="Z70" s="28">
        <f t="shared" si="16"/>
        <v>0</v>
      </c>
      <c r="AA70" s="28">
        <f t="shared" si="16"/>
        <v>0</v>
      </c>
      <c r="AB70" s="28">
        <f t="shared" si="16"/>
        <v>0</v>
      </c>
      <c r="AC70" s="28">
        <f t="shared" si="16"/>
        <v>0</v>
      </c>
      <c r="AD70" s="28">
        <f t="shared" si="16"/>
        <v>0</v>
      </c>
      <c r="AE70" s="28">
        <f t="shared" si="16"/>
        <v>0</v>
      </c>
      <c r="AF70" s="28">
        <f t="shared" si="16"/>
        <v>0</v>
      </c>
      <c r="AG70" s="28">
        <f t="shared" si="16"/>
        <v>0</v>
      </c>
      <c r="AH70" s="28">
        <f t="shared" si="16"/>
        <v>0</v>
      </c>
      <c r="AI70" s="28">
        <f t="shared" si="16"/>
        <v>0</v>
      </c>
      <c r="AJ70" s="28">
        <f t="shared" si="16"/>
        <v>0</v>
      </c>
      <c r="AK70" s="28">
        <f t="shared" si="16"/>
        <v>0</v>
      </c>
      <c r="AL70" s="28">
        <f t="shared" si="16"/>
        <v>0</v>
      </c>
      <c r="AM70" s="28">
        <f t="shared" si="16"/>
        <v>0</v>
      </c>
      <c r="AN70" s="28">
        <f t="shared" si="16"/>
        <v>0</v>
      </c>
      <c r="AO70" s="28">
        <f t="shared" si="16"/>
        <v>0</v>
      </c>
      <c r="AP70" s="28">
        <f t="shared" si="16"/>
        <v>0</v>
      </c>
      <c r="AQ70" s="28">
        <f t="shared" si="16"/>
        <v>0</v>
      </c>
      <c r="AR70" s="28">
        <f t="shared" si="16"/>
        <v>0</v>
      </c>
      <c r="AS70" s="28">
        <f t="shared" si="16"/>
        <v>0</v>
      </c>
      <c r="AT70" s="28">
        <f t="shared" si="16"/>
        <v>0</v>
      </c>
      <c r="AU70" s="28">
        <f t="shared" si="16"/>
        <v>0</v>
      </c>
    </row>
    <row r="71" spans="2:47">
      <c r="B71" s="27" t="s">
        <v>429</v>
      </c>
      <c r="C71" s="28" t="s">
        <v>512</v>
      </c>
      <c r="D71" s="28">
        <f t="shared" ref="D71:AU71" si="17">+VLOOKUP($B71,Precios,D$62-2014,FALSE)*D45/1000000</f>
        <v>0</v>
      </c>
      <c r="E71" s="28">
        <f t="shared" si="17"/>
        <v>0</v>
      </c>
      <c r="F71" s="28">
        <f t="shared" si="17"/>
        <v>0</v>
      </c>
      <c r="G71" s="28">
        <f t="shared" si="17"/>
        <v>0</v>
      </c>
      <c r="H71" s="28">
        <f t="shared" si="17"/>
        <v>0</v>
      </c>
      <c r="I71" s="28">
        <f t="shared" si="17"/>
        <v>0</v>
      </c>
      <c r="J71" s="28">
        <f t="shared" si="17"/>
        <v>0</v>
      </c>
      <c r="K71" s="28">
        <f t="shared" si="17"/>
        <v>0</v>
      </c>
      <c r="L71" s="28">
        <f t="shared" si="17"/>
        <v>0</v>
      </c>
      <c r="M71" s="28">
        <f t="shared" si="17"/>
        <v>0</v>
      </c>
      <c r="N71" s="28">
        <f t="shared" si="17"/>
        <v>0</v>
      </c>
      <c r="O71" s="28">
        <f t="shared" si="17"/>
        <v>0</v>
      </c>
      <c r="P71" s="28">
        <f t="shared" si="17"/>
        <v>0</v>
      </c>
      <c r="Q71" s="28">
        <f t="shared" si="17"/>
        <v>0</v>
      </c>
      <c r="R71" s="28">
        <f t="shared" si="17"/>
        <v>0</v>
      </c>
      <c r="S71" s="28">
        <f t="shared" si="17"/>
        <v>0</v>
      </c>
      <c r="T71" s="28">
        <f t="shared" si="17"/>
        <v>0</v>
      </c>
      <c r="U71" s="28">
        <f t="shared" si="17"/>
        <v>0</v>
      </c>
      <c r="V71" s="28">
        <f t="shared" si="17"/>
        <v>0</v>
      </c>
      <c r="W71" s="28">
        <f t="shared" si="17"/>
        <v>0</v>
      </c>
      <c r="X71" s="28">
        <f t="shared" si="17"/>
        <v>0</v>
      </c>
      <c r="Y71" s="28">
        <f t="shared" si="17"/>
        <v>0</v>
      </c>
      <c r="Z71" s="28">
        <f t="shared" si="17"/>
        <v>0</v>
      </c>
      <c r="AA71" s="28">
        <f t="shared" si="17"/>
        <v>0</v>
      </c>
      <c r="AB71" s="28">
        <f t="shared" si="17"/>
        <v>0</v>
      </c>
      <c r="AC71" s="28">
        <f t="shared" si="17"/>
        <v>0</v>
      </c>
      <c r="AD71" s="28">
        <f t="shared" si="17"/>
        <v>0</v>
      </c>
      <c r="AE71" s="28">
        <f t="shared" si="17"/>
        <v>0</v>
      </c>
      <c r="AF71" s="28">
        <f t="shared" si="17"/>
        <v>0</v>
      </c>
      <c r="AG71" s="28">
        <f t="shared" si="17"/>
        <v>0</v>
      </c>
      <c r="AH71" s="28">
        <f t="shared" si="17"/>
        <v>0</v>
      </c>
      <c r="AI71" s="28">
        <f t="shared" si="17"/>
        <v>0</v>
      </c>
      <c r="AJ71" s="28">
        <f t="shared" si="17"/>
        <v>0</v>
      </c>
      <c r="AK71" s="28">
        <f t="shared" si="17"/>
        <v>0</v>
      </c>
      <c r="AL71" s="28">
        <f t="shared" si="17"/>
        <v>0</v>
      </c>
      <c r="AM71" s="28">
        <f t="shared" si="17"/>
        <v>0</v>
      </c>
      <c r="AN71" s="28">
        <f t="shared" si="17"/>
        <v>0</v>
      </c>
      <c r="AO71" s="28">
        <f t="shared" si="17"/>
        <v>0</v>
      </c>
      <c r="AP71" s="28">
        <f t="shared" si="17"/>
        <v>0</v>
      </c>
      <c r="AQ71" s="28">
        <f t="shared" si="17"/>
        <v>0</v>
      </c>
      <c r="AR71" s="28">
        <f t="shared" si="17"/>
        <v>0</v>
      </c>
      <c r="AS71" s="28">
        <f t="shared" si="17"/>
        <v>0</v>
      </c>
      <c r="AT71" s="28">
        <f t="shared" si="17"/>
        <v>0</v>
      </c>
      <c r="AU71" s="28">
        <f t="shared" si="17"/>
        <v>0</v>
      </c>
    </row>
    <row r="72" spans="2:47">
      <c r="B72" s="27" t="s">
        <v>430</v>
      </c>
      <c r="C72" s="28" t="s">
        <v>512</v>
      </c>
      <c r="D72" s="28">
        <f t="shared" ref="D72:AU72" si="18">+VLOOKUP($B72,Precios,D$62-2014,FALSE)*D46/1000000</f>
        <v>0</v>
      </c>
      <c r="E72" s="28">
        <f t="shared" si="18"/>
        <v>0</v>
      </c>
      <c r="F72" s="28">
        <f t="shared" si="18"/>
        <v>0</v>
      </c>
      <c r="G72" s="28">
        <f t="shared" si="18"/>
        <v>0</v>
      </c>
      <c r="H72" s="28">
        <f t="shared" si="18"/>
        <v>0</v>
      </c>
      <c r="I72" s="28">
        <f t="shared" si="18"/>
        <v>0</v>
      </c>
      <c r="J72" s="28">
        <f t="shared" si="18"/>
        <v>0</v>
      </c>
      <c r="K72" s="28">
        <f t="shared" si="18"/>
        <v>0</v>
      </c>
      <c r="L72" s="28">
        <f t="shared" si="18"/>
        <v>0</v>
      </c>
      <c r="M72" s="28">
        <f t="shared" si="18"/>
        <v>0</v>
      </c>
      <c r="N72" s="28">
        <f t="shared" si="18"/>
        <v>0</v>
      </c>
      <c r="O72" s="28">
        <f t="shared" si="18"/>
        <v>0</v>
      </c>
      <c r="P72" s="28">
        <f t="shared" si="18"/>
        <v>0</v>
      </c>
      <c r="Q72" s="28">
        <f t="shared" si="18"/>
        <v>0</v>
      </c>
      <c r="R72" s="28">
        <f t="shared" si="18"/>
        <v>0</v>
      </c>
      <c r="S72" s="28">
        <f t="shared" si="18"/>
        <v>0</v>
      </c>
      <c r="T72" s="28">
        <f t="shared" si="18"/>
        <v>0</v>
      </c>
      <c r="U72" s="28">
        <f t="shared" si="18"/>
        <v>0</v>
      </c>
      <c r="V72" s="28">
        <f t="shared" si="18"/>
        <v>0</v>
      </c>
      <c r="W72" s="28">
        <f t="shared" si="18"/>
        <v>0</v>
      </c>
      <c r="X72" s="28">
        <f t="shared" si="18"/>
        <v>0</v>
      </c>
      <c r="Y72" s="28">
        <f t="shared" si="18"/>
        <v>0</v>
      </c>
      <c r="Z72" s="28">
        <f t="shared" si="18"/>
        <v>0</v>
      </c>
      <c r="AA72" s="28">
        <f t="shared" si="18"/>
        <v>0</v>
      </c>
      <c r="AB72" s="28">
        <f t="shared" si="18"/>
        <v>0</v>
      </c>
      <c r="AC72" s="28">
        <f t="shared" si="18"/>
        <v>0</v>
      </c>
      <c r="AD72" s="28">
        <f t="shared" si="18"/>
        <v>0</v>
      </c>
      <c r="AE72" s="28">
        <f t="shared" si="18"/>
        <v>0</v>
      </c>
      <c r="AF72" s="28">
        <f t="shared" si="18"/>
        <v>0</v>
      </c>
      <c r="AG72" s="28">
        <f t="shared" si="18"/>
        <v>0</v>
      </c>
      <c r="AH72" s="28">
        <f t="shared" si="18"/>
        <v>0</v>
      </c>
      <c r="AI72" s="28">
        <f t="shared" si="18"/>
        <v>0</v>
      </c>
      <c r="AJ72" s="28">
        <f t="shared" si="18"/>
        <v>0</v>
      </c>
      <c r="AK72" s="28">
        <f t="shared" si="18"/>
        <v>0</v>
      </c>
      <c r="AL72" s="28">
        <f t="shared" si="18"/>
        <v>0</v>
      </c>
      <c r="AM72" s="28">
        <f t="shared" si="18"/>
        <v>0</v>
      </c>
      <c r="AN72" s="28">
        <f t="shared" si="18"/>
        <v>0</v>
      </c>
      <c r="AO72" s="28">
        <f t="shared" si="18"/>
        <v>0</v>
      </c>
      <c r="AP72" s="28">
        <f t="shared" si="18"/>
        <v>0</v>
      </c>
      <c r="AQ72" s="28">
        <f t="shared" si="18"/>
        <v>0</v>
      </c>
      <c r="AR72" s="28">
        <f t="shared" si="18"/>
        <v>0</v>
      </c>
      <c r="AS72" s="28">
        <f t="shared" si="18"/>
        <v>0</v>
      </c>
      <c r="AT72" s="28">
        <f t="shared" si="18"/>
        <v>0</v>
      </c>
      <c r="AU72" s="28">
        <f t="shared" si="18"/>
        <v>0</v>
      </c>
    </row>
    <row r="73" spans="2:47">
      <c r="B73" s="27" t="s">
        <v>447</v>
      </c>
      <c r="C73" s="28" t="s">
        <v>512</v>
      </c>
      <c r="D73" s="28">
        <f t="shared" ref="D73:AU73" si="19">+VLOOKUP($B73,Precios,D$62-2014,FALSE)*D47/1000000</f>
        <v>0</v>
      </c>
      <c r="E73" s="28">
        <f t="shared" si="19"/>
        <v>0</v>
      </c>
      <c r="F73" s="28">
        <f t="shared" si="19"/>
        <v>0</v>
      </c>
      <c r="G73" s="28">
        <f t="shared" si="19"/>
        <v>0</v>
      </c>
      <c r="H73" s="28">
        <f t="shared" si="19"/>
        <v>0</v>
      </c>
      <c r="I73" s="28">
        <f t="shared" si="19"/>
        <v>0</v>
      </c>
      <c r="J73" s="28">
        <f t="shared" si="19"/>
        <v>0</v>
      </c>
      <c r="K73" s="28">
        <f t="shared" si="19"/>
        <v>0</v>
      </c>
      <c r="L73" s="28">
        <f t="shared" si="19"/>
        <v>0</v>
      </c>
      <c r="M73" s="28">
        <f t="shared" si="19"/>
        <v>0</v>
      </c>
      <c r="N73" s="28">
        <f t="shared" si="19"/>
        <v>0</v>
      </c>
      <c r="O73" s="28">
        <f t="shared" si="19"/>
        <v>0</v>
      </c>
      <c r="P73" s="28">
        <f t="shared" si="19"/>
        <v>0</v>
      </c>
      <c r="Q73" s="28">
        <f t="shared" si="19"/>
        <v>0</v>
      </c>
      <c r="R73" s="28">
        <f t="shared" si="19"/>
        <v>0</v>
      </c>
      <c r="S73" s="28">
        <f t="shared" si="19"/>
        <v>0</v>
      </c>
      <c r="T73" s="28">
        <f t="shared" si="19"/>
        <v>0</v>
      </c>
      <c r="U73" s="28">
        <f t="shared" si="19"/>
        <v>0</v>
      </c>
      <c r="V73" s="28">
        <f t="shared" si="19"/>
        <v>0</v>
      </c>
      <c r="W73" s="28">
        <f t="shared" si="19"/>
        <v>0</v>
      </c>
      <c r="X73" s="28">
        <f t="shared" si="19"/>
        <v>0</v>
      </c>
      <c r="Y73" s="28">
        <f t="shared" si="19"/>
        <v>0</v>
      </c>
      <c r="Z73" s="28">
        <f t="shared" si="19"/>
        <v>0</v>
      </c>
      <c r="AA73" s="28">
        <f t="shared" si="19"/>
        <v>0</v>
      </c>
      <c r="AB73" s="28">
        <f t="shared" si="19"/>
        <v>0</v>
      </c>
      <c r="AC73" s="28">
        <f t="shared" si="19"/>
        <v>0</v>
      </c>
      <c r="AD73" s="28">
        <f t="shared" si="19"/>
        <v>0</v>
      </c>
      <c r="AE73" s="28">
        <f t="shared" si="19"/>
        <v>0</v>
      </c>
      <c r="AF73" s="28">
        <f t="shared" si="19"/>
        <v>0</v>
      </c>
      <c r="AG73" s="28">
        <f t="shared" si="19"/>
        <v>0</v>
      </c>
      <c r="AH73" s="28">
        <f t="shared" si="19"/>
        <v>0</v>
      </c>
      <c r="AI73" s="28">
        <f t="shared" si="19"/>
        <v>0</v>
      </c>
      <c r="AJ73" s="28">
        <f t="shared" si="19"/>
        <v>0</v>
      </c>
      <c r="AK73" s="28">
        <f t="shared" si="19"/>
        <v>0</v>
      </c>
      <c r="AL73" s="28">
        <f t="shared" si="19"/>
        <v>0</v>
      </c>
      <c r="AM73" s="28">
        <f t="shared" si="19"/>
        <v>0</v>
      </c>
      <c r="AN73" s="28">
        <f t="shared" si="19"/>
        <v>0</v>
      </c>
      <c r="AO73" s="28">
        <f t="shared" si="19"/>
        <v>0</v>
      </c>
      <c r="AP73" s="28">
        <f t="shared" si="19"/>
        <v>0</v>
      </c>
      <c r="AQ73" s="28">
        <f t="shared" si="19"/>
        <v>0</v>
      </c>
      <c r="AR73" s="28">
        <f t="shared" si="19"/>
        <v>0</v>
      </c>
      <c r="AS73" s="28">
        <f t="shared" si="19"/>
        <v>0</v>
      </c>
      <c r="AT73" s="28">
        <f t="shared" si="19"/>
        <v>0</v>
      </c>
      <c r="AU73" s="28">
        <f t="shared" si="19"/>
        <v>0</v>
      </c>
    </row>
    <row r="74" spans="2:47">
      <c r="B74" s="27" t="s">
        <v>394</v>
      </c>
      <c r="C74" s="28" t="s">
        <v>512</v>
      </c>
      <c r="D74" s="28">
        <f t="shared" ref="D74:AU74" si="20">+VLOOKUP($B74,Precios,D$62-2014,FALSE)*D48/1000000</f>
        <v>0</v>
      </c>
      <c r="E74" s="28">
        <f t="shared" si="20"/>
        <v>0</v>
      </c>
      <c r="F74" s="28">
        <f t="shared" si="20"/>
        <v>0</v>
      </c>
      <c r="G74" s="28">
        <f t="shared" si="20"/>
        <v>0</v>
      </c>
      <c r="H74" s="28">
        <f t="shared" si="20"/>
        <v>0</v>
      </c>
      <c r="I74" s="28">
        <f t="shared" si="20"/>
        <v>0</v>
      </c>
      <c r="J74" s="28">
        <f t="shared" si="20"/>
        <v>0</v>
      </c>
      <c r="K74" s="28">
        <f t="shared" si="20"/>
        <v>0</v>
      </c>
      <c r="L74" s="28">
        <f t="shared" si="20"/>
        <v>0</v>
      </c>
      <c r="M74" s="28">
        <f t="shared" si="20"/>
        <v>0</v>
      </c>
      <c r="N74" s="28">
        <f t="shared" si="20"/>
        <v>0</v>
      </c>
      <c r="O74" s="28">
        <f t="shared" si="20"/>
        <v>0</v>
      </c>
      <c r="P74" s="28">
        <f t="shared" si="20"/>
        <v>0</v>
      </c>
      <c r="Q74" s="28">
        <f t="shared" si="20"/>
        <v>0</v>
      </c>
      <c r="R74" s="28">
        <f t="shared" si="20"/>
        <v>0</v>
      </c>
      <c r="S74" s="28">
        <f t="shared" si="20"/>
        <v>0</v>
      </c>
      <c r="T74" s="28">
        <f t="shared" si="20"/>
        <v>0</v>
      </c>
      <c r="U74" s="28">
        <f t="shared" si="20"/>
        <v>0</v>
      </c>
      <c r="V74" s="28">
        <f t="shared" si="20"/>
        <v>0</v>
      </c>
      <c r="W74" s="28">
        <f t="shared" si="20"/>
        <v>0</v>
      </c>
      <c r="X74" s="28">
        <f t="shared" si="20"/>
        <v>0</v>
      </c>
      <c r="Y74" s="28">
        <f t="shared" si="20"/>
        <v>0</v>
      </c>
      <c r="Z74" s="28">
        <f t="shared" si="20"/>
        <v>0</v>
      </c>
      <c r="AA74" s="28">
        <f t="shared" si="20"/>
        <v>0</v>
      </c>
      <c r="AB74" s="28">
        <f t="shared" si="20"/>
        <v>0</v>
      </c>
      <c r="AC74" s="28">
        <f t="shared" si="20"/>
        <v>0</v>
      </c>
      <c r="AD74" s="28">
        <f t="shared" si="20"/>
        <v>0</v>
      </c>
      <c r="AE74" s="28">
        <f t="shared" si="20"/>
        <v>0</v>
      </c>
      <c r="AF74" s="28">
        <f t="shared" si="20"/>
        <v>0</v>
      </c>
      <c r="AG74" s="28">
        <f t="shared" si="20"/>
        <v>0</v>
      </c>
      <c r="AH74" s="28">
        <f t="shared" si="20"/>
        <v>0</v>
      </c>
      <c r="AI74" s="28">
        <f t="shared" si="20"/>
        <v>0</v>
      </c>
      <c r="AJ74" s="28">
        <f t="shared" si="20"/>
        <v>0</v>
      </c>
      <c r="AK74" s="28">
        <f t="shared" si="20"/>
        <v>0</v>
      </c>
      <c r="AL74" s="28">
        <f t="shared" si="20"/>
        <v>0</v>
      </c>
      <c r="AM74" s="28">
        <f t="shared" si="20"/>
        <v>0</v>
      </c>
      <c r="AN74" s="28">
        <f t="shared" si="20"/>
        <v>0</v>
      </c>
      <c r="AO74" s="28">
        <f t="shared" si="20"/>
        <v>0</v>
      </c>
      <c r="AP74" s="28">
        <f t="shared" si="20"/>
        <v>0</v>
      </c>
      <c r="AQ74" s="28">
        <f t="shared" si="20"/>
        <v>0</v>
      </c>
      <c r="AR74" s="28">
        <f t="shared" si="20"/>
        <v>0</v>
      </c>
      <c r="AS74" s="28">
        <f t="shared" si="20"/>
        <v>0</v>
      </c>
      <c r="AT74" s="28">
        <f t="shared" si="20"/>
        <v>0</v>
      </c>
      <c r="AU74" s="28">
        <f t="shared" si="20"/>
        <v>0</v>
      </c>
    </row>
    <row r="75" spans="2:47">
      <c r="B75" s="27" t="s">
        <v>395</v>
      </c>
      <c r="C75" s="28" t="s">
        <v>512</v>
      </c>
      <c r="D75" s="28">
        <f t="shared" ref="D75:AU75" si="21">+VLOOKUP($B75,Precios,D$62-2014,FALSE)*D49/1000000</f>
        <v>0</v>
      </c>
      <c r="E75" s="28">
        <f t="shared" si="21"/>
        <v>0</v>
      </c>
      <c r="F75" s="28">
        <f t="shared" si="21"/>
        <v>0</v>
      </c>
      <c r="G75" s="28">
        <f t="shared" si="21"/>
        <v>0</v>
      </c>
      <c r="H75" s="28">
        <f t="shared" si="21"/>
        <v>0</v>
      </c>
      <c r="I75" s="28">
        <f t="shared" si="21"/>
        <v>0</v>
      </c>
      <c r="J75" s="28">
        <f t="shared" si="21"/>
        <v>0</v>
      </c>
      <c r="K75" s="28">
        <f t="shared" si="21"/>
        <v>0</v>
      </c>
      <c r="L75" s="28">
        <f t="shared" si="21"/>
        <v>0</v>
      </c>
      <c r="M75" s="28">
        <f t="shared" si="21"/>
        <v>0</v>
      </c>
      <c r="N75" s="28">
        <f t="shared" si="21"/>
        <v>0</v>
      </c>
      <c r="O75" s="28">
        <f t="shared" si="21"/>
        <v>0</v>
      </c>
      <c r="P75" s="28">
        <f t="shared" si="21"/>
        <v>0</v>
      </c>
      <c r="Q75" s="28">
        <f t="shared" si="21"/>
        <v>0</v>
      </c>
      <c r="R75" s="28">
        <f t="shared" si="21"/>
        <v>0</v>
      </c>
      <c r="S75" s="28">
        <f t="shared" si="21"/>
        <v>0</v>
      </c>
      <c r="T75" s="28">
        <f t="shared" si="21"/>
        <v>0</v>
      </c>
      <c r="U75" s="28">
        <f t="shared" si="21"/>
        <v>0</v>
      </c>
      <c r="V75" s="28">
        <f t="shared" si="21"/>
        <v>0</v>
      </c>
      <c r="W75" s="28">
        <f t="shared" si="21"/>
        <v>0</v>
      </c>
      <c r="X75" s="28">
        <f t="shared" si="21"/>
        <v>0</v>
      </c>
      <c r="Y75" s="28">
        <f t="shared" si="21"/>
        <v>0</v>
      </c>
      <c r="Z75" s="28">
        <f t="shared" si="21"/>
        <v>0</v>
      </c>
      <c r="AA75" s="28">
        <f t="shared" si="21"/>
        <v>0</v>
      </c>
      <c r="AB75" s="28">
        <f t="shared" si="21"/>
        <v>0</v>
      </c>
      <c r="AC75" s="28">
        <f t="shared" si="21"/>
        <v>0</v>
      </c>
      <c r="AD75" s="28">
        <f t="shared" si="21"/>
        <v>0</v>
      </c>
      <c r="AE75" s="28">
        <f t="shared" si="21"/>
        <v>0</v>
      </c>
      <c r="AF75" s="28">
        <f t="shared" si="21"/>
        <v>0</v>
      </c>
      <c r="AG75" s="28">
        <f t="shared" si="21"/>
        <v>0</v>
      </c>
      <c r="AH75" s="28">
        <f t="shared" si="21"/>
        <v>0</v>
      </c>
      <c r="AI75" s="28">
        <f t="shared" si="21"/>
        <v>0</v>
      </c>
      <c r="AJ75" s="28">
        <f t="shared" si="21"/>
        <v>0</v>
      </c>
      <c r="AK75" s="28">
        <f t="shared" si="21"/>
        <v>0</v>
      </c>
      <c r="AL75" s="28">
        <f t="shared" si="21"/>
        <v>0</v>
      </c>
      <c r="AM75" s="28">
        <f t="shared" si="21"/>
        <v>0</v>
      </c>
      <c r="AN75" s="28">
        <f t="shared" si="21"/>
        <v>0</v>
      </c>
      <c r="AO75" s="28">
        <f t="shared" si="21"/>
        <v>0</v>
      </c>
      <c r="AP75" s="28">
        <f t="shared" si="21"/>
        <v>0</v>
      </c>
      <c r="AQ75" s="28">
        <f t="shared" si="21"/>
        <v>0</v>
      </c>
      <c r="AR75" s="28">
        <f t="shared" si="21"/>
        <v>0</v>
      </c>
      <c r="AS75" s="28">
        <f t="shared" si="21"/>
        <v>0</v>
      </c>
      <c r="AT75" s="28">
        <f t="shared" si="21"/>
        <v>0</v>
      </c>
      <c r="AU75" s="28">
        <f t="shared" si="21"/>
        <v>0</v>
      </c>
    </row>
    <row r="76" spans="2:47">
      <c r="B76" s="27" t="s">
        <v>396</v>
      </c>
      <c r="C76" s="28" t="s">
        <v>512</v>
      </c>
      <c r="D76" s="28">
        <f t="shared" ref="D76:AU76" si="22">+VLOOKUP($B76,Precios,D$62-2014,FALSE)*D50/1000000</f>
        <v>0</v>
      </c>
      <c r="E76" s="28">
        <f t="shared" si="22"/>
        <v>0</v>
      </c>
      <c r="F76" s="28">
        <f t="shared" si="22"/>
        <v>0</v>
      </c>
      <c r="G76" s="28">
        <f t="shared" si="22"/>
        <v>0</v>
      </c>
      <c r="H76" s="28">
        <f t="shared" si="22"/>
        <v>0</v>
      </c>
      <c r="I76" s="28">
        <f t="shared" si="22"/>
        <v>0</v>
      </c>
      <c r="J76" s="28">
        <f t="shared" si="22"/>
        <v>0</v>
      </c>
      <c r="K76" s="28">
        <f t="shared" si="22"/>
        <v>0</v>
      </c>
      <c r="L76" s="28">
        <f t="shared" si="22"/>
        <v>0</v>
      </c>
      <c r="M76" s="28">
        <f t="shared" si="22"/>
        <v>0</v>
      </c>
      <c r="N76" s="28">
        <f t="shared" si="22"/>
        <v>0</v>
      </c>
      <c r="O76" s="28">
        <f t="shared" si="22"/>
        <v>0</v>
      </c>
      <c r="P76" s="28">
        <f t="shared" si="22"/>
        <v>0</v>
      </c>
      <c r="Q76" s="28">
        <f t="shared" si="22"/>
        <v>0</v>
      </c>
      <c r="R76" s="28">
        <f t="shared" si="22"/>
        <v>0</v>
      </c>
      <c r="S76" s="28">
        <f t="shared" si="22"/>
        <v>0</v>
      </c>
      <c r="T76" s="28">
        <f t="shared" si="22"/>
        <v>0</v>
      </c>
      <c r="U76" s="28">
        <f t="shared" si="22"/>
        <v>0</v>
      </c>
      <c r="V76" s="28">
        <f t="shared" si="22"/>
        <v>0</v>
      </c>
      <c r="W76" s="28">
        <f t="shared" si="22"/>
        <v>0</v>
      </c>
      <c r="X76" s="28">
        <f t="shared" si="22"/>
        <v>0</v>
      </c>
      <c r="Y76" s="28">
        <f t="shared" si="22"/>
        <v>0</v>
      </c>
      <c r="Z76" s="28">
        <f t="shared" si="22"/>
        <v>0</v>
      </c>
      <c r="AA76" s="28">
        <f t="shared" si="22"/>
        <v>0</v>
      </c>
      <c r="AB76" s="28">
        <f t="shared" si="22"/>
        <v>0</v>
      </c>
      <c r="AC76" s="28">
        <f t="shared" si="22"/>
        <v>0</v>
      </c>
      <c r="AD76" s="28">
        <f t="shared" si="22"/>
        <v>0</v>
      </c>
      <c r="AE76" s="28">
        <f t="shared" si="22"/>
        <v>0</v>
      </c>
      <c r="AF76" s="28">
        <f t="shared" si="22"/>
        <v>0</v>
      </c>
      <c r="AG76" s="28">
        <f t="shared" si="22"/>
        <v>0</v>
      </c>
      <c r="AH76" s="28">
        <f t="shared" si="22"/>
        <v>0</v>
      </c>
      <c r="AI76" s="28">
        <f t="shared" si="22"/>
        <v>0</v>
      </c>
      <c r="AJ76" s="28">
        <f t="shared" si="22"/>
        <v>0</v>
      </c>
      <c r="AK76" s="28">
        <f t="shared" si="22"/>
        <v>0</v>
      </c>
      <c r="AL76" s="28">
        <f t="shared" si="22"/>
        <v>0</v>
      </c>
      <c r="AM76" s="28">
        <f t="shared" si="22"/>
        <v>0</v>
      </c>
      <c r="AN76" s="28">
        <f t="shared" si="22"/>
        <v>0</v>
      </c>
      <c r="AO76" s="28">
        <f t="shared" si="22"/>
        <v>0</v>
      </c>
      <c r="AP76" s="28">
        <f t="shared" si="22"/>
        <v>0</v>
      </c>
      <c r="AQ76" s="28">
        <f t="shared" si="22"/>
        <v>0</v>
      </c>
      <c r="AR76" s="28">
        <f t="shared" si="22"/>
        <v>0</v>
      </c>
      <c r="AS76" s="28">
        <f t="shared" si="22"/>
        <v>0</v>
      </c>
      <c r="AT76" s="28">
        <f t="shared" si="22"/>
        <v>0</v>
      </c>
      <c r="AU76" s="28">
        <f t="shared" si="22"/>
        <v>0</v>
      </c>
    </row>
    <row r="77" spans="2:47">
      <c r="B77" s="27" t="s">
        <v>501</v>
      </c>
      <c r="C77" s="29" t="s">
        <v>648</v>
      </c>
      <c r="D77" s="30">
        <f t="shared" ref="D77:AU77" si="23">SUM(D63:D76)</f>
        <v>0</v>
      </c>
      <c r="E77" s="30">
        <f t="shared" si="23"/>
        <v>0</v>
      </c>
      <c r="F77" s="30">
        <f t="shared" si="23"/>
        <v>0</v>
      </c>
      <c r="G77" s="30">
        <f t="shared" si="23"/>
        <v>0</v>
      </c>
      <c r="H77" s="30">
        <f t="shared" si="23"/>
        <v>0</v>
      </c>
      <c r="I77" s="30">
        <f t="shared" si="23"/>
        <v>0</v>
      </c>
      <c r="J77" s="30">
        <f t="shared" si="23"/>
        <v>0</v>
      </c>
      <c r="K77" s="30">
        <f t="shared" si="23"/>
        <v>0</v>
      </c>
      <c r="L77" s="30">
        <f t="shared" si="23"/>
        <v>0</v>
      </c>
      <c r="M77" s="30">
        <f t="shared" si="23"/>
        <v>0</v>
      </c>
      <c r="N77" s="30">
        <f t="shared" si="23"/>
        <v>0</v>
      </c>
      <c r="O77" s="30">
        <f t="shared" si="23"/>
        <v>0</v>
      </c>
      <c r="P77" s="30">
        <f t="shared" si="23"/>
        <v>2.4254864344542324</v>
      </c>
      <c r="Q77" s="30">
        <f t="shared" si="23"/>
        <v>3.53235027830033</v>
      </c>
      <c r="R77" s="30">
        <f t="shared" si="23"/>
        <v>5.1048387407757918</v>
      </c>
      <c r="S77" s="30">
        <f t="shared" si="23"/>
        <v>7.3972991391517411</v>
      </c>
      <c r="T77" s="30">
        <f t="shared" si="23"/>
        <v>10.630455966951928</v>
      </c>
      <c r="U77" s="30">
        <f t="shared" si="23"/>
        <v>15.226983092207112</v>
      </c>
      <c r="V77" s="30">
        <f t="shared" si="23"/>
        <v>21.689383594716116</v>
      </c>
      <c r="W77" s="30">
        <f t="shared" si="23"/>
        <v>30.934544366962839</v>
      </c>
      <c r="X77" s="30">
        <f t="shared" si="23"/>
        <v>44.160343705142402</v>
      </c>
      <c r="Y77" s="30">
        <f t="shared" si="23"/>
        <v>62.709254377135537</v>
      </c>
      <c r="Z77" s="30">
        <f t="shared" si="23"/>
        <v>87.49728406705853</v>
      </c>
      <c r="AA77" s="30">
        <f t="shared" si="23"/>
        <v>124.07255403432349</v>
      </c>
      <c r="AB77" s="30">
        <f t="shared" si="23"/>
        <v>172.90553046564222</v>
      </c>
      <c r="AC77" s="30">
        <f t="shared" si="23"/>
        <v>237.26102424742669</v>
      </c>
      <c r="AD77" s="30">
        <f t="shared" si="23"/>
        <v>323.39036360550966</v>
      </c>
      <c r="AE77" s="30">
        <f t="shared" si="23"/>
        <v>431.68895313098989</v>
      </c>
      <c r="AF77" s="30">
        <f t="shared" si="23"/>
        <v>557.53153221760897</v>
      </c>
      <c r="AG77" s="30">
        <f t="shared" si="23"/>
        <v>720.49570255268679</v>
      </c>
      <c r="AH77" s="30">
        <f t="shared" si="23"/>
        <v>900.0365137374971</v>
      </c>
      <c r="AI77" s="30">
        <f t="shared" si="23"/>
        <v>1090.1544920878109</v>
      </c>
      <c r="AJ77" s="30">
        <f t="shared" si="23"/>
        <v>1283.6257169264231</v>
      </c>
      <c r="AK77" s="30">
        <f t="shared" si="23"/>
        <v>1296.1092658331083</v>
      </c>
      <c r="AL77" s="30">
        <f t="shared" si="23"/>
        <v>1305.8803924010751</v>
      </c>
      <c r="AM77" s="30">
        <f t="shared" si="23"/>
        <v>1315.7840131832891</v>
      </c>
      <c r="AN77" s="30">
        <f t="shared" si="23"/>
        <v>1325.8191810342398</v>
      </c>
      <c r="AO77" s="30">
        <f t="shared" si="23"/>
        <v>1335.9850469503474</v>
      </c>
      <c r="AP77" s="30">
        <f t="shared" si="23"/>
        <v>1346.2808586030769</v>
      </c>
      <c r="AQ77" s="30">
        <f t="shared" si="23"/>
        <v>1356.7059588060117</v>
      </c>
      <c r="AR77" s="30">
        <f t="shared" si="23"/>
        <v>1367.2597839195594</v>
      </c>
      <c r="AS77" s="30">
        <f t="shared" si="23"/>
        <v>1377.9418621969805</v>
      </c>
      <c r="AT77" s="30">
        <f t="shared" si="23"/>
        <v>1388.7518120756445</v>
      </c>
      <c r="AU77" s="30">
        <f t="shared" si="23"/>
        <v>1399.6893404175746</v>
      </c>
    </row>
    <row r="79" spans="2:47">
      <c r="B79" s="24" t="s">
        <v>513</v>
      </c>
      <c r="C79" s="30" t="s">
        <v>512</v>
      </c>
      <c r="D79" s="30">
        <f>+NPV(Td,G77:AK77)</f>
        <v>1516.4406588353727</v>
      </c>
      <c r="E79" s="30">
        <f>+NPV(Td,K77:Q77)</f>
        <v>4.059086908051432</v>
      </c>
    </row>
    <row r="81" spans="2:47">
      <c r="B81" s="24" t="s">
        <v>475</v>
      </c>
      <c r="C81" s="25" t="s">
        <v>422</v>
      </c>
      <c r="D81" s="25">
        <v>2017</v>
      </c>
      <c r="E81" s="25">
        <v>2018</v>
      </c>
      <c r="F81" s="25">
        <v>2019</v>
      </c>
      <c r="G81" s="25">
        <v>2020</v>
      </c>
      <c r="H81" s="25">
        <v>2021</v>
      </c>
      <c r="I81" s="25">
        <v>2022</v>
      </c>
      <c r="J81" s="25">
        <v>2023</v>
      </c>
      <c r="K81" s="25">
        <v>2024</v>
      </c>
      <c r="L81" s="25">
        <v>2025</v>
      </c>
      <c r="M81" s="25">
        <v>2026</v>
      </c>
      <c r="N81" s="25">
        <v>2027</v>
      </c>
      <c r="O81" s="25">
        <v>2028</v>
      </c>
      <c r="P81" s="25">
        <v>2029</v>
      </c>
      <c r="Q81" s="25">
        <v>2030</v>
      </c>
      <c r="R81" s="25">
        <v>2031</v>
      </c>
      <c r="S81" s="25">
        <v>2032</v>
      </c>
      <c r="T81" s="25">
        <v>2033</v>
      </c>
      <c r="U81" s="25">
        <v>2034</v>
      </c>
      <c r="V81" s="25">
        <v>2035</v>
      </c>
      <c r="W81" s="25">
        <v>2036</v>
      </c>
      <c r="X81" s="25">
        <v>2037</v>
      </c>
      <c r="Y81" s="25">
        <v>2038</v>
      </c>
      <c r="Z81" s="25">
        <v>2039</v>
      </c>
      <c r="AA81" s="25">
        <v>2040</v>
      </c>
      <c r="AB81" s="25">
        <v>2041</v>
      </c>
      <c r="AC81" s="25">
        <v>2042</v>
      </c>
      <c r="AD81" s="25">
        <v>2043</v>
      </c>
      <c r="AE81" s="25">
        <v>2044</v>
      </c>
      <c r="AF81" s="25">
        <v>2045</v>
      </c>
      <c r="AG81" s="25">
        <v>2046</v>
      </c>
      <c r="AH81" s="25">
        <v>2047</v>
      </c>
      <c r="AI81" s="25">
        <v>2048</v>
      </c>
      <c r="AJ81" s="25">
        <v>2049</v>
      </c>
      <c r="AK81" s="25">
        <v>2050</v>
      </c>
      <c r="AL81" s="25">
        <v>2051</v>
      </c>
      <c r="AM81" s="25">
        <v>2052</v>
      </c>
      <c r="AN81" s="25">
        <v>2053</v>
      </c>
      <c r="AO81" s="25">
        <v>2054</v>
      </c>
      <c r="AP81" s="25">
        <v>2055</v>
      </c>
      <c r="AQ81" s="25">
        <v>2056</v>
      </c>
      <c r="AR81" s="25">
        <v>2057</v>
      </c>
      <c r="AS81" s="25">
        <v>2058</v>
      </c>
      <c r="AT81" s="25">
        <v>2059</v>
      </c>
      <c r="AU81" s="25">
        <v>2060</v>
      </c>
    </row>
    <row r="82" spans="2:47">
      <c r="B82" s="27" t="s">
        <v>671</v>
      </c>
      <c r="C82" s="28" t="s">
        <v>656</v>
      </c>
      <c r="D82" s="28"/>
      <c r="E82" s="28"/>
      <c r="F82" s="28"/>
      <c r="G82" s="28"/>
      <c r="H82" s="28"/>
      <c r="I82" s="28"/>
      <c r="J82" s="28"/>
      <c r="K82" s="28"/>
      <c r="L82" s="28"/>
      <c r="M82" s="28"/>
      <c r="N82" s="28"/>
      <c r="O82" s="28"/>
      <c r="P82" s="28"/>
      <c r="Q82" s="28">
        <v>4770</v>
      </c>
      <c r="R82" s="28">
        <v>4915</v>
      </c>
      <c r="S82" s="28">
        <v>4934</v>
      </c>
      <c r="T82" s="28">
        <v>4913</v>
      </c>
      <c r="U82" s="28">
        <v>4983</v>
      </c>
      <c r="V82" s="28">
        <v>4997</v>
      </c>
      <c r="W82" s="28">
        <v>5258</v>
      </c>
      <c r="X82" s="28">
        <v>5161</v>
      </c>
      <c r="Y82" s="28">
        <v>5292</v>
      </c>
      <c r="Z82" s="28">
        <v>5131</v>
      </c>
      <c r="AA82" s="28">
        <v>5352</v>
      </c>
      <c r="AB82" s="28">
        <v>5313</v>
      </c>
      <c r="AC82" s="28">
        <v>5268</v>
      </c>
      <c r="AD82" s="28">
        <v>5332</v>
      </c>
      <c r="AE82" s="28">
        <v>5352</v>
      </c>
      <c r="AF82" s="28">
        <v>5384</v>
      </c>
      <c r="AG82" s="28">
        <v>5326</v>
      </c>
      <c r="AH82" s="28">
        <v>5301</v>
      </c>
      <c r="AI82" s="28">
        <v>5254</v>
      </c>
      <c r="AJ82" s="28">
        <v>5176</v>
      </c>
      <c r="AK82" s="28">
        <v>5103</v>
      </c>
      <c r="AL82" s="28">
        <v>5130</v>
      </c>
      <c r="AM82" s="28">
        <v>4938</v>
      </c>
      <c r="AN82" s="28">
        <v>4900</v>
      </c>
      <c r="AO82" s="28">
        <v>4920</v>
      </c>
      <c r="AP82" s="28">
        <v>4962</v>
      </c>
      <c r="AQ82" s="28">
        <v>5005</v>
      </c>
      <c r="AR82" s="28">
        <v>5048</v>
      </c>
      <c r="AS82" s="28">
        <v>5092</v>
      </c>
      <c r="AT82" s="28">
        <v>5134</v>
      </c>
      <c r="AU82" s="28">
        <v>5179</v>
      </c>
    </row>
    <row r="83" spans="2:47">
      <c r="B83" s="27" t="s">
        <v>672</v>
      </c>
      <c r="C83" s="28" t="s">
        <v>657</v>
      </c>
      <c r="D83" s="28">
        <v>9502.0396799999999</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row>
    <row r="84" spans="2:47">
      <c r="B84" s="27" t="s">
        <v>475</v>
      </c>
      <c r="C84" s="29" t="s">
        <v>526</v>
      </c>
      <c r="D84" s="30">
        <f>+$D$83*D82/1000000</f>
        <v>0</v>
      </c>
      <c r="E84" s="30">
        <f t="shared" ref="E84:AU84" si="24">+$D$83*E82/1000000</f>
        <v>0</v>
      </c>
      <c r="F84" s="30">
        <f t="shared" si="24"/>
        <v>0</v>
      </c>
      <c r="G84" s="30">
        <f t="shared" si="24"/>
        <v>0</v>
      </c>
      <c r="H84" s="30">
        <f t="shared" si="24"/>
        <v>0</v>
      </c>
      <c r="I84" s="30">
        <f t="shared" si="24"/>
        <v>0</v>
      </c>
      <c r="J84" s="30">
        <f t="shared" si="24"/>
        <v>0</v>
      </c>
      <c r="K84" s="30">
        <f t="shared" si="24"/>
        <v>0</v>
      </c>
      <c r="L84" s="30">
        <f t="shared" si="24"/>
        <v>0</v>
      </c>
      <c r="M84" s="30">
        <f t="shared" si="24"/>
        <v>0</v>
      </c>
      <c r="N84" s="30">
        <f t="shared" si="24"/>
        <v>0</v>
      </c>
      <c r="O84" s="30">
        <f t="shared" si="24"/>
        <v>0</v>
      </c>
      <c r="P84" s="30">
        <f t="shared" si="24"/>
        <v>0</v>
      </c>
      <c r="Q84" s="30">
        <f t="shared" si="24"/>
        <v>45.324729273599999</v>
      </c>
      <c r="R84" s="30">
        <f t="shared" si="24"/>
        <v>46.702525027199997</v>
      </c>
      <c r="S84" s="30">
        <f t="shared" si="24"/>
        <v>46.883063781120001</v>
      </c>
      <c r="T84" s="30">
        <f t="shared" si="24"/>
        <v>46.683520947839995</v>
      </c>
      <c r="U84" s="30">
        <f t="shared" si="24"/>
        <v>47.348663725440005</v>
      </c>
      <c r="V84" s="30">
        <f t="shared" si="24"/>
        <v>47.481692280960004</v>
      </c>
      <c r="W84" s="30">
        <f t="shared" si="24"/>
        <v>49.961724637439993</v>
      </c>
      <c r="X84" s="30">
        <f t="shared" si="24"/>
        <v>49.040026788479999</v>
      </c>
      <c r="Y84" s="30">
        <f t="shared" si="24"/>
        <v>50.284793986560004</v>
      </c>
      <c r="Z84" s="30">
        <f t="shared" si="24"/>
        <v>48.754965598079998</v>
      </c>
      <c r="AA84" s="30">
        <f t="shared" si="24"/>
        <v>50.854916367359998</v>
      </c>
      <c r="AB84" s="30">
        <f t="shared" si="24"/>
        <v>50.484336819839996</v>
      </c>
      <c r="AC84" s="30">
        <f t="shared" si="24"/>
        <v>50.056745034240002</v>
      </c>
      <c r="AD84" s="30">
        <f t="shared" si="24"/>
        <v>50.66487557376</v>
      </c>
      <c r="AE84" s="30">
        <f t="shared" si="24"/>
        <v>50.854916367359998</v>
      </c>
      <c r="AF84" s="30">
        <f t="shared" si="24"/>
        <v>51.15898163712</v>
      </c>
      <c r="AG84" s="30">
        <f t="shared" si="24"/>
        <v>50.607863335680001</v>
      </c>
      <c r="AH84" s="30">
        <f t="shared" si="24"/>
        <v>50.370312343679998</v>
      </c>
      <c r="AI84" s="30">
        <f t="shared" si="24"/>
        <v>49.923716478720003</v>
      </c>
      <c r="AJ84" s="30">
        <f t="shared" si="24"/>
        <v>49.182557383679999</v>
      </c>
      <c r="AK84" s="30">
        <f t="shared" si="24"/>
        <v>48.48890848704</v>
      </c>
      <c r="AL84" s="30">
        <f t="shared" si="24"/>
        <v>48.745463558399997</v>
      </c>
      <c r="AM84" s="30">
        <f t="shared" si="24"/>
        <v>46.921071939839997</v>
      </c>
      <c r="AN84" s="30">
        <f t="shared" si="24"/>
        <v>46.559994431999996</v>
      </c>
      <c r="AO84" s="30">
        <f t="shared" si="24"/>
        <v>46.750035225599994</v>
      </c>
      <c r="AP84" s="30">
        <f t="shared" si="24"/>
        <v>47.149120892159999</v>
      </c>
      <c r="AQ84" s="30">
        <f t="shared" si="24"/>
        <v>47.557708598399998</v>
      </c>
      <c r="AR84" s="30">
        <f t="shared" si="24"/>
        <v>47.966296304640004</v>
      </c>
      <c r="AS84" s="30">
        <f t="shared" si="24"/>
        <v>48.384386050559996</v>
      </c>
      <c r="AT84" s="30">
        <f t="shared" si="24"/>
        <v>48.783471717120001</v>
      </c>
      <c r="AU84" s="30">
        <f t="shared" si="24"/>
        <v>49.211063502720002</v>
      </c>
    </row>
    <row r="86" spans="2:47">
      <c r="B86" s="24" t="s">
        <v>527</v>
      </c>
      <c r="C86" s="30" t="s">
        <v>512</v>
      </c>
      <c r="D86" s="30">
        <f>+NPV(Td,G84:AK84)</f>
        <v>319.49064664816188</v>
      </c>
      <c r="E86" s="30">
        <f>+NPV(Td,K84:Q84)</f>
        <v>30.143533626414214</v>
      </c>
    </row>
    <row r="87" spans="2:47" ht="14.1" thickBot="1"/>
    <row r="88" spans="2:47" ht="15.95" thickBot="1">
      <c r="B88" s="214" t="s">
        <v>528</v>
      </c>
      <c r="C88" s="215"/>
      <c r="D88" s="215"/>
      <c r="E88" s="215"/>
      <c r="F88" s="216"/>
    </row>
  </sheetData>
  <mergeCells count="1">
    <mergeCell ref="B88:F88"/>
  </mergeCells>
  <hyperlinks>
    <hyperlink ref="B88:F88" location="Trans_Std_HDV!A1" display="Ir a Hoja Resumen" xr:uid="{2AF82BA5-ECB4-43FC-BD46-1716CDC0EA0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11F56-7B04-425E-8635-1CF118FF8D96}">
  <sheetPr>
    <tabColor theme="7" tint="0.79998168889431442"/>
  </sheetPr>
  <dimension ref="B2:AU92"/>
  <sheetViews>
    <sheetView topLeftCell="A49" workbookViewId="0">
      <selection activeCell="E89" sqref="E89"/>
    </sheetView>
  </sheetViews>
  <sheetFormatPr defaultColWidth="11.42578125" defaultRowHeight="12.95"/>
  <cols>
    <col min="1" max="1" width="11.42578125" style="26"/>
    <col min="2" max="2" width="22.85546875" style="26" customWidth="1"/>
    <col min="3" max="3" width="15" style="26" bestFit="1" customWidth="1"/>
    <col min="4" max="16384" width="11.42578125" style="26"/>
  </cols>
  <sheetData>
    <row r="2" spans="2:47">
      <c r="B2" s="24" t="s">
        <v>500</v>
      </c>
      <c r="C2" s="25" t="s">
        <v>422</v>
      </c>
      <c r="D2" s="25">
        <v>2017</v>
      </c>
      <c r="E2" s="25">
        <v>2018</v>
      </c>
      <c r="F2" s="25">
        <v>2019</v>
      </c>
      <c r="G2" s="25">
        <v>2020</v>
      </c>
      <c r="H2" s="25">
        <v>2021</v>
      </c>
      <c r="I2" s="25">
        <v>2022</v>
      </c>
      <c r="J2" s="25">
        <v>2023</v>
      </c>
      <c r="K2" s="25">
        <v>2024</v>
      </c>
      <c r="L2" s="25">
        <v>2025</v>
      </c>
      <c r="M2" s="25">
        <v>2026</v>
      </c>
      <c r="N2" s="25">
        <v>2027</v>
      </c>
      <c r="O2" s="25">
        <v>2028</v>
      </c>
      <c r="P2" s="25">
        <v>2029</v>
      </c>
      <c r="Q2" s="25">
        <v>2030</v>
      </c>
      <c r="R2" s="25">
        <v>2031</v>
      </c>
      <c r="S2" s="25">
        <v>2032</v>
      </c>
      <c r="T2" s="25">
        <v>2033</v>
      </c>
      <c r="U2" s="25">
        <v>2034</v>
      </c>
      <c r="V2" s="25">
        <v>2035</v>
      </c>
      <c r="W2" s="25">
        <v>2036</v>
      </c>
      <c r="X2" s="25">
        <v>2037</v>
      </c>
      <c r="Y2" s="25">
        <v>2038</v>
      </c>
      <c r="Z2" s="25">
        <v>2039</v>
      </c>
      <c r="AA2" s="25">
        <v>2040</v>
      </c>
      <c r="AB2" s="25">
        <v>2041</v>
      </c>
      <c r="AC2" s="25">
        <v>2042</v>
      </c>
      <c r="AD2" s="25">
        <v>2043</v>
      </c>
      <c r="AE2" s="25">
        <v>2044</v>
      </c>
      <c r="AF2" s="25">
        <v>2045</v>
      </c>
      <c r="AG2" s="25">
        <v>2046</v>
      </c>
      <c r="AH2" s="25">
        <v>2047</v>
      </c>
      <c r="AI2" s="25">
        <v>2048</v>
      </c>
      <c r="AJ2" s="25">
        <v>2049</v>
      </c>
      <c r="AK2" s="25">
        <v>2050</v>
      </c>
      <c r="AL2" s="25">
        <v>2051</v>
      </c>
      <c r="AM2" s="25">
        <v>2052</v>
      </c>
      <c r="AN2" s="25">
        <v>2053</v>
      </c>
      <c r="AO2" s="25">
        <v>2054</v>
      </c>
      <c r="AP2" s="25">
        <v>2055</v>
      </c>
      <c r="AQ2" s="25">
        <v>2056</v>
      </c>
      <c r="AR2" s="25">
        <v>2057</v>
      </c>
      <c r="AS2" s="25">
        <v>2058</v>
      </c>
      <c r="AT2" s="25">
        <v>2059</v>
      </c>
      <c r="AU2" s="25">
        <v>2060</v>
      </c>
    </row>
    <row r="3" spans="2:47">
      <c r="B3" s="27" t="s">
        <v>383</v>
      </c>
      <c r="C3" s="28" t="s">
        <v>498</v>
      </c>
      <c r="D3" s="28">
        <v>36678.438916940773</v>
      </c>
      <c r="E3" s="28">
        <v>36474.414180498279</v>
      </c>
      <c r="F3" s="28">
        <v>37224.171851444669</v>
      </c>
      <c r="G3" s="28">
        <v>31460.261578331374</v>
      </c>
      <c r="H3" s="28">
        <v>38688.136046490617</v>
      </c>
      <c r="I3" s="28">
        <v>41597.474040502035</v>
      </c>
      <c r="J3" s="28">
        <v>50113.133124141626</v>
      </c>
      <c r="K3" s="28">
        <v>51611.558672468593</v>
      </c>
      <c r="L3" s="28">
        <v>52912.766852422203</v>
      </c>
      <c r="M3" s="28">
        <v>54211.396447924999</v>
      </c>
      <c r="N3" s="28">
        <v>55454.0909171288</v>
      </c>
      <c r="O3" s="28">
        <v>56819.957670855438</v>
      </c>
      <c r="P3" s="28">
        <v>58031.374300224154</v>
      </c>
      <c r="Q3" s="28">
        <v>59040.717905513535</v>
      </c>
      <c r="R3" s="28">
        <v>60069.538801559735</v>
      </c>
      <c r="S3" s="28">
        <v>61001.382456964137</v>
      </c>
      <c r="T3" s="28">
        <v>62300.928191626503</v>
      </c>
      <c r="U3" s="28">
        <v>63284.213147822658</v>
      </c>
      <c r="V3" s="28">
        <v>64386.438420405582</v>
      </c>
      <c r="W3" s="28">
        <v>65085.699696751806</v>
      </c>
      <c r="X3" s="28">
        <v>66088.626914271794</v>
      </c>
      <c r="Y3" s="28">
        <v>66851.050853259454</v>
      </c>
      <c r="Z3" s="28">
        <v>67437.783199117664</v>
      </c>
      <c r="AA3" s="28">
        <v>68041.239729184526</v>
      </c>
      <c r="AB3" s="28">
        <v>68578.782524847324</v>
      </c>
      <c r="AC3" s="28">
        <v>69062.361452652316</v>
      </c>
      <c r="AD3" s="28">
        <v>69330.932417214979</v>
      </c>
      <c r="AE3" s="28">
        <v>69434.368158576675</v>
      </c>
      <c r="AF3" s="28">
        <v>69289.221356545168</v>
      </c>
      <c r="AG3" s="28">
        <v>68836.265763326592</v>
      </c>
      <c r="AH3" s="28">
        <v>68091.436075779042</v>
      </c>
      <c r="AI3" s="28">
        <v>67183.965923556374</v>
      </c>
      <c r="AJ3" s="28">
        <v>65398.473101641597</v>
      </c>
      <c r="AK3" s="28">
        <v>63336.827597140931</v>
      </c>
      <c r="AL3" s="28">
        <v>61034.260370185162</v>
      </c>
      <c r="AM3" s="28">
        <v>58412.644797374931</v>
      </c>
      <c r="AN3" s="28">
        <v>55477.144528254197</v>
      </c>
      <c r="AO3" s="28">
        <v>52252.738544497683</v>
      </c>
      <c r="AP3" s="28">
        <v>48785.732600443778</v>
      </c>
      <c r="AQ3" s="28">
        <v>45141.96022392506</v>
      </c>
      <c r="AR3" s="28">
        <v>41401.59034479261</v>
      </c>
      <c r="AS3" s="28">
        <v>37651.47788082336</v>
      </c>
      <c r="AT3" s="28">
        <v>33976.807453641326</v>
      </c>
      <c r="AU3" s="28">
        <v>30453.726523193793</v>
      </c>
    </row>
    <row r="4" spans="2:47">
      <c r="B4" s="27" t="s">
        <v>384</v>
      </c>
      <c r="C4" s="28" t="s">
        <v>498</v>
      </c>
      <c r="D4" s="28">
        <v>49108.496944351857</v>
      </c>
      <c r="E4" s="28">
        <v>51396.400805794801</v>
      </c>
      <c r="F4" s="28">
        <v>52186.471937915718</v>
      </c>
      <c r="G4" s="28">
        <v>50978.782391573011</v>
      </c>
      <c r="H4" s="28">
        <v>50991.340012631546</v>
      </c>
      <c r="I4" s="28">
        <v>53243.079791439122</v>
      </c>
      <c r="J4" s="28">
        <v>56002.483047294758</v>
      </c>
      <c r="K4" s="28">
        <v>57761.835636099357</v>
      </c>
      <c r="L4" s="28">
        <v>59504.895712966565</v>
      </c>
      <c r="M4" s="28">
        <v>61306.785359086585</v>
      </c>
      <c r="N4" s="28">
        <v>63015.381052811812</v>
      </c>
      <c r="O4" s="28">
        <v>64786.497073060316</v>
      </c>
      <c r="P4" s="28">
        <v>66478.08135750462</v>
      </c>
      <c r="Q4" s="28">
        <v>67837.089169401268</v>
      </c>
      <c r="R4" s="28">
        <v>69356.605631564322</v>
      </c>
      <c r="S4" s="28">
        <v>70801.785444887064</v>
      </c>
      <c r="T4" s="28">
        <v>72510.288732181318</v>
      </c>
      <c r="U4" s="28">
        <v>73988.494255877842</v>
      </c>
      <c r="V4" s="28">
        <v>75355.341099278623</v>
      </c>
      <c r="W4" s="28">
        <v>76617.245329684592</v>
      </c>
      <c r="X4" s="28">
        <v>78102.099924748487</v>
      </c>
      <c r="Y4" s="28">
        <v>79416.731502572715</v>
      </c>
      <c r="Z4" s="28">
        <v>80586.598621722442</v>
      </c>
      <c r="AA4" s="28">
        <v>81684.964336243705</v>
      </c>
      <c r="AB4" s="28">
        <v>82813.149518009974</v>
      </c>
      <c r="AC4" s="28">
        <v>83901.31873842029</v>
      </c>
      <c r="AD4" s="28">
        <v>84823.282251283497</v>
      </c>
      <c r="AE4" s="28">
        <v>85618.472447089123</v>
      </c>
      <c r="AF4" s="28">
        <v>86184.527737808967</v>
      </c>
      <c r="AG4" s="28">
        <v>86551.41387671807</v>
      </c>
      <c r="AH4" s="28">
        <v>86691.94004177484</v>
      </c>
      <c r="AI4" s="28">
        <v>86715.368171364215</v>
      </c>
      <c r="AJ4" s="28">
        <v>86190.028276859011</v>
      </c>
      <c r="AK4" s="28">
        <v>85401.303713082772</v>
      </c>
      <c r="AL4" s="28">
        <v>84506.392100379991</v>
      </c>
      <c r="AM4" s="28">
        <v>83405.1832286274</v>
      </c>
      <c r="AN4" s="28">
        <v>82106.910288792496</v>
      </c>
      <c r="AO4" s="28">
        <v>80638.405341841426</v>
      </c>
      <c r="AP4" s="28">
        <v>79044.455437686527</v>
      </c>
      <c r="AQ4" s="28">
        <v>77384.040261437098</v>
      </c>
      <c r="AR4" s="28">
        <v>75723.350770656514</v>
      </c>
      <c r="AS4" s="28">
        <v>74127.065810296961</v>
      </c>
      <c r="AT4" s="28">
        <v>72650.308040601711</v>
      </c>
      <c r="AU4" s="28">
        <v>71333.284038389043</v>
      </c>
    </row>
    <row r="5" spans="2:47">
      <c r="B5" s="27" t="s">
        <v>385</v>
      </c>
      <c r="C5" s="28" t="s">
        <v>498</v>
      </c>
      <c r="D5" s="28">
        <v>447.13377742000006</v>
      </c>
      <c r="E5" s="28">
        <v>584.94084649999991</v>
      </c>
      <c r="F5" s="28">
        <v>737.12772929333084</v>
      </c>
      <c r="G5" s="28">
        <v>531.53970023894942</v>
      </c>
      <c r="H5" s="28">
        <v>649.72080507184808</v>
      </c>
      <c r="I5" s="28">
        <v>755.71993689269971</v>
      </c>
      <c r="J5" s="28">
        <v>399.30582104080253</v>
      </c>
      <c r="K5" s="28">
        <v>423.09440534308823</v>
      </c>
      <c r="L5" s="28">
        <v>447.52445853367612</v>
      </c>
      <c r="M5" s="28">
        <v>459.51848448624361</v>
      </c>
      <c r="N5" s="28">
        <v>472.95518243686723</v>
      </c>
      <c r="O5" s="28">
        <v>489.00245416240108</v>
      </c>
      <c r="P5" s="28">
        <v>506.76004007575136</v>
      </c>
      <c r="Q5" s="28">
        <v>578.55486275035173</v>
      </c>
      <c r="R5" s="28">
        <v>602.78278750599839</v>
      </c>
      <c r="S5" s="28">
        <v>629.32503345694374</v>
      </c>
      <c r="T5" s="28">
        <v>663.68250609433562</v>
      </c>
      <c r="U5" s="28">
        <v>702.16736526914201</v>
      </c>
      <c r="V5" s="28">
        <v>804.85980651838508</v>
      </c>
      <c r="W5" s="28">
        <v>859.08024270559429</v>
      </c>
      <c r="X5" s="28">
        <v>928.5331479723958</v>
      </c>
      <c r="Y5" s="28">
        <v>1011.495006680852</v>
      </c>
      <c r="Z5" s="28">
        <v>1111.599435339333</v>
      </c>
      <c r="AA5" s="28">
        <v>1258.230825467082</v>
      </c>
      <c r="AB5" s="28">
        <v>1411.5050941861698</v>
      </c>
      <c r="AC5" s="28">
        <v>1601.7398706389606</v>
      </c>
      <c r="AD5" s="28">
        <v>1834.7506106867743</v>
      </c>
      <c r="AE5" s="28">
        <v>2122.3988874724505</v>
      </c>
      <c r="AF5" s="28">
        <v>2487.5931771944797</v>
      </c>
      <c r="AG5" s="28">
        <v>2918.5103348415519</v>
      </c>
      <c r="AH5" s="28">
        <v>3443.6483571395543</v>
      </c>
      <c r="AI5" s="28">
        <v>4088.548611203883</v>
      </c>
      <c r="AJ5" s="28">
        <v>4828.8799493739871</v>
      </c>
      <c r="AK5" s="28">
        <v>5720.0903253916431</v>
      </c>
      <c r="AL5" s="28">
        <v>6735.58110259976</v>
      </c>
      <c r="AM5" s="28">
        <v>7911.5296695564211</v>
      </c>
      <c r="AN5" s="28">
        <v>9242.7975710259707</v>
      </c>
      <c r="AO5" s="28">
        <v>10717.069181242225</v>
      </c>
      <c r="AP5" s="28">
        <v>12311.504248328634</v>
      </c>
      <c r="AQ5" s="28">
        <v>13993.81453313177</v>
      </c>
      <c r="AR5" s="28">
        <v>15725.275598774024</v>
      </c>
      <c r="AS5" s="28">
        <v>17464.913936972014</v>
      </c>
      <c r="AT5" s="28">
        <v>19173.812029090841</v>
      </c>
      <c r="AU5" s="28">
        <v>20818.566808078536</v>
      </c>
    </row>
    <row r="6" spans="2:47">
      <c r="B6" s="27" t="s">
        <v>386</v>
      </c>
      <c r="C6" s="28" t="s">
        <v>498</v>
      </c>
      <c r="D6" s="28">
        <v>276.6806449</v>
      </c>
      <c r="E6" s="28">
        <v>229.61807317549975</v>
      </c>
      <c r="F6" s="28">
        <v>131.18885794589795</v>
      </c>
      <c r="G6" s="28">
        <v>149.33463642000001</v>
      </c>
      <c r="H6" s="28">
        <v>190.38368924739999</v>
      </c>
      <c r="I6" s="28">
        <v>192.92956271600002</v>
      </c>
      <c r="J6" s="28">
        <v>75.181836232143652</v>
      </c>
      <c r="K6" s="28">
        <v>77.736869662618957</v>
      </c>
      <c r="L6" s="28">
        <v>79.905011493010051</v>
      </c>
      <c r="M6" s="28">
        <v>82.1265292400644</v>
      </c>
      <c r="N6" s="28">
        <v>84.42285170431623</v>
      </c>
      <c r="O6" s="28">
        <v>87.055335991775934</v>
      </c>
      <c r="P6" s="28">
        <v>89.365769730869729</v>
      </c>
      <c r="Q6" s="28">
        <v>91.174321984531417</v>
      </c>
      <c r="R6" s="28">
        <v>93.004179187781233</v>
      </c>
      <c r="S6" s="28">
        <v>94.613293044249744</v>
      </c>
      <c r="T6" s="28">
        <v>97.338069457837037</v>
      </c>
      <c r="U6" s="28">
        <v>99.254015495173888</v>
      </c>
      <c r="V6" s="28">
        <v>101.6293650662395</v>
      </c>
      <c r="W6" s="28">
        <v>102.93492830886498</v>
      </c>
      <c r="X6" s="28">
        <v>105.2583377479757</v>
      </c>
      <c r="Y6" s="28">
        <v>107.20568857529145</v>
      </c>
      <c r="Z6" s="28">
        <v>108.79664450057615</v>
      </c>
      <c r="AA6" s="28">
        <v>110.65113768831958</v>
      </c>
      <c r="AB6" s="28">
        <v>112.55841822811547</v>
      </c>
      <c r="AC6" s="28">
        <v>114.60419991717379</v>
      </c>
      <c r="AD6" s="28">
        <v>116.33924036051314</v>
      </c>
      <c r="AE6" s="28">
        <v>117.98145155078892</v>
      </c>
      <c r="AF6" s="28">
        <v>119.44258064902537</v>
      </c>
      <c r="AG6" s="28">
        <v>120.59012254563123</v>
      </c>
      <c r="AH6" s="28">
        <v>121.48818428163165</v>
      </c>
      <c r="AI6" s="28">
        <v>122.68161782214321</v>
      </c>
      <c r="AJ6" s="28">
        <v>122.96376085217335</v>
      </c>
      <c r="AK6" s="28">
        <v>123.27831746429524</v>
      </c>
      <c r="AL6" s="28">
        <v>123.93635443341284</v>
      </c>
      <c r="AM6" s="28">
        <v>124.52959748365916</v>
      </c>
      <c r="AN6" s="28">
        <v>125.05210981850232</v>
      </c>
      <c r="AO6" s="28">
        <v>125.50126248869238</v>
      </c>
      <c r="AP6" s="28">
        <v>125.87897300188531</v>
      </c>
      <c r="AQ6" s="28">
        <v>126.19262408057628</v>
      </c>
      <c r="AR6" s="28">
        <v>126.45535330442752</v>
      </c>
      <c r="AS6" s="28">
        <v>126.68548217485873</v>
      </c>
      <c r="AT6" s="28">
        <v>126.90502317890585</v>
      </c>
      <c r="AU6" s="28">
        <v>127.13746101981899</v>
      </c>
    </row>
    <row r="7" spans="2:47">
      <c r="B7" s="27" t="s">
        <v>634</v>
      </c>
      <c r="C7" s="28" t="s">
        <v>498</v>
      </c>
      <c r="D7" s="28">
        <v>183.36118649700001</v>
      </c>
      <c r="E7" s="28">
        <v>150.70036131500001</v>
      </c>
      <c r="F7" s="28">
        <v>154.520615472</v>
      </c>
      <c r="G7" s="28">
        <v>80.718187138999994</v>
      </c>
      <c r="H7" s="28">
        <v>86.504180018</v>
      </c>
      <c r="I7" s="28">
        <v>91.988026831799999</v>
      </c>
      <c r="J7" s="28">
        <v>6.732169756521623</v>
      </c>
      <c r="K7" s="28">
        <v>6.8671901644588376</v>
      </c>
      <c r="L7" s="28">
        <v>6.9455567147731037</v>
      </c>
      <c r="M7" s="28">
        <v>7.0097891001560466</v>
      </c>
      <c r="N7" s="28">
        <v>7.0406301699314033</v>
      </c>
      <c r="O7" s="28">
        <v>7.0871654191824893</v>
      </c>
      <c r="P7" s="28">
        <v>7.0827209626614884</v>
      </c>
      <c r="Q7" s="28">
        <v>7.0150677968018371</v>
      </c>
      <c r="R7" s="28">
        <v>6.9379970036948952</v>
      </c>
      <c r="S7" s="28">
        <v>6.8292656166195158</v>
      </c>
      <c r="T7" s="28">
        <v>6.8022557516444193</v>
      </c>
      <c r="U7" s="28">
        <v>6.6956010853080361</v>
      </c>
      <c r="V7" s="28">
        <v>6.6134325824268636</v>
      </c>
      <c r="W7" s="28">
        <v>6.4439556920835779</v>
      </c>
      <c r="X7" s="28">
        <v>6.3397059619444285</v>
      </c>
      <c r="Y7" s="28">
        <v>6.2028634670427412</v>
      </c>
      <c r="Z7" s="28">
        <v>6.0394842899157668</v>
      </c>
      <c r="AA7" s="28">
        <v>5.8892454579326401</v>
      </c>
      <c r="AB7" s="28">
        <v>5.7393554431611591</v>
      </c>
      <c r="AC7" s="28">
        <v>5.5946470143695883</v>
      </c>
      <c r="AD7" s="28">
        <v>5.4338523280932929</v>
      </c>
      <c r="AE7" s="28">
        <v>5.2703472437978727</v>
      </c>
      <c r="AF7" s="28">
        <v>5.1022098767388</v>
      </c>
      <c r="AG7" s="28">
        <v>4.926611172529646</v>
      </c>
      <c r="AH7" s="28">
        <v>4.7489218525558794</v>
      </c>
      <c r="AI7" s="28">
        <v>4.5895198376146329</v>
      </c>
      <c r="AJ7" s="28">
        <v>4.412013468014587</v>
      </c>
      <c r="AK7" s="28">
        <v>4.249175188639879</v>
      </c>
      <c r="AL7" s="28">
        <v>4.102395071481137</v>
      </c>
      <c r="AM7" s="28">
        <v>3.9660712106840696</v>
      </c>
      <c r="AN7" s="28">
        <v>3.8397013869859684</v>
      </c>
      <c r="AO7" s="28">
        <v>3.7228354838361852</v>
      </c>
      <c r="AP7" s="28">
        <v>3.6150728677311643</v>
      </c>
      <c r="AQ7" s="28">
        <v>3.5160541264831879</v>
      </c>
      <c r="AR7" s="28">
        <v>3.4254466490402606</v>
      </c>
      <c r="AS7" s="28">
        <v>3.342924896719369</v>
      </c>
      <c r="AT7" s="28">
        <v>3.2681483253534793</v>
      </c>
      <c r="AU7" s="28">
        <v>3.2007421440261914</v>
      </c>
    </row>
    <row r="8" spans="2:47">
      <c r="B8" s="27" t="s">
        <v>388</v>
      </c>
      <c r="C8" s="28" t="s">
        <v>498</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A8" s="28">
        <v>0</v>
      </c>
      <c r="AB8" s="28">
        <v>0</v>
      </c>
      <c r="AC8" s="28">
        <v>0</v>
      </c>
      <c r="AD8" s="28">
        <v>0</v>
      </c>
      <c r="AE8" s="28">
        <v>0</v>
      </c>
      <c r="AF8" s="28">
        <v>0</v>
      </c>
      <c r="AG8" s="28">
        <v>0</v>
      </c>
      <c r="AH8" s="28">
        <v>0</v>
      </c>
      <c r="AI8" s="28">
        <v>0</v>
      </c>
      <c r="AJ8" s="28">
        <v>0</v>
      </c>
      <c r="AK8" s="28">
        <v>0</v>
      </c>
      <c r="AL8" s="28">
        <v>0</v>
      </c>
      <c r="AM8" s="28">
        <v>0</v>
      </c>
      <c r="AN8" s="28">
        <v>0</v>
      </c>
      <c r="AO8" s="28">
        <v>0</v>
      </c>
      <c r="AP8" s="28">
        <v>0</v>
      </c>
      <c r="AQ8" s="28">
        <v>0</v>
      </c>
      <c r="AR8" s="28">
        <v>0</v>
      </c>
      <c r="AS8" s="28">
        <v>0</v>
      </c>
      <c r="AT8" s="28">
        <v>0</v>
      </c>
      <c r="AU8" s="28">
        <v>0</v>
      </c>
    </row>
    <row r="9" spans="2:47">
      <c r="B9" s="27" t="s">
        <v>389</v>
      </c>
      <c r="C9" s="28" t="s">
        <v>498</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row>
    <row r="10" spans="2:47">
      <c r="B10" s="27" t="s">
        <v>390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391</v>
      </c>
      <c r="C11" s="28" t="s">
        <v>498</v>
      </c>
      <c r="D11" s="28">
        <v>0</v>
      </c>
      <c r="E11" s="28">
        <v>0</v>
      </c>
      <c r="F11" s="28">
        <v>0</v>
      </c>
      <c r="G11" s="28">
        <v>0</v>
      </c>
      <c r="H11" s="28">
        <v>0</v>
      </c>
      <c r="I11" s="28">
        <v>0</v>
      </c>
      <c r="J11" s="28">
        <v>1.3951717089297968</v>
      </c>
      <c r="K11" s="28">
        <v>4.3886150700782824</v>
      </c>
      <c r="L11" s="28">
        <v>10.168085592329069</v>
      </c>
      <c r="M11" s="28">
        <v>20.925885601090634</v>
      </c>
      <c r="N11" s="28">
        <v>38.104306926368899</v>
      </c>
      <c r="O11" s="28">
        <v>65.247671122578751</v>
      </c>
      <c r="P11" s="28">
        <v>104.59870834257271</v>
      </c>
      <c r="Q11" s="28">
        <v>157.1909614894235</v>
      </c>
      <c r="R11" s="28">
        <v>212.58069956629458</v>
      </c>
      <c r="S11" s="28">
        <v>271.26694806975644</v>
      </c>
      <c r="T11" s="28">
        <v>339.39761683486569</v>
      </c>
      <c r="U11" s="28">
        <v>416.05262043939416</v>
      </c>
      <c r="V11" s="28">
        <v>502.45419359587351</v>
      </c>
      <c r="W11" s="28">
        <v>594.5568534183152</v>
      </c>
      <c r="X11" s="28">
        <v>698.62664502005634</v>
      </c>
      <c r="Y11" s="28">
        <v>810.9762225590249</v>
      </c>
      <c r="Z11" s="28">
        <v>931.60534381906598</v>
      </c>
      <c r="AA11" s="28">
        <v>1064.7930170716759</v>
      </c>
      <c r="AB11" s="28">
        <v>1208.433606317577</v>
      </c>
      <c r="AC11" s="28">
        <v>1359.6697866673051</v>
      </c>
      <c r="AD11" s="28">
        <v>1512.3156188504202</v>
      </c>
      <c r="AE11" s="28">
        <v>1666.400021724553</v>
      </c>
      <c r="AF11" s="28">
        <v>1818.2948848487736</v>
      </c>
      <c r="AG11" s="28">
        <v>1968.957449908336</v>
      </c>
      <c r="AH11" s="28">
        <v>2118.1835478225016</v>
      </c>
      <c r="AI11" s="28">
        <v>2268.0657546447342</v>
      </c>
      <c r="AJ11" s="28">
        <v>2390.4643007987006</v>
      </c>
      <c r="AK11" s="28">
        <v>2507.005061836569</v>
      </c>
      <c r="AL11" s="28">
        <v>2522.5014241554181</v>
      </c>
      <c r="AM11" s="28">
        <v>2538.1597963858644</v>
      </c>
      <c r="AN11" s="28">
        <v>2553.979453767568</v>
      </c>
      <c r="AO11" s="28">
        <v>2569.9558995862703</v>
      </c>
      <c r="AP11" s="28">
        <v>2586.0854998667205</v>
      </c>
      <c r="AQ11" s="28">
        <v>2602.3670758299791</v>
      </c>
      <c r="AR11" s="28">
        <v>2618.802596131165</v>
      </c>
      <c r="AS11" s="28">
        <v>2635.3935755544253</v>
      </c>
      <c r="AT11" s="28">
        <v>2652.1408557223831</v>
      </c>
      <c r="AU11" s="28">
        <v>2669.0444740790831</v>
      </c>
    </row>
    <row r="12" spans="2:47">
      <c r="B12" s="27" t="s">
        <v>392</v>
      </c>
      <c r="C12" s="28" t="s">
        <v>498</v>
      </c>
      <c r="D12" s="28">
        <v>3529.5540071762248</v>
      </c>
      <c r="E12" s="28">
        <v>2630.5322024885672</v>
      </c>
      <c r="F12" s="28">
        <v>2630.5322024885672</v>
      </c>
      <c r="G12" s="28">
        <v>793.01015849999987</v>
      </c>
      <c r="H12" s="28">
        <v>1970.3499164999998</v>
      </c>
      <c r="I12" s="28">
        <v>1285.1745165</v>
      </c>
      <c r="J12" s="28">
        <v>975.48442168478743</v>
      </c>
      <c r="K12" s="28">
        <v>994.27349224448801</v>
      </c>
      <c r="L12" s="28">
        <v>1021.1888284215333</v>
      </c>
      <c r="M12" s="28">
        <v>1045.3197154101426</v>
      </c>
      <c r="N12" s="28">
        <v>1067.862896138198</v>
      </c>
      <c r="O12" s="28">
        <v>1089.1435841610805</v>
      </c>
      <c r="P12" s="28">
        <v>1111.1410450588926</v>
      </c>
      <c r="Q12" s="28">
        <v>1133.6687028229296</v>
      </c>
      <c r="R12" s="28">
        <v>1155.9165189659054</v>
      </c>
      <c r="S12" s="28">
        <v>1178.2072181958708</v>
      </c>
      <c r="T12" s="28">
        <v>1198.312500481743</v>
      </c>
      <c r="U12" s="28">
        <v>1219.3079674575188</v>
      </c>
      <c r="V12" s="28">
        <v>1239.1013921959252</v>
      </c>
      <c r="W12" s="28">
        <v>1260.0229913062262</v>
      </c>
      <c r="X12" s="28">
        <v>1278.7673814563318</v>
      </c>
      <c r="Y12" s="28">
        <v>1297.4343815005634</v>
      </c>
      <c r="Z12" s="28">
        <v>1315.9235842111955</v>
      </c>
      <c r="AA12" s="28">
        <v>1333.2512083090267</v>
      </c>
      <c r="AB12" s="28">
        <v>1349.6851773736416</v>
      </c>
      <c r="AC12" s="28">
        <v>1365.0540828669964</v>
      </c>
      <c r="AD12" s="28">
        <v>1379.9511278824953</v>
      </c>
      <c r="AE12" s="28">
        <v>1394.0049185524942</v>
      </c>
      <c r="AF12" s="28">
        <v>1407.2837051013919</v>
      </c>
      <c r="AG12" s="28">
        <v>1419.916173762741</v>
      </c>
      <c r="AH12" s="28">
        <v>1431.7586233257887</v>
      </c>
      <c r="AI12" s="28">
        <v>1442.0156953283717</v>
      </c>
      <c r="AJ12" s="28">
        <v>1452.165618428045</v>
      </c>
      <c r="AK12" s="28">
        <v>1461.0027652397296</v>
      </c>
      <c r="AL12" s="28">
        <v>1468.0819741317064</v>
      </c>
      <c r="AM12" s="28">
        <v>1475.1101705638996</v>
      </c>
      <c r="AN12" s="28">
        <v>1482.2223569907101</v>
      </c>
      <c r="AO12" s="28">
        <v>1489.3670126160914</v>
      </c>
      <c r="AP12" s="28">
        <v>1496.5644357729968</v>
      </c>
      <c r="AQ12" s="28">
        <v>1503.8072790587373</v>
      </c>
      <c r="AR12" s="28">
        <v>1511.0988432463066</v>
      </c>
      <c r="AS12" s="28">
        <v>1518.4383340101697</v>
      </c>
      <c r="AT12" s="28">
        <v>1525.8265381529657</v>
      </c>
      <c r="AU12" s="28">
        <v>1533.2636382786159</v>
      </c>
    </row>
    <row r="13" spans="2:47">
      <c r="B13" s="27" t="s">
        <v>393</v>
      </c>
      <c r="C13" s="28" t="s">
        <v>498</v>
      </c>
      <c r="D13" s="28">
        <v>5162.7460769790841</v>
      </c>
      <c r="E13" s="28">
        <v>6074.4669915537943</v>
      </c>
      <c r="F13" s="28">
        <v>6238.1163132344245</v>
      </c>
      <c r="G13" s="28">
        <v>2717.4244334307541</v>
      </c>
      <c r="H13" s="28">
        <v>3971.6934807513067</v>
      </c>
      <c r="I13" s="28">
        <v>4435.0760854857381</v>
      </c>
      <c r="J13" s="28">
        <v>4487.762810303333</v>
      </c>
      <c r="K13" s="28">
        <v>4990.4467707788417</v>
      </c>
      <c r="L13" s="28">
        <v>5504.8667212904929</v>
      </c>
      <c r="M13" s="28">
        <v>6030.9906838786155</v>
      </c>
      <c r="N13" s="28">
        <v>6558.7054290125052</v>
      </c>
      <c r="O13" s="28">
        <v>7087.0307673118605</v>
      </c>
      <c r="P13" s="28">
        <v>7615.4033690216229</v>
      </c>
      <c r="Q13" s="28">
        <v>8144.2303631113427</v>
      </c>
      <c r="R13" s="28">
        <v>8673.922527437493</v>
      </c>
      <c r="S13" s="28">
        <v>9203.7781599904283</v>
      </c>
      <c r="T13" s="28">
        <v>9732.6161672499929</v>
      </c>
      <c r="U13" s="28">
        <v>10259.935514896839</v>
      </c>
      <c r="V13" s="28">
        <v>10785.244077737332</v>
      </c>
      <c r="W13" s="28">
        <v>11307.965992228783</v>
      </c>
      <c r="X13" s="28">
        <v>11827.238152871103</v>
      </c>
      <c r="Y13" s="28">
        <v>12341.899381152161</v>
      </c>
      <c r="Z13" s="28">
        <v>12850.724547917511</v>
      </c>
      <c r="AA13" s="28">
        <v>13352.533207737104</v>
      </c>
      <c r="AB13" s="28">
        <v>13846.047471288663</v>
      </c>
      <c r="AC13" s="28">
        <v>14329.878291641986</v>
      </c>
      <c r="AD13" s="28">
        <v>14802.527600362107</v>
      </c>
      <c r="AE13" s="28">
        <v>15262.432670503154</v>
      </c>
      <c r="AF13" s="28">
        <v>15708.017496505876</v>
      </c>
      <c r="AG13" s="28">
        <v>16137.701553551247</v>
      </c>
      <c r="AH13" s="28">
        <v>16549.887264006091</v>
      </c>
      <c r="AI13" s="28">
        <v>16942.975233358226</v>
      </c>
      <c r="AJ13" s="28">
        <v>17315.384300667156</v>
      </c>
      <c r="AK13" s="28">
        <v>17665.574219444599</v>
      </c>
      <c r="AL13" s="28">
        <v>17992.062987240079</v>
      </c>
      <c r="AM13" s="28">
        <v>18298.818182786512</v>
      </c>
      <c r="AN13" s="28">
        <v>18589.25689872287</v>
      </c>
      <c r="AO13" s="28">
        <v>18866.304101626203</v>
      </c>
      <c r="AP13" s="28">
        <v>19132.452156359315</v>
      </c>
      <c r="AQ13" s="28">
        <v>19389.817369142387</v>
      </c>
      <c r="AR13" s="28">
        <v>19640.191146121691</v>
      </c>
      <c r="AS13" s="28">
        <v>19885.085646680905</v>
      </c>
      <c r="AT13" s="28">
        <v>20125.774822762924</v>
      </c>
      <c r="AU13" s="28">
        <v>20363.330907917636</v>
      </c>
    </row>
    <row r="14" spans="2:47">
      <c r="B14" s="27" t="s">
        <v>394</v>
      </c>
      <c r="C14" s="28" t="s">
        <v>498</v>
      </c>
      <c r="D14" s="28">
        <v>54.886527780000009</v>
      </c>
      <c r="E14" s="28">
        <v>54.449303579999992</v>
      </c>
      <c r="F14" s="28">
        <v>52.980616500000004</v>
      </c>
      <c r="G14" s="28">
        <v>42.311314696321581</v>
      </c>
      <c r="H14" s="28">
        <v>22.316275580374558</v>
      </c>
      <c r="I14" s="28">
        <v>24.515981363185173</v>
      </c>
      <c r="J14" s="28">
        <v>9.1262992746411484</v>
      </c>
      <c r="K14" s="28">
        <v>9.1262992746411484</v>
      </c>
      <c r="L14" s="28">
        <v>9.1262992746411484</v>
      </c>
      <c r="M14" s="28">
        <v>9.1262992746411484</v>
      </c>
      <c r="N14" s="28">
        <v>9.1262992746411484</v>
      </c>
      <c r="O14" s="28">
        <v>9.1262992746411484</v>
      </c>
      <c r="P14" s="28">
        <v>9.1262992746411484</v>
      </c>
      <c r="Q14" s="28">
        <v>9.1262992746411484</v>
      </c>
      <c r="R14" s="28">
        <v>9.1262992746411484</v>
      </c>
      <c r="S14" s="28">
        <v>9.1262992746411484</v>
      </c>
      <c r="T14" s="28">
        <v>9.1262992746411484</v>
      </c>
      <c r="U14" s="28">
        <v>9.1262992746411484</v>
      </c>
      <c r="V14" s="28">
        <v>9.1262992746411484</v>
      </c>
      <c r="W14" s="28">
        <v>9.1262992746411484</v>
      </c>
      <c r="X14" s="28">
        <v>9.1262992746411484</v>
      </c>
      <c r="Y14" s="28">
        <v>9.1262992746411484</v>
      </c>
      <c r="Z14" s="28">
        <v>9.1262992746411484</v>
      </c>
      <c r="AA14" s="28">
        <v>9.1262992746411484</v>
      </c>
      <c r="AB14" s="28">
        <v>9.1262992746411484</v>
      </c>
      <c r="AC14" s="28">
        <v>9.1262992746411484</v>
      </c>
      <c r="AD14" s="28">
        <v>9.1262992746411484</v>
      </c>
      <c r="AE14" s="28">
        <v>9.1262992746411484</v>
      </c>
      <c r="AF14" s="28">
        <v>9.1262992746411484</v>
      </c>
      <c r="AG14" s="28">
        <v>9.1262992746411484</v>
      </c>
      <c r="AH14" s="28">
        <v>9.1262992746411484</v>
      </c>
      <c r="AI14" s="28">
        <v>9.1262992746411484</v>
      </c>
      <c r="AJ14" s="28">
        <v>9.1262992746411484</v>
      </c>
      <c r="AK14" s="28">
        <v>9.1262992746411484</v>
      </c>
      <c r="AL14" s="28">
        <v>9.1262992746411484</v>
      </c>
      <c r="AM14" s="28">
        <v>9.1262992746411484</v>
      </c>
      <c r="AN14" s="28">
        <v>9.1262992746411484</v>
      </c>
      <c r="AO14" s="28">
        <v>9.1262992746411484</v>
      </c>
      <c r="AP14" s="28">
        <v>9.1262992746411484</v>
      </c>
      <c r="AQ14" s="28">
        <v>9.1262992746411484</v>
      </c>
      <c r="AR14" s="28">
        <v>9.1262992746411484</v>
      </c>
      <c r="AS14" s="28">
        <v>9.1262992746411484</v>
      </c>
      <c r="AT14" s="28">
        <v>9.1262992746411484</v>
      </c>
      <c r="AU14" s="28">
        <v>9.1262992746411484</v>
      </c>
    </row>
    <row r="15" spans="2:47">
      <c r="B15" s="27" t="s">
        <v>395</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c r="B16" s="27" t="s">
        <v>396</v>
      </c>
      <c r="C16" s="28" t="s">
        <v>498</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row>
    <row r="17" spans="2:47">
      <c r="B17" s="27" t="s">
        <v>501</v>
      </c>
      <c r="C17" s="29" t="s">
        <v>498</v>
      </c>
      <c r="D17" s="30">
        <f t="shared" ref="D17:AU17" si="0">SUM(D3:D16)</f>
        <v>95441.29808204493</v>
      </c>
      <c r="E17" s="30">
        <f t="shared" si="0"/>
        <v>97595.522764905952</v>
      </c>
      <c r="F17" s="30">
        <f t="shared" si="0"/>
        <v>99355.110124294632</v>
      </c>
      <c r="G17" s="30">
        <f t="shared" si="0"/>
        <v>86753.382400329414</v>
      </c>
      <c r="H17" s="30">
        <f t="shared" si="0"/>
        <v>96570.444406291092</v>
      </c>
      <c r="I17" s="30">
        <f t="shared" si="0"/>
        <v>101625.95794173058</v>
      </c>
      <c r="J17" s="30">
        <f t="shared" si="0"/>
        <v>112070.60470143755</v>
      </c>
      <c r="K17" s="30">
        <f t="shared" si="0"/>
        <v>115879.32795110617</v>
      </c>
      <c r="L17" s="30">
        <f t="shared" si="0"/>
        <v>119497.38752670924</v>
      </c>
      <c r="M17" s="30">
        <f t="shared" si="0"/>
        <v>123173.1991940025</v>
      </c>
      <c r="N17" s="30">
        <f t="shared" si="0"/>
        <v>126707.68956560343</v>
      </c>
      <c r="O17" s="30">
        <f t="shared" si="0"/>
        <v>130440.14802135929</v>
      </c>
      <c r="P17" s="30">
        <f t="shared" si="0"/>
        <v>133952.93361019579</v>
      </c>
      <c r="Q17" s="30">
        <f t="shared" si="0"/>
        <v>136998.76765414485</v>
      </c>
      <c r="R17" s="30">
        <f t="shared" si="0"/>
        <v>140180.41544206589</v>
      </c>
      <c r="S17" s="30">
        <f t="shared" si="0"/>
        <v>143196.31411949973</v>
      </c>
      <c r="T17" s="30">
        <f t="shared" si="0"/>
        <v>146858.4923389529</v>
      </c>
      <c r="U17" s="30">
        <f t="shared" si="0"/>
        <v>149985.24678761855</v>
      </c>
      <c r="V17" s="30">
        <f t="shared" si="0"/>
        <v>153190.80808665507</v>
      </c>
      <c r="W17" s="30">
        <f t="shared" si="0"/>
        <v>155843.07628937092</v>
      </c>
      <c r="X17" s="30">
        <f t="shared" si="0"/>
        <v>159044.61650932473</v>
      </c>
      <c r="Y17" s="30">
        <f t="shared" si="0"/>
        <v>161852.12219904171</v>
      </c>
      <c r="Z17" s="30">
        <f t="shared" si="0"/>
        <v>164358.19716019236</v>
      </c>
      <c r="AA17" s="30">
        <f t="shared" si="0"/>
        <v>166860.67900643402</v>
      </c>
      <c r="AB17" s="30">
        <f t="shared" si="0"/>
        <v>169335.02746496926</v>
      </c>
      <c r="AC17" s="30">
        <f t="shared" si="0"/>
        <v>171749.34736909403</v>
      </c>
      <c r="AD17" s="30">
        <f t="shared" si="0"/>
        <v>173814.65901824355</v>
      </c>
      <c r="AE17" s="30">
        <f t="shared" si="0"/>
        <v>175630.4552019877</v>
      </c>
      <c r="AF17" s="30">
        <f t="shared" si="0"/>
        <v>177028.60944780504</v>
      </c>
      <c r="AG17" s="30">
        <f t="shared" si="0"/>
        <v>177967.40818510135</v>
      </c>
      <c r="AH17" s="30">
        <f t="shared" si="0"/>
        <v>178462.21731525665</v>
      </c>
      <c r="AI17" s="30">
        <f t="shared" si="0"/>
        <v>178777.33682639021</v>
      </c>
      <c r="AJ17" s="30">
        <f t="shared" si="0"/>
        <v>177711.89762136331</v>
      </c>
      <c r="AK17" s="30">
        <f t="shared" si="0"/>
        <v>176228.45747406382</v>
      </c>
      <c r="AL17" s="30">
        <f t="shared" si="0"/>
        <v>174396.04500747169</v>
      </c>
      <c r="AM17" s="30">
        <f t="shared" si="0"/>
        <v>172179.067813264</v>
      </c>
      <c r="AN17" s="30">
        <f t="shared" si="0"/>
        <v>169590.32920803392</v>
      </c>
      <c r="AO17" s="30">
        <f t="shared" si="0"/>
        <v>166672.19047865708</v>
      </c>
      <c r="AP17" s="30">
        <f t="shared" si="0"/>
        <v>163495.41472360221</v>
      </c>
      <c r="AQ17" s="30">
        <f t="shared" si="0"/>
        <v>160154.64172000674</v>
      </c>
      <c r="AR17" s="30">
        <f t="shared" si="0"/>
        <v>156759.31639895044</v>
      </c>
      <c r="AS17" s="30">
        <f t="shared" si="0"/>
        <v>153421.52989068403</v>
      </c>
      <c r="AT17" s="30">
        <f t="shared" si="0"/>
        <v>150243.96921075106</v>
      </c>
      <c r="AU17" s="30">
        <f t="shared" si="0"/>
        <v>147310.68089237521</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383</v>
      </c>
      <c r="C20" s="28" t="s">
        <v>498</v>
      </c>
      <c r="D20" s="28">
        <v>36678.438916940773</v>
      </c>
      <c r="E20" s="28">
        <v>36474.414180498279</v>
      </c>
      <c r="F20" s="28">
        <v>37224.171851444669</v>
      </c>
      <c r="G20" s="28">
        <v>31460.261578331374</v>
      </c>
      <c r="H20" s="28">
        <v>38688.136046490617</v>
      </c>
      <c r="I20" s="28">
        <v>41597.474040502035</v>
      </c>
      <c r="J20" s="28">
        <v>50113.77084872155</v>
      </c>
      <c r="K20" s="28">
        <v>51612.535718181774</v>
      </c>
      <c r="L20" s="28">
        <v>52917.239070918193</v>
      </c>
      <c r="M20" s="28">
        <v>54009.902376786311</v>
      </c>
      <c r="N20" s="28">
        <v>55031.022674011889</v>
      </c>
      <c r="O20" s="28">
        <v>56146.790712885122</v>
      </c>
      <c r="P20" s="28">
        <v>56944.909249947443</v>
      </c>
      <c r="Q20" s="28">
        <v>57454.915847522039</v>
      </c>
      <c r="R20" s="28">
        <v>58016.747406278511</v>
      </c>
      <c r="S20" s="28">
        <v>58428.650182874691</v>
      </c>
      <c r="T20" s="28">
        <v>59168.101828968684</v>
      </c>
      <c r="U20" s="28">
        <v>59556.315527817285</v>
      </c>
      <c r="V20" s="28">
        <v>60011.059705090833</v>
      </c>
      <c r="W20" s="28">
        <v>60060.53256664308</v>
      </c>
      <c r="X20" s="28">
        <v>60402.421556721703</v>
      </c>
      <c r="Y20" s="28">
        <v>60534.036013722674</v>
      </c>
      <c r="Z20" s="28">
        <v>60522.439230072567</v>
      </c>
      <c r="AA20" s="28">
        <v>60542.5553073677</v>
      </c>
      <c r="AB20" s="28">
        <v>60522.19694538266</v>
      </c>
      <c r="AC20" s="28">
        <v>60481.705003068011</v>
      </c>
      <c r="AD20" s="28">
        <v>60281.740794631311</v>
      </c>
      <c r="AE20" s="28">
        <v>59971.158341118586</v>
      </c>
      <c r="AF20" s="28">
        <v>59491.077202154862</v>
      </c>
      <c r="AG20" s="28">
        <v>58804.874940569323</v>
      </c>
      <c r="AH20" s="28">
        <v>57932.023110708171</v>
      </c>
      <c r="AI20" s="28">
        <v>56996.357887425409</v>
      </c>
      <c r="AJ20" s="28">
        <v>55395.582468087639</v>
      </c>
      <c r="AK20" s="28">
        <v>53657.562448472658</v>
      </c>
      <c r="AL20" s="28">
        <v>51827.0008671225</v>
      </c>
      <c r="AM20" s="28">
        <v>49825.120137537189</v>
      </c>
      <c r="AN20" s="28">
        <v>47649.771953364863</v>
      </c>
      <c r="AO20" s="28">
        <v>45303.963635322449</v>
      </c>
      <c r="AP20" s="28">
        <v>42733.37931788151</v>
      </c>
      <c r="AQ20" s="28">
        <v>40056.53581902002</v>
      </c>
      <c r="AR20" s="28">
        <v>37278.832739215381</v>
      </c>
      <c r="AS20" s="28">
        <v>34445.463750794894</v>
      </c>
      <c r="AT20" s="28">
        <v>31607.169388322705</v>
      </c>
      <c r="AU20" s="28">
        <v>28816.241160508966</v>
      </c>
    </row>
    <row r="21" spans="2:47">
      <c r="B21" s="27" t="s">
        <v>384</v>
      </c>
      <c r="C21" s="28" t="s">
        <v>498</v>
      </c>
      <c r="D21" s="28">
        <v>49108.496944351857</v>
      </c>
      <c r="E21" s="28">
        <v>51396.400805794801</v>
      </c>
      <c r="F21" s="28">
        <v>52186.471937915718</v>
      </c>
      <c r="G21" s="28">
        <v>50978.782391573011</v>
      </c>
      <c r="H21" s="28">
        <v>50991.340012631546</v>
      </c>
      <c r="I21" s="28">
        <v>53243.079791439122</v>
      </c>
      <c r="J21" s="28">
        <v>55999.913081383565</v>
      </c>
      <c r="K21" s="28">
        <v>57757.904418420563</v>
      </c>
      <c r="L21" s="28">
        <v>59486.915609204952</v>
      </c>
      <c r="M21" s="28">
        <v>60978.85873693772</v>
      </c>
      <c r="N21" s="28">
        <v>62357.097828608246</v>
      </c>
      <c r="O21" s="28">
        <v>63759.029800713062</v>
      </c>
      <c r="P21" s="28">
        <v>64850.602817732208</v>
      </c>
      <c r="Q21" s="28">
        <v>65490.857031092775</v>
      </c>
      <c r="R21" s="28">
        <v>66341.256826546945</v>
      </c>
      <c r="S21" s="28">
        <v>67044.06735315753</v>
      </c>
      <c r="T21" s="28">
        <v>67950.556225018125</v>
      </c>
      <c r="U21" s="28">
        <v>68578.390598947881</v>
      </c>
      <c r="V21" s="28">
        <v>69018.38187325577</v>
      </c>
      <c r="W21" s="28">
        <v>69352.916527563342</v>
      </c>
      <c r="X21" s="28">
        <v>69890.627379706639</v>
      </c>
      <c r="Y21" s="28">
        <v>70299.891473609328</v>
      </c>
      <c r="Z21" s="28">
        <v>70611.279431106086</v>
      </c>
      <c r="AA21" s="28">
        <v>70870.532809679105</v>
      </c>
      <c r="AB21" s="28">
        <v>71194.598331286528</v>
      </c>
      <c r="AC21" s="28">
        <v>71525.266443468747</v>
      </c>
      <c r="AD21" s="28">
        <v>71769.520716847372</v>
      </c>
      <c r="AE21" s="28">
        <v>71964.551236725369</v>
      </c>
      <c r="AF21" s="28">
        <v>72046.596384448858</v>
      </c>
      <c r="AG21" s="28">
        <v>72074.865589677429</v>
      </c>
      <c r="AH21" s="28">
        <v>72028.404009892547</v>
      </c>
      <c r="AI21" s="28">
        <v>72006.05109456068</v>
      </c>
      <c r="AJ21" s="28">
        <v>71745.932852330458</v>
      </c>
      <c r="AK21" s="28">
        <v>71421.343520927112</v>
      </c>
      <c r="AL21" s="28">
        <v>71202.002569967852</v>
      </c>
      <c r="AM21" s="28">
        <v>70989.152318226334</v>
      </c>
      <c r="AN21" s="28">
        <v>70781.64707554286</v>
      </c>
      <c r="AO21" s="28">
        <v>70574.831573320756</v>
      </c>
      <c r="AP21" s="28">
        <v>70268.754384883694</v>
      </c>
      <c r="AQ21" s="28">
        <v>69998.279061160298</v>
      </c>
      <c r="AR21" s="28">
        <v>69721.984503163374</v>
      </c>
      <c r="AS21" s="28">
        <v>69444.536051534582</v>
      </c>
      <c r="AT21" s="28">
        <v>69171.387648707416</v>
      </c>
      <c r="AU21" s="28">
        <v>68908.291501131476</v>
      </c>
    </row>
    <row r="22" spans="2:47">
      <c r="B22" s="27" t="s">
        <v>385</v>
      </c>
      <c r="C22" s="28" t="s">
        <v>498</v>
      </c>
      <c r="D22" s="28">
        <v>447.13377742000006</v>
      </c>
      <c r="E22" s="28">
        <v>584.94084649999991</v>
      </c>
      <c r="F22" s="28">
        <v>737.12772929333084</v>
      </c>
      <c r="G22" s="28">
        <v>531.53970023894942</v>
      </c>
      <c r="H22" s="28">
        <v>649.72080507184808</v>
      </c>
      <c r="I22" s="28">
        <v>755.71993689269971</v>
      </c>
      <c r="J22" s="28">
        <v>399.61421099979231</v>
      </c>
      <c r="K22" s="28">
        <v>423.5659610082638</v>
      </c>
      <c r="L22" s="28">
        <v>449.68077688878043</v>
      </c>
      <c r="M22" s="28">
        <v>469.49877417408061</v>
      </c>
      <c r="N22" s="28">
        <v>494.76157161232987</v>
      </c>
      <c r="O22" s="28">
        <v>535.62847476411844</v>
      </c>
      <c r="P22" s="28">
        <v>685.7822745777338</v>
      </c>
      <c r="Q22" s="28">
        <v>950.60847804367722</v>
      </c>
      <c r="R22" s="28">
        <v>1215.8798482977177</v>
      </c>
      <c r="S22" s="28">
        <v>1523.6975425046726</v>
      </c>
      <c r="T22" s="28">
        <v>1865.9540247017903</v>
      </c>
      <c r="U22" s="28">
        <v>2244.3012934233138</v>
      </c>
      <c r="V22" s="28">
        <v>2724.9559468353136</v>
      </c>
      <c r="W22" s="28">
        <v>3168.1024029292512</v>
      </c>
      <c r="X22" s="28">
        <v>3636.1633684130206</v>
      </c>
      <c r="Y22" s="28">
        <v>4106.165031612215</v>
      </c>
      <c r="Z22" s="28">
        <v>4577.1754030226994</v>
      </c>
      <c r="AA22" s="28">
        <v>5088.3210650882284</v>
      </c>
      <c r="AB22" s="28">
        <v>5593.5973470143772</v>
      </c>
      <c r="AC22" s="28">
        <v>6116.2381774354881</v>
      </c>
      <c r="AD22" s="28">
        <v>6648.5088444086323</v>
      </c>
      <c r="AE22" s="28">
        <v>7202.2842189240655</v>
      </c>
      <c r="AF22" s="28">
        <v>7783.6622537026024</v>
      </c>
      <c r="AG22" s="28">
        <v>8368.599175757472</v>
      </c>
      <c r="AH22" s="28">
        <v>8981.9087392938127</v>
      </c>
      <c r="AI22" s="28">
        <v>9651.1051016505207</v>
      </c>
      <c r="AJ22" s="28">
        <v>10286.448408360431</v>
      </c>
      <c r="AK22" s="28">
        <v>10983.611130267976</v>
      </c>
      <c r="AL22" s="28">
        <v>11705.181858061949</v>
      </c>
      <c r="AM22" s="28">
        <v>12494.576234421333</v>
      </c>
      <c r="AN22" s="28">
        <v>13350.778335680447</v>
      </c>
      <c r="AO22" s="28">
        <v>14275.828078294851</v>
      </c>
      <c r="AP22" s="28">
        <v>15329.630331532764</v>
      </c>
      <c r="AQ22" s="28">
        <v>16422.190509809665</v>
      </c>
      <c r="AR22" s="28">
        <v>17570.589245071031</v>
      </c>
      <c r="AS22" s="28">
        <v>18760.387988112539</v>
      </c>
      <c r="AT22" s="28">
        <v>19974.594214712924</v>
      </c>
      <c r="AU22" s="28">
        <v>21194.969977425168</v>
      </c>
    </row>
    <row r="23" spans="2:47">
      <c r="B23" s="27" t="s">
        <v>386</v>
      </c>
      <c r="C23" s="28" t="s">
        <v>498</v>
      </c>
      <c r="D23" s="28">
        <v>276.6806449</v>
      </c>
      <c r="E23" s="28">
        <v>229.61807317549975</v>
      </c>
      <c r="F23" s="28">
        <v>131.18885794589795</v>
      </c>
      <c r="G23" s="28">
        <v>149.33463642000001</v>
      </c>
      <c r="H23" s="28">
        <v>190.38368924739999</v>
      </c>
      <c r="I23" s="28">
        <v>192.92956271600002</v>
      </c>
      <c r="J23" s="28">
        <v>75.181578974820439</v>
      </c>
      <c r="K23" s="28">
        <v>77.73647849786434</v>
      </c>
      <c r="L23" s="28">
        <v>79.90324181404867</v>
      </c>
      <c r="M23" s="28">
        <v>82.122167548242501</v>
      </c>
      <c r="N23" s="28">
        <v>84.415202796046657</v>
      </c>
      <c r="O23" s="28">
        <v>87.041756517797268</v>
      </c>
      <c r="P23" s="28">
        <v>89.323536743294852</v>
      </c>
      <c r="Q23" s="28">
        <v>91.091094816397771</v>
      </c>
      <c r="R23" s="28">
        <v>92.870679329686396</v>
      </c>
      <c r="S23" s="28">
        <v>94.421772209249639</v>
      </c>
      <c r="T23" s="28">
        <v>97.083810411881927</v>
      </c>
      <c r="U23" s="28">
        <v>98.930930140218365</v>
      </c>
      <c r="V23" s="28">
        <v>101.23001703068618</v>
      </c>
      <c r="W23" s="28">
        <v>102.45695318304666</v>
      </c>
      <c r="X23" s="28">
        <v>104.70120704697351</v>
      </c>
      <c r="Y23" s="28">
        <v>106.57212245323548</v>
      </c>
      <c r="Z23" s="28">
        <v>108.09031202356152</v>
      </c>
      <c r="AA23" s="28">
        <v>109.87392743720476</v>
      </c>
      <c r="AB23" s="28">
        <v>111.71325550312456</v>
      </c>
      <c r="AC23" s="28">
        <v>113.69535192099994</v>
      </c>
      <c r="AD23" s="28">
        <v>115.37317276126048</v>
      </c>
      <c r="AE23" s="28">
        <v>116.96465453131879</v>
      </c>
      <c r="AF23" s="28">
        <v>118.38402327370783</v>
      </c>
      <c r="AG23" s="28">
        <v>119.50061765178455</v>
      </c>
      <c r="AH23" s="28">
        <v>120.38039603166615</v>
      </c>
      <c r="AI23" s="28">
        <v>121.56818930571318</v>
      </c>
      <c r="AJ23" s="28">
        <v>121.87325142991651</v>
      </c>
      <c r="AK23" s="28">
        <v>122.22798163408812</v>
      </c>
      <c r="AL23" s="28">
        <v>122.93764456468037</v>
      </c>
      <c r="AM23" s="28">
        <v>123.5986001760062</v>
      </c>
      <c r="AN23" s="28">
        <v>124.20400332762587</v>
      </c>
      <c r="AO23" s="28">
        <v>124.7485772072227</v>
      </c>
      <c r="AP23" s="28">
        <v>125.219905998727</v>
      </c>
      <c r="AQ23" s="28">
        <v>125.63519885602187</v>
      </c>
      <c r="AR23" s="28">
        <v>125.99797691976659</v>
      </c>
      <c r="AS23" s="28">
        <v>126.32202507686091</v>
      </c>
      <c r="AT23" s="28">
        <v>126.62565495447117</v>
      </c>
      <c r="AU23" s="28">
        <v>126.9298407665006</v>
      </c>
    </row>
    <row r="24" spans="2:47">
      <c r="B24" s="27" t="s">
        <v>634</v>
      </c>
      <c r="C24" s="28" t="s">
        <v>498</v>
      </c>
      <c r="D24" s="28">
        <v>183.36118649700001</v>
      </c>
      <c r="E24" s="28">
        <v>150.70036131500001</v>
      </c>
      <c r="F24" s="28">
        <v>154.520615472</v>
      </c>
      <c r="G24" s="28">
        <v>80.718187138999994</v>
      </c>
      <c r="H24" s="28">
        <v>86.504180018</v>
      </c>
      <c r="I24" s="28">
        <v>91.988026831799999</v>
      </c>
      <c r="J24" s="28">
        <v>6.7321509460764126</v>
      </c>
      <c r="K24" s="28">
        <v>6.8671614486499957</v>
      </c>
      <c r="L24" s="28">
        <v>6.9454274370652023</v>
      </c>
      <c r="M24" s="28">
        <v>7.0094726120026039</v>
      </c>
      <c r="N24" s="28">
        <v>7.0400828056800986</v>
      </c>
      <c r="O24" s="28">
        <v>7.0862105012521202</v>
      </c>
      <c r="P24" s="28">
        <v>7.0798293756191413</v>
      </c>
      <c r="Q24" s="28">
        <v>7.0095606967811257</v>
      </c>
      <c r="R24" s="28">
        <v>6.9294455053038062</v>
      </c>
      <c r="S24" s="28">
        <v>6.8174509831599917</v>
      </c>
      <c r="T24" s="28">
        <v>6.7870004707418721</v>
      </c>
      <c r="U24" s="28">
        <v>6.6769789500946075</v>
      </c>
      <c r="V24" s="28">
        <v>6.591282977527479</v>
      </c>
      <c r="W24" s="28">
        <v>6.4188027484698384</v>
      </c>
      <c r="X24" s="28">
        <v>6.3116593183592293</v>
      </c>
      <c r="Y24" s="28">
        <v>6.1725115276229054</v>
      </c>
      <c r="Z24" s="28">
        <v>6.0074651721252303</v>
      </c>
      <c r="AA24" s="28">
        <v>5.8559083571124546</v>
      </c>
      <c r="AB24" s="28">
        <v>5.7051261343431481</v>
      </c>
      <c r="AC24" s="28">
        <v>5.559939543936526</v>
      </c>
      <c r="AD24" s="28">
        <v>5.3992511712075633</v>
      </c>
      <c r="AE24" s="28">
        <v>5.2363010048506435</v>
      </c>
      <c r="AF24" s="28">
        <v>5.0692010763158528</v>
      </c>
      <c r="AG24" s="28">
        <v>4.8951266356669887</v>
      </c>
      <c r="AH24" s="28">
        <v>4.7193814746916996</v>
      </c>
      <c r="AI24" s="28">
        <v>4.5621147140288461</v>
      </c>
      <c r="AJ24" s="28">
        <v>4.3872569415223666</v>
      </c>
      <c r="AK24" s="28">
        <v>4.2272210714952676</v>
      </c>
      <c r="AL24" s="28">
        <v>4.0834751378198666</v>
      </c>
      <c r="AM24" s="28">
        <v>3.9501641912274894</v>
      </c>
      <c r="AN24" s="28">
        <v>3.8267152882512518</v>
      </c>
      <c r="AO24" s="28">
        <v>3.7125958850827763</v>
      </c>
      <c r="AP24" s="28">
        <v>3.6071734875281418</v>
      </c>
      <c r="AQ24" s="28">
        <v>3.5102688089278562</v>
      </c>
      <c r="AR24" s="28">
        <v>3.4214367752926758</v>
      </c>
      <c r="AS24" s="28">
        <v>3.3403427928617528</v>
      </c>
      <c r="AT24" s="28">
        <v>3.2666612235756918</v>
      </c>
      <c r="AU24" s="28">
        <v>3.2000513966888744</v>
      </c>
    </row>
    <row r="25" spans="2:47">
      <c r="B25" s="27" t="s">
        <v>388</v>
      </c>
      <c r="C25" s="28" t="s">
        <v>498</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row>
    <row r="26" spans="2:47">
      <c r="B26" s="27" t="s">
        <v>389</v>
      </c>
      <c r="C26" s="28" t="s">
        <v>498</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row>
    <row r="27" spans="2:47">
      <c r="B27" s="27" t="s">
        <v>390</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391</v>
      </c>
      <c r="C28" s="28" t="s">
        <v>498</v>
      </c>
      <c r="D28" s="28">
        <v>0</v>
      </c>
      <c r="E28" s="28">
        <v>0</v>
      </c>
      <c r="F28" s="28">
        <v>0</v>
      </c>
      <c r="G28" s="28">
        <v>0</v>
      </c>
      <c r="H28" s="28">
        <v>0</v>
      </c>
      <c r="I28" s="28">
        <v>0</v>
      </c>
      <c r="J28" s="28">
        <v>1.3951717089297968</v>
      </c>
      <c r="K28" s="28">
        <v>4.3886150700782824</v>
      </c>
      <c r="L28" s="28">
        <v>10.168085592329069</v>
      </c>
      <c r="M28" s="28">
        <v>20.925885601090634</v>
      </c>
      <c r="N28" s="28">
        <v>38.104306926368899</v>
      </c>
      <c r="O28" s="28">
        <v>65.247671122578751</v>
      </c>
      <c r="P28" s="28">
        <v>104.59870834257271</v>
      </c>
      <c r="Q28" s="28">
        <v>157.1909614894235</v>
      </c>
      <c r="R28" s="28">
        <v>212.58069956629458</v>
      </c>
      <c r="S28" s="28">
        <v>271.26694806975644</v>
      </c>
      <c r="T28" s="28">
        <v>339.39761683486569</v>
      </c>
      <c r="U28" s="28">
        <v>416.05262043939416</v>
      </c>
      <c r="V28" s="28">
        <v>514.97316306603182</v>
      </c>
      <c r="W28" s="28">
        <v>630.34910114641127</v>
      </c>
      <c r="X28" s="28">
        <v>743.65210033615028</v>
      </c>
      <c r="Y28" s="28">
        <v>862.33721161657991</v>
      </c>
      <c r="Z28" s="28">
        <v>991.49682046726275</v>
      </c>
      <c r="AA28" s="28">
        <v>1131.6463754299898</v>
      </c>
      <c r="AB28" s="28">
        <v>1281.3879045270719</v>
      </c>
      <c r="AC28" s="28">
        <v>1440.6024490116886</v>
      </c>
      <c r="AD28" s="28">
        <v>1609.1862533134711</v>
      </c>
      <c r="AE28" s="28">
        <v>1789.3944477439345</v>
      </c>
      <c r="AF28" s="28">
        <v>1979.2854938111966</v>
      </c>
      <c r="AG28" s="28">
        <v>2176.6829714904716</v>
      </c>
      <c r="AH28" s="28">
        <v>2376.8534892366129</v>
      </c>
      <c r="AI28" s="28">
        <v>2581.247829670262</v>
      </c>
      <c r="AJ28" s="28">
        <v>2758.5081216100934</v>
      </c>
      <c r="AK28" s="28">
        <v>2931.3846956573766</v>
      </c>
      <c r="AL28" s="28">
        <v>2949.5042439707563</v>
      </c>
      <c r="AM28" s="28">
        <v>2967.8132268340032</v>
      </c>
      <c r="AN28" s="28">
        <v>2986.3107968011323</v>
      </c>
      <c r="AO28" s="28">
        <v>3004.9916959651873</v>
      </c>
      <c r="AP28" s="28">
        <v>3023.8516752005485</v>
      </c>
      <c r="AQ28" s="28">
        <v>3042.8893561874838</v>
      </c>
      <c r="AR28" s="28">
        <v>3062.107040830198</v>
      </c>
      <c r="AS28" s="28">
        <v>3081.5065003317604</v>
      </c>
      <c r="AT28" s="28">
        <v>3101.0887187825983</v>
      </c>
      <c r="AU28" s="28">
        <v>3120.8537399651896</v>
      </c>
    </row>
    <row r="29" spans="2:47">
      <c r="B29" s="27" t="s">
        <v>392</v>
      </c>
      <c r="C29" s="28" t="s">
        <v>498</v>
      </c>
      <c r="D29" s="28">
        <v>3529.5540071762248</v>
      </c>
      <c r="E29" s="28">
        <v>2630.5322024885672</v>
      </c>
      <c r="F29" s="28">
        <v>2630.5322024885672</v>
      </c>
      <c r="G29" s="28">
        <v>793.01015849999987</v>
      </c>
      <c r="H29" s="28">
        <v>1970.3499164999998</v>
      </c>
      <c r="I29" s="28">
        <v>1285.1745165</v>
      </c>
      <c r="J29" s="28">
        <v>975.48442168478743</v>
      </c>
      <c r="K29" s="28">
        <v>994.27349224448801</v>
      </c>
      <c r="L29" s="28">
        <v>1021.1888284215333</v>
      </c>
      <c r="M29" s="28">
        <v>1045.3197154101426</v>
      </c>
      <c r="N29" s="28">
        <v>1067.862896138198</v>
      </c>
      <c r="O29" s="28">
        <v>1089.1435841610805</v>
      </c>
      <c r="P29" s="28">
        <v>1111.1410450588926</v>
      </c>
      <c r="Q29" s="28">
        <v>1133.6687028229296</v>
      </c>
      <c r="R29" s="28">
        <v>1155.9165189659054</v>
      </c>
      <c r="S29" s="28">
        <v>1178.2072181958708</v>
      </c>
      <c r="T29" s="28">
        <v>1198.312500481743</v>
      </c>
      <c r="U29" s="28">
        <v>1219.3079674575188</v>
      </c>
      <c r="V29" s="28">
        <v>1239.1013921959252</v>
      </c>
      <c r="W29" s="28">
        <v>1260.0229913062262</v>
      </c>
      <c r="X29" s="28">
        <v>1278.7673814563318</v>
      </c>
      <c r="Y29" s="28">
        <v>1297.4343815005634</v>
      </c>
      <c r="Z29" s="28">
        <v>1315.9235842111955</v>
      </c>
      <c r="AA29" s="28">
        <v>1333.2512083090267</v>
      </c>
      <c r="AB29" s="28">
        <v>1349.6851773736416</v>
      </c>
      <c r="AC29" s="28">
        <v>1365.0540828669964</v>
      </c>
      <c r="AD29" s="28">
        <v>1379.9511278824953</v>
      </c>
      <c r="AE29" s="28">
        <v>1394.0049185524942</v>
      </c>
      <c r="AF29" s="28">
        <v>1407.2837051013919</v>
      </c>
      <c r="AG29" s="28">
        <v>1419.916173762741</v>
      </c>
      <c r="AH29" s="28">
        <v>1431.7586233257887</v>
      </c>
      <c r="AI29" s="28">
        <v>1442.0156953283717</v>
      </c>
      <c r="AJ29" s="28">
        <v>1452.165618428045</v>
      </c>
      <c r="AK29" s="28">
        <v>1461.0027652397296</v>
      </c>
      <c r="AL29" s="28">
        <v>1468.0819741317064</v>
      </c>
      <c r="AM29" s="28">
        <v>1475.1101705638996</v>
      </c>
      <c r="AN29" s="28">
        <v>1482.2223569907101</v>
      </c>
      <c r="AO29" s="28">
        <v>1489.3670126160914</v>
      </c>
      <c r="AP29" s="28">
        <v>1496.5644357729968</v>
      </c>
      <c r="AQ29" s="28">
        <v>1503.8072790587373</v>
      </c>
      <c r="AR29" s="28">
        <v>1511.0988432463066</v>
      </c>
      <c r="AS29" s="28">
        <v>1518.4383340101697</v>
      </c>
      <c r="AT29" s="28">
        <v>1525.8265381529657</v>
      </c>
      <c r="AU29" s="28">
        <v>1533.2636382786159</v>
      </c>
    </row>
    <row r="30" spans="2:47">
      <c r="B30" s="27" t="s">
        <v>393</v>
      </c>
      <c r="C30" s="28" t="s">
        <v>498</v>
      </c>
      <c r="D30" s="28">
        <v>5162.7460769790841</v>
      </c>
      <c r="E30" s="28">
        <v>6074.4669915537943</v>
      </c>
      <c r="F30" s="28">
        <v>6238.1163132344245</v>
      </c>
      <c r="G30" s="28">
        <v>2717.4244334307541</v>
      </c>
      <c r="H30" s="28">
        <v>3971.6934807513067</v>
      </c>
      <c r="I30" s="28">
        <v>4435.0760854857381</v>
      </c>
      <c r="J30" s="28">
        <v>4487.762810303333</v>
      </c>
      <c r="K30" s="28">
        <v>4990.4467707788417</v>
      </c>
      <c r="L30" s="28">
        <v>5504.8667212904929</v>
      </c>
      <c r="M30" s="28">
        <v>6030.9906838786155</v>
      </c>
      <c r="N30" s="28">
        <v>6558.7054290125052</v>
      </c>
      <c r="O30" s="28">
        <v>7087.0307673118605</v>
      </c>
      <c r="P30" s="28">
        <v>7615.4033690216229</v>
      </c>
      <c r="Q30" s="28">
        <v>8144.2303631113427</v>
      </c>
      <c r="R30" s="28">
        <v>8673.922527437493</v>
      </c>
      <c r="S30" s="28">
        <v>9203.7781599904283</v>
      </c>
      <c r="T30" s="28">
        <v>9732.6161672499929</v>
      </c>
      <c r="U30" s="28">
        <v>10259.935514896839</v>
      </c>
      <c r="V30" s="28">
        <v>10785.244077737332</v>
      </c>
      <c r="W30" s="28">
        <v>11307.965992228783</v>
      </c>
      <c r="X30" s="28">
        <v>11827.238152871103</v>
      </c>
      <c r="Y30" s="28">
        <v>12341.899381152161</v>
      </c>
      <c r="Z30" s="28">
        <v>12850.724547917511</v>
      </c>
      <c r="AA30" s="28">
        <v>13352.533207737104</v>
      </c>
      <c r="AB30" s="28">
        <v>13846.047471288663</v>
      </c>
      <c r="AC30" s="28">
        <v>14329.878291641986</v>
      </c>
      <c r="AD30" s="28">
        <v>14802.527600362107</v>
      </c>
      <c r="AE30" s="28">
        <v>15262.432670503154</v>
      </c>
      <c r="AF30" s="28">
        <v>15708.017496505876</v>
      </c>
      <c r="AG30" s="28">
        <v>16137.701553551247</v>
      </c>
      <c r="AH30" s="28">
        <v>16549.887264006091</v>
      </c>
      <c r="AI30" s="28">
        <v>16942.975233358226</v>
      </c>
      <c r="AJ30" s="28">
        <v>17315.384300667156</v>
      </c>
      <c r="AK30" s="28">
        <v>17665.574219444599</v>
      </c>
      <c r="AL30" s="28">
        <v>17992.062987240079</v>
      </c>
      <c r="AM30" s="28">
        <v>18298.818182786512</v>
      </c>
      <c r="AN30" s="28">
        <v>18589.25689872287</v>
      </c>
      <c r="AO30" s="28">
        <v>18866.304101626203</v>
      </c>
      <c r="AP30" s="28">
        <v>19132.452156359315</v>
      </c>
      <c r="AQ30" s="28">
        <v>19389.817369142387</v>
      </c>
      <c r="AR30" s="28">
        <v>19640.191146121691</v>
      </c>
      <c r="AS30" s="28">
        <v>19885.085646680905</v>
      </c>
      <c r="AT30" s="28">
        <v>20125.774822762924</v>
      </c>
      <c r="AU30" s="28">
        <v>20363.330907917636</v>
      </c>
    </row>
    <row r="31" spans="2:47">
      <c r="B31" s="27" t="s">
        <v>394</v>
      </c>
      <c r="C31" s="28" t="s">
        <v>498</v>
      </c>
      <c r="D31" s="28">
        <v>54.886527780000009</v>
      </c>
      <c r="E31" s="28">
        <v>54.449303579999992</v>
      </c>
      <c r="F31" s="28">
        <v>52.980616500000004</v>
      </c>
      <c r="G31" s="28">
        <v>42.311314696321581</v>
      </c>
      <c r="H31" s="28">
        <v>22.316275580374558</v>
      </c>
      <c r="I31" s="28">
        <v>24.515981363185173</v>
      </c>
      <c r="J31" s="28">
        <v>9.1262992746411484</v>
      </c>
      <c r="K31" s="28">
        <v>9.1262992746411484</v>
      </c>
      <c r="L31" s="28">
        <v>9.1262992746411484</v>
      </c>
      <c r="M31" s="28">
        <v>9.1262992746411484</v>
      </c>
      <c r="N31" s="28">
        <v>9.1262992746411484</v>
      </c>
      <c r="O31" s="28">
        <v>9.1262992746411484</v>
      </c>
      <c r="P31" s="28">
        <v>9.1262992746411484</v>
      </c>
      <c r="Q31" s="28">
        <v>9.1262992746411484</v>
      </c>
      <c r="R31" s="28">
        <v>9.1262992746411484</v>
      </c>
      <c r="S31" s="28">
        <v>9.1262992746411484</v>
      </c>
      <c r="T31" s="28">
        <v>9.1262992746411484</v>
      </c>
      <c r="U31" s="28">
        <v>9.1262992746411484</v>
      </c>
      <c r="V31" s="28">
        <v>9.1262992746411484</v>
      </c>
      <c r="W31" s="28">
        <v>9.1262992746411484</v>
      </c>
      <c r="X31" s="28">
        <v>9.1262992746411484</v>
      </c>
      <c r="Y31" s="28">
        <v>9.1262992746411484</v>
      </c>
      <c r="Z31" s="28">
        <v>9.1262992746411484</v>
      </c>
      <c r="AA31" s="28">
        <v>9.1262992746411484</v>
      </c>
      <c r="AB31" s="28">
        <v>9.1262992746411484</v>
      </c>
      <c r="AC31" s="28">
        <v>9.1262992746411484</v>
      </c>
      <c r="AD31" s="28">
        <v>9.1262992746411484</v>
      </c>
      <c r="AE31" s="28">
        <v>9.1262992746411484</v>
      </c>
      <c r="AF31" s="28">
        <v>9.1262992746411484</v>
      </c>
      <c r="AG31" s="28">
        <v>9.1262992746411484</v>
      </c>
      <c r="AH31" s="28">
        <v>9.1262992746411484</v>
      </c>
      <c r="AI31" s="28">
        <v>9.1262992746411484</v>
      </c>
      <c r="AJ31" s="28">
        <v>9.1262992746411484</v>
      </c>
      <c r="AK31" s="28">
        <v>9.1262992746411484</v>
      </c>
      <c r="AL31" s="28">
        <v>9.1262992746411484</v>
      </c>
      <c r="AM31" s="28">
        <v>9.1262992746411484</v>
      </c>
      <c r="AN31" s="28">
        <v>9.1262992746411484</v>
      </c>
      <c r="AO31" s="28">
        <v>9.1262992746411484</v>
      </c>
      <c r="AP31" s="28">
        <v>9.1262992746411484</v>
      </c>
      <c r="AQ31" s="28">
        <v>9.1262992746411484</v>
      </c>
      <c r="AR31" s="28">
        <v>9.1262992746411484</v>
      </c>
      <c r="AS31" s="28">
        <v>9.1262992746411484</v>
      </c>
      <c r="AT31" s="28">
        <v>9.1262992746411484</v>
      </c>
      <c r="AU31" s="28">
        <v>9.1262992746411484</v>
      </c>
    </row>
    <row r="32" spans="2:47">
      <c r="B32" s="27" t="s">
        <v>395</v>
      </c>
      <c r="C32" s="28" t="s">
        <v>498</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row>
    <row r="33" spans="2:47">
      <c r="B33" s="27" t="s">
        <v>396</v>
      </c>
      <c r="C33" s="28" t="s">
        <v>498</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row>
    <row r="34" spans="2:47">
      <c r="B34" s="27" t="s">
        <v>501</v>
      </c>
      <c r="C34" s="29" t="s">
        <v>498</v>
      </c>
      <c r="D34" s="30">
        <f t="shared" ref="D34:AU34" si="1">SUM(D20:D33)</f>
        <v>95441.29808204493</v>
      </c>
      <c r="E34" s="30">
        <f t="shared" si="1"/>
        <v>97595.522764905952</v>
      </c>
      <c r="F34" s="30">
        <f t="shared" si="1"/>
        <v>99355.110124294632</v>
      </c>
      <c r="G34" s="30">
        <f t="shared" si="1"/>
        <v>86753.382400329414</v>
      </c>
      <c r="H34" s="30">
        <f t="shared" si="1"/>
        <v>96570.444406291092</v>
      </c>
      <c r="I34" s="30">
        <f t="shared" si="1"/>
        <v>101625.95794173058</v>
      </c>
      <c r="J34" s="30">
        <f t="shared" si="1"/>
        <v>112068.9805739975</v>
      </c>
      <c r="K34" s="30">
        <f t="shared" si="1"/>
        <v>115876.84491492518</v>
      </c>
      <c r="L34" s="30">
        <f t="shared" si="1"/>
        <v>119486.03406084204</v>
      </c>
      <c r="M34" s="30">
        <f t="shared" si="1"/>
        <v>122653.75411222281</v>
      </c>
      <c r="N34" s="30">
        <f t="shared" si="1"/>
        <v>125648.13629118589</v>
      </c>
      <c r="O34" s="30">
        <f t="shared" si="1"/>
        <v>128786.1252772515</v>
      </c>
      <c r="P34" s="30">
        <f t="shared" si="1"/>
        <v>131417.96713007404</v>
      </c>
      <c r="Q34" s="30">
        <f t="shared" si="1"/>
        <v>133438.69833887002</v>
      </c>
      <c r="R34" s="30">
        <f t="shared" si="1"/>
        <v>135725.23025120251</v>
      </c>
      <c r="S34" s="30">
        <f t="shared" si="1"/>
        <v>137760.03292726001</v>
      </c>
      <c r="T34" s="30">
        <f t="shared" si="1"/>
        <v>140367.93547341248</v>
      </c>
      <c r="U34" s="30">
        <f t="shared" si="1"/>
        <v>142389.03773134723</v>
      </c>
      <c r="V34" s="30">
        <f t="shared" si="1"/>
        <v>144410.66375746406</v>
      </c>
      <c r="W34" s="30">
        <f t="shared" si="1"/>
        <v>145897.89163702328</v>
      </c>
      <c r="X34" s="30">
        <f t="shared" si="1"/>
        <v>147899.00910514494</v>
      </c>
      <c r="Y34" s="30">
        <f t="shared" si="1"/>
        <v>149563.63442646901</v>
      </c>
      <c r="Z34" s="30">
        <f t="shared" si="1"/>
        <v>150992.26309326765</v>
      </c>
      <c r="AA34" s="30">
        <f t="shared" si="1"/>
        <v>152443.69610868013</v>
      </c>
      <c r="AB34" s="30">
        <f t="shared" si="1"/>
        <v>153914.05785778505</v>
      </c>
      <c r="AC34" s="30">
        <f t="shared" si="1"/>
        <v>155387.12603823253</v>
      </c>
      <c r="AD34" s="30">
        <f t="shared" si="1"/>
        <v>156621.33406065253</v>
      </c>
      <c r="AE34" s="30">
        <f t="shared" si="1"/>
        <v>157715.15308837843</v>
      </c>
      <c r="AF34" s="30">
        <f t="shared" si="1"/>
        <v>158548.50205934944</v>
      </c>
      <c r="AG34" s="30">
        <f t="shared" si="1"/>
        <v>159116.16244837077</v>
      </c>
      <c r="AH34" s="30">
        <f t="shared" si="1"/>
        <v>159435.06131324402</v>
      </c>
      <c r="AI34" s="30">
        <f t="shared" si="1"/>
        <v>159755.00944528784</v>
      </c>
      <c r="AJ34" s="30">
        <f t="shared" si="1"/>
        <v>159089.40857712991</v>
      </c>
      <c r="AK34" s="30">
        <f t="shared" si="1"/>
        <v>158256.06028198969</v>
      </c>
      <c r="AL34" s="30">
        <f t="shared" si="1"/>
        <v>157279.98191947202</v>
      </c>
      <c r="AM34" s="30">
        <f t="shared" si="1"/>
        <v>156187.26533401114</v>
      </c>
      <c r="AN34" s="30">
        <f t="shared" si="1"/>
        <v>154977.14443499342</v>
      </c>
      <c r="AO34" s="30">
        <f t="shared" si="1"/>
        <v>153652.87356951251</v>
      </c>
      <c r="AP34" s="30">
        <f t="shared" si="1"/>
        <v>152122.58568039173</v>
      </c>
      <c r="AQ34" s="30">
        <f t="shared" si="1"/>
        <v>150551.79116131816</v>
      </c>
      <c r="AR34" s="30">
        <f t="shared" si="1"/>
        <v>148923.34923061766</v>
      </c>
      <c r="AS34" s="30">
        <f t="shared" si="1"/>
        <v>147274.20693860922</v>
      </c>
      <c r="AT34" s="30">
        <f t="shared" si="1"/>
        <v>145644.85994689423</v>
      </c>
      <c r="AU34" s="30">
        <f t="shared" si="1"/>
        <v>144076.20711666488</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383</v>
      </c>
      <c r="C37" s="28" t="s">
        <v>498</v>
      </c>
      <c r="D37" s="28">
        <f t="shared" ref="D37:AU42" si="2">+D3-D20</f>
        <v>0</v>
      </c>
      <c r="E37" s="28">
        <f t="shared" si="2"/>
        <v>0</v>
      </c>
      <c r="F37" s="28">
        <f t="shared" si="2"/>
        <v>0</v>
      </c>
      <c r="G37" s="28">
        <f t="shared" si="2"/>
        <v>0</v>
      </c>
      <c r="H37" s="28">
        <f t="shared" si="2"/>
        <v>0</v>
      </c>
      <c r="I37" s="28">
        <f t="shared" si="2"/>
        <v>0</v>
      </c>
      <c r="J37" s="28">
        <f>+J3-J20</f>
        <v>-0.63772457992308773</v>
      </c>
      <c r="K37" s="28">
        <f t="shared" si="2"/>
        <v>-0.97704571318172384</v>
      </c>
      <c r="L37" s="28">
        <f t="shared" si="2"/>
        <v>-4.4722184959900915</v>
      </c>
      <c r="M37" s="28">
        <f t="shared" si="2"/>
        <v>201.49407113868801</v>
      </c>
      <c r="N37" s="28">
        <f t="shared" si="2"/>
        <v>423.06824311691162</v>
      </c>
      <c r="O37" s="28">
        <f t="shared" si="2"/>
        <v>673.16695797031571</v>
      </c>
      <c r="P37" s="28">
        <f t="shared" si="2"/>
        <v>1086.4650502767108</v>
      </c>
      <c r="Q37" s="28">
        <f t="shared" si="2"/>
        <v>1585.8020579914955</v>
      </c>
      <c r="R37" s="28">
        <f t="shared" si="2"/>
        <v>2052.7913952812232</v>
      </c>
      <c r="S37" s="28">
        <f t="shared" si="2"/>
        <v>2572.7322740894451</v>
      </c>
      <c r="T37" s="28">
        <f t="shared" si="2"/>
        <v>3132.8263626578191</v>
      </c>
      <c r="U37" s="28">
        <f t="shared" si="2"/>
        <v>3727.897620005373</v>
      </c>
      <c r="V37" s="28">
        <f t="shared" si="2"/>
        <v>4375.3787153147496</v>
      </c>
      <c r="W37" s="28">
        <f t="shared" si="2"/>
        <v>5025.1671301087263</v>
      </c>
      <c r="X37" s="28">
        <f t="shared" si="2"/>
        <v>5686.2053575500904</v>
      </c>
      <c r="Y37" s="28">
        <f t="shared" si="2"/>
        <v>6317.0148395367796</v>
      </c>
      <c r="Z37" s="28">
        <f t="shared" si="2"/>
        <v>6915.3439690450978</v>
      </c>
      <c r="AA37" s="28">
        <f t="shared" si="2"/>
        <v>7498.6844218168262</v>
      </c>
      <c r="AB37" s="28">
        <f t="shared" si="2"/>
        <v>8056.5855794646632</v>
      </c>
      <c r="AC37" s="28">
        <f t="shared" si="2"/>
        <v>8580.6564495843049</v>
      </c>
      <c r="AD37" s="28">
        <f t="shared" si="2"/>
        <v>9049.1916225836685</v>
      </c>
      <c r="AE37" s="28">
        <f t="shared" si="2"/>
        <v>9463.2098174580897</v>
      </c>
      <c r="AF37" s="28">
        <f t="shared" si="2"/>
        <v>9798.1441543903056</v>
      </c>
      <c r="AG37" s="28">
        <f t="shared" si="2"/>
        <v>10031.390822757268</v>
      </c>
      <c r="AH37" s="28">
        <f t="shared" si="2"/>
        <v>10159.412965070871</v>
      </c>
      <c r="AI37" s="28">
        <f t="shared" si="2"/>
        <v>10187.608036130965</v>
      </c>
      <c r="AJ37" s="28">
        <f t="shared" si="2"/>
        <v>10002.890633553958</v>
      </c>
      <c r="AK37" s="28">
        <f t="shared" si="2"/>
        <v>9679.2651486682735</v>
      </c>
      <c r="AL37" s="28">
        <f t="shared" si="2"/>
        <v>9207.2595030626617</v>
      </c>
      <c r="AM37" s="28">
        <f t="shared" si="2"/>
        <v>8587.5246598377416</v>
      </c>
      <c r="AN37" s="28">
        <f t="shared" si="2"/>
        <v>7827.3725748893339</v>
      </c>
      <c r="AO37" s="28">
        <f t="shared" si="2"/>
        <v>6948.7749091752339</v>
      </c>
      <c r="AP37" s="28">
        <f t="shared" si="2"/>
        <v>6052.3532825622679</v>
      </c>
      <c r="AQ37" s="28">
        <f t="shared" si="2"/>
        <v>5085.4244049050394</v>
      </c>
      <c r="AR37" s="28">
        <f t="shared" si="2"/>
        <v>4122.7576055772297</v>
      </c>
      <c r="AS37" s="28">
        <f t="shared" si="2"/>
        <v>3206.0141300284668</v>
      </c>
      <c r="AT37" s="28">
        <f t="shared" si="2"/>
        <v>2369.6380653186206</v>
      </c>
      <c r="AU37" s="28">
        <f t="shared" si="2"/>
        <v>1637.4853626848271</v>
      </c>
    </row>
    <row r="38" spans="2:47">
      <c r="B38" s="27" t="s">
        <v>384</v>
      </c>
      <c r="C38" s="28" t="s">
        <v>498</v>
      </c>
      <c r="D38" s="28">
        <f t="shared" si="2"/>
        <v>0</v>
      </c>
      <c r="E38" s="28">
        <f t="shared" si="2"/>
        <v>0</v>
      </c>
      <c r="F38" s="28">
        <f t="shared" si="2"/>
        <v>0</v>
      </c>
      <c r="G38" s="28">
        <f t="shared" si="2"/>
        <v>0</v>
      </c>
      <c r="H38" s="28">
        <f t="shared" si="2"/>
        <v>0</v>
      </c>
      <c r="I38" s="28">
        <f t="shared" si="2"/>
        <v>0</v>
      </c>
      <c r="J38" s="28">
        <f t="shared" si="2"/>
        <v>2.569965911192412</v>
      </c>
      <c r="K38" s="28">
        <f t="shared" si="2"/>
        <v>3.9312176787934732</v>
      </c>
      <c r="L38" s="28">
        <f t="shared" si="2"/>
        <v>17.980103761612554</v>
      </c>
      <c r="M38" s="28">
        <f t="shared" si="2"/>
        <v>327.92662214886514</v>
      </c>
      <c r="N38" s="28">
        <f t="shared" si="2"/>
        <v>658.28322420356562</v>
      </c>
      <c r="O38" s="28">
        <f t="shared" si="2"/>
        <v>1027.467272347254</v>
      </c>
      <c r="P38" s="28">
        <f t="shared" si="2"/>
        <v>1627.4785397724118</v>
      </c>
      <c r="Q38" s="28">
        <f t="shared" si="2"/>
        <v>2346.2321383084927</v>
      </c>
      <c r="R38" s="28">
        <f t="shared" si="2"/>
        <v>3015.3488050173764</v>
      </c>
      <c r="S38" s="28">
        <f t="shared" si="2"/>
        <v>3757.7180917295336</v>
      </c>
      <c r="T38" s="28">
        <f t="shared" si="2"/>
        <v>4559.7325071631931</v>
      </c>
      <c r="U38" s="28">
        <f t="shared" si="2"/>
        <v>5410.1036569299613</v>
      </c>
      <c r="V38" s="28">
        <f t="shared" si="2"/>
        <v>6336.9592260228528</v>
      </c>
      <c r="W38" s="28">
        <f t="shared" si="2"/>
        <v>7264.3288021212502</v>
      </c>
      <c r="X38" s="28">
        <f t="shared" si="2"/>
        <v>8211.4725450418482</v>
      </c>
      <c r="Y38" s="28">
        <f t="shared" si="2"/>
        <v>9116.8400289633864</v>
      </c>
      <c r="Z38" s="28">
        <f>+Z4-Z21</f>
        <v>9975.3191906163556</v>
      </c>
      <c r="AA38" s="28">
        <f t="shared" si="2"/>
        <v>10814.4315265646</v>
      </c>
      <c r="AB38" s="28">
        <f t="shared" si="2"/>
        <v>11618.551186723445</v>
      </c>
      <c r="AC38" s="28">
        <f t="shared" si="2"/>
        <v>12376.052294951543</v>
      </c>
      <c r="AD38" s="28">
        <f t="shared" si="2"/>
        <v>13053.761534436126</v>
      </c>
      <c r="AE38" s="28">
        <f t="shared" si="2"/>
        <v>13653.921210363755</v>
      </c>
      <c r="AF38" s="28">
        <f t="shared" si="2"/>
        <v>14137.931353360109</v>
      </c>
      <c r="AG38" s="28">
        <f t="shared" si="2"/>
        <v>14476.548287040641</v>
      </c>
      <c r="AH38" s="28">
        <f t="shared" si="2"/>
        <v>14663.536031882293</v>
      </c>
      <c r="AI38" s="28">
        <f t="shared" si="2"/>
        <v>14709.317076803534</v>
      </c>
      <c r="AJ38" s="28">
        <f t="shared" si="2"/>
        <v>14444.095424528554</v>
      </c>
      <c r="AK38" s="28">
        <f t="shared" si="2"/>
        <v>13979.96019215566</v>
      </c>
      <c r="AL38" s="28">
        <f t="shared" si="2"/>
        <v>13304.38953041214</v>
      </c>
      <c r="AM38" s="28">
        <f t="shared" si="2"/>
        <v>12416.030910401067</v>
      </c>
      <c r="AN38" s="28">
        <f t="shared" si="2"/>
        <v>11325.263213249636</v>
      </c>
      <c r="AO38" s="28">
        <f t="shared" si="2"/>
        <v>10063.57376852067</v>
      </c>
      <c r="AP38" s="28">
        <f t="shared" si="2"/>
        <v>8775.7010528028331</v>
      </c>
      <c r="AQ38" s="28">
        <f t="shared" si="2"/>
        <v>7385.7612002768001</v>
      </c>
      <c r="AR38" s="28">
        <f t="shared" si="2"/>
        <v>6001.3662674931402</v>
      </c>
      <c r="AS38" s="28">
        <f t="shared" si="2"/>
        <v>4682.5297587623791</v>
      </c>
      <c r="AT38" s="28">
        <f t="shared" si="2"/>
        <v>3478.9203918942949</v>
      </c>
      <c r="AU38" s="28">
        <f t="shared" si="2"/>
        <v>2424.9925372575672</v>
      </c>
    </row>
    <row r="39" spans="2:47">
      <c r="B39" s="27" t="s">
        <v>385</v>
      </c>
      <c r="C39" s="28" t="s">
        <v>498</v>
      </c>
      <c r="D39" s="28">
        <f t="shared" si="2"/>
        <v>0</v>
      </c>
      <c r="E39" s="28">
        <f t="shared" si="2"/>
        <v>0</v>
      </c>
      <c r="F39" s="28">
        <f t="shared" si="2"/>
        <v>0</v>
      </c>
      <c r="G39" s="28">
        <f t="shared" si="2"/>
        <v>0</v>
      </c>
      <c r="H39" s="28">
        <f t="shared" si="2"/>
        <v>0</v>
      </c>
      <c r="I39" s="28">
        <f t="shared" si="2"/>
        <v>0</v>
      </c>
      <c r="J39" s="28">
        <f t="shared" si="2"/>
        <v>-0.30838995898977828</v>
      </c>
      <c r="K39" s="28">
        <f t="shared" si="2"/>
        <v>-0.4715556651755719</v>
      </c>
      <c r="L39" s="28">
        <f t="shared" si="2"/>
        <v>-2.1563183551043039</v>
      </c>
      <c r="M39" s="28">
        <f t="shared" si="2"/>
        <v>-9.9802896878370007</v>
      </c>
      <c r="N39" s="28">
        <f t="shared" si="2"/>
        <v>-21.806389175462641</v>
      </c>
      <c r="O39" s="28">
        <f t="shared" si="2"/>
        <v>-46.626020601717357</v>
      </c>
      <c r="P39" s="28">
        <f t="shared" si="2"/>
        <v>-179.02223450198244</v>
      </c>
      <c r="Q39" s="28">
        <f t="shared" si="2"/>
        <v>-372.05361529332549</v>
      </c>
      <c r="R39" s="28">
        <f t="shared" si="2"/>
        <v>-613.09706079171929</v>
      </c>
      <c r="S39" s="28">
        <f t="shared" si="2"/>
        <v>-894.37250904772884</v>
      </c>
      <c r="T39" s="28">
        <f t="shared" si="2"/>
        <v>-1202.2715186074547</v>
      </c>
      <c r="U39" s="28">
        <f t="shared" si="2"/>
        <v>-1542.1339281541718</v>
      </c>
      <c r="V39" s="28">
        <f t="shared" si="2"/>
        <v>-1920.0961403169285</v>
      </c>
      <c r="W39" s="28">
        <f t="shared" si="2"/>
        <v>-2309.022160223657</v>
      </c>
      <c r="X39" s="28">
        <f t="shared" si="2"/>
        <v>-2707.6302204406247</v>
      </c>
      <c r="Y39" s="28">
        <f t="shared" si="2"/>
        <v>-3094.6700249313631</v>
      </c>
      <c r="Z39" s="28">
        <f t="shared" si="2"/>
        <v>-3465.5759676833663</v>
      </c>
      <c r="AA39" s="28">
        <f t="shared" si="2"/>
        <v>-3830.0902396211463</v>
      </c>
      <c r="AB39" s="28">
        <f t="shared" si="2"/>
        <v>-4182.0922528282072</v>
      </c>
      <c r="AC39" s="28">
        <f t="shared" si="2"/>
        <v>-4514.4983067965277</v>
      </c>
      <c r="AD39" s="28">
        <f t="shared" si="2"/>
        <v>-4813.7582337218582</v>
      </c>
      <c r="AE39" s="28">
        <f t="shared" si="2"/>
        <v>-5079.8853314516145</v>
      </c>
      <c r="AF39" s="28">
        <f t="shared" si="2"/>
        <v>-5296.0690765081226</v>
      </c>
      <c r="AG39" s="28">
        <f t="shared" si="2"/>
        <v>-5450.0888409159197</v>
      </c>
      <c r="AH39" s="28">
        <f t="shared" si="2"/>
        <v>-5538.260382154258</v>
      </c>
      <c r="AI39" s="28">
        <f t="shared" si="2"/>
        <v>-5562.5564904466373</v>
      </c>
      <c r="AJ39" s="28">
        <f t="shared" si="2"/>
        <v>-5457.5684589864441</v>
      </c>
      <c r="AK39" s="28">
        <f t="shared" si="2"/>
        <v>-5263.5208048763334</v>
      </c>
      <c r="AL39" s="28">
        <f t="shared" si="2"/>
        <v>-4969.6007554621892</v>
      </c>
      <c r="AM39" s="28">
        <f t="shared" si="2"/>
        <v>-4583.0465648649115</v>
      </c>
      <c r="AN39" s="28">
        <f t="shared" si="2"/>
        <v>-4107.9807646544759</v>
      </c>
      <c r="AO39" s="28">
        <f t="shared" si="2"/>
        <v>-3558.7588970526267</v>
      </c>
      <c r="AP39" s="28">
        <f t="shared" si="2"/>
        <v>-3018.1260832041298</v>
      </c>
      <c r="AQ39" s="28">
        <f t="shared" si="2"/>
        <v>-2428.3759766778949</v>
      </c>
      <c r="AR39" s="28">
        <f t="shared" si="2"/>
        <v>-1845.3136462970069</v>
      </c>
      <c r="AS39" s="28">
        <f t="shared" si="2"/>
        <v>-1295.4740511405253</v>
      </c>
      <c r="AT39" s="28">
        <f t="shared" si="2"/>
        <v>-800.78218562208349</v>
      </c>
      <c r="AU39" s="28">
        <f t="shared" si="2"/>
        <v>-376.40316934663133</v>
      </c>
    </row>
    <row r="40" spans="2:47">
      <c r="B40" s="27" t="s">
        <v>386</v>
      </c>
      <c r="C40" s="28" t="s">
        <v>498</v>
      </c>
      <c r="D40" s="28">
        <f t="shared" si="2"/>
        <v>0</v>
      </c>
      <c r="E40" s="28">
        <f t="shared" si="2"/>
        <v>0</v>
      </c>
      <c r="F40" s="28">
        <f t="shared" si="2"/>
        <v>0</v>
      </c>
      <c r="G40" s="28">
        <f t="shared" si="2"/>
        <v>0</v>
      </c>
      <c r="H40" s="28">
        <f t="shared" si="2"/>
        <v>0</v>
      </c>
      <c r="I40" s="28">
        <f t="shared" si="2"/>
        <v>0</v>
      </c>
      <c r="J40" s="28">
        <f t="shared" si="2"/>
        <v>2.5725732321291161E-4</v>
      </c>
      <c r="K40" s="28">
        <f t="shared" si="2"/>
        <v>3.9116475461753453E-4</v>
      </c>
      <c r="L40" s="28">
        <f t="shared" si="2"/>
        <v>1.769678961380805E-3</v>
      </c>
      <c r="M40" s="28">
        <f t="shared" si="2"/>
        <v>4.3616918218987166E-3</v>
      </c>
      <c r="N40" s="28">
        <f t="shared" si="2"/>
        <v>7.6489082695729849E-3</v>
      </c>
      <c r="O40" s="28">
        <f t="shared" si="2"/>
        <v>1.3579473978666101E-2</v>
      </c>
      <c r="P40" s="28">
        <f t="shared" si="2"/>
        <v>4.2232987574877257E-2</v>
      </c>
      <c r="Q40" s="28">
        <f t="shared" si="2"/>
        <v>8.3227168133646501E-2</v>
      </c>
      <c r="R40" s="28">
        <f t="shared" si="2"/>
        <v>0.13349985809483655</v>
      </c>
      <c r="S40" s="28">
        <f t="shared" si="2"/>
        <v>0.19152083500010519</v>
      </c>
      <c r="T40" s="28">
        <f t="shared" si="2"/>
        <v>0.25425904595510929</v>
      </c>
      <c r="U40" s="28">
        <f t="shared" si="2"/>
        <v>0.32308535495552348</v>
      </c>
      <c r="V40" s="28">
        <f t="shared" si="2"/>
        <v>0.39934803555331655</v>
      </c>
      <c r="W40" s="28">
        <f t="shared" si="2"/>
        <v>0.47797512581831825</v>
      </c>
      <c r="X40" s="28">
        <f t="shared" si="2"/>
        <v>0.55713070100219397</v>
      </c>
      <c r="Y40" s="28">
        <f t="shared" si="2"/>
        <v>0.63356612205596718</v>
      </c>
      <c r="Z40" s="28">
        <f t="shared" si="2"/>
        <v>0.70633247701462665</v>
      </c>
      <c r="AA40" s="28">
        <f t="shared" si="2"/>
        <v>0.77721025111482334</v>
      </c>
      <c r="AB40" s="28">
        <f t="shared" si="2"/>
        <v>0.84516272499091372</v>
      </c>
      <c r="AC40" s="28">
        <f t="shared" si="2"/>
        <v>0.90884799617384715</v>
      </c>
      <c r="AD40" s="28">
        <f t="shared" si="2"/>
        <v>0.96606759925266772</v>
      </c>
      <c r="AE40" s="28">
        <f t="shared" si="2"/>
        <v>1.0167970194701326</v>
      </c>
      <c r="AF40" s="28">
        <f t="shared" si="2"/>
        <v>1.0585573753175481</v>
      </c>
      <c r="AG40" s="28">
        <f t="shared" si="2"/>
        <v>1.08950489384668</v>
      </c>
      <c r="AH40" s="28">
        <f t="shared" si="2"/>
        <v>1.1077882499654947</v>
      </c>
      <c r="AI40" s="28">
        <f t="shared" si="2"/>
        <v>1.1134285164300337</v>
      </c>
      <c r="AJ40" s="28">
        <f t="shared" si="2"/>
        <v>1.0905094222568437</v>
      </c>
      <c r="AK40" s="28">
        <f t="shared" si="2"/>
        <v>1.0503358302071177</v>
      </c>
      <c r="AL40" s="28">
        <f t="shared" si="2"/>
        <v>0.99870986873247602</v>
      </c>
      <c r="AM40" s="28">
        <f t="shared" si="2"/>
        <v>0.93099730765295874</v>
      </c>
      <c r="AN40" s="28">
        <f t="shared" si="2"/>
        <v>0.84810649087644663</v>
      </c>
      <c r="AO40" s="28">
        <f t="shared" si="2"/>
        <v>0.75268528146968094</v>
      </c>
      <c r="AP40" s="28">
        <f t="shared" si="2"/>
        <v>0.65906700315831301</v>
      </c>
      <c r="AQ40" s="28">
        <f t="shared" si="2"/>
        <v>0.55742522455440735</v>
      </c>
      <c r="AR40" s="28">
        <f t="shared" si="2"/>
        <v>0.45737638466093244</v>
      </c>
      <c r="AS40" s="28">
        <f t="shared" si="2"/>
        <v>0.36345709799782355</v>
      </c>
      <c r="AT40" s="28">
        <f t="shared" si="2"/>
        <v>0.2793682244346769</v>
      </c>
      <c r="AU40" s="28">
        <f t="shared" si="2"/>
        <v>0.20762025331838174</v>
      </c>
    </row>
    <row r="41" spans="2:47">
      <c r="B41" s="27" t="s">
        <v>634</v>
      </c>
      <c r="C41" s="28" t="s">
        <v>498</v>
      </c>
      <c r="D41" s="28">
        <f t="shared" si="2"/>
        <v>0</v>
      </c>
      <c r="E41" s="28">
        <f t="shared" si="2"/>
        <v>0</v>
      </c>
      <c r="F41" s="28">
        <f t="shared" si="2"/>
        <v>0</v>
      </c>
      <c r="G41" s="28">
        <f t="shared" si="2"/>
        <v>0</v>
      </c>
      <c r="H41" s="28">
        <f t="shared" si="2"/>
        <v>0</v>
      </c>
      <c r="I41" s="28">
        <f t="shared" si="2"/>
        <v>0</v>
      </c>
      <c r="J41" s="28">
        <f t="shared" si="2"/>
        <v>1.8810445210348803E-5</v>
      </c>
      <c r="K41" s="28">
        <f t="shared" si="2"/>
        <v>2.8715808841894841E-5</v>
      </c>
      <c r="L41" s="28">
        <f t="shared" si="2"/>
        <v>1.2927770790138737E-4</v>
      </c>
      <c r="M41" s="28">
        <f t="shared" si="2"/>
        <v>3.1648815344276215E-4</v>
      </c>
      <c r="N41" s="28">
        <f t="shared" si="2"/>
        <v>5.4736425130474942E-4</v>
      </c>
      <c r="O41" s="28">
        <f t="shared" si="2"/>
        <v>9.5491793036917016E-4</v>
      </c>
      <c r="P41" s="28">
        <f t="shared" si="2"/>
        <v>2.8915870423471546E-3</v>
      </c>
      <c r="Q41" s="28">
        <f t="shared" si="2"/>
        <v>5.5071000207114196E-3</v>
      </c>
      <c r="R41" s="28">
        <f t="shared" si="2"/>
        <v>8.5514983910890408E-3</v>
      </c>
      <c r="S41" s="28">
        <f t="shared" si="2"/>
        <v>1.181463345952416E-2</v>
      </c>
      <c r="T41" s="28">
        <f t="shared" si="2"/>
        <v>1.5255280902547241E-2</v>
      </c>
      <c r="U41" s="28">
        <f t="shared" si="2"/>
        <v>1.8622135213428592E-2</v>
      </c>
      <c r="V41" s="28">
        <f t="shared" si="2"/>
        <v>2.2149604899384556E-2</v>
      </c>
      <c r="W41" s="28">
        <f t="shared" si="2"/>
        <v>2.5152943613739431E-2</v>
      </c>
      <c r="X41" s="28">
        <f t="shared" si="2"/>
        <v>2.8046643585199149E-2</v>
      </c>
      <c r="Y41" s="28">
        <f t="shared" si="2"/>
        <v>3.0351939419835716E-2</v>
      </c>
      <c r="Z41" s="28">
        <f t="shared" si="2"/>
        <v>3.2019117790536455E-2</v>
      </c>
      <c r="AA41" s="28">
        <f t="shared" si="2"/>
        <v>3.3337100820185483E-2</v>
      </c>
      <c r="AB41" s="28">
        <f t="shared" si="2"/>
        <v>3.4229308818011006E-2</v>
      </c>
      <c r="AC41" s="28">
        <f t="shared" si="2"/>
        <v>3.4707470433062326E-2</v>
      </c>
      <c r="AD41" s="28">
        <f t="shared" si="2"/>
        <v>3.4601156885729623E-2</v>
      </c>
      <c r="AE41" s="28">
        <f t="shared" si="2"/>
        <v>3.4046238947229135E-2</v>
      </c>
      <c r="AF41" s="28">
        <f t="shared" si="2"/>
        <v>3.3008800422947182E-2</v>
      </c>
      <c r="AG41" s="28">
        <f t="shared" si="2"/>
        <v>3.1484536862657286E-2</v>
      </c>
      <c r="AH41" s="28">
        <f t="shared" si="2"/>
        <v>2.9540377864179845E-2</v>
      </c>
      <c r="AI41" s="28">
        <f t="shared" si="2"/>
        <v>2.7405123585786839E-2</v>
      </c>
      <c r="AJ41" s="28">
        <f t="shared" si="2"/>
        <v>2.4756526492220488E-2</v>
      </c>
      <c r="AK41" s="28">
        <f t="shared" si="2"/>
        <v>2.1954117144611374E-2</v>
      </c>
      <c r="AL41" s="28">
        <f t="shared" si="2"/>
        <v>1.8919933661270427E-2</v>
      </c>
      <c r="AM41" s="28">
        <f t="shared" si="2"/>
        <v>1.590701945658024E-2</v>
      </c>
      <c r="AN41" s="28">
        <f t="shared" si="2"/>
        <v>1.2986098734716567E-2</v>
      </c>
      <c r="AO41" s="28">
        <f t="shared" si="2"/>
        <v>1.0239598753408963E-2</v>
      </c>
      <c r="AP41" s="28">
        <f t="shared" si="2"/>
        <v>7.8993802030224991E-3</v>
      </c>
      <c r="AQ41" s="28">
        <f t="shared" si="2"/>
        <v>5.7853175553317371E-3</v>
      </c>
      <c r="AR41" s="28">
        <f t="shared" si="2"/>
        <v>4.00987374758488E-3</v>
      </c>
      <c r="AS41" s="28">
        <f t="shared" si="2"/>
        <v>2.582103857616147E-3</v>
      </c>
      <c r="AT41" s="28">
        <f t="shared" si="2"/>
        <v>1.4871017777875473E-3</v>
      </c>
      <c r="AU41" s="28">
        <f t="shared" si="2"/>
        <v>6.9074733731699922E-4</v>
      </c>
    </row>
    <row r="42" spans="2:47">
      <c r="B42" s="27" t="s">
        <v>388</v>
      </c>
      <c r="C42" s="28" t="s">
        <v>498</v>
      </c>
      <c r="D42" s="28">
        <f t="shared" si="2"/>
        <v>0</v>
      </c>
      <c r="E42" s="28">
        <f t="shared" si="2"/>
        <v>0</v>
      </c>
      <c r="F42" s="28">
        <f t="shared" si="2"/>
        <v>0</v>
      </c>
      <c r="G42" s="28">
        <f t="shared" si="2"/>
        <v>0</v>
      </c>
      <c r="H42" s="28">
        <f t="shared" si="2"/>
        <v>0</v>
      </c>
      <c r="I42" s="28">
        <f t="shared" si="2"/>
        <v>0</v>
      </c>
      <c r="J42" s="28">
        <f t="shared" si="2"/>
        <v>0</v>
      </c>
      <c r="K42" s="28">
        <f t="shared" si="2"/>
        <v>0</v>
      </c>
      <c r="L42" s="28">
        <f t="shared" si="2"/>
        <v>0</v>
      </c>
      <c r="M42" s="28">
        <f t="shared" si="2"/>
        <v>0</v>
      </c>
      <c r="N42" s="28">
        <f t="shared" si="2"/>
        <v>0</v>
      </c>
      <c r="O42" s="28">
        <f t="shared" si="2"/>
        <v>0</v>
      </c>
      <c r="P42" s="28">
        <f t="shared" si="2"/>
        <v>0</v>
      </c>
      <c r="Q42" s="28">
        <f t="shared" si="2"/>
        <v>0</v>
      </c>
      <c r="R42" s="28">
        <f t="shared" si="2"/>
        <v>0</v>
      </c>
      <c r="S42" s="28">
        <f t="shared" si="2"/>
        <v>0</v>
      </c>
      <c r="T42" s="28">
        <f t="shared" si="2"/>
        <v>0</v>
      </c>
      <c r="U42" s="28">
        <f t="shared" si="2"/>
        <v>0</v>
      </c>
      <c r="V42" s="28">
        <f t="shared" si="2"/>
        <v>0</v>
      </c>
      <c r="W42" s="28">
        <f t="shared" si="2"/>
        <v>0</v>
      </c>
      <c r="X42" s="28">
        <f t="shared" si="2"/>
        <v>0</v>
      </c>
      <c r="Y42" s="28">
        <f t="shared" si="2"/>
        <v>0</v>
      </c>
      <c r="Z42" s="28">
        <f t="shared" si="2"/>
        <v>0</v>
      </c>
      <c r="AA42" s="28">
        <f t="shared" si="2"/>
        <v>0</v>
      </c>
      <c r="AB42" s="28">
        <f t="shared" si="2"/>
        <v>0</v>
      </c>
      <c r="AC42" s="28">
        <f t="shared" si="2"/>
        <v>0</v>
      </c>
      <c r="AD42" s="28">
        <f t="shared" si="2"/>
        <v>0</v>
      </c>
      <c r="AE42" s="28">
        <f t="shared" si="2"/>
        <v>0</v>
      </c>
      <c r="AF42" s="28">
        <f t="shared" si="2"/>
        <v>0</v>
      </c>
      <c r="AG42" s="28">
        <f t="shared" si="2"/>
        <v>0</v>
      </c>
      <c r="AH42" s="28">
        <f t="shared" si="2"/>
        <v>0</v>
      </c>
      <c r="AI42" s="28">
        <f t="shared" si="2"/>
        <v>0</v>
      </c>
      <c r="AJ42" s="28">
        <f t="shared" si="2"/>
        <v>0</v>
      </c>
      <c r="AK42" s="28">
        <f t="shared" si="2"/>
        <v>0</v>
      </c>
      <c r="AL42" s="28">
        <f t="shared" si="2"/>
        <v>0</v>
      </c>
      <c r="AM42" s="28">
        <f t="shared" si="2"/>
        <v>0</v>
      </c>
      <c r="AN42" s="28">
        <f t="shared" ref="AN42:AU42" si="3">+AN8-AN25</f>
        <v>0</v>
      </c>
      <c r="AO42" s="28">
        <f t="shared" si="3"/>
        <v>0</v>
      </c>
      <c r="AP42" s="28">
        <f t="shared" si="3"/>
        <v>0</v>
      </c>
      <c r="AQ42" s="28">
        <f t="shared" si="3"/>
        <v>0</v>
      </c>
      <c r="AR42" s="28">
        <f t="shared" si="3"/>
        <v>0</v>
      </c>
      <c r="AS42" s="28">
        <f t="shared" si="3"/>
        <v>0</v>
      </c>
      <c r="AT42" s="28">
        <f t="shared" si="3"/>
        <v>0</v>
      </c>
      <c r="AU42" s="28">
        <f t="shared" si="3"/>
        <v>0</v>
      </c>
    </row>
    <row r="43" spans="2:47">
      <c r="B43" s="27" t="s">
        <v>389</v>
      </c>
      <c r="C43" s="28" t="s">
        <v>498</v>
      </c>
      <c r="D43" s="28">
        <f t="shared" ref="D43:AU48" si="4">+D9-D26</f>
        <v>0</v>
      </c>
      <c r="E43" s="28">
        <f t="shared" si="4"/>
        <v>0</v>
      </c>
      <c r="F43" s="28">
        <f t="shared" si="4"/>
        <v>0</v>
      </c>
      <c r="G43" s="28">
        <f t="shared" si="4"/>
        <v>0</v>
      </c>
      <c r="H43" s="28">
        <f t="shared" si="4"/>
        <v>0</v>
      </c>
      <c r="I43" s="28">
        <f t="shared" si="4"/>
        <v>0</v>
      </c>
      <c r="J43" s="28">
        <f t="shared" si="4"/>
        <v>0</v>
      </c>
      <c r="K43" s="28">
        <f t="shared" si="4"/>
        <v>0</v>
      </c>
      <c r="L43" s="28">
        <f t="shared" si="4"/>
        <v>0</v>
      </c>
      <c r="M43" s="28">
        <f t="shared" si="4"/>
        <v>0</v>
      </c>
      <c r="N43" s="28">
        <f t="shared" si="4"/>
        <v>0</v>
      </c>
      <c r="O43" s="28">
        <f t="shared" si="4"/>
        <v>0</v>
      </c>
      <c r="P43" s="28">
        <f t="shared" si="4"/>
        <v>0</v>
      </c>
      <c r="Q43" s="28">
        <f t="shared" si="4"/>
        <v>0</v>
      </c>
      <c r="R43" s="28">
        <f t="shared" si="4"/>
        <v>0</v>
      </c>
      <c r="S43" s="28">
        <f t="shared" si="4"/>
        <v>0</v>
      </c>
      <c r="T43" s="28">
        <f t="shared" si="4"/>
        <v>0</v>
      </c>
      <c r="U43" s="28">
        <f t="shared" si="4"/>
        <v>0</v>
      </c>
      <c r="V43" s="28">
        <f t="shared" si="4"/>
        <v>0</v>
      </c>
      <c r="W43" s="28">
        <f t="shared" si="4"/>
        <v>0</v>
      </c>
      <c r="X43" s="28">
        <f t="shared" si="4"/>
        <v>0</v>
      </c>
      <c r="Y43" s="28">
        <f t="shared" si="4"/>
        <v>0</v>
      </c>
      <c r="Z43" s="28">
        <f t="shared" si="4"/>
        <v>0</v>
      </c>
      <c r="AA43" s="28">
        <f t="shared" si="4"/>
        <v>0</v>
      </c>
      <c r="AB43" s="28">
        <f t="shared" si="4"/>
        <v>0</v>
      </c>
      <c r="AC43" s="28">
        <f t="shared" si="4"/>
        <v>0</v>
      </c>
      <c r="AD43" s="28">
        <f t="shared" si="4"/>
        <v>0</v>
      </c>
      <c r="AE43" s="28">
        <f t="shared" si="4"/>
        <v>0</v>
      </c>
      <c r="AF43" s="28">
        <f t="shared" si="4"/>
        <v>0</v>
      </c>
      <c r="AG43" s="28">
        <f t="shared" si="4"/>
        <v>0</v>
      </c>
      <c r="AH43" s="28">
        <f t="shared" si="4"/>
        <v>0</v>
      </c>
      <c r="AI43" s="28">
        <f t="shared" si="4"/>
        <v>0</v>
      </c>
      <c r="AJ43" s="28">
        <f t="shared" si="4"/>
        <v>0</v>
      </c>
      <c r="AK43" s="28">
        <f t="shared" si="4"/>
        <v>0</v>
      </c>
      <c r="AL43" s="28">
        <f t="shared" si="4"/>
        <v>0</v>
      </c>
      <c r="AM43" s="28">
        <f t="shared" si="4"/>
        <v>0</v>
      </c>
      <c r="AN43" s="28">
        <f t="shared" si="4"/>
        <v>0</v>
      </c>
      <c r="AO43" s="28">
        <f t="shared" si="4"/>
        <v>0</v>
      </c>
      <c r="AP43" s="28">
        <f t="shared" si="4"/>
        <v>0</v>
      </c>
      <c r="AQ43" s="28">
        <f t="shared" si="4"/>
        <v>0</v>
      </c>
      <c r="AR43" s="28">
        <f t="shared" si="4"/>
        <v>0</v>
      </c>
      <c r="AS43" s="28">
        <f t="shared" si="4"/>
        <v>0</v>
      </c>
      <c r="AT43" s="28">
        <f t="shared" si="4"/>
        <v>0</v>
      </c>
      <c r="AU43" s="28">
        <f t="shared" si="4"/>
        <v>0</v>
      </c>
    </row>
    <row r="44" spans="2:47">
      <c r="B44" s="27" t="s">
        <v>390</v>
      </c>
      <c r="C44" s="28" t="s">
        <v>498</v>
      </c>
      <c r="D44" s="28">
        <f t="shared" si="4"/>
        <v>0</v>
      </c>
      <c r="E44" s="28">
        <f t="shared" si="4"/>
        <v>0</v>
      </c>
      <c r="F44" s="28">
        <f t="shared" si="4"/>
        <v>0</v>
      </c>
      <c r="G44" s="28">
        <f t="shared" si="4"/>
        <v>0</v>
      </c>
      <c r="H44" s="28">
        <f t="shared" si="4"/>
        <v>0</v>
      </c>
      <c r="I44" s="28">
        <f t="shared" si="4"/>
        <v>0</v>
      </c>
      <c r="J44" s="28">
        <f t="shared" si="4"/>
        <v>0</v>
      </c>
      <c r="K44" s="28">
        <f t="shared" si="4"/>
        <v>0</v>
      </c>
      <c r="L44" s="28">
        <f t="shared" si="4"/>
        <v>0</v>
      </c>
      <c r="M44" s="28">
        <f t="shared" si="4"/>
        <v>0</v>
      </c>
      <c r="N44" s="28">
        <f t="shared" si="4"/>
        <v>0</v>
      </c>
      <c r="O44" s="28">
        <f t="shared" si="4"/>
        <v>0</v>
      </c>
      <c r="P44" s="28">
        <f t="shared" si="4"/>
        <v>0</v>
      </c>
      <c r="Q44" s="28">
        <f t="shared" si="4"/>
        <v>0</v>
      </c>
      <c r="R44" s="28">
        <f t="shared" si="4"/>
        <v>0</v>
      </c>
      <c r="S44" s="28">
        <f t="shared" si="4"/>
        <v>0</v>
      </c>
      <c r="T44" s="28">
        <f t="shared" si="4"/>
        <v>0</v>
      </c>
      <c r="U44" s="28">
        <f t="shared" si="4"/>
        <v>0</v>
      </c>
      <c r="V44" s="28">
        <f t="shared" si="4"/>
        <v>0</v>
      </c>
      <c r="W44" s="28">
        <f t="shared" si="4"/>
        <v>0</v>
      </c>
      <c r="X44" s="28">
        <f t="shared" si="4"/>
        <v>0</v>
      </c>
      <c r="Y44" s="28">
        <f t="shared" si="4"/>
        <v>0</v>
      </c>
      <c r="Z44" s="28">
        <f t="shared" si="4"/>
        <v>0</v>
      </c>
      <c r="AA44" s="28">
        <f t="shared" si="4"/>
        <v>0</v>
      </c>
      <c r="AB44" s="28">
        <f t="shared" si="4"/>
        <v>0</v>
      </c>
      <c r="AC44" s="28">
        <f t="shared" si="4"/>
        <v>0</v>
      </c>
      <c r="AD44" s="28">
        <f t="shared" si="4"/>
        <v>0</v>
      </c>
      <c r="AE44" s="28">
        <f t="shared" si="4"/>
        <v>0</v>
      </c>
      <c r="AF44" s="28">
        <f t="shared" si="4"/>
        <v>0</v>
      </c>
      <c r="AG44" s="28">
        <f t="shared" si="4"/>
        <v>0</v>
      </c>
      <c r="AH44" s="28">
        <f t="shared" si="4"/>
        <v>0</v>
      </c>
      <c r="AI44" s="28">
        <f t="shared" si="4"/>
        <v>0</v>
      </c>
      <c r="AJ44" s="28">
        <f t="shared" si="4"/>
        <v>0</v>
      </c>
      <c r="AK44" s="28">
        <f t="shared" si="4"/>
        <v>0</v>
      </c>
      <c r="AL44" s="28">
        <f t="shared" si="4"/>
        <v>0</v>
      </c>
      <c r="AM44" s="28">
        <f t="shared" si="4"/>
        <v>0</v>
      </c>
      <c r="AN44" s="28">
        <f t="shared" si="4"/>
        <v>0</v>
      </c>
      <c r="AO44" s="28">
        <f t="shared" si="4"/>
        <v>0</v>
      </c>
      <c r="AP44" s="28">
        <f t="shared" si="4"/>
        <v>0</v>
      </c>
      <c r="AQ44" s="28">
        <f t="shared" si="4"/>
        <v>0</v>
      </c>
      <c r="AR44" s="28">
        <f t="shared" si="4"/>
        <v>0</v>
      </c>
      <c r="AS44" s="28">
        <f t="shared" si="4"/>
        <v>0</v>
      </c>
      <c r="AT44" s="28">
        <f t="shared" si="4"/>
        <v>0</v>
      </c>
      <c r="AU44" s="28">
        <f t="shared" si="4"/>
        <v>0</v>
      </c>
    </row>
    <row r="45" spans="2:47">
      <c r="B45" s="27" t="s">
        <v>391</v>
      </c>
      <c r="C45" s="28" t="s">
        <v>498</v>
      </c>
      <c r="D45" s="28">
        <f t="shared" si="4"/>
        <v>0</v>
      </c>
      <c r="E45" s="28">
        <f t="shared" si="4"/>
        <v>0</v>
      </c>
      <c r="F45" s="28">
        <f t="shared" si="4"/>
        <v>0</v>
      </c>
      <c r="G45" s="28">
        <f t="shared" si="4"/>
        <v>0</v>
      </c>
      <c r="H45" s="28">
        <f t="shared" si="4"/>
        <v>0</v>
      </c>
      <c r="I45" s="28">
        <f t="shared" si="4"/>
        <v>0</v>
      </c>
      <c r="J45" s="28">
        <f t="shared" si="4"/>
        <v>0</v>
      </c>
      <c r="K45" s="28">
        <f t="shared" si="4"/>
        <v>0</v>
      </c>
      <c r="L45" s="28">
        <f t="shared" si="4"/>
        <v>0</v>
      </c>
      <c r="M45" s="28">
        <f t="shared" si="4"/>
        <v>0</v>
      </c>
      <c r="N45" s="28">
        <f t="shared" si="4"/>
        <v>0</v>
      </c>
      <c r="O45" s="28">
        <f t="shared" si="4"/>
        <v>0</v>
      </c>
      <c r="P45" s="28">
        <f t="shared" si="4"/>
        <v>0</v>
      </c>
      <c r="Q45" s="28">
        <f t="shared" si="4"/>
        <v>0</v>
      </c>
      <c r="R45" s="28">
        <f t="shared" si="4"/>
        <v>0</v>
      </c>
      <c r="S45" s="28">
        <f t="shared" si="4"/>
        <v>0</v>
      </c>
      <c r="T45" s="28">
        <f t="shared" si="4"/>
        <v>0</v>
      </c>
      <c r="U45" s="28">
        <f t="shared" si="4"/>
        <v>0</v>
      </c>
      <c r="V45" s="28">
        <f t="shared" si="4"/>
        <v>-12.518969470158311</v>
      </c>
      <c r="W45" s="28">
        <f t="shared" si="4"/>
        <v>-35.792247728096072</v>
      </c>
      <c r="X45" s="28">
        <f t="shared" si="4"/>
        <v>-45.025455316093939</v>
      </c>
      <c r="Y45" s="28">
        <f t="shared" si="4"/>
        <v>-51.360989057555003</v>
      </c>
      <c r="Z45" s="28">
        <f t="shared" si="4"/>
        <v>-59.891476648196772</v>
      </c>
      <c r="AA45" s="28">
        <f t="shared" si="4"/>
        <v>-66.853358358313926</v>
      </c>
      <c r="AB45" s="28">
        <f t="shared" si="4"/>
        <v>-72.954298209494937</v>
      </c>
      <c r="AC45" s="28">
        <f t="shared" si="4"/>
        <v>-80.932662344383516</v>
      </c>
      <c r="AD45" s="28">
        <f t="shared" si="4"/>
        <v>-96.870634463050919</v>
      </c>
      <c r="AE45" s="28">
        <f t="shared" si="4"/>
        <v>-122.99442601938154</v>
      </c>
      <c r="AF45" s="28">
        <f t="shared" si="4"/>
        <v>-160.99060896242304</v>
      </c>
      <c r="AG45" s="28">
        <f t="shared" si="4"/>
        <v>-207.72552158213557</v>
      </c>
      <c r="AH45" s="28">
        <f t="shared" si="4"/>
        <v>-258.66994141411124</v>
      </c>
      <c r="AI45" s="28">
        <f t="shared" si="4"/>
        <v>-313.18207502552787</v>
      </c>
      <c r="AJ45" s="28">
        <f t="shared" si="4"/>
        <v>-368.04382081139283</v>
      </c>
      <c r="AK45" s="28">
        <f t="shared" si="4"/>
        <v>-424.37963382080761</v>
      </c>
      <c r="AL45" s="28">
        <f t="shared" si="4"/>
        <v>-427.00281981533817</v>
      </c>
      <c r="AM45" s="28">
        <f t="shared" si="4"/>
        <v>-429.65343044813881</v>
      </c>
      <c r="AN45" s="28">
        <f t="shared" si="4"/>
        <v>-432.33134303356428</v>
      </c>
      <c r="AO45" s="28">
        <f t="shared" si="4"/>
        <v>-435.03579637891698</v>
      </c>
      <c r="AP45" s="28">
        <f t="shared" si="4"/>
        <v>-437.76617533382796</v>
      </c>
      <c r="AQ45" s="28">
        <f t="shared" si="4"/>
        <v>-440.52228035750477</v>
      </c>
      <c r="AR45" s="28">
        <f t="shared" si="4"/>
        <v>-443.30444469903296</v>
      </c>
      <c r="AS45" s="28">
        <f t="shared" si="4"/>
        <v>-446.11292477733514</v>
      </c>
      <c r="AT45" s="28">
        <f t="shared" si="4"/>
        <v>-448.94786306021524</v>
      </c>
      <c r="AU45" s="28">
        <f t="shared" si="4"/>
        <v>-451.80926588610646</v>
      </c>
    </row>
    <row r="46" spans="2:47">
      <c r="B46" s="27" t="s">
        <v>392</v>
      </c>
      <c r="C46" s="28" t="s">
        <v>498</v>
      </c>
      <c r="D46" s="28">
        <f t="shared" si="4"/>
        <v>0</v>
      </c>
      <c r="E46" s="28">
        <f t="shared" si="4"/>
        <v>0</v>
      </c>
      <c r="F46" s="28">
        <f t="shared" si="4"/>
        <v>0</v>
      </c>
      <c r="G46" s="28">
        <f t="shared" si="4"/>
        <v>0</v>
      </c>
      <c r="H46" s="28">
        <f t="shared" si="4"/>
        <v>0</v>
      </c>
      <c r="I46" s="28">
        <f t="shared" si="4"/>
        <v>0</v>
      </c>
      <c r="J46" s="28">
        <f t="shared" si="4"/>
        <v>0</v>
      </c>
      <c r="K46" s="28">
        <f t="shared" si="4"/>
        <v>0</v>
      </c>
      <c r="L46" s="28">
        <f t="shared" si="4"/>
        <v>0</v>
      </c>
      <c r="M46" s="28">
        <f t="shared" si="4"/>
        <v>0</v>
      </c>
      <c r="N46" s="28">
        <f t="shared" si="4"/>
        <v>0</v>
      </c>
      <c r="O46" s="28">
        <f t="shared" si="4"/>
        <v>0</v>
      </c>
      <c r="P46" s="28">
        <f t="shared" si="4"/>
        <v>0</v>
      </c>
      <c r="Q46" s="28">
        <f t="shared" si="4"/>
        <v>0</v>
      </c>
      <c r="R46" s="28">
        <f t="shared" si="4"/>
        <v>0</v>
      </c>
      <c r="S46" s="28">
        <f t="shared" si="4"/>
        <v>0</v>
      </c>
      <c r="T46" s="28">
        <f t="shared" si="4"/>
        <v>0</v>
      </c>
      <c r="U46" s="28">
        <f t="shared" si="4"/>
        <v>0</v>
      </c>
      <c r="V46" s="28">
        <f t="shared" si="4"/>
        <v>0</v>
      </c>
      <c r="W46" s="28">
        <f t="shared" si="4"/>
        <v>0</v>
      </c>
      <c r="X46" s="28">
        <f t="shared" si="4"/>
        <v>0</v>
      </c>
      <c r="Y46" s="28">
        <f t="shared" si="4"/>
        <v>0</v>
      </c>
      <c r="Z46" s="28">
        <f t="shared" si="4"/>
        <v>0</v>
      </c>
      <c r="AA46" s="28">
        <f t="shared" si="4"/>
        <v>0</v>
      </c>
      <c r="AB46" s="28">
        <f t="shared" si="4"/>
        <v>0</v>
      </c>
      <c r="AC46" s="28">
        <f t="shared" si="4"/>
        <v>0</v>
      </c>
      <c r="AD46" s="28">
        <f t="shared" si="4"/>
        <v>0</v>
      </c>
      <c r="AE46" s="28">
        <f t="shared" si="4"/>
        <v>0</v>
      </c>
      <c r="AF46" s="28">
        <f t="shared" si="4"/>
        <v>0</v>
      </c>
      <c r="AG46" s="28">
        <f t="shared" si="4"/>
        <v>0</v>
      </c>
      <c r="AH46" s="28">
        <f t="shared" si="4"/>
        <v>0</v>
      </c>
      <c r="AI46" s="28">
        <f t="shared" si="4"/>
        <v>0</v>
      </c>
      <c r="AJ46" s="28">
        <f t="shared" si="4"/>
        <v>0</v>
      </c>
      <c r="AK46" s="28">
        <f t="shared" si="4"/>
        <v>0</v>
      </c>
      <c r="AL46" s="28">
        <f t="shared" si="4"/>
        <v>0</v>
      </c>
      <c r="AM46" s="28">
        <f t="shared" si="4"/>
        <v>0</v>
      </c>
      <c r="AN46" s="28">
        <f t="shared" si="4"/>
        <v>0</v>
      </c>
      <c r="AO46" s="28">
        <f t="shared" si="4"/>
        <v>0</v>
      </c>
      <c r="AP46" s="28">
        <f t="shared" si="4"/>
        <v>0</v>
      </c>
      <c r="AQ46" s="28">
        <f t="shared" si="4"/>
        <v>0</v>
      </c>
      <c r="AR46" s="28">
        <f t="shared" si="4"/>
        <v>0</v>
      </c>
      <c r="AS46" s="28">
        <f t="shared" si="4"/>
        <v>0</v>
      </c>
      <c r="AT46" s="28">
        <f t="shared" si="4"/>
        <v>0</v>
      </c>
      <c r="AU46" s="28">
        <f t="shared" si="4"/>
        <v>0</v>
      </c>
    </row>
    <row r="47" spans="2:47">
      <c r="B47" s="27" t="s">
        <v>393</v>
      </c>
      <c r="C47" s="28" t="s">
        <v>498</v>
      </c>
      <c r="D47" s="28">
        <f t="shared" si="4"/>
        <v>0</v>
      </c>
      <c r="E47" s="28">
        <f t="shared" si="4"/>
        <v>0</v>
      </c>
      <c r="F47" s="28">
        <f t="shared" si="4"/>
        <v>0</v>
      </c>
      <c r="G47" s="28">
        <f t="shared" si="4"/>
        <v>0</v>
      </c>
      <c r="H47" s="28">
        <f t="shared" si="4"/>
        <v>0</v>
      </c>
      <c r="I47" s="28">
        <f t="shared" si="4"/>
        <v>0</v>
      </c>
      <c r="J47" s="28">
        <f t="shared" si="4"/>
        <v>0</v>
      </c>
      <c r="K47" s="28">
        <f t="shared" si="4"/>
        <v>0</v>
      </c>
      <c r="L47" s="28">
        <f t="shared" si="4"/>
        <v>0</v>
      </c>
      <c r="M47" s="28">
        <f t="shared" si="4"/>
        <v>0</v>
      </c>
      <c r="N47" s="28">
        <f t="shared" si="4"/>
        <v>0</v>
      </c>
      <c r="O47" s="28">
        <f t="shared" si="4"/>
        <v>0</v>
      </c>
      <c r="P47" s="28">
        <f t="shared" si="4"/>
        <v>0</v>
      </c>
      <c r="Q47" s="28">
        <f t="shared" si="4"/>
        <v>0</v>
      </c>
      <c r="R47" s="28">
        <f t="shared" si="4"/>
        <v>0</v>
      </c>
      <c r="S47" s="28">
        <f t="shared" si="4"/>
        <v>0</v>
      </c>
      <c r="T47" s="28">
        <f t="shared" si="4"/>
        <v>0</v>
      </c>
      <c r="U47" s="28">
        <f t="shared" si="4"/>
        <v>0</v>
      </c>
      <c r="V47" s="28">
        <f t="shared" si="4"/>
        <v>0</v>
      </c>
      <c r="W47" s="28">
        <f t="shared" si="4"/>
        <v>0</v>
      </c>
      <c r="X47" s="28">
        <f t="shared" si="4"/>
        <v>0</v>
      </c>
      <c r="Y47" s="28">
        <f t="shared" si="4"/>
        <v>0</v>
      </c>
      <c r="Z47" s="28">
        <f t="shared" si="4"/>
        <v>0</v>
      </c>
      <c r="AA47" s="28">
        <f t="shared" si="4"/>
        <v>0</v>
      </c>
      <c r="AB47" s="28">
        <f t="shared" si="4"/>
        <v>0</v>
      </c>
      <c r="AC47" s="28">
        <f t="shared" si="4"/>
        <v>0</v>
      </c>
      <c r="AD47" s="28">
        <f t="shared" si="4"/>
        <v>0</v>
      </c>
      <c r="AE47" s="28">
        <f t="shared" si="4"/>
        <v>0</v>
      </c>
      <c r="AF47" s="28">
        <f t="shared" si="4"/>
        <v>0</v>
      </c>
      <c r="AG47" s="28">
        <f t="shared" si="4"/>
        <v>0</v>
      </c>
      <c r="AH47" s="28">
        <f t="shared" si="4"/>
        <v>0</v>
      </c>
      <c r="AI47" s="28">
        <f t="shared" si="4"/>
        <v>0</v>
      </c>
      <c r="AJ47" s="28">
        <f t="shared" si="4"/>
        <v>0</v>
      </c>
      <c r="AK47" s="28">
        <f t="shared" si="4"/>
        <v>0</v>
      </c>
      <c r="AL47" s="28">
        <f t="shared" si="4"/>
        <v>0</v>
      </c>
      <c r="AM47" s="28">
        <f t="shared" si="4"/>
        <v>0</v>
      </c>
      <c r="AN47" s="28">
        <f t="shared" si="4"/>
        <v>0</v>
      </c>
      <c r="AO47" s="28">
        <f t="shared" si="4"/>
        <v>0</v>
      </c>
      <c r="AP47" s="28">
        <f t="shared" si="4"/>
        <v>0</v>
      </c>
      <c r="AQ47" s="28">
        <f t="shared" si="4"/>
        <v>0</v>
      </c>
      <c r="AR47" s="28">
        <f t="shared" si="4"/>
        <v>0</v>
      </c>
      <c r="AS47" s="28">
        <f t="shared" si="4"/>
        <v>0</v>
      </c>
      <c r="AT47" s="28">
        <f t="shared" si="4"/>
        <v>0</v>
      </c>
      <c r="AU47" s="28">
        <f t="shared" si="4"/>
        <v>0</v>
      </c>
    </row>
    <row r="48" spans="2:47">
      <c r="B48" s="27" t="s">
        <v>394</v>
      </c>
      <c r="C48" s="28" t="s">
        <v>498</v>
      </c>
      <c r="D48" s="28">
        <f t="shared" si="4"/>
        <v>0</v>
      </c>
      <c r="E48" s="28">
        <f t="shared" si="4"/>
        <v>0</v>
      </c>
      <c r="F48" s="28">
        <f t="shared" si="4"/>
        <v>0</v>
      </c>
      <c r="G48" s="28">
        <f t="shared" si="4"/>
        <v>0</v>
      </c>
      <c r="H48" s="28">
        <f t="shared" si="4"/>
        <v>0</v>
      </c>
      <c r="I48" s="28">
        <f t="shared" si="4"/>
        <v>0</v>
      </c>
      <c r="J48" s="28">
        <f t="shared" si="4"/>
        <v>0</v>
      </c>
      <c r="K48" s="28">
        <f t="shared" si="4"/>
        <v>0</v>
      </c>
      <c r="L48" s="28">
        <f t="shared" si="4"/>
        <v>0</v>
      </c>
      <c r="M48" s="28">
        <f t="shared" si="4"/>
        <v>0</v>
      </c>
      <c r="N48" s="28">
        <f t="shared" si="4"/>
        <v>0</v>
      </c>
      <c r="O48" s="28">
        <f t="shared" si="4"/>
        <v>0</v>
      </c>
      <c r="P48" s="28">
        <f t="shared" si="4"/>
        <v>0</v>
      </c>
      <c r="Q48" s="28">
        <f t="shared" si="4"/>
        <v>0</v>
      </c>
      <c r="R48" s="28">
        <f t="shared" si="4"/>
        <v>0</v>
      </c>
      <c r="S48" s="28">
        <f t="shared" si="4"/>
        <v>0</v>
      </c>
      <c r="T48" s="28">
        <f t="shared" si="4"/>
        <v>0</v>
      </c>
      <c r="U48" s="28">
        <f t="shared" si="4"/>
        <v>0</v>
      </c>
      <c r="V48" s="28">
        <f t="shared" si="4"/>
        <v>0</v>
      </c>
      <c r="W48" s="28">
        <f t="shared" si="4"/>
        <v>0</v>
      </c>
      <c r="X48" s="28">
        <f t="shared" si="4"/>
        <v>0</v>
      </c>
      <c r="Y48" s="28">
        <f t="shared" si="4"/>
        <v>0</v>
      </c>
      <c r="Z48" s="28">
        <f t="shared" si="4"/>
        <v>0</v>
      </c>
      <c r="AA48" s="28">
        <f t="shared" si="4"/>
        <v>0</v>
      </c>
      <c r="AB48" s="28">
        <f t="shared" si="4"/>
        <v>0</v>
      </c>
      <c r="AC48" s="28">
        <f t="shared" si="4"/>
        <v>0</v>
      </c>
      <c r="AD48" s="28">
        <f t="shared" si="4"/>
        <v>0</v>
      </c>
      <c r="AE48" s="28">
        <f t="shared" si="4"/>
        <v>0</v>
      </c>
      <c r="AF48" s="28">
        <f t="shared" si="4"/>
        <v>0</v>
      </c>
      <c r="AG48" s="28">
        <f t="shared" si="4"/>
        <v>0</v>
      </c>
      <c r="AH48" s="28">
        <f t="shared" si="4"/>
        <v>0</v>
      </c>
      <c r="AI48" s="28">
        <f t="shared" si="4"/>
        <v>0</v>
      </c>
      <c r="AJ48" s="28">
        <f t="shared" si="4"/>
        <v>0</v>
      </c>
      <c r="AK48" s="28">
        <f t="shared" si="4"/>
        <v>0</v>
      </c>
      <c r="AL48" s="28">
        <f t="shared" si="4"/>
        <v>0</v>
      </c>
      <c r="AM48" s="28">
        <f t="shared" ref="AM48:AU48" si="5">+AM14-AM31</f>
        <v>0</v>
      </c>
      <c r="AN48" s="28">
        <f t="shared" si="5"/>
        <v>0</v>
      </c>
      <c r="AO48" s="28">
        <f t="shared" si="5"/>
        <v>0</v>
      </c>
      <c r="AP48" s="28">
        <f t="shared" si="5"/>
        <v>0</v>
      </c>
      <c r="AQ48" s="28">
        <f t="shared" si="5"/>
        <v>0</v>
      </c>
      <c r="AR48" s="28">
        <f t="shared" si="5"/>
        <v>0</v>
      </c>
      <c r="AS48" s="28">
        <f t="shared" si="5"/>
        <v>0</v>
      </c>
      <c r="AT48" s="28">
        <f t="shared" si="5"/>
        <v>0</v>
      </c>
      <c r="AU48" s="28">
        <f t="shared" si="5"/>
        <v>0</v>
      </c>
    </row>
    <row r="49" spans="2:47">
      <c r="B49" s="27" t="s">
        <v>395</v>
      </c>
      <c r="C49" s="28" t="s">
        <v>498</v>
      </c>
      <c r="D49" s="28">
        <f t="shared" ref="D49:AU50" si="6">+D15-D32</f>
        <v>0</v>
      </c>
      <c r="E49" s="28">
        <f t="shared" si="6"/>
        <v>0</v>
      </c>
      <c r="F49" s="28">
        <f t="shared" si="6"/>
        <v>0</v>
      </c>
      <c r="G49" s="28">
        <f t="shared" si="6"/>
        <v>0</v>
      </c>
      <c r="H49" s="28">
        <f t="shared" si="6"/>
        <v>0</v>
      </c>
      <c r="I49" s="28">
        <f t="shared" si="6"/>
        <v>0</v>
      </c>
      <c r="J49" s="28">
        <f t="shared" si="6"/>
        <v>0</v>
      </c>
      <c r="K49" s="28">
        <f t="shared" si="6"/>
        <v>0</v>
      </c>
      <c r="L49" s="28">
        <f t="shared" si="6"/>
        <v>0</v>
      </c>
      <c r="M49" s="28">
        <f t="shared" si="6"/>
        <v>0</v>
      </c>
      <c r="N49" s="28">
        <f t="shared" si="6"/>
        <v>0</v>
      </c>
      <c r="O49" s="28">
        <f t="shared" si="6"/>
        <v>0</v>
      </c>
      <c r="P49" s="28">
        <f t="shared" si="6"/>
        <v>0</v>
      </c>
      <c r="Q49" s="28">
        <f t="shared" si="6"/>
        <v>0</v>
      </c>
      <c r="R49" s="28">
        <f t="shared" si="6"/>
        <v>0</v>
      </c>
      <c r="S49" s="28">
        <f t="shared" si="6"/>
        <v>0</v>
      </c>
      <c r="T49" s="28">
        <f t="shared" si="6"/>
        <v>0</v>
      </c>
      <c r="U49" s="28">
        <f t="shared" si="6"/>
        <v>0</v>
      </c>
      <c r="V49" s="28">
        <f t="shared" si="6"/>
        <v>0</v>
      </c>
      <c r="W49" s="28">
        <f t="shared" si="6"/>
        <v>0</v>
      </c>
      <c r="X49" s="28">
        <f t="shared" si="6"/>
        <v>0</v>
      </c>
      <c r="Y49" s="28">
        <f t="shared" si="6"/>
        <v>0</v>
      </c>
      <c r="Z49" s="28">
        <f t="shared" si="6"/>
        <v>0</v>
      </c>
      <c r="AA49" s="28">
        <f t="shared" si="6"/>
        <v>0</v>
      </c>
      <c r="AB49" s="28">
        <f t="shared" si="6"/>
        <v>0</v>
      </c>
      <c r="AC49" s="28">
        <f t="shared" si="6"/>
        <v>0</v>
      </c>
      <c r="AD49" s="28">
        <f t="shared" si="6"/>
        <v>0</v>
      </c>
      <c r="AE49" s="28">
        <f t="shared" si="6"/>
        <v>0</v>
      </c>
      <c r="AF49" s="28">
        <f t="shared" si="6"/>
        <v>0</v>
      </c>
      <c r="AG49" s="28">
        <f t="shared" si="6"/>
        <v>0</v>
      </c>
      <c r="AH49" s="28">
        <f t="shared" si="6"/>
        <v>0</v>
      </c>
      <c r="AI49" s="28">
        <f t="shared" si="6"/>
        <v>0</v>
      </c>
      <c r="AJ49" s="28">
        <f t="shared" si="6"/>
        <v>0</v>
      </c>
      <c r="AK49" s="28">
        <f t="shared" si="6"/>
        <v>0</v>
      </c>
      <c r="AL49" s="28">
        <f t="shared" si="6"/>
        <v>0</v>
      </c>
      <c r="AM49" s="28">
        <f t="shared" si="6"/>
        <v>0</v>
      </c>
      <c r="AN49" s="28">
        <f t="shared" si="6"/>
        <v>0</v>
      </c>
      <c r="AO49" s="28">
        <f t="shared" si="6"/>
        <v>0</v>
      </c>
      <c r="AP49" s="28">
        <f t="shared" si="6"/>
        <v>0</v>
      </c>
      <c r="AQ49" s="28">
        <f t="shared" si="6"/>
        <v>0</v>
      </c>
      <c r="AR49" s="28">
        <f t="shared" si="6"/>
        <v>0</v>
      </c>
      <c r="AS49" s="28">
        <f t="shared" si="6"/>
        <v>0</v>
      </c>
      <c r="AT49" s="28">
        <f t="shared" si="6"/>
        <v>0</v>
      </c>
      <c r="AU49" s="28">
        <f t="shared" si="6"/>
        <v>0</v>
      </c>
    </row>
    <row r="50" spans="2:47">
      <c r="B50" s="27" t="s">
        <v>396</v>
      </c>
      <c r="C50" s="28" t="s">
        <v>498</v>
      </c>
      <c r="D50" s="28">
        <f t="shared" si="6"/>
        <v>0</v>
      </c>
      <c r="E50" s="28">
        <f t="shared" si="6"/>
        <v>0</v>
      </c>
      <c r="F50" s="28">
        <f t="shared" si="6"/>
        <v>0</v>
      </c>
      <c r="G50" s="28">
        <f t="shared" si="6"/>
        <v>0</v>
      </c>
      <c r="H50" s="28">
        <f t="shared" si="6"/>
        <v>0</v>
      </c>
      <c r="I50" s="28">
        <f t="shared" si="6"/>
        <v>0</v>
      </c>
      <c r="J50" s="28">
        <f t="shared" si="6"/>
        <v>0</v>
      </c>
      <c r="K50" s="28">
        <f t="shared" si="6"/>
        <v>0</v>
      </c>
      <c r="L50" s="28">
        <f t="shared" si="6"/>
        <v>0</v>
      </c>
      <c r="M50" s="28">
        <f t="shared" si="6"/>
        <v>0</v>
      </c>
      <c r="N50" s="28">
        <f t="shared" si="6"/>
        <v>0</v>
      </c>
      <c r="O50" s="28">
        <f t="shared" si="6"/>
        <v>0</v>
      </c>
      <c r="P50" s="28">
        <f t="shared" si="6"/>
        <v>0</v>
      </c>
      <c r="Q50" s="28">
        <f t="shared" si="6"/>
        <v>0</v>
      </c>
      <c r="R50" s="28">
        <f t="shared" si="6"/>
        <v>0</v>
      </c>
      <c r="S50" s="28">
        <f t="shared" si="6"/>
        <v>0</v>
      </c>
      <c r="T50" s="28">
        <f t="shared" si="6"/>
        <v>0</v>
      </c>
      <c r="U50" s="28">
        <f t="shared" si="6"/>
        <v>0</v>
      </c>
      <c r="V50" s="28">
        <f t="shared" si="6"/>
        <v>0</v>
      </c>
      <c r="W50" s="28">
        <f t="shared" si="6"/>
        <v>0</v>
      </c>
      <c r="X50" s="28">
        <f t="shared" si="6"/>
        <v>0</v>
      </c>
      <c r="Y50" s="28">
        <f t="shared" si="6"/>
        <v>0</v>
      </c>
      <c r="Z50" s="28">
        <f t="shared" si="6"/>
        <v>0</v>
      </c>
      <c r="AA50" s="28">
        <f t="shared" si="6"/>
        <v>0</v>
      </c>
      <c r="AB50" s="28">
        <f t="shared" si="6"/>
        <v>0</v>
      </c>
      <c r="AC50" s="28">
        <f t="shared" si="6"/>
        <v>0</v>
      </c>
      <c r="AD50" s="28">
        <f t="shared" si="6"/>
        <v>0</v>
      </c>
      <c r="AE50" s="28">
        <f t="shared" si="6"/>
        <v>0</v>
      </c>
      <c r="AF50" s="28">
        <f t="shared" si="6"/>
        <v>0</v>
      </c>
      <c r="AG50" s="28">
        <f t="shared" si="6"/>
        <v>0</v>
      </c>
      <c r="AH50" s="28">
        <f t="shared" si="6"/>
        <v>0</v>
      </c>
      <c r="AI50" s="28">
        <f t="shared" si="6"/>
        <v>0</v>
      </c>
      <c r="AJ50" s="28">
        <f t="shared" si="6"/>
        <v>0</v>
      </c>
      <c r="AK50" s="28">
        <f t="shared" si="6"/>
        <v>0</v>
      </c>
      <c r="AL50" s="28">
        <f t="shared" si="6"/>
        <v>0</v>
      </c>
      <c r="AM50" s="28">
        <f t="shared" si="6"/>
        <v>0</v>
      </c>
      <c r="AN50" s="28">
        <f t="shared" si="6"/>
        <v>0</v>
      </c>
      <c r="AO50" s="28">
        <f t="shared" si="6"/>
        <v>0</v>
      </c>
      <c r="AP50" s="28">
        <f t="shared" si="6"/>
        <v>0</v>
      </c>
      <c r="AQ50" s="28">
        <f t="shared" si="6"/>
        <v>0</v>
      </c>
      <c r="AR50" s="28">
        <f t="shared" si="6"/>
        <v>0</v>
      </c>
      <c r="AS50" s="28">
        <f t="shared" si="6"/>
        <v>0</v>
      </c>
      <c r="AT50" s="28">
        <f t="shared" si="6"/>
        <v>0</v>
      </c>
      <c r="AU50" s="28">
        <f t="shared" si="6"/>
        <v>0</v>
      </c>
    </row>
    <row r="51" spans="2:47">
      <c r="B51" s="27" t="s">
        <v>501</v>
      </c>
      <c r="C51" s="29" t="s">
        <v>498</v>
      </c>
      <c r="D51" s="30">
        <f t="shared" ref="D51:AU51" si="7">SUM(D37:D50)</f>
        <v>0</v>
      </c>
      <c r="E51" s="30">
        <f t="shared" si="7"/>
        <v>0</v>
      </c>
      <c r="F51" s="30">
        <f t="shared" si="7"/>
        <v>0</v>
      </c>
      <c r="G51" s="30">
        <f t="shared" si="7"/>
        <v>0</v>
      </c>
      <c r="H51" s="30">
        <f t="shared" si="7"/>
        <v>0</v>
      </c>
      <c r="I51" s="30">
        <f t="shared" si="7"/>
        <v>0</v>
      </c>
      <c r="J51" s="30">
        <f t="shared" si="7"/>
        <v>1.6241274400479693</v>
      </c>
      <c r="K51" s="30">
        <f t="shared" si="7"/>
        <v>2.4830361809996369</v>
      </c>
      <c r="L51" s="30">
        <f t="shared" si="7"/>
        <v>11.353465867187442</v>
      </c>
      <c r="M51" s="30">
        <f t="shared" si="7"/>
        <v>519.44508177969146</v>
      </c>
      <c r="N51" s="30">
        <f t="shared" si="7"/>
        <v>1059.5532744175355</v>
      </c>
      <c r="O51" s="30">
        <f t="shared" si="7"/>
        <v>1654.0227441077614</v>
      </c>
      <c r="P51" s="30">
        <f t="shared" si="7"/>
        <v>2534.9664801217577</v>
      </c>
      <c r="Q51" s="30">
        <f t="shared" si="7"/>
        <v>3560.0693152748172</v>
      </c>
      <c r="R51" s="30">
        <f t="shared" si="7"/>
        <v>4455.1851908633671</v>
      </c>
      <c r="S51" s="30">
        <f t="shared" si="7"/>
        <v>5436.2811922397095</v>
      </c>
      <c r="T51" s="30">
        <f t="shared" si="7"/>
        <v>6490.5568655404149</v>
      </c>
      <c r="U51" s="30">
        <f t="shared" si="7"/>
        <v>7596.209056271332</v>
      </c>
      <c r="V51" s="30">
        <f t="shared" si="7"/>
        <v>8780.1443291909691</v>
      </c>
      <c r="W51" s="30">
        <f t="shared" si="7"/>
        <v>9945.1846523476561</v>
      </c>
      <c r="X51" s="30">
        <f t="shared" si="7"/>
        <v>11145.607404179807</v>
      </c>
      <c r="Y51" s="30">
        <f t="shared" si="7"/>
        <v>12288.487772572724</v>
      </c>
      <c r="Z51" s="30">
        <f t="shared" si="7"/>
        <v>13365.934066924696</v>
      </c>
      <c r="AA51" s="30">
        <f t="shared" si="7"/>
        <v>14416.982897753902</v>
      </c>
      <c r="AB51" s="30">
        <f t="shared" si="7"/>
        <v>15420.969607184215</v>
      </c>
      <c r="AC51" s="30">
        <f t="shared" si="7"/>
        <v>16362.221330861545</v>
      </c>
      <c r="AD51" s="30">
        <f t="shared" si="7"/>
        <v>17193.324957591023</v>
      </c>
      <c r="AE51" s="30">
        <f t="shared" si="7"/>
        <v>17915.302113609265</v>
      </c>
      <c r="AF51" s="30">
        <f t="shared" si="7"/>
        <v>18480.107388455606</v>
      </c>
      <c r="AG51" s="30">
        <f t="shared" si="7"/>
        <v>18851.245736730565</v>
      </c>
      <c r="AH51" s="30">
        <f t="shared" si="7"/>
        <v>19027.156002012627</v>
      </c>
      <c r="AI51" s="30">
        <f t="shared" si="7"/>
        <v>19022.32738110235</v>
      </c>
      <c r="AJ51" s="30">
        <f t="shared" si="7"/>
        <v>18622.489044233425</v>
      </c>
      <c r="AK51" s="30">
        <f t="shared" si="7"/>
        <v>17972.397192074146</v>
      </c>
      <c r="AL51" s="30">
        <f t="shared" si="7"/>
        <v>17116.063087999668</v>
      </c>
      <c r="AM51" s="30">
        <f t="shared" si="7"/>
        <v>15991.802479252867</v>
      </c>
      <c r="AN51" s="30">
        <f t="shared" si="7"/>
        <v>14613.184773040541</v>
      </c>
      <c r="AO51" s="30">
        <f t="shared" si="7"/>
        <v>13019.316909144583</v>
      </c>
      <c r="AP51" s="30">
        <f t="shared" si="7"/>
        <v>11372.829043210506</v>
      </c>
      <c r="AQ51" s="30">
        <f t="shared" si="7"/>
        <v>9602.8505586885494</v>
      </c>
      <c r="AR51" s="30">
        <f t="shared" si="7"/>
        <v>7835.9671683327379</v>
      </c>
      <c r="AS51" s="30">
        <f t="shared" si="7"/>
        <v>6147.3229520748409</v>
      </c>
      <c r="AT51" s="30">
        <f t="shared" si="7"/>
        <v>4599.1092638568289</v>
      </c>
      <c r="AU51" s="30">
        <f t="shared" si="7"/>
        <v>3234.4737757103121</v>
      </c>
    </row>
    <row r="53" spans="2:47">
      <c r="B53" s="24" t="s">
        <v>504</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505</v>
      </c>
      <c r="C54" s="28" t="s">
        <v>506</v>
      </c>
      <c r="D54" s="28">
        <v>28747.905087065279</v>
      </c>
      <c r="E54" s="28">
        <v>29368.753689305722</v>
      </c>
      <c r="F54" s="28">
        <v>29852.434374448207</v>
      </c>
      <c r="G54" s="28">
        <v>26150.981762716165</v>
      </c>
      <c r="H54" s="28">
        <v>29019.460664768387</v>
      </c>
      <c r="I54" s="28">
        <v>30496.983965329564</v>
      </c>
      <c r="J54" s="28">
        <v>33699.788793828935</v>
      </c>
      <c r="K54" s="28">
        <v>34841.488094018365</v>
      </c>
      <c r="L54" s="28">
        <v>35926.404787175088</v>
      </c>
      <c r="M54" s="28">
        <v>37031.465360451461</v>
      </c>
      <c r="N54" s="28">
        <v>38091.239129802678</v>
      </c>
      <c r="O54" s="28">
        <v>39206.3033104567</v>
      </c>
      <c r="P54" s="28">
        <v>40251.68180794514</v>
      </c>
      <c r="Q54" s="28">
        <v>41134.97895312449</v>
      </c>
      <c r="R54" s="28">
        <v>42073.926446173253</v>
      </c>
      <c r="S54" s="28">
        <v>42961.459184298947</v>
      </c>
      <c r="T54" s="28">
        <v>44037.517792823804</v>
      </c>
      <c r="U54" s="28">
        <v>44949.26181889249</v>
      </c>
      <c r="V54" s="28">
        <v>45860.405692928623</v>
      </c>
      <c r="W54" s="28">
        <v>46620.441823176021</v>
      </c>
      <c r="X54" s="28">
        <v>47537.004653370976</v>
      </c>
      <c r="Y54" s="28">
        <v>48328.946525605286</v>
      </c>
      <c r="Z54" s="28">
        <v>49022.716154384856</v>
      </c>
      <c r="AA54" s="28">
        <v>49696.81962354725</v>
      </c>
      <c r="AB54" s="28">
        <v>50358.158793252005</v>
      </c>
      <c r="AC54" s="28">
        <v>50988.125709715343</v>
      </c>
      <c r="AD54" s="28">
        <v>51500.10248598137</v>
      </c>
      <c r="AE54" s="28">
        <v>51920.383517062233</v>
      </c>
      <c r="AF54" s="28">
        <v>52192.352298766113</v>
      </c>
      <c r="AG54" s="28">
        <v>52307.515969643333</v>
      </c>
      <c r="AH54" s="28">
        <v>52261.596851607777</v>
      </c>
      <c r="AI54" s="28">
        <v>52125.703666125213</v>
      </c>
      <c r="AJ54" s="28">
        <v>51556.45988821971</v>
      </c>
      <c r="AK54" s="28">
        <v>50817.760419192404</v>
      </c>
      <c r="AL54" s="28">
        <v>49968.171858875459</v>
      </c>
      <c r="AM54" s="28">
        <v>48955.401745879906</v>
      </c>
      <c r="AN54" s="28">
        <v>47784.886847730981</v>
      </c>
      <c r="AO54" s="28">
        <v>46473.109359857481</v>
      </c>
      <c r="AP54" s="28">
        <v>45048.247879983152</v>
      </c>
      <c r="AQ54" s="28">
        <v>43548.470928100593</v>
      </c>
      <c r="AR54" s="28">
        <v>42018.281399250853</v>
      </c>
      <c r="AS54" s="28">
        <v>40503.584122476284</v>
      </c>
      <c r="AT54" s="28">
        <v>39046.762190838053</v>
      </c>
      <c r="AU54" s="28">
        <v>37682.870929154182</v>
      </c>
    </row>
    <row r="56" spans="2:47">
      <c r="B56" s="24" t="s">
        <v>507</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505</v>
      </c>
      <c r="C57" s="28" t="s">
        <v>506</v>
      </c>
      <c r="D57" s="28">
        <v>28747.905087065279</v>
      </c>
      <c r="E57" s="28">
        <v>29368.753689305722</v>
      </c>
      <c r="F57" s="28">
        <v>29852.434374448207</v>
      </c>
      <c r="G57" s="28">
        <v>26150.981762716165</v>
      </c>
      <c r="H57" s="28">
        <v>29019.460664768387</v>
      </c>
      <c r="I57" s="28">
        <v>30496.983965329564</v>
      </c>
      <c r="J57" s="28">
        <v>33699.178043535467</v>
      </c>
      <c r="K57" s="28">
        <v>34840.554292215522</v>
      </c>
      <c r="L57" s="28">
        <v>35922.134921803772</v>
      </c>
      <c r="M57" s="28">
        <v>36870.86493900248</v>
      </c>
      <c r="N57" s="28">
        <v>37763.415854150138</v>
      </c>
      <c r="O57" s="28">
        <v>38690.876811919523</v>
      </c>
      <c r="P57" s="28">
        <v>39429.353593323598</v>
      </c>
      <c r="Q57" s="28">
        <v>39943.769575961618</v>
      </c>
      <c r="R57" s="28">
        <v>40538.682359079816</v>
      </c>
      <c r="S57" s="28">
        <v>41043.981914109034</v>
      </c>
      <c r="T57" s="28">
        <v>41707.570907557805</v>
      </c>
      <c r="U57" s="28">
        <v>42181.622450692528</v>
      </c>
      <c r="V57" s="28">
        <v>42616.031484826548</v>
      </c>
      <c r="W57" s="28">
        <v>42898.498347041197</v>
      </c>
      <c r="X57" s="28">
        <v>43328.070732197186</v>
      </c>
      <c r="Y57" s="28">
        <v>43654.815328680903</v>
      </c>
      <c r="Z57" s="28">
        <v>43907.424758086163</v>
      </c>
      <c r="AA57" s="28">
        <v>44150.75622644712</v>
      </c>
      <c r="AB57" s="28">
        <v>44399.61279954666</v>
      </c>
      <c r="AC57" s="28">
        <v>44641.445228318364</v>
      </c>
      <c r="AD57" s="28">
        <v>44806.269110087924</v>
      </c>
      <c r="AE57" s="28">
        <v>44919.385615769068</v>
      </c>
      <c r="AF57" s="28">
        <v>44943.33120133933</v>
      </c>
      <c r="AG57" s="28">
        <v>44885.290168281994</v>
      </c>
      <c r="AH57" s="28">
        <v>44743.953238718874</v>
      </c>
      <c r="AI57" s="28">
        <v>44585.618980241845</v>
      </c>
      <c r="AJ57" s="28">
        <v>44152.630737303836</v>
      </c>
      <c r="AK57" s="28">
        <v>43652.485360118248</v>
      </c>
      <c r="AL57" s="28">
        <v>43150.399807864022</v>
      </c>
      <c r="AM57" s="28">
        <v>42594.31222131761</v>
      </c>
      <c r="AN57" s="28">
        <v>41984.302916731249</v>
      </c>
      <c r="AO57" s="28">
        <v>41320.66556571937</v>
      </c>
      <c r="AP57" s="28">
        <v>40557.273887884614</v>
      </c>
      <c r="AQ57" s="28">
        <v>39771.233180393203</v>
      </c>
      <c r="AR57" s="28">
        <v>38951.813834997149</v>
      </c>
      <c r="AS57" s="28">
        <v>38114.129317667328</v>
      </c>
      <c r="AT57" s="28">
        <v>37275.089493265317</v>
      </c>
      <c r="AU57" s="28">
        <v>36452.090266974395</v>
      </c>
    </row>
    <row r="59" spans="2:47">
      <c r="B59" s="24" t="s">
        <v>585</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 t="shared" ref="D60:AU60" si="8">+D54-D57</f>
        <v>0</v>
      </c>
      <c r="E60" s="28">
        <f t="shared" si="8"/>
        <v>0</v>
      </c>
      <c r="F60" s="28">
        <f t="shared" si="8"/>
        <v>0</v>
      </c>
      <c r="G60" s="28">
        <f t="shared" si="8"/>
        <v>0</v>
      </c>
      <c r="H60" s="28">
        <f t="shared" si="8"/>
        <v>0</v>
      </c>
      <c r="I60" s="28">
        <f t="shared" si="8"/>
        <v>0</v>
      </c>
      <c r="J60" s="28">
        <f t="shared" si="8"/>
        <v>0.61075029346829979</v>
      </c>
      <c r="K60" s="28">
        <f t="shared" si="8"/>
        <v>0.93380180284293601</v>
      </c>
      <c r="L60" s="28">
        <f t="shared" si="8"/>
        <v>4.2698653713159729</v>
      </c>
      <c r="M60" s="28">
        <f t="shared" si="8"/>
        <v>160.60042144898034</v>
      </c>
      <c r="N60" s="28">
        <f t="shared" si="8"/>
        <v>327.82327565253945</v>
      </c>
      <c r="O60" s="28">
        <f t="shared" si="8"/>
        <v>515.42649853717739</v>
      </c>
      <c r="P60" s="28">
        <f t="shared" si="8"/>
        <v>822.32821462154243</v>
      </c>
      <c r="Q60" s="28">
        <f t="shared" si="8"/>
        <v>1191.2093771628715</v>
      </c>
      <c r="R60" s="28">
        <f t="shared" si="8"/>
        <v>1535.244087093437</v>
      </c>
      <c r="S60" s="28">
        <f t="shared" si="8"/>
        <v>1917.4772701899128</v>
      </c>
      <c r="T60" s="28">
        <f t="shared" si="8"/>
        <v>2329.9468852659993</v>
      </c>
      <c r="U60" s="28">
        <f t="shared" si="8"/>
        <v>2767.6393681999616</v>
      </c>
      <c r="V60" s="28">
        <f t="shared" si="8"/>
        <v>3244.3742081020755</v>
      </c>
      <c r="W60" s="28">
        <f t="shared" si="8"/>
        <v>3721.9434761348239</v>
      </c>
      <c r="X60" s="28">
        <f t="shared" si="8"/>
        <v>4208.9339211737897</v>
      </c>
      <c r="Y60" s="28">
        <f t="shared" si="8"/>
        <v>4674.1311969243834</v>
      </c>
      <c r="Z60" s="28">
        <f t="shared" si="8"/>
        <v>5115.2913962986931</v>
      </c>
      <c r="AA60" s="28">
        <f t="shared" si="8"/>
        <v>5546.0633971001298</v>
      </c>
      <c r="AB60" s="28">
        <f t="shared" si="8"/>
        <v>5958.5459937053456</v>
      </c>
      <c r="AC60" s="28">
        <f t="shared" si="8"/>
        <v>6346.6804813969793</v>
      </c>
      <c r="AD60" s="28">
        <f t="shared" si="8"/>
        <v>6693.8333758934459</v>
      </c>
      <c r="AE60" s="28">
        <f t="shared" si="8"/>
        <v>7000.9979012931653</v>
      </c>
      <c r="AF60" s="28">
        <f t="shared" si="8"/>
        <v>7249.0210974267829</v>
      </c>
      <c r="AG60" s="28">
        <f t="shared" si="8"/>
        <v>7422.2258013613391</v>
      </c>
      <c r="AH60" s="28">
        <f t="shared" si="8"/>
        <v>7517.6436128889036</v>
      </c>
      <c r="AI60" s="28">
        <f t="shared" si="8"/>
        <v>7540.0846858833684</v>
      </c>
      <c r="AJ60" s="28">
        <f t="shared" si="8"/>
        <v>7403.8291509158735</v>
      </c>
      <c r="AK60" s="28">
        <f t="shared" si="8"/>
        <v>7165.2750590741562</v>
      </c>
      <c r="AL60" s="28">
        <f t="shared" si="8"/>
        <v>6817.7720510114377</v>
      </c>
      <c r="AM60" s="28">
        <f t="shared" si="8"/>
        <v>6361.089524562296</v>
      </c>
      <c r="AN60" s="28">
        <f t="shared" si="8"/>
        <v>5800.5839309997318</v>
      </c>
      <c r="AO60" s="28">
        <f t="shared" si="8"/>
        <v>5152.4437941381111</v>
      </c>
      <c r="AP60" s="28">
        <f t="shared" si="8"/>
        <v>4490.9739920985376</v>
      </c>
      <c r="AQ60" s="28">
        <f t="shared" si="8"/>
        <v>3777.2377477073896</v>
      </c>
      <c r="AR60" s="28">
        <f t="shared" si="8"/>
        <v>3066.467564253704</v>
      </c>
      <c r="AS60" s="28">
        <f t="shared" si="8"/>
        <v>2389.4548048089564</v>
      </c>
      <c r="AT60" s="28">
        <f t="shared" si="8"/>
        <v>1771.6726975727361</v>
      </c>
      <c r="AU60" s="28">
        <f t="shared" si="8"/>
        <v>1230.7806621797863</v>
      </c>
    </row>
    <row r="62" spans="2:47">
      <c r="B62" s="24" t="s">
        <v>497</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431</v>
      </c>
      <c r="C63" s="28" t="s">
        <v>512</v>
      </c>
      <c r="D63" s="28">
        <f t="shared" ref="D63:AU63" si="9">+VLOOKUP($B63,Precios,D$62-2014,FALSE)*D37/1000000</f>
        <v>0</v>
      </c>
      <c r="E63" s="28">
        <f t="shared" si="9"/>
        <v>0</v>
      </c>
      <c r="F63" s="28">
        <f t="shared" si="9"/>
        <v>0</v>
      </c>
      <c r="G63" s="28">
        <f t="shared" si="9"/>
        <v>0</v>
      </c>
      <c r="H63" s="28">
        <f t="shared" si="9"/>
        <v>0</v>
      </c>
      <c r="I63" s="28">
        <f t="shared" si="9"/>
        <v>0</v>
      </c>
      <c r="J63" s="28">
        <f t="shared" si="9"/>
        <v>-9.4531682654505705E-2</v>
      </c>
      <c r="K63" s="28">
        <f t="shared" si="9"/>
        <v>-0.15108673296537922</v>
      </c>
      <c r="L63" s="28">
        <f t="shared" si="9"/>
        <v>-0.71411547641259576</v>
      </c>
      <c r="M63" s="28">
        <f t="shared" si="9"/>
        <v>33.248492253327598</v>
      </c>
      <c r="N63" s="28">
        <f t="shared" si="9"/>
        <v>71.460128348657136</v>
      </c>
      <c r="O63" s="28">
        <f t="shared" si="9"/>
        <v>116.42042668315987</v>
      </c>
      <c r="P63" s="28">
        <f t="shared" si="9"/>
        <v>191.62024368099395</v>
      </c>
      <c r="Q63" s="28">
        <f t="shared" si="9"/>
        <v>285.41712985969241</v>
      </c>
      <c r="R63" s="28">
        <f t="shared" si="9"/>
        <v>374.96630974477347</v>
      </c>
      <c r="S63" s="28">
        <f t="shared" si="9"/>
        <v>478.74055576192069</v>
      </c>
      <c r="T63" s="28">
        <f t="shared" si="9"/>
        <v>589.28021021564234</v>
      </c>
      <c r="U63" s="28">
        <f t="shared" si="9"/>
        <v>708.94221250240673</v>
      </c>
      <c r="V63" s="28">
        <f t="shared" si="9"/>
        <v>838.03695024446802</v>
      </c>
      <c r="W63" s="28">
        <f t="shared" si="9"/>
        <v>974.16412488235915</v>
      </c>
      <c r="X63" s="28">
        <f t="shared" si="9"/>
        <v>1117.2520249776296</v>
      </c>
      <c r="Y63" s="28">
        <f t="shared" si="9"/>
        <v>1257.0863693627239</v>
      </c>
      <c r="Z63" s="28">
        <f t="shared" si="9"/>
        <v>1379.5520114853323</v>
      </c>
      <c r="AA63" s="28">
        <f t="shared" si="9"/>
        <v>1526.724483689962</v>
      </c>
      <c r="AB63" s="28">
        <f t="shared" si="9"/>
        <v>1660.1921124990181</v>
      </c>
      <c r="AC63" s="28">
        <f t="shared" si="9"/>
        <v>1780.4657477647693</v>
      </c>
      <c r="AD63" s="28">
        <f t="shared" si="9"/>
        <v>1900.1451305596186</v>
      </c>
      <c r="AE63" s="28">
        <f t="shared" si="9"/>
        <v>2001.3945039956941</v>
      </c>
      <c r="AF63" s="28">
        <f t="shared" si="9"/>
        <v>2062.1786539299487</v>
      </c>
      <c r="AG63" s="28">
        <f t="shared" si="9"/>
        <v>2140.94808202487</v>
      </c>
      <c r="AH63" s="28">
        <f t="shared" si="9"/>
        <v>2181.8938751393453</v>
      </c>
      <c r="AI63" s="28">
        <f t="shared" si="9"/>
        <v>2192.3119425311215</v>
      </c>
      <c r="AJ63" s="28">
        <f t="shared" si="9"/>
        <v>2157.2471065416366</v>
      </c>
      <c r="AK63" s="28">
        <f t="shared" si="9"/>
        <v>2090.9437348191354</v>
      </c>
      <c r="AL63" s="28">
        <f t="shared" si="9"/>
        <v>1988.9796670599108</v>
      </c>
      <c r="AM63" s="28">
        <f t="shared" si="9"/>
        <v>1855.1026972913376</v>
      </c>
      <c r="AN63" s="28">
        <f t="shared" si="9"/>
        <v>1690.8923760407351</v>
      </c>
      <c r="AO63" s="28">
        <f t="shared" si="9"/>
        <v>1501.095087059105</v>
      </c>
      <c r="AP63" s="28">
        <f t="shared" si="9"/>
        <v>1307.4474128675736</v>
      </c>
      <c r="AQ63" s="28">
        <f t="shared" si="9"/>
        <v>1098.5685519520575</v>
      </c>
      <c r="AR63" s="28">
        <f t="shared" si="9"/>
        <v>890.61039791287249</v>
      </c>
      <c r="AS63" s="28">
        <f t="shared" si="9"/>
        <v>692.57273728542918</v>
      </c>
      <c r="AT63" s="28">
        <f t="shared" si="9"/>
        <v>511.89628451790196</v>
      </c>
      <c r="AU63" s="28">
        <f t="shared" si="9"/>
        <v>353.7344733690818</v>
      </c>
    </row>
    <row r="64" spans="2:47">
      <c r="B64" s="27" t="s">
        <v>384</v>
      </c>
      <c r="C64" s="28" t="s">
        <v>512</v>
      </c>
      <c r="D64" s="28">
        <f t="shared" ref="D64:AU64" si="10">+VLOOKUP($B64,Precios,D$62-2014,FALSE)*D38/1000000</f>
        <v>0</v>
      </c>
      <c r="E64" s="28">
        <f t="shared" si="10"/>
        <v>0</v>
      </c>
      <c r="F64" s="28">
        <f t="shared" si="10"/>
        <v>0</v>
      </c>
      <c r="G64" s="28">
        <f t="shared" si="10"/>
        <v>0</v>
      </c>
      <c r="H64" s="28">
        <f t="shared" si="10"/>
        <v>0</v>
      </c>
      <c r="I64" s="28">
        <f t="shared" si="10"/>
        <v>0</v>
      </c>
      <c r="J64" s="28">
        <f t="shared" si="10"/>
        <v>0.24609947342904778</v>
      </c>
      <c r="K64" s="28">
        <f t="shared" si="10"/>
        <v>0.39600110803322813</v>
      </c>
      <c r="L64" s="28">
        <f t="shared" si="10"/>
        <v>1.8821641490774383</v>
      </c>
      <c r="M64" s="28">
        <f t="shared" si="10"/>
        <v>35.705278724663565</v>
      </c>
      <c r="N64" s="28">
        <f t="shared" si="10"/>
        <v>73.711184302509935</v>
      </c>
      <c r="O64" s="28">
        <f t="shared" si="10"/>
        <v>118.35436502957114</v>
      </c>
      <c r="P64" s="28">
        <f t="shared" si="10"/>
        <v>191.93406815744436</v>
      </c>
      <c r="Q64" s="28">
        <f t="shared" si="10"/>
        <v>283.51167801147545</v>
      </c>
      <c r="R64" s="28">
        <f t="shared" si="10"/>
        <v>370.88473603925456</v>
      </c>
      <c r="S64" s="28">
        <f t="shared" si="10"/>
        <v>472.60033937348351</v>
      </c>
      <c r="T64" s="28">
        <f t="shared" si="10"/>
        <v>580.93645905410551</v>
      </c>
      <c r="U64" s="28">
        <f t="shared" si="10"/>
        <v>698.41240926018838</v>
      </c>
      <c r="V64" s="28">
        <f t="shared" si="10"/>
        <v>825.10984869293532</v>
      </c>
      <c r="W64" s="28">
        <f t="shared" si="10"/>
        <v>959.644633671674</v>
      </c>
      <c r="X64" s="28">
        <f t="shared" si="10"/>
        <v>1102.4398943813933</v>
      </c>
      <c r="Y64" s="28">
        <f t="shared" si="10"/>
        <v>1242.8268785561604</v>
      </c>
      <c r="Z64" s="28">
        <f t="shared" si="10"/>
        <v>1363.8929225045438</v>
      </c>
      <c r="AA64" s="28">
        <f t="shared" si="10"/>
        <v>1515.218492679074</v>
      </c>
      <c r="AB64" s="28">
        <f t="shared" si="10"/>
        <v>1651.5996478237987</v>
      </c>
      <c r="AC64" s="28">
        <f t="shared" si="10"/>
        <v>1773.9670943036645</v>
      </c>
      <c r="AD64" s="28">
        <f t="shared" si="10"/>
        <v>1898.012091301023</v>
      </c>
      <c r="AE64" s="28">
        <f t="shared" si="10"/>
        <v>2002.4657623921116</v>
      </c>
      <c r="AF64" s="28">
        <f t="shared" si="10"/>
        <v>2061.3600288564121</v>
      </c>
      <c r="AG64" s="28">
        <f t="shared" si="10"/>
        <v>2146.3982653608964</v>
      </c>
      <c r="AH64" s="28">
        <f t="shared" si="10"/>
        <v>2190.5419009020657</v>
      </c>
      <c r="AI64" s="28">
        <f t="shared" si="10"/>
        <v>2202.64786617249</v>
      </c>
      <c r="AJ64" s="28">
        <f t="shared" si="10"/>
        <v>2168.5912969156416</v>
      </c>
      <c r="AK64" s="28">
        <f t="shared" si="10"/>
        <v>2103.1262586409593</v>
      </c>
      <c r="AL64" s="28">
        <f t="shared" si="10"/>
        <v>2001.494324161097</v>
      </c>
      <c r="AM64" s="28">
        <f t="shared" si="10"/>
        <v>1867.8508577166306</v>
      </c>
      <c r="AN64" s="28">
        <f t="shared" si="10"/>
        <v>1703.7572441136599</v>
      </c>
      <c r="AO64" s="28">
        <f t="shared" si="10"/>
        <v>1513.9503945241645</v>
      </c>
      <c r="AP64" s="28">
        <f t="shared" si="10"/>
        <v>1320.2045691438295</v>
      </c>
      <c r="AQ64" s="28">
        <f t="shared" si="10"/>
        <v>1111.1039020747417</v>
      </c>
      <c r="AR64" s="28">
        <f t="shared" si="10"/>
        <v>902.83740521443474</v>
      </c>
      <c r="AS64" s="28">
        <f t="shared" si="10"/>
        <v>704.43342879092677</v>
      </c>
      <c r="AT64" s="28">
        <f t="shared" si="10"/>
        <v>523.36406737551613</v>
      </c>
      <c r="AU64" s="28">
        <f t="shared" si="10"/>
        <v>364.81258973659084</v>
      </c>
    </row>
    <row r="65" spans="2:47">
      <c r="B65" s="27" t="s">
        <v>451</v>
      </c>
      <c r="C65" s="28" t="s">
        <v>512</v>
      </c>
      <c r="D65" s="28">
        <f t="shared" ref="D65:AU65" si="11">+VLOOKUP($B65,Precios,D$62-2014,FALSE)*D39/1000000</f>
        <v>0</v>
      </c>
      <c r="E65" s="28">
        <f t="shared" si="11"/>
        <v>0</v>
      </c>
      <c r="F65" s="28">
        <f t="shared" si="11"/>
        <v>0</v>
      </c>
      <c r="G65" s="28">
        <f t="shared" si="11"/>
        <v>0</v>
      </c>
      <c r="H65" s="28">
        <f t="shared" si="11"/>
        <v>0</v>
      </c>
      <c r="I65" s="28">
        <f t="shared" si="11"/>
        <v>0</v>
      </c>
      <c r="J65" s="28">
        <f t="shared" si="11"/>
        <v>-4.2304643272287869E-2</v>
      </c>
      <c r="K65" s="28">
        <f t="shared" si="11"/>
        <v>-6.5490828114189728E-2</v>
      </c>
      <c r="L65" s="28">
        <f t="shared" si="11"/>
        <v>-0.29094818077384194</v>
      </c>
      <c r="M65" s="28">
        <f t="shared" si="11"/>
        <v>-1.3734544274408476</v>
      </c>
      <c r="N65" s="28">
        <f t="shared" si="11"/>
        <v>-3.0576836259872424</v>
      </c>
      <c r="O65" s="28">
        <f t="shared" si="11"/>
        <v>-6.6924648778526237</v>
      </c>
      <c r="P65" s="28">
        <f t="shared" si="11"/>
        <v>-26.269711713423035</v>
      </c>
      <c r="Q65" s="28">
        <f t="shared" si="11"/>
        <v>-53.182917204977443</v>
      </c>
      <c r="R65" s="28">
        <f t="shared" si="11"/>
        <v>-85.505051722949943</v>
      </c>
      <c r="S65" s="28">
        <f t="shared" si="11"/>
        <v>-128.34771832044129</v>
      </c>
      <c r="T65" s="28">
        <f t="shared" si="11"/>
        <v>-171.55033986883996</v>
      </c>
      <c r="U65" s="28">
        <f t="shared" si="11"/>
        <v>-223.57360904295794</v>
      </c>
      <c r="V65" s="28">
        <f t="shared" si="11"/>
        <v>-284.24723264566222</v>
      </c>
      <c r="W65" s="28">
        <f t="shared" si="11"/>
        <v>-355.86449385603652</v>
      </c>
      <c r="X65" s="28">
        <f t="shared" si="11"/>
        <v>-420.18499756719535</v>
      </c>
      <c r="Y65" s="28">
        <f t="shared" si="11"/>
        <v>-481.8021259550531</v>
      </c>
      <c r="Z65" s="28">
        <f t="shared" si="11"/>
        <v>-555.47158680953237</v>
      </c>
      <c r="AA65" s="28">
        <f t="shared" si="11"/>
        <v>-627.44523718331004</v>
      </c>
      <c r="AB65" s="28">
        <f t="shared" si="11"/>
        <v>-699.43316931967559</v>
      </c>
      <c r="AC65" s="28">
        <f t="shared" si="11"/>
        <v>-762.76784324495054</v>
      </c>
      <c r="AD65" s="28">
        <f t="shared" si="11"/>
        <v>-788.92029347549783</v>
      </c>
      <c r="AE65" s="28">
        <f t="shared" si="11"/>
        <v>-826.44715353420122</v>
      </c>
      <c r="AF65" s="28">
        <f t="shared" si="11"/>
        <v>-895.48535911277861</v>
      </c>
      <c r="AG65" s="28">
        <f t="shared" si="11"/>
        <v>-921.51093708349242</v>
      </c>
      <c r="AH65" s="28">
        <f t="shared" si="11"/>
        <v>-935.61638959529182</v>
      </c>
      <c r="AI65" s="28">
        <f t="shared" si="11"/>
        <v>-938.24439261538578</v>
      </c>
      <c r="AJ65" s="28">
        <f t="shared" si="11"/>
        <v>-914.6792418314368</v>
      </c>
      <c r="AK65" s="28">
        <f t="shared" si="11"/>
        <v>-877.61021779628834</v>
      </c>
      <c r="AL65" s="28">
        <f t="shared" si="11"/>
        <v>-828.60362161411501</v>
      </c>
      <c r="AM65" s="28">
        <f t="shared" si="11"/>
        <v>-764.15172335509112</v>
      </c>
      <c r="AN65" s="28">
        <f t="shared" si="11"/>
        <v>-684.9418910306905</v>
      </c>
      <c r="AO65" s="28">
        <f t="shared" si="11"/>
        <v>-593.36768799951847</v>
      </c>
      <c r="AP65" s="28">
        <f t="shared" si="11"/>
        <v>-503.22557607515097</v>
      </c>
      <c r="AQ65" s="28">
        <f t="shared" si="11"/>
        <v>-404.89391963819429</v>
      </c>
      <c r="AR65" s="28">
        <f t="shared" si="11"/>
        <v>-307.67734584212945</v>
      </c>
      <c r="AS65" s="28">
        <f t="shared" si="11"/>
        <v>-216.0001463502505</v>
      </c>
      <c r="AT65" s="28">
        <f t="shared" si="11"/>
        <v>-133.51797292795089</v>
      </c>
      <c r="AU65" s="28">
        <f t="shared" si="11"/>
        <v>-62.759373369147646</v>
      </c>
    </row>
    <row r="66" spans="2:47">
      <c r="B66" s="27" t="s">
        <v>432</v>
      </c>
      <c r="C66" s="28" t="s">
        <v>512</v>
      </c>
      <c r="D66" s="28">
        <f t="shared" ref="D66:AU66" si="12">+VLOOKUP($B66,Precios,D$62-2014,FALSE)*D40/1000000</f>
        <v>0</v>
      </c>
      <c r="E66" s="28">
        <f t="shared" si="12"/>
        <v>0</v>
      </c>
      <c r="F66" s="28">
        <f t="shared" si="12"/>
        <v>0</v>
      </c>
      <c r="G66" s="28">
        <f t="shared" si="12"/>
        <v>0</v>
      </c>
      <c r="H66" s="28">
        <f t="shared" si="12"/>
        <v>0</v>
      </c>
      <c r="I66" s="28">
        <f t="shared" si="12"/>
        <v>0</v>
      </c>
      <c r="J66" s="28">
        <f t="shared" si="12"/>
        <v>6.0153957317940819E-5</v>
      </c>
      <c r="K66" s="28">
        <f t="shared" si="12"/>
        <v>9.626750013341189E-5</v>
      </c>
      <c r="L66" s="28">
        <f t="shared" si="12"/>
        <v>4.5278491223703176E-4</v>
      </c>
      <c r="M66" s="28">
        <f t="shared" si="12"/>
        <v>1.1612576144872245E-3</v>
      </c>
      <c r="N66" s="28">
        <f t="shared" si="12"/>
        <v>2.094936327501806E-3</v>
      </c>
      <c r="O66" s="28">
        <f t="shared" si="12"/>
        <v>3.8272280490973185E-3</v>
      </c>
      <c r="P66" s="28">
        <f t="shared" si="12"/>
        <v>1.2189493147860192E-2</v>
      </c>
      <c r="Q66" s="28">
        <f t="shared" si="12"/>
        <v>2.4619417679249949E-2</v>
      </c>
      <c r="R66" s="28">
        <f t="shared" si="12"/>
        <v>4.0204946139305441E-2</v>
      </c>
      <c r="S66" s="28">
        <f t="shared" si="12"/>
        <v>5.8991452934698825E-2</v>
      </c>
      <c r="T66" s="28">
        <f t="shared" si="12"/>
        <v>7.9347050196416774E-2</v>
      </c>
      <c r="U66" s="28">
        <f t="shared" si="12"/>
        <v>0.10217665479626542</v>
      </c>
      <c r="V66" s="28">
        <f t="shared" si="12"/>
        <v>0.12739475742612183</v>
      </c>
      <c r="W66" s="28">
        <f t="shared" si="12"/>
        <v>0.15472429950478694</v>
      </c>
      <c r="X66" s="28">
        <f t="shared" si="12"/>
        <v>0.18331854703799769</v>
      </c>
      <c r="Y66" s="28">
        <f t="shared" si="12"/>
        <v>0.21171256288921725</v>
      </c>
      <c r="Z66" s="28">
        <f t="shared" si="12"/>
        <v>0.23673652812976478</v>
      </c>
      <c r="AA66" s="28">
        <f t="shared" si="12"/>
        <v>0.26701087233212789</v>
      </c>
      <c r="AB66" s="28">
        <f t="shared" si="12"/>
        <v>0.29463280856943858</v>
      </c>
      <c r="AC66" s="28">
        <f t="shared" si="12"/>
        <v>0.31950855463952882</v>
      </c>
      <c r="AD66" s="28">
        <f t="shared" si="12"/>
        <v>0.34456157748219951</v>
      </c>
      <c r="AE66" s="28">
        <f t="shared" si="12"/>
        <v>0.36583000211350247</v>
      </c>
      <c r="AF66" s="28">
        <f t="shared" si="12"/>
        <v>0.37860949570157998</v>
      </c>
      <c r="AG66" s="28">
        <f t="shared" si="12"/>
        <v>0.39633603582710425</v>
      </c>
      <c r="AH66" s="28">
        <f t="shared" si="12"/>
        <v>0.40606426799770073</v>
      </c>
      <c r="AI66" s="28">
        <f t="shared" si="12"/>
        <v>0.40912081727960048</v>
      </c>
      <c r="AJ66" s="28">
        <f t="shared" si="12"/>
        <v>0.40175937455411026</v>
      </c>
      <c r="AK66" s="28">
        <f t="shared" si="12"/>
        <v>0.38774524627607287</v>
      </c>
      <c r="AL66" s="28">
        <f t="shared" si="12"/>
        <v>0.36868684555268072</v>
      </c>
      <c r="AM66" s="28">
        <f t="shared" si="12"/>
        <v>0.34368986561857362</v>
      </c>
      <c r="AN66" s="28">
        <f t="shared" si="12"/>
        <v>0.31308963353975777</v>
      </c>
      <c r="AO66" s="28">
        <f t="shared" si="12"/>
        <v>0.277863642692534</v>
      </c>
      <c r="AP66" s="28">
        <f t="shared" si="12"/>
        <v>0.24330322750358899</v>
      </c>
      <c r="AQ66" s="28">
        <f t="shared" si="12"/>
        <v>0.2057808319580253</v>
      </c>
      <c r="AR66" s="28">
        <f t="shared" si="12"/>
        <v>0.16884649062789944</v>
      </c>
      <c r="AS66" s="28">
        <f t="shared" si="12"/>
        <v>0.1341749542583564</v>
      </c>
      <c r="AT66" s="28">
        <f t="shared" si="12"/>
        <v>0.10313244380492326</v>
      </c>
      <c r="AU66" s="28">
        <f t="shared" si="12"/>
        <v>7.6645739333639468E-2</v>
      </c>
    </row>
    <row r="67" spans="2:47">
      <c r="B67" s="27" t="s">
        <v>434</v>
      </c>
      <c r="C67" s="28" t="s">
        <v>512</v>
      </c>
      <c r="D67" s="28">
        <f t="shared" ref="D67:AU67" si="13">+VLOOKUP($B67,Precios,D$62-2014,FALSE)*D41/1000000</f>
        <v>0</v>
      </c>
      <c r="E67" s="28">
        <f t="shared" si="13"/>
        <v>0</v>
      </c>
      <c r="F67" s="28">
        <f t="shared" si="13"/>
        <v>0</v>
      </c>
      <c r="G67" s="28">
        <f t="shared" si="13"/>
        <v>0</v>
      </c>
      <c r="H67" s="28">
        <f t="shared" si="13"/>
        <v>0</v>
      </c>
      <c r="I67" s="28">
        <f t="shared" si="13"/>
        <v>0</v>
      </c>
      <c r="J67" s="28">
        <f t="shared" si="13"/>
        <v>3.5868451252482046E-6</v>
      </c>
      <c r="K67" s="28">
        <f t="shared" si="13"/>
        <v>5.9347952055663828E-6</v>
      </c>
      <c r="L67" s="28">
        <f t="shared" si="13"/>
        <v>2.8121070423549964E-5</v>
      </c>
      <c r="M67" s="28">
        <f t="shared" si="13"/>
        <v>7.1571998485647241E-5</v>
      </c>
      <c r="N67" s="28">
        <f t="shared" si="13"/>
        <v>1.2880664084378288E-4</v>
      </c>
      <c r="O67" s="28">
        <f t="shared" si="13"/>
        <v>2.3116690046032448E-4</v>
      </c>
      <c r="P67" s="28">
        <f t="shared" si="13"/>
        <v>7.2032069151098713E-4</v>
      </c>
      <c r="Q67" s="28">
        <f t="shared" si="13"/>
        <v>1.4048987751604785E-3</v>
      </c>
      <c r="R67" s="28">
        <f t="shared" si="13"/>
        <v>2.2358522638441566E-3</v>
      </c>
      <c r="S67" s="28">
        <f t="shared" si="13"/>
        <v>3.1449023118068193E-3</v>
      </c>
      <c r="T67" s="28">
        <f t="shared" si="13"/>
        <v>4.1531871521987406E-3</v>
      </c>
      <c r="U67" s="28">
        <f t="shared" si="13"/>
        <v>5.1365565689346603E-3</v>
      </c>
      <c r="V67" s="28">
        <f t="shared" si="13"/>
        <v>6.1913965097881735E-3</v>
      </c>
      <c r="W67" s="28">
        <f t="shared" si="13"/>
        <v>7.0921358787820327E-3</v>
      </c>
      <c r="X67" s="28">
        <f t="shared" si="13"/>
        <v>8.0245807416277071E-3</v>
      </c>
      <c r="Y67" s="28">
        <f t="shared" si="13"/>
        <v>8.8272207734417674E-3</v>
      </c>
      <c r="Z67" s="28">
        <f t="shared" si="13"/>
        <v>9.4569756618299115E-3</v>
      </c>
      <c r="AA67" s="28">
        <f t="shared" si="13"/>
        <v>9.8757969892502486E-3</v>
      </c>
      <c r="AB67" s="28">
        <f t="shared" si="13"/>
        <v>1.0393858061476576E-2</v>
      </c>
      <c r="AC67" s="28">
        <f t="shared" si="13"/>
        <v>1.0694290078623788E-2</v>
      </c>
      <c r="AD67" s="28">
        <f t="shared" si="13"/>
        <v>1.0751525341281432E-2</v>
      </c>
      <c r="AE67" s="28">
        <f t="shared" si="13"/>
        <v>1.0732890533232776E-2</v>
      </c>
      <c r="AF67" s="28">
        <f t="shared" si="13"/>
        <v>1.0496947463570484E-2</v>
      </c>
      <c r="AG67" s="28">
        <f t="shared" si="13"/>
        <v>9.9531978159254787E-3</v>
      </c>
      <c r="AH67" s="28">
        <f t="shared" si="13"/>
        <v>9.4981417964448284E-3</v>
      </c>
      <c r="AI67" s="28">
        <f t="shared" si="13"/>
        <v>8.8788764381013997E-3</v>
      </c>
      <c r="AJ67" s="28">
        <f t="shared" si="13"/>
        <v>8.0402059825716559E-3</v>
      </c>
      <c r="AK67" s="28">
        <f t="shared" si="13"/>
        <v>7.1489259870692037E-3</v>
      </c>
      <c r="AL67" s="28">
        <f t="shared" si="13"/>
        <v>6.1609038766507794E-3</v>
      </c>
      <c r="AM67" s="28">
        <f t="shared" si="13"/>
        <v>5.1798076880478876E-3</v>
      </c>
      <c r="AN67" s="28">
        <f t="shared" si="13"/>
        <v>4.228667365840693E-3</v>
      </c>
      <c r="AO67" s="28">
        <f t="shared" si="13"/>
        <v>3.33432372357429E-3</v>
      </c>
      <c r="AP67" s="28">
        <f t="shared" si="13"/>
        <v>2.5722776298926961E-3</v>
      </c>
      <c r="AQ67" s="28">
        <f t="shared" si="13"/>
        <v>1.8838747530738318E-3</v>
      </c>
      <c r="AR67" s="28">
        <f t="shared" si="13"/>
        <v>1.3057364343167063E-3</v>
      </c>
      <c r="AS67" s="28">
        <f t="shared" si="13"/>
        <v>8.4081128142994034E-4</v>
      </c>
      <c r="AT67" s="28">
        <f t="shared" si="13"/>
        <v>4.842454139519624E-4</v>
      </c>
      <c r="AU67" s="28">
        <f t="shared" si="13"/>
        <v>2.2492827006967151E-4</v>
      </c>
    </row>
    <row r="68" spans="2:47">
      <c r="B68" s="27" t="s">
        <v>450</v>
      </c>
      <c r="C68" s="28" t="s">
        <v>512</v>
      </c>
      <c r="D68" s="28">
        <f t="shared" ref="D68:AU68" si="14">+VLOOKUP($B68,Precios,D$62-2014,FALSE)*D42/1000000</f>
        <v>0</v>
      </c>
      <c r="E68" s="28">
        <f t="shared" si="14"/>
        <v>0</v>
      </c>
      <c r="F68" s="28">
        <f t="shared" si="14"/>
        <v>0</v>
      </c>
      <c r="G68" s="28">
        <f t="shared" si="14"/>
        <v>0</v>
      </c>
      <c r="H68" s="28">
        <f t="shared" si="14"/>
        <v>0</v>
      </c>
      <c r="I68" s="28">
        <f t="shared" si="14"/>
        <v>0</v>
      </c>
      <c r="J68" s="28">
        <f t="shared" si="14"/>
        <v>0</v>
      </c>
      <c r="K68" s="28">
        <f t="shared" si="14"/>
        <v>0</v>
      </c>
      <c r="L68" s="28">
        <f t="shared" si="14"/>
        <v>0</v>
      </c>
      <c r="M68" s="28">
        <f t="shared" si="14"/>
        <v>0</v>
      </c>
      <c r="N68" s="28">
        <f t="shared" si="14"/>
        <v>0</v>
      </c>
      <c r="O68" s="28">
        <f t="shared" si="14"/>
        <v>0</v>
      </c>
      <c r="P68" s="28">
        <f t="shared" si="14"/>
        <v>0</v>
      </c>
      <c r="Q68" s="28">
        <f t="shared" si="14"/>
        <v>0</v>
      </c>
      <c r="R68" s="28">
        <f t="shared" si="14"/>
        <v>0</v>
      </c>
      <c r="S68" s="28">
        <f t="shared" si="14"/>
        <v>0</v>
      </c>
      <c r="T68" s="28">
        <f t="shared" si="14"/>
        <v>0</v>
      </c>
      <c r="U68" s="28">
        <f t="shared" si="14"/>
        <v>0</v>
      </c>
      <c r="V68" s="28">
        <f t="shared" si="14"/>
        <v>0</v>
      </c>
      <c r="W68" s="28">
        <f t="shared" si="14"/>
        <v>0</v>
      </c>
      <c r="X68" s="28">
        <f t="shared" si="14"/>
        <v>0</v>
      </c>
      <c r="Y68" s="28">
        <f t="shared" si="14"/>
        <v>0</v>
      </c>
      <c r="Z68" s="28">
        <f t="shared" si="14"/>
        <v>0</v>
      </c>
      <c r="AA68" s="28">
        <f t="shared" si="14"/>
        <v>0</v>
      </c>
      <c r="AB68" s="28">
        <f t="shared" si="14"/>
        <v>0</v>
      </c>
      <c r="AC68" s="28">
        <f t="shared" si="14"/>
        <v>0</v>
      </c>
      <c r="AD68" s="28">
        <f t="shared" si="14"/>
        <v>0</v>
      </c>
      <c r="AE68" s="28">
        <f t="shared" si="14"/>
        <v>0</v>
      </c>
      <c r="AF68" s="28">
        <f t="shared" si="14"/>
        <v>0</v>
      </c>
      <c r="AG68" s="28">
        <f t="shared" si="14"/>
        <v>0</v>
      </c>
      <c r="AH68" s="28">
        <f t="shared" si="14"/>
        <v>0</v>
      </c>
      <c r="AI68" s="28">
        <f t="shared" si="14"/>
        <v>0</v>
      </c>
      <c r="AJ68" s="28">
        <f t="shared" si="14"/>
        <v>0</v>
      </c>
      <c r="AK68" s="28">
        <f t="shared" si="14"/>
        <v>0</v>
      </c>
      <c r="AL68" s="28">
        <f t="shared" si="14"/>
        <v>0</v>
      </c>
      <c r="AM68" s="28">
        <f t="shared" si="14"/>
        <v>0</v>
      </c>
      <c r="AN68" s="28">
        <f t="shared" si="14"/>
        <v>0</v>
      </c>
      <c r="AO68" s="28">
        <f t="shared" si="14"/>
        <v>0</v>
      </c>
      <c r="AP68" s="28">
        <f t="shared" si="14"/>
        <v>0</v>
      </c>
      <c r="AQ68" s="28">
        <f t="shared" si="14"/>
        <v>0</v>
      </c>
      <c r="AR68" s="28">
        <f t="shared" si="14"/>
        <v>0</v>
      </c>
      <c r="AS68" s="28">
        <f t="shared" si="14"/>
        <v>0</v>
      </c>
      <c r="AT68" s="28">
        <f t="shared" si="14"/>
        <v>0</v>
      </c>
      <c r="AU68" s="28">
        <f t="shared" si="14"/>
        <v>0</v>
      </c>
    </row>
    <row r="69" spans="2:47">
      <c r="B69" s="27" t="s">
        <v>389</v>
      </c>
      <c r="C69" s="28" t="s">
        <v>512</v>
      </c>
      <c r="D69" s="28">
        <f t="shared" ref="D69:AU69" si="15">+VLOOKUP($B69,Precios,D$62-2014,FALSE)*D43/1000000</f>
        <v>0</v>
      </c>
      <c r="E69" s="28">
        <f t="shared" si="15"/>
        <v>0</v>
      </c>
      <c r="F69" s="28">
        <f t="shared" si="15"/>
        <v>0</v>
      </c>
      <c r="G69" s="28">
        <f t="shared" si="15"/>
        <v>0</v>
      </c>
      <c r="H69" s="28">
        <f t="shared" si="15"/>
        <v>0</v>
      </c>
      <c r="I69" s="28">
        <f t="shared" si="15"/>
        <v>0</v>
      </c>
      <c r="J69" s="28">
        <f t="shared" si="15"/>
        <v>0</v>
      </c>
      <c r="K69" s="28">
        <f t="shared" si="15"/>
        <v>0</v>
      </c>
      <c r="L69" s="28">
        <f t="shared" si="15"/>
        <v>0</v>
      </c>
      <c r="M69" s="28">
        <f t="shared" si="15"/>
        <v>0</v>
      </c>
      <c r="N69" s="28">
        <f t="shared" si="15"/>
        <v>0</v>
      </c>
      <c r="O69" s="28">
        <f t="shared" si="15"/>
        <v>0</v>
      </c>
      <c r="P69" s="28">
        <f t="shared" si="15"/>
        <v>0</v>
      </c>
      <c r="Q69" s="28">
        <f t="shared" si="15"/>
        <v>0</v>
      </c>
      <c r="R69" s="28">
        <f t="shared" si="15"/>
        <v>0</v>
      </c>
      <c r="S69" s="28">
        <f t="shared" si="15"/>
        <v>0</v>
      </c>
      <c r="T69" s="28">
        <f t="shared" si="15"/>
        <v>0</v>
      </c>
      <c r="U69" s="28">
        <f t="shared" si="15"/>
        <v>0</v>
      </c>
      <c r="V69" s="28">
        <f t="shared" si="15"/>
        <v>0</v>
      </c>
      <c r="W69" s="28">
        <f t="shared" si="15"/>
        <v>0</v>
      </c>
      <c r="X69" s="28">
        <f t="shared" si="15"/>
        <v>0</v>
      </c>
      <c r="Y69" s="28">
        <f t="shared" si="15"/>
        <v>0</v>
      </c>
      <c r="Z69" s="28">
        <f t="shared" si="15"/>
        <v>0</v>
      </c>
      <c r="AA69" s="28">
        <f t="shared" si="15"/>
        <v>0</v>
      </c>
      <c r="AB69" s="28">
        <f t="shared" si="15"/>
        <v>0</v>
      </c>
      <c r="AC69" s="28">
        <f t="shared" si="15"/>
        <v>0</v>
      </c>
      <c r="AD69" s="28">
        <f t="shared" si="15"/>
        <v>0</v>
      </c>
      <c r="AE69" s="28">
        <f t="shared" si="15"/>
        <v>0</v>
      </c>
      <c r="AF69" s="28">
        <f t="shared" si="15"/>
        <v>0</v>
      </c>
      <c r="AG69" s="28">
        <f t="shared" si="15"/>
        <v>0</v>
      </c>
      <c r="AH69" s="28">
        <f t="shared" si="15"/>
        <v>0</v>
      </c>
      <c r="AI69" s="28">
        <f t="shared" si="15"/>
        <v>0</v>
      </c>
      <c r="AJ69" s="28">
        <f t="shared" si="15"/>
        <v>0</v>
      </c>
      <c r="AK69" s="28">
        <f t="shared" si="15"/>
        <v>0</v>
      </c>
      <c r="AL69" s="28">
        <f t="shared" si="15"/>
        <v>0</v>
      </c>
      <c r="AM69" s="28">
        <f t="shared" si="15"/>
        <v>0</v>
      </c>
      <c r="AN69" s="28">
        <f t="shared" si="15"/>
        <v>0</v>
      </c>
      <c r="AO69" s="28">
        <f t="shared" si="15"/>
        <v>0</v>
      </c>
      <c r="AP69" s="28">
        <f t="shared" si="15"/>
        <v>0</v>
      </c>
      <c r="AQ69" s="28">
        <f t="shared" si="15"/>
        <v>0</v>
      </c>
      <c r="AR69" s="28">
        <f t="shared" si="15"/>
        <v>0</v>
      </c>
      <c r="AS69" s="28">
        <f t="shared" si="15"/>
        <v>0</v>
      </c>
      <c r="AT69" s="28">
        <f t="shared" si="15"/>
        <v>0</v>
      </c>
      <c r="AU69" s="28">
        <f t="shared" si="15"/>
        <v>0</v>
      </c>
    </row>
    <row r="70" spans="2:47">
      <c r="B70" s="27" t="s">
        <v>449</v>
      </c>
      <c r="C70" s="28" t="s">
        <v>512</v>
      </c>
      <c r="D70" s="28">
        <f t="shared" ref="D70:AU70" si="16">+VLOOKUP($B70,Precios,D$62-2014,FALSE)*D44/1000000</f>
        <v>0</v>
      </c>
      <c r="E70" s="28">
        <f t="shared" si="16"/>
        <v>0</v>
      </c>
      <c r="F70" s="28">
        <f t="shared" si="16"/>
        <v>0</v>
      </c>
      <c r="G70" s="28">
        <f t="shared" si="16"/>
        <v>0</v>
      </c>
      <c r="H70" s="28">
        <f t="shared" si="16"/>
        <v>0</v>
      </c>
      <c r="I70" s="28">
        <f t="shared" si="16"/>
        <v>0</v>
      </c>
      <c r="J70" s="28">
        <f t="shared" si="16"/>
        <v>0</v>
      </c>
      <c r="K70" s="28">
        <f t="shared" si="16"/>
        <v>0</v>
      </c>
      <c r="L70" s="28">
        <f t="shared" si="16"/>
        <v>0</v>
      </c>
      <c r="M70" s="28">
        <f t="shared" si="16"/>
        <v>0</v>
      </c>
      <c r="N70" s="28">
        <f t="shared" si="16"/>
        <v>0</v>
      </c>
      <c r="O70" s="28">
        <f t="shared" si="16"/>
        <v>0</v>
      </c>
      <c r="P70" s="28">
        <f t="shared" si="16"/>
        <v>0</v>
      </c>
      <c r="Q70" s="28">
        <f t="shared" si="16"/>
        <v>0</v>
      </c>
      <c r="R70" s="28">
        <f t="shared" si="16"/>
        <v>0</v>
      </c>
      <c r="S70" s="28">
        <f t="shared" si="16"/>
        <v>0</v>
      </c>
      <c r="T70" s="28">
        <f t="shared" si="16"/>
        <v>0</v>
      </c>
      <c r="U70" s="28">
        <f t="shared" si="16"/>
        <v>0</v>
      </c>
      <c r="V70" s="28">
        <f t="shared" si="16"/>
        <v>0</v>
      </c>
      <c r="W70" s="28">
        <f t="shared" si="16"/>
        <v>0</v>
      </c>
      <c r="X70" s="28">
        <f t="shared" si="16"/>
        <v>0</v>
      </c>
      <c r="Y70" s="28">
        <f t="shared" si="16"/>
        <v>0</v>
      </c>
      <c r="Z70" s="28">
        <f t="shared" si="16"/>
        <v>0</v>
      </c>
      <c r="AA70" s="28">
        <f t="shared" si="16"/>
        <v>0</v>
      </c>
      <c r="AB70" s="28">
        <f t="shared" si="16"/>
        <v>0</v>
      </c>
      <c r="AC70" s="28">
        <f t="shared" si="16"/>
        <v>0</v>
      </c>
      <c r="AD70" s="28">
        <f t="shared" si="16"/>
        <v>0</v>
      </c>
      <c r="AE70" s="28">
        <f t="shared" si="16"/>
        <v>0</v>
      </c>
      <c r="AF70" s="28">
        <f t="shared" si="16"/>
        <v>0</v>
      </c>
      <c r="AG70" s="28">
        <f t="shared" si="16"/>
        <v>0</v>
      </c>
      <c r="AH70" s="28">
        <f t="shared" si="16"/>
        <v>0</v>
      </c>
      <c r="AI70" s="28">
        <f t="shared" si="16"/>
        <v>0</v>
      </c>
      <c r="AJ70" s="28">
        <f t="shared" si="16"/>
        <v>0</v>
      </c>
      <c r="AK70" s="28">
        <f t="shared" si="16"/>
        <v>0</v>
      </c>
      <c r="AL70" s="28">
        <f t="shared" si="16"/>
        <v>0</v>
      </c>
      <c r="AM70" s="28">
        <f t="shared" si="16"/>
        <v>0</v>
      </c>
      <c r="AN70" s="28">
        <f t="shared" si="16"/>
        <v>0</v>
      </c>
      <c r="AO70" s="28">
        <f t="shared" si="16"/>
        <v>0</v>
      </c>
      <c r="AP70" s="28">
        <f t="shared" si="16"/>
        <v>0</v>
      </c>
      <c r="AQ70" s="28">
        <f t="shared" si="16"/>
        <v>0</v>
      </c>
      <c r="AR70" s="28">
        <f t="shared" si="16"/>
        <v>0</v>
      </c>
      <c r="AS70" s="28">
        <f t="shared" si="16"/>
        <v>0</v>
      </c>
      <c r="AT70" s="28">
        <f t="shared" si="16"/>
        <v>0</v>
      </c>
      <c r="AU70" s="28">
        <f t="shared" si="16"/>
        <v>0</v>
      </c>
    </row>
    <row r="71" spans="2:47">
      <c r="B71" s="27" t="s">
        <v>429</v>
      </c>
      <c r="C71" s="28" t="s">
        <v>512</v>
      </c>
      <c r="D71" s="28">
        <f t="shared" ref="D71:AU71" si="17">+VLOOKUP($B71,Precios,D$62-2014,FALSE)*D45/1000000</f>
        <v>0</v>
      </c>
      <c r="E71" s="28">
        <f t="shared" si="17"/>
        <v>0</v>
      </c>
      <c r="F71" s="28">
        <f t="shared" si="17"/>
        <v>0</v>
      </c>
      <c r="G71" s="28">
        <f t="shared" si="17"/>
        <v>0</v>
      </c>
      <c r="H71" s="28">
        <f t="shared" si="17"/>
        <v>0</v>
      </c>
      <c r="I71" s="28">
        <f t="shared" si="17"/>
        <v>0</v>
      </c>
      <c r="J71" s="28">
        <f t="shared" si="17"/>
        <v>0</v>
      </c>
      <c r="K71" s="28">
        <f t="shared" si="17"/>
        <v>0</v>
      </c>
      <c r="L71" s="28">
        <f t="shared" si="17"/>
        <v>0</v>
      </c>
      <c r="M71" s="28">
        <f t="shared" si="17"/>
        <v>0</v>
      </c>
      <c r="N71" s="28">
        <f t="shared" si="17"/>
        <v>0</v>
      </c>
      <c r="O71" s="28">
        <f t="shared" si="17"/>
        <v>0</v>
      </c>
      <c r="P71" s="28">
        <f t="shared" si="17"/>
        <v>0</v>
      </c>
      <c r="Q71" s="28">
        <f t="shared" si="17"/>
        <v>0</v>
      </c>
      <c r="R71" s="28">
        <f t="shared" si="17"/>
        <v>0</v>
      </c>
      <c r="S71" s="28">
        <f t="shared" si="17"/>
        <v>0</v>
      </c>
      <c r="T71" s="28">
        <f t="shared" si="17"/>
        <v>0</v>
      </c>
      <c r="U71" s="28">
        <f t="shared" si="17"/>
        <v>0</v>
      </c>
      <c r="V71" s="28">
        <f t="shared" si="17"/>
        <v>-2.0402168327839263</v>
      </c>
      <c r="W71" s="28">
        <f t="shared" si="17"/>
        <v>-5.718752156900563</v>
      </c>
      <c r="X71" s="28">
        <f t="shared" si="17"/>
        <v>-7.0501996027806424</v>
      </c>
      <c r="Y71" s="28">
        <f t="shared" si="17"/>
        <v>-7.8781992659807321</v>
      </c>
      <c r="Z71" s="28">
        <f t="shared" si="17"/>
        <v>-8.995401839803348</v>
      </c>
      <c r="AA71" s="28">
        <f t="shared" si="17"/>
        <v>-9.8275288398241898</v>
      </c>
      <c r="AB71" s="28">
        <f t="shared" si="17"/>
        <v>-10.49137688688624</v>
      </c>
      <c r="AC71" s="28">
        <f t="shared" si="17"/>
        <v>-11.380246873993073</v>
      </c>
      <c r="AD71" s="28">
        <f t="shared" si="17"/>
        <v>-13.346340163140106</v>
      </c>
      <c r="AE71" s="28">
        <f t="shared" si="17"/>
        <v>-16.596374794978558</v>
      </c>
      <c r="AF71" s="28">
        <f t="shared" si="17"/>
        <v>-21.266392771576037</v>
      </c>
      <c r="AG71" s="28">
        <f t="shared" si="17"/>
        <v>-26.85022934544406</v>
      </c>
      <c r="AH71" s="28">
        <f t="shared" si="17"/>
        <v>-32.700878409646137</v>
      </c>
      <c r="AI71" s="28">
        <f t="shared" si="17"/>
        <v>-38.70317587098009</v>
      </c>
      <c r="AJ71" s="28">
        <f t="shared" si="17"/>
        <v>-44.43817814090616</v>
      </c>
      <c r="AK71" s="28">
        <f t="shared" si="17"/>
        <v>-50.035483919267634</v>
      </c>
      <c r="AL71" s="28">
        <f t="shared" si="17"/>
        <v>-49.132550458767021</v>
      </c>
      <c r="AM71" s="28">
        <f t="shared" si="17"/>
        <v>-48.217800851680224</v>
      </c>
      <c r="AN71" s="28">
        <f t="shared" si="17"/>
        <v>-48.518329246408918</v>
      </c>
      <c r="AO71" s="28">
        <f t="shared" si="17"/>
        <v>-48.82183617449946</v>
      </c>
      <c r="AP71" s="28">
        <f t="shared" si="17"/>
        <v>-49.128252600780989</v>
      </c>
      <c r="AQ71" s="28">
        <f t="shared" si="17"/>
        <v>-49.437556131813778</v>
      </c>
      <c r="AR71" s="28">
        <f t="shared" si="17"/>
        <v>-49.749784166433521</v>
      </c>
      <c r="AS71" s="28">
        <f t="shared" si="17"/>
        <v>-50.064965481220746</v>
      </c>
      <c r="AT71" s="28">
        <f t="shared" si="17"/>
        <v>-50.383116064606391</v>
      </c>
      <c r="AU71" s="28">
        <f t="shared" si="17"/>
        <v>-50.704236627920295</v>
      </c>
    </row>
    <row r="72" spans="2:47">
      <c r="B72" s="27" t="s">
        <v>430</v>
      </c>
      <c r="C72" s="28" t="s">
        <v>512</v>
      </c>
      <c r="D72" s="28">
        <f t="shared" ref="D72:AU72" si="18">+VLOOKUP($B72,Precios,D$62-2014,FALSE)*D46/1000000</f>
        <v>0</v>
      </c>
      <c r="E72" s="28">
        <f t="shared" si="18"/>
        <v>0</v>
      </c>
      <c r="F72" s="28">
        <f t="shared" si="18"/>
        <v>0</v>
      </c>
      <c r="G72" s="28">
        <f t="shared" si="18"/>
        <v>0</v>
      </c>
      <c r="H72" s="28">
        <f t="shared" si="18"/>
        <v>0</v>
      </c>
      <c r="I72" s="28">
        <f t="shared" si="18"/>
        <v>0</v>
      </c>
      <c r="J72" s="28">
        <f t="shared" si="18"/>
        <v>0</v>
      </c>
      <c r="K72" s="28">
        <f t="shared" si="18"/>
        <v>0</v>
      </c>
      <c r="L72" s="28">
        <f t="shared" si="18"/>
        <v>0</v>
      </c>
      <c r="M72" s="28">
        <f t="shared" si="18"/>
        <v>0</v>
      </c>
      <c r="N72" s="28">
        <f t="shared" si="18"/>
        <v>0</v>
      </c>
      <c r="O72" s="28">
        <f t="shared" si="18"/>
        <v>0</v>
      </c>
      <c r="P72" s="28">
        <f t="shared" si="18"/>
        <v>0</v>
      </c>
      <c r="Q72" s="28">
        <f t="shared" si="18"/>
        <v>0</v>
      </c>
      <c r="R72" s="28">
        <f t="shared" si="18"/>
        <v>0</v>
      </c>
      <c r="S72" s="28">
        <f t="shared" si="18"/>
        <v>0</v>
      </c>
      <c r="T72" s="28">
        <f t="shared" si="18"/>
        <v>0</v>
      </c>
      <c r="U72" s="28">
        <f t="shared" si="18"/>
        <v>0</v>
      </c>
      <c r="V72" s="28">
        <f t="shared" si="18"/>
        <v>0</v>
      </c>
      <c r="W72" s="28">
        <f t="shared" si="18"/>
        <v>0</v>
      </c>
      <c r="X72" s="28">
        <f t="shared" si="18"/>
        <v>0</v>
      </c>
      <c r="Y72" s="28">
        <f t="shared" si="18"/>
        <v>0</v>
      </c>
      <c r="Z72" s="28">
        <f t="shared" si="18"/>
        <v>0</v>
      </c>
      <c r="AA72" s="28">
        <f t="shared" si="18"/>
        <v>0</v>
      </c>
      <c r="AB72" s="28">
        <f t="shared" si="18"/>
        <v>0</v>
      </c>
      <c r="AC72" s="28">
        <f t="shared" si="18"/>
        <v>0</v>
      </c>
      <c r="AD72" s="28">
        <f t="shared" si="18"/>
        <v>0</v>
      </c>
      <c r="AE72" s="28">
        <f t="shared" si="18"/>
        <v>0</v>
      </c>
      <c r="AF72" s="28">
        <f t="shared" si="18"/>
        <v>0</v>
      </c>
      <c r="AG72" s="28">
        <f t="shared" si="18"/>
        <v>0</v>
      </c>
      <c r="AH72" s="28">
        <f t="shared" si="18"/>
        <v>0</v>
      </c>
      <c r="AI72" s="28">
        <f t="shared" si="18"/>
        <v>0</v>
      </c>
      <c r="AJ72" s="28">
        <f t="shared" si="18"/>
        <v>0</v>
      </c>
      <c r="AK72" s="28">
        <f t="shared" si="18"/>
        <v>0</v>
      </c>
      <c r="AL72" s="28">
        <f t="shared" si="18"/>
        <v>0</v>
      </c>
      <c r="AM72" s="28">
        <f t="shared" si="18"/>
        <v>0</v>
      </c>
      <c r="AN72" s="28">
        <f t="shared" si="18"/>
        <v>0</v>
      </c>
      <c r="AO72" s="28">
        <f t="shared" si="18"/>
        <v>0</v>
      </c>
      <c r="AP72" s="28">
        <f t="shared" si="18"/>
        <v>0</v>
      </c>
      <c r="AQ72" s="28">
        <f t="shared" si="18"/>
        <v>0</v>
      </c>
      <c r="AR72" s="28">
        <f t="shared" si="18"/>
        <v>0</v>
      </c>
      <c r="AS72" s="28">
        <f t="shared" si="18"/>
        <v>0</v>
      </c>
      <c r="AT72" s="28">
        <f t="shared" si="18"/>
        <v>0</v>
      </c>
      <c r="AU72" s="28">
        <f t="shared" si="18"/>
        <v>0</v>
      </c>
    </row>
    <row r="73" spans="2:47">
      <c r="B73" s="27" t="s">
        <v>447</v>
      </c>
      <c r="C73" s="28" t="s">
        <v>512</v>
      </c>
      <c r="D73" s="28">
        <f t="shared" ref="D73:AU73" si="19">+VLOOKUP($B73,Precios,D$62-2014,FALSE)*D47/1000000</f>
        <v>0</v>
      </c>
      <c r="E73" s="28">
        <f t="shared" si="19"/>
        <v>0</v>
      </c>
      <c r="F73" s="28">
        <f t="shared" si="19"/>
        <v>0</v>
      </c>
      <c r="G73" s="28">
        <f t="shared" si="19"/>
        <v>0</v>
      </c>
      <c r="H73" s="28">
        <f t="shared" si="19"/>
        <v>0</v>
      </c>
      <c r="I73" s="28">
        <f t="shared" si="19"/>
        <v>0</v>
      </c>
      <c r="J73" s="28">
        <f t="shared" si="19"/>
        <v>0</v>
      </c>
      <c r="K73" s="28">
        <f t="shared" si="19"/>
        <v>0</v>
      </c>
      <c r="L73" s="28">
        <f t="shared" si="19"/>
        <v>0</v>
      </c>
      <c r="M73" s="28">
        <f t="shared" si="19"/>
        <v>0</v>
      </c>
      <c r="N73" s="28">
        <f t="shared" si="19"/>
        <v>0</v>
      </c>
      <c r="O73" s="28">
        <f t="shared" si="19"/>
        <v>0</v>
      </c>
      <c r="P73" s="28">
        <f t="shared" si="19"/>
        <v>0</v>
      </c>
      <c r="Q73" s="28">
        <f t="shared" si="19"/>
        <v>0</v>
      </c>
      <c r="R73" s="28">
        <f t="shared" si="19"/>
        <v>0</v>
      </c>
      <c r="S73" s="28">
        <f t="shared" si="19"/>
        <v>0</v>
      </c>
      <c r="T73" s="28">
        <f t="shared" si="19"/>
        <v>0</v>
      </c>
      <c r="U73" s="28">
        <f t="shared" si="19"/>
        <v>0</v>
      </c>
      <c r="V73" s="28">
        <f t="shared" si="19"/>
        <v>0</v>
      </c>
      <c r="W73" s="28">
        <f t="shared" si="19"/>
        <v>0</v>
      </c>
      <c r="X73" s="28">
        <f t="shared" si="19"/>
        <v>0</v>
      </c>
      <c r="Y73" s="28">
        <f t="shared" si="19"/>
        <v>0</v>
      </c>
      <c r="Z73" s="28">
        <f t="shared" si="19"/>
        <v>0</v>
      </c>
      <c r="AA73" s="28">
        <f t="shared" si="19"/>
        <v>0</v>
      </c>
      <c r="AB73" s="28">
        <f t="shared" si="19"/>
        <v>0</v>
      </c>
      <c r="AC73" s="28">
        <f t="shared" si="19"/>
        <v>0</v>
      </c>
      <c r="AD73" s="28">
        <f t="shared" si="19"/>
        <v>0</v>
      </c>
      <c r="AE73" s="28">
        <f t="shared" si="19"/>
        <v>0</v>
      </c>
      <c r="AF73" s="28">
        <f t="shared" si="19"/>
        <v>0</v>
      </c>
      <c r="AG73" s="28">
        <f t="shared" si="19"/>
        <v>0</v>
      </c>
      <c r="AH73" s="28">
        <f t="shared" si="19"/>
        <v>0</v>
      </c>
      <c r="AI73" s="28">
        <f t="shared" si="19"/>
        <v>0</v>
      </c>
      <c r="AJ73" s="28">
        <f t="shared" si="19"/>
        <v>0</v>
      </c>
      <c r="AK73" s="28">
        <f t="shared" si="19"/>
        <v>0</v>
      </c>
      <c r="AL73" s="28">
        <f t="shared" si="19"/>
        <v>0</v>
      </c>
      <c r="AM73" s="28">
        <f t="shared" si="19"/>
        <v>0</v>
      </c>
      <c r="AN73" s="28">
        <f t="shared" si="19"/>
        <v>0</v>
      </c>
      <c r="AO73" s="28">
        <f t="shared" si="19"/>
        <v>0</v>
      </c>
      <c r="AP73" s="28">
        <f t="shared" si="19"/>
        <v>0</v>
      </c>
      <c r="AQ73" s="28">
        <f t="shared" si="19"/>
        <v>0</v>
      </c>
      <c r="AR73" s="28">
        <f t="shared" si="19"/>
        <v>0</v>
      </c>
      <c r="AS73" s="28">
        <f t="shared" si="19"/>
        <v>0</v>
      </c>
      <c r="AT73" s="28">
        <f t="shared" si="19"/>
        <v>0</v>
      </c>
      <c r="AU73" s="28">
        <f t="shared" si="19"/>
        <v>0</v>
      </c>
    </row>
    <row r="74" spans="2:47">
      <c r="B74" s="27" t="s">
        <v>394</v>
      </c>
      <c r="C74" s="28" t="s">
        <v>512</v>
      </c>
      <c r="D74" s="28">
        <f t="shared" ref="D74:AU74" si="20">+VLOOKUP($B74,Precios,D$62-2014,FALSE)*D48/1000000</f>
        <v>0</v>
      </c>
      <c r="E74" s="28">
        <f t="shared" si="20"/>
        <v>0</v>
      </c>
      <c r="F74" s="28">
        <f t="shared" si="20"/>
        <v>0</v>
      </c>
      <c r="G74" s="28">
        <f t="shared" si="20"/>
        <v>0</v>
      </c>
      <c r="H74" s="28">
        <f t="shared" si="20"/>
        <v>0</v>
      </c>
      <c r="I74" s="28">
        <f t="shared" si="20"/>
        <v>0</v>
      </c>
      <c r="J74" s="28">
        <f t="shared" si="20"/>
        <v>0</v>
      </c>
      <c r="K74" s="28">
        <f t="shared" si="20"/>
        <v>0</v>
      </c>
      <c r="L74" s="28">
        <f t="shared" si="20"/>
        <v>0</v>
      </c>
      <c r="M74" s="28">
        <f t="shared" si="20"/>
        <v>0</v>
      </c>
      <c r="N74" s="28">
        <f t="shared" si="20"/>
        <v>0</v>
      </c>
      <c r="O74" s="28">
        <f t="shared" si="20"/>
        <v>0</v>
      </c>
      <c r="P74" s="28">
        <f t="shared" si="20"/>
        <v>0</v>
      </c>
      <c r="Q74" s="28">
        <f t="shared" si="20"/>
        <v>0</v>
      </c>
      <c r="R74" s="28">
        <f t="shared" si="20"/>
        <v>0</v>
      </c>
      <c r="S74" s="28">
        <f t="shared" si="20"/>
        <v>0</v>
      </c>
      <c r="T74" s="28">
        <f t="shared" si="20"/>
        <v>0</v>
      </c>
      <c r="U74" s="28">
        <f t="shared" si="20"/>
        <v>0</v>
      </c>
      <c r="V74" s="28">
        <f t="shared" si="20"/>
        <v>0</v>
      </c>
      <c r="W74" s="28">
        <f t="shared" si="20"/>
        <v>0</v>
      </c>
      <c r="X74" s="28">
        <f t="shared" si="20"/>
        <v>0</v>
      </c>
      <c r="Y74" s="28">
        <f t="shared" si="20"/>
        <v>0</v>
      </c>
      <c r="Z74" s="28">
        <f t="shared" si="20"/>
        <v>0</v>
      </c>
      <c r="AA74" s="28">
        <f t="shared" si="20"/>
        <v>0</v>
      </c>
      <c r="AB74" s="28">
        <f t="shared" si="20"/>
        <v>0</v>
      </c>
      <c r="AC74" s="28">
        <f t="shared" si="20"/>
        <v>0</v>
      </c>
      <c r="AD74" s="28">
        <f t="shared" si="20"/>
        <v>0</v>
      </c>
      <c r="AE74" s="28">
        <f t="shared" si="20"/>
        <v>0</v>
      </c>
      <c r="AF74" s="28">
        <f t="shared" si="20"/>
        <v>0</v>
      </c>
      <c r="AG74" s="28">
        <f t="shared" si="20"/>
        <v>0</v>
      </c>
      <c r="AH74" s="28">
        <f t="shared" si="20"/>
        <v>0</v>
      </c>
      <c r="AI74" s="28">
        <f t="shared" si="20"/>
        <v>0</v>
      </c>
      <c r="AJ74" s="28">
        <f t="shared" si="20"/>
        <v>0</v>
      </c>
      <c r="AK74" s="28">
        <f t="shared" si="20"/>
        <v>0</v>
      </c>
      <c r="AL74" s="28">
        <f t="shared" si="20"/>
        <v>0</v>
      </c>
      <c r="AM74" s="28">
        <f t="shared" si="20"/>
        <v>0</v>
      </c>
      <c r="AN74" s="28">
        <f t="shared" si="20"/>
        <v>0</v>
      </c>
      <c r="AO74" s="28">
        <f t="shared" si="20"/>
        <v>0</v>
      </c>
      <c r="AP74" s="28">
        <f t="shared" si="20"/>
        <v>0</v>
      </c>
      <c r="AQ74" s="28">
        <f t="shared" si="20"/>
        <v>0</v>
      </c>
      <c r="AR74" s="28">
        <f t="shared" si="20"/>
        <v>0</v>
      </c>
      <c r="AS74" s="28">
        <f t="shared" si="20"/>
        <v>0</v>
      </c>
      <c r="AT74" s="28">
        <f t="shared" si="20"/>
        <v>0</v>
      </c>
      <c r="AU74" s="28">
        <f t="shared" si="20"/>
        <v>0</v>
      </c>
    </row>
    <row r="75" spans="2:47">
      <c r="B75" s="27" t="s">
        <v>395</v>
      </c>
      <c r="C75" s="28" t="s">
        <v>512</v>
      </c>
      <c r="D75" s="28">
        <f t="shared" ref="D75:AU75" si="21">+VLOOKUP($B75,Precios,D$62-2014,FALSE)*D49/1000000</f>
        <v>0</v>
      </c>
      <c r="E75" s="28">
        <f t="shared" si="21"/>
        <v>0</v>
      </c>
      <c r="F75" s="28">
        <f t="shared" si="21"/>
        <v>0</v>
      </c>
      <c r="G75" s="28">
        <f t="shared" si="21"/>
        <v>0</v>
      </c>
      <c r="H75" s="28">
        <f t="shared" si="21"/>
        <v>0</v>
      </c>
      <c r="I75" s="28">
        <f t="shared" si="21"/>
        <v>0</v>
      </c>
      <c r="J75" s="28">
        <f t="shared" si="21"/>
        <v>0</v>
      </c>
      <c r="K75" s="28">
        <f t="shared" si="21"/>
        <v>0</v>
      </c>
      <c r="L75" s="28">
        <f t="shared" si="21"/>
        <v>0</v>
      </c>
      <c r="M75" s="28">
        <f t="shared" si="21"/>
        <v>0</v>
      </c>
      <c r="N75" s="28">
        <f t="shared" si="21"/>
        <v>0</v>
      </c>
      <c r="O75" s="28">
        <f t="shared" si="21"/>
        <v>0</v>
      </c>
      <c r="P75" s="28">
        <f t="shared" si="21"/>
        <v>0</v>
      </c>
      <c r="Q75" s="28">
        <f t="shared" si="21"/>
        <v>0</v>
      </c>
      <c r="R75" s="28">
        <f t="shared" si="21"/>
        <v>0</v>
      </c>
      <c r="S75" s="28">
        <f t="shared" si="21"/>
        <v>0</v>
      </c>
      <c r="T75" s="28">
        <f t="shared" si="21"/>
        <v>0</v>
      </c>
      <c r="U75" s="28">
        <f t="shared" si="21"/>
        <v>0</v>
      </c>
      <c r="V75" s="28">
        <f t="shared" si="21"/>
        <v>0</v>
      </c>
      <c r="W75" s="28">
        <f t="shared" si="21"/>
        <v>0</v>
      </c>
      <c r="X75" s="28">
        <f t="shared" si="21"/>
        <v>0</v>
      </c>
      <c r="Y75" s="28">
        <f t="shared" si="21"/>
        <v>0</v>
      </c>
      <c r="Z75" s="28">
        <f t="shared" si="21"/>
        <v>0</v>
      </c>
      <c r="AA75" s="28">
        <f t="shared" si="21"/>
        <v>0</v>
      </c>
      <c r="AB75" s="28">
        <f t="shared" si="21"/>
        <v>0</v>
      </c>
      <c r="AC75" s="28">
        <f t="shared" si="21"/>
        <v>0</v>
      </c>
      <c r="AD75" s="28">
        <f t="shared" si="21"/>
        <v>0</v>
      </c>
      <c r="AE75" s="28">
        <f t="shared" si="21"/>
        <v>0</v>
      </c>
      <c r="AF75" s="28">
        <f t="shared" si="21"/>
        <v>0</v>
      </c>
      <c r="AG75" s="28">
        <f t="shared" si="21"/>
        <v>0</v>
      </c>
      <c r="AH75" s="28">
        <f t="shared" si="21"/>
        <v>0</v>
      </c>
      <c r="AI75" s="28">
        <f t="shared" si="21"/>
        <v>0</v>
      </c>
      <c r="AJ75" s="28">
        <f t="shared" si="21"/>
        <v>0</v>
      </c>
      <c r="AK75" s="28">
        <f t="shared" si="21"/>
        <v>0</v>
      </c>
      <c r="AL75" s="28">
        <f t="shared" si="21"/>
        <v>0</v>
      </c>
      <c r="AM75" s="28">
        <f t="shared" si="21"/>
        <v>0</v>
      </c>
      <c r="AN75" s="28">
        <f t="shared" si="21"/>
        <v>0</v>
      </c>
      <c r="AO75" s="28">
        <f t="shared" si="21"/>
        <v>0</v>
      </c>
      <c r="AP75" s="28">
        <f t="shared" si="21"/>
        <v>0</v>
      </c>
      <c r="AQ75" s="28">
        <f t="shared" si="21"/>
        <v>0</v>
      </c>
      <c r="AR75" s="28">
        <f t="shared" si="21"/>
        <v>0</v>
      </c>
      <c r="AS75" s="28">
        <f t="shared" si="21"/>
        <v>0</v>
      </c>
      <c r="AT75" s="28">
        <f t="shared" si="21"/>
        <v>0</v>
      </c>
      <c r="AU75" s="28">
        <f t="shared" si="21"/>
        <v>0</v>
      </c>
    </row>
    <row r="76" spans="2:47">
      <c r="B76" s="27" t="s">
        <v>396</v>
      </c>
      <c r="C76" s="28" t="s">
        <v>512</v>
      </c>
      <c r="D76" s="28">
        <f t="shared" ref="D76:AU76" si="22">+VLOOKUP($B76,Precios,D$62-2014,FALSE)*D50/1000000</f>
        <v>0</v>
      </c>
      <c r="E76" s="28">
        <f t="shared" si="22"/>
        <v>0</v>
      </c>
      <c r="F76" s="28">
        <f t="shared" si="22"/>
        <v>0</v>
      </c>
      <c r="G76" s="28">
        <f t="shared" si="22"/>
        <v>0</v>
      </c>
      <c r="H76" s="28">
        <f t="shared" si="22"/>
        <v>0</v>
      </c>
      <c r="I76" s="28">
        <f t="shared" si="22"/>
        <v>0</v>
      </c>
      <c r="J76" s="28">
        <f t="shared" si="22"/>
        <v>0</v>
      </c>
      <c r="K76" s="28">
        <f t="shared" si="22"/>
        <v>0</v>
      </c>
      <c r="L76" s="28">
        <f t="shared" si="22"/>
        <v>0</v>
      </c>
      <c r="M76" s="28">
        <f t="shared" si="22"/>
        <v>0</v>
      </c>
      <c r="N76" s="28">
        <f t="shared" si="22"/>
        <v>0</v>
      </c>
      <c r="O76" s="28">
        <f t="shared" si="22"/>
        <v>0</v>
      </c>
      <c r="P76" s="28">
        <f t="shared" si="22"/>
        <v>0</v>
      </c>
      <c r="Q76" s="28">
        <f t="shared" si="22"/>
        <v>0</v>
      </c>
      <c r="R76" s="28">
        <f t="shared" si="22"/>
        <v>0</v>
      </c>
      <c r="S76" s="28">
        <f t="shared" si="22"/>
        <v>0</v>
      </c>
      <c r="T76" s="28">
        <f t="shared" si="22"/>
        <v>0</v>
      </c>
      <c r="U76" s="28">
        <f t="shared" si="22"/>
        <v>0</v>
      </c>
      <c r="V76" s="28">
        <f t="shared" si="22"/>
        <v>0</v>
      </c>
      <c r="W76" s="28">
        <f t="shared" si="22"/>
        <v>0</v>
      </c>
      <c r="X76" s="28">
        <f t="shared" si="22"/>
        <v>0</v>
      </c>
      <c r="Y76" s="28">
        <f t="shared" si="22"/>
        <v>0</v>
      </c>
      <c r="Z76" s="28">
        <f t="shared" si="22"/>
        <v>0</v>
      </c>
      <c r="AA76" s="28">
        <f t="shared" si="22"/>
        <v>0</v>
      </c>
      <c r="AB76" s="28">
        <f t="shared" si="22"/>
        <v>0</v>
      </c>
      <c r="AC76" s="28">
        <f t="shared" si="22"/>
        <v>0</v>
      </c>
      <c r="AD76" s="28">
        <f t="shared" si="22"/>
        <v>0</v>
      </c>
      <c r="AE76" s="28">
        <f t="shared" si="22"/>
        <v>0</v>
      </c>
      <c r="AF76" s="28">
        <f t="shared" si="22"/>
        <v>0</v>
      </c>
      <c r="AG76" s="28">
        <f t="shared" si="22"/>
        <v>0</v>
      </c>
      <c r="AH76" s="28">
        <f t="shared" si="22"/>
        <v>0</v>
      </c>
      <c r="AI76" s="28">
        <f t="shared" si="22"/>
        <v>0</v>
      </c>
      <c r="AJ76" s="28">
        <f t="shared" si="22"/>
        <v>0</v>
      </c>
      <c r="AK76" s="28">
        <f t="shared" si="22"/>
        <v>0</v>
      </c>
      <c r="AL76" s="28">
        <f t="shared" si="22"/>
        <v>0</v>
      </c>
      <c r="AM76" s="28">
        <f t="shared" si="22"/>
        <v>0</v>
      </c>
      <c r="AN76" s="28">
        <f t="shared" si="22"/>
        <v>0</v>
      </c>
      <c r="AO76" s="28">
        <f t="shared" si="22"/>
        <v>0</v>
      </c>
      <c r="AP76" s="28">
        <f t="shared" si="22"/>
        <v>0</v>
      </c>
      <c r="AQ76" s="28">
        <f t="shared" si="22"/>
        <v>0</v>
      </c>
      <c r="AR76" s="28">
        <f t="shared" si="22"/>
        <v>0</v>
      </c>
      <c r="AS76" s="28">
        <f t="shared" si="22"/>
        <v>0</v>
      </c>
      <c r="AT76" s="28">
        <f t="shared" si="22"/>
        <v>0</v>
      </c>
      <c r="AU76" s="28">
        <f t="shared" si="22"/>
        <v>0</v>
      </c>
    </row>
    <row r="77" spans="2:47">
      <c r="B77" s="27" t="s">
        <v>501</v>
      </c>
      <c r="C77" s="29" t="s">
        <v>526</v>
      </c>
      <c r="D77" s="30">
        <f t="shared" ref="D77:AU77" si="23">SUM(D63:D76)</f>
        <v>0</v>
      </c>
      <c r="E77" s="30">
        <f t="shared" si="23"/>
        <v>0</v>
      </c>
      <c r="F77" s="30">
        <f t="shared" si="23"/>
        <v>0</v>
      </c>
      <c r="G77" s="30">
        <f t="shared" si="23"/>
        <v>0</v>
      </c>
      <c r="H77" s="30">
        <f t="shared" si="23"/>
        <v>0</v>
      </c>
      <c r="I77" s="30">
        <f t="shared" si="23"/>
        <v>0</v>
      </c>
      <c r="J77" s="30">
        <f t="shared" si="23"/>
        <v>0.1093268883046974</v>
      </c>
      <c r="K77" s="30">
        <f t="shared" si="23"/>
        <v>0.17952574924899817</v>
      </c>
      <c r="L77" s="30">
        <f t="shared" si="23"/>
        <v>0.87758139787366141</v>
      </c>
      <c r="M77" s="30">
        <f t="shared" si="23"/>
        <v>67.581549380163281</v>
      </c>
      <c r="N77" s="30">
        <f t="shared" si="23"/>
        <v>142.11585276814816</v>
      </c>
      <c r="O77" s="30">
        <f t="shared" si="23"/>
        <v>228.08638522982795</v>
      </c>
      <c r="P77" s="30">
        <f t="shared" si="23"/>
        <v>357.29750993885466</v>
      </c>
      <c r="Q77" s="30">
        <f t="shared" si="23"/>
        <v>515.77191498264483</v>
      </c>
      <c r="R77" s="30">
        <f t="shared" si="23"/>
        <v>660.38843485948121</v>
      </c>
      <c r="S77" s="30">
        <f t="shared" si="23"/>
        <v>823.05531317020939</v>
      </c>
      <c r="T77" s="30">
        <f t="shared" si="23"/>
        <v>998.74982963825641</v>
      </c>
      <c r="U77" s="30">
        <f t="shared" si="23"/>
        <v>1183.8883259310023</v>
      </c>
      <c r="V77" s="30">
        <f t="shared" si="23"/>
        <v>1376.992935612893</v>
      </c>
      <c r="W77" s="30">
        <f t="shared" si="23"/>
        <v>1572.3873289764797</v>
      </c>
      <c r="X77" s="30">
        <f t="shared" si="23"/>
        <v>1792.6480653168267</v>
      </c>
      <c r="Y77" s="30">
        <f t="shared" si="23"/>
        <v>2010.453462481513</v>
      </c>
      <c r="Z77" s="30">
        <f t="shared" si="23"/>
        <v>2179.2241388443322</v>
      </c>
      <c r="AA77" s="30">
        <f t="shared" si="23"/>
        <v>2404.9470970152233</v>
      </c>
      <c r="AB77" s="30">
        <f t="shared" si="23"/>
        <v>2602.1722407828861</v>
      </c>
      <c r="AC77" s="30">
        <f t="shared" si="23"/>
        <v>2780.6149547942082</v>
      </c>
      <c r="AD77" s="30">
        <f t="shared" si="23"/>
        <v>2996.2459013248272</v>
      </c>
      <c r="AE77" s="30">
        <f t="shared" si="23"/>
        <v>3161.1933009512722</v>
      </c>
      <c r="AF77" s="30">
        <f t="shared" si="23"/>
        <v>3207.1760373451712</v>
      </c>
      <c r="AG77" s="30">
        <f t="shared" si="23"/>
        <v>3339.3914701904728</v>
      </c>
      <c r="AH77" s="30">
        <f t="shared" si="23"/>
        <v>3404.5340704462678</v>
      </c>
      <c r="AI77" s="30">
        <f t="shared" si="23"/>
        <v>3418.4302399109642</v>
      </c>
      <c r="AJ77" s="30">
        <f t="shared" si="23"/>
        <v>3367.1307830654723</v>
      </c>
      <c r="AK77" s="30">
        <f t="shared" si="23"/>
        <v>3266.8191859168014</v>
      </c>
      <c r="AL77" s="30">
        <f t="shared" si="23"/>
        <v>3113.1126668975548</v>
      </c>
      <c r="AM77" s="30">
        <f t="shared" si="23"/>
        <v>2910.9329004745032</v>
      </c>
      <c r="AN77" s="30">
        <f t="shared" si="23"/>
        <v>2661.506718178201</v>
      </c>
      <c r="AO77" s="30">
        <f t="shared" si="23"/>
        <v>2373.1371553756676</v>
      </c>
      <c r="AP77" s="30">
        <f t="shared" si="23"/>
        <v>2075.5440288406048</v>
      </c>
      <c r="AQ77" s="30">
        <f t="shared" si="23"/>
        <v>1755.5486429635021</v>
      </c>
      <c r="AR77" s="30">
        <f t="shared" si="23"/>
        <v>1436.1908253458064</v>
      </c>
      <c r="AS77" s="30">
        <f t="shared" si="23"/>
        <v>1131.0760700104245</v>
      </c>
      <c r="AT77" s="30">
        <f t="shared" si="23"/>
        <v>851.46287959007975</v>
      </c>
      <c r="AU77" s="30">
        <f t="shared" si="23"/>
        <v>605.16032377620843</v>
      </c>
    </row>
    <row r="79" spans="2:47">
      <c r="B79" s="24" t="s">
        <v>513</v>
      </c>
      <c r="C79" s="30" t="s">
        <v>526</v>
      </c>
      <c r="D79" s="30">
        <f>+NPV(Td,G77:AK77)</f>
        <v>12940.261695984174</v>
      </c>
      <c r="E79" s="30">
        <f>+NPV(Td,K77:Q77)</f>
        <v>935.6000889469517</v>
      </c>
    </row>
    <row r="81" spans="2:47">
      <c r="B81" s="24" t="s">
        <v>673</v>
      </c>
      <c r="C81" s="25" t="s">
        <v>422</v>
      </c>
      <c r="D81" s="25">
        <v>2017</v>
      </c>
      <c r="E81" s="25">
        <v>2018</v>
      </c>
      <c r="F81" s="25">
        <v>2019</v>
      </c>
      <c r="G81" s="25">
        <v>2020</v>
      </c>
      <c r="H81" s="25">
        <v>2021</v>
      </c>
      <c r="I81" s="25">
        <v>2022</v>
      </c>
      <c r="J81" s="25">
        <v>2023</v>
      </c>
      <c r="K81" s="25">
        <v>2024</v>
      </c>
      <c r="L81" s="25">
        <v>2025</v>
      </c>
      <c r="M81" s="25">
        <v>2026</v>
      </c>
      <c r="N81" s="25">
        <v>2027</v>
      </c>
      <c r="O81" s="25">
        <v>2028</v>
      </c>
      <c r="P81" s="25">
        <v>2029</v>
      </c>
      <c r="Q81" s="25">
        <v>2030</v>
      </c>
      <c r="R81" s="25">
        <v>2031</v>
      </c>
      <c r="S81" s="25">
        <v>2032</v>
      </c>
      <c r="T81" s="25">
        <v>2033</v>
      </c>
      <c r="U81" s="25">
        <v>2034</v>
      </c>
      <c r="V81" s="25">
        <v>2035</v>
      </c>
      <c r="W81" s="25">
        <v>2036</v>
      </c>
      <c r="X81" s="25">
        <v>2037</v>
      </c>
      <c r="Y81" s="25">
        <v>2038</v>
      </c>
      <c r="Z81" s="25">
        <v>2039</v>
      </c>
      <c r="AA81" s="25">
        <v>2040</v>
      </c>
      <c r="AB81" s="25">
        <v>2041</v>
      </c>
      <c r="AC81" s="25">
        <v>2042</v>
      </c>
      <c r="AD81" s="25">
        <v>2043</v>
      </c>
      <c r="AE81" s="25">
        <v>2044</v>
      </c>
      <c r="AF81" s="25">
        <v>2045</v>
      </c>
      <c r="AG81" s="25">
        <v>2046</v>
      </c>
      <c r="AH81" s="25">
        <v>2047</v>
      </c>
      <c r="AI81" s="25">
        <v>2048</v>
      </c>
      <c r="AJ81" s="25">
        <v>2049</v>
      </c>
      <c r="AK81" s="25">
        <v>2050</v>
      </c>
      <c r="AL81" s="25">
        <v>2051</v>
      </c>
      <c r="AM81" s="25">
        <v>2052</v>
      </c>
      <c r="AN81" s="25">
        <v>2053</v>
      </c>
      <c r="AO81" s="25">
        <v>2054</v>
      </c>
      <c r="AP81" s="25">
        <v>2055</v>
      </c>
      <c r="AQ81" s="25">
        <v>2056</v>
      </c>
      <c r="AR81" s="25">
        <v>2057</v>
      </c>
      <c r="AS81" s="25">
        <v>2058</v>
      </c>
      <c r="AT81" s="25">
        <v>2059</v>
      </c>
      <c r="AU81" s="25">
        <v>2060</v>
      </c>
    </row>
    <row r="82" spans="2:47">
      <c r="B82" s="27" t="s">
        <v>674</v>
      </c>
      <c r="C82" s="28" t="s">
        <v>663</v>
      </c>
      <c r="D82" s="28">
        <v>80010</v>
      </c>
      <c r="E82" s="28">
        <v>92294</v>
      </c>
      <c r="F82" s="28">
        <v>82104</v>
      </c>
      <c r="G82" s="28">
        <v>52572</v>
      </c>
      <c r="H82" s="28">
        <v>116037.99999999977</v>
      </c>
      <c r="I82" s="28">
        <v>142681.38296318497</v>
      </c>
      <c r="J82" s="28">
        <v>67555.758715379779</v>
      </c>
      <c r="K82" s="28">
        <v>66082.71626662495</v>
      </c>
      <c r="L82" s="28">
        <v>69753.161097050033</v>
      </c>
      <c r="M82" s="28">
        <v>66652.693067762651</v>
      </c>
      <c r="N82" s="28">
        <v>49759.112650721341</v>
      </c>
      <c r="O82" s="28">
        <v>72154.642732225708</v>
      </c>
      <c r="P82" s="28">
        <v>75271.68378876397</v>
      </c>
      <c r="Q82" s="28">
        <v>75300.735415380012</v>
      </c>
      <c r="R82" s="28">
        <v>81321.643640677998</v>
      </c>
      <c r="S82" s="28">
        <v>86780.665792059532</v>
      </c>
      <c r="T82" s="28">
        <v>91223.750082962215</v>
      </c>
      <c r="U82" s="28">
        <v>94269.992458355715</v>
      </c>
      <c r="V82" s="28">
        <v>96849.774669907201</v>
      </c>
      <c r="W82" s="28">
        <v>99034.493608645644</v>
      </c>
      <c r="X82" s="28">
        <v>100821.98844568312</v>
      </c>
      <c r="Y82" s="28">
        <v>102295.92667586335</v>
      </c>
      <c r="Z82" s="28">
        <v>103438.36401653886</v>
      </c>
      <c r="AA82" s="28">
        <v>104279.23854582963</v>
      </c>
      <c r="AB82" s="28">
        <v>104864.31168767257</v>
      </c>
      <c r="AC82" s="28">
        <v>105194.25563876028</v>
      </c>
      <c r="AD82" s="28">
        <v>105388.65077419313</v>
      </c>
      <c r="AE82" s="28">
        <v>105369.8498066366</v>
      </c>
      <c r="AF82" s="28">
        <v>105108.44592988947</v>
      </c>
      <c r="AG82" s="28">
        <v>104738.64613245336</v>
      </c>
      <c r="AH82" s="28">
        <v>104259.5065297439</v>
      </c>
      <c r="AI82" s="28">
        <v>103651.91006063529</v>
      </c>
      <c r="AJ82" s="28">
        <v>102895.66039467239</v>
      </c>
      <c r="AK82" s="28">
        <v>101990.07528167327</v>
      </c>
      <c r="AL82" s="28">
        <v>100964.74059089586</v>
      </c>
      <c r="AM82" s="28">
        <v>99871.719151820347</v>
      </c>
      <c r="AN82" s="28">
        <v>98751.514672864578</v>
      </c>
      <c r="AO82" s="28">
        <v>97494.750318348932</v>
      </c>
      <c r="AP82" s="28">
        <v>96168.293655083398</v>
      </c>
      <c r="AQ82" s="28">
        <v>94848.198095392261</v>
      </c>
      <c r="AR82" s="28">
        <v>93500.584391216529</v>
      </c>
      <c r="AS82" s="28">
        <v>92099.161448159488</v>
      </c>
      <c r="AT82" s="28">
        <v>90732.17904793669</v>
      </c>
      <c r="AU82" s="28">
        <v>89450.113787103444</v>
      </c>
    </row>
    <row r="83" spans="2:47">
      <c r="B83" s="27" t="s">
        <v>675</v>
      </c>
      <c r="C83" s="28" t="s">
        <v>676</v>
      </c>
      <c r="D83" s="28">
        <v>31675</v>
      </c>
    </row>
    <row r="84" spans="2:47">
      <c r="B84" s="27" t="s">
        <v>677</v>
      </c>
      <c r="C84" s="26" t="s">
        <v>401</v>
      </c>
      <c r="D84" s="71">
        <v>4.5999999999999999E-2</v>
      </c>
    </row>
    <row r="86" spans="2:47">
      <c r="B86" s="24" t="s">
        <v>475</v>
      </c>
      <c r="C86" s="25" t="s">
        <v>422</v>
      </c>
      <c r="D86" s="25">
        <v>2017</v>
      </c>
      <c r="E86" s="25">
        <v>2018</v>
      </c>
      <c r="F86" s="25">
        <v>2019</v>
      </c>
      <c r="G86" s="25">
        <v>2020</v>
      </c>
      <c r="H86" s="25">
        <v>2021</v>
      </c>
      <c r="I86" s="25">
        <v>2022</v>
      </c>
      <c r="J86" s="25">
        <v>2023</v>
      </c>
      <c r="K86" s="25">
        <v>2024</v>
      </c>
      <c r="L86" s="25">
        <v>2025</v>
      </c>
      <c r="M86" s="25">
        <v>2026</v>
      </c>
      <c r="N86" s="25">
        <v>2027</v>
      </c>
      <c r="O86" s="25">
        <v>2028</v>
      </c>
      <c r="P86" s="25">
        <v>2029</v>
      </c>
      <c r="Q86" s="25">
        <v>2030</v>
      </c>
      <c r="R86" s="25">
        <v>2031</v>
      </c>
      <c r="S86" s="25">
        <v>2032</v>
      </c>
      <c r="T86" s="25">
        <v>2033</v>
      </c>
      <c r="U86" s="25">
        <v>2034</v>
      </c>
      <c r="V86" s="25">
        <v>2035</v>
      </c>
      <c r="W86" s="25">
        <v>2036</v>
      </c>
      <c r="X86" s="25">
        <v>2037</v>
      </c>
      <c r="Y86" s="25">
        <v>2038</v>
      </c>
      <c r="Z86" s="25">
        <v>2039</v>
      </c>
      <c r="AA86" s="25">
        <v>2040</v>
      </c>
      <c r="AB86" s="25">
        <v>2041</v>
      </c>
      <c r="AC86" s="25">
        <v>2042</v>
      </c>
      <c r="AD86" s="25">
        <v>2043</v>
      </c>
      <c r="AE86" s="25">
        <v>2044</v>
      </c>
      <c r="AF86" s="25">
        <v>2045</v>
      </c>
      <c r="AG86" s="25">
        <v>2046</v>
      </c>
      <c r="AH86" s="25">
        <v>2047</v>
      </c>
      <c r="AI86" s="25">
        <v>2048</v>
      </c>
      <c r="AJ86" s="25">
        <v>2049</v>
      </c>
      <c r="AK86" s="25">
        <v>2050</v>
      </c>
      <c r="AL86" s="25">
        <v>2051</v>
      </c>
      <c r="AM86" s="25">
        <v>2052</v>
      </c>
      <c r="AN86" s="25">
        <v>2053</v>
      </c>
      <c r="AO86" s="25">
        <v>2054</v>
      </c>
      <c r="AP86" s="25">
        <v>2055</v>
      </c>
      <c r="AQ86" s="25">
        <v>2056</v>
      </c>
      <c r="AR86" s="25">
        <v>2057</v>
      </c>
      <c r="AS86" s="25">
        <v>2058</v>
      </c>
      <c r="AT86" s="25">
        <v>2059</v>
      </c>
      <c r="AU86" s="25">
        <v>2060</v>
      </c>
    </row>
    <row r="87" spans="2:47">
      <c r="B87" s="27" t="s">
        <v>501</v>
      </c>
      <c r="C87" s="29" t="s">
        <v>526</v>
      </c>
      <c r="D87" s="30">
        <f>+IF(D86&lt;2026,0,D82*$D$83*$D$84)/1000000</f>
        <v>0</v>
      </c>
      <c r="E87" s="30">
        <f t="shared" ref="E87:N87" si="24">+IF(E86&lt;2026,0,E82*$D$83*$D$84)/1000000</f>
        <v>0</v>
      </c>
      <c r="F87" s="30">
        <f t="shared" si="24"/>
        <v>0</v>
      </c>
      <c r="G87" s="30">
        <f t="shared" si="24"/>
        <v>0</v>
      </c>
      <c r="H87" s="30">
        <f t="shared" si="24"/>
        <v>0</v>
      </c>
      <c r="I87" s="30">
        <f t="shared" si="24"/>
        <v>0</v>
      </c>
      <c r="J87" s="30">
        <f t="shared" si="24"/>
        <v>0</v>
      </c>
      <c r="K87" s="30">
        <f t="shared" si="24"/>
        <v>0</v>
      </c>
      <c r="L87" s="30">
        <f t="shared" si="24"/>
        <v>0</v>
      </c>
      <c r="M87" s="30">
        <f t="shared" si="24"/>
        <v>97.116306434383574</v>
      </c>
      <c r="N87" s="30">
        <f t="shared" si="24"/>
        <v>72.501515087733523</v>
      </c>
      <c r="O87" s="30">
        <f>+IF(O86&lt;2026,0,O82*$D$83*$D$84*1)/1000000</f>
        <v>105.13292219298945</v>
      </c>
      <c r="P87" s="30">
        <f>+IF(P86&lt;2026,0,P82*$D$83*$D$84*2)/1000000</f>
        <v>219.34921372883707</v>
      </c>
      <c r="Q87" s="30">
        <f>+IF(Q86&lt;2026,0,Q82*$D$83*$D$84*2)/1000000</f>
        <v>219.43387307395886</v>
      </c>
      <c r="R87" s="30">
        <f>+IF(R86&lt;2026,0,R82*$D$83*$D$84*2)/1000000</f>
        <v>236.97940173329977</v>
      </c>
      <c r="S87" s="30">
        <f>+IF(S86&lt;2026,0,S82*$D$83*$D$84*3)/1000000</f>
        <v>379.33130727696101</v>
      </c>
      <c r="T87" s="30">
        <f t="shared" ref="T87:AU87" si="25">+IF(T86&lt;2026,0,T82*$D$83*$D$84*3)/1000000</f>
        <v>398.75269517514027</v>
      </c>
      <c r="U87" s="30">
        <f t="shared" si="25"/>
        <v>412.06827753434158</v>
      </c>
      <c r="V87" s="30">
        <f t="shared" si="25"/>
        <v>423.3448925483649</v>
      </c>
      <c r="W87" s="30">
        <f t="shared" si="25"/>
        <v>432.89462673743139</v>
      </c>
      <c r="X87" s="30">
        <f t="shared" si="25"/>
        <v>440.70803479434784</v>
      </c>
      <c r="Y87" s="30">
        <f t="shared" si="25"/>
        <v>447.15083988920009</v>
      </c>
      <c r="Z87" s="30">
        <f t="shared" si="25"/>
        <v>452.14460487089383</v>
      </c>
      <c r="AA87" s="30">
        <f t="shared" si="25"/>
        <v>455.82019356960319</v>
      </c>
      <c r="AB87" s="30">
        <f t="shared" si="25"/>
        <v>458.37763603356996</v>
      </c>
      <c r="AC87" s="30">
        <f t="shared" si="25"/>
        <v>459.81987053536693</v>
      </c>
      <c r="AD87" s="30">
        <f t="shared" si="25"/>
        <v>460.66960083161428</v>
      </c>
      <c r="AE87" s="30">
        <f t="shared" si="25"/>
        <v>460.58741898227953</v>
      </c>
      <c r="AF87" s="30">
        <f t="shared" si="25"/>
        <v>459.44478342643635</v>
      </c>
      <c r="AG87" s="30">
        <f t="shared" si="25"/>
        <v>457.82833304187352</v>
      </c>
      <c r="AH87" s="30">
        <f t="shared" si="25"/>
        <v>455.73394196749001</v>
      </c>
      <c r="AI87" s="30">
        <f t="shared" si="25"/>
        <v>453.07804666154601</v>
      </c>
      <c r="AJ87" s="30">
        <f t="shared" si="25"/>
        <v>449.77236593417229</v>
      </c>
      <c r="AK87" s="30">
        <f t="shared" si="25"/>
        <v>445.81391756748616</v>
      </c>
      <c r="AL87" s="30">
        <f t="shared" si="25"/>
        <v>441.33202583389436</v>
      </c>
      <c r="AM87" s="30">
        <f t="shared" si="25"/>
        <v>436.55426517047954</v>
      </c>
      <c r="AN87" s="30">
        <f t="shared" si="25"/>
        <v>431.657683362292</v>
      </c>
      <c r="AO87" s="30">
        <f t="shared" si="25"/>
        <v>426.16417785405088</v>
      </c>
      <c r="AP87" s="30">
        <f t="shared" si="25"/>
        <v>420.36603681041777</v>
      </c>
      <c r="AQ87" s="30">
        <f t="shared" si="25"/>
        <v>414.59570110467388</v>
      </c>
      <c r="AR87" s="30">
        <f t="shared" si="25"/>
        <v>408.70507946166612</v>
      </c>
      <c r="AS87" s="30">
        <f t="shared" si="25"/>
        <v>402.57924956412239</v>
      </c>
      <c r="AT87" s="30">
        <f t="shared" si="25"/>
        <v>396.6039644453885</v>
      </c>
      <c r="AU87" s="30">
        <f t="shared" si="25"/>
        <v>390.99986488049723</v>
      </c>
    </row>
    <row r="89" spans="2:47">
      <c r="B89" s="24" t="s">
        <v>527</v>
      </c>
      <c r="C89" s="30" t="s">
        <v>512</v>
      </c>
      <c r="D89" s="30">
        <f>+NPV(Td,G87:AK87)</f>
        <v>2947.8849273996361</v>
      </c>
      <c r="E89" s="30">
        <f>+NPV(Td,K87:Q87)</f>
        <v>518.09874811417069</v>
      </c>
    </row>
    <row r="91" spans="2:47" ht="14.1" thickBot="1"/>
    <row r="92" spans="2:47" ht="15.95" thickBot="1">
      <c r="B92" s="214" t="s">
        <v>528</v>
      </c>
      <c r="C92" s="215"/>
      <c r="D92" s="215"/>
      <c r="E92" s="215"/>
      <c r="F92" s="216"/>
    </row>
  </sheetData>
  <mergeCells count="1">
    <mergeCell ref="B92:F92"/>
  </mergeCells>
  <hyperlinks>
    <hyperlink ref="B92:F92" location="Trans_Std_MDV!A1" display="Ir a Hoja Resumen" xr:uid="{30C40DA9-C47D-4909-8ADD-495B895E0CD3}"/>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1D702-5336-4C44-8B75-9333D5F574EF}">
  <sheetPr>
    <tabColor theme="9" tint="0.79998168889431442"/>
  </sheetPr>
  <dimension ref="B1:AU170"/>
  <sheetViews>
    <sheetView topLeftCell="A98" workbookViewId="0">
      <selection activeCell="E108" sqref="E108"/>
    </sheetView>
  </sheetViews>
  <sheetFormatPr defaultColWidth="11.42578125" defaultRowHeight="15" outlineLevelRow="1"/>
  <cols>
    <col min="2" max="2" width="30.42578125" bestFit="1" customWidth="1"/>
    <col min="3" max="3" width="15" bestFit="1" customWidth="1"/>
    <col min="4" max="4" width="13.140625"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678</v>
      </c>
      <c r="C2" s="28" t="s">
        <v>498</v>
      </c>
      <c r="D2" s="28">
        <v>10483</v>
      </c>
      <c r="E2" s="28">
        <v>9114</v>
      </c>
      <c r="F2" s="28">
        <v>9750</v>
      </c>
      <c r="G2" s="28">
        <v>8847</v>
      </c>
      <c r="H2" s="28">
        <v>8233</v>
      </c>
      <c r="I2" s="28">
        <v>8582</v>
      </c>
      <c r="J2" s="28">
        <v>8574</v>
      </c>
      <c r="K2" s="28">
        <v>8661</v>
      </c>
      <c r="L2" s="28">
        <v>8745</v>
      </c>
      <c r="M2" s="28">
        <v>8822</v>
      </c>
      <c r="N2" s="28">
        <v>8877</v>
      </c>
      <c r="O2" s="28">
        <v>8953</v>
      </c>
      <c r="P2" s="28">
        <v>9000</v>
      </c>
      <c r="Q2" s="28">
        <v>9035</v>
      </c>
      <c r="R2" s="28">
        <v>9139</v>
      </c>
      <c r="S2" s="28">
        <v>9208</v>
      </c>
      <c r="T2" s="28">
        <v>9309</v>
      </c>
      <c r="U2" s="28">
        <v>9375</v>
      </c>
      <c r="V2" s="28">
        <v>9450</v>
      </c>
      <c r="W2" s="28">
        <v>9529</v>
      </c>
      <c r="X2" s="28">
        <v>9576</v>
      </c>
      <c r="Y2" s="28">
        <v>9654</v>
      </c>
      <c r="Z2" s="28">
        <v>9722</v>
      </c>
      <c r="AA2" s="28">
        <v>9757</v>
      </c>
      <c r="AB2" s="28">
        <v>9789</v>
      </c>
      <c r="AC2" s="28">
        <v>9818</v>
      </c>
      <c r="AD2" s="28">
        <v>9857</v>
      </c>
      <c r="AE2" s="28">
        <v>9895</v>
      </c>
      <c r="AF2" s="28">
        <v>9905</v>
      </c>
      <c r="AG2" s="28">
        <v>9953</v>
      </c>
      <c r="AH2" s="28">
        <v>9994</v>
      </c>
      <c r="AI2" s="28">
        <v>10034</v>
      </c>
      <c r="AJ2" s="28">
        <v>10018</v>
      </c>
      <c r="AK2" s="28">
        <v>10026</v>
      </c>
      <c r="AL2" s="28">
        <v>10038</v>
      </c>
      <c r="AM2" s="28">
        <v>10049</v>
      </c>
      <c r="AN2" s="28">
        <v>10068</v>
      </c>
      <c r="AO2" s="28">
        <v>10038</v>
      </c>
      <c r="AP2" s="28">
        <v>10054</v>
      </c>
      <c r="AQ2" s="28">
        <v>10069</v>
      </c>
      <c r="AR2" s="28">
        <v>10076</v>
      </c>
      <c r="AS2" s="28">
        <v>10091</v>
      </c>
      <c r="AT2" s="28">
        <v>10070</v>
      </c>
      <c r="AU2" s="28">
        <v>10067</v>
      </c>
    </row>
    <row r="3" spans="2:47">
      <c r="B3" s="27" t="s">
        <v>430</v>
      </c>
      <c r="C3" s="28" t="s">
        <v>498</v>
      </c>
      <c r="D3" s="28">
        <v>3599</v>
      </c>
      <c r="E3" s="28">
        <v>3883</v>
      </c>
      <c r="F3" s="28">
        <v>3420</v>
      </c>
      <c r="G3" s="28">
        <v>3634</v>
      </c>
      <c r="H3" s="28">
        <v>3608</v>
      </c>
      <c r="I3" s="28">
        <v>3644</v>
      </c>
      <c r="J3" s="28">
        <v>3637</v>
      </c>
      <c r="K3" s="28">
        <v>3600</v>
      </c>
      <c r="L3" s="28">
        <v>3563</v>
      </c>
      <c r="M3" s="28">
        <v>3526</v>
      </c>
      <c r="N3" s="28">
        <v>3488</v>
      </c>
      <c r="O3" s="28">
        <v>3451</v>
      </c>
      <c r="P3" s="28">
        <v>3413</v>
      </c>
      <c r="Q3" s="28">
        <v>3376</v>
      </c>
      <c r="R3" s="28">
        <v>3363</v>
      </c>
      <c r="S3" s="28">
        <v>3349</v>
      </c>
      <c r="T3" s="28">
        <v>3336</v>
      </c>
      <c r="U3" s="28">
        <v>3322</v>
      </c>
      <c r="V3" s="28">
        <v>3307</v>
      </c>
      <c r="W3" s="28">
        <v>3294</v>
      </c>
      <c r="X3" s="28">
        <v>3278</v>
      </c>
      <c r="Y3" s="28">
        <v>3263</v>
      </c>
      <c r="Z3" s="28">
        <v>3248</v>
      </c>
      <c r="AA3" s="28">
        <v>3233</v>
      </c>
      <c r="AB3" s="28">
        <v>3215</v>
      </c>
      <c r="AC3" s="28">
        <v>3199</v>
      </c>
      <c r="AD3" s="28">
        <v>3182</v>
      </c>
      <c r="AE3" s="28">
        <v>3165</v>
      </c>
      <c r="AF3" s="28">
        <v>3156</v>
      </c>
      <c r="AG3" s="28">
        <v>3147</v>
      </c>
      <c r="AH3" s="28">
        <v>3137</v>
      </c>
      <c r="AI3" s="28">
        <v>3128</v>
      </c>
      <c r="AJ3" s="28">
        <v>3117</v>
      </c>
      <c r="AK3" s="28">
        <v>3106</v>
      </c>
      <c r="AL3" s="28">
        <v>3095</v>
      </c>
      <c r="AM3" s="28">
        <v>3083</v>
      </c>
      <c r="AN3" s="28">
        <v>3073</v>
      </c>
      <c r="AO3" s="28">
        <v>3060</v>
      </c>
      <c r="AP3" s="28">
        <v>3050</v>
      </c>
      <c r="AQ3" s="28">
        <v>3033</v>
      </c>
      <c r="AR3" s="28">
        <v>3028</v>
      </c>
      <c r="AS3" s="28">
        <v>3018</v>
      </c>
      <c r="AT3" s="28">
        <v>3006</v>
      </c>
      <c r="AU3" s="28">
        <v>2994</v>
      </c>
    </row>
    <row r="4" spans="2:47">
      <c r="B4" s="27" t="s">
        <v>679</v>
      </c>
      <c r="C4" s="28" t="s">
        <v>498</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A4" s="28">
        <v>0</v>
      </c>
      <c r="AB4" s="28">
        <v>0</v>
      </c>
      <c r="AC4" s="28">
        <v>0</v>
      </c>
      <c r="AD4" s="28">
        <v>0</v>
      </c>
      <c r="AE4" s="28">
        <v>0</v>
      </c>
      <c r="AF4" s="28">
        <v>0</v>
      </c>
      <c r="AG4" s="28">
        <v>0</v>
      </c>
      <c r="AH4" s="28">
        <v>0</v>
      </c>
      <c r="AI4" s="28">
        <v>0</v>
      </c>
      <c r="AJ4" s="28">
        <v>0</v>
      </c>
      <c r="AK4" s="28">
        <v>0</v>
      </c>
      <c r="AL4" s="28">
        <v>0</v>
      </c>
      <c r="AM4" s="28">
        <v>0</v>
      </c>
      <c r="AN4" s="28">
        <v>0</v>
      </c>
      <c r="AO4" s="28">
        <v>0</v>
      </c>
      <c r="AP4" s="28">
        <v>0</v>
      </c>
      <c r="AQ4" s="28">
        <v>0</v>
      </c>
      <c r="AR4" s="28">
        <v>0</v>
      </c>
      <c r="AS4" s="28">
        <v>0</v>
      </c>
      <c r="AT4" s="28">
        <v>0</v>
      </c>
      <c r="AU4" s="28">
        <v>0</v>
      </c>
    </row>
    <row r="5" spans="2:47">
      <c r="B5" s="27" t="s">
        <v>397</v>
      </c>
      <c r="C5" s="28" t="s">
        <v>498</v>
      </c>
      <c r="D5" s="28">
        <v>37</v>
      </c>
      <c r="E5" s="28">
        <v>27</v>
      </c>
      <c r="F5" s="28">
        <v>23</v>
      </c>
      <c r="G5" s="28">
        <v>27</v>
      </c>
      <c r="H5" s="28">
        <v>31</v>
      </c>
      <c r="I5" s="28">
        <v>32</v>
      </c>
      <c r="J5" s="28">
        <v>32</v>
      </c>
      <c r="K5" s="28">
        <v>32</v>
      </c>
      <c r="L5" s="28">
        <v>33</v>
      </c>
      <c r="M5" s="28">
        <v>33</v>
      </c>
      <c r="N5" s="28">
        <v>33</v>
      </c>
      <c r="O5" s="28">
        <v>34</v>
      </c>
      <c r="P5" s="28">
        <v>34</v>
      </c>
      <c r="Q5" s="28">
        <v>34</v>
      </c>
      <c r="R5" s="28">
        <v>35</v>
      </c>
      <c r="S5" s="28">
        <v>35</v>
      </c>
      <c r="T5" s="28">
        <v>36</v>
      </c>
      <c r="U5" s="28">
        <v>36</v>
      </c>
      <c r="V5" s="28">
        <v>37</v>
      </c>
      <c r="W5" s="28">
        <v>37</v>
      </c>
      <c r="X5" s="28">
        <v>37</v>
      </c>
      <c r="Y5" s="28">
        <v>38</v>
      </c>
      <c r="Z5" s="28">
        <v>38</v>
      </c>
      <c r="AA5" s="28">
        <v>38</v>
      </c>
      <c r="AB5" s="28">
        <v>39</v>
      </c>
      <c r="AC5" s="28">
        <v>38</v>
      </c>
      <c r="AD5" s="28">
        <v>39</v>
      </c>
      <c r="AE5" s="28">
        <v>39</v>
      </c>
      <c r="AF5" s="28">
        <v>39</v>
      </c>
      <c r="AG5" s="28">
        <v>39</v>
      </c>
      <c r="AH5" s="28">
        <v>40</v>
      </c>
      <c r="AI5" s="28">
        <v>40</v>
      </c>
      <c r="AJ5" s="28">
        <v>39</v>
      </c>
      <c r="AK5" s="28">
        <v>40</v>
      </c>
      <c r="AL5" s="28">
        <v>40</v>
      </c>
      <c r="AM5" s="28">
        <v>40</v>
      </c>
      <c r="AN5" s="28">
        <v>40</v>
      </c>
      <c r="AO5" s="28">
        <v>40</v>
      </c>
      <c r="AP5" s="28">
        <v>40</v>
      </c>
      <c r="AQ5" s="28">
        <v>40</v>
      </c>
      <c r="AR5" s="28">
        <v>40</v>
      </c>
      <c r="AS5" s="28">
        <v>40</v>
      </c>
      <c r="AT5" s="28">
        <v>40</v>
      </c>
      <c r="AU5" s="28">
        <v>40</v>
      </c>
    </row>
    <row r="6" spans="2:47">
      <c r="B6" s="27" t="s">
        <v>432</v>
      </c>
      <c r="C6" s="28" t="s">
        <v>498</v>
      </c>
      <c r="D6" s="28">
        <v>3227</v>
      </c>
      <c r="E6" s="28">
        <v>3178</v>
      </c>
      <c r="F6" s="28">
        <v>2935</v>
      </c>
      <c r="G6" s="28">
        <v>3248</v>
      </c>
      <c r="H6" s="28">
        <v>3113</v>
      </c>
      <c r="I6" s="28">
        <v>3180</v>
      </c>
      <c r="J6" s="28">
        <v>3198</v>
      </c>
      <c r="K6" s="28">
        <v>3241</v>
      </c>
      <c r="L6" s="28">
        <v>3283</v>
      </c>
      <c r="M6" s="28">
        <v>3322</v>
      </c>
      <c r="N6" s="28">
        <v>3352</v>
      </c>
      <c r="O6" s="28">
        <v>3413</v>
      </c>
      <c r="P6" s="28">
        <v>3435</v>
      </c>
      <c r="Q6" s="28">
        <v>3459</v>
      </c>
      <c r="R6" s="28">
        <v>3523</v>
      </c>
      <c r="S6" s="28">
        <v>3546</v>
      </c>
      <c r="T6" s="28">
        <v>3607</v>
      </c>
      <c r="U6" s="28">
        <v>3624</v>
      </c>
      <c r="V6" s="28">
        <v>3679</v>
      </c>
      <c r="W6" s="28">
        <v>3731</v>
      </c>
      <c r="X6" s="28">
        <v>3741</v>
      </c>
      <c r="Y6" s="28">
        <v>3790</v>
      </c>
      <c r="Z6" s="28">
        <v>3840</v>
      </c>
      <c r="AA6" s="28">
        <v>3841</v>
      </c>
      <c r="AB6" s="28">
        <v>3880</v>
      </c>
      <c r="AC6" s="28">
        <v>3875</v>
      </c>
      <c r="AD6" s="28">
        <v>3909</v>
      </c>
      <c r="AE6" s="28">
        <v>3943</v>
      </c>
      <c r="AF6" s="28">
        <v>3932</v>
      </c>
      <c r="AG6" s="28">
        <v>3962</v>
      </c>
      <c r="AH6" s="28">
        <v>3991</v>
      </c>
      <c r="AI6" s="28">
        <v>4015</v>
      </c>
      <c r="AJ6" s="28">
        <v>3996</v>
      </c>
      <c r="AK6" s="28">
        <v>4007</v>
      </c>
      <c r="AL6" s="28">
        <v>4025</v>
      </c>
      <c r="AM6" s="28">
        <v>4040</v>
      </c>
      <c r="AN6" s="28">
        <v>4057</v>
      </c>
      <c r="AO6" s="28">
        <v>4022</v>
      </c>
      <c r="AP6" s="28">
        <v>4039</v>
      </c>
      <c r="AQ6" s="28">
        <v>4054</v>
      </c>
      <c r="AR6" s="28">
        <v>4072</v>
      </c>
      <c r="AS6" s="28">
        <v>4086</v>
      </c>
      <c r="AT6" s="28">
        <v>4054</v>
      </c>
      <c r="AU6" s="28">
        <v>4067</v>
      </c>
    </row>
    <row r="7" spans="2:47">
      <c r="B7" s="27" t="s">
        <v>385</v>
      </c>
      <c r="C7" s="28" t="s">
        <v>498</v>
      </c>
      <c r="D7" s="28">
        <v>15497</v>
      </c>
      <c r="E7" s="28">
        <v>17639</v>
      </c>
      <c r="F7" s="28">
        <v>17313</v>
      </c>
      <c r="G7" s="28">
        <v>16638</v>
      </c>
      <c r="H7" s="28">
        <v>16362</v>
      </c>
      <c r="I7" s="28">
        <v>16659</v>
      </c>
      <c r="J7" s="28">
        <v>16677</v>
      </c>
      <c r="K7" s="28">
        <v>16803</v>
      </c>
      <c r="L7" s="28">
        <v>16805</v>
      </c>
      <c r="M7" s="28">
        <v>16900</v>
      </c>
      <c r="N7" s="28">
        <v>16871</v>
      </c>
      <c r="O7" s="28">
        <v>16951</v>
      </c>
      <c r="P7" s="28">
        <v>16912</v>
      </c>
      <c r="Q7" s="28">
        <v>16934</v>
      </c>
      <c r="R7" s="28">
        <v>16962</v>
      </c>
      <c r="S7" s="28">
        <v>17081</v>
      </c>
      <c r="T7" s="28">
        <v>17195</v>
      </c>
      <c r="U7" s="28">
        <v>17307</v>
      </c>
      <c r="V7" s="28">
        <v>17309</v>
      </c>
      <c r="W7" s="28">
        <v>17402</v>
      </c>
      <c r="X7" s="28">
        <v>17494</v>
      </c>
      <c r="Y7" s="28">
        <v>17604</v>
      </c>
      <c r="Z7" s="28">
        <v>17721</v>
      </c>
      <c r="AA7" s="28">
        <v>17657</v>
      </c>
      <c r="AB7" s="28">
        <v>17687</v>
      </c>
      <c r="AC7" s="28">
        <v>17761</v>
      </c>
      <c r="AD7" s="28">
        <v>17834</v>
      </c>
      <c r="AE7" s="28">
        <v>17751</v>
      </c>
      <c r="AF7" s="28">
        <v>17829</v>
      </c>
      <c r="AG7" s="28">
        <v>17765</v>
      </c>
      <c r="AH7" s="28">
        <v>17796</v>
      </c>
      <c r="AI7" s="28">
        <v>17866</v>
      </c>
      <c r="AJ7" s="28">
        <v>17882</v>
      </c>
      <c r="AK7" s="28">
        <v>17914</v>
      </c>
      <c r="AL7" s="28">
        <v>17797</v>
      </c>
      <c r="AM7" s="28">
        <v>17825</v>
      </c>
      <c r="AN7" s="28">
        <v>17836</v>
      </c>
      <c r="AO7" s="28">
        <v>17813</v>
      </c>
      <c r="AP7" s="28">
        <v>17855</v>
      </c>
      <c r="AQ7" s="28">
        <v>17859</v>
      </c>
      <c r="AR7" s="28">
        <v>17869</v>
      </c>
      <c r="AS7" s="28">
        <v>17858</v>
      </c>
      <c r="AT7" s="28">
        <v>17739</v>
      </c>
      <c r="AU7" s="28">
        <v>17741</v>
      </c>
    </row>
    <row r="8" spans="2:47">
      <c r="B8" s="27" t="s">
        <v>434</v>
      </c>
      <c r="C8" s="28" t="s">
        <v>498</v>
      </c>
      <c r="D8" s="28">
        <v>6376</v>
      </c>
      <c r="E8" s="28">
        <v>6507</v>
      </c>
      <c r="F8" s="28">
        <v>6745</v>
      </c>
      <c r="G8" s="28">
        <v>6282</v>
      </c>
      <c r="H8" s="28">
        <v>7116</v>
      </c>
      <c r="I8" s="28">
        <v>7244</v>
      </c>
      <c r="J8" s="28">
        <v>7242</v>
      </c>
      <c r="K8" s="28">
        <v>7297</v>
      </c>
      <c r="L8" s="28">
        <v>7349</v>
      </c>
      <c r="M8" s="28">
        <v>7397</v>
      </c>
      <c r="N8" s="28">
        <v>7424</v>
      </c>
      <c r="O8" s="28">
        <v>7485</v>
      </c>
      <c r="P8" s="28">
        <v>7514</v>
      </c>
      <c r="Q8" s="28">
        <v>7533</v>
      </c>
      <c r="R8" s="28">
        <v>7624</v>
      </c>
      <c r="S8" s="28">
        <v>7662</v>
      </c>
      <c r="T8" s="28">
        <v>7747</v>
      </c>
      <c r="U8" s="28">
        <v>7775</v>
      </c>
      <c r="V8" s="28">
        <v>7850</v>
      </c>
      <c r="W8" s="28">
        <v>7925</v>
      </c>
      <c r="X8" s="28">
        <v>7935</v>
      </c>
      <c r="Y8" s="28">
        <v>8012</v>
      </c>
      <c r="Z8" s="28">
        <v>8064</v>
      </c>
      <c r="AA8" s="28">
        <v>8075</v>
      </c>
      <c r="AB8" s="28">
        <v>8111</v>
      </c>
      <c r="AC8" s="28">
        <v>8108</v>
      </c>
      <c r="AD8" s="28">
        <v>8135</v>
      </c>
      <c r="AE8" s="28">
        <v>8184</v>
      </c>
      <c r="AF8" s="28">
        <v>8160</v>
      </c>
      <c r="AG8" s="28">
        <v>8193</v>
      </c>
      <c r="AH8" s="28">
        <v>8237</v>
      </c>
      <c r="AI8" s="28">
        <v>8271</v>
      </c>
      <c r="AJ8" s="28">
        <v>8226</v>
      </c>
      <c r="AK8" s="28">
        <v>8235</v>
      </c>
      <c r="AL8" s="28">
        <v>8258</v>
      </c>
      <c r="AM8" s="28">
        <v>8260</v>
      </c>
      <c r="AN8" s="28">
        <v>8283</v>
      </c>
      <c r="AO8" s="28">
        <v>8221</v>
      </c>
      <c r="AP8" s="28">
        <v>8244</v>
      </c>
      <c r="AQ8" s="28">
        <v>8247</v>
      </c>
      <c r="AR8" s="28">
        <v>8270</v>
      </c>
      <c r="AS8" s="28">
        <v>8287</v>
      </c>
      <c r="AT8" s="28">
        <v>8231</v>
      </c>
      <c r="AU8" s="28">
        <v>8232</v>
      </c>
    </row>
    <row r="9" spans="2:47">
      <c r="B9" s="27" t="s">
        <v>435</v>
      </c>
      <c r="C9" s="28" t="s">
        <v>498</v>
      </c>
      <c r="D9" s="28">
        <v>766</v>
      </c>
      <c r="E9" s="28">
        <v>837</v>
      </c>
      <c r="F9" s="28">
        <v>718</v>
      </c>
      <c r="G9" s="28">
        <v>735</v>
      </c>
      <c r="H9" s="28">
        <v>687</v>
      </c>
      <c r="I9" s="28">
        <v>684</v>
      </c>
      <c r="J9" s="28">
        <v>684</v>
      </c>
      <c r="K9" s="28">
        <v>672</v>
      </c>
      <c r="L9" s="28">
        <v>659</v>
      </c>
      <c r="M9" s="28">
        <v>647</v>
      </c>
      <c r="N9" s="28">
        <v>635</v>
      </c>
      <c r="O9" s="28">
        <v>624</v>
      </c>
      <c r="P9" s="28">
        <v>612</v>
      </c>
      <c r="Q9" s="28">
        <v>601</v>
      </c>
      <c r="R9" s="28">
        <v>596</v>
      </c>
      <c r="S9" s="28">
        <v>590</v>
      </c>
      <c r="T9" s="28">
        <v>584</v>
      </c>
      <c r="U9" s="28">
        <v>579</v>
      </c>
      <c r="V9" s="28">
        <v>573</v>
      </c>
      <c r="W9" s="28">
        <v>568</v>
      </c>
      <c r="X9" s="28">
        <v>563</v>
      </c>
      <c r="Y9" s="28">
        <v>557</v>
      </c>
      <c r="Z9" s="28">
        <v>552</v>
      </c>
      <c r="AA9" s="28">
        <v>547</v>
      </c>
      <c r="AB9" s="28">
        <v>542</v>
      </c>
      <c r="AC9" s="28">
        <v>537</v>
      </c>
      <c r="AD9" s="28">
        <v>532</v>
      </c>
      <c r="AE9" s="28">
        <v>527</v>
      </c>
      <c r="AF9" s="28">
        <v>524</v>
      </c>
      <c r="AG9" s="28">
        <v>521</v>
      </c>
      <c r="AH9" s="28">
        <v>518</v>
      </c>
      <c r="AI9" s="28">
        <v>515</v>
      </c>
      <c r="AJ9" s="28">
        <v>512</v>
      </c>
      <c r="AK9" s="28">
        <v>509</v>
      </c>
      <c r="AL9" s="28">
        <v>507</v>
      </c>
      <c r="AM9" s="28">
        <v>504</v>
      </c>
      <c r="AN9" s="28">
        <v>501</v>
      </c>
      <c r="AO9" s="28">
        <v>498</v>
      </c>
      <c r="AP9" s="28">
        <v>495</v>
      </c>
      <c r="AQ9" s="28">
        <v>477</v>
      </c>
      <c r="AR9" s="28">
        <v>490</v>
      </c>
      <c r="AS9" s="28">
        <v>487</v>
      </c>
      <c r="AT9" s="28">
        <v>484</v>
      </c>
      <c r="AU9" s="28">
        <v>482</v>
      </c>
    </row>
    <row r="10" spans="2:47">
      <c r="B10" s="27" t="s">
        <v>680</v>
      </c>
      <c r="C10" s="28" t="s">
        <v>498</v>
      </c>
      <c r="D10" s="28">
        <v>20072</v>
      </c>
      <c r="E10" s="28">
        <v>21074</v>
      </c>
      <c r="F10" s="28">
        <v>20032</v>
      </c>
      <c r="G10" s="28">
        <v>18292</v>
      </c>
      <c r="H10" s="28">
        <v>13130</v>
      </c>
      <c r="I10" s="28">
        <v>13205</v>
      </c>
      <c r="J10" s="28">
        <v>13118</v>
      </c>
      <c r="K10" s="28">
        <v>12974</v>
      </c>
      <c r="L10" s="28">
        <v>12834</v>
      </c>
      <c r="M10" s="28">
        <v>12693</v>
      </c>
      <c r="N10" s="28">
        <v>12542</v>
      </c>
      <c r="O10" s="28">
        <v>12407</v>
      </c>
      <c r="P10" s="28">
        <v>12255</v>
      </c>
      <c r="Q10" s="28">
        <v>12107</v>
      </c>
      <c r="R10" s="28">
        <v>12064</v>
      </c>
      <c r="S10" s="28">
        <v>12007</v>
      </c>
      <c r="T10" s="28">
        <v>11962</v>
      </c>
      <c r="U10" s="28">
        <v>11910</v>
      </c>
      <c r="V10" s="28">
        <v>11849</v>
      </c>
      <c r="W10" s="28">
        <v>11796</v>
      </c>
      <c r="X10" s="28">
        <v>11739</v>
      </c>
      <c r="Y10" s="28">
        <v>11670</v>
      </c>
      <c r="Z10" s="28">
        <v>11613</v>
      </c>
      <c r="AA10" s="28">
        <v>11551</v>
      </c>
      <c r="AB10" s="28">
        <v>11471</v>
      </c>
      <c r="AC10" s="28">
        <v>11405</v>
      </c>
      <c r="AD10" s="28">
        <v>11337</v>
      </c>
      <c r="AE10" s="28">
        <v>11253</v>
      </c>
      <c r="AF10" s="28">
        <v>11223</v>
      </c>
      <c r="AG10" s="28">
        <v>11178</v>
      </c>
      <c r="AH10" s="28">
        <v>11130</v>
      </c>
      <c r="AI10" s="28">
        <v>11083</v>
      </c>
      <c r="AJ10" s="28">
        <v>11043</v>
      </c>
      <c r="AK10" s="28">
        <v>10984</v>
      </c>
      <c r="AL10" s="28">
        <v>10930</v>
      </c>
      <c r="AM10" s="28">
        <v>10870</v>
      </c>
      <c r="AN10" s="28">
        <v>10825</v>
      </c>
      <c r="AO10" s="28">
        <v>10764</v>
      </c>
      <c r="AP10" s="28">
        <v>10709</v>
      </c>
      <c r="AQ10" s="28">
        <v>10652</v>
      </c>
      <c r="AR10" s="28">
        <v>10607</v>
      </c>
      <c r="AS10" s="28">
        <v>10553</v>
      </c>
      <c r="AT10" s="28">
        <v>10494</v>
      </c>
      <c r="AU10" s="28">
        <v>10436</v>
      </c>
    </row>
    <row r="11" spans="2:47">
      <c r="B11" s="27" t="s">
        <v>437</v>
      </c>
      <c r="C11" s="28" t="s">
        <v>498</v>
      </c>
      <c r="D11" s="28">
        <v>0</v>
      </c>
      <c r="E11" s="28">
        <v>7</v>
      </c>
      <c r="F11" s="28">
        <v>14</v>
      </c>
      <c r="G11" s="28">
        <v>8</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row>
    <row r="12" spans="2:47">
      <c r="B12" s="27" t="s">
        <v>438</v>
      </c>
      <c r="C12" s="28" t="s">
        <v>498</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row>
    <row r="13" spans="2:47">
      <c r="B13" s="27" t="s">
        <v>439</v>
      </c>
      <c r="C13" s="28" t="s">
        <v>498</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row>
    <row r="14" spans="2:47">
      <c r="B14" s="27" t="s">
        <v>391</v>
      </c>
      <c r="C14" s="28" t="s">
        <v>498</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row>
    <row r="15" spans="2:47">
      <c r="B15" s="27" t="s">
        <v>440</v>
      </c>
      <c r="C15" s="28" t="s">
        <v>498</v>
      </c>
      <c r="D15" s="28">
        <v>2036</v>
      </c>
      <c r="E15" s="28">
        <v>2095</v>
      </c>
      <c r="F15" s="28">
        <v>2311</v>
      </c>
      <c r="G15" s="28">
        <v>2324</v>
      </c>
      <c r="H15" s="28">
        <v>1783</v>
      </c>
      <c r="I15" s="28">
        <v>1471</v>
      </c>
      <c r="J15" s="28">
        <v>1412</v>
      </c>
      <c r="K15" s="28">
        <v>1414</v>
      </c>
      <c r="L15" s="28">
        <v>1414</v>
      </c>
      <c r="M15" s="28">
        <v>1409</v>
      </c>
      <c r="N15" s="28">
        <v>1396</v>
      </c>
      <c r="O15" s="28">
        <v>1382</v>
      </c>
      <c r="P15" s="28">
        <v>1368</v>
      </c>
      <c r="Q15" s="28">
        <v>1353</v>
      </c>
      <c r="R15" s="28">
        <v>1347</v>
      </c>
      <c r="S15" s="28">
        <v>1339</v>
      </c>
      <c r="T15" s="28">
        <v>1332</v>
      </c>
      <c r="U15" s="28">
        <v>1324</v>
      </c>
      <c r="V15" s="28">
        <v>1316</v>
      </c>
      <c r="W15" s="28">
        <v>1307</v>
      </c>
      <c r="X15" s="28">
        <v>1298</v>
      </c>
      <c r="Y15" s="28">
        <v>1289</v>
      </c>
      <c r="Z15" s="28">
        <v>1279</v>
      </c>
      <c r="AA15" s="28">
        <v>1270</v>
      </c>
      <c r="AB15" s="28">
        <v>1259</v>
      </c>
      <c r="AC15" s="28">
        <v>1249</v>
      </c>
      <c r="AD15" s="28">
        <v>1238</v>
      </c>
      <c r="AE15" s="28">
        <v>1228</v>
      </c>
      <c r="AF15" s="28">
        <v>1221</v>
      </c>
      <c r="AG15" s="28">
        <v>1212</v>
      </c>
      <c r="AH15" s="28">
        <v>1204</v>
      </c>
      <c r="AI15" s="28">
        <v>1196</v>
      </c>
      <c r="AJ15" s="28">
        <v>1188</v>
      </c>
      <c r="AK15" s="28">
        <v>1178</v>
      </c>
      <c r="AL15" s="28">
        <v>1169</v>
      </c>
      <c r="AM15" s="28">
        <v>1161</v>
      </c>
      <c r="AN15" s="28">
        <v>1155</v>
      </c>
      <c r="AO15" s="28">
        <v>1148</v>
      </c>
      <c r="AP15" s="28">
        <v>1143</v>
      </c>
      <c r="AQ15" s="28">
        <v>1138</v>
      </c>
      <c r="AR15" s="28">
        <v>1134</v>
      </c>
      <c r="AS15" s="28">
        <v>1130</v>
      </c>
      <c r="AT15" s="28">
        <v>1125</v>
      </c>
      <c r="AU15" s="28">
        <v>1122</v>
      </c>
    </row>
    <row r="16" spans="2:47">
      <c r="B16" s="27" t="s">
        <v>398</v>
      </c>
      <c r="C16" s="28" t="s">
        <v>498</v>
      </c>
      <c r="D16" s="28">
        <v>1462</v>
      </c>
      <c r="E16" s="28">
        <v>1126</v>
      </c>
      <c r="F16" s="28">
        <v>1199</v>
      </c>
      <c r="G16" s="28">
        <v>1190</v>
      </c>
      <c r="H16" s="28">
        <v>1433</v>
      </c>
      <c r="I16" s="28">
        <v>1433</v>
      </c>
      <c r="J16" s="28">
        <v>1452</v>
      </c>
      <c r="K16" s="28">
        <v>1470</v>
      </c>
      <c r="L16" s="28">
        <v>1483</v>
      </c>
      <c r="M16" s="28">
        <v>1500</v>
      </c>
      <c r="N16" s="28">
        <v>1514</v>
      </c>
      <c r="O16" s="28">
        <v>1528</v>
      </c>
      <c r="P16" s="28">
        <v>1534</v>
      </c>
      <c r="Q16" s="28">
        <v>1545</v>
      </c>
      <c r="R16" s="28">
        <v>1566</v>
      </c>
      <c r="S16" s="28">
        <v>1586</v>
      </c>
      <c r="T16" s="28">
        <v>1605</v>
      </c>
      <c r="U16" s="28">
        <v>1622</v>
      </c>
      <c r="V16" s="28">
        <v>1640</v>
      </c>
      <c r="W16" s="28">
        <v>1650</v>
      </c>
      <c r="X16" s="28">
        <v>1665</v>
      </c>
      <c r="Y16" s="28">
        <v>1680</v>
      </c>
      <c r="Z16" s="28">
        <v>1695</v>
      </c>
      <c r="AA16" s="28">
        <v>1707</v>
      </c>
      <c r="AB16" s="28">
        <v>1719</v>
      </c>
      <c r="AC16" s="28">
        <v>1729</v>
      </c>
      <c r="AD16" s="28">
        <v>1738</v>
      </c>
      <c r="AE16" s="28">
        <v>1748</v>
      </c>
      <c r="AF16" s="28">
        <v>1756</v>
      </c>
      <c r="AG16" s="28">
        <v>1772</v>
      </c>
      <c r="AH16" s="28">
        <v>1779</v>
      </c>
      <c r="AI16" s="28">
        <v>1785</v>
      </c>
      <c r="AJ16" s="28">
        <v>1796</v>
      </c>
      <c r="AK16" s="28">
        <v>1800</v>
      </c>
      <c r="AL16" s="28">
        <v>1810</v>
      </c>
      <c r="AM16" s="28">
        <v>1812</v>
      </c>
      <c r="AN16" s="28">
        <v>1814</v>
      </c>
      <c r="AO16" s="28">
        <v>1824</v>
      </c>
      <c r="AP16" s="28">
        <v>1826</v>
      </c>
      <c r="AQ16" s="28">
        <v>1533</v>
      </c>
      <c r="AR16" s="28">
        <v>1838</v>
      </c>
      <c r="AS16" s="28">
        <v>1840</v>
      </c>
      <c r="AT16" s="28">
        <v>1851</v>
      </c>
      <c r="AU16" s="28">
        <v>1852</v>
      </c>
    </row>
    <row r="17" spans="2:47">
      <c r="B17" s="27" t="s">
        <v>442</v>
      </c>
      <c r="C17" s="28" t="s">
        <v>498</v>
      </c>
      <c r="D17" s="28">
        <v>0</v>
      </c>
      <c r="E17" s="28">
        <v>1</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row>
    <row r="18" spans="2:47">
      <c r="B18" s="27" t="s">
        <v>443</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444</v>
      </c>
      <c r="C19" s="28" t="s">
        <v>498</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row>
    <row r="20" spans="2:47">
      <c r="B20" s="27" t="s">
        <v>445</v>
      </c>
      <c r="C20" s="28" t="s">
        <v>498</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row>
    <row r="21" spans="2:47">
      <c r="B21" s="27" t="s">
        <v>446</v>
      </c>
      <c r="C21" s="28" t="s">
        <v>498</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row>
    <row r="22" spans="2:47" s="48" customFormat="1">
      <c r="B22" s="27" t="s">
        <v>501</v>
      </c>
      <c r="C22" s="30" t="s">
        <v>498</v>
      </c>
      <c r="D22" s="30">
        <f>SUM(D2:D21)</f>
        <v>63555</v>
      </c>
      <c r="E22" s="30">
        <f t="shared" ref="E22:AU22" si="0">SUM(E2:E21)</f>
        <v>65488</v>
      </c>
      <c r="F22" s="30">
        <f t="shared" si="0"/>
        <v>64460</v>
      </c>
      <c r="G22" s="30">
        <f t="shared" si="0"/>
        <v>61225</v>
      </c>
      <c r="H22" s="30">
        <f t="shared" si="0"/>
        <v>55496</v>
      </c>
      <c r="I22" s="30">
        <f t="shared" si="0"/>
        <v>56134</v>
      </c>
      <c r="J22" s="30">
        <f t="shared" si="0"/>
        <v>56026</v>
      </c>
      <c r="K22" s="30">
        <f t="shared" si="0"/>
        <v>56164</v>
      </c>
      <c r="L22" s="30">
        <f t="shared" si="0"/>
        <v>56168</v>
      </c>
      <c r="M22" s="30">
        <f t="shared" si="0"/>
        <v>56249</v>
      </c>
      <c r="N22" s="30">
        <f t="shared" si="0"/>
        <v>56132</v>
      </c>
      <c r="O22" s="30">
        <f t="shared" si="0"/>
        <v>56228</v>
      </c>
      <c r="P22" s="30">
        <f t="shared" si="0"/>
        <v>56077</v>
      </c>
      <c r="Q22" s="30">
        <f t="shared" si="0"/>
        <v>55977</v>
      </c>
      <c r="R22" s="30">
        <f t="shared" si="0"/>
        <v>56219</v>
      </c>
      <c r="S22" s="30">
        <f t="shared" si="0"/>
        <v>56403</v>
      </c>
      <c r="T22" s="30">
        <f t="shared" si="0"/>
        <v>56713</v>
      </c>
      <c r="U22" s="30">
        <f t="shared" si="0"/>
        <v>56874</v>
      </c>
      <c r="V22" s="30">
        <f t="shared" si="0"/>
        <v>57010</v>
      </c>
      <c r="W22" s="30">
        <f t="shared" si="0"/>
        <v>57239</v>
      </c>
      <c r="X22" s="30">
        <f t="shared" si="0"/>
        <v>57326</v>
      </c>
      <c r="Y22" s="30">
        <f t="shared" si="0"/>
        <v>57557</v>
      </c>
      <c r="Z22" s="30">
        <f t="shared" si="0"/>
        <v>57772</v>
      </c>
      <c r="AA22" s="30">
        <f t="shared" si="0"/>
        <v>57676</v>
      </c>
      <c r="AB22" s="30">
        <f t="shared" si="0"/>
        <v>57712</v>
      </c>
      <c r="AC22" s="30">
        <f t="shared" si="0"/>
        <v>57719</v>
      </c>
      <c r="AD22" s="30">
        <f t="shared" si="0"/>
        <v>57801</v>
      </c>
      <c r="AE22" s="30">
        <f t="shared" si="0"/>
        <v>57733</v>
      </c>
      <c r="AF22" s="30">
        <f t="shared" si="0"/>
        <v>57745</v>
      </c>
      <c r="AG22" s="30">
        <f t="shared" si="0"/>
        <v>57742</v>
      </c>
      <c r="AH22" s="30">
        <f t="shared" si="0"/>
        <v>57826</v>
      </c>
      <c r="AI22" s="30">
        <f t="shared" si="0"/>
        <v>57933</v>
      </c>
      <c r="AJ22" s="30">
        <f t="shared" si="0"/>
        <v>57817</v>
      </c>
      <c r="AK22" s="30">
        <f t="shared" si="0"/>
        <v>57799</v>
      </c>
      <c r="AL22" s="30">
        <f t="shared" si="0"/>
        <v>57669</v>
      </c>
      <c r="AM22" s="30">
        <f t="shared" si="0"/>
        <v>57644</v>
      </c>
      <c r="AN22" s="30">
        <f t="shared" si="0"/>
        <v>57652</v>
      </c>
      <c r="AO22" s="30">
        <f t="shared" si="0"/>
        <v>57428</v>
      </c>
      <c r="AP22" s="30">
        <f t="shared" si="0"/>
        <v>57455</v>
      </c>
      <c r="AQ22" s="30">
        <f t="shared" si="0"/>
        <v>57102</v>
      </c>
      <c r="AR22" s="30">
        <f t="shared" si="0"/>
        <v>57424</v>
      </c>
      <c r="AS22" s="30">
        <f t="shared" si="0"/>
        <v>57390</v>
      </c>
      <c r="AT22" s="30">
        <f t="shared" si="0"/>
        <v>57094</v>
      </c>
      <c r="AU22" s="30">
        <f t="shared" si="0"/>
        <v>57033</v>
      </c>
    </row>
    <row r="24" spans="2:47">
      <c r="B24" s="24" t="s">
        <v>502</v>
      </c>
      <c r="C24" s="25" t="s">
        <v>422</v>
      </c>
      <c r="D24" s="25">
        <v>2017</v>
      </c>
      <c r="E24" s="25">
        <v>2018</v>
      </c>
      <c r="F24" s="25">
        <v>2019</v>
      </c>
      <c r="G24" s="25">
        <v>2020</v>
      </c>
      <c r="H24" s="25">
        <v>2021</v>
      </c>
      <c r="I24" s="25">
        <v>2022</v>
      </c>
      <c r="J24" s="25">
        <v>2023</v>
      </c>
      <c r="K24" s="25">
        <v>2024</v>
      </c>
      <c r="L24" s="25">
        <v>2025</v>
      </c>
      <c r="M24" s="25">
        <v>2026</v>
      </c>
      <c r="N24" s="25">
        <v>2027</v>
      </c>
      <c r="O24" s="25">
        <v>2028</v>
      </c>
      <c r="P24" s="25">
        <v>2029</v>
      </c>
      <c r="Q24" s="25">
        <v>2030</v>
      </c>
      <c r="R24" s="25">
        <v>2031</v>
      </c>
      <c r="S24" s="25">
        <v>2032</v>
      </c>
      <c r="T24" s="25">
        <v>2033</v>
      </c>
      <c r="U24" s="25">
        <v>2034</v>
      </c>
      <c r="V24" s="25">
        <v>2035</v>
      </c>
      <c r="W24" s="25">
        <v>2036</v>
      </c>
      <c r="X24" s="25">
        <v>2037</v>
      </c>
      <c r="Y24" s="25">
        <v>2038</v>
      </c>
      <c r="Z24" s="25">
        <v>2039</v>
      </c>
      <c r="AA24" s="25">
        <v>2040</v>
      </c>
      <c r="AB24" s="25">
        <v>2041</v>
      </c>
      <c r="AC24" s="25">
        <v>2042</v>
      </c>
      <c r="AD24" s="25">
        <v>2043</v>
      </c>
      <c r="AE24" s="25">
        <v>2044</v>
      </c>
      <c r="AF24" s="25">
        <v>2045</v>
      </c>
      <c r="AG24" s="25">
        <v>2046</v>
      </c>
      <c r="AH24" s="25">
        <v>2047</v>
      </c>
      <c r="AI24" s="25">
        <v>2048</v>
      </c>
      <c r="AJ24" s="25">
        <v>2049</v>
      </c>
      <c r="AK24" s="25">
        <v>2050</v>
      </c>
      <c r="AL24" s="25">
        <v>2051</v>
      </c>
      <c r="AM24" s="25">
        <v>2052</v>
      </c>
      <c r="AN24" s="25">
        <v>2053</v>
      </c>
      <c r="AO24" s="25">
        <v>2054</v>
      </c>
      <c r="AP24" s="25">
        <v>2055</v>
      </c>
      <c r="AQ24" s="25">
        <v>2056</v>
      </c>
      <c r="AR24" s="25">
        <v>2057</v>
      </c>
      <c r="AS24" s="25">
        <v>2058</v>
      </c>
      <c r="AT24" s="25">
        <v>2059</v>
      </c>
      <c r="AU24" s="25">
        <v>2060</v>
      </c>
    </row>
    <row r="25" spans="2:47">
      <c r="B25" s="27" t="s">
        <v>678</v>
      </c>
      <c r="C25" s="28" t="s">
        <v>498</v>
      </c>
      <c r="D25" s="28">
        <v>10483</v>
      </c>
      <c r="E25" s="28">
        <v>9114</v>
      </c>
      <c r="F25" s="28">
        <v>9750</v>
      </c>
      <c r="G25" s="28">
        <v>8847</v>
      </c>
      <c r="H25" s="28">
        <v>8233</v>
      </c>
      <c r="I25" s="28">
        <v>8582</v>
      </c>
      <c r="J25" s="28">
        <v>8574</v>
      </c>
      <c r="K25" s="28">
        <v>8661</v>
      </c>
      <c r="L25" s="28">
        <v>8745</v>
      </c>
      <c r="M25" s="28">
        <v>8822</v>
      </c>
      <c r="N25" s="28">
        <v>8877</v>
      </c>
      <c r="O25" s="28">
        <v>8952</v>
      </c>
      <c r="P25" s="28">
        <v>8963</v>
      </c>
      <c r="Q25" s="28">
        <v>8778</v>
      </c>
      <c r="R25" s="28">
        <v>8851</v>
      </c>
      <c r="S25" s="28">
        <v>8883</v>
      </c>
      <c r="T25" s="28">
        <v>8934</v>
      </c>
      <c r="U25" s="28">
        <v>8946</v>
      </c>
      <c r="V25" s="28">
        <v>8966</v>
      </c>
      <c r="W25" s="28">
        <v>8985</v>
      </c>
      <c r="X25" s="28">
        <v>8970</v>
      </c>
      <c r="Y25" s="28">
        <v>8982</v>
      </c>
      <c r="Z25" s="28">
        <v>8980</v>
      </c>
      <c r="AA25" s="28">
        <v>8945</v>
      </c>
      <c r="AB25" s="28">
        <v>8905</v>
      </c>
      <c r="AC25" s="28">
        <v>8859</v>
      </c>
      <c r="AD25" s="28">
        <v>8819</v>
      </c>
      <c r="AE25" s="28">
        <v>8771</v>
      </c>
      <c r="AF25" s="28">
        <v>8697</v>
      </c>
      <c r="AG25" s="28">
        <v>8652</v>
      </c>
      <c r="AH25" s="28">
        <v>8596</v>
      </c>
      <c r="AI25" s="28">
        <v>8538</v>
      </c>
      <c r="AJ25" s="28">
        <v>8430</v>
      </c>
      <c r="AK25" s="28">
        <v>8341</v>
      </c>
      <c r="AL25" s="28">
        <v>8250</v>
      </c>
      <c r="AM25" s="28">
        <v>8157</v>
      </c>
      <c r="AN25" s="28">
        <v>8067</v>
      </c>
      <c r="AO25" s="28">
        <v>7938</v>
      </c>
      <c r="AP25" s="28">
        <v>7842</v>
      </c>
      <c r="AQ25" s="28">
        <v>7743</v>
      </c>
      <c r="AR25" s="28">
        <v>7636</v>
      </c>
      <c r="AS25" s="28">
        <v>7529</v>
      </c>
      <c r="AT25" s="28">
        <v>7398</v>
      </c>
      <c r="AU25" s="28">
        <v>7279</v>
      </c>
    </row>
    <row r="26" spans="2:47">
      <c r="B26" s="27" t="s">
        <v>430</v>
      </c>
      <c r="C26" s="28" t="s">
        <v>498</v>
      </c>
      <c r="D26" s="28">
        <v>3599</v>
      </c>
      <c r="E26" s="28">
        <v>3883</v>
      </c>
      <c r="F26" s="28">
        <v>3420</v>
      </c>
      <c r="G26" s="28">
        <v>3634</v>
      </c>
      <c r="H26" s="28">
        <v>3608</v>
      </c>
      <c r="I26" s="28">
        <v>3644</v>
      </c>
      <c r="J26" s="28">
        <v>3637</v>
      </c>
      <c r="K26" s="28">
        <v>3600</v>
      </c>
      <c r="L26" s="28">
        <v>3563</v>
      </c>
      <c r="M26" s="28">
        <v>3526</v>
      </c>
      <c r="N26" s="28">
        <v>3488</v>
      </c>
      <c r="O26" s="28">
        <v>3451</v>
      </c>
      <c r="P26" s="28">
        <v>3406</v>
      </c>
      <c r="Q26" s="28">
        <v>3331</v>
      </c>
      <c r="R26" s="28">
        <v>3305</v>
      </c>
      <c r="S26" s="28">
        <v>3278</v>
      </c>
      <c r="T26" s="28">
        <v>3250</v>
      </c>
      <c r="U26" s="28">
        <v>3219</v>
      </c>
      <c r="V26" s="28">
        <v>3186</v>
      </c>
      <c r="W26" s="28">
        <v>3153</v>
      </c>
      <c r="X26" s="28">
        <v>3118</v>
      </c>
      <c r="Y26" s="28">
        <v>3084</v>
      </c>
      <c r="Z26" s="28">
        <v>3048</v>
      </c>
      <c r="AA26" s="28">
        <v>3010</v>
      </c>
      <c r="AB26" s="28">
        <v>2968</v>
      </c>
      <c r="AC26" s="28">
        <v>2927</v>
      </c>
      <c r="AD26" s="28">
        <v>2884</v>
      </c>
      <c r="AE26" s="28">
        <v>2841</v>
      </c>
      <c r="AF26" s="28">
        <v>2805</v>
      </c>
      <c r="AG26" s="28">
        <v>2768</v>
      </c>
      <c r="AH26" s="28">
        <v>2729</v>
      </c>
      <c r="AI26" s="28">
        <v>2691</v>
      </c>
      <c r="AJ26" s="28">
        <v>2650</v>
      </c>
      <c r="AK26" s="28">
        <v>2608</v>
      </c>
      <c r="AL26" s="28">
        <v>2566</v>
      </c>
      <c r="AM26" s="28">
        <v>2523</v>
      </c>
      <c r="AN26" s="28">
        <v>2481</v>
      </c>
      <c r="AO26" s="28">
        <v>2436</v>
      </c>
      <c r="AP26" s="28">
        <v>2392</v>
      </c>
      <c r="AQ26" s="28">
        <v>2341</v>
      </c>
      <c r="AR26" s="28">
        <v>2296</v>
      </c>
      <c r="AS26" s="28">
        <v>2249</v>
      </c>
      <c r="AT26" s="28">
        <v>2200</v>
      </c>
      <c r="AU26" s="28">
        <v>2151</v>
      </c>
    </row>
    <row r="27" spans="2:47">
      <c r="B27" s="27" t="s">
        <v>679</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397</v>
      </c>
      <c r="C28" s="28" t="s">
        <v>498</v>
      </c>
      <c r="D28" s="28">
        <v>37</v>
      </c>
      <c r="E28" s="28">
        <v>27</v>
      </c>
      <c r="F28" s="28">
        <v>23</v>
      </c>
      <c r="G28" s="28">
        <v>27</v>
      </c>
      <c r="H28" s="28">
        <v>31</v>
      </c>
      <c r="I28" s="28">
        <v>32</v>
      </c>
      <c r="J28" s="28">
        <v>32</v>
      </c>
      <c r="K28" s="28">
        <v>32</v>
      </c>
      <c r="L28" s="28">
        <v>33</v>
      </c>
      <c r="M28" s="28">
        <v>33</v>
      </c>
      <c r="N28" s="28">
        <v>33</v>
      </c>
      <c r="O28" s="28">
        <v>34</v>
      </c>
      <c r="P28" s="28">
        <v>34</v>
      </c>
      <c r="Q28" s="28">
        <v>34</v>
      </c>
      <c r="R28" s="28">
        <v>35</v>
      </c>
      <c r="S28" s="28">
        <v>35</v>
      </c>
      <c r="T28" s="28">
        <v>35</v>
      </c>
      <c r="U28" s="28">
        <v>35</v>
      </c>
      <c r="V28" s="28">
        <v>35</v>
      </c>
      <c r="W28" s="28">
        <v>36</v>
      </c>
      <c r="X28" s="28">
        <v>35</v>
      </c>
      <c r="Y28" s="28">
        <v>36</v>
      </c>
      <c r="Z28" s="28">
        <v>36</v>
      </c>
      <c r="AA28" s="28">
        <v>35</v>
      </c>
      <c r="AB28" s="28">
        <v>35</v>
      </c>
      <c r="AC28" s="28">
        <v>35</v>
      </c>
      <c r="AD28" s="28">
        <v>35</v>
      </c>
      <c r="AE28" s="28">
        <v>35</v>
      </c>
      <c r="AF28" s="28">
        <v>34</v>
      </c>
      <c r="AG28" s="28">
        <v>34</v>
      </c>
      <c r="AH28" s="28">
        <v>34</v>
      </c>
      <c r="AI28" s="28">
        <v>33</v>
      </c>
      <c r="AJ28" s="28">
        <v>33</v>
      </c>
      <c r="AK28" s="28">
        <v>32</v>
      </c>
      <c r="AL28" s="28">
        <v>32</v>
      </c>
      <c r="AM28" s="28">
        <v>31</v>
      </c>
      <c r="AN28" s="28">
        <v>31</v>
      </c>
      <c r="AO28" s="28">
        <v>30</v>
      </c>
      <c r="AP28" s="28">
        <v>30</v>
      </c>
      <c r="AQ28" s="28">
        <v>29</v>
      </c>
      <c r="AR28" s="28">
        <v>29</v>
      </c>
      <c r="AS28" s="28">
        <v>28</v>
      </c>
      <c r="AT28" s="28">
        <v>27</v>
      </c>
      <c r="AU28" s="28">
        <v>27</v>
      </c>
    </row>
    <row r="29" spans="2:47">
      <c r="B29" s="27" t="s">
        <v>432</v>
      </c>
      <c r="C29" s="28" t="s">
        <v>498</v>
      </c>
      <c r="D29" s="28">
        <v>3227</v>
      </c>
      <c r="E29" s="28">
        <v>3178</v>
      </c>
      <c r="F29" s="28">
        <v>2935</v>
      </c>
      <c r="G29" s="28">
        <v>3248</v>
      </c>
      <c r="H29" s="28">
        <v>3113</v>
      </c>
      <c r="I29" s="28">
        <v>3180</v>
      </c>
      <c r="J29" s="28">
        <v>3198</v>
      </c>
      <c r="K29" s="28">
        <v>3241</v>
      </c>
      <c r="L29" s="28">
        <v>3283</v>
      </c>
      <c r="M29" s="28">
        <v>3322</v>
      </c>
      <c r="N29" s="28">
        <v>3351</v>
      </c>
      <c r="O29" s="28">
        <v>3412</v>
      </c>
      <c r="P29" s="28">
        <v>3431</v>
      </c>
      <c r="Q29" s="28">
        <v>3421</v>
      </c>
      <c r="R29" s="28">
        <v>3478</v>
      </c>
      <c r="S29" s="28">
        <v>3491</v>
      </c>
      <c r="T29" s="28">
        <v>3526</v>
      </c>
      <c r="U29" s="28">
        <v>3516</v>
      </c>
      <c r="V29" s="28">
        <v>3541</v>
      </c>
      <c r="W29" s="28">
        <v>3562</v>
      </c>
      <c r="X29" s="28">
        <v>3541</v>
      </c>
      <c r="Y29" s="28">
        <v>3555</v>
      </c>
      <c r="Z29" s="28">
        <v>3567</v>
      </c>
      <c r="AA29" s="28">
        <v>3533</v>
      </c>
      <c r="AB29" s="28">
        <v>3532</v>
      </c>
      <c r="AC29" s="28">
        <v>3487</v>
      </c>
      <c r="AD29" s="28">
        <v>3478</v>
      </c>
      <c r="AE29" s="28">
        <v>3466</v>
      </c>
      <c r="AF29" s="28">
        <v>3413</v>
      </c>
      <c r="AG29" s="28">
        <v>3393</v>
      </c>
      <c r="AH29" s="28">
        <v>3371</v>
      </c>
      <c r="AI29" s="28">
        <v>3343</v>
      </c>
      <c r="AJ29" s="28">
        <v>3277</v>
      </c>
      <c r="AK29" s="28">
        <v>3236</v>
      </c>
      <c r="AL29" s="28">
        <v>3197</v>
      </c>
      <c r="AM29" s="28">
        <v>3155</v>
      </c>
      <c r="AN29" s="28">
        <v>3114</v>
      </c>
      <c r="AO29" s="28">
        <v>3030</v>
      </c>
      <c r="AP29" s="28">
        <v>2986</v>
      </c>
      <c r="AQ29" s="28">
        <v>2938</v>
      </c>
      <c r="AR29" s="28">
        <v>2891</v>
      </c>
      <c r="AS29" s="28">
        <v>2841</v>
      </c>
      <c r="AT29" s="28">
        <v>2757</v>
      </c>
      <c r="AU29" s="28">
        <v>2703</v>
      </c>
    </row>
    <row r="30" spans="2:47">
      <c r="B30" s="27" t="s">
        <v>385</v>
      </c>
      <c r="C30" s="28" t="s">
        <v>498</v>
      </c>
      <c r="D30" s="28">
        <v>15497</v>
      </c>
      <c r="E30" s="28">
        <v>17639</v>
      </c>
      <c r="F30" s="28">
        <v>17313</v>
      </c>
      <c r="G30" s="28">
        <v>16638</v>
      </c>
      <c r="H30" s="28">
        <v>16362</v>
      </c>
      <c r="I30" s="28">
        <v>16659</v>
      </c>
      <c r="J30" s="28">
        <v>16677</v>
      </c>
      <c r="K30" s="28">
        <v>16803</v>
      </c>
      <c r="L30" s="28">
        <v>16805</v>
      </c>
      <c r="M30" s="28">
        <v>16901</v>
      </c>
      <c r="N30" s="28">
        <v>16873</v>
      </c>
      <c r="O30" s="28">
        <v>16956</v>
      </c>
      <c r="P30" s="28">
        <v>17049</v>
      </c>
      <c r="Q30" s="28">
        <v>17789</v>
      </c>
      <c r="R30" s="28">
        <v>17961</v>
      </c>
      <c r="S30" s="28">
        <v>18245</v>
      </c>
      <c r="T30" s="28">
        <v>18582</v>
      </c>
      <c r="U30" s="28">
        <v>18936</v>
      </c>
      <c r="V30" s="28">
        <v>19191</v>
      </c>
      <c r="W30" s="28">
        <v>19551</v>
      </c>
      <c r="X30" s="28">
        <v>19917</v>
      </c>
      <c r="Y30" s="28">
        <v>20317</v>
      </c>
      <c r="Z30" s="28">
        <v>20735</v>
      </c>
      <c r="AA30" s="28">
        <v>20990</v>
      </c>
      <c r="AB30" s="28">
        <v>21347</v>
      </c>
      <c r="AC30" s="28">
        <v>21758</v>
      </c>
      <c r="AD30" s="28">
        <v>22183</v>
      </c>
      <c r="AE30" s="28">
        <v>22470</v>
      </c>
      <c r="AF30" s="28">
        <v>22923</v>
      </c>
      <c r="AG30" s="28">
        <v>23260</v>
      </c>
      <c r="AH30" s="28">
        <v>23703</v>
      </c>
      <c r="AI30" s="28">
        <v>24195</v>
      </c>
      <c r="AJ30" s="28">
        <v>24617</v>
      </c>
      <c r="AK30" s="28">
        <v>25075</v>
      </c>
      <c r="AL30" s="28">
        <v>25403</v>
      </c>
      <c r="AM30" s="28">
        <v>25876</v>
      </c>
      <c r="AN30" s="28">
        <v>26354</v>
      </c>
      <c r="AO30" s="28">
        <v>26762</v>
      </c>
      <c r="AP30" s="28">
        <v>27282</v>
      </c>
      <c r="AQ30" s="28">
        <v>27676</v>
      </c>
      <c r="AR30" s="28">
        <v>28279</v>
      </c>
      <c r="AS30" s="28">
        <v>28773</v>
      </c>
      <c r="AT30" s="28">
        <v>29115</v>
      </c>
      <c r="AU30" s="28">
        <v>29611</v>
      </c>
    </row>
    <row r="31" spans="2:47">
      <c r="B31" s="27" t="s">
        <v>434</v>
      </c>
      <c r="C31" s="28" t="s">
        <v>498</v>
      </c>
      <c r="D31" s="28">
        <v>6376</v>
      </c>
      <c r="E31" s="28">
        <v>6507</v>
      </c>
      <c r="F31" s="28">
        <v>6745</v>
      </c>
      <c r="G31" s="28">
        <v>6282</v>
      </c>
      <c r="H31" s="28">
        <v>7116</v>
      </c>
      <c r="I31" s="28">
        <v>7244</v>
      </c>
      <c r="J31" s="28">
        <v>7242</v>
      </c>
      <c r="K31" s="28">
        <v>7297</v>
      </c>
      <c r="L31" s="28">
        <v>7349</v>
      </c>
      <c r="M31" s="28">
        <v>7396</v>
      </c>
      <c r="N31" s="28">
        <v>7423</v>
      </c>
      <c r="O31" s="28">
        <v>7482</v>
      </c>
      <c r="P31" s="28">
        <v>7485</v>
      </c>
      <c r="Q31" s="28">
        <v>7365</v>
      </c>
      <c r="R31" s="28">
        <v>7431</v>
      </c>
      <c r="S31" s="28">
        <v>7437</v>
      </c>
      <c r="T31" s="28">
        <v>7466</v>
      </c>
      <c r="U31" s="28">
        <v>7436</v>
      </c>
      <c r="V31" s="28">
        <v>7450</v>
      </c>
      <c r="W31" s="28">
        <v>7458</v>
      </c>
      <c r="X31" s="28">
        <v>7403</v>
      </c>
      <c r="Y31" s="28">
        <v>7406</v>
      </c>
      <c r="Z31" s="28">
        <v>7385</v>
      </c>
      <c r="AA31" s="28">
        <v>7318</v>
      </c>
      <c r="AB31" s="28">
        <v>7275</v>
      </c>
      <c r="AC31" s="28">
        <v>7191</v>
      </c>
      <c r="AD31" s="28">
        <v>7134</v>
      </c>
      <c r="AE31" s="28">
        <v>7089</v>
      </c>
      <c r="AF31" s="28">
        <v>6978</v>
      </c>
      <c r="AG31" s="28">
        <v>6914</v>
      </c>
      <c r="AH31" s="28">
        <v>6854</v>
      </c>
      <c r="AI31" s="28">
        <v>6784</v>
      </c>
      <c r="AJ31" s="28">
        <v>6644</v>
      </c>
      <c r="AK31" s="28">
        <v>6547</v>
      </c>
      <c r="AL31" s="28">
        <v>6458</v>
      </c>
      <c r="AM31" s="28">
        <v>6351</v>
      </c>
      <c r="AN31" s="28">
        <v>6256</v>
      </c>
      <c r="AO31" s="28">
        <v>6093</v>
      </c>
      <c r="AP31" s="28">
        <v>5993</v>
      </c>
      <c r="AQ31" s="28">
        <v>5877</v>
      </c>
      <c r="AR31" s="28">
        <v>5773</v>
      </c>
      <c r="AS31" s="28">
        <v>5661</v>
      </c>
      <c r="AT31" s="28">
        <v>5498</v>
      </c>
      <c r="AU31" s="28">
        <v>5374</v>
      </c>
    </row>
    <row r="32" spans="2:47">
      <c r="B32" s="27" t="s">
        <v>435</v>
      </c>
      <c r="C32" s="28" t="s">
        <v>498</v>
      </c>
      <c r="D32" s="28">
        <v>766</v>
      </c>
      <c r="E32" s="28">
        <v>837</v>
      </c>
      <c r="F32" s="28">
        <v>718</v>
      </c>
      <c r="G32" s="28">
        <v>735</v>
      </c>
      <c r="H32" s="28">
        <v>687</v>
      </c>
      <c r="I32" s="28">
        <v>684</v>
      </c>
      <c r="J32" s="28">
        <v>684</v>
      </c>
      <c r="K32" s="28">
        <v>672</v>
      </c>
      <c r="L32" s="28">
        <v>659</v>
      </c>
      <c r="M32" s="28">
        <v>646</v>
      </c>
      <c r="N32" s="28">
        <v>631</v>
      </c>
      <c r="O32" s="28">
        <v>613</v>
      </c>
      <c r="P32" s="28">
        <v>588</v>
      </c>
      <c r="Q32" s="28">
        <v>549</v>
      </c>
      <c r="R32" s="28">
        <v>541</v>
      </c>
      <c r="S32" s="28">
        <v>532</v>
      </c>
      <c r="T32" s="28">
        <v>524</v>
      </c>
      <c r="U32" s="28">
        <v>515</v>
      </c>
      <c r="V32" s="28">
        <v>507</v>
      </c>
      <c r="W32" s="28">
        <v>498</v>
      </c>
      <c r="X32" s="28">
        <v>489</v>
      </c>
      <c r="Y32" s="28">
        <v>480</v>
      </c>
      <c r="Z32" s="28">
        <v>471</v>
      </c>
      <c r="AA32" s="28">
        <v>462</v>
      </c>
      <c r="AB32" s="28">
        <v>453</v>
      </c>
      <c r="AC32" s="28">
        <v>443</v>
      </c>
      <c r="AD32" s="28">
        <v>434</v>
      </c>
      <c r="AE32" s="28">
        <v>425</v>
      </c>
      <c r="AF32" s="28">
        <v>417</v>
      </c>
      <c r="AG32" s="28">
        <v>409</v>
      </c>
      <c r="AH32" s="28">
        <v>401</v>
      </c>
      <c r="AI32" s="28">
        <v>393</v>
      </c>
      <c r="AJ32" s="28">
        <v>384</v>
      </c>
      <c r="AK32" s="28">
        <v>376</v>
      </c>
      <c r="AL32" s="28">
        <v>367</v>
      </c>
      <c r="AM32" s="28">
        <v>359</v>
      </c>
      <c r="AN32" s="28">
        <v>350</v>
      </c>
      <c r="AO32" s="28">
        <v>341</v>
      </c>
      <c r="AP32" s="28">
        <v>332</v>
      </c>
      <c r="AQ32" s="28">
        <v>314</v>
      </c>
      <c r="AR32" s="28">
        <v>314</v>
      </c>
      <c r="AS32" s="28">
        <v>305</v>
      </c>
      <c r="AT32" s="28">
        <v>295</v>
      </c>
      <c r="AU32" s="28">
        <v>286</v>
      </c>
    </row>
    <row r="33" spans="2:47">
      <c r="B33" s="27" t="s">
        <v>680</v>
      </c>
      <c r="C33" s="28" t="s">
        <v>498</v>
      </c>
      <c r="D33" s="28">
        <v>20072</v>
      </c>
      <c r="E33" s="28">
        <v>21074</v>
      </c>
      <c r="F33" s="28">
        <v>20032</v>
      </c>
      <c r="G33" s="28">
        <v>18292</v>
      </c>
      <c r="H33" s="28">
        <v>13130</v>
      </c>
      <c r="I33" s="28">
        <v>13205</v>
      </c>
      <c r="J33" s="28">
        <v>13118</v>
      </c>
      <c r="K33" s="28">
        <v>12974</v>
      </c>
      <c r="L33" s="28">
        <v>12834</v>
      </c>
      <c r="M33" s="28">
        <v>12693</v>
      </c>
      <c r="N33" s="28">
        <v>12542</v>
      </c>
      <c r="O33" s="28">
        <v>12407</v>
      </c>
      <c r="P33" s="28">
        <v>12207</v>
      </c>
      <c r="Q33" s="28">
        <v>11842</v>
      </c>
      <c r="R33" s="28">
        <v>11730</v>
      </c>
      <c r="S33" s="28">
        <v>11601</v>
      </c>
      <c r="T33" s="28">
        <v>11480</v>
      </c>
      <c r="U33" s="28">
        <v>11343</v>
      </c>
      <c r="V33" s="28">
        <v>11193</v>
      </c>
      <c r="W33" s="28">
        <v>11048</v>
      </c>
      <c r="X33" s="28">
        <v>10895</v>
      </c>
      <c r="Y33" s="28">
        <v>10730</v>
      </c>
      <c r="Z33" s="28">
        <v>10572</v>
      </c>
      <c r="AA33" s="28">
        <v>10398</v>
      </c>
      <c r="AB33" s="28">
        <v>10205</v>
      </c>
      <c r="AC33" s="28">
        <v>10020</v>
      </c>
      <c r="AD33" s="28">
        <v>9830</v>
      </c>
      <c r="AE33" s="28">
        <v>9626</v>
      </c>
      <c r="AF33" s="28">
        <v>9463</v>
      </c>
      <c r="AG33" s="28">
        <v>9285</v>
      </c>
      <c r="AH33" s="28">
        <v>9101</v>
      </c>
      <c r="AI33" s="28">
        <v>8915</v>
      </c>
      <c r="AJ33" s="28">
        <v>8731</v>
      </c>
      <c r="AK33" s="28">
        <v>8531</v>
      </c>
      <c r="AL33" s="28">
        <v>8332</v>
      </c>
      <c r="AM33" s="28">
        <v>8126</v>
      </c>
      <c r="AN33" s="28">
        <v>7929</v>
      </c>
      <c r="AO33" s="28">
        <v>7720</v>
      </c>
      <c r="AP33" s="28">
        <v>7513</v>
      </c>
      <c r="AQ33" s="28">
        <v>7304</v>
      </c>
      <c r="AR33" s="28">
        <v>7102</v>
      </c>
      <c r="AS33" s="28">
        <v>6894</v>
      </c>
      <c r="AT33" s="28">
        <v>6682</v>
      </c>
      <c r="AU33" s="28">
        <v>6471</v>
      </c>
    </row>
    <row r="34" spans="2:47">
      <c r="B34" s="27" t="s">
        <v>437</v>
      </c>
      <c r="C34" s="28" t="s">
        <v>498</v>
      </c>
      <c r="D34" s="28">
        <v>0</v>
      </c>
      <c r="E34" s="28">
        <v>7</v>
      </c>
      <c r="F34" s="28">
        <v>14</v>
      </c>
      <c r="G34" s="28">
        <v>8</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A34" s="28">
        <v>0</v>
      </c>
      <c r="AB34" s="28">
        <v>0</v>
      </c>
      <c r="AC34" s="28">
        <v>0</v>
      </c>
      <c r="AD34" s="28">
        <v>0</v>
      </c>
      <c r="AE34" s="28">
        <v>0</v>
      </c>
      <c r="AF34" s="28">
        <v>0</v>
      </c>
      <c r="AG34" s="28">
        <v>0</v>
      </c>
      <c r="AH34" s="28">
        <v>0</v>
      </c>
      <c r="AI34" s="28">
        <v>0</v>
      </c>
      <c r="AJ34" s="28">
        <v>0</v>
      </c>
      <c r="AK34" s="28">
        <v>0</v>
      </c>
      <c r="AL34" s="28">
        <v>0</v>
      </c>
      <c r="AM34" s="28">
        <v>0</v>
      </c>
      <c r="AN34" s="28">
        <v>0</v>
      </c>
      <c r="AO34" s="28">
        <v>0</v>
      </c>
      <c r="AP34" s="28">
        <v>0</v>
      </c>
      <c r="AQ34" s="28">
        <v>0</v>
      </c>
      <c r="AR34" s="28">
        <v>0</v>
      </c>
      <c r="AS34" s="28">
        <v>0</v>
      </c>
      <c r="AT34" s="28">
        <v>0</v>
      </c>
      <c r="AU34" s="28">
        <v>0</v>
      </c>
    </row>
    <row r="35" spans="2:47">
      <c r="B35" s="27" t="s">
        <v>438</v>
      </c>
      <c r="C35" s="28" t="s">
        <v>498</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0</v>
      </c>
      <c r="AD35" s="28">
        <v>0</v>
      </c>
      <c r="AE35" s="28">
        <v>0</v>
      </c>
      <c r="AF35" s="28">
        <v>0</v>
      </c>
      <c r="AG35" s="28">
        <v>0</v>
      </c>
      <c r="AH35" s="28">
        <v>0</v>
      </c>
      <c r="AI35" s="28">
        <v>0</v>
      </c>
      <c r="AJ35" s="28">
        <v>0</v>
      </c>
      <c r="AK35" s="28">
        <v>0</v>
      </c>
      <c r="AL35" s="28">
        <v>0</v>
      </c>
      <c r="AM35" s="28">
        <v>0</v>
      </c>
      <c r="AN35" s="28">
        <v>0</v>
      </c>
      <c r="AO35" s="28">
        <v>0</v>
      </c>
      <c r="AP35" s="28">
        <v>0</v>
      </c>
      <c r="AQ35" s="28">
        <v>0</v>
      </c>
      <c r="AR35" s="28">
        <v>0</v>
      </c>
      <c r="AS35" s="28">
        <v>0</v>
      </c>
      <c r="AT35" s="28">
        <v>0</v>
      </c>
      <c r="AU35" s="28">
        <v>0</v>
      </c>
    </row>
    <row r="36" spans="2:47">
      <c r="B36" s="27" t="s">
        <v>439</v>
      </c>
      <c r="C36" s="28" t="s">
        <v>498</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row>
    <row r="37" spans="2:47">
      <c r="B37" s="27" t="s">
        <v>391</v>
      </c>
      <c r="C37" s="28" t="s">
        <v>498</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A37" s="28">
        <v>0</v>
      </c>
      <c r="AB37" s="28">
        <v>0</v>
      </c>
      <c r="AC37" s="28">
        <v>0</v>
      </c>
      <c r="AD37" s="28">
        <v>0</v>
      </c>
      <c r="AE37" s="28">
        <v>0</v>
      </c>
      <c r="AF37" s="28">
        <v>0</v>
      </c>
      <c r="AG37" s="28">
        <v>0</v>
      </c>
      <c r="AH37" s="28">
        <v>0</v>
      </c>
      <c r="AI37" s="28">
        <v>0</v>
      </c>
      <c r="AJ37" s="28">
        <v>0</v>
      </c>
      <c r="AK37" s="28">
        <v>0</v>
      </c>
      <c r="AL37" s="28">
        <v>0</v>
      </c>
      <c r="AM37" s="28">
        <v>0</v>
      </c>
      <c r="AN37" s="28">
        <v>0</v>
      </c>
      <c r="AO37" s="28">
        <v>0</v>
      </c>
      <c r="AP37" s="28">
        <v>0</v>
      </c>
      <c r="AQ37" s="28">
        <v>0</v>
      </c>
      <c r="AR37" s="28">
        <v>0</v>
      </c>
      <c r="AS37" s="28">
        <v>0</v>
      </c>
      <c r="AT37" s="28">
        <v>0</v>
      </c>
      <c r="AU37" s="28">
        <v>0</v>
      </c>
    </row>
    <row r="38" spans="2:47">
      <c r="B38" s="27" t="s">
        <v>440</v>
      </c>
      <c r="C38" s="28" t="s">
        <v>498</v>
      </c>
      <c r="D38" s="28">
        <v>2036</v>
      </c>
      <c r="E38" s="28">
        <v>2095</v>
      </c>
      <c r="F38" s="28">
        <v>2311</v>
      </c>
      <c r="G38" s="28">
        <v>2324</v>
      </c>
      <c r="H38" s="28">
        <v>1783</v>
      </c>
      <c r="I38" s="28">
        <v>1471</v>
      </c>
      <c r="J38" s="28">
        <v>1412</v>
      </c>
      <c r="K38" s="28">
        <v>1414</v>
      </c>
      <c r="L38" s="28">
        <v>1414</v>
      </c>
      <c r="M38" s="28">
        <v>1409</v>
      </c>
      <c r="N38" s="28">
        <v>1396</v>
      </c>
      <c r="O38" s="28">
        <v>1382</v>
      </c>
      <c r="P38" s="28">
        <v>1350</v>
      </c>
      <c r="Q38" s="28">
        <v>1209</v>
      </c>
      <c r="R38" s="28">
        <v>1194</v>
      </c>
      <c r="S38" s="28">
        <v>1178</v>
      </c>
      <c r="T38" s="28">
        <v>1162</v>
      </c>
      <c r="U38" s="28">
        <v>1144</v>
      </c>
      <c r="V38" s="28">
        <v>1126</v>
      </c>
      <c r="W38" s="28">
        <v>1107</v>
      </c>
      <c r="X38" s="28">
        <v>1089</v>
      </c>
      <c r="Y38" s="28">
        <v>1069</v>
      </c>
      <c r="Z38" s="28">
        <v>1048</v>
      </c>
      <c r="AA38" s="28">
        <v>1028</v>
      </c>
      <c r="AB38" s="28">
        <v>1006</v>
      </c>
      <c r="AC38" s="28">
        <v>984</v>
      </c>
      <c r="AD38" s="28">
        <v>961</v>
      </c>
      <c r="AE38" s="28">
        <v>939</v>
      </c>
      <c r="AF38" s="28">
        <v>919</v>
      </c>
      <c r="AG38" s="28">
        <v>897</v>
      </c>
      <c r="AH38" s="28">
        <v>875</v>
      </c>
      <c r="AI38" s="28">
        <v>854</v>
      </c>
      <c r="AJ38" s="28">
        <v>831</v>
      </c>
      <c r="AK38" s="28">
        <v>808</v>
      </c>
      <c r="AL38" s="28">
        <v>785</v>
      </c>
      <c r="AM38" s="28">
        <v>763</v>
      </c>
      <c r="AN38" s="28">
        <v>742</v>
      </c>
      <c r="AO38" s="28">
        <v>720</v>
      </c>
      <c r="AP38" s="28">
        <v>699</v>
      </c>
      <c r="AQ38" s="28">
        <v>679</v>
      </c>
      <c r="AR38" s="28">
        <v>659</v>
      </c>
      <c r="AS38" s="28">
        <v>638</v>
      </c>
      <c r="AT38" s="28">
        <v>617</v>
      </c>
      <c r="AU38" s="28">
        <v>598</v>
      </c>
    </row>
    <row r="39" spans="2:47">
      <c r="B39" s="27" t="s">
        <v>398</v>
      </c>
      <c r="C39" s="28" t="s">
        <v>498</v>
      </c>
      <c r="D39" s="28">
        <v>1462</v>
      </c>
      <c r="E39" s="28">
        <v>1126</v>
      </c>
      <c r="F39" s="28">
        <v>1199</v>
      </c>
      <c r="G39" s="28">
        <v>1190</v>
      </c>
      <c r="H39" s="28">
        <v>1433</v>
      </c>
      <c r="I39" s="28">
        <v>1433</v>
      </c>
      <c r="J39" s="28">
        <v>1452</v>
      </c>
      <c r="K39" s="28">
        <v>1470</v>
      </c>
      <c r="L39" s="28">
        <v>1483</v>
      </c>
      <c r="M39" s="28">
        <v>1501</v>
      </c>
      <c r="N39" s="28">
        <v>1517</v>
      </c>
      <c r="O39" s="28">
        <v>1535</v>
      </c>
      <c r="P39" s="28">
        <v>1550</v>
      </c>
      <c r="Q39" s="28">
        <v>1571</v>
      </c>
      <c r="R39" s="28">
        <v>1592</v>
      </c>
      <c r="S39" s="28">
        <v>1606</v>
      </c>
      <c r="T39" s="28">
        <v>1616</v>
      </c>
      <c r="U39" s="28">
        <v>1624</v>
      </c>
      <c r="V39" s="28">
        <v>1631</v>
      </c>
      <c r="W39" s="28">
        <v>1631</v>
      </c>
      <c r="X39" s="28">
        <v>1634</v>
      </c>
      <c r="Y39" s="28">
        <v>1637</v>
      </c>
      <c r="Z39" s="28">
        <v>1639</v>
      </c>
      <c r="AA39" s="28">
        <v>1638</v>
      </c>
      <c r="AB39" s="28">
        <v>1636</v>
      </c>
      <c r="AC39" s="28">
        <v>1632</v>
      </c>
      <c r="AD39" s="28">
        <v>1626</v>
      </c>
      <c r="AE39" s="28">
        <v>1620</v>
      </c>
      <c r="AF39" s="28">
        <v>1613</v>
      </c>
      <c r="AG39" s="28">
        <v>1611</v>
      </c>
      <c r="AH39" s="28">
        <v>1601</v>
      </c>
      <c r="AI39" s="28">
        <v>1590</v>
      </c>
      <c r="AJ39" s="28">
        <v>1584</v>
      </c>
      <c r="AK39" s="28">
        <v>1570</v>
      </c>
      <c r="AL39" s="28">
        <v>1560</v>
      </c>
      <c r="AM39" s="28">
        <v>1545</v>
      </c>
      <c r="AN39" s="28">
        <v>1529</v>
      </c>
      <c r="AO39" s="28">
        <v>1518</v>
      </c>
      <c r="AP39" s="28">
        <v>1501</v>
      </c>
      <c r="AQ39" s="28">
        <v>1331</v>
      </c>
      <c r="AR39" s="28">
        <v>1472</v>
      </c>
      <c r="AS39" s="28">
        <v>1455</v>
      </c>
      <c r="AT39" s="28">
        <v>1443</v>
      </c>
      <c r="AU39" s="28">
        <v>1424</v>
      </c>
    </row>
    <row r="40" spans="2:47">
      <c r="B40" s="27" t="s">
        <v>442</v>
      </c>
      <c r="C40" s="28" t="s">
        <v>498</v>
      </c>
      <c r="D40" s="28">
        <v>0</v>
      </c>
      <c r="E40" s="28">
        <v>1</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row>
    <row r="41" spans="2:47">
      <c r="B41" s="27" t="s">
        <v>443</v>
      </c>
      <c r="C41" s="28" t="s">
        <v>498</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row>
    <row r="42" spans="2:47">
      <c r="B42" s="27" t="s">
        <v>444</v>
      </c>
      <c r="C42" s="28" t="s">
        <v>498</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A42" s="28">
        <v>0</v>
      </c>
      <c r="AB42" s="28">
        <v>0</v>
      </c>
      <c r="AC42" s="28">
        <v>0</v>
      </c>
      <c r="AD42" s="28">
        <v>0</v>
      </c>
      <c r="AE42" s="28">
        <v>0</v>
      </c>
      <c r="AF42" s="28">
        <v>0</v>
      </c>
      <c r="AG42" s="28">
        <v>0</v>
      </c>
      <c r="AH42" s="28">
        <v>0</v>
      </c>
      <c r="AI42" s="28">
        <v>0</v>
      </c>
      <c r="AJ42" s="28">
        <v>0</v>
      </c>
      <c r="AK42" s="28">
        <v>0</v>
      </c>
      <c r="AL42" s="28">
        <v>0</v>
      </c>
      <c r="AM42" s="28">
        <v>0</v>
      </c>
      <c r="AN42" s="28">
        <v>0</v>
      </c>
      <c r="AO42" s="28">
        <v>0</v>
      </c>
      <c r="AP42" s="28">
        <v>0</v>
      </c>
      <c r="AQ42" s="28">
        <v>0</v>
      </c>
      <c r="AR42" s="28">
        <v>0</v>
      </c>
      <c r="AS42" s="28">
        <v>0</v>
      </c>
      <c r="AT42" s="28">
        <v>0</v>
      </c>
      <c r="AU42" s="28">
        <v>0</v>
      </c>
    </row>
    <row r="43" spans="2:47">
      <c r="B43" s="27" t="s">
        <v>445</v>
      </c>
      <c r="C43" s="28" t="s">
        <v>498</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A43" s="28">
        <v>0</v>
      </c>
      <c r="AB43" s="28">
        <v>0</v>
      </c>
      <c r="AC43" s="28">
        <v>0</v>
      </c>
      <c r="AD43" s="28">
        <v>0</v>
      </c>
      <c r="AE43" s="28">
        <v>0</v>
      </c>
      <c r="AF43" s="28">
        <v>0</v>
      </c>
      <c r="AG43" s="28">
        <v>0</v>
      </c>
      <c r="AH43" s="28">
        <v>0</v>
      </c>
      <c r="AI43" s="28">
        <v>0</v>
      </c>
      <c r="AJ43" s="28">
        <v>0</v>
      </c>
      <c r="AK43" s="28">
        <v>0</v>
      </c>
      <c r="AL43" s="28">
        <v>0</v>
      </c>
      <c r="AM43" s="28">
        <v>0</v>
      </c>
      <c r="AN43" s="28">
        <v>0</v>
      </c>
      <c r="AO43" s="28">
        <v>0</v>
      </c>
      <c r="AP43" s="28">
        <v>0</v>
      </c>
      <c r="AQ43" s="28">
        <v>0</v>
      </c>
      <c r="AR43" s="28">
        <v>0</v>
      </c>
      <c r="AS43" s="28">
        <v>0</v>
      </c>
      <c r="AT43" s="28">
        <v>0</v>
      </c>
      <c r="AU43" s="28">
        <v>0</v>
      </c>
    </row>
    <row r="44" spans="2:47">
      <c r="B44" s="27" t="s">
        <v>446</v>
      </c>
      <c r="C44" s="28" t="s">
        <v>498</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A44" s="28">
        <v>0</v>
      </c>
      <c r="AB44" s="28">
        <v>0</v>
      </c>
      <c r="AC44" s="28">
        <v>0</v>
      </c>
      <c r="AD44" s="28">
        <v>0</v>
      </c>
      <c r="AE44" s="28">
        <v>0</v>
      </c>
      <c r="AF44" s="28">
        <v>0</v>
      </c>
      <c r="AG44" s="28">
        <v>0</v>
      </c>
      <c r="AH44" s="28">
        <v>0</v>
      </c>
      <c r="AI44" s="28">
        <v>0</v>
      </c>
      <c r="AJ44" s="28">
        <v>0</v>
      </c>
      <c r="AK44" s="28">
        <v>0</v>
      </c>
      <c r="AL44" s="28">
        <v>0</v>
      </c>
      <c r="AM44" s="28">
        <v>0</v>
      </c>
      <c r="AN44" s="28">
        <v>0</v>
      </c>
      <c r="AO44" s="28">
        <v>0</v>
      </c>
      <c r="AP44" s="28">
        <v>0</v>
      </c>
      <c r="AQ44" s="28">
        <v>0</v>
      </c>
      <c r="AR44" s="28">
        <v>0</v>
      </c>
      <c r="AS44" s="28">
        <v>0</v>
      </c>
      <c r="AT44" s="28">
        <v>0</v>
      </c>
      <c r="AU44" s="28">
        <v>0</v>
      </c>
    </row>
    <row r="45" spans="2:47" s="48" customFormat="1">
      <c r="B45" s="27" t="s">
        <v>501</v>
      </c>
      <c r="C45" s="30" t="s">
        <v>498</v>
      </c>
      <c r="D45" s="30">
        <f>SUM(D25:D44)</f>
        <v>63555</v>
      </c>
      <c r="E45" s="30">
        <f t="shared" ref="E45:AU45" si="1">SUM(E25:E44)</f>
        <v>65488</v>
      </c>
      <c r="F45" s="30">
        <f t="shared" si="1"/>
        <v>64460</v>
      </c>
      <c r="G45" s="30">
        <f t="shared" si="1"/>
        <v>61225</v>
      </c>
      <c r="H45" s="30">
        <f t="shared" si="1"/>
        <v>55496</v>
      </c>
      <c r="I45" s="30">
        <f t="shared" si="1"/>
        <v>56134</v>
      </c>
      <c r="J45" s="30">
        <f t="shared" si="1"/>
        <v>56026</v>
      </c>
      <c r="K45" s="30">
        <f t="shared" si="1"/>
        <v>56164</v>
      </c>
      <c r="L45" s="30">
        <f t="shared" si="1"/>
        <v>56168</v>
      </c>
      <c r="M45" s="30">
        <f t="shared" si="1"/>
        <v>56249</v>
      </c>
      <c r="N45" s="30">
        <f t="shared" si="1"/>
        <v>56131</v>
      </c>
      <c r="O45" s="30">
        <f t="shared" si="1"/>
        <v>56224</v>
      </c>
      <c r="P45" s="30">
        <f t="shared" si="1"/>
        <v>56063</v>
      </c>
      <c r="Q45" s="30">
        <f t="shared" si="1"/>
        <v>55889</v>
      </c>
      <c r="R45" s="30">
        <f t="shared" si="1"/>
        <v>56118</v>
      </c>
      <c r="S45" s="30">
        <f t="shared" si="1"/>
        <v>56286</v>
      </c>
      <c r="T45" s="30">
        <f t="shared" si="1"/>
        <v>56575</v>
      </c>
      <c r="U45" s="30">
        <f t="shared" si="1"/>
        <v>56714</v>
      </c>
      <c r="V45" s="30">
        <f t="shared" si="1"/>
        <v>56826</v>
      </c>
      <c r="W45" s="30">
        <f t="shared" si="1"/>
        <v>57029</v>
      </c>
      <c r="X45" s="30">
        <f t="shared" si="1"/>
        <v>57091</v>
      </c>
      <c r="Y45" s="30">
        <f t="shared" si="1"/>
        <v>57296</v>
      </c>
      <c r="Z45" s="30">
        <f t="shared" si="1"/>
        <v>57481</v>
      </c>
      <c r="AA45" s="30">
        <f t="shared" si="1"/>
        <v>57357</v>
      </c>
      <c r="AB45" s="30">
        <f t="shared" si="1"/>
        <v>57362</v>
      </c>
      <c r="AC45" s="30">
        <f t="shared" si="1"/>
        <v>57336</v>
      </c>
      <c r="AD45" s="30">
        <f t="shared" si="1"/>
        <v>57384</v>
      </c>
      <c r="AE45" s="30">
        <f t="shared" si="1"/>
        <v>57282</v>
      </c>
      <c r="AF45" s="30">
        <f t="shared" si="1"/>
        <v>57262</v>
      </c>
      <c r="AG45" s="30">
        <f t="shared" si="1"/>
        <v>57223</v>
      </c>
      <c r="AH45" s="30">
        <f t="shared" si="1"/>
        <v>57265</v>
      </c>
      <c r="AI45" s="30">
        <f t="shared" si="1"/>
        <v>57336</v>
      </c>
      <c r="AJ45" s="30">
        <f t="shared" si="1"/>
        <v>57181</v>
      </c>
      <c r="AK45" s="30">
        <f t="shared" si="1"/>
        <v>57124</v>
      </c>
      <c r="AL45" s="30">
        <f t="shared" si="1"/>
        <v>56950</v>
      </c>
      <c r="AM45" s="30">
        <f t="shared" si="1"/>
        <v>56886</v>
      </c>
      <c r="AN45" s="30">
        <f t="shared" si="1"/>
        <v>56853</v>
      </c>
      <c r="AO45" s="30">
        <f t="shared" si="1"/>
        <v>56588</v>
      </c>
      <c r="AP45" s="30">
        <f t="shared" si="1"/>
        <v>56570</v>
      </c>
      <c r="AQ45" s="30">
        <f t="shared" si="1"/>
        <v>56232</v>
      </c>
      <c r="AR45" s="30">
        <f t="shared" si="1"/>
        <v>56451</v>
      </c>
      <c r="AS45" s="30">
        <f t="shared" si="1"/>
        <v>56373</v>
      </c>
      <c r="AT45" s="30">
        <f t="shared" si="1"/>
        <v>56032</v>
      </c>
      <c r="AU45" s="30">
        <f t="shared" si="1"/>
        <v>55924</v>
      </c>
    </row>
    <row r="47" spans="2:47">
      <c r="B47" s="24" t="s">
        <v>503</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678</v>
      </c>
      <c r="C48" s="28" t="s">
        <v>498</v>
      </c>
      <c r="D48" s="28">
        <f>+D2-D25</f>
        <v>0</v>
      </c>
      <c r="E48" s="28">
        <f t="shared" ref="E48:AU48" si="2">+E2-E25</f>
        <v>0</v>
      </c>
      <c r="F48" s="28">
        <f t="shared" si="2"/>
        <v>0</v>
      </c>
      <c r="G48" s="28">
        <f t="shared" si="2"/>
        <v>0</v>
      </c>
      <c r="H48" s="28">
        <f t="shared" si="2"/>
        <v>0</v>
      </c>
      <c r="I48" s="28">
        <f t="shared" si="2"/>
        <v>0</v>
      </c>
      <c r="J48" s="28">
        <f t="shared" si="2"/>
        <v>0</v>
      </c>
      <c r="K48" s="28">
        <f t="shared" si="2"/>
        <v>0</v>
      </c>
      <c r="L48" s="28">
        <f t="shared" si="2"/>
        <v>0</v>
      </c>
      <c r="M48" s="28">
        <f t="shared" si="2"/>
        <v>0</v>
      </c>
      <c r="N48" s="28">
        <f t="shared" si="2"/>
        <v>0</v>
      </c>
      <c r="O48" s="28">
        <f t="shared" si="2"/>
        <v>1</v>
      </c>
      <c r="P48" s="28">
        <f t="shared" si="2"/>
        <v>37</v>
      </c>
      <c r="Q48" s="28">
        <f t="shared" si="2"/>
        <v>257</v>
      </c>
      <c r="R48" s="28">
        <f t="shared" si="2"/>
        <v>288</v>
      </c>
      <c r="S48" s="28">
        <f t="shared" si="2"/>
        <v>325</v>
      </c>
      <c r="T48" s="28">
        <f t="shared" si="2"/>
        <v>375</v>
      </c>
      <c r="U48" s="28">
        <f t="shared" si="2"/>
        <v>429</v>
      </c>
      <c r="V48" s="28">
        <f t="shared" si="2"/>
        <v>484</v>
      </c>
      <c r="W48" s="28">
        <f t="shared" si="2"/>
        <v>544</v>
      </c>
      <c r="X48" s="28">
        <f t="shared" si="2"/>
        <v>606</v>
      </c>
      <c r="Y48" s="28">
        <f t="shared" si="2"/>
        <v>672</v>
      </c>
      <c r="Z48" s="28">
        <f t="shared" si="2"/>
        <v>742</v>
      </c>
      <c r="AA48" s="28">
        <f t="shared" si="2"/>
        <v>812</v>
      </c>
      <c r="AB48" s="28">
        <f t="shared" si="2"/>
        <v>884</v>
      </c>
      <c r="AC48" s="28">
        <f t="shared" si="2"/>
        <v>959</v>
      </c>
      <c r="AD48" s="28">
        <f t="shared" si="2"/>
        <v>1038</v>
      </c>
      <c r="AE48" s="28">
        <f t="shared" si="2"/>
        <v>1124</v>
      </c>
      <c r="AF48" s="28">
        <f t="shared" si="2"/>
        <v>1208</v>
      </c>
      <c r="AG48" s="28">
        <f t="shared" si="2"/>
        <v>1301</v>
      </c>
      <c r="AH48" s="28">
        <f t="shared" si="2"/>
        <v>1398</v>
      </c>
      <c r="AI48" s="28">
        <f t="shared" si="2"/>
        <v>1496</v>
      </c>
      <c r="AJ48" s="28">
        <f t="shared" si="2"/>
        <v>1588</v>
      </c>
      <c r="AK48" s="28">
        <f t="shared" si="2"/>
        <v>1685</v>
      </c>
      <c r="AL48" s="28">
        <f t="shared" si="2"/>
        <v>1788</v>
      </c>
      <c r="AM48" s="28">
        <f t="shared" si="2"/>
        <v>1892</v>
      </c>
      <c r="AN48" s="28">
        <f t="shared" si="2"/>
        <v>2001</v>
      </c>
      <c r="AO48" s="28">
        <f t="shared" si="2"/>
        <v>2100</v>
      </c>
      <c r="AP48" s="28">
        <f t="shared" si="2"/>
        <v>2212</v>
      </c>
      <c r="AQ48" s="28">
        <f t="shared" si="2"/>
        <v>2326</v>
      </c>
      <c r="AR48" s="28">
        <f t="shared" si="2"/>
        <v>2440</v>
      </c>
      <c r="AS48" s="28">
        <f t="shared" si="2"/>
        <v>2562</v>
      </c>
      <c r="AT48" s="28">
        <f t="shared" si="2"/>
        <v>2672</v>
      </c>
      <c r="AU48" s="28">
        <f t="shared" si="2"/>
        <v>2788</v>
      </c>
    </row>
    <row r="49" spans="2:47">
      <c r="B49" s="27" t="s">
        <v>430</v>
      </c>
      <c r="C49" s="28" t="s">
        <v>498</v>
      </c>
      <c r="D49" s="28">
        <f t="shared" ref="D49:AU54" si="3">+D3-D26</f>
        <v>0</v>
      </c>
      <c r="E49" s="28">
        <f t="shared" si="3"/>
        <v>0</v>
      </c>
      <c r="F49" s="28">
        <f t="shared" si="3"/>
        <v>0</v>
      </c>
      <c r="G49" s="28">
        <f t="shared" si="3"/>
        <v>0</v>
      </c>
      <c r="H49" s="28">
        <f t="shared" si="3"/>
        <v>0</v>
      </c>
      <c r="I49" s="28">
        <f t="shared" si="3"/>
        <v>0</v>
      </c>
      <c r="J49" s="28">
        <f t="shared" si="3"/>
        <v>0</v>
      </c>
      <c r="K49" s="28">
        <f t="shared" si="3"/>
        <v>0</v>
      </c>
      <c r="L49" s="28">
        <f t="shared" si="3"/>
        <v>0</v>
      </c>
      <c r="M49" s="28">
        <f t="shared" si="3"/>
        <v>0</v>
      </c>
      <c r="N49" s="28">
        <f t="shared" si="3"/>
        <v>0</v>
      </c>
      <c r="O49" s="28">
        <f t="shared" si="3"/>
        <v>0</v>
      </c>
      <c r="P49" s="28">
        <f t="shared" si="3"/>
        <v>7</v>
      </c>
      <c r="Q49" s="28">
        <f t="shared" si="3"/>
        <v>45</v>
      </c>
      <c r="R49" s="28">
        <f t="shared" si="3"/>
        <v>58</v>
      </c>
      <c r="S49" s="28">
        <f t="shared" si="3"/>
        <v>71</v>
      </c>
      <c r="T49" s="28">
        <f t="shared" si="3"/>
        <v>86</v>
      </c>
      <c r="U49" s="28">
        <f t="shared" si="3"/>
        <v>103</v>
      </c>
      <c r="V49" s="28">
        <f t="shared" si="3"/>
        <v>121</v>
      </c>
      <c r="W49" s="28">
        <f t="shared" si="3"/>
        <v>141</v>
      </c>
      <c r="X49" s="28">
        <f t="shared" si="3"/>
        <v>160</v>
      </c>
      <c r="Y49" s="28">
        <f t="shared" si="3"/>
        <v>179</v>
      </c>
      <c r="Z49" s="28">
        <f t="shared" si="3"/>
        <v>200</v>
      </c>
      <c r="AA49" s="28">
        <f t="shared" si="3"/>
        <v>223</v>
      </c>
      <c r="AB49" s="28">
        <f t="shared" si="3"/>
        <v>247</v>
      </c>
      <c r="AC49" s="28">
        <f t="shared" si="3"/>
        <v>272</v>
      </c>
      <c r="AD49" s="28">
        <f t="shared" si="3"/>
        <v>298</v>
      </c>
      <c r="AE49" s="28">
        <f t="shared" si="3"/>
        <v>324</v>
      </c>
      <c r="AF49" s="28">
        <f t="shared" si="3"/>
        <v>351</v>
      </c>
      <c r="AG49" s="28">
        <f t="shared" si="3"/>
        <v>379</v>
      </c>
      <c r="AH49" s="28">
        <f t="shared" si="3"/>
        <v>408</v>
      </c>
      <c r="AI49" s="28">
        <f t="shared" si="3"/>
        <v>437</v>
      </c>
      <c r="AJ49" s="28">
        <f t="shared" si="3"/>
        <v>467</v>
      </c>
      <c r="AK49" s="28">
        <f t="shared" si="3"/>
        <v>498</v>
      </c>
      <c r="AL49" s="28">
        <f t="shared" si="3"/>
        <v>529</v>
      </c>
      <c r="AM49" s="28">
        <f t="shared" si="3"/>
        <v>560</v>
      </c>
      <c r="AN49" s="28">
        <f t="shared" si="3"/>
        <v>592</v>
      </c>
      <c r="AO49" s="28">
        <f t="shared" si="3"/>
        <v>624</v>
      </c>
      <c r="AP49" s="28">
        <f t="shared" si="3"/>
        <v>658</v>
      </c>
      <c r="AQ49" s="28">
        <f t="shared" si="3"/>
        <v>692</v>
      </c>
      <c r="AR49" s="28">
        <f t="shared" si="3"/>
        <v>732</v>
      </c>
      <c r="AS49" s="28">
        <f t="shared" si="3"/>
        <v>769</v>
      </c>
      <c r="AT49" s="28">
        <f t="shared" si="3"/>
        <v>806</v>
      </c>
      <c r="AU49" s="28">
        <f t="shared" si="3"/>
        <v>843</v>
      </c>
    </row>
    <row r="50" spans="2:47">
      <c r="B50" s="27" t="s">
        <v>679</v>
      </c>
      <c r="C50" s="28" t="s">
        <v>498</v>
      </c>
      <c r="D50" s="28">
        <f t="shared" si="3"/>
        <v>0</v>
      </c>
      <c r="E50" s="28">
        <f t="shared" si="3"/>
        <v>0</v>
      </c>
      <c r="F50" s="28">
        <f t="shared" si="3"/>
        <v>0</v>
      </c>
      <c r="G50" s="28">
        <f t="shared" si="3"/>
        <v>0</v>
      </c>
      <c r="H50" s="28">
        <f t="shared" si="3"/>
        <v>0</v>
      </c>
      <c r="I50" s="28">
        <f t="shared" si="3"/>
        <v>0</v>
      </c>
      <c r="J50" s="28">
        <f t="shared" si="3"/>
        <v>0</v>
      </c>
      <c r="K50" s="28">
        <f t="shared" si="3"/>
        <v>0</v>
      </c>
      <c r="L50" s="28">
        <f t="shared" si="3"/>
        <v>0</v>
      </c>
      <c r="M50" s="28">
        <f t="shared" si="3"/>
        <v>0</v>
      </c>
      <c r="N50" s="28">
        <f t="shared" si="3"/>
        <v>0</v>
      </c>
      <c r="O50" s="28">
        <f t="shared" si="3"/>
        <v>0</v>
      </c>
      <c r="P50" s="28">
        <f t="shared" si="3"/>
        <v>0</v>
      </c>
      <c r="Q50" s="28">
        <f t="shared" si="3"/>
        <v>0</v>
      </c>
      <c r="R50" s="28">
        <f t="shared" si="3"/>
        <v>0</v>
      </c>
      <c r="S50" s="28">
        <f t="shared" si="3"/>
        <v>0</v>
      </c>
      <c r="T50" s="28">
        <f t="shared" si="3"/>
        <v>0</v>
      </c>
      <c r="U50" s="28">
        <f t="shared" si="3"/>
        <v>0</v>
      </c>
      <c r="V50" s="28">
        <f t="shared" si="3"/>
        <v>0</v>
      </c>
      <c r="W50" s="28">
        <f t="shared" si="3"/>
        <v>0</v>
      </c>
      <c r="X50" s="28">
        <f t="shared" si="3"/>
        <v>0</v>
      </c>
      <c r="Y50" s="28">
        <f t="shared" si="3"/>
        <v>0</v>
      </c>
      <c r="Z50" s="28">
        <f t="shared" si="3"/>
        <v>0</v>
      </c>
      <c r="AA50" s="28">
        <f t="shared" si="3"/>
        <v>0</v>
      </c>
      <c r="AB50" s="28">
        <f t="shared" si="3"/>
        <v>0</v>
      </c>
      <c r="AC50" s="28">
        <f t="shared" si="3"/>
        <v>0</v>
      </c>
      <c r="AD50" s="28">
        <f t="shared" si="3"/>
        <v>0</v>
      </c>
      <c r="AE50" s="28">
        <f t="shared" si="3"/>
        <v>0</v>
      </c>
      <c r="AF50" s="28">
        <f t="shared" si="3"/>
        <v>0</v>
      </c>
      <c r="AG50" s="28">
        <f t="shared" si="3"/>
        <v>0</v>
      </c>
      <c r="AH50" s="28">
        <f t="shared" si="3"/>
        <v>0</v>
      </c>
      <c r="AI50" s="28">
        <f t="shared" si="3"/>
        <v>0</v>
      </c>
      <c r="AJ50" s="28">
        <f t="shared" si="3"/>
        <v>0</v>
      </c>
      <c r="AK50" s="28">
        <f t="shared" si="3"/>
        <v>0</v>
      </c>
      <c r="AL50" s="28">
        <f t="shared" si="3"/>
        <v>0</v>
      </c>
      <c r="AM50" s="28">
        <f t="shared" si="3"/>
        <v>0</v>
      </c>
      <c r="AN50" s="28">
        <f t="shared" si="3"/>
        <v>0</v>
      </c>
      <c r="AO50" s="28">
        <f t="shared" si="3"/>
        <v>0</v>
      </c>
      <c r="AP50" s="28">
        <f t="shared" si="3"/>
        <v>0</v>
      </c>
      <c r="AQ50" s="28">
        <f t="shared" si="3"/>
        <v>0</v>
      </c>
      <c r="AR50" s="28">
        <f t="shared" si="3"/>
        <v>0</v>
      </c>
      <c r="AS50" s="28">
        <f t="shared" si="3"/>
        <v>0</v>
      </c>
      <c r="AT50" s="28">
        <f t="shared" si="3"/>
        <v>0</v>
      </c>
      <c r="AU50" s="28">
        <f t="shared" si="3"/>
        <v>0</v>
      </c>
    </row>
    <row r="51" spans="2:47">
      <c r="B51" s="27" t="s">
        <v>397</v>
      </c>
      <c r="C51" s="28" t="s">
        <v>498</v>
      </c>
      <c r="D51" s="28">
        <f t="shared" si="3"/>
        <v>0</v>
      </c>
      <c r="E51" s="28">
        <f t="shared" si="3"/>
        <v>0</v>
      </c>
      <c r="F51" s="28">
        <f t="shared" si="3"/>
        <v>0</v>
      </c>
      <c r="G51" s="28">
        <f t="shared" si="3"/>
        <v>0</v>
      </c>
      <c r="H51" s="28">
        <f t="shared" si="3"/>
        <v>0</v>
      </c>
      <c r="I51" s="28">
        <f t="shared" si="3"/>
        <v>0</v>
      </c>
      <c r="J51" s="28">
        <f t="shared" si="3"/>
        <v>0</v>
      </c>
      <c r="K51" s="28">
        <f t="shared" si="3"/>
        <v>0</v>
      </c>
      <c r="L51" s="28">
        <f t="shared" si="3"/>
        <v>0</v>
      </c>
      <c r="M51" s="28">
        <f t="shared" si="3"/>
        <v>0</v>
      </c>
      <c r="N51" s="28">
        <f t="shared" si="3"/>
        <v>0</v>
      </c>
      <c r="O51" s="28">
        <f t="shared" si="3"/>
        <v>0</v>
      </c>
      <c r="P51" s="28">
        <f t="shared" si="3"/>
        <v>0</v>
      </c>
      <c r="Q51" s="28">
        <f t="shared" si="3"/>
        <v>0</v>
      </c>
      <c r="R51" s="28">
        <f t="shared" si="3"/>
        <v>0</v>
      </c>
      <c r="S51" s="28">
        <f t="shared" si="3"/>
        <v>0</v>
      </c>
      <c r="T51" s="28">
        <f t="shared" si="3"/>
        <v>1</v>
      </c>
      <c r="U51" s="28">
        <f t="shared" si="3"/>
        <v>1</v>
      </c>
      <c r="V51" s="28">
        <f t="shared" si="3"/>
        <v>2</v>
      </c>
      <c r="W51" s="28">
        <f t="shared" si="3"/>
        <v>1</v>
      </c>
      <c r="X51" s="28">
        <f t="shared" si="3"/>
        <v>2</v>
      </c>
      <c r="Y51" s="28">
        <f t="shared" si="3"/>
        <v>2</v>
      </c>
      <c r="Z51" s="28">
        <f t="shared" si="3"/>
        <v>2</v>
      </c>
      <c r="AA51" s="28">
        <f t="shared" si="3"/>
        <v>3</v>
      </c>
      <c r="AB51" s="28">
        <f t="shared" si="3"/>
        <v>4</v>
      </c>
      <c r="AC51" s="28">
        <f t="shared" si="3"/>
        <v>3</v>
      </c>
      <c r="AD51" s="28">
        <f t="shared" si="3"/>
        <v>4</v>
      </c>
      <c r="AE51" s="28">
        <f t="shared" si="3"/>
        <v>4</v>
      </c>
      <c r="AF51" s="28">
        <f t="shared" si="3"/>
        <v>5</v>
      </c>
      <c r="AG51" s="28">
        <f t="shared" si="3"/>
        <v>5</v>
      </c>
      <c r="AH51" s="28">
        <f t="shared" si="3"/>
        <v>6</v>
      </c>
      <c r="AI51" s="28">
        <f t="shared" si="3"/>
        <v>7</v>
      </c>
      <c r="AJ51" s="28">
        <f t="shared" si="3"/>
        <v>6</v>
      </c>
      <c r="AK51" s="28">
        <f t="shared" si="3"/>
        <v>8</v>
      </c>
      <c r="AL51" s="28">
        <f t="shared" si="3"/>
        <v>8</v>
      </c>
      <c r="AM51" s="28">
        <f t="shared" si="3"/>
        <v>9</v>
      </c>
      <c r="AN51" s="28">
        <f t="shared" si="3"/>
        <v>9</v>
      </c>
      <c r="AO51" s="28">
        <f t="shared" si="3"/>
        <v>10</v>
      </c>
      <c r="AP51" s="28">
        <f t="shared" si="3"/>
        <v>10</v>
      </c>
      <c r="AQ51" s="28">
        <f t="shared" si="3"/>
        <v>11</v>
      </c>
      <c r="AR51" s="28">
        <f t="shared" si="3"/>
        <v>11</v>
      </c>
      <c r="AS51" s="28">
        <f t="shared" si="3"/>
        <v>12</v>
      </c>
      <c r="AT51" s="28">
        <f t="shared" si="3"/>
        <v>13</v>
      </c>
      <c r="AU51" s="28">
        <f t="shared" si="3"/>
        <v>13</v>
      </c>
    </row>
    <row r="52" spans="2:47">
      <c r="B52" s="27" t="s">
        <v>432</v>
      </c>
      <c r="C52" s="28" t="s">
        <v>498</v>
      </c>
      <c r="D52" s="28">
        <f t="shared" si="3"/>
        <v>0</v>
      </c>
      <c r="E52" s="28">
        <f t="shared" si="3"/>
        <v>0</v>
      </c>
      <c r="F52" s="28">
        <f t="shared" si="3"/>
        <v>0</v>
      </c>
      <c r="G52" s="28">
        <f t="shared" si="3"/>
        <v>0</v>
      </c>
      <c r="H52" s="28">
        <f t="shared" si="3"/>
        <v>0</v>
      </c>
      <c r="I52" s="28">
        <f t="shared" si="3"/>
        <v>0</v>
      </c>
      <c r="J52" s="28">
        <f t="shared" si="3"/>
        <v>0</v>
      </c>
      <c r="K52" s="28">
        <f t="shared" si="3"/>
        <v>0</v>
      </c>
      <c r="L52" s="28">
        <f t="shared" si="3"/>
        <v>0</v>
      </c>
      <c r="M52" s="28">
        <f t="shared" si="3"/>
        <v>0</v>
      </c>
      <c r="N52" s="28">
        <f t="shared" si="3"/>
        <v>1</v>
      </c>
      <c r="O52" s="28">
        <f t="shared" si="3"/>
        <v>1</v>
      </c>
      <c r="P52" s="28">
        <f t="shared" si="3"/>
        <v>4</v>
      </c>
      <c r="Q52" s="28">
        <f t="shared" si="3"/>
        <v>38</v>
      </c>
      <c r="R52" s="28">
        <f t="shared" si="3"/>
        <v>45</v>
      </c>
      <c r="S52" s="28">
        <f t="shared" si="3"/>
        <v>55</v>
      </c>
      <c r="T52" s="28">
        <f t="shared" si="3"/>
        <v>81</v>
      </c>
      <c r="U52" s="28">
        <f t="shared" si="3"/>
        <v>108</v>
      </c>
      <c r="V52" s="28">
        <f t="shared" si="3"/>
        <v>138</v>
      </c>
      <c r="W52" s="28">
        <f t="shared" si="3"/>
        <v>169</v>
      </c>
      <c r="X52" s="28">
        <f t="shared" si="3"/>
        <v>200</v>
      </c>
      <c r="Y52" s="28">
        <f t="shared" si="3"/>
        <v>235</v>
      </c>
      <c r="Z52" s="28">
        <f t="shared" si="3"/>
        <v>273</v>
      </c>
      <c r="AA52" s="28">
        <f t="shared" si="3"/>
        <v>308</v>
      </c>
      <c r="AB52" s="28">
        <f t="shared" si="3"/>
        <v>348</v>
      </c>
      <c r="AC52" s="28">
        <f t="shared" si="3"/>
        <v>388</v>
      </c>
      <c r="AD52" s="28">
        <f t="shared" si="3"/>
        <v>431</v>
      </c>
      <c r="AE52" s="28">
        <f t="shared" si="3"/>
        <v>477</v>
      </c>
      <c r="AF52" s="28">
        <f t="shared" si="3"/>
        <v>519</v>
      </c>
      <c r="AG52" s="28">
        <f t="shared" si="3"/>
        <v>569</v>
      </c>
      <c r="AH52" s="28">
        <f t="shared" si="3"/>
        <v>620</v>
      </c>
      <c r="AI52" s="28">
        <f t="shared" si="3"/>
        <v>672</v>
      </c>
      <c r="AJ52" s="28">
        <f t="shared" si="3"/>
        <v>719</v>
      </c>
      <c r="AK52" s="28">
        <f t="shared" si="3"/>
        <v>771</v>
      </c>
      <c r="AL52" s="28">
        <f t="shared" si="3"/>
        <v>828</v>
      </c>
      <c r="AM52" s="28">
        <f t="shared" si="3"/>
        <v>885</v>
      </c>
      <c r="AN52" s="28">
        <f t="shared" si="3"/>
        <v>943</v>
      </c>
      <c r="AO52" s="28">
        <f t="shared" si="3"/>
        <v>992</v>
      </c>
      <c r="AP52" s="28">
        <f t="shared" si="3"/>
        <v>1053</v>
      </c>
      <c r="AQ52" s="28">
        <f t="shared" si="3"/>
        <v>1116</v>
      </c>
      <c r="AR52" s="28">
        <f t="shared" si="3"/>
        <v>1181</v>
      </c>
      <c r="AS52" s="28">
        <f t="shared" si="3"/>
        <v>1245</v>
      </c>
      <c r="AT52" s="28">
        <f t="shared" si="3"/>
        <v>1297</v>
      </c>
      <c r="AU52" s="28">
        <f t="shared" si="3"/>
        <v>1364</v>
      </c>
    </row>
    <row r="53" spans="2:47">
      <c r="B53" s="27" t="s">
        <v>385</v>
      </c>
      <c r="C53" s="28" t="s">
        <v>498</v>
      </c>
      <c r="D53" s="28">
        <f t="shared" si="3"/>
        <v>0</v>
      </c>
      <c r="E53" s="28">
        <f t="shared" si="3"/>
        <v>0</v>
      </c>
      <c r="F53" s="28">
        <f t="shared" si="3"/>
        <v>0</v>
      </c>
      <c r="G53" s="28">
        <f t="shared" si="3"/>
        <v>0</v>
      </c>
      <c r="H53" s="28">
        <f t="shared" si="3"/>
        <v>0</v>
      </c>
      <c r="I53" s="28">
        <f t="shared" si="3"/>
        <v>0</v>
      </c>
      <c r="J53" s="28">
        <f t="shared" si="3"/>
        <v>0</v>
      </c>
      <c r="K53" s="28">
        <f t="shared" si="3"/>
        <v>0</v>
      </c>
      <c r="L53" s="28">
        <f t="shared" si="3"/>
        <v>0</v>
      </c>
      <c r="M53" s="28">
        <f t="shared" si="3"/>
        <v>-1</v>
      </c>
      <c r="N53" s="52">
        <f t="shared" si="3"/>
        <v>-2</v>
      </c>
      <c r="O53" s="28">
        <f t="shared" si="3"/>
        <v>-5</v>
      </c>
      <c r="P53" s="28">
        <f>+P7-P30</f>
        <v>-137</v>
      </c>
      <c r="Q53" s="28">
        <f t="shared" si="3"/>
        <v>-855</v>
      </c>
      <c r="R53" s="28">
        <f t="shared" si="3"/>
        <v>-999</v>
      </c>
      <c r="S53" s="28">
        <f t="shared" si="3"/>
        <v>-1164</v>
      </c>
      <c r="T53" s="28">
        <f t="shared" si="3"/>
        <v>-1387</v>
      </c>
      <c r="U53" s="28">
        <f t="shared" si="3"/>
        <v>-1629</v>
      </c>
      <c r="V53" s="28">
        <f t="shared" si="3"/>
        <v>-1882</v>
      </c>
      <c r="W53" s="28">
        <f t="shared" si="3"/>
        <v>-2149</v>
      </c>
      <c r="X53" s="28">
        <f t="shared" si="3"/>
        <v>-2423</v>
      </c>
      <c r="Y53" s="28">
        <f t="shared" si="3"/>
        <v>-2713</v>
      </c>
      <c r="Z53" s="28">
        <f t="shared" si="3"/>
        <v>-3014</v>
      </c>
      <c r="AA53" s="28">
        <f t="shared" si="3"/>
        <v>-3333</v>
      </c>
      <c r="AB53" s="28">
        <f t="shared" si="3"/>
        <v>-3660</v>
      </c>
      <c r="AC53" s="28">
        <f t="shared" si="3"/>
        <v>-3997</v>
      </c>
      <c r="AD53" s="28">
        <f t="shared" si="3"/>
        <v>-4349</v>
      </c>
      <c r="AE53" s="28">
        <f t="shared" si="3"/>
        <v>-4719</v>
      </c>
      <c r="AF53" s="28">
        <f t="shared" si="3"/>
        <v>-5094</v>
      </c>
      <c r="AG53" s="28">
        <f t="shared" si="3"/>
        <v>-5495</v>
      </c>
      <c r="AH53" s="28">
        <f t="shared" si="3"/>
        <v>-5907</v>
      </c>
      <c r="AI53" s="28">
        <f t="shared" si="3"/>
        <v>-6329</v>
      </c>
      <c r="AJ53" s="28">
        <f t="shared" si="3"/>
        <v>-6735</v>
      </c>
      <c r="AK53" s="28">
        <f t="shared" si="3"/>
        <v>-7161</v>
      </c>
      <c r="AL53" s="28">
        <f t="shared" si="3"/>
        <v>-7606</v>
      </c>
      <c r="AM53" s="28">
        <f t="shared" si="3"/>
        <v>-8051</v>
      </c>
      <c r="AN53" s="28">
        <f t="shared" si="3"/>
        <v>-8518</v>
      </c>
      <c r="AO53" s="28">
        <f t="shared" si="3"/>
        <v>-8949</v>
      </c>
      <c r="AP53" s="28">
        <f t="shared" si="3"/>
        <v>-9427</v>
      </c>
      <c r="AQ53" s="28">
        <f t="shared" si="3"/>
        <v>-9817</v>
      </c>
      <c r="AR53" s="28">
        <f t="shared" si="3"/>
        <v>-10410</v>
      </c>
      <c r="AS53" s="28">
        <f t="shared" si="3"/>
        <v>-10915</v>
      </c>
      <c r="AT53" s="28">
        <f t="shared" si="3"/>
        <v>-11376</v>
      </c>
      <c r="AU53" s="28">
        <f t="shared" si="3"/>
        <v>-11870</v>
      </c>
    </row>
    <row r="54" spans="2:47">
      <c r="B54" s="27" t="s">
        <v>434</v>
      </c>
      <c r="C54" s="28" t="s">
        <v>498</v>
      </c>
      <c r="D54" s="28">
        <f t="shared" si="3"/>
        <v>0</v>
      </c>
      <c r="E54" s="28">
        <f t="shared" si="3"/>
        <v>0</v>
      </c>
      <c r="F54" s="28">
        <f t="shared" si="3"/>
        <v>0</v>
      </c>
      <c r="G54" s="28">
        <f t="shared" si="3"/>
        <v>0</v>
      </c>
      <c r="H54" s="28">
        <f t="shared" si="3"/>
        <v>0</v>
      </c>
      <c r="I54" s="28">
        <f t="shared" si="3"/>
        <v>0</v>
      </c>
      <c r="J54" s="28">
        <f t="shared" si="3"/>
        <v>0</v>
      </c>
      <c r="K54" s="28">
        <f t="shared" si="3"/>
        <v>0</v>
      </c>
      <c r="L54" s="28">
        <f t="shared" si="3"/>
        <v>0</v>
      </c>
      <c r="M54" s="28">
        <f t="shared" si="3"/>
        <v>1</v>
      </c>
      <c r="N54" s="28">
        <f t="shared" si="3"/>
        <v>1</v>
      </c>
      <c r="O54" s="28">
        <f t="shared" si="3"/>
        <v>3</v>
      </c>
      <c r="P54" s="28">
        <f t="shared" si="3"/>
        <v>29</v>
      </c>
      <c r="Q54" s="28">
        <f t="shared" si="3"/>
        <v>168</v>
      </c>
      <c r="R54" s="28">
        <f t="shared" si="3"/>
        <v>193</v>
      </c>
      <c r="S54" s="28">
        <f t="shared" si="3"/>
        <v>225</v>
      </c>
      <c r="T54" s="28">
        <f t="shared" si="3"/>
        <v>281</v>
      </c>
      <c r="U54" s="28">
        <f t="shared" si="3"/>
        <v>339</v>
      </c>
      <c r="V54" s="28">
        <f t="shared" si="3"/>
        <v>400</v>
      </c>
      <c r="W54" s="28">
        <f t="shared" si="3"/>
        <v>467</v>
      </c>
      <c r="X54" s="28">
        <f t="shared" si="3"/>
        <v>532</v>
      </c>
      <c r="Y54" s="28">
        <f t="shared" si="3"/>
        <v>606</v>
      </c>
      <c r="Z54" s="28">
        <f t="shared" si="3"/>
        <v>679</v>
      </c>
      <c r="AA54" s="28">
        <f t="shared" si="3"/>
        <v>757</v>
      </c>
      <c r="AB54" s="28">
        <f t="shared" si="3"/>
        <v>836</v>
      </c>
      <c r="AC54" s="28">
        <f t="shared" si="3"/>
        <v>917</v>
      </c>
      <c r="AD54" s="28">
        <f t="shared" si="3"/>
        <v>1001</v>
      </c>
      <c r="AE54" s="28">
        <f t="shared" si="3"/>
        <v>1095</v>
      </c>
      <c r="AF54" s="28">
        <f t="shared" si="3"/>
        <v>1182</v>
      </c>
      <c r="AG54" s="28">
        <f t="shared" si="3"/>
        <v>1279</v>
      </c>
      <c r="AH54" s="28">
        <f t="shared" si="3"/>
        <v>1383</v>
      </c>
      <c r="AI54" s="28">
        <f t="shared" si="3"/>
        <v>1487</v>
      </c>
      <c r="AJ54" s="28">
        <f t="shared" si="3"/>
        <v>1582</v>
      </c>
      <c r="AK54" s="28">
        <f t="shared" si="3"/>
        <v>1688</v>
      </c>
      <c r="AL54" s="28">
        <f t="shared" si="3"/>
        <v>1800</v>
      </c>
      <c r="AM54" s="28">
        <f t="shared" ref="AM54:AU54" si="4">+AM8-AM31</f>
        <v>1909</v>
      </c>
      <c r="AN54" s="28">
        <f t="shared" si="4"/>
        <v>2027</v>
      </c>
      <c r="AO54" s="28">
        <f t="shared" si="4"/>
        <v>2128</v>
      </c>
      <c r="AP54" s="28">
        <f t="shared" si="4"/>
        <v>2251</v>
      </c>
      <c r="AQ54" s="28">
        <f t="shared" si="4"/>
        <v>2370</v>
      </c>
      <c r="AR54" s="28">
        <f t="shared" si="4"/>
        <v>2497</v>
      </c>
      <c r="AS54" s="28">
        <f t="shared" si="4"/>
        <v>2626</v>
      </c>
      <c r="AT54" s="28">
        <f t="shared" si="4"/>
        <v>2733</v>
      </c>
      <c r="AU54" s="28">
        <f t="shared" si="4"/>
        <v>2858</v>
      </c>
    </row>
    <row r="55" spans="2:47">
      <c r="B55" s="27" t="s">
        <v>435</v>
      </c>
      <c r="C55" s="28" t="s">
        <v>498</v>
      </c>
      <c r="D55" s="28">
        <f t="shared" ref="D55:AU60" si="5">+D9-D32</f>
        <v>0</v>
      </c>
      <c r="E55" s="28">
        <f t="shared" si="5"/>
        <v>0</v>
      </c>
      <c r="F55" s="28">
        <f t="shared" si="5"/>
        <v>0</v>
      </c>
      <c r="G55" s="28">
        <f t="shared" si="5"/>
        <v>0</v>
      </c>
      <c r="H55" s="28">
        <f t="shared" si="5"/>
        <v>0</v>
      </c>
      <c r="I55" s="28">
        <f t="shared" si="5"/>
        <v>0</v>
      </c>
      <c r="J55" s="28">
        <f t="shared" si="5"/>
        <v>0</v>
      </c>
      <c r="K55" s="28">
        <f t="shared" si="5"/>
        <v>0</v>
      </c>
      <c r="L55" s="28">
        <f t="shared" si="5"/>
        <v>0</v>
      </c>
      <c r="M55" s="28">
        <f t="shared" si="5"/>
        <v>1</v>
      </c>
      <c r="N55" s="28">
        <f t="shared" si="5"/>
        <v>4</v>
      </c>
      <c r="O55" s="28">
        <f t="shared" si="5"/>
        <v>11</v>
      </c>
      <c r="P55" s="28">
        <f t="shared" si="5"/>
        <v>24</v>
      </c>
      <c r="Q55" s="28">
        <f t="shared" si="5"/>
        <v>52</v>
      </c>
      <c r="R55" s="28">
        <f t="shared" si="5"/>
        <v>55</v>
      </c>
      <c r="S55" s="28">
        <f t="shared" si="5"/>
        <v>58</v>
      </c>
      <c r="T55" s="28">
        <f t="shared" si="5"/>
        <v>60</v>
      </c>
      <c r="U55" s="28">
        <f t="shared" si="5"/>
        <v>64</v>
      </c>
      <c r="V55" s="28">
        <f t="shared" si="5"/>
        <v>66</v>
      </c>
      <c r="W55" s="28">
        <f t="shared" si="5"/>
        <v>70</v>
      </c>
      <c r="X55" s="28">
        <f t="shared" si="5"/>
        <v>74</v>
      </c>
      <c r="Y55" s="28">
        <f t="shared" si="5"/>
        <v>77</v>
      </c>
      <c r="Z55" s="28">
        <f t="shared" si="5"/>
        <v>81</v>
      </c>
      <c r="AA55" s="28">
        <f t="shared" si="5"/>
        <v>85</v>
      </c>
      <c r="AB55" s="28">
        <f t="shared" si="5"/>
        <v>89</v>
      </c>
      <c r="AC55" s="28">
        <f t="shared" si="5"/>
        <v>94</v>
      </c>
      <c r="AD55" s="28">
        <f t="shared" si="5"/>
        <v>98</v>
      </c>
      <c r="AE55" s="28">
        <f t="shared" si="5"/>
        <v>102</v>
      </c>
      <c r="AF55" s="28">
        <f t="shared" si="5"/>
        <v>107</v>
      </c>
      <c r="AG55" s="28">
        <f t="shared" si="5"/>
        <v>112</v>
      </c>
      <c r="AH55" s="28">
        <f t="shared" si="5"/>
        <v>117</v>
      </c>
      <c r="AI55" s="28">
        <f t="shared" si="5"/>
        <v>122</v>
      </c>
      <c r="AJ55" s="28">
        <f t="shared" si="5"/>
        <v>128</v>
      </c>
      <c r="AK55" s="28">
        <f t="shared" si="5"/>
        <v>133</v>
      </c>
      <c r="AL55" s="28">
        <f t="shared" si="5"/>
        <v>140</v>
      </c>
      <c r="AM55" s="28">
        <f t="shared" si="5"/>
        <v>145</v>
      </c>
      <c r="AN55" s="28">
        <f t="shared" si="5"/>
        <v>151</v>
      </c>
      <c r="AO55" s="28">
        <f t="shared" si="5"/>
        <v>157</v>
      </c>
      <c r="AP55" s="28">
        <f t="shared" si="5"/>
        <v>163</v>
      </c>
      <c r="AQ55" s="28">
        <f t="shared" si="5"/>
        <v>163</v>
      </c>
      <c r="AR55" s="28">
        <f t="shared" si="5"/>
        <v>176</v>
      </c>
      <c r="AS55" s="28">
        <f t="shared" si="5"/>
        <v>182</v>
      </c>
      <c r="AT55" s="28">
        <f t="shared" si="5"/>
        <v>189</v>
      </c>
      <c r="AU55" s="28">
        <f t="shared" si="5"/>
        <v>196</v>
      </c>
    </row>
    <row r="56" spans="2:47">
      <c r="B56" s="27" t="s">
        <v>680</v>
      </c>
      <c r="C56" s="28" t="s">
        <v>498</v>
      </c>
      <c r="D56" s="28">
        <f t="shared" si="5"/>
        <v>0</v>
      </c>
      <c r="E56" s="28">
        <f t="shared" si="5"/>
        <v>0</v>
      </c>
      <c r="F56" s="28">
        <f t="shared" si="5"/>
        <v>0</v>
      </c>
      <c r="G56" s="28">
        <f t="shared" si="5"/>
        <v>0</v>
      </c>
      <c r="H56" s="28">
        <f t="shared" si="5"/>
        <v>0</v>
      </c>
      <c r="I56" s="28">
        <f t="shared" si="5"/>
        <v>0</v>
      </c>
      <c r="J56" s="28">
        <f t="shared" si="5"/>
        <v>0</v>
      </c>
      <c r="K56" s="28">
        <f t="shared" si="5"/>
        <v>0</v>
      </c>
      <c r="L56" s="28">
        <f t="shared" si="5"/>
        <v>0</v>
      </c>
      <c r="M56" s="28">
        <f t="shared" si="5"/>
        <v>0</v>
      </c>
      <c r="N56" s="28">
        <f t="shared" si="5"/>
        <v>0</v>
      </c>
      <c r="O56" s="28">
        <f t="shared" si="5"/>
        <v>0</v>
      </c>
      <c r="P56" s="28">
        <f t="shared" si="5"/>
        <v>48</v>
      </c>
      <c r="Q56" s="28">
        <f t="shared" si="5"/>
        <v>265</v>
      </c>
      <c r="R56" s="28">
        <f t="shared" si="5"/>
        <v>334</v>
      </c>
      <c r="S56" s="28">
        <f t="shared" si="5"/>
        <v>406</v>
      </c>
      <c r="T56" s="28">
        <f t="shared" si="5"/>
        <v>482</v>
      </c>
      <c r="U56" s="28">
        <f t="shared" si="5"/>
        <v>567</v>
      </c>
      <c r="V56" s="28">
        <f t="shared" si="5"/>
        <v>656</v>
      </c>
      <c r="W56" s="28">
        <f t="shared" si="5"/>
        <v>748</v>
      </c>
      <c r="X56" s="28">
        <f t="shared" si="5"/>
        <v>844</v>
      </c>
      <c r="Y56" s="28">
        <f t="shared" si="5"/>
        <v>940</v>
      </c>
      <c r="Z56" s="28">
        <f t="shared" si="5"/>
        <v>1041</v>
      </c>
      <c r="AA56" s="28">
        <f t="shared" si="5"/>
        <v>1153</v>
      </c>
      <c r="AB56" s="28">
        <f t="shared" si="5"/>
        <v>1266</v>
      </c>
      <c r="AC56" s="28">
        <f t="shared" si="5"/>
        <v>1385</v>
      </c>
      <c r="AD56" s="28">
        <f t="shared" si="5"/>
        <v>1507</v>
      </c>
      <c r="AE56" s="28">
        <f t="shared" si="5"/>
        <v>1627</v>
      </c>
      <c r="AF56" s="28">
        <f t="shared" si="5"/>
        <v>1760</v>
      </c>
      <c r="AG56" s="28">
        <f t="shared" si="5"/>
        <v>1893</v>
      </c>
      <c r="AH56" s="28">
        <f t="shared" si="5"/>
        <v>2029</v>
      </c>
      <c r="AI56" s="28">
        <f t="shared" si="5"/>
        <v>2168</v>
      </c>
      <c r="AJ56" s="28">
        <f t="shared" si="5"/>
        <v>2312</v>
      </c>
      <c r="AK56" s="28">
        <f t="shared" si="5"/>
        <v>2453</v>
      </c>
      <c r="AL56" s="28">
        <f t="shared" si="5"/>
        <v>2598</v>
      </c>
      <c r="AM56" s="28">
        <f t="shared" si="5"/>
        <v>2744</v>
      </c>
      <c r="AN56" s="28">
        <f t="shared" si="5"/>
        <v>2896</v>
      </c>
      <c r="AO56" s="28">
        <f t="shared" si="5"/>
        <v>3044</v>
      </c>
      <c r="AP56" s="28">
        <f t="shared" si="5"/>
        <v>3196</v>
      </c>
      <c r="AQ56" s="28">
        <f t="shared" si="5"/>
        <v>3348</v>
      </c>
      <c r="AR56" s="28">
        <f t="shared" si="5"/>
        <v>3505</v>
      </c>
      <c r="AS56" s="28">
        <f t="shared" si="5"/>
        <v>3659</v>
      </c>
      <c r="AT56" s="28">
        <f t="shared" si="5"/>
        <v>3812</v>
      </c>
      <c r="AU56" s="28">
        <f t="shared" si="5"/>
        <v>3965</v>
      </c>
    </row>
    <row r="57" spans="2:47">
      <c r="B57" s="27" t="s">
        <v>437</v>
      </c>
      <c r="C57" s="28" t="s">
        <v>498</v>
      </c>
      <c r="D57" s="28">
        <f t="shared" si="5"/>
        <v>0</v>
      </c>
      <c r="E57" s="28">
        <f t="shared" si="5"/>
        <v>0</v>
      </c>
      <c r="F57" s="28">
        <f t="shared" si="5"/>
        <v>0</v>
      </c>
      <c r="G57" s="28">
        <f t="shared" si="5"/>
        <v>0</v>
      </c>
      <c r="H57" s="28">
        <f t="shared" si="5"/>
        <v>0</v>
      </c>
      <c r="I57" s="28">
        <f t="shared" si="5"/>
        <v>0</v>
      </c>
      <c r="J57" s="28">
        <f t="shared" si="5"/>
        <v>0</v>
      </c>
      <c r="K57" s="28">
        <f t="shared" si="5"/>
        <v>0</v>
      </c>
      <c r="L57" s="28">
        <f t="shared" si="5"/>
        <v>0</v>
      </c>
      <c r="M57" s="28">
        <f t="shared" si="5"/>
        <v>0</v>
      </c>
      <c r="N57" s="28">
        <f t="shared" si="5"/>
        <v>0</v>
      </c>
      <c r="O57" s="28">
        <f t="shared" si="5"/>
        <v>0</v>
      </c>
      <c r="P57" s="28">
        <f t="shared" si="5"/>
        <v>0</v>
      </c>
      <c r="Q57" s="28">
        <f t="shared" si="5"/>
        <v>0</v>
      </c>
      <c r="R57" s="28">
        <f t="shared" si="5"/>
        <v>0</v>
      </c>
      <c r="S57" s="28">
        <f t="shared" si="5"/>
        <v>0</v>
      </c>
      <c r="T57" s="28">
        <f t="shared" si="5"/>
        <v>0</v>
      </c>
      <c r="U57" s="28">
        <f t="shared" si="5"/>
        <v>0</v>
      </c>
      <c r="V57" s="28">
        <f t="shared" si="5"/>
        <v>0</v>
      </c>
      <c r="W57" s="28">
        <f t="shared" si="5"/>
        <v>0</v>
      </c>
      <c r="X57" s="28">
        <f t="shared" si="5"/>
        <v>0</v>
      </c>
      <c r="Y57" s="28">
        <f t="shared" si="5"/>
        <v>0</v>
      </c>
      <c r="Z57" s="28">
        <f t="shared" si="5"/>
        <v>0</v>
      </c>
      <c r="AA57" s="28">
        <f t="shared" si="5"/>
        <v>0</v>
      </c>
      <c r="AB57" s="28">
        <f t="shared" si="5"/>
        <v>0</v>
      </c>
      <c r="AC57" s="28">
        <f t="shared" si="5"/>
        <v>0</v>
      </c>
      <c r="AD57" s="28">
        <f t="shared" si="5"/>
        <v>0</v>
      </c>
      <c r="AE57" s="28">
        <f t="shared" si="5"/>
        <v>0</v>
      </c>
      <c r="AF57" s="28">
        <f t="shared" si="5"/>
        <v>0</v>
      </c>
      <c r="AG57" s="28">
        <f t="shared" si="5"/>
        <v>0</v>
      </c>
      <c r="AH57" s="28">
        <f t="shared" si="5"/>
        <v>0</v>
      </c>
      <c r="AI57" s="28">
        <f t="shared" si="5"/>
        <v>0</v>
      </c>
      <c r="AJ57" s="28">
        <f t="shared" si="5"/>
        <v>0</v>
      </c>
      <c r="AK57" s="28">
        <f t="shared" si="5"/>
        <v>0</v>
      </c>
      <c r="AL57" s="28">
        <f t="shared" si="5"/>
        <v>0</v>
      </c>
      <c r="AM57" s="28">
        <f t="shared" si="5"/>
        <v>0</v>
      </c>
      <c r="AN57" s="28">
        <f t="shared" si="5"/>
        <v>0</v>
      </c>
      <c r="AO57" s="28">
        <f t="shared" si="5"/>
        <v>0</v>
      </c>
      <c r="AP57" s="28">
        <f t="shared" si="5"/>
        <v>0</v>
      </c>
      <c r="AQ57" s="28">
        <f t="shared" si="5"/>
        <v>0</v>
      </c>
      <c r="AR57" s="28">
        <f t="shared" si="5"/>
        <v>0</v>
      </c>
      <c r="AS57" s="28">
        <f t="shared" si="5"/>
        <v>0</v>
      </c>
      <c r="AT57" s="28">
        <f t="shared" si="5"/>
        <v>0</v>
      </c>
      <c r="AU57" s="28">
        <f t="shared" si="5"/>
        <v>0</v>
      </c>
    </row>
    <row r="58" spans="2:47">
      <c r="B58" s="27" t="s">
        <v>438</v>
      </c>
      <c r="C58" s="28" t="s">
        <v>498</v>
      </c>
      <c r="D58" s="28">
        <f t="shared" si="5"/>
        <v>0</v>
      </c>
      <c r="E58" s="28">
        <f t="shared" si="5"/>
        <v>0</v>
      </c>
      <c r="F58" s="28">
        <f t="shared" si="5"/>
        <v>0</v>
      </c>
      <c r="G58" s="28">
        <f t="shared" si="5"/>
        <v>0</v>
      </c>
      <c r="H58" s="28">
        <f t="shared" si="5"/>
        <v>0</v>
      </c>
      <c r="I58" s="28">
        <f t="shared" si="5"/>
        <v>0</v>
      </c>
      <c r="J58" s="28">
        <f t="shared" si="5"/>
        <v>0</v>
      </c>
      <c r="K58" s="28">
        <f t="shared" si="5"/>
        <v>0</v>
      </c>
      <c r="L58" s="28">
        <f t="shared" si="5"/>
        <v>0</v>
      </c>
      <c r="M58" s="28">
        <f t="shared" si="5"/>
        <v>0</v>
      </c>
      <c r="N58" s="28">
        <f t="shared" si="5"/>
        <v>0</v>
      </c>
      <c r="O58" s="28">
        <f t="shared" si="5"/>
        <v>0</v>
      </c>
      <c r="P58" s="28">
        <f t="shared" si="5"/>
        <v>0</v>
      </c>
      <c r="Q58" s="28">
        <f t="shared" si="5"/>
        <v>0</v>
      </c>
      <c r="R58" s="28">
        <f t="shared" si="5"/>
        <v>0</v>
      </c>
      <c r="S58" s="28">
        <f t="shared" si="5"/>
        <v>0</v>
      </c>
      <c r="T58" s="28">
        <f t="shared" si="5"/>
        <v>0</v>
      </c>
      <c r="U58" s="28">
        <f t="shared" si="5"/>
        <v>0</v>
      </c>
      <c r="V58" s="28">
        <f t="shared" si="5"/>
        <v>0</v>
      </c>
      <c r="W58" s="28">
        <f t="shared" si="5"/>
        <v>0</v>
      </c>
      <c r="X58" s="28">
        <f t="shared" si="5"/>
        <v>0</v>
      </c>
      <c r="Y58" s="28">
        <f t="shared" si="5"/>
        <v>0</v>
      </c>
      <c r="Z58" s="28">
        <f t="shared" si="5"/>
        <v>0</v>
      </c>
      <c r="AA58" s="28">
        <f t="shared" si="5"/>
        <v>0</v>
      </c>
      <c r="AB58" s="28">
        <f t="shared" si="5"/>
        <v>0</v>
      </c>
      <c r="AC58" s="28">
        <f t="shared" si="5"/>
        <v>0</v>
      </c>
      <c r="AD58" s="28">
        <f t="shared" si="5"/>
        <v>0</v>
      </c>
      <c r="AE58" s="28">
        <f t="shared" si="5"/>
        <v>0</v>
      </c>
      <c r="AF58" s="28">
        <f t="shared" si="5"/>
        <v>0</v>
      </c>
      <c r="AG58" s="28">
        <f t="shared" si="5"/>
        <v>0</v>
      </c>
      <c r="AH58" s="28">
        <f t="shared" si="5"/>
        <v>0</v>
      </c>
      <c r="AI58" s="28">
        <f t="shared" si="5"/>
        <v>0</v>
      </c>
      <c r="AJ58" s="28">
        <f t="shared" si="5"/>
        <v>0</v>
      </c>
      <c r="AK58" s="28">
        <f t="shared" si="5"/>
        <v>0</v>
      </c>
      <c r="AL58" s="28">
        <f t="shared" si="5"/>
        <v>0</v>
      </c>
      <c r="AM58" s="28">
        <f t="shared" si="5"/>
        <v>0</v>
      </c>
      <c r="AN58" s="28">
        <f t="shared" si="5"/>
        <v>0</v>
      </c>
      <c r="AO58" s="28">
        <f t="shared" si="5"/>
        <v>0</v>
      </c>
      <c r="AP58" s="28">
        <f t="shared" si="5"/>
        <v>0</v>
      </c>
      <c r="AQ58" s="28">
        <f t="shared" si="5"/>
        <v>0</v>
      </c>
      <c r="AR58" s="28">
        <f t="shared" si="5"/>
        <v>0</v>
      </c>
      <c r="AS58" s="28">
        <f t="shared" si="5"/>
        <v>0</v>
      </c>
      <c r="AT58" s="28">
        <f t="shared" si="5"/>
        <v>0</v>
      </c>
      <c r="AU58" s="28">
        <f t="shared" si="5"/>
        <v>0</v>
      </c>
    </row>
    <row r="59" spans="2:47">
      <c r="B59" s="27" t="s">
        <v>439</v>
      </c>
      <c r="C59" s="28" t="s">
        <v>498</v>
      </c>
      <c r="D59" s="28">
        <f t="shared" si="5"/>
        <v>0</v>
      </c>
      <c r="E59" s="28">
        <f t="shared" si="5"/>
        <v>0</v>
      </c>
      <c r="F59" s="28">
        <f t="shared" si="5"/>
        <v>0</v>
      </c>
      <c r="G59" s="28">
        <f t="shared" si="5"/>
        <v>0</v>
      </c>
      <c r="H59" s="28">
        <f t="shared" si="5"/>
        <v>0</v>
      </c>
      <c r="I59" s="28">
        <f t="shared" si="5"/>
        <v>0</v>
      </c>
      <c r="J59" s="28">
        <f t="shared" si="5"/>
        <v>0</v>
      </c>
      <c r="K59" s="28">
        <f t="shared" si="5"/>
        <v>0</v>
      </c>
      <c r="L59" s="28">
        <f t="shared" si="5"/>
        <v>0</v>
      </c>
      <c r="M59" s="28">
        <f t="shared" si="5"/>
        <v>0</v>
      </c>
      <c r="N59" s="28">
        <f t="shared" si="5"/>
        <v>0</v>
      </c>
      <c r="O59" s="28">
        <f t="shared" si="5"/>
        <v>0</v>
      </c>
      <c r="P59" s="28">
        <f t="shared" si="5"/>
        <v>0</v>
      </c>
      <c r="Q59" s="28">
        <f t="shared" si="5"/>
        <v>0</v>
      </c>
      <c r="R59" s="28">
        <f t="shared" si="5"/>
        <v>0</v>
      </c>
      <c r="S59" s="28">
        <f t="shared" si="5"/>
        <v>0</v>
      </c>
      <c r="T59" s="28">
        <f t="shared" si="5"/>
        <v>0</v>
      </c>
      <c r="U59" s="28">
        <f t="shared" si="5"/>
        <v>0</v>
      </c>
      <c r="V59" s="28">
        <f t="shared" si="5"/>
        <v>0</v>
      </c>
      <c r="W59" s="28">
        <f t="shared" si="5"/>
        <v>0</v>
      </c>
      <c r="X59" s="28">
        <f t="shared" si="5"/>
        <v>0</v>
      </c>
      <c r="Y59" s="28">
        <f t="shared" si="5"/>
        <v>0</v>
      </c>
      <c r="Z59" s="28">
        <f t="shared" si="5"/>
        <v>0</v>
      </c>
      <c r="AA59" s="28">
        <f t="shared" si="5"/>
        <v>0</v>
      </c>
      <c r="AB59" s="28">
        <f t="shared" si="5"/>
        <v>0</v>
      </c>
      <c r="AC59" s="28">
        <f t="shared" si="5"/>
        <v>0</v>
      </c>
      <c r="AD59" s="28">
        <f t="shared" si="5"/>
        <v>0</v>
      </c>
      <c r="AE59" s="28">
        <f t="shared" si="5"/>
        <v>0</v>
      </c>
      <c r="AF59" s="28">
        <f t="shared" si="5"/>
        <v>0</v>
      </c>
      <c r="AG59" s="28">
        <f t="shared" si="5"/>
        <v>0</v>
      </c>
      <c r="AH59" s="28">
        <f t="shared" si="5"/>
        <v>0</v>
      </c>
      <c r="AI59" s="28">
        <f t="shared" si="5"/>
        <v>0</v>
      </c>
      <c r="AJ59" s="28">
        <f t="shared" si="5"/>
        <v>0</v>
      </c>
      <c r="AK59" s="28">
        <f t="shared" si="5"/>
        <v>0</v>
      </c>
      <c r="AL59" s="28">
        <f t="shared" si="5"/>
        <v>0</v>
      </c>
      <c r="AM59" s="28">
        <f t="shared" si="5"/>
        <v>0</v>
      </c>
      <c r="AN59" s="28">
        <f t="shared" si="5"/>
        <v>0</v>
      </c>
      <c r="AO59" s="28">
        <f t="shared" si="5"/>
        <v>0</v>
      </c>
      <c r="AP59" s="28">
        <f t="shared" si="5"/>
        <v>0</v>
      </c>
      <c r="AQ59" s="28">
        <f t="shared" si="5"/>
        <v>0</v>
      </c>
      <c r="AR59" s="28">
        <f t="shared" si="5"/>
        <v>0</v>
      </c>
      <c r="AS59" s="28">
        <f t="shared" si="5"/>
        <v>0</v>
      </c>
      <c r="AT59" s="28">
        <f t="shared" si="5"/>
        <v>0</v>
      </c>
      <c r="AU59" s="28">
        <f t="shared" si="5"/>
        <v>0</v>
      </c>
    </row>
    <row r="60" spans="2:47">
      <c r="B60" s="27" t="s">
        <v>391</v>
      </c>
      <c r="C60" s="28" t="s">
        <v>498</v>
      </c>
      <c r="D60" s="28">
        <f t="shared" si="5"/>
        <v>0</v>
      </c>
      <c r="E60" s="28">
        <f t="shared" si="5"/>
        <v>0</v>
      </c>
      <c r="F60" s="28">
        <f t="shared" si="5"/>
        <v>0</v>
      </c>
      <c r="G60" s="28">
        <f t="shared" si="5"/>
        <v>0</v>
      </c>
      <c r="H60" s="28">
        <f t="shared" si="5"/>
        <v>0</v>
      </c>
      <c r="I60" s="28">
        <f t="shared" si="5"/>
        <v>0</v>
      </c>
      <c r="J60" s="28">
        <f t="shared" si="5"/>
        <v>0</v>
      </c>
      <c r="K60" s="28">
        <f t="shared" si="5"/>
        <v>0</v>
      </c>
      <c r="L60" s="28">
        <f t="shared" si="5"/>
        <v>0</v>
      </c>
      <c r="M60" s="28">
        <f t="shared" si="5"/>
        <v>0</v>
      </c>
      <c r="N60" s="28">
        <f t="shared" si="5"/>
        <v>0</v>
      </c>
      <c r="O60" s="28">
        <f t="shared" si="5"/>
        <v>0</v>
      </c>
      <c r="P60" s="28">
        <f t="shared" si="5"/>
        <v>0</v>
      </c>
      <c r="Q60" s="28">
        <f t="shared" si="5"/>
        <v>0</v>
      </c>
      <c r="R60" s="28">
        <f t="shared" si="5"/>
        <v>0</v>
      </c>
      <c r="S60" s="28">
        <f t="shared" si="5"/>
        <v>0</v>
      </c>
      <c r="T60" s="28">
        <f t="shared" si="5"/>
        <v>0</v>
      </c>
      <c r="U60" s="28">
        <f t="shared" si="5"/>
        <v>0</v>
      </c>
      <c r="V60" s="28">
        <f t="shared" si="5"/>
        <v>0</v>
      </c>
      <c r="W60" s="28">
        <f t="shared" si="5"/>
        <v>0</v>
      </c>
      <c r="X60" s="28">
        <f t="shared" si="5"/>
        <v>0</v>
      </c>
      <c r="Y60" s="28">
        <f t="shared" si="5"/>
        <v>0</v>
      </c>
      <c r="Z60" s="28">
        <f t="shared" si="5"/>
        <v>0</v>
      </c>
      <c r="AA60" s="28">
        <f t="shared" si="5"/>
        <v>0</v>
      </c>
      <c r="AB60" s="28">
        <f t="shared" si="5"/>
        <v>0</v>
      </c>
      <c r="AC60" s="28">
        <f t="shared" si="5"/>
        <v>0</v>
      </c>
      <c r="AD60" s="28">
        <f t="shared" si="5"/>
        <v>0</v>
      </c>
      <c r="AE60" s="28">
        <f t="shared" si="5"/>
        <v>0</v>
      </c>
      <c r="AF60" s="28">
        <f t="shared" si="5"/>
        <v>0</v>
      </c>
      <c r="AG60" s="28">
        <f t="shared" si="5"/>
        <v>0</v>
      </c>
      <c r="AH60" s="28">
        <f t="shared" si="5"/>
        <v>0</v>
      </c>
      <c r="AI60" s="28">
        <f t="shared" si="5"/>
        <v>0</v>
      </c>
      <c r="AJ60" s="28">
        <f t="shared" si="5"/>
        <v>0</v>
      </c>
      <c r="AK60" s="28">
        <f t="shared" si="5"/>
        <v>0</v>
      </c>
      <c r="AL60" s="28">
        <f t="shared" si="5"/>
        <v>0</v>
      </c>
      <c r="AM60" s="28">
        <f t="shared" ref="AM60:AU60" si="6">+AM14-AM37</f>
        <v>0</v>
      </c>
      <c r="AN60" s="28">
        <f t="shared" si="6"/>
        <v>0</v>
      </c>
      <c r="AO60" s="28">
        <f t="shared" si="6"/>
        <v>0</v>
      </c>
      <c r="AP60" s="28">
        <f t="shared" si="6"/>
        <v>0</v>
      </c>
      <c r="AQ60" s="28">
        <f t="shared" si="6"/>
        <v>0</v>
      </c>
      <c r="AR60" s="28">
        <f t="shared" si="6"/>
        <v>0</v>
      </c>
      <c r="AS60" s="28">
        <f t="shared" si="6"/>
        <v>0</v>
      </c>
      <c r="AT60" s="28">
        <f t="shared" si="6"/>
        <v>0</v>
      </c>
      <c r="AU60" s="28">
        <f t="shared" si="6"/>
        <v>0</v>
      </c>
    </row>
    <row r="61" spans="2:47">
      <c r="B61" s="27" t="s">
        <v>440</v>
      </c>
      <c r="C61" s="28" t="s">
        <v>498</v>
      </c>
      <c r="D61" s="28">
        <f t="shared" ref="D61:AU66" si="7">+D15-D38</f>
        <v>0</v>
      </c>
      <c r="E61" s="28">
        <f t="shared" si="7"/>
        <v>0</v>
      </c>
      <c r="F61" s="28">
        <f t="shared" si="7"/>
        <v>0</v>
      </c>
      <c r="G61" s="28">
        <f t="shared" si="7"/>
        <v>0</v>
      </c>
      <c r="H61" s="28">
        <f t="shared" si="7"/>
        <v>0</v>
      </c>
      <c r="I61" s="28">
        <f t="shared" si="7"/>
        <v>0</v>
      </c>
      <c r="J61" s="28">
        <f t="shared" si="7"/>
        <v>0</v>
      </c>
      <c r="K61" s="28">
        <f t="shared" si="7"/>
        <v>0</v>
      </c>
      <c r="L61" s="28">
        <f t="shared" si="7"/>
        <v>0</v>
      </c>
      <c r="M61" s="28">
        <f t="shared" si="7"/>
        <v>0</v>
      </c>
      <c r="N61" s="28">
        <f t="shared" si="7"/>
        <v>0</v>
      </c>
      <c r="O61" s="28">
        <f t="shared" si="7"/>
        <v>0</v>
      </c>
      <c r="P61" s="28">
        <f t="shared" si="7"/>
        <v>18</v>
      </c>
      <c r="Q61" s="28">
        <f t="shared" si="7"/>
        <v>144</v>
      </c>
      <c r="R61" s="28">
        <f t="shared" si="7"/>
        <v>153</v>
      </c>
      <c r="S61" s="28">
        <f t="shared" si="7"/>
        <v>161</v>
      </c>
      <c r="T61" s="28">
        <f t="shared" si="7"/>
        <v>170</v>
      </c>
      <c r="U61" s="28">
        <f t="shared" si="7"/>
        <v>180</v>
      </c>
      <c r="V61" s="28">
        <f t="shared" si="7"/>
        <v>190</v>
      </c>
      <c r="W61" s="28">
        <f t="shared" si="7"/>
        <v>200</v>
      </c>
      <c r="X61" s="28">
        <f t="shared" si="7"/>
        <v>209</v>
      </c>
      <c r="Y61" s="28">
        <f t="shared" si="7"/>
        <v>220</v>
      </c>
      <c r="Z61" s="28">
        <f t="shared" si="7"/>
        <v>231</v>
      </c>
      <c r="AA61" s="28">
        <f t="shared" si="7"/>
        <v>242</v>
      </c>
      <c r="AB61" s="28">
        <f t="shared" si="7"/>
        <v>253</v>
      </c>
      <c r="AC61" s="28">
        <f t="shared" si="7"/>
        <v>265</v>
      </c>
      <c r="AD61" s="28">
        <f t="shared" si="7"/>
        <v>277</v>
      </c>
      <c r="AE61" s="28">
        <f t="shared" si="7"/>
        <v>289</v>
      </c>
      <c r="AF61" s="28">
        <f t="shared" si="7"/>
        <v>302</v>
      </c>
      <c r="AG61" s="28">
        <f t="shared" si="7"/>
        <v>315</v>
      </c>
      <c r="AH61" s="28">
        <f t="shared" si="7"/>
        <v>329</v>
      </c>
      <c r="AI61" s="28">
        <f t="shared" si="7"/>
        <v>342</v>
      </c>
      <c r="AJ61" s="28">
        <f t="shared" si="7"/>
        <v>357</v>
      </c>
      <c r="AK61" s="28">
        <f t="shared" si="7"/>
        <v>370</v>
      </c>
      <c r="AL61" s="28">
        <f t="shared" si="7"/>
        <v>384</v>
      </c>
      <c r="AM61" s="28">
        <f t="shared" si="7"/>
        <v>398</v>
      </c>
      <c r="AN61" s="28">
        <f t="shared" si="7"/>
        <v>413</v>
      </c>
      <c r="AO61" s="28">
        <f t="shared" si="7"/>
        <v>428</v>
      </c>
      <c r="AP61" s="28">
        <f t="shared" si="7"/>
        <v>444</v>
      </c>
      <c r="AQ61" s="28">
        <f t="shared" si="7"/>
        <v>459</v>
      </c>
      <c r="AR61" s="28">
        <f t="shared" si="7"/>
        <v>475</v>
      </c>
      <c r="AS61" s="28">
        <f t="shared" si="7"/>
        <v>492</v>
      </c>
      <c r="AT61" s="28">
        <f t="shared" si="7"/>
        <v>508</v>
      </c>
      <c r="AU61" s="28">
        <f t="shared" si="7"/>
        <v>524</v>
      </c>
    </row>
    <row r="62" spans="2:47">
      <c r="B62" s="27" t="s">
        <v>398</v>
      </c>
      <c r="C62" s="28" t="s">
        <v>498</v>
      </c>
      <c r="D62" s="28">
        <f t="shared" si="7"/>
        <v>0</v>
      </c>
      <c r="E62" s="28">
        <f t="shared" si="7"/>
        <v>0</v>
      </c>
      <c r="F62" s="28">
        <f t="shared" si="7"/>
        <v>0</v>
      </c>
      <c r="G62" s="28">
        <f t="shared" si="7"/>
        <v>0</v>
      </c>
      <c r="H62" s="28">
        <f t="shared" si="7"/>
        <v>0</v>
      </c>
      <c r="I62" s="28">
        <f t="shared" si="7"/>
        <v>0</v>
      </c>
      <c r="J62" s="28">
        <f t="shared" si="7"/>
        <v>0</v>
      </c>
      <c r="K62" s="28">
        <f t="shared" si="7"/>
        <v>0</v>
      </c>
      <c r="L62" s="28">
        <f t="shared" si="7"/>
        <v>0</v>
      </c>
      <c r="M62" s="28">
        <f t="shared" si="7"/>
        <v>-1</v>
      </c>
      <c r="N62" s="28">
        <f>+N16-N39</f>
        <v>-3</v>
      </c>
      <c r="O62" s="28">
        <f t="shared" si="7"/>
        <v>-7</v>
      </c>
      <c r="P62" s="28">
        <f t="shared" si="7"/>
        <v>-16</v>
      </c>
      <c r="Q62" s="28">
        <f t="shared" si="7"/>
        <v>-26</v>
      </c>
      <c r="R62" s="28">
        <f t="shared" si="7"/>
        <v>-26</v>
      </c>
      <c r="S62" s="28">
        <f t="shared" si="7"/>
        <v>-20</v>
      </c>
      <c r="T62" s="28">
        <f t="shared" si="7"/>
        <v>-11</v>
      </c>
      <c r="U62" s="28">
        <f t="shared" si="7"/>
        <v>-2</v>
      </c>
      <c r="V62" s="28">
        <f t="shared" si="7"/>
        <v>9</v>
      </c>
      <c r="W62" s="28">
        <f t="shared" si="7"/>
        <v>19</v>
      </c>
      <c r="X62" s="28">
        <f t="shared" si="7"/>
        <v>31</v>
      </c>
      <c r="Y62" s="28">
        <f t="shared" si="7"/>
        <v>43</v>
      </c>
      <c r="Z62" s="28">
        <f t="shared" si="7"/>
        <v>56</v>
      </c>
      <c r="AA62" s="28">
        <f t="shared" si="7"/>
        <v>69</v>
      </c>
      <c r="AB62" s="28">
        <f t="shared" si="7"/>
        <v>83</v>
      </c>
      <c r="AC62" s="28">
        <f t="shared" si="7"/>
        <v>97</v>
      </c>
      <c r="AD62" s="28">
        <f t="shared" si="7"/>
        <v>112</v>
      </c>
      <c r="AE62" s="28">
        <f t="shared" si="7"/>
        <v>128</v>
      </c>
      <c r="AF62" s="28">
        <f t="shared" si="7"/>
        <v>143</v>
      </c>
      <c r="AG62" s="28">
        <f t="shared" si="7"/>
        <v>161</v>
      </c>
      <c r="AH62" s="28">
        <f t="shared" si="7"/>
        <v>178</v>
      </c>
      <c r="AI62" s="28">
        <f t="shared" si="7"/>
        <v>195</v>
      </c>
      <c r="AJ62" s="28">
        <f t="shared" si="7"/>
        <v>212</v>
      </c>
      <c r="AK62" s="28">
        <f t="shared" si="7"/>
        <v>230</v>
      </c>
      <c r="AL62" s="28">
        <f t="shared" si="7"/>
        <v>250</v>
      </c>
      <c r="AM62" s="28">
        <f t="shared" si="7"/>
        <v>267</v>
      </c>
      <c r="AN62" s="28">
        <f t="shared" si="7"/>
        <v>285</v>
      </c>
      <c r="AO62" s="28">
        <f t="shared" si="7"/>
        <v>306</v>
      </c>
      <c r="AP62" s="28">
        <f t="shared" si="7"/>
        <v>325</v>
      </c>
      <c r="AQ62" s="28">
        <f t="shared" si="7"/>
        <v>202</v>
      </c>
      <c r="AR62" s="28">
        <f t="shared" si="7"/>
        <v>366</v>
      </c>
      <c r="AS62" s="28">
        <f t="shared" si="7"/>
        <v>385</v>
      </c>
      <c r="AT62" s="28">
        <f t="shared" si="7"/>
        <v>408</v>
      </c>
      <c r="AU62" s="28">
        <f t="shared" si="7"/>
        <v>428</v>
      </c>
    </row>
    <row r="63" spans="2:47">
      <c r="B63" s="27" t="s">
        <v>442</v>
      </c>
      <c r="C63" s="28" t="s">
        <v>498</v>
      </c>
      <c r="D63" s="28">
        <f t="shared" si="7"/>
        <v>0</v>
      </c>
      <c r="E63" s="28">
        <f t="shared" si="7"/>
        <v>0</v>
      </c>
      <c r="F63" s="28">
        <f t="shared" si="7"/>
        <v>0</v>
      </c>
      <c r="G63" s="28">
        <f t="shared" si="7"/>
        <v>0</v>
      </c>
      <c r="H63" s="28">
        <f t="shared" si="7"/>
        <v>0</v>
      </c>
      <c r="I63" s="28">
        <f t="shared" si="7"/>
        <v>0</v>
      </c>
      <c r="J63" s="28">
        <f t="shared" si="7"/>
        <v>0</v>
      </c>
      <c r="K63" s="28">
        <f t="shared" si="7"/>
        <v>0</v>
      </c>
      <c r="L63" s="28">
        <f t="shared" si="7"/>
        <v>0</v>
      </c>
      <c r="M63" s="28">
        <f t="shared" si="7"/>
        <v>0</v>
      </c>
      <c r="N63" s="28">
        <f t="shared" si="7"/>
        <v>0</v>
      </c>
      <c r="O63" s="28">
        <f t="shared" si="7"/>
        <v>0</v>
      </c>
      <c r="P63" s="28">
        <f t="shared" si="7"/>
        <v>0</v>
      </c>
      <c r="Q63" s="28">
        <f t="shared" si="7"/>
        <v>0</v>
      </c>
      <c r="R63" s="28">
        <f t="shared" si="7"/>
        <v>0</v>
      </c>
      <c r="S63" s="28">
        <f t="shared" si="7"/>
        <v>0</v>
      </c>
      <c r="T63" s="28">
        <f t="shared" si="7"/>
        <v>0</v>
      </c>
      <c r="U63" s="28">
        <f t="shared" si="7"/>
        <v>0</v>
      </c>
      <c r="V63" s="28">
        <f t="shared" si="7"/>
        <v>0</v>
      </c>
      <c r="W63" s="28">
        <f t="shared" si="7"/>
        <v>0</v>
      </c>
      <c r="X63" s="28">
        <f t="shared" si="7"/>
        <v>0</v>
      </c>
      <c r="Y63" s="28">
        <f t="shared" si="7"/>
        <v>0</v>
      </c>
      <c r="Z63" s="28">
        <f t="shared" si="7"/>
        <v>0</v>
      </c>
      <c r="AA63" s="28">
        <f t="shared" si="7"/>
        <v>0</v>
      </c>
      <c r="AB63" s="28">
        <f t="shared" si="7"/>
        <v>0</v>
      </c>
      <c r="AC63" s="28">
        <f t="shared" si="7"/>
        <v>0</v>
      </c>
      <c r="AD63" s="28">
        <f t="shared" si="7"/>
        <v>0</v>
      </c>
      <c r="AE63" s="28">
        <f t="shared" si="7"/>
        <v>0</v>
      </c>
      <c r="AF63" s="28">
        <f t="shared" si="7"/>
        <v>0</v>
      </c>
      <c r="AG63" s="28">
        <f t="shared" si="7"/>
        <v>0</v>
      </c>
      <c r="AH63" s="28">
        <f t="shared" si="7"/>
        <v>0</v>
      </c>
      <c r="AI63" s="28">
        <f t="shared" si="7"/>
        <v>0</v>
      </c>
      <c r="AJ63" s="28">
        <f t="shared" si="7"/>
        <v>0</v>
      </c>
      <c r="AK63" s="28">
        <f t="shared" si="7"/>
        <v>0</v>
      </c>
      <c r="AL63" s="28">
        <f t="shared" si="7"/>
        <v>0</v>
      </c>
      <c r="AM63" s="28">
        <f t="shared" si="7"/>
        <v>0</v>
      </c>
      <c r="AN63" s="28">
        <f t="shared" si="7"/>
        <v>0</v>
      </c>
      <c r="AO63" s="28">
        <f t="shared" si="7"/>
        <v>0</v>
      </c>
      <c r="AP63" s="28">
        <f t="shared" si="7"/>
        <v>0</v>
      </c>
      <c r="AQ63" s="28">
        <f t="shared" si="7"/>
        <v>0</v>
      </c>
      <c r="AR63" s="28">
        <f t="shared" si="7"/>
        <v>0</v>
      </c>
      <c r="AS63" s="28">
        <f t="shared" si="7"/>
        <v>0</v>
      </c>
      <c r="AT63" s="28">
        <f t="shared" si="7"/>
        <v>0</v>
      </c>
      <c r="AU63" s="28">
        <f t="shared" si="7"/>
        <v>0</v>
      </c>
    </row>
    <row r="64" spans="2:47">
      <c r="B64" s="27" t="s">
        <v>443</v>
      </c>
      <c r="C64" s="28" t="s">
        <v>498</v>
      </c>
      <c r="D64" s="28">
        <f t="shared" si="7"/>
        <v>0</v>
      </c>
      <c r="E64" s="28">
        <f t="shared" si="7"/>
        <v>0</v>
      </c>
      <c r="F64" s="28">
        <f t="shared" si="7"/>
        <v>0</v>
      </c>
      <c r="G64" s="28">
        <f t="shared" si="7"/>
        <v>0</v>
      </c>
      <c r="H64" s="28">
        <f t="shared" si="7"/>
        <v>0</v>
      </c>
      <c r="I64" s="28">
        <f t="shared" si="7"/>
        <v>0</v>
      </c>
      <c r="J64" s="28">
        <f t="shared" si="7"/>
        <v>0</v>
      </c>
      <c r="K64" s="28">
        <f t="shared" si="7"/>
        <v>0</v>
      </c>
      <c r="L64" s="28">
        <f t="shared" si="7"/>
        <v>0</v>
      </c>
      <c r="M64" s="28">
        <f t="shared" si="7"/>
        <v>0</v>
      </c>
      <c r="N64" s="28">
        <f t="shared" si="7"/>
        <v>0</v>
      </c>
      <c r="O64" s="28">
        <f t="shared" si="7"/>
        <v>0</v>
      </c>
      <c r="P64" s="28">
        <f t="shared" si="7"/>
        <v>0</v>
      </c>
      <c r="Q64" s="28">
        <f t="shared" si="7"/>
        <v>0</v>
      </c>
      <c r="R64" s="28">
        <f t="shared" si="7"/>
        <v>0</v>
      </c>
      <c r="S64" s="28">
        <f t="shared" si="7"/>
        <v>0</v>
      </c>
      <c r="T64" s="28">
        <f t="shared" si="7"/>
        <v>0</v>
      </c>
      <c r="U64" s="28">
        <f t="shared" si="7"/>
        <v>0</v>
      </c>
      <c r="V64" s="28">
        <f t="shared" si="7"/>
        <v>0</v>
      </c>
      <c r="W64" s="28">
        <f t="shared" si="7"/>
        <v>0</v>
      </c>
      <c r="X64" s="28">
        <f t="shared" si="7"/>
        <v>0</v>
      </c>
      <c r="Y64" s="28">
        <f t="shared" si="7"/>
        <v>0</v>
      </c>
      <c r="Z64" s="28">
        <f t="shared" si="7"/>
        <v>0</v>
      </c>
      <c r="AA64" s="28">
        <f t="shared" si="7"/>
        <v>0</v>
      </c>
      <c r="AB64" s="28">
        <f t="shared" si="7"/>
        <v>0</v>
      </c>
      <c r="AC64" s="28">
        <f t="shared" si="7"/>
        <v>0</v>
      </c>
      <c r="AD64" s="28">
        <f t="shared" si="7"/>
        <v>0</v>
      </c>
      <c r="AE64" s="28">
        <f t="shared" si="7"/>
        <v>0</v>
      </c>
      <c r="AF64" s="28">
        <f t="shared" si="7"/>
        <v>0</v>
      </c>
      <c r="AG64" s="28">
        <f t="shared" si="7"/>
        <v>0</v>
      </c>
      <c r="AH64" s="28">
        <f t="shared" si="7"/>
        <v>0</v>
      </c>
      <c r="AI64" s="28">
        <f t="shared" si="7"/>
        <v>0</v>
      </c>
      <c r="AJ64" s="28">
        <f t="shared" si="7"/>
        <v>0</v>
      </c>
      <c r="AK64" s="28">
        <f t="shared" si="7"/>
        <v>0</v>
      </c>
      <c r="AL64" s="28">
        <f t="shared" si="7"/>
        <v>0</v>
      </c>
      <c r="AM64" s="28">
        <f t="shared" si="7"/>
        <v>0</v>
      </c>
      <c r="AN64" s="28">
        <f t="shared" si="7"/>
        <v>0</v>
      </c>
      <c r="AO64" s="28">
        <f t="shared" si="7"/>
        <v>0</v>
      </c>
      <c r="AP64" s="28">
        <f t="shared" si="7"/>
        <v>0</v>
      </c>
      <c r="AQ64" s="28">
        <f t="shared" si="7"/>
        <v>0</v>
      </c>
      <c r="AR64" s="28">
        <f t="shared" si="7"/>
        <v>0</v>
      </c>
      <c r="AS64" s="28">
        <f t="shared" si="7"/>
        <v>0</v>
      </c>
      <c r="AT64" s="28">
        <f t="shared" si="7"/>
        <v>0</v>
      </c>
      <c r="AU64" s="28">
        <f t="shared" si="7"/>
        <v>0</v>
      </c>
    </row>
    <row r="65" spans="2:47">
      <c r="B65" s="27" t="s">
        <v>444</v>
      </c>
      <c r="C65" s="28" t="s">
        <v>498</v>
      </c>
      <c r="D65" s="28">
        <f t="shared" si="7"/>
        <v>0</v>
      </c>
      <c r="E65" s="28">
        <f t="shared" si="7"/>
        <v>0</v>
      </c>
      <c r="F65" s="28">
        <f t="shared" si="7"/>
        <v>0</v>
      </c>
      <c r="G65" s="28">
        <f t="shared" si="7"/>
        <v>0</v>
      </c>
      <c r="H65" s="28">
        <f t="shared" si="7"/>
        <v>0</v>
      </c>
      <c r="I65" s="28">
        <f t="shared" si="7"/>
        <v>0</v>
      </c>
      <c r="J65" s="28">
        <f t="shared" si="7"/>
        <v>0</v>
      </c>
      <c r="K65" s="28">
        <f t="shared" si="7"/>
        <v>0</v>
      </c>
      <c r="L65" s="28">
        <f t="shared" si="7"/>
        <v>0</v>
      </c>
      <c r="M65" s="28">
        <f t="shared" si="7"/>
        <v>0</v>
      </c>
      <c r="N65" s="28">
        <f t="shared" si="7"/>
        <v>0</v>
      </c>
      <c r="O65" s="28">
        <f t="shared" si="7"/>
        <v>0</v>
      </c>
      <c r="P65" s="28">
        <f t="shared" si="7"/>
        <v>0</v>
      </c>
      <c r="Q65" s="28">
        <f t="shared" si="7"/>
        <v>0</v>
      </c>
      <c r="R65" s="28">
        <f t="shared" si="7"/>
        <v>0</v>
      </c>
      <c r="S65" s="28">
        <f t="shared" si="7"/>
        <v>0</v>
      </c>
      <c r="T65" s="28">
        <f t="shared" si="7"/>
        <v>0</v>
      </c>
      <c r="U65" s="28">
        <f t="shared" si="7"/>
        <v>0</v>
      </c>
      <c r="V65" s="28">
        <f t="shared" si="7"/>
        <v>0</v>
      </c>
      <c r="W65" s="28">
        <f t="shared" si="7"/>
        <v>0</v>
      </c>
      <c r="X65" s="28">
        <f t="shared" si="7"/>
        <v>0</v>
      </c>
      <c r="Y65" s="28">
        <f t="shared" si="7"/>
        <v>0</v>
      </c>
      <c r="Z65" s="28">
        <f t="shared" si="7"/>
        <v>0</v>
      </c>
      <c r="AA65" s="28">
        <f t="shared" si="7"/>
        <v>0</v>
      </c>
      <c r="AB65" s="28">
        <f t="shared" si="7"/>
        <v>0</v>
      </c>
      <c r="AC65" s="28">
        <f t="shared" si="7"/>
        <v>0</v>
      </c>
      <c r="AD65" s="28">
        <f t="shared" si="7"/>
        <v>0</v>
      </c>
      <c r="AE65" s="28">
        <f t="shared" si="7"/>
        <v>0</v>
      </c>
      <c r="AF65" s="28">
        <f t="shared" si="7"/>
        <v>0</v>
      </c>
      <c r="AG65" s="28">
        <f t="shared" si="7"/>
        <v>0</v>
      </c>
      <c r="AH65" s="28">
        <f t="shared" si="7"/>
        <v>0</v>
      </c>
      <c r="AI65" s="28">
        <f t="shared" si="7"/>
        <v>0</v>
      </c>
      <c r="AJ65" s="28">
        <f t="shared" si="7"/>
        <v>0</v>
      </c>
      <c r="AK65" s="28">
        <f t="shared" si="7"/>
        <v>0</v>
      </c>
      <c r="AL65" s="28">
        <f t="shared" si="7"/>
        <v>0</v>
      </c>
      <c r="AM65" s="28">
        <f t="shared" si="7"/>
        <v>0</v>
      </c>
      <c r="AN65" s="28">
        <f t="shared" si="7"/>
        <v>0</v>
      </c>
      <c r="AO65" s="28">
        <f t="shared" si="7"/>
        <v>0</v>
      </c>
      <c r="AP65" s="28">
        <f t="shared" si="7"/>
        <v>0</v>
      </c>
      <c r="AQ65" s="28">
        <f t="shared" si="7"/>
        <v>0</v>
      </c>
      <c r="AR65" s="28">
        <f t="shared" si="7"/>
        <v>0</v>
      </c>
      <c r="AS65" s="28">
        <f t="shared" si="7"/>
        <v>0</v>
      </c>
      <c r="AT65" s="28">
        <f t="shared" si="7"/>
        <v>0</v>
      </c>
      <c r="AU65" s="28">
        <f t="shared" si="7"/>
        <v>0</v>
      </c>
    </row>
    <row r="66" spans="2:47">
      <c r="B66" s="27" t="s">
        <v>445</v>
      </c>
      <c r="C66" s="28" t="s">
        <v>498</v>
      </c>
      <c r="D66" s="28">
        <f t="shared" si="7"/>
        <v>0</v>
      </c>
      <c r="E66" s="28">
        <f t="shared" si="7"/>
        <v>0</v>
      </c>
      <c r="F66" s="28">
        <f t="shared" si="7"/>
        <v>0</v>
      </c>
      <c r="G66" s="28">
        <f t="shared" si="7"/>
        <v>0</v>
      </c>
      <c r="H66" s="28">
        <f t="shared" si="7"/>
        <v>0</v>
      </c>
      <c r="I66" s="28">
        <f t="shared" si="7"/>
        <v>0</v>
      </c>
      <c r="J66" s="28">
        <f t="shared" si="7"/>
        <v>0</v>
      </c>
      <c r="K66" s="28">
        <f t="shared" si="7"/>
        <v>0</v>
      </c>
      <c r="L66" s="28">
        <f t="shared" si="7"/>
        <v>0</v>
      </c>
      <c r="M66" s="28">
        <f t="shared" si="7"/>
        <v>0</v>
      </c>
      <c r="N66" s="28">
        <f t="shared" si="7"/>
        <v>0</v>
      </c>
      <c r="O66" s="28">
        <f t="shared" si="7"/>
        <v>0</v>
      </c>
      <c r="P66" s="28">
        <f t="shared" si="7"/>
        <v>0</v>
      </c>
      <c r="Q66" s="28">
        <f t="shared" si="7"/>
        <v>0</v>
      </c>
      <c r="R66" s="28">
        <f t="shared" si="7"/>
        <v>0</v>
      </c>
      <c r="S66" s="28">
        <f t="shared" si="7"/>
        <v>0</v>
      </c>
      <c r="T66" s="28">
        <f t="shared" si="7"/>
        <v>0</v>
      </c>
      <c r="U66" s="28">
        <f t="shared" si="7"/>
        <v>0</v>
      </c>
      <c r="V66" s="28">
        <f t="shared" si="7"/>
        <v>0</v>
      </c>
      <c r="W66" s="28">
        <f t="shared" si="7"/>
        <v>0</v>
      </c>
      <c r="X66" s="28">
        <f t="shared" si="7"/>
        <v>0</v>
      </c>
      <c r="Y66" s="28">
        <f t="shared" si="7"/>
        <v>0</v>
      </c>
      <c r="Z66" s="28">
        <f t="shared" si="7"/>
        <v>0</v>
      </c>
      <c r="AA66" s="28">
        <f t="shared" si="7"/>
        <v>0</v>
      </c>
      <c r="AB66" s="28">
        <f t="shared" si="7"/>
        <v>0</v>
      </c>
      <c r="AC66" s="28">
        <f t="shared" si="7"/>
        <v>0</v>
      </c>
      <c r="AD66" s="28">
        <f t="shared" si="7"/>
        <v>0</v>
      </c>
      <c r="AE66" s="28">
        <f t="shared" si="7"/>
        <v>0</v>
      </c>
      <c r="AF66" s="28">
        <f t="shared" si="7"/>
        <v>0</v>
      </c>
      <c r="AG66" s="28">
        <f t="shared" si="7"/>
        <v>0</v>
      </c>
      <c r="AH66" s="28">
        <f t="shared" si="7"/>
        <v>0</v>
      </c>
      <c r="AI66" s="28">
        <f t="shared" si="7"/>
        <v>0</v>
      </c>
      <c r="AJ66" s="28">
        <f t="shared" si="7"/>
        <v>0</v>
      </c>
      <c r="AK66" s="28">
        <f t="shared" si="7"/>
        <v>0</v>
      </c>
      <c r="AL66" s="28">
        <f t="shared" si="7"/>
        <v>0</v>
      </c>
      <c r="AM66" s="28">
        <f t="shared" ref="AM66:AU66" si="8">+AM20-AM43</f>
        <v>0</v>
      </c>
      <c r="AN66" s="28">
        <f t="shared" si="8"/>
        <v>0</v>
      </c>
      <c r="AO66" s="28">
        <f t="shared" si="8"/>
        <v>0</v>
      </c>
      <c r="AP66" s="28">
        <f t="shared" si="8"/>
        <v>0</v>
      </c>
      <c r="AQ66" s="28">
        <f t="shared" si="8"/>
        <v>0</v>
      </c>
      <c r="AR66" s="28">
        <f t="shared" si="8"/>
        <v>0</v>
      </c>
      <c r="AS66" s="28">
        <f t="shared" si="8"/>
        <v>0</v>
      </c>
      <c r="AT66" s="28">
        <f t="shared" si="8"/>
        <v>0</v>
      </c>
      <c r="AU66" s="28">
        <f t="shared" si="8"/>
        <v>0</v>
      </c>
    </row>
    <row r="67" spans="2:47">
      <c r="B67" s="27" t="s">
        <v>446</v>
      </c>
      <c r="C67" s="28" t="s">
        <v>498</v>
      </c>
      <c r="D67" s="28">
        <f t="shared" ref="D67:AU67" si="9">+D21-D44</f>
        <v>0</v>
      </c>
      <c r="E67" s="28">
        <f t="shared" si="9"/>
        <v>0</v>
      </c>
      <c r="F67" s="28">
        <f t="shared" si="9"/>
        <v>0</v>
      </c>
      <c r="G67" s="28">
        <f t="shared" si="9"/>
        <v>0</v>
      </c>
      <c r="H67" s="28">
        <f t="shared" si="9"/>
        <v>0</v>
      </c>
      <c r="I67" s="28">
        <f t="shared" si="9"/>
        <v>0</v>
      </c>
      <c r="J67" s="28">
        <f t="shared" si="9"/>
        <v>0</v>
      </c>
      <c r="K67" s="28">
        <f t="shared" si="9"/>
        <v>0</v>
      </c>
      <c r="L67" s="28">
        <f t="shared" si="9"/>
        <v>0</v>
      </c>
      <c r="M67" s="28">
        <f t="shared" si="9"/>
        <v>0</v>
      </c>
      <c r="N67" s="28">
        <f t="shared" si="9"/>
        <v>0</v>
      </c>
      <c r="O67" s="28">
        <f t="shared" si="9"/>
        <v>0</v>
      </c>
      <c r="P67" s="28">
        <f t="shared" si="9"/>
        <v>0</v>
      </c>
      <c r="Q67" s="28">
        <f t="shared" si="9"/>
        <v>0</v>
      </c>
      <c r="R67" s="28">
        <f t="shared" si="9"/>
        <v>0</v>
      </c>
      <c r="S67" s="28">
        <f t="shared" si="9"/>
        <v>0</v>
      </c>
      <c r="T67" s="28">
        <f t="shared" si="9"/>
        <v>0</v>
      </c>
      <c r="U67" s="28">
        <f t="shared" si="9"/>
        <v>0</v>
      </c>
      <c r="V67" s="28">
        <f t="shared" si="9"/>
        <v>0</v>
      </c>
      <c r="W67" s="28">
        <f t="shared" si="9"/>
        <v>0</v>
      </c>
      <c r="X67" s="28">
        <f t="shared" si="9"/>
        <v>0</v>
      </c>
      <c r="Y67" s="28">
        <f t="shared" si="9"/>
        <v>0</v>
      </c>
      <c r="Z67" s="28">
        <f t="shared" si="9"/>
        <v>0</v>
      </c>
      <c r="AA67" s="28">
        <f t="shared" si="9"/>
        <v>0</v>
      </c>
      <c r="AB67" s="28">
        <f t="shared" si="9"/>
        <v>0</v>
      </c>
      <c r="AC67" s="28">
        <f t="shared" si="9"/>
        <v>0</v>
      </c>
      <c r="AD67" s="28">
        <f t="shared" si="9"/>
        <v>0</v>
      </c>
      <c r="AE67" s="28">
        <f t="shared" si="9"/>
        <v>0</v>
      </c>
      <c r="AF67" s="28">
        <f t="shared" si="9"/>
        <v>0</v>
      </c>
      <c r="AG67" s="28">
        <f t="shared" si="9"/>
        <v>0</v>
      </c>
      <c r="AH67" s="28">
        <f t="shared" si="9"/>
        <v>0</v>
      </c>
      <c r="AI67" s="28">
        <f t="shared" si="9"/>
        <v>0</v>
      </c>
      <c r="AJ67" s="28">
        <f t="shared" si="9"/>
        <v>0</v>
      </c>
      <c r="AK67" s="28">
        <f t="shared" si="9"/>
        <v>0</v>
      </c>
      <c r="AL67" s="28">
        <f t="shared" si="9"/>
        <v>0</v>
      </c>
      <c r="AM67" s="28">
        <f t="shared" si="9"/>
        <v>0</v>
      </c>
      <c r="AN67" s="28">
        <f t="shared" si="9"/>
        <v>0</v>
      </c>
      <c r="AO67" s="28">
        <f t="shared" si="9"/>
        <v>0</v>
      </c>
      <c r="AP67" s="28">
        <f t="shared" si="9"/>
        <v>0</v>
      </c>
      <c r="AQ67" s="28">
        <f t="shared" si="9"/>
        <v>0</v>
      </c>
      <c r="AR67" s="28">
        <f t="shared" si="9"/>
        <v>0</v>
      </c>
      <c r="AS67" s="28">
        <f t="shared" si="9"/>
        <v>0</v>
      </c>
      <c r="AT67" s="28">
        <f t="shared" si="9"/>
        <v>0</v>
      </c>
      <c r="AU67" s="28">
        <f t="shared" si="9"/>
        <v>0</v>
      </c>
    </row>
    <row r="68" spans="2:47" s="48" customFormat="1">
      <c r="B68" s="27" t="s">
        <v>501</v>
      </c>
      <c r="C68" s="30" t="s">
        <v>498</v>
      </c>
      <c r="D68" s="30">
        <f>SUM(D48:D67)</f>
        <v>0</v>
      </c>
      <c r="E68" s="30">
        <f t="shared" ref="E68:AU68" si="10">SUM(E48:E67)</f>
        <v>0</v>
      </c>
      <c r="F68" s="30">
        <f t="shared" si="10"/>
        <v>0</v>
      </c>
      <c r="G68" s="30">
        <f t="shared" si="10"/>
        <v>0</v>
      </c>
      <c r="H68" s="30">
        <f t="shared" si="10"/>
        <v>0</v>
      </c>
      <c r="I68" s="30">
        <f t="shared" si="10"/>
        <v>0</v>
      </c>
      <c r="J68" s="30">
        <f t="shared" si="10"/>
        <v>0</v>
      </c>
      <c r="K68" s="30">
        <f t="shared" si="10"/>
        <v>0</v>
      </c>
      <c r="L68" s="30">
        <f t="shared" si="10"/>
        <v>0</v>
      </c>
      <c r="M68" s="30">
        <f t="shared" si="10"/>
        <v>0</v>
      </c>
      <c r="N68" s="30">
        <f t="shared" si="10"/>
        <v>1</v>
      </c>
      <c r="O68" s="30">
        <f t="shared" si="10"/>
        <v>4</v>
      </c>
      <c r="P68" s="30">
        <f t="shared" si="10"/>
        <v>14</v>
      </c>
      <c r="Q68" s="30">
        <f t="shared" si="10"/>
        <v>88</v>
      </c>
      <c r="R68" s="30">
        <f t="shared" si="10"/>
        <v>101</v>
      </c>
      <c r="S68" s="30">
        <f t="shared" si="10"/>
        <v>117</v>
      </c>
      <c r="T68" s="30">
        <f t="shared" si="10"/>
        <v>138</v>
      </c>
      <c r="U68" s="30">
        <f t="shared" si="10"/>
        <v>160</v>
      </c>
      <c r="V68" s="30">
        <f t="shared" si="10"/>
        <v>184</v>
      </c>
      <c r="W68" s="30">
        <f t="shared" si="10"/>
        <v>210</v>
      </c>
      <c r="X68" s="30">
        <f t="shared" si="10"/>
        <v>235</v>
      </c>
      <c r="Y68" s="30">
        <f t="shared" si="10"/>
        <v>261</v>
      </c>
      <c r="Z68" s="30">
        <f t="shared" si="10"/>
        <v>291</v>
      </c>
      <c r="AA68" s="30">
        <f t="shared" si="10"/>
        <v>319</v>
      </c>
      <c r="AB68" s="30">
        <f t="shared" si="10"/>
        <v>350</v>
      </c>
      <c r="AC68" s="30">
        <f t="shared" si="10"/>
        <v>383</v>
      </c>
      <c r="AD68" s="30">
        <f t="shared" si="10"/>
        <v>417</v>
      </c>
      <c r="AE68" s="30">
        <f t="shared" si="10"/>
        <v>451</v>
      </c>
      <c r="AF68" s="30">
        <f t="shared" si="10"/>
        <v>483</v>
      </c>
      <c r="AG68" s="30">
        <f t="shared" si="10"/>
        <v>519</v>
      </c>
      <c r="AH68" s="30">
        <f t="shared" si="10"/>
        <v>561</v>
      </c>
      <c r="AI68" s="30">
        <f t="shared" si="10"/>
        <v>597</v>
      </c>
      <c r="AJ68" s="30">
        <f t="shared" si="10"/>
        <v>636</v>
      </c>
      <c r="AK68" s="30">
        <f t="shared" si="10"/>
        <v>675</v>
      </c>
      <c r="AL68" s="30">
        <f t="shared" si="10"/>
        <v>719</v>
      </c>
      <c r="AM68" s="30">
        <f t="shared" si="10"/>
        <v>758</v>
      </c>
      <c r="AN68" s="30">
        <f t="shared" si="10"/>
        <v>799</v>
      </c>
      <c r="AO68" s="30">
        <f t="shared" si="10"/>
        <v>840</v>
      </c>
      <c r="AP68" s="30">
        <f t="shared" si="10"/>
        <v>885</v>
      </c>
      <c r="AQ68" s="30">
        <f t="shared" si="10"/>
        <v>870</v>
      </c>
      <c r="AR68" s="30">
        <f t="shared" si="10"/>
        <v>973</v>
      </c>
      <c r="AS68" s="30">
        <f t="shared" si="10"/>
        <v>1017</v>
      </c>
      <c r="AT68" s="30">
        <f t="shared" si="10"/>
        <v>1062</v>
      </c>
      <c r="AU68" s="30">
        <f t="shared" si="10"/>
        <v>1109</v>
      </c>
    </row>
    <row r="70" spans="2:47">
      <c r="B70" s="24" t="s">
        <v>681</v>
      </c>
      <c r="C70" s="25" t="s">
        <v>422</v>
      </c>
      <c r="D70" s="25">
        <v>2017</v>
      </c>
      <c r="E70" s="25">
        <v>2018</v>
      </c>
      <c r="F70" s="25">
        <v>2019</v>
      </c>
      <c r="G70" s="25">
        <v>2020</v>
      </c>
      <c r="H70" s="25">
        <v>2021</v>
      </c>
      <c r="I70" s="25">
        <v>2022</v>
      </c>
      <c r="J70" s="25">
        <v>2023</v>
      </c>
      <c r="K70" s="25">
        <v>2024</v>
      </c>
      <c r="L70" s="25">
        <v>2025</v>
      </c>
      <c r="M70" s="25">
        <v>2026</v>
      </c>
      <c r="N70" s="25">
        <v>2027</v>
      </c>
      <c r="O70" s="25">
        <v>2028</v>
      </c>
      <c r="P70" s="25">
        <v>2029</v>
      </c>
      <c r="Q70" s="25">
        <v>2030</v>
      </c>
      <c r="R70" s="25">
        <v>2031</v>
      </c>
      <c r="S70" s="25">
        <v>2032</v>
      </c>
      <c r="T70" s="25">
        <v>2033</v>
      </c>
      <c r="U70" s="25">
        <v>2034</v>
      </c>
      <c r="V70" s="25">
        <v>2035</v>
      </c>
      <c r="W70" s="25">
        <v>2036</v>
      </c>
      <c r="X70" s="25">
        <v>2037</v>
      </c>
      <c r="Y70" s="25">
        <v>2038</v>
      </c>
      <c r="Z70" s="25">
        <v>2039</v>
      </c>
      <c r="AA70" s="25">
        <v>2040</v>
      </c>
      <c r="AB70" s="25">
        <v>2041</v>
      </c>
      <c r="AC70" s="25">
        <v>2042</v>
      </c>
      <c r="AD70" s="25">
        <v>2043</v>
      </c>
      <c r="AE70" s="25">
        <v>2044</v>
      </c>
      <c r="AF70" s="25">
        <v>2045</v>
      </c>
      <c r="AG70" s="25">
        <v>2046</v>
      </c>
      <c r="AH70" s="25">
        <v>2047</v>
      </c>
      <c r="AI70" s="25">
        <v>2048</v>
      </c>
      <c r="AJ70" s="25">
        <v>2049</v>
      </c>
      <c r="AK70" s="25">
        <v>2050</v>
      </c>
      <c r="AL70" s="25">
        <v>2051</v>
      </c>
      <c r="AM70" s="25">
        <v>2052</v>
      </c>
      <c r="AN70" s="25">
        <v>2053</v>
      </c>
      <c r="AO70" s="25">
        <v>2054</v>
      </c>
      <c r="AP70" s="25">
        <v>2055</v>
      </c>
      <c r="AQ70" s="25">
        <v>2056</v>
      </c>
      <c r="AR70" s="25">
        <v>2057</v>
      </c>
      <c r="AS70" s="25">
        <v>2058</v>
      </c>
      <c r="AT70" s="25">
        <v>2059</v>
      </c>
      <c r="AU70" s="25">
        <v>2060</v>
      </c>
    </row>
    <row r="71" spans="2:47">
      <c r="B71" s="27" t="s">
        <v>505</v>
      </c>
      <c r="C71" s="28" t="s">
        <v>506</v>
      </c>
      <c r="D71" s="28">
        <v>8735</v>
      </c>
      <c r="E71" s="28">
        <v>8343.6</v>
      </c>
      <c r="F71" s="28">
        <v>8429.7999999999993</v>
      </c>
      <c r="G71" s="28">
        <v>8210.9</v>
      </c>
      <c r="H71" s="28">
        <v>7999.3</v>
      </c>
      <c r="I71" s="28">
        <v>8041.2</v>
      </c>
      <c r="J71" s="28">
        <v>8024.6</v>
      </c>
      <c r="K71" s="28">
        <v>8067.5</v>
      </c>
      <c r="L71" s="28">
        <v>8105.8</v>
      </c>
      <c r="M71" s="28">
        <v>8139.6</v>
      </c>
      <c r="N71" s="28">
        <v>8154</v>
      </c>
      <c r="O71" s="28">
        <v>8192.7999999999993</v>
      </c>
      <c r="P71" s="28">
        <v>8200.1</v>
      </c>
      <c r="Q71" s="28">
        <v>8202.9</v>
      </c>
      <c r="R71" s="28">
        <v>8275.2000000000007</v>
      </c>
      <c r="S71" s="28">
        <v>8310.2000000000007</v>
      </c>
      <c r="T71" s="28">
        <v>8377.7000000000007</v>
      </c>
      <c r="U71" s="28">
        <v>8406.2999999999993</v>
      </c>
      <c r="V71" s="28">
        <v>8460.2999999999993</v>
      </c>
      <c r="W71" s="28">
        <v>8511.7000000000007</v>
      </c>
      <c r="X71" s="28">
        <v>8526.5</v>
      </c>
      <c r="Y71" s="28">
        <v>8578.5</v>
      </c>
      <c r="Z71" s="28">
        <v>8621.6</v>
      </c>
      <c r="AA71" s="28">
        <v>8628.9</v>
      </c>
      <c r="AB71" s="28">
        <v>8650.9</v>
      </c>
      <c r="AC71" s="28">
        <v>8649.7999999999993</v>
      </c>
      <c r="AD71" s="28">
        <v>8669.9</v>
      </c>
      <c r="AE71" s="28">
        <v>8695.1</v>
      </c>
      <c r="AF71" s="28">
        <v>8685.2000000000007</v>
      </c>
      <c r="AG71" s="28">
        <v>8715.5</v>
      </c>
      <c r="AH71" s="28">
        <v>8741.9</v>
      </c>
      <c r="AI71" s="28">
        <v>8764.7999999999993</v>
      </c>
      <c r="AJ71" s="28">
        <v>8739.5</v>
      </c>
      <c r="AK71" s="28">
        <v>8739.9</v>
      </c>
      <c r="AL71" s="28">
        <v>8749.2999999999993</v>
      </c>
      <c r="AM71" s="28">
        <v>8750.2000000000007</v>
      </c>
      <c r="AN71" s="28">
        <v>8760.5</v>
      </c>
      <c r="AO71" s="28">
        <v>8721.2000000000007</v>
      </c>
      <c r="AP71" s="28">
        <v>8730.2999999999993</v>
      </c>
      <c r="AQ71" s="28">
        <v>8610.6</v>
      </c>
      <c r="AR71" s="28">
        <v>8745</v>
      </c>
      <c r="AS71" s="28">
        <v>8752.7000000000007</v>
      </c>
      <c r="AT71" s="28">
        <v>8720</v>
      </c>
      <c r="AU71" s="28">
        <v>8716.6</v>
      </c>
    </row>
    <row r="73" spans="2:47">
      <c r="B73" s="24" t="s">
        <v>507</v>
      </c>
      <c r="C73" s="25" t="s">
        <v>422</v>
      </c>
      <c r="D73" s="25">
        <v>2017</v>
      </c>
      <c r="E73" s="25">
        <v>2018</v>
      </c>
      <c r="F73" s="25">
        <v>2019</v>
      </c>
      <c r="G73" s="25">
        <v>2020</v>
      </c>
      <c r="H73" s="25">
        <v>2021</v>
      </c>
      <c r="I73" s="25">
        <v>2022</v>
      </c>
      <c r="J73" s="25">
        <v>2023</v>
      </c>
      <c r="K73" s="25">
        <v>2024</v>
      </c>
      <c r="L73" s="25">
        <v>2025</v>
      </c>
      <c r="M73" s="25">
        <v>2026</v>
      </c>
      <c r="N73" s="25">
        <v>2027</v>
      </c>
      <c r="O73" s="25">
        <v>2028</v>
      </c>
      <c r="P73" s="25">
        <v>2029</v>
      </c>
      <c r="Q73" s="25">
        <v>2030</v>
      </c>
      <c r="R73" s="25">
        <v>2031</v>
      </c>
      <c r="S73" s="25">
        <v>2032</v>
      </c>
      <c r="T73" s="25">
        <v>2033</v>
      </c>
      <c r="U73" s="25">
        <v>2034</v>
      </c>
      <c r="V73" s="25">
        <v>2035</v>
      </c>
      <c r="W73" s="25">
        <v>2036</v>
      </c>
      <c r="X73" s="25">
        <v>2037</v>
      </c>
      <c r="Y73" s="25">
        <v>2038</v>
      </c>
      <c r="Z73" s="25">
        <v>2039</v>
      </c>
      <c r="AA73" s="25">
        <v>2040</v>
      </c>
      <c r="AB73" s="25">
        <v>2041</v>
      </c>
      <c r="AC73" s="25">
        <v>2042</v>
      </c>
      <c r="AD73" s="25">
        <v>2043</v>
      </c>
      <c r="AE73" s="25">
        <v>2044</v>
      </c>
      <c r="AF73" s="25">
        <v>2045</v>
      </c>
      <c r="AG73" s="25">
        <v>2046</v>
      </c>
      <c r="AH73" s="25">
        <v>2047</v>
      </c>
      <c r="AI73" s="25">
        <v>2048</v>
      </c>
      <c r="AJ73" s="25">
        <v>2049</v>
      </c>
      <c r="AK73" s="25">
        <v>2050</v>
      </c>
      <c r="AL73" s="25">
        <v>2051</v>
      </c>
      <c r="AM73" s="25">
        <v>2052</v>
      </c>
      <c r="AN73" s="25">
        <v>2053</v>
      </c>
      <c r="AO73" s="25">
        <v>2054</v>
      </c>
      <c r="AP73" s="25">
        <v>2055</v>
      </c>
      <c r="AQ73" s="25">
        <v>2056</v>
      </c>
      <c r="AR73" s="25">
        <v>2057</v>
      </c>
      <c r="AS73" s="25">
        <v>2058</v>
      </c>
      <c r="AT73" s="25">
        <v>2059</v>
      </c>
      <c r="AU73" s="25">
        <v>2060</v>
      </c>
    </row>
    <row r="74" spans="2:47">
      <c r="B74" s="27" t="s">
        <v>505</v>
      </c>
      <c r="C74" s="28" t="s">
        <v>506</v>
      </c>
      <c r="D74" s="28">
        <v>8735</v>
      </c>
      <c r="E74" s="28">
        <v>8343.6</v>
      </c>
      <c r="F74" s="28">
        <v>8429.7999999999993</v>
      </c>
      <c r="G74" s="28">
        <v>8210.9</v>
      </c>
      <c r="H74" s="28">
        <v>7999.3</v>
      </c>
      <c r="I74" s="28">
        <v>8041.2</v>
      </c>
      <c r="J74" s="28">
        <v>8024.6</v>
      </c>
      <c r="K74" s="28">
        <v>8067.5</v>
      </c>
      <c r="L74" s="28">
        <v>8105.8</v>
      </c>
      <c r="M74" s="28">
        <v>8139.2</v>
      </c>
      <c r="N74" s="28">
        <v>8152.9</v>
      </c>
      <c r="O74" s="28">
        <v>8189.8</v>
      </c>
      <c r="P74" s="28">
        <v>8165.7</v>
      </c>
      <c r="Q74" s="28">
        <v>7984.9</v>
      </c>
      <c r="R74" s="28">
        <v>8030.4</v>
      </c>
      <c r="S74" s="28">
        <v>8031.2</v>
      </c>
      <c r="T74" s="28">
        <v>8048.6</v>
      </c>
      <c r="U74" s="28">
        <v>8023.7</v>
      </c>
      <c r="V74" s="28">
        <v>8021.2</v>
      </c>
      <c r="W74" s="28">
        <v>8012.9</v>
      </c>
      <c r="X74" s="28">
        <v>7966.3</v>
      </c>
      <c r="Y74" s="28">
        <v>7952.2</v>
      </c>
      <c r="Z74" s="28">
        <v>7926.9</v>
      </c>
      <c r="AA74" s="28">
        <v>7863.8</v>
      </c>
      <c r="AB74" s="28">
        <v>7812.5</v>
      </c>
      <c r="AC74" s="28">
        <v>7736.2</v>
      </c>
      <c r="AD74" s="28">
        <v>7677.5</v>
      </c>
      <c r="AE74" s="28">
        <v>7618.2</v>
      </c>
      <c r="AF74" s="28">
        <v>7525.1</v>
      </c>
      <c r="AG74" s="28">
        <v>7464.3</v>
      </c>
      <c r="AH74" s="28">
        <v>7397</v>
      </c>
      <c r="AI74" s="28">
        <v>7323.9</v>
      </c>
      <c r="AJ74" s="28">
        <v>7207.9</v>
      </c>
      <c r="AK74" s="28">
        <v>7111.5</v>
      </c>
      <c r="AL74" s="28">
        <v>7019.4</v>
      </c>
      <c r="AM74" s="28">
        <v>6918.7</v>
      </c>
      <c r="AN74" s="28">
        <v>6822.4</v>
      </c>
      <c r="AO74" s="28">
        <v>6685.7</v>
      </c>
      <c r="AP74" s="28">
        <v>6584.8</v>
      </c>
      <c r="AQ74" s="28">
        <v>6412.5</v>
      </c>
      <c r="AR74" s="28">
        <v>6371.4</v>
      </c>
      <c r="AS74" s="28">
        <v>6261.5</v>
      </c>
      <c r="AT74" s="28">
        <v>6122.6</v>
      </c>
      <c r="AU74" s="28">
        <v>6003.8</v>
      </c>
    </row>
    <row r="76" spans="2:47">
      <c r="B76" s="24" t="s">
        <v>508</v>
      </c>
      <c r="C76" s="25" t="s">
        <v>422</v>
      </c>
      <c r="D76" s="25">
        <v>2017</v>
      </c>
      <c r="E76" s="25">
        <v>2018</v>
      </c>
      <c r="F76" s="25">
        <v>2019</v>
      </c>
      <c r="G76" s="25">
        <v>2020</v>
      </c>
      <c r="H76" s="25">
        <v>2021</v>
      </c>
      <c r="I76" s="25">
        <v>2022</v>
      </c>
      <c r="J76" s="25">
        <v>2023</v>
      </c>
      <c r="K76" s="25">
        <v>2024</v>
      </c>
      <c r="L76" s="25">
        <v>2025</v>
      </c>
      <c r="M76" s="25">
        <v>2026</v>
      </c>
      <c r="N76" s="25">
        <v>2027</v>
      </c>
      <c r="O76" s="25">
        <v>2028</v>
      </c>
      <c r="P76" s="25">
        <v>2029</v>
      </c>
      <c r="Q76" s="25">
        <v>2030</v>
      </c>
      <c r="R76" s="25">
        <v>2031</v>
      </c>
      <c r="S76" s="25">
        <v>2032</v>
      </c>
      <c r="T76" s="25">
        <v>2033</v>
      </c>
      <c r="U76" s="25">
        <v>2034</v>
      </c>
      <c r="V76" s="25">
        <v>2035</v>
      </c>
      <c r="W76" s="25">
        <v>2036</v>
      </c>
      <c r="X76" s="25">
        <v>2037</v>
      </c>
      <c r="Y76" s="25">
        <v>2038</v>
      </c>
      <c r="Z76" s="25">
        <v>2039</v>
      </c>
      <c r="AA76" s="25">
        <v>2040</v>
      </c>
      <c r="AB76" s="25">
        <v>2041</v>
      </c>
      <c r="AC76" s="25">
        <v>2042</v>
      </c>
      <c r="AD76" s="25">
        <v>2043</v>
      </c>
      <c r="AE76" s="25">
        <v>2044</v>
      </c>
      <c r="AF76" s="25">
        <v>2045</v>
      </c>
      <c r="AG76" s="25">
        <v>2046</v>
      </c>
      <c r="AH76" s="25">
        <v>2047</v>
      </c>
      <c r="AI76" s="25">
        <v>2048</v>
      </c>
      <c r="AJ76" s="25">
        <v>2049</v>
      </c>
      <c r="AK76" s="25">
        <v>2050</v>
      </c>
      <c r="AL76" s="25">
        <v>2051</v>
      </c>
      <c r="AM76" s="25">
        <v>2052</v>
      </c>
      <c r="AN76" s="25">
        <v>2053</v>
      </c>
      <c r="AO76" s="25">
        <v>2054</v>
      </c>
      <c r="AP76" s="25">
        <v>2055</v>
      </c>
      <c r="AQ76" s="25">
        <v>2056</v>
      </c>
      <c r="AR76" s="25">
        <v>2057</v>
      </c>
      <c r="AS76" s="25">
        <v>2058</v>
      </c>
      <c r="AT76" s="25">
        <v>2059</v>
      </c>
      <c r="AU76" s="25">
        <v>2060</v>
      </c>
    </row>
    <row r="77" spans="2:47">
      <c r="B77" s="27" t="s">
        <v>505</v>
      </c>
      <c r="C77" s="28" t="s">
        <v>506</v>
      </c>
      <c r="D77" s="28">
        <f t="shared" ref="D77:AU77" si="11">+D71-D74</f>
        <v>0</v>
      </c>
      <c r="E77" s="28">
        <f t="shared" si="11"/>
        <v>0</v>
      </c>
      <c r="F77" s="28">
        <f t="shared" si="11"/>
        <v>0</v>
      </c>
      <c r="G77" s="28">
        <f t="shared" si="11"/>
        <v>0</v>
      </c>
      <c r="H77" s="28">
        <f t="shared" si="11"/>
        <v>0</v>
      </c>
      <c r="I77" s="28">
        <f t="shared" si="11"/>
        <v>0</v>
      </c>
      <c r="J77" s="28">
        <f t="shared" si="11"/>
        <v>0</v>
      </c>
      <c r="K77" s="28">
        <f t="shared" si="11"/>
        <v>0</v>
      </c>
      <c r="L77" s="28">
        <f t="shared" si="11"/>
        <v>0</v>
      </c>
      <c r="M77" s="28">
        <f t="shared" si="11"/>
        <v>0.4000000000005457</v>
      </c>
      <c r="N77" s="28">
        <f t="shared" si="11"/>
        <v>1.1000000000003638</v>
      </c>
      <c r="O77" s="28">
        <f t="shared" si="11"/>
        <v>2.9999999999990905</v>
      </c>
      <c r="P77" s="28">
        <f t="shared" si="11"/>
        <v>34.400000000000546</v>
      </c>
      <c r="Q77" s="28">
        <f t="shared" si="11"/>
        <v>218</v>
      </c>
      <c r="R77" s="28">
        <f t="shared" si="11"/>
        <v>244.80000000000109</v>
      </c>
      <c r="S77" s="28">
        <f t="shared" si="11"/>
        <v>279.00000000000091</v>
      </c>
      <c r="T77" s="28">
        <f t="shared" si="11"/>
        <v>329.10000000000036</v>
      </c>
      <c r="U77" s="28">
        <f t="shared" si="11"/>
        <v>382.59999999999945</v>
      </c>
      <c r="V77" s="28">
        <f t="shared" si="11"/>
        <v>439.09999999999945</v>
      </c>
      <c r="W77" s="28">
        <f t="shared" si="11"/>
        <v>498.80000000000109</v>
      </c>
      <c r="X77" s="28">
        <f t="shared" si="11"/>
        <v>560.19999999999982</v>
      </c>
      <c r="Y77" s="28">
        <f t="shared" si="11"/>
        <v>626.30000000000018</v>
      </c>
      <c r="Z77" s="28">
        <f t="shared" si="11"/>
        <v>694.70000000000073</v>
      </c>
      <c r="AA77" s="28">
        <f t="shared" si="11"/>
        <v>765.09999999999945</v>
      </c>
      <c r="AB77" s="28">
        <f t="shared" si="11"/>
        <v>838.39999999999964</v>
      </c>
      <c r="AC77" s="28">
        <f t="shared" si="11"/>
        <v>913.59999999999945</v>
      </c>
      <c r="AD77" s="28">
        <f t="shared" si="11"/>
        <v>992.39999999999964</v>
      </c>
      <c r="AE77" s="28">
        <f t="shared" si="11"/>
        <v>1076.9000000000005</v>
      </c>
      <c r="AF77" s="28">
        <f t="shared" si="11"/>
        <v>1160.1000000000004</v>
      </c>
      <c r="AG77" s="28">
        <f t="shared" si="11"/>
        <v>1251.1999999999998</v>
      </c>
      <c r="AH77" s="28">
        <f t="shared" si="11"/>
        <v>1344.8999999999996</v>
      </c>
      <c r="AI77" s="28">
        <f t="shared" si="11"/>
        <v>1440.8999999999996</v>
      </c>
      <c r="AJ77" s="28">
        <f t="shared" si="11"/>
        <v>1531.6000000000004</v>
      </c>
      <c r="AK77" s="28">
        <f t="shared" si="11"/>
        <v>1628.3999999999996</v>
      </c>
      <c r="AL77" s="28">
        <f t="shared" si="11"/>
        <v>1729.8999999999996</v>
      </c>
      <c r="AM77" s="28">
        <f t="shared" si="11"/>
        <v>1831.5000000000009</v>
      </c>
      <c r="AN77" s="28">
        <f t="shared" si="11"/>
        <v>1938.1000000000004</v>
      </c>
      <c r="AO77" s="28">
        <f t="shared" si="11"/>
        <v>2035.5000000000009</v>
      </c>
      <c r="AP77" s="28">
        <f t="shared" si="11"/>
        <v>2145.4999999999991</v>
      </c>
      <c r="AQ77" s="28">
        <f t="shared" si="11"/>
        <v>2198.1000000000004</v>
      </c>
      <c r="AR77" s="28">
        <f t="shared" si="11"/>
        <v>2373.6000000000004</v>
      </c>
      <c r="AS77" s="28">
        <f t="shared" si="11"/>
        <v>2491.2000000000007</v>
      </c>
      <c r="AT77" s="28">
        <f t="shared" si="11"/>
        <v>2597.3999999999996</v>
      </c>
      <c r="AU77" s="28">
        <f t="shared" si="11"/>
        <v>2712.8</v>
      </c>
    </row>
    <row r="78" spans="2:47" s="26" customFormat="1" ht="12.95"/>
    <row r="79" spans="2:47" s="26" customFormat="1" ht="12.95">
      <c r="B79" s="24" t="s">
        <v>509</v>
      </c>
      <c r="C79" s="25" t="s">
        <v>422</v>
      </c>
      <c r="D79" s="25">
        <v>2017</v>
      </c>
      <c r="E79" s="25">
        <v>2018</v>
      </c>
      <c r="F79" s="25">
        <v>2019</v>
      </c>
      <c r="G79" s="25">
        <v>2020</v>
      </c>
      <c r="H79" s="25">
        <v>2021</v>
      </c>
      <c r="I79" s="25">
        <v>2022</v>
      </c>
      <c r="J79" s="25">
        <v>2023</v>
      </c>
      <c r="K79" s="25">
        <v>2024</v>
      </c>
      <c r="L79" s="25">
        <v>2025</v>
      </c>
      <c r="M79" s="25">
        <v>2026</v>
      </c>
      <c r="N79" s="25">
        <v>2027</v>
      </c>
      <c r="O79" s="25">
        <v>2028</v>
      </c>
      <c r="P79" s="25">
        <v>2029</v>
      </c>
      <c r="Q79" s="25">
        <v>2030</v>
      </c>
      <c r="R79" s="25">
        <v>2031</v>
      </c>
      <c r="S79" s="25">
        <v>2032</v>
      </c>
      <c r="T79" s="25">
        <v>2033</v>
      </c>
      <c r="U79" s="25">
        <v>2034</v>
      </c>
      <c r="V79" s="25">
        <v>2035</v>
      </c>
      <c r="W79" s="25">
        <v>2036</v>
      </c>
      <c r="X79" s="25">
        <v>2037</v>
      </c>
      <c r="Y79" s="25">
        <v>2038</v>
      </c>
      <c r="Z79" s="25">
        <v>2039</v>
      </c>
      <c r="AA79" s="25">
        <v>2040</v>
      </c>
      <c r="AB79" s="25">
        <v>2041</v>
      </c>
      <c r="AC79" s="25">
        <v>2042</v>
      </c>
      <c r="AD79" s="25">
        <v>2043</v>
      </c>
      <c r="AE79" s="25">
        <v>2044</v>
      </c>
      <c r="AF79" s="25">
        <v>2045</v>
      </c>
      <c r="AG79" s="25">
        <v>2046</v>
      </c>
      <c r="AH79" s="25">
        <v>2047</v>
      </c>
      <c r="AI79" s="25">
        <v>2048</v>
      </c>
      <c r="AJ79" s="25">
        <v>2049</v>
      </c>
      <c r="AK79" s="25">
        <v>2050</v>
      </c>
      <c r="AL79" s="25">
        <v>2051</v>
      </c>
      <c r="AM79" s="25">
        <v>2052</v>
      </c>
      <c r="AN79" s="25">
        <v>2053</v>
      </c>
      <c r="AO79" s="25">
        <v>2054</v>
      </c>
      <c r="AP79" s="25">
        <v>2055</v>
      </c>
      <c r="AQ79" s="25">
        <v>2056</v>
      </c>
      <c r="AR79" s="25">
        <v>2057</v>
      </c>
      <c r="AS79" s="25">
        <v>2058</v>
      </c>
      <c r="AT79" s="25">
        <v>2059</v>
      </c>
      <c r="AU79" s="25">
        <v>2060</v>
      </c>
    </row>
    <row r="80" spans="2:47" s="26" customFormat="1" ht="12.95">
      <c r="B80" s="27" t="s">
        <v>510</v>
      </c>
      <c r="C80" s="28" t="s">
        <v>506</v>
      </c>
      <c r="D80" s="28">
        <f t="shared" ref="D80:AU80" si="12">+CONVERT(D53,"Tcal","MWh")*HLOOKUP(D79,FE_SEN,2,FALSE)/1000</f>
        <v>0</v>
      </c>
      <c r="E80" s="28">
        <f t="shared" si="12"/>
        <v>0</v>
      </c>
      <c r="F80" s="28">
        <f t="shared" si="12"/>
        <v>0</v>
      </c>
      <c r="G80" s="28">
        <f t="shared" si="12"/>
        <v>0</v>
      </c>
      <c r="H80" s="28">
        <f t="shared" si="12"/>
        <v>0</v>
      </c>
      <c r="I80" s="28">
        <f t="shared" si="12"/>
        <v>0</v>
      </c>
      <c r="J80" s="28">
        <f t="shared" si="12"/>
        <v>0</v>
      </c>
      <c r="K80" s="28">
        <f t="shared" si="12"/>
        <v>0</v>
      </c>
      <c r="L80" s="28">
        <f t="shared" si="12"/>
        <v>0</v>
      </c>
      <c r="M80" s="28">
        <f t="shared" si="12"/>
        <v>-0.19907166575423316</v>
      </c>
      <c r="N80" s="28">
        <f t="shared" si="12"/>
        <v>-0.38168550249189626</v>
      </c>
      <c r="O80" s="28">
        <f t="shared" si="12"/>
        <v>-0.60400663512771491</v>
      </c>
      <c r="P80" s="28">
        <f t="shared" si="12"/>
        <v>-2.8372747793139386</v>
      </c>
      <c r="Q80" s="28">
        <f t="shared" si="12"/>
        <v>-10.89092636190909</v>
      </c>
      <c r="R80" s="28">
        <f t="shared" si="12"/>
        <v>-11.07371395291838</v>
      </c>
      <c r="S80" s="28">
        <f t="shared" si="12"/>
        <v>-11.02534111983881</v>
      </c>
      <c r="T80" s="28">
        <f t="shared" si="12"/>
        <v>-10.954391663840591</v>
      </c>
      <c r="U80" s="28">
        <f t="shared" si="12"/>
        <v>-10.362551038399658</v>
      </c>
      <c r="V80" s="28">
        <f t="shared" si="12"/>
        <v>-9.1480279852653883</v>
      </c>
      <c r="W80" s="28">
        <f t="shared" si="12"/>
        <v>-11.069201787741775</v>
      </c>
      <c r="X80" s="28">
        <f t="shared" si="12"/>
        <v>-13.165086727188385</v>
      </c>
      <c r="Y80" s="28">
        <f t="shared" si="12"/>
        <v>-15.487581001384974</v>
      </c>
      <c r="Z80" s="28">
        <f t="shared" si="12"/>
        <v>-18.014537843056999</v>
      </c>
      <c r="AA80" s="28">
        <f t="shared" si="12"/>
        <v>-20.793054076919571</v>
      </c>
      <c r="AB80" s="28">
        <f t="shared" si="12"/>
        <v>-23.457526526822885</v>
      </c>
      <c r="AC80" s="28">
        <f t="shared" si="12"/>
        <v>-26.276258479955633</v>
      </c>
      <c r="AD80" s="28">
        <f t="shared" si="12"/>
        <v>-29.283269607935665</v>
      </c>
      <c r="AE80" s="28">
        <f t="shared" si="12"/>
        <v>-32.501863799800766</v>
      </c>
      <c r="AF80" s="28">
        <f t="shared" si="12"/>
        <v>-35.844378758763945</v>
      </c>
      <c r="AG80" s="28">
        <f t="shared" si="12"/>
        <v>-39.459554711698402</v>
      </c>
      <c r="AH80" s="28">
        <f t="shared" si="12"/>
        <v>-43.244459737784503</v>
      </c>
      <c r="AI80" s="28">
        <f t="shared" si="12"/>
        <v>-47.191993779042633</v>
      </c>
      <c r="AJ80" s="28">
        <f t="shared" si="12"/>
        <v>-51.104810638895202</v>
      </c>
      <c r="AK80" s="28">
        <f t="shared" si="12"/>
        <v>-55.25066316723381</v>
      </c>
      <c r="AL80" s="28">
        <f t="shared" si="12"/>
        <v>-58.68405865800591</v>
      </c>
      <c r="AM80" s="28">
        <f t="shared" si="12"/>
        <v>-62.117454148778016</v>
      </c>
      <c r="AN80" s="28">
        <f t="shared" si="12"/>
        <v>-65.720590540217515</v>
      </c>
      <c r="AO80" s="28">
        <f t="shared" si="12"/>
        <v>-69.045969094201268</v>
      </c>
      <c r="AP80" s="28">
        <f t="shared" si="12"/>
        <v>-72.733975935974456</v>
      </c>
      <c r="AQ80" s="28">
        <f t="shared" si="12"/>
        <v>-75.743019175078089</v>
      </c>
      <c r="AR80" s="28">
        <f t="shared" si="12"/>
        <v>-80.318307997612621</v>
      </c>
      <c r="AS80" s="28">
        <f t="shared" si="12"/>
        <v>-84.214633217477584</v>
      </c>
      <c r="AT80" s="28">
        <f t="shared" si="12"/>
        <v>-87.77147663600779</v>
      </c>
      <c r="AU80" s="28">
        <f t="shared" si="12"/>
        <v>-91.582931405539071</v>
      </c>
    </row>
    <row r="82" spans="2:47" s="26" customFormat="1" ht="12.95">
      <c r="B82" s="24" t="s">
        <v>511</v>
      </c>
      <c r="C82" s="25" t="s">
        <v>422</v>
      </c>
      <c r="D82" s="25">
        <v>2017</v>
      </c>
      <c r="E82" s="25">
        <v>2018</v>
      </c>
      <c r="F82" s="25">
        <v>2019</v>
      </c>
      <c r="G82" s="25">
        <v>2020</v>
      </c>
      <c r="H82" s="25">
        <v>2021</v>
      </c>
      <c r="I82" s="25">
        <v>2022</v>
      </c>
      <c r="J82" s="25">
        <v>2023</v>
      </c>
      <c r="K82" s="25">
        <v>2024</v>
      </c>
      <c r="L82" s="25">
        <v>2025</v>
      </c>
      <c r="M82" s="25">
        <v>2026</v>
      </c>
      <c r="N82" s="25">
        <v>2027</v>
      </c>
      <c r="O82" s="25">
        <v>2028</v>
      </c>
      <c r="P82" s="25">
        <v>2029</v>
      </c>
      <c r="Q82" s="25">
        <v>2030</v>
      </c>
      <c r="R82" s="25">
        <v>2031</v>
      </c>
      <c r="S82" s="25">
        <v>2032</v>
      </c>
      <c r="T82" s="25">
        <v>2033</v>
      </c>
      <c r="U82" s="25">
        <v>2034</v>
      </c>
      <c r="V82" s="25">
        <v>2035</v>
      </c>
      <c r="W82" s="25">
        <v>2036</v>
      </c>
      <c r="X82" s="25">
        <v>2037</v>
      </c>
      <c r="Y82" s="25">
        <v>2038</v>
      </c>
      <c r="Z82" s="25">
        <v>2039</v>
      </c>
      <c r="AA82" s="25">
        <v>2040</v>
      </c>
      <c r="AB82" s="25">
        <v>2041</v>
      </c>
      <c r="AC82" s="25">
        <v>2042</v>
      </c>
      <c r="AD82" s="25">
        <v>2043</v>
      </c>
      <c r="AE82" s="25">
        <v>2044</v>
      </c>
      <c r="AF82" s="25">
        <v>2045</v>
      </c>
      <c r="AG82" s="25">
        <v>2046</v>
      </c>
      <c r="AH82" s="25">
        <v>2047</v>
      </c>
      <c r="AI82" s="25">
        <v>2048</v>
      </c>
      <c r="AJ82" s="25">
        <v>2049</v>
      </c>
      <c r="AK82" s="25">
        <v>2050</v>
      </c>
      <c r="AL82" s="25">
        <v>2051</v>
      </c>
      <c r="AM82" s="25">
        <v>2052</v>
      </c>
      <c r="AN82" s="25">
        <v>2053</v>
      </c>
      <c r="AO82" s="25">
        <v>2054</v>
      </c>
      <c r="AP82" s="25">
        <v>2055</v>
      </c>
      <c r="AQ82" s="25">
        <v>2056</v>
      </c>
      <c r="AR82" s="25">
        <v>2057</v>
      </c>
      <c r="AS82" s="25">
        <v>2058</v>
      </c>
      <c r="AT82" s="25">
        <v>2059</v>
      </c>
      <c r="AU82" s="25">
        <v>2060</v>
      </c>
    </row>
    <row r="83" spans="2:47" s="26" customFormat="1" ht="12.95">
      <c r="B83" s="27" t="s">
        <v>510</v>
      </c>
      <c r="C83" s="28" t="s">
        <v>506</v>
      </c>
      <c r="D83" s="28">
        <f>+D77+D80</f>
        <v>0</v>
      </c>
      <c r="E83" s="28">
        <f t="shared" ref="E83:AU83" si="13">+E77+E80</f>
        <v>0</v>
      </c>
      <c r="F83" s="28">
        <f t="shared" si="13"/>
        <v>0</v>
      </c>
      <c r="G83" s="28">
        <f t="shared" si="13"/>
        <v>0</v>
      </c>
      <c r="H83" s="28">
        <f t="shared" si="13"/>
        <v>0</v>
      </c>
      <c r="I83" s="28">
        <f t="shared" si="13"/>
        <v>0</v>
      </c>
      <c r="J83" s="28">
        <f t="shared" si="13"/>
        <v>0</v>
      </c>
      <c r="K83" s="28">
        <f t="shared" si="13"/>
        <v>0</v>
      </c>
      <c r="L83" s="28">
        <f t="shared" si="13"/>
        <v>0</v>
      </c>
      <c r="M83" s="28">
        <f t="shared" si="13"/>
        <v>0.20092833424631254</v>
      </c>
      <c r="N83" s="28">
        <f t="shared" si="13"/>
        <v>0.71831449750846754</v>
      </c>
      <c r="O83" s="28">
        <f t="shared" si="13"/>
        <v>2.3959933648713756</v>
      </c>
      <c r="P83" s="28">
        <f t="shared" si="13"/>
        <v>31.562725220686609</v>
      </c>
      <c r="Q83" s="28">
        <f t="shared" si="13"/>
        <v>207.1090736380909</v>
      </c>
      <c r="R83" s="28">
        <f t="shared" si="13"/>
        <v>233.72628604708271</v>
      </c>
      <c r="S83" s="28">
        <f t="shared" si="13"/>
        <v>267.97465888016211</v>
      </c>
      <c r="T83" s="28">
        <f t="shared" si="13"/>
        <v>318.1456083361598</v>
      </c>
      <c r="U83" s="28">
        <f t="shared" si="13"/>
        <v>372.2374489615998</v>
      </c>
      <c r="V83" s="28">
        <f t="shared" si="13"/>
        <v>429.95197201473405</v>
      </c>
      <c r="W83" s="28">
        <f t="shared" si="13"/>
        <v>487.73079821225929</v>
      </c>
      <c r="X83" s="28">
        <f t="shared" si="13"/>
        <v>547.03491327281142</v>
      </c>
      <c r="Y83" s="28">
        <f t="shared" si="13"/>
        <v>610.81241899861516</v>
      </c>
      <c r="Z83" s="28">
        <f t="shared" si="13"/>
        <v>676.68546215694369</v>
      </c>
      <c r="AA83" s="28">
        <f t="shared" si="13"/>
        <v>744.30694592307987</v>
      </c>
      <c r="AB83" s="28">
        <f t="shared" si="13"/>
        <v>814.94247347317673</v>
      </c>
      <c r="AC83" s="28">
        <f t="shared" si="13"/>
        <v>887.32374152004377</v>
      </c>
      <c r="AD83" s="28">
        <f t="shared" si="13"/>
        <v>963.11673039206403</v>
      </c>
      <c r="AE83" s="28">
        <f t="shared" si="13"/>
        <v>1044.3981362001998</v>
      </c>
      <c r="AF83" s="28">
        <f t="shared" si="13"/>
        <v>1124.2556212412364</v>
      </c>
      <c r="AG83" s="28">
        <f t="shared" si="13"/>
        <v>1211.7404452883013</v>
      </c>
      <c r="AH83" s="28">
        <f t="shared" si="13"/>
        <v>1301.655540262215</v>
      </c>
      <c r="AI83" s="28">
        <f t="shared" si="13"/>
        <v>1393.708006220957</v>
      </c>
      <c r="AJ83" s="28">
        <f t="shared" si="13"/>
        <v>1480.4951893611051</v>
      </c>
      <c r="AK83" s="28">
        <f t="shared" si="13"/>
        <v>1573.1493368327658</v>
      </c>
      <c r="AL83" s="28">
        <f t="shared" si="13"/>
        <v>1671.2159413419938</v>
      </c>
      <c r="AM83" s="28">
        <f t="shared" si="13"/>
        <v>1769.3825458512229</v>
      </c>
      <c r="AN83" s="28">
        <f t="shared" si="13"/>
        <v>1872.3794094597829</v>
      </c>
      <c r="AO83" s="28">
        <f t="shared" si="13"/>
        <v>1966.4540309057998</v>
      </c>
      <c r="AP83" s="28">
        <f t="shared" si="13"/>
        <v>2072.7660240640248</v>
      </c>
      <c r="AQ83" s="28">
        <f t="shared" si="13"/>
        <v>2122.3569808249222</v>
      </c>
      <c r="AR83" s="28">
        <f t="shared" si="13"/>
        <v>2293.2816920023879</v>
      </c>
      <c r="AS83" s="28">
        <f t="shared" si="13"/>
        <v>2406.9853667825232</v>
      </c>
      <c r="AT83" s="28">
        <f t="shared" si="13"/>
        <v>2509.6285233639919</v>
      </c>
      <c r="AU83" s="28">
        <f t="shared" si="13"/>
        <v>2621.2170685944611</v>
      </c>
    </row>
    <row r="85" spans="2:47">
      <c r="B85" s="24" t="s">
        <v>497</v>
      </c>
      <c r="C85" s="25" t="s">
        <v>422</v>
      </c>
      <c r="D85" s="25">
        <v>2017</v>
      </c>
      <c r="E85" s="25">
        <v>2018</v>
      </c>
      <c r="F85" s="25">
        <v>2019</v>
      </c>
      <c r="G85" s="25">
        <v>2020</v>
      </c>
      <c r="H85" s="25">
        <v>2021</v>
      </c>
      <c r="I85" s="25">
        <v>2022</v>
      </c>
      <c r="J85" s="25">
        <v>2023</v>
      </c>
      <c r="K85" s="25">
        <v>2024</v>
      </c>
      <c r="L85" s="25">
        <v>2025</v>
      </c>
      <c r="M85" s="25">
        <v>2026</v>
      </c>
      <c r="N85" s="25">
        <v>2027</v>
      </c>
      <c r="O85" s="25">
        <v>2028</v>
      </c>
      <c r="P85" s="25">
        <v>2029</v>
      </c>
      <c r="Q85" s="25">
        <v>2030</v>
      </c>
      <c r="R85" s="25">
        <v>2031</v>
      </c>
      <c r="S85" s="25">
        <v>2032</v>
      </c>
      <c r="T85" s="25">
        <v>2033</v>
      </c>
      <c r="U85" s="25">
        <v>2034</v>
      </c>
      <c r="V85" s="25">
        <v>2035</v>
      </c>
      <c r="W85" s="25">
        <v>2036</v>
      </c>
      <c r="X85" s="25">
        <v>2037</v>
      </c>
      <c r="Y85" s="25">
        <v>2038</v>
      </c>
      <c r="Z85" s="25">
        <v>2039</v>
      </c>
      <c r="AA85" s="25">
        <v>2040</v>
      </c>
      <c r="AB85" s="25">
        <v>2041</v>
      </c>
      <c r="AC85" s="25">
        <v>2042</v>
      </c>
      <c r="AD85" s="25">
        <v>2043</v>
      </c>
      <c r="AE85" s="25">
        <v>2044</v>
      </c>
      <c r="AF85" s="25">
        <v>2045</v>
      </c>
      <c r="AG85" s="25">
        <v>2046</v>
      </c>
      <c r="AH85" s="25">
        <v>2047</v>
      </c>
      <c r="AI85" s="25">
        <v>2048</v>
      </c>
      <c r="AJ85" s="25">
        <v>2049</v>
      </c>
      <c r="AK85" s="25">
        <v>2050</v>
      </c>
      <c r="AL85" s="25">
        <v>2051</v>
      </c>
      <c r="AM85" s="25">
        <v>2052</v>
      </c>
      <c r="AN85" s="25">
        <v>2053</v>
      </c>
      <c r="AO85" s="25">
        <v>2054</v>
      </c>
      <c r="AP85" s="25">
        <v>2055</v>
      </c>
      <c r="AQ85" s="25">
        <v>2056</v>
      </c>
      <c r="AR85" s="25">
        <v>2057</v>
      </c>
      <c r="AS85" s="25">
        <v>2058</v>
      </c>
      <c r="AT85" s="25">
        <v>2059</v>
      </c>
      <c r="AU85" s="25">
        <v>2060</v>
      </c>
    </row>
    <row r="86" spans="2:47">
      <c r="B86" s="27" t="s">
        <v>384</v>
      </c>
      <c r="C86" s="28" t="s">
        <v>512</v>
      </c>
      <c r="D86" s="28">
        <f t="shared" ref="D86:AU86" si="14">+VLOOKUP($B86,Precios,D$85-2014,FALSE)*D48/1000000</f>
        <v>0</v>
      </c>
      <c r="E86" s="28">
        <f t="shared" si="14"/>
        <v>0</v>
      </c>
      <c r="F86" s="28">
        <f t="shared" si="14"/>
        <v>0</v>
      </c>
      <c r="G86" s="28">
        <f t="shared" si="14"/>
        <v>0</v>
      </c>
      <c r="H86" s="28">
        <f t="shared" si="14"/>
        <v>0</v>
      </c>
      <c r="I86" s="28">
        <f t="shared" si="14"/>
        <v>0</v>
      </c>
      <c r="J86" s="28">
        <f t="shared" si="14"/>
        <v>0</v>
      </c>
      <c r="K86" s="28">
        <f t="shared" si="14"/>
        <v>0</v>
      </c>
      <c r="L86" s="28">
        <f t="shared" si="14"/>
        <v>0</v>
      </c>
      <c r="M86" s="28">
        <f t="shared" si="14"/>
        <v>0</v>
      </c>
      <c r="N86" s="28">
        <f t="shared" si="14"/>
        <v>0</v>
      </c>
      <c r="O86" s="28">
        <f t="shared" si="14"/>
        <v>0.11519039896929273</v>
      </c>
      <c r="P86" s="28">
        <f t="shared" si="14"/>
        <v>4.3635355848185444</v>
      </c>
      <c r="Q86" s="28">
        <f t="shared" si="14"/>
        <v>31.055111750996272</v>
      </c>
      <c r="R86" s="28">
        <f t="shared" si="14"/>
        <v>35.42369751770385</v>
      </c>
      <c r="S86" s="28">
        <f t="shared" si="14"/>
        <v>40.874569764675506</v>
      </c>
      <c r="T86" s="28">
        <f t="shared" si="14"/>
        <v>47.777182499862086</v>
      </c>
      <c r="U86" s="28">
        <f t="shared" si="14"/>
        <v>55.381364678443845</v>
      </c>
      <c r="V86" s="28">
        <f t="shared" si="14"/>
        <v>63.019683814190998</v>
      </c>
      <c r="W86" s="28">
        <f t="shared" si="14"/>
        <v>71.864406876096851</v>
      </c>
      <c r="X86" s="28">
        <f t="shared" si="14"/>
        <v>81.359168204065341</v>
      </c>
      <c r="Y86" s="28">
        <f t="shared" si="14"/>
        <v>91.608458603688192</v>
      </c>
      <c r="Z86" s="28">
        <f t="shared" si="14"/>
        <v>101.45124473313633</v>
      </c>
      <c r="AA86" s="28">
        <f t="shared" si="14"/>
        <v>113.76995758243554</v>
      </c>
      <c r="AB86" s="28">
        <f t="shared" si="14"/>
        <v>125.66231926960056</v>
      </c>
      <c r="AC86" s="28">
        <f t="shared" si="14"/>
        <v>137.46180146080863</v>
      </c>
      <c r="AD86" s="28">
        <f t="shared" si="14"/>
        <v>150.924815469717</v>
      </c>
      <c r="AE86" s="28">
        <f t="shared" si="14"/>
        <v>164.84433169427746</v>
      </c>
      <c r="AF86" s="28">
        <f t="shared" si="14"/>
        <v>176.13064122473105</v>
      </c>
      <c r="AG86" s="28">
        <f t="shared" si="14"/>
        <v>192.89571573731641</v>
      </c>
      <c r="AH86" s="28">
        <f t="shared" si="14"/>
        <v>208.84304923469296</v>
      </c>
      <c r="AI86" s="28">
        <f t="shared" si="14"/>
        <v>224.01864006252782</v>
      </c>
      <c r="AJ86" s="28">
        <f t="shared" si="14"/>
        <v>238.41735174734492</v>
      </c>
      <c r="AK86" s="28">
        <f t="shared" si="14"/>
        <v>253.48911564129284</v>
      </c>
      <c r="AL86" s="28">
        <f t="shared" si="14"/>
        <v>268.98429600393564</v>
      </c>
      <c r="AM86" s="28">
        <f t="shared" si="14"/>
        <v>284.629915010876</v>
      </c>
      <c r="AN86" s="28">
        <f t="shared" si="14"/>
        <v>301.02772723930383</v>
      </c>
      <c r="AO86" s="28">
        <f t="shared" si="14"/>
        <v>315.92115302475668</v>
      </c>
      <c r="AP86" s="28">
        <f t="shared" si="14"/>
        <v>332.770281186077</v>
      </c>
      <c r="AQ86" s="28">
        <f t="shared" si="14"/>
        <v>349.92028663599234</v>
      </c>
      <c r="AR86" s="28">
        <f t="shared" si="14"/>
        <v>367.07029208590774</v>
      </c>
      <c r="AS86" s="28">
        <f t="shared" si="14"/>
        <v>385.42380669020315</v>
      </c>
      <c r="AT86" s="28">
        <f t="shared" si="14"/>
        <v>401.97205756292846</v>
      </c>
      <c r="AU86" s="28">
        <f t="shared" si="14"/>
        <v>419.42294030143881</v>
      </c>
    </row>
    <row r="87" spans="2:47">
      <c r="B87" s="27" t="s">
        <v>430</v>
      </c>
      <c r="C87" s="28" t="s">
        <v>512</v>
      </c>
      <c r="D87" s="28">
        <f t="shared" ref="D87:AU87" si="15">+VLOOKUP($B87,Precios,D$85-2014,FALSE)*D49/1000000</f>
        <v>0</v>
      </c>
      <c r="E87" s="28">
        <f t="shared" si="15"/>
        <v>0</v>
      </c>
      <c r="F87" s="28">
        <f t="shared" si="15"/>
        <v>0</v>
      </c>
      <c r="G87" s="28">
        <f t="shared" si="15"/>
        <v>0</v>
      </c>
      <c r="H87" s="28">
        <f t="shared" si="15"/>
        <v>0</v>
      </c>
      <c r="I87" s="28">
        <f t="shared" si="15"/>
        <v>0</v>
      </c>
      <c r="J87" s="28">
        <f t="shared" si="15"/>
        <v>0</v>
      </c>
      <c r="K87" s="28">
        <f t="shared" si="15"/>
        <v>0</v>
      </c>
      <c r="L87" s="28">
        <f t="shared" si="15"/>
        <v>0</v>
      </c>
      <c r="M87" s="28">
        <f t="shared" si="15"/>
        <v>0</v>
      </c>
      <c r="N87" s="28">
        <f t="shared" si="15"/>
        <v>0</v>
      </c>
      <c r="O87" s="28">
        <f t="shared" si="15"/>
        <v>0</v>
      </c>
      <c r="P87" s="28">
        <f t="shared" si="15"/>
        <v>0.27441632820919787</v>
      </c>
      <c r="Q87" s="28">
        <f t="shared" si="15"/>
        <v>1.8189673633076158</v>
      </c>
      <c r="R87" s="28">
        <f t="shared" si="15"/>
        <v>2.3973723474754598</v>
      </c>
      <c r="S87" s="28">
        <f t="shared" si="15"/>
        <v>3.0180116426996539</v>
      </c>
      <c r="T87" s="28">
        <f t="shared" si="15"/>
        <v>3.7155886473349042</v>
      </c>
      <c r="U87" s="28">
        <f t="shared" si="15"/>
        <v>4.5243045193890872</v>
      </c>
      <c r="V87" s="28">
        <f t="shared" si="15"/>
        <v>5.3725605665183647</v>
      </c>
      <c r="W87" s="28">
        <f t="shared" si="15"/>
        <v>6.3753634976317777</v>
      </c>
      <c r="X87" s="28">
        <f t="shared" si="15"/>
        <v>7.3826363660977874</v>
      </c>
      <c r="Y87" s="28">
        <f t="shared" si="15"/>
        <v>8.4190114509273624</v>
      </c>
      <c r="Z87" s="28">
        <f t="shared" si="15"/>
        <v>9.4417757383774532</v>
      </c>
      <c r="AA87" s="28">
        <f t="shared" si="15"/>
        <v>10.854715966362891</v>
      </c>
      <c r="AB87" s="28">
        <f t="shared" si="15"/>
        <v>12.242643710475122</v>
      </c>
      <c r="AC87" s="28">
        <f t="shared" si="15"/>
        <v>13.622886515096818</v>
      </c>
      <c r="AD87" s="28">
        <f t="shared" si="15"/>
        <v>15.194038356061153</v>
      </c>
      <c r="AE87" s="28">
        <f t="shared" si="15"/>
        <v>16.69889100752464</v>
      </c>
      <c r="AF87" s="28">
        <f t="shared" si="15"/>
        <v>17.958361895170853</v>
      </c>
      <c r="AG87" s="28">
        <f t="shared" si="15"/>
        <v>19.801375201728128</v>
      </c>
      <c r="AH87" s="28">
        <f t="shared" si="15"/>
        <v>21.518060393905778</v>
      </c>
      <c r="AI87" s="28">
        <f t="shared" si="15"/>
        <v>23.116670897177528</v>
      </c>
      <c r="AJ87" s="28">
        <f t="shared" si="15"/>
        <v>24.784516618619445</v>
      </c>
      <c r="AK87" s="28">
        <f t="shared" si="15"/>
        <v>26.496218931388004</v>
      </c>
      <c r="AL87" s="28">
        <f t="shared" si="15"/>
        <v>28.145581957237461</v>
      </c>
      <c r="AM87" s="28">
        <f t="shared" si="15"/>
        <v>29.794944983086914</v>
      </c>
      <c r="AN87" s="28">
        <f t="shared" si="15"/>
        <v>31.497513267834737</v>
      </c>
      <c r="AO87" s="28">
        <f t="shared" si="15"/>
        <v>33.20008155258256</v>
      </c>
      <c r="AP87" s="28">
        <f t="shared" si="15"/>
        <v>35.009060355127126</v>
      </c>
      <c r="AQ87" s="28">
        <f t="shared" si="15"/>
        <v>36.818039157671684</v>
      </c>
      <c r="AR87" s="28">
        <f t="shared" si="15"/>
        <v>38.946249513606467</v>
      </c>
      <c r="AS87" s="28">
        <f t="shared" si="15"/>
        <v>40.914844092846131</v>
      </c>
      <c r="AT87" s="28">
        <f t="shared" si="15"/>
        <v>42.883438672085809</v>
      </c>
      <c r="AU87" s="28">
        <f t="shared" si="15"/>
        <v>44.85203325132548</v>
      </c>
    </row>
    <row r="88" spans="2:47">
      <c r="B88" s="27" t="s">
        <v>431</v>
      </c>
      <c r="C88" s="28" t="s">
        <v>512</v>
      </c>
      <c r="D88" s="28">
        <f t="shared" ref="D88:AU88" si="16">+VLOOKUP($B88,Precios,D$85-2014,FALSE)*D50/1000000</f>
        <v>0</v>
      </c>
      <c r="E88" s="28">
        <f t="shared" si="16"/>
        <v>0</v>
      </c>
      <c r="F88" s="28">
        <f t="shared" si="16"/>
        <v>0</v>
      </c>
      <c r="G88" s="28">
        <f t="shared" si="16"/>
        <v>0</v>
      </c>
      <c r="H88" s="28">
        <f t="shared" si="16"/>
        <v>0</v>
      </c>
      <c r="I88" s="28">
        <f t="shared" si="16"/>
        <v>0</v>
      </c>
      <c r="J88" s="28">
        <f t="shared" si="16"/>
        <v>0</v>
      </c>
      <c r="K88" s="28">
        <f t="shared" si="16"/>
        <v>0</v>
      </c>
      <c r="L88" s="28">
        <f t="shared" si="16"/>
        <v>0</v>
      </c>
      <c r="M88" s="28">
        <f t="shared" si="16"/>
        <v>0</v>
      </c>
      <c r="N88" s="28">
        <f t="shared" si="16"/>
        <v>0</v>
      </c>
      <c r="O88" s="28">
        <f t="shared" si="16"/>
        <v>0</v>
      </c>
      <c r="P88" s="28">
        <f t="shared" si="16"/>
        <v>0</v>
      </c>
      <c r="Q88" s="28">
        <f t="shared" si="16"/>
        <v>0</v>
      </c>
      <c r="R88" s="28">
        <f t="shared" si="16"/>
        <v>0</v>
      </c>
      <c r="S88" s="28">
        <f t="shared" si="16"/>
        <v>0</v>
      </c>
      <c r="T88" s="28">
        <f t="shared" si="16"/>
        <v>0</v>
      </c>
      <c r="U88" s="28">
        <f t="shared" si="16"/>
        <v>0</v>
      </c>
      <c r="V88" s="28">
        <f t="shared" si="16"/>
        <v>0</v>
      </c>
      <c r="W88" s="28">
        <f t="shared" si="16"/>
        <v>0</v>
      </c>
      <c r="X88" s="28">
        <f t="shared" si="16"/>
        <v>0</v>
      </c>
      <c r="Y88" s="28">
        <f t="shared" si="16"/>
        <v>0</v>
      </c>
      <c r="Z88" s="28">
        <f t="shared" si="16"/>
        <v>0</v>
      </c>
      <c r="AA88" s="28">
        <f t="shared" si="16"/>
        <v>0</v>
      </c>
      <c r="AB88" s="28">
        <f t="shared" si="16"/>
        <v>0</v>
      </c>
      <c r="AC88" s="28">
        <f t="shared" si="16"/>
        <v>0</v>
      </c>
      <c r="AD88" s="28">
        <f t="shared" si="16"/>
        <v>0</v>
      </c>
      <c r="AE88" s="28">
        <f t="shared" si="16"/>
        <v>0</v>
      </c>
      <c r="AF88" s="28">
        <f t="shared" si="16"/>
        <v>0</v>
      </c>
      <c r="AG88" s="28">
        <f t="shared" si="16"/>
        <v>0</v>
      </c>
      <c r="AH88" s="28">
        <f t="shared" si="16"/>
        <v>0</v>
      </c>
      <c r="AI88" s="28">
        <f t="shared" si="16"/>
        <v>0</v>
      </c>
      <c r="AJ88" s="28">
        <f t="shared" si="16"/>
        <v>0</v>
      </c>
      <c r="AK88" s="28">
        <f t="shared" si="16"/>
        <v>0</v>
      </c>
      <c r="AL88" s="28">
        <f t="shared" si="16"/>
        <v>0</v>
      </c>
      <c r="AM88" s="28">
        <f t="shared" si="16"/>
        <v>0</v>
      </c>
      <c r="AN88" s="28">
        <f t="shared" si="16"/>
        <v>0</v>
      </c>
      <c r="AO88" s="28">
        <f t="shared" si="16"/>
        <v>0</v>
      </c>
      <c r="AP88" s="28">
        <f t="shared" si="16"/>
        <v>0</v>
      </c>
      <c r="AQ88" s="28">
        <f t="shared" si="16"/>
        <v>0</v>
      </c>
      <c r="AR88" s="28">
        <f t="shared" si="16"/>
        <v>0</v>
      </c>
      <c r="AS88" s="28">
        <f t="shared" si="16"/>
        <v>0</v>
      </c>
      <c r="AT88" s="28">
        <f t="shared" si="16"/>
        <v>0</v>
      </c>
      <c r="AU88" s="28">
        <f t="shared" si="16"/>
        <v>0</v>
      </c>
    </row>
    <row r="89" spans="2:47">
      <c r="B89" s="27" t="s">
        <v>397</v>
      </c>
      <c r="C89" s="28" t="s">
        <v>512</v>
      </c>
      <c r="D89" s="28">
        <f t="shared" ref="D89:AU89" si="17">+VLOOKUP($B89,Precios,D$85-2014,FALSE)*D51/1000000</f>
        <v>0</v>
      </c>
      <c r="E89" s="28">
        <f t="shared" si="17"/>
        <v>0</v>
      </c>
      <c r="F89" s="28">
        <f t="shared" si="17"/>
        <v>0</v>
      </c>
      <c r="G89" s="28">
        <f t="shared" si="17"/>
        <v>0</v>
      </c>
      <c r="H89" s="28">
        <f t="shared" si="17"/>
        <v>0</v>
      </c>
      <c r="I89" s="28">
        <f t="shared" si="17"/>
        <v>0</v>
      </c>
      <c r="J89" s="28">
        <f t="shared" si="17"/>
        <v>0</v>
      </c>
      <c r="K89" s="28">
        <f t="shared" si="17"/>
        <v>0</v>
      </c>
      <c r="L89" s="28">
        <f t="shared" si="17"/>
        <v>0</v>
      </c>
      <c r="M89" s="28">
        <f t="shared" si="17"/>
        <v>0</v>
      </c>
      <c r="N89" s="28">
        <f t="shared" si="17"/>
        <v>0</v>
      </c>
      <c r="O89" s="28">
        <f t="shared" si="17"/>
        <v>0</v>
      </c>
      <c r="P89" s="28">
        <f t="shared" si="17"/>
        <v>0</v>
      </c>
      <c r="Q89" s="28">
        <f t="shared" si="17"/>
        <v>0</v>
      </c>
      <c r="R89" s="28">
        <f t="shared" si="17"/>
        <v>0</v>
      </c>
      <c r="S89" s="28">
        <f t="shared" si="17"/>
        <v>0</v>
      </c>
      <c r="T89" s="28">
        <f t="shared" si="17"/>
        <v>0.1536352786457052</v>
      </c>
      <c r="U89" s="28">
        <f t="shared" si="17"/>
        <v>0.15609323940922354</v>
      </c>
      <c r="V89" s="28">
        <f t="shared" si="17"/>
        <v>0.31543280630149656</v>
      </c>
      <c r="W89" s="28">
        <f t="shared" si="17"/>
        <v>0.16049171591038988</v>
      </c>
      <c r="X89" s="28">
        <f t="shared" si="17"/>
        <v>0.32729757917068353</v>
      </c>
      <c r="Y89" s="28">
        <f t="shared" si="17"/>
        <v>0.33337868717674984</v>
      </c>
      <c r="Z89" s="28">
        <f t="shared" si="17"/>
        <v>0.3345734043793453</v>
      </c>
      <c r="AA89" s="28">
        <f t="shared" si="17"/>
        <v>0.51685681817061713</v>
      </c>
      <c r="AB89" s="28">
        <f t="shared" si="17"/>
        <v>0.70126362697886568</v>
      </c>
      <c r="AC89" s="28">
        <f t="shared" si="17"/>
        <v>0.53124896291122703</v>
      </c>
      <c r="AD89" s="28">
        <f t="shared" si="17"/>
        <v>0.72062813789525793</v>
      </c>
      <c r="AE89" s="28">
        <f t="shared" si="17"/>
        <v>0.72816195041542131</v>
      </c>
      <c r="AF89" s="28">
        <f t="shared" si="17"/>
        <v>0.90379473384615916</v>
      </c>
      <c r="AG89" s="28">
        <f t="shared" si="17"/>
        <v>0.92223346494770564</v>
      </c>
      <c r="AH89" s="28">
        <f t="shared" si="17"/>
        <v>1.116771029295754</v>
      </c>
      <c r="AI89" s="28">
        <f t="shared" si="17"/>
        <v>1.3066699531179746</v>
      </c>
      <c r="AJ89" s="28">
        <f t="shared" si="17"/>
        <v>1.1235407732140659</v>
      </c>
      <c r="AK89" s="28">
        <f t="shared" si="17"/>
        <v>1.5016897608658641</v>
      </c>
      <c r="AL89" s="28">
        <f t="shared" si="17"/>
        <v>1.5016897608658641</v>
      </c>
      <c r="AM89" s="28">
        <f t="shared" si="17"/>
        <v>1.6894009809740971</v>
      </c>
      <c r="AN89" s="28">
        <f t="shared" si="17"/>
        <v>1.6894009809740971</v>
      </c>
      <c r="AO89" s="28">
        <f t="shared" si="17"/>
        <v>1.8771122010823302</v>
      </c>
      <c r="AP89" s="28">
        <f t="shared" si="17"/>
        <v>1.8771122010823302</v>
      </c>
      <c r="AQ89" s="28">
        <f t="shared" si="17"/>
        <v>2.0648234211905629</v>
      </c>
      <c r="AR89" s="28">
        <f t="shared" si="17"/>
        <v>2.0648234211905629</v>
      </c>
      <c r="AS89" s="28">
        <f t="shared" si="17"/>
        <v>2.2525346412987961</v>
      </c>
      <c r="AT89" s="28">
        <f t="shared" si="17"/>
        <v>2.4402458614070288</v>
      </c>
      <c r="AU89" s="28">
        <f t="shared" si="17"/>
        <v>2.4402458614070288</v>
      </c>
    </row>
    <row r="90" spans="2:47">
      <c r="B90" s="27" t="s">
        <v>432</v>
      </c>
      <c r="C90" s="28" t="s">
        <v>512</v>
      </c>
      <c r="D90" s="28">
        <f t="shared" ref="D90:AU90" si="18">+VLOOKUP($B90,Precios,D$85-2014,FALSE)*D52/1000000</f>
        <v>0</v>
      </c>
      <c r="E90" s="28">
        <f t="shared" si="18"/>
        <v>0</v>
      </c>
      <c r="F90" s="28">
        <f t="shared" si="18"/>
        <v>0</v>
      </c>
      <c r="G90" s="28">
        <f t="shared" si="18"/>
        <v>0</v>
      </c>
      <c r="H90" s="28">
        <f t="shared" si="18"/>
        <v>0</v>
      </c>
      <c r="I90" s="28">
        <f t="shared" si="18"/>
        <v>0</v>
      </c>
      <c r="J90" s="28">
        <f t="shared" si="18"/>
        <v>0</v>
      </c>
      <c r="K90" s="28">
        <f t="shared" si="18"/>
        <v>0</v>
      </c>
      <c r="L90" s="28">
        <f t="shared" si="18"/>
        <v>0</v>
      </c>
      <c r="M90" s="28">
        <f t="shared" si="18"/>
        <v>0</v>
      </c>
      <c r="N90" s="28">
        <f t="shared" si="18"/>
        <v>0.27388697231935294</v>
      </c>
      <c r="O90" s="28">
        <f t="shared" si="18"/>
        <v>0.28183919753519521</v>
      </c>
      <c r="P90" s="28">
        <f t="shared" si="18"/>
        <v>1.1544997261914043</v>
      </c>
      <c r="Q90" s="28">
        <f t="shared" si="18"/>
        <v>11.240775011222391</v>
      </c>
      <c r="R90" s="28">
        <f t="shared" si="18"/>
        <v>13.552243441213973</v>
      </c>
      <c r="S90" s="28">
        <f t="shared" si="18"/>
        <v>16.940871792913047</v>
      </c>
      <c r="T90" s="28">
        <f t="shared" si="18"/>
        <v>25.277806898734678</v>
      </c>
      <c r="U90" s="28">
        <f t="shared" si="18"/>
        <v>34.155304623806835</v>
      </c>
      <c r="V90" s="28">
        <f t="shared" si="18"/>
        <v>44.022944799130386</v>
      </c>
      <c r="W90" s="28">
        <f t="shared" si="18"/>
        <v>54.706626357473233</v>
      </c>
      <c r="X90" s="28">
        <f t="shared" si="18"/>
        <v>65.808093759053421</v>
      </c>
      <c r="Y90" s="28">
        <f t="shared" si="18"/>
        <v>78.527639889449588</v>
      </c>
      <c r="Z90" s="28">
        <f t="shared" si="18"/>
        <v>91.499505236664149</v>
      </c>
      <c r="AA90" s="28">
        <f t="shared" si="18"/>
        <v>105.81351514642532</v>
      </c>
      <c r="AB90" s="28">
        <f t="shared" si="18"/>
        <v>121.31653982168577</v>
      </c>
      <c r="AC90" s="28">
        <f t="shared" si="18"/>
        <v>136.40269849527616</v>
      </c>
      <c r="AD90" s="28">
        <f t="shared" si="18"/>
        <v>153.72220330100043</v>
      </c>
      <c r="AE90" s="28">
        <f t="shared" si="18"/>
        <v>171.61823615403156</v>
      </c>
      <c r="AF90" s="28">
        <f t="shared" si="18"/>
        <v>185.62841547457361</v>
      </c>
      <c r="AG90" s="28">
        <f t="shared" si="18"/>
        <v>206.98870253753793</v>
      </c>
      <c r="AH90" s="28">
        <f t="shared" si="18"/>
        <v>227.26351012155638</v>
      </c>
      <c r="AI90" s="28">
        <f t="shared" si="18"/>
        <v>246.92127528167873</v>
      </c>
      <c r="AJ90" s="28">
        <f t="shared" si="18"/>
        <v>264.88995363890581</v>
      </c>
      <c r="AK90" s="28">
        <f t="shared" si="18"/>
        <v>284.62476122508485</v>
      </c>
      <c r="AL90" s="28">
        <f t="shared" si="18"/>
        <v>305.66705874756195</v>
      </c>
      <c r="AM90" s="28">
        <f t="shared" si="18"/>
        <v>326.709356270039</v>
      </c>
      <c r="AN90" s="28">
        <f t="shared" si="18"/>
        <v>348.12081690694561</v>
      </c>
      <c r="AO90" s="28">
        <f t="shared" si="18"/>
        <v>366.2098095139873</v>
      </c>
      <c r="AP90" s="28">
        <f t="shared" si="18"/>
        <v>388.72875949418204</v>
      </c>
      <c r="AQ90" s="28">
        <f t="shared" si="18"/>
        <v>411.9860357032357</v>
      </c>
      <c r="AR90" s="28">
        <f t="shared" si="18"/>
        <v>435.98163814114815</v>
      </c>
      <c r="AS90" s="28">
        <f t="shared" si="18"/>
        <v>459.60807746463121</v>
      </c>
      <c r="AT90" s="28">
        <f t="shared" si="18"/>
        <v>478.80455941496115</v>
      </c>
      <c r="AU90" s="28">
        <f t="shared" si="18"/>
        <v>503.53848808173251</v>
      </c>
    </row>
    <row r="91" spans="2:47">
      <c r="B91" s="27" t="s">
        <v>433</v>
      </c>
      <c r="C91" s="28" t="s">
        <v>512</v>
      </c>
      <c r="D91" s="28">
        <f t="shared" ref="D91:AU91" si="19">+VLOOKUP($B91,Precios,D$85-2014,FALSE)*D53/1000000</f>
        <v>0</v>
      </c>
      <c r="E91" s="28">
        <f t="shared" si="19"/>
        <v>0</v>
      </c>
      <c r="F91" s="28">
        <f t="shared" si="19"/>
        <v>0</v>
      </c>
      <c r="G91" s="28">
        <f t="shared" si="19"/>
        <v>0</v>
      </c>
      <c r="H91" s="28">
        <f t="shared" si="19"/>
        <v>0</v>
      </c>
      <c r="I91" s="28">
        <f t="shared" si="19"/>
        <v>0</v>
      </c>
      <c r="J91" s="28">
        <f t="shared" si="19"/>
        <v>0</v>
      </c>
      <c r="K91" s="28">
        <f t="shared" si="19"/>
        <v>0</v>
      </c>
      <c r="L91" s="28">
        <f t="shared" si="19"/>
        <v>0</v>
      </c>
      <c r="M91" s="28">
        <f t="shared" si="19"/>
        <v>-6.1905657372470238E-2</v>
      </c>
      <c r="N91" s="28">
        <f t="shared" si="19"/>
        <v>-0.11945156073896213</v>
      </c>
      <c r="O91" s="28">
        <f t="shared" si="19"/>
        <v>-0.278397363649728</v>
      </c>
      <c r="P91" s="28">
        <f t="shared" si="19"/>
        <v>-3.979956742784339</v>
      </c>
      <c r="Q91" s="28">
        <f t="shared" si="19"/>
        <v>-26.860572658891559</v>
      </c>
      <c r="R91" s="28">
        <f t="shared" si="19"/>
        <v>-33.502375785269763</v>
      </c>
      <c r="S91" s="28">
        <f t="shared" si="19"/>
        <v>-41.503524565100214</v>
      </c>
      <c r="T91" s="28">
        <f t="shared" si="19"/>
        <v>-52.395292833341493</v>
      </c>
      <c r="U91" s="28">
        <f t="shared" si="19"/>
        <v>-64.990622156612929</v>
      </c>
      <c r="V91" s="28">
        <f t="shared" si="19"/>
        <v>-79.074226172391818</v>
      </c>
      <c r="W91" s="28">
        <f t="shared" si="19"/>
        <v>-89.974087055912193</v>
      </c>
      <c r="X91" s="28">
        <f t="shared" si="19"/>
        <v>-101.08686065810753</v>
      </c>
      <c r="Y91" s="28">
        <f t="shared" si="19"/>
        <v>-112.7835791419611</v>
      </c>
      <c r="Z91" s="28">
        <f t="shared" si="19"/>
        <v>-124.85001331405893</v>
      </c>
      <c r="AA91" s="28">
        <f t="shared" si="19"/>
        <v>-137.57019972313421</v>
      </c>
      <c r="AB91" s="28">
        <f t="shared" si="19"/>
        <v>-150.40493083255748</v>
      </c>
      <c r="AC91" s="28">
        <f t="shared" si="19"/>
        <v>-163.53045753417948</v>
      </c>
      <c r="AD91" s="28">
        <f t="shared" si="19"/>
        <v>-177.14501328343218</v>
      </c>
      <c r="AE91" s="28">
        <f t="shared" si="19"/>
        <v>-191.36210983241045</v>
      </c>
      <c r="AF91" s="28">
        <f t="shared" si="19"/>
        <v>-205.6471601288774</v>
      </c>
      <c r="AG91" s="28">
        <f t="shared" si="19"/>
        <v>-220.84142999951004</v>
      </c>
      <c r="AH91" s="28">
        <f t="shared" si="19"/>
        <v>-236.330677121821</v>
      </c>
      <c r="AI91" s="28">
        <f t="shared" si="19"/>
        <v>-252.0691027074044</v>
      </c>
      <c r="AJ91" s="28">
        <f t="shared" si="19"/>
        <v>-267.02046446684972</v>
      </c>
      <c r="AK91" s="28">
        <f t="shared" si="19"/>
        <v>-282.61421460773266</v>
      </c>
      <c r="AL91" s="28">
        <f t="shared" si="19"/>
        <v>-300.17647204390653</v>
      </c>
      <c r="AM91" s="28">
        <f t="shared" si="19"/>
        <v>-317.73872948008039</v>
      </c>
      <c r="AN91" s="28">
        <f t="shared" si="19"/>
        <v>-336.16923335130099</v>
      </c>
      <c r="AO91" s="28">
        <f t="shared" si="19"/>
        <v>-353.1789703288087</v>
      </c>
      <c r="AP91" s="28">
        <f t="shared" si="19"/>
        <v>-372.04359741755275</v>
      </c>
      <c r="AQ91" s="28">
        <f t="shared" si="19"/>
        <v>-387.43523876610965</v>
      </c>
      <c r="AR91" s="28">
        <f t="shared" si="19"/>
        <v>-410.83842676532561</v>
      </c>
      <c r="AS91" s="28">
        <f t="shared" si="19"/>
        <v>-430.76862902435431</v>
      </c>
      <c r="AT91" s="28">
        <f t="shared" si="19"/>
        <v>-448.96233841328956</v>
      </c>
      <c r="AU91" s="28">
        <f t="shared" si="19"/>
        <v>-468.45841745479487</v>
      </c>
    </row>
    <row r="92" spans="2:47">
      <c r="B92" s="27" t="s">
        <v>434</v>
      </c>
      <c r="C92" s="28" t="s">
        <v>512</v>
      </c>
      <c r="D92" s="28">
        <f t="shared" ref="D92:AU92" si="20">+VLOOKUP($B92,Precios,D$85-2014,FALSE)*D54/1000000</f>
        <v>0</v>
      </c>
      <c r="E92" s="28">
        <f t="shared" si="20"/>
        <v>0</v>
      </c>
      <c r="F92" s="28">
        <f t="shared" si="20"/>
        <v>0</v>
      </c>
      <c r="G92" s="28">
        <f t="shared" si="20"/>
        <v>0</v>
      </c>
      <c r="H92" s="28">
        <f t="shared" si="20"/>
        <v>0</v>
      </c>
      <c r="I92" s="28">
        <f t="shared" si="20"/>
        <v>0</v>
      </c>
      <c r="J92" s="28">
        <f t="shared" si="20"/>
        <v>0</v>
      </c>
      <c r="K92" s="28">
        <f t="shared" si="20"/>
        <v>0</v>
      </c>
      <c r="L92" s="28">
        <f t="shared" si="20"/>
        <v>0</v>
      </c>
      <c r="M92" s="28">
        <f t="shared" si="20"/>
        <v>0.22614432074972202</v>
      </c>
      <c r="N92" s="28">
        <f t="shared" si="20"/>
        <v>0.23532161725349643</v>
      </c>
      <c r="O92" s="28">
        <f t="shared" si="20"/>
        <v>0.72624115573247938</v>
      </c>
      <c r="P92" s="28">
        <f t="shared" si="20"/>
        <v>7.2241643595353766</v>
      </c>
      <c r="Q92" s="28">
        <f t="shared" si="20"/>
        <v>42.857945804381885</v>
      </c>
      <c r="R92" s="28">
        <f t="shared" si="20"/>
        <v>50.461272070352088</v>
      </c>
      <c r="S92" s="28">
        <f t="shared" si="20"/>
        <v>59.892084048203174</v>
      </c>
      <c r="T92" s="28">
        <f t="shared" si="20"/>
        <v>76.501088195169146</v>
      </c>
      <c r="U92" s="28">
        <f t="shared" si="20"/>
        <v>93.506606890770925</v>
      </c>
      <c r="V92" s="28">
        <f t="shared" si="20"/>
        <v>111.81050926935868</v>
      </c>
      <c r="W92" s="28">
        <f t="shared" si="20"/>
        <v>131.67554089303735</v>
      </c>
      <c r="X92" s="28">
        <f t="shared" si="20"/>
        <v>152.21347044887855</v>
      </c>
      <c r="Y92" s="28">
        <f t="shared" si="20"/>
        <v>176.24230579512226</v>
      </c>
      <c r="Z92" s="28">
        <f t="shared" si="20"/>
        <v>200.54539030055287</v>
      </c>
      <c r="AA92" s="28">
        <f t="shared" si="20"/>
        <v>224.25400340559196</v>
      </c>
      <c r="AB92" s="28">
        <f t="shared" si="20"/>
        <v>253.85453692895607</v>
      </c>
      <c r="AC92" s="28">
        <f t="shared" si="20"/>
        <v>282.55196589481756</v>
      </c>
      <c r="AD92" s="28">
        <f t="shared" si="20"/>
        <v>311.03806448336826</v>
      </c>
      <c r="AE92" s="28">
        <f t="shared" si="20"/>
        <v>345.19275835742121</v>
      </c>
      <c r="AF92" s="28">
        <f t="shared" si="20"/>
        <v>375.88133294643728</v>
      </c>
      <c r="AG92" s="28">
        <f t="shared" si="20"/>
        <v>404.32991160392339</v>
      </c>
      <c r="AH92" s="28">
        <f t="shared" si="20"/>
        <v>444.67711837943693</v>
      </c>
      <c r="AI92" s="28">
        <f t="shared" si="20"/>
        <v>481.76718569166445</v>
      </c>
      <c r="AJ92" s="28">
        <f t="shared" si="20"/>
        <v>513.7879850965918</v>
      </c>
      <c r="AK92" s="28">
        <f t="shared" si="20"/>
        <v>549.66396447122668</v>
      </c>
      <c r="AL92" s="28">
        <f t="shared" si="20"/>
        <v>586.13455927026541</v>
      </c>
      <c r="AM92" s="28">
        <f t="shared" si="20"/>
        <v>621.6282631371871</v>
      </c>
      <c r="AN92" s="28">
        <f t="shared" si="20"/>
        <v>660.05263980046016</v>
      </c>
      <c r="AO92" s="28">
        <f t="shared" si="20"/>
        <v>692.94130118173609</v>
      </c>
      <c r="AP92" s="28">
        <f t="shared" si="20"/>
        <v>732.99382939853751</v>
      </c>
      <c r="AQ92" s="28">
        <f t="shared" si="20"/>
        <v>771.74383637251617</v>
      </c>
      <c r="AR92" s="28">
        <f t="shared" si="20"/>
        <v>813.09888583214047</v>
      </c>
      <c r="AS92" s="28">
        <f t="shared" si="20"/>
        <v>855.1051959131762</v>
      </c>
      <c r="AT92" s="28">
        <f t="shared" si="20"/>
        <v>889.94763915868634</v>
      </c>
      <c r="AU92" s="28">
        <f t="shared" si="20"/>
        <v>930.6514279968992</v>
      </c>
    </row>
    <row r="93" spans="2:47">
      <c r="B93" s="27" t="s">
        <v>435</v>
      </c>
      <c r="C93" s="28" t="s">
        <v>512</v>
      </c>
      <c r="D93" s="28">
        <f t="shared" ref="D93:AU93" si="21">+VLOOKUP($B93,Precios,D$85-2014,FALSE)*D55/1000000</f>
        <v>0</v>
      </c>
      <c r="E93" s="28">
        <f t="shared" si="21"/>
        <v>0</v>
      </c>
      <c r="F93" s="28">
        <f t="shared" si="21"/>
        <v>0</v>
      </c>
      <c r="G93" s="28">
        <f t="shared" si="21"/>
        <v>0</v>
      </c>
      <c r="H93" s="28">
        <f t="shared" si="21"/>
        <v>0</v>
      </c>
      <c r="I93" s="28">
        <f t="shared" si="21"/>
        <v>0</v>
      </c>
      <c r="J93" s="28">
        <f t="shared" si="21"/>
        <v>0</v>
      </c>
      <c r="K93" s="28">
        <f t="shared" si="21"/>
        <v>0</v>
      </c>
      <c r="L93" s="28">
        <f t="shared" si="21"/>
        <v>0</v>
      </c>
      <c r="M93" s="28">
        <f t="shared" si="21"/>
        <v>8.7298831200000003E-3</v>
      </c>
      <c r="N93" s="28">
        <f t="shared" si="21"/>
        <v>3.5035753599999997E-2</v>
      </c>
      <c r="O93" s="28">
        <f t="shared" si="21"/>
        <v>9.6646506879999997E-2</v>
      </c>
      <c r="P93" s="28">
        <f t="shared" si="21"/>
        <v>0.21125033856</v>
      </c>
      <c r="Q93" s="28">
        <f t="shared" si="21"/>
        <v>0.45847649536000007</v>
      </c>
      <c r="R93" s="28">
        <f t="shared" si="21"/>
        <v>0.48602648599999998</v>
      </c>
      <c r="S93" s="28">
        <f t="shared" si="21"/>
        <v>0.51235109216000008</v>
      </c>
      <c r="T93" s="28">
        <f t="shared" si="21"/>
        <v>0.53093227200000004</v>
      </c>
      <c r="U93" s="28">
        <f t="shared" si="21"/>
        <v>0.56708285952000004</v>
      </c>
      <c r="V93" s="28">
        <f t="shared" si="21"/>
        <v>0.58498180752000006</v>
      </c>
      <c r="W93" s="28">
        <f t="shared" si="21"/>
        <v>0.62067245519999992</v>
      </c>
      <c r="X93" s="28">
        <f t="shared" si="21"/>
        <v>0.65794929728000007</v>
      </c>
      <c r="Y93" s="28">
        <f t="shared" si="21"/>
        <v>0.68675793648000005</v>
      </c>
      <c r="Z93" s="28">
        <f t="shared" si="21"/>
        <v>0.72273544704000003</v>
      </c>
      <c r="AA93" s="28">
        <f t="shared" si="21"/>
        <v>0.75521741119999997</v>
      </c>
      <c r="AB93" s="28">
        <f t="shared" si="21"/>
        <v>0.78722579039999996</v>
      </c>
      <c r="AC93" s="28">
        <f t="shared" si="21"/>
        <v>0.82984804016000002</v>
      </c>
      <c r="AD93" s="28">
        <f t="shared" si="21"/>
        <v>0.8646248352</v>
      </c>
      <c r="AE93" s="28">
        <f t="shared" si="21"/>
        <v>0.89995841952</v>
      </c>
      <c r="AF93" s="28">
        <f t="shared" si="21"/>
        <v>0.94335224056</v>
      </c>
      <c r="AG93" s="28">
        <f t="shared" si="21"/>
        <v>0.98679818495999994</v>
      </c>
      <c r="AH93" s="28">
        <f t="shared" si="21"/>
        <v>1.0299808864800002</v>
      </c>
      <c r="AI93" s="28">
        <f t="shared" si="21"/>
        <v>1.074877096</v>
      </c>
      <c r="AJ93" s="28">
        <f t="shared" si="21"/>
        <v>1.12976608256</v>
      </c>
      <c r="AK93" s="28">
        <f t="shared" si="21"/>
        <v>1.1739026560800001</v>
      </c>
      <c r="AL93" s="28">
        <f t="shared" si="21"/>
        <v>1.2356870064000001</v>
      </c>
      <c r="AM93" s="28">
        <f t="shared" si="21"/>
        <v>1.2798186852</v>
      </c>
      <c r="AN93" s="28">
        <f t="shared" si="21"/>
        <v>1.3327766997599999</v>
      </c>
      <c r="AO93" s="28">
        <f t="shared" si="21"/>
        <v>1.3857347143200001</v>
      </c>
      <c r="AP93" s="28">
        <f t="shared" si="21"/>
        <v>1.43869272888</v>
      </c>
      <c r="AQ93" s="28">
        <f t="shared" si="21"/>
        <v>1.43869272888</v>
      </c>
      <c r="AR93" s="28">
        <f t="shared" si="21"/>
        <v>1.5534350937600001</v>
      </c>
      <c r="AS93" s="28">
        <f t="shared" si="21"/>
        <v>1.6063931083199998</v>
      </c>
      <c r="AT93" s="28">
        <f t="shared" si="21"/>
        <v>1.66817745864</v>
      </c>
      <c r="AU93" s="28">
        <f t="shared" si="21"/>
        <v>1.72996180896</v>
      </c>
    </row>
    <row r="94" spans="2:47">
      <c r="B94" s="27" t="s">
        <v>436</v>
      </c>
      <c r="C94" s="28" t="s">
        <v>512</v>
      </c>
      <c r="D94" s="28">
        <f t="shared" ref="D94:AU94" si="22">+VLOOKUP($B94,Precios,D$85-2014,FALSE)*D56/1000000</f>
        <v>0</v>
      </c>
      <c r="E94" s="28">
        <f t="shared" si="22"/>
        <v>0</v>
      </c>
      <c r="F94" s="28">
        <f t="shared" si="22"/>
        <v>0</v>
      </c>
      <c r="G94" s="28">
        <f t="shared" si="22"/>
        <v>0</v>
      </c>
      <c r="H94" s="28">
        <f t="shared" si="22"/>
        <v>0</v>
      </c>
      <c r="I94" s="28">
        <f t="shared" si="22"/>
        <v>0</v>
      </c>
      <c r="J94" s="28">
        <f t="shared" si="22"/>
        <v>0</v>
      </c>
      <c r="K94" s="28">
        <f t="shared" si="22"/>
        <v>0</v>
      </c>
      <c r="L94" s="28">
        <f t="shared" si="22"/>
        <v>0</v>
      </c>
      <c r="M94" s="28">
        <f t="shared" si="22"/>
        <v>0</v>
      </c>
      <c r="N94" s="28">
        <f t="shared" si="22"/>
        <v>0</v>
      </c>
      <c r="O94" s="28">
        <f t="shared" si="22"/>
        <v>0</v>
      </c>
      <c r="P94" s="28">
        <f t="shared" si="22"/>
        <v>2.1232311887999997</v>
      </c>
      <c r="Q94" s="28">
        <f t="shared" si="22"/>
        <v>11.886502867000001</v>
      </c>
      <c r="R94" s="28">
        <f t="shared" si="22"/>
        <v>15.153053315400001</v>
      </c>
      <c r="S94" s="28">
        <f t="shared" si="22"/>
        <v>18.7144331374</v>
      </c>
      <c r="T94" s="28">
        <f t="shared" si="22"/>
        <v>22.5315125212</v>
      </c>
      <c r="U94" s="28">
        <f t="shared" si="22"/>
        <v>26.846802089100002</v>
      </c>
      <c r="V94" s="28">
        <f t="shared" si="22"/>
        <v>31.484146328000001</v>
      </c>
      <c r="W94" s="28">
        <f t="shared" si="22"/>
        <v>36.433910726400001</v>
      </c>
      <c r="X94" s="28">
        <f t="shared" si="22"/>
        <v>41.658905776399997</v>
      </c>
      <c r="Y94" s="28">
        <f t="shared" si="22"/>
        <v>47.002790766000004</v>
      </c>
      <c r="Z94" s="28">
        <f t="shared" si="22"/>
        <v>52.7444328825</v>
      </c>
      <c r="AA94" s="28">
        <f t="shared" si="22"/>
        <v>59.017530293100002</v>
      </c>
      <c r="AB94" s="28">
        <f t="shared" si="22"/>
        <v>66.080580492600006</v>
      </c>
      <c r="AC94" s="28">
        <f t="shared" si="22"/>
        <v>72.291946273500002</v>
      </c>
      <c r="AD94" s="28">
        <f t="shared" si="22"/>
        <v>78.659901107700009</v>
      </c>
      <c r="AE94" s="28">
        <f t="shared" si="22"/>
        <v>84.923463239699998</v>
      </c>
      <c r="AF94" s="28">
        <f t="shared" si="22"/>
        <v>91.865577936000008</v>
      </c>
      <c r="AG94" s="28">
        <f t="shared" si="22"/>
        <v>98.807692632300004</v>
      </c>
      <c r="AH94" s="28">
        <f t="shared" si="22"/>
        <v>105.9063963819</v>
      </c>
      <c r="AI94" s="28">
        <f t="shared" si="22"/>
        <v>113.1616891848</v>
      </c>
      <c r="AJ94" s="28">
        <f t="shared" si="22"/>
        <v>120.67796374320001</v>
      </c>
      <c r="AK94" s="28">
        <f t="shared" si="22"/>
        <v>128.0376492483</v>
      </c>
      <c r="AL94" s="28">
        <f t="shared" si="22"/>
        <v>135.60612015779998</v>
      </c>
      <c r="AM94" s="28">
        <f t="shared" si="22"/>
        <v>143.22678741839999</v>
      </c>
      <c r="AN94" s="28">
        <f t="shared" si="22"/>
        <v>151.1606327856</v>
      </c>
      <c r="AO94" s="28">
        <f t="shared" si="22"/>
        <v>158.8856927484</v>
      </c>
      <c r="AP94" s="28">
        <f t="shared" si="22"/>
        <v>166.81953811559998</v>
      </c>
      <c r="AQ94" s="28">
        <f t="shared" si="22"/>
        <v>174.75338348280002</v>
      </c>
      <c r="AR94" s="28">
        <f t="shared" si="22"/>
        <v>182.94821060550001</v>
      </c>
      <c r="AS94" s="28">
        <f t="shared" si="22"/>
        <v>190.9864486749</v>
      </c>
      <c r="AT94" s="28">
        <f t="shared" si="22"/>
        <v>198.97249039320002</v>
      </c>
      <c r="AU94" s="28">
        <f t="shared" si="22"/>
        <v>206.95853211150001</v>
      </c>
    </row>
    <row r="95" spans="2:47">
      <c r="B95" s="27" t="s">
        <v>437</v>
      </c>
      <c r="C95" s="28" t="s">
        <v>512</v>
      </c>
      <c r="D95" s="28">
        <f t="shared" ref="D95:AU95" si="23">+VLOOKUP($B95,Precios,D$85-2014,FALSE)*D57/1000000</f>
        <v>0</v>
      </c>
      <c r="E95" s="28">
        <f t="shared" si="23"/>
        <v>0</v>
      </c>
      <c r="F95" s="28">
        <f t="shared" si="23"/>
        <v>0</v>
      </c>
      <c r="G95" s="28">
        <f t="shared" si="23"/>
        <v>0</v>
      </c>
      <c r="H95" s="28">
        <f t="shared" si="23"/>
        <v>0</v>
      </c>
      <c r="I95" s="28">
        <f t="shared" si="23"/>
        <v>0</v>
      </c>
      <c r="J95" s="28">
        <f t="shared" si="23"/>
        <v>0</v>
      </c>
      <c r="K95" s="28">
        <f t="shared" si="23"/>
        <v>0</v>
      </c>
      <c r="L95" s="28">
        <f t="shared" si="23"/>
        <v>0</v>
      </c>
      <c r="M95" s="28">
        <f t="shared" si="23"/>
        <v>0</v>
      </c>
      <c r="N95" s="28">
        <f t="shared" si="23"/>
        <v>0</v>
      </c>
      <c r="O95" s="28">
        <f t="shared" si="23"/>
        <v>0</v>
      </c>
      <c r="P95" s="28">
        <f t="shared" si="23"/>
        <v>0</v>
      </c>
      <c r="Q95" s="28">
        <f t="shared" si="23"/>
        <v>0</v>
      </c>
      <c r="R95" s="28">
        <f t="shared" si="23"/>
        <v>0</v>
      </c>
      <c r="S95" s="28">
        <f t="shared" si="23"/>
        <v>0</v>
      </c>
      <c r="T95" s="28">
        <f t="shared" si="23"/>
        <v>0</v>
      </c>
      <c r="U95" s="28">
        <f t="shared" si="23"/>
        <v>0</v>
      </c>
      <c r="V95" s="28">
        <f t="shared" si="23"/>
        <v>0</v>
      </c>
      <c r="W95" s="28">
        <f t="shared" si="23"/>
        <v>0</v>
      </c>
      <c r="X95" s="28">
        <f t="shared" si="23"/>
        <v>0</v>
      </c>
      <c r="Y95" s="28">
        <f t="shared" si="23"/>
        <v>0</v>
      </c>
      <c r="Z95" s="28">
        <f t="shared" si="23"/>
        <v>0</v>
      </c>
      <c r="AA95" s="28">
        <f t="shared" si="23"/>
        <v>0</v>
      </c>
      <c r="AB95" s="28">
        <f t="shared" si="23"/>
        <v>0</v>
      </c>
      <c r="AC95" s="28">
        <f t="shared" si="23"/>
        <v>0</v>
      </c>
      <c r="AD95" s="28">
        <f t="shared" si="23"/>
        <v>0</v>
      </c>
      <c r="AE95" s="28">
        <f t="shared" si="23"/>
        <v>0</v>
      </c>
      <c r="AF95" s="28">
        <f t="shared" si="23"/>
        <v>0</v>
      </c>
      <c r="AG95" s="28">
        <f t="shared" si="23"/>
        <v>0</v>
      </c>
      <c r="AH95" s="28">
        <f t="shared" si="23"/>
        <v>0</v>
      </c>
      <c r="AI95" s="28">
        <f t="shared" si="23"/>
        <v>0</v>
      </c>
      <c r="AJ95" s="28">
        <f t="shared" si="23"/>
        <v>0</v>
      </c>
      <c r="AK95" s="28">
        <f t="shared" si="23"/>
        <v>0</v>
      </c>
      <c r="AL95" s="28">
        <f t="shared" si="23"/>
        <v>0</v>
      </c>
      <c r="AM95" s="28">
        <f t="shared" si="23"/>
        <v>0</v>
      </c>
      <c r="AN95" s="28">
        <f t="shared" si="23"/>
        <v>0</v>
      </c>
      <c r="AO95" s="28">
        <f t="shared" si="23"/>
        <v>0</v>
      </c>
      <c r="AP95" s="28">
        <f t="shared" si="23"/>
        <v>0</v>
      </c>
      <c r="AQ95" s="28">
        <f t="shared" si="23"/>
        <v>0</v>
      </c>
      <c r="AR95" s="28">
        <f t="shared" si="23"/>
        <v>0</v>
      </c>
      <c r="AS95" s="28">
        <f t="shared" si="23"/>
        <v>0</v>
      </c>
      <c r="AT95" s="28">
        <f t="shared" si="23"/>
        <v>0</v>
      </c>
      <c r="AU95" s="28">
        <f t="shared" si="23"/>
        <v>0</v>
      </c>
    </row>
    <row r="96" spans="2:47">
      <c r="B96" s="27" t="s">
        <v>438</v>
      </c>
      <c r="C96" s="28" t="s">
        <v>512</v>
      </c>
      <c r="D96" s="28">
        <f t="shared" ref="D96:AU96" si="24">+VLOOKUP($B96,Precios,D$85-2014,FALSE)*D58/1000000</f>
        <v>0</v>
      </c>
      <c r="E96" s="28">
        <f t="shared" si="24"/>
        <v>0</v>
      </c>
      <c r="F96" s="28">
        <f t="shared" si="24"/>
        <v>0</v>
      </c>
      <c r="G96" s="28">
        <f t="shared" si="24"/>
        <v>0</v>
      </c>
      <c r="H96" s="28">
        <f t="shared" si="24"/>
        <v>0</v>
      </c>
      <c r="I96" s="28">
        <f t="shared" si="24"/>
        <v>0</v>
      </c>
      <c r="J96" s="28">
        <f t="shared" si="24"/>
        <v>0</v>
      </c>
      <c r="K96" s="28">
        <f t="shared" si="24"/>
        <v>0</v>
      </c>
      <c r="L96" s="28">
        <f t="shared" si="24"/>
        <v>0</v>
      </c>
      <c r="M96" s="28">
        <f t="shared" si="24"/>
        <v>0</v>
      </c>
      <c r="N96" s="28">
        <f t="shared" si="24"/>
        <v>0</v>
      </c>
      <c r="O96" s="28">
        <f t="shared" si="24"/>
        <v>0</v>
      </c>
      <c r="P96" s="28">
        <f t="shared" si="24"/>
        <v>0</v>
      </c>
      <c r="Q96" s="28">
        <f t="shared" si="24"/>
        <v>0</v>
      </c>
      <c r="R96" s="28">
        <f t="shared" si="24"/>
        <v>0</v>
      </c>
      <c r="S96" s="28">
        <f t="shared" si="24"/>
        <v>0</v>
      </c>
      <c r="T96" s="28">
        <f t="shared" si="24"/>
        <v>0</v>
      </c>
      <c r="U96" s="28">
        <f t="shared" si="24"/>
        <v>0</v>
      </c>
      <c r="V96" s="28">
        <f t="shared" si="24"/>
        <v>0</v>
      </c>
      <c r="W96" s="28">
        <f t="shared" si="24"/>
        <v>0</v>
      </c>
      <c r="X96" s="28">
        <f t="shared" si="24"/>
        <v>0</v>
      </c>
      <c r="Y96" s="28">
        <f t="shared" si="24"/>
        <v>0</v>
      </c>
      <c r="Z96" s="28">
        <f t="shared" si="24"/>
        <v>0</v>
      </c>
      <c r="AA96" s="28">
        <f t="shared" si="24"/>
        <v>0</v>
      </c>
      <c r="AB96" s="28">
        <f t="shared" si="24"/>
        <v>0</v>
      </c>
      <c r="AC96" s="28">
        <f t="shared" si="24"/>
        <v>0</v>
      </c>
      <c r="AD96" s="28">
        <f t="shared" si="24"/>
        <v>0</v>
      </c>
      <c r="AE96" s="28">
        <f t="shared" si="24"/>
        <v>0</v>
      </c>
      <c r="AF96" s="28">
        <f t="shared" si="24"/>
        <v>0</v>
      </c>
      <c r="AG96" s="28">
        <f t="shared" si="24"/>
        <v>0</v>
      </c>
      <c r="AH96" s="28">
        <f t="shared" si="24"/>
        <v>0</v>
      </c>
      <c r="AI96" s="28">
        <f t="shared" si="24"/>
        <v>0</v>
      </c>
      <c r="AJ96" s="28">
        <f t="shared" si="24"/>
        <v>0</v>
      </c>
      <c r="AK96" s="28">
        <f t="shared" si="24"/>
        <v>0</v>
      </c>
      <c r="AL96" s="28">
        <f t="shared" si="24"/>
        <v>0</v>
      </c>
      <c r="AM96" s="28">
        <f t="shared" si="24"/>
        <v>0</v>
      </c>
      <c r="AN96" s="28">
        <f t="shared" si="24"/>
        <v>0</v>
      </c>
      <c r="AO96" s="28">
        <f t="shared" si="24"/>
        <v>0</v>
      </c>
      <c r="AP96" s="28">
        <f t="shared" si="24"/>
        <v>0</v>
      </c>
      <c r="AQ96" s="28">
        <f t="shared" si="24"/>
        <v>0</v>
      </c>
      <c r="AR96" s="28">
        <f t="shared" si="24"/>
        <v>0</v>
      </c>
      <c r="AS96" s="28">
        <f t="shared" si="24"/>
        <v>0</v>
      </c>
      <c r="AT96" s="28">
        <f t="shared" si="24"/>
        <v>0</v>
      </c>
      <c r="AU96" s="28">
        <f t="shared" si="24"/>
        <v>0</v>
      </c>
    </row>
    <row r="97" spans="2:47">
      <c r="B97" s="27" t="s">
        <v>439</v>
      </c>
      <c r="C97" s="28" t="s">
        <v>512</v>
      </c>
      <c r="D97" s="28">
        <f t="shared" ref="D97:AU97" si="25">+VLOOKUP($B97,Precios,D$85-2014,FALSE)*D59/1000000</f>
        <v>0</v>
      </c>
      <c r="E97" s="28">
        <f t="shared" si="25"/>
        <v>0</v>
      </c>
      <c r="F97" s="28">
        <f t="shared" si="25"/>
        <v>0</v>
      </c>
      <c r="G97" s="28">
        <f t="shared" si="25"/>
        <v>0</v>
      </c>
      <c r="H97" s="28">
        <f t="shared" si="25"/>
        <v>0</v>
      </c>
      <c r="I97" s="28">
        <f t="shared" si="25"/>
        <v>0</v>
      </c>
      <c r="J97" s="28">
        <f t="shared" si="25"/>
        <v>0</v>
      </c>
      <c r="K97" s="28">
        <f t="shared" si="25"/>
        <v>0</v>
      </c>
      <c r="L97" s="28">
        <f t="shared" si="25"/>
        <v>0</v>
      </c>
      <c r="M97" s="28">
        <f t="shared" si="25"/>
        <v>0</v>
      </c>
      <c r="N97" s="28">
        <f t="shared" si="25"/>
        <v>0</v>
      </c>
      <c r="O97" s="28">
        <f t="shared" si="25"/>
        <v>0</v>
      </c>
      <c r="P97" s="28">
        <f t="shared" si="25"/>
        <v>0</v>
      </c>
      <c r="Q97" s="28">
        <f t="shared" si="25"/>
        <v>0</v>
      </c>
      <c r="R97" s="28">
        <f t="shared" si="25"/>
        <v>0</v>
      </c>
      <c r="S97" s="28">
        <f t="shared" si="25"/>
        <v>0</v>
      </c>
      <c r="T97" s="28">
        <f t="shared" si="25"/>
        <v>0</v>
      </c>
      <c r="U97" s="28">
        <f t="shared" si="25"/>
        <v>0</v>
      </c>
      <c r="V97" s="28">
        <f t="shared" si="25"/>
        <v>0</v>
      </c>
      <c r="W97" s="28">
        <f t="shared" si="25"/>
        <v>0</v>
      </c>
      <c r="X97" s="28">
        <f t="shared" si="25"/>
        <v>0</v>
      </c>
      <c r="Y97" s="28">
        <f t="shared" si="25"/>
        <v>0</v>
      </c>
      <c r="Z97" s="28">
        <f t="shared" si="25"/>
        <v>0</v>
      </c>
      <c r="AA97" s="28">
        <f t="shared" si="25"/>
        <v>0</v>
      </c>
      <c r="AB97" s="28">
        <f t="shared" si="25"/>
        <v>0</v>
      </c>
      <c r="AC97" s="28">
        <f t="shared" si="25"/>
        <v>0</v>
      </c>
      <c r="AD97" s="28">
        <f t="shared" si="25"/>
        <v>0</v>
      </c>
      <c r="AE97" s="28">
        <f t="shared" si="25"/>
        <v>0</v>
      </c>
      <c r="AF97" s="28">
        <f t="shared" si="25"/>
        <v>0</v>
      </c>
      <c r="AG97" s="28">
        <f t="shared" si="25"/>
        <v>0</v>
      </c>
      <c r="AH97" s="28">
        <f t="shared" si="25"/>
        <v>0</v>
      </c>
      <c r="AI97" s="28">
        <f t="shared" si="25"/>
        <v>0</v>
      </c>
      <c r="AJ97" s="28">
        <f t="shared" si="25"/>
        <v>0</v>
      </c>
      <c r="AK97" s="28">
        <f t="shared" si="25"/>
        <v>0</v>
      </c>
      <c r="AL97" s="28">
        <f t="shared" si="25"/>
        <v>0</v>
      </c>
      <c r="AM97" s="28">
        <f t="shared" si="25"/>
        <v>0</v>
      </c>
      <c r="AN97" s="28">
        <f t="shared" si="25"/>
        <v>0</v>
      </c>
      <c r="AO97" s="28">
        <f t="shared" si="25"/>
        <v>0</v>
      </c>
      <c r="AP97" s="28">
        <f t="shared" si="25"/>
        <v>0</v>
      </c>
      <c r="AQ97" s="28">
        <f t="shared" si="25"/>
        <v>0</v>
      </c>
      <c r="AR97" s="28">
        <f t="shared" si="25"/>
        <v>0</v>
      </c>
      <c r="AS97" s="28">
        <f t="shared" si="25"/>
        <v>0</v>
      </c>
      <c r="AT97" s="28">
        <f t="shared" si="25"/>
        <v>0</v>
      </c>
      <c r="AU97" s="28">
        <f t="shared" si="25"/>
        <v>0</v>
      </c>
    </row>
    <row r="98" spans="2:47">
      <c r="B98" s="27" t="s">
        <v>429</v>
      </c>
      <c r="C98" s="28" t="s">
        <v>512</v>
      </c>
      <c r="D98" s="28">
        <f t="shared" ref="D98:AU98" si="26">+VLOOKUP($B98,Precios,D$85-2014,FALSE)*D60/1000000</f>
        <v>0</v>
      </c>
      <c r="E98" s="28">
        <f t="shared" si="26"/>
        <v>0</v>
      </c>
      <c r="F98" s="28">
        <f t="shared" si="26"/>
        <v>0</v>
      </c>
      <c r="G98" s="28">
        <f t="shared" si="26"/>
        <v>0</v>
      </c>
      <c r="H98" s="28">
        <f t="shared" si="26"/>
        <v>0</v>
      </c>
      <c r="I98" s="28">
        <f t="shared" si="26"/>
        <v>0</v>
      </c>
      <c r="J98" s="28">
        <f t="shared" si="26"/>
        <v>0</v>
      </c>
      <c r="K98" s="28">
        <f t="shared" si="26"/>
        <v>0</v>
      </c>
      <c r="L98" s="28">
        <f t="shared" si="26"/>
        <v>0</v>
      </c>
      <c r="M98" s="28">
        <f t="shared" si="26"/>
        <v>0</v>
      </c>
      <c r="N98" s="28">
        <f t="shared" si="26"/>
        <v>0</v>
      </c>
      <c r="O98" s="28">
        <f t="shared" si="26"/>
        <v>0</v>
      </c>
      <c r="P98" s="28">
        <f t="shared" si="26"/>
        <v>0</v>
      </c>
      <c r="Q98" s="28">
        <f t="shared" si="26"/>
        <v>0</v>
      </c>
      <c r="R98" s="28">
        <f t="shared" si="26"/>
        <v>0</v>
      </c>
      <c r="S98" s="28">
        <f t="shared" si="26"/>
        <v>0</v>
      </c>
      <c r="T98" s="28">
        <f t="shared" si="26"/>
        <v>0</v>
      </c>
      <c r="U98" s="28">
        <f t="shared" si="26"/>
        <v>0</v>
      </c>
      <c r="V98" s="28">
        <f t="shared" si="26"/>
        <v>0</v>
      </c>
      <c r="W98" s="28">
        <f t="shared" si="26"/>
        <v>0</v>
      </c>
      <c r="X98" s="28">
        <f t="shared" si="26"/>
        <v>0</v>
      </c>
      <c r="Y98" s="28">
        <f t="shared" si="26"/>
        <v>0</v>
      </c>
      <c r="Z98" s="28">
        <f t="shared" si="26"/>
        <v>0</v>
      </c>
      <c r="AA98" s="28">
        <f t="shared" si="26"/>
        <v>0</v>
      </c>
      <c r="AB98" s="28">
        <f t="shared" si="26"/>
        <v>0</v>
      </c>
      <c r="AC98" s="28">
        <f t="shared" si="26"/>
        <v>0</v>
      </c>
      <c r="AD98" s="28">
        <f t="shared" si="26"/>
        <v>0</v>
      </c>
      <c r="AE98" s="28">
        <f t="shared" si="26"/>
        <v>0</v>
      </c>
      <c r="AF98" s="28">
        <f t="shared" si="26"/>
        <v>0</v>
      </c>
      <c r="AG98" s="28">
        <f t="shared" si="26"/>
        <v>0</v>
      </c>
      <c r="AH98" s="28">
        <f t="shared" si="26"/>
        <v>0</v>
      </c>
      <c r="AI98" s="28">
        <f t="shared" si="26"/>
        <v>0</v>
      </c>
      <c r="AJ98" s="28">
        <f t="shared" si="26"/>
        <v>0</v>
      </c>
      <c r="AK98" s="28">
        <f t="shared" si="26"/>
        <v>0</v>
      </c>
      <c r="AL98" s="28">
        <f t="shared" si="26"/>
        <v>0</v>
      </c>
      <c r="AM98" s="28">
        <f t="shared" si="26"/>
        <v>0</v>
      </c>
      <c r="AN98" s="28">
        <f t="shared" si="26"/>
        <v>0</v>
      </c>
      <c r="AO98" s="28">
        <f t="shared" si="26"/>
        <v>0</v>
      </c>
      <c r="AP98" s="28">
        <f t="shared" si="26"/>
        <v>0</v>
      </c>
      <c r="AQ98" s="28">
        <f t="shared" si="26"/>
        <v>0</v>
      </c>
      <c r="AR98" s="28">
        <f t="shared" si="26"/>
        <v>0</v>
      </c>
      <c r="AS98" s="28">
        <f t="shared" si="26"/>
        <v>0</v>
      </c>
      <c r="AT98" s="28">
        <f t="shared" si="26"/>
        <v>0</v>
      </c>
      <c r="AU98" s="28">
        <f t="shared" si="26"/>
        <v>0</v>
      </c>
    </row>
    <row r="99" spans="2:47">
      <c r="B99" s="27" t="s">
        <v>440</v>
      </c>
      <c r="C99" s="28" t="s">
        <v>512</v>
      </c>
      <c r="D99" s="28">
        <f t="shared" ref="D99:AU99" si="27">+VLOOKUP($B99,Precios,D$85-2014,FALSE)*D61/1000000</f>
        <v>0</v>
      </c>
      <c r="E99" s="28">
        <f t="shared" si="27"/>
        <v>0</v>
      </c>
      <c r="F99" s="28">
        <f t="shared" si="27"/>
        <v>0</v>
      </c>
      <c r="G99" s="28">
        <f t="shared" si="27"/>
        <v>0</v>
      </c>
      <c r="H99" s="28">
        <f t="shared" si="27"/>
        <v>0</v>
      </c>
      <c r="I99" s="28">
        <f t="shared" si="27"/>
        <v>0</v>
      </c>
      <c r="J99" s="28">
        <f t="shared" si="27"/>
        <v>0</v>
      </c>
      <c r="K99" s="28">
        <f t="shared" si="27"/>
        <v>0</v>
      </c>
      <c r="L99" s="28">
        <f t="shared" si="27"/>
        <v>0</v>
      </c>
      <c r="M99" s="28">
        <f t="shared" si="27"/>
        <v>0</v>
      </c>
      <c r="N99" s="28">
        <f t="shared" si="27"/>
        <v>0</v>
      </c>
      <c r="O99" s="28">
        <f t="shared" si="27"/>
        <v>0</v>
      </c>
      <c r="P99" s="28">
        <f t="shared" si="27"/>
        <v>0.15843775391999998</v>
      </c>
      <c r="Q99" s="28">
        <f t="shared" si="27"/>
        <v>1.2696272179200001</v>
      </c>
      <c r="R99" s="28">
        <f t="shared" si="27"/>
        <v>1.3520373155999998</v>
      </c>
      <c r="S99" s="28">
        <f t="shared" si="27"/>
        <v>1.4222159627200002</v>
      </c>
      <c r="T99" s="28">
        <f t="shared" si="27"/>
        <v>1.5043081039999999</v>
      </c>
      <c r="U99" s="28">
        <f t="shared" si="27"/>
        <v>1.5949205424000001</v>
      </c>
      <c r="V99" s="28">
        <f t="shared" si="27"/>
        <v>1.6840385368000002</v>
      </c>
      <c r="W99" s="28">
        <f t="shared" si="27"/>
        <v>1.773349872</v>
      </c>
      <c r="X99" s="28">
        <f t="shared" si="27"/>
        <v>1.8582622044800001</v>
      </c>
      <c r="Y99" s="28">
        <f t="shared" si="27"/>
        <v>1.9621655328000001</v>
      </c>
      <c r="Z99" s="28">
        <f t="shared" si="27"/>
        <v>2.0611344230399999</v>
      </c>
      <c r="AA99" s="28">
        <f t="shared" si="27"/>
        <v>2.1501483942399999</v>
      </c>
      <c r="AB99" s="28">
        <f t="shared" si="27"/>
        <v>2.2378441007999998</v>
      </c>
      <c r="AC99" s="28">
        <f t="shared" si="27"/>
        <v>2.3394652196000001</v>
      </c>
      <c r="AD99" s="28">
        <f t="shared" si="27"/>
        <v>2.4438885647999999</v>
      </c>
      <c r="AE99" s="28">
        <f t="shared" si="27"/>
        <v>2.5498821886399998</v>
      </c>
      <c r="AF99" s="28">
        <f t="shared" si="27"/>
        <v>2.6625455761600003</v>
      </c>
      <c r="AG99" s="28">
        <f t="shared" si="27"/>
        <v>2.7753698952000003</v>
      </c>
      <c r="AH99" s="28">
        <f t="shared" si="27"/>
        <v>2.8962710397600002</v>
      </c>
      <c r="AI99" s="28">
        <f t="shared" si="27"/>
        <v>3.0131800560000004</v>
      </c>
      <c r="AJ99" s="28">
        <f t="shared" si="27"/>
        <v>3.1509882146399999</v>
      </c>
      <c r="AK99" s="28">
        <f t="shared" si="27"/>
        <v>3.2657442311999998</v>
      </c>
      <c r="AL99" s="28">
        <f t="shared" si="27"/>
        <v>3.3893129318399997</v>
      </c>
      <c r="AM99" s="28">
        <f t="shared" si="27"/>
        <v>3.5128816324800001</v>
      </c>
      <c r="AN99" s="28">
        <f t="shared" si="27"/>
        <v>3.6452766688799998</v>
      </c>
      <c r="AO99" s="28">
        <f t="shared" si="27"/>
        <v>3.77767170528</v>
      </c>
      <c r="AP99" s="28">
        <f t="shared" si="27"/>
        <v>3.9188930774399999</v>
      </c>
      <c r="AQ99" s="28">
        <f t="shared" si="27"/>
        <v>4.0512881138400001</v>
      </c>
      <c r="AR99" s="28">
        <f t="shared" si="27"/>
        <v>4.1925094859999996</v>
      </c>
      <c r="AS99" s="28">
        <f t="shared" si="27"/>
        <v>4.3425571939199994</v>
      </c>
      <c r="AT99" s="28">
        <f t="shared" si="27"/>
        <v>4.4837785660800007</v>
      </c>
      <c r="AU99" s="28">
        <f t="shared" si="27"/>
        <v>4.6249999382400002</v>
      </c>
    </row>
    <row r="100" spans="2:47">
      <c r="B100" s="27" t="s">
        <v>398</v>
      </c>
      <c r="C100" s="28" t="s">
        <v>512</v>
      </c>
      <c r="D100" s="28">
        <f t="shared" ref="D100:AU100" si="28">+VLOOKUP($B100,Precios,D$85-2014,FALSE)*D62/1000000</f>
        <v>0</v>
      </c>
      <c r="E100" s="28">
        <f t="shared" si="28"/>
        <v>0</v>
      </c>
      <c r="F100" s="28">
        <f t="shared" si="28"/>
        <v>0</v>
      </c>
      <c r="G100" s="28">
        <f t="shared" si="28"/>
        <v>0</v>
      </c>
      <c r="H100" s="28">
        <f t="shared" si="28"/>
        <v>0</v>
      </c>
      <c r="I100" s="28">
        <f t="shared" si="28"/>
        <v>0</v>
      </c>
      <c r="J100" s="28">
        <f t="shared" si="28"/>
        <v>0</v>
      </c>
      <c r="K100" s="28">
        <f t="shared" si="28"/>
        <v>0</v>
      </c>
      <c r="L100" s="28">
        <f t="shared" si="28"/>
        <v>0</v>
      </c>
      <c r="M100" s="28">
        <f t="shared" si="28"/>
        <v>-7.1150323683670117E-3</v>
      </c>
      <c r="N100" s="28">
        <f t="shared" si="28"/>
        <v>-2.1391531414578082E-2</v>
      </c>
      <c r="O100" s="28">
        <f t="shared" si="28"/>
        <v>-4.9275458933666215E-2</v>
      </c>
      <c r="P100" s="28">
        <f t="shared" si="28"/>
        <v>-0.11169410286035981</v>
      </c>
      <c r="Q100" s="28">
        <f t="shared" si="28"/>
        <v>-0.18037356318330328</v>
      </c>
      <c r="R100" s="28">
        <f t="shared" si="28"/>
        <v>-0.18173728639036729</v>
      </c>
      <c r="S100" s="28">
        <f t="shared" si="28"/>
        <v>-0.14017788502713707</v>
      </c>
      <c r="T100" s="28">
        <f t="shared" si="28"/>
        <v>-7.6928054200607193E-2</v>
      </c>
      <c r="U100" s="28">
        <f t="shared" si="28"/>
        <v>-1.3994872643581119E-2</v>
      </c>
      <c r="V100" s="28">
        <f t="shared" si="28"/>
        <v>6.3441503848771272E-2</v>
      </c>
      <c r="W100" s="28">
        <f t="shared" si="28"/>
        <v>0.13472975466813189</v>
      </c>
      <c r="X100" s="28">
        <f t="shared" si="28"/>
        <v>0.22153974306584931</v>
      </c>
      <c r="Y100" s="28">
        <f t="shared" si="28"/>
        <v>0.31326869728243084</v>
      </c>
      <c r="Z100" s="28">
        <f t="shared" si="28"/>
        <v>0.40790820527794414</v>
      </c>
      <c r="AA100" s="28">
        <f t="shared" si="28"/>
        <v>0.50775046033962101</v>
      </c>
      <c r="AB100" s="28">
        <f t="shared" si="28"/>
        <v>0.61171088584477995</v>
      </c>
      <c r="AC100" s="28">
        <f t="shared" si="28"/>
        <v>0.71894535938188509</v>
      </c>
      <c r="AD100" s="28">
        <f t="shared" si="28"/>
        <v>0.83645176980908187</v>
      </c>
      <c r="AE100" s="28">
        <f t="shared" si="28"/>
        <v>0.95671283682214991</v>
      </c>
      <c r="AF100" s="28">
        <f t="shared" si="28"/>
        <v>1.0827291175054492</v>
      </c>
      <c r="AG100" s="28">
        <f t="shared" si="28"/>
        <v>1.2283183327274947</v>
      </c>
      <c r="AH100" s="28">
        <f t="shared" si="28"/>
        <v>1.3629965478207811</v>
      </c>
      <c r="AI100" s="28">
        <f t="shared" si="28"/>
        <v>1.4959774906871131</v>
      </c>
      <c r="AJ100" s="28">
        <f t="shared" si="28"/>
        <v>1.6400093068266608</v>
      </c>
      <c r="AK100" s="28">
        <f t="shared" si="28"/>
        <v>1.7886672507629642</v>
      </c>
      <c r="AL100" s="28">
        <f t="shared" si="28"/>
        <v>1.9442035334380046</v>
      </c>
      <c r="AM100" s="28">
        <f t="shared" si="28"/>
        <v>2.0764093737117886</v>
      </c>
      <c r="AN100" s="28">
        <f t="shared" si="28"/>
        <v>2.216392028119325</v>
      </c>
      <c r="AO100" s="28">
        <f t="shared" si="28"/>
        <v>2.3797051249281176</v>
      </c>
      <c r="AP100" s="28">
        <f t="shared" si="28"/>
        <v>2.5274645934694062</v>
      </c>
      <c r="AQ100" s="28">
        <f t="shared" si="28"/>
        <v>1.5709164550179078</v>
      </c>
      <c r="AR100" s="28">
        <f t="shared" si="28"/>
        <v>2.8463139729532387</v>
      </c>
      <c r="AS100" s="28">
        <f t="shared" si="28"/>
        <v>2.9940734414945269</v>
      </c>
      <c r="AT100" s="28">
        <f t="shared" si="28"/>
        <v>3.1729401665708235</v>
      </c>
      <c r="AU100" s="28">
        <f t="shared" si="28"/>
        <v>3.3284764492458634</v>
      </c>
    </row>
    <row r="101" spans="2:47">
      <c r="B101" s="27" t="s">
        <v>442</v>
      </c>
      <c r="C101" s="28" t="s">
        <v>512</v>
      </c>
      <c r="D101" s="28">
        <f t="shared" ref="D101:AU101" si="29">+VLOOKUP($B101,Precios,D$85-2014,FALSE)*D63/1000000</f>
        <v>0</v>
      </c>
      <c r="E101" s="28">
        <f t="shared" si="29"/>
        <v>0</v>
      </c>
      <c r="F101" s="28">
        <f t="shared" si="29"/>
        <v>0</v>
      </c>
      <c r="G101" s="28">
        <f t="shared" si="29"/>
        <v>0</v>
      </c>
      <c r="H101" s="28">
        <f t="shared" si="29"/>
        <v>0</v>
      </c>
      <c r="I101" s="28">
        <f t="shared" si="29"/>
        <v>0</v>
      </c>
      <c r="J101" s="28">
        <f t="shared" si="29"/>
        <v>0</v>
      </c>
      <c r="K101" s="28">
        <f t="shared" si="29"/>
        <v>0</v>
      </c>
      <c r="L101" s="28">
        <f t="shared" si="29"/>
        <v>0</v>
      </c>
      <c r="M101" s="28">
        <f t="shared" si="29"/>
        <v>0</v>
      </c>
      <c r="N101" s="28">
        <f t="shared" si="29"/>
        <v>0</v>
      </c>
      <c r="O101" s="28">
        <f t="shared" si="29"/>
        <v>0</v>
      </c>
      <c r="P101" s="28">
        <f t="shared" si="29"/>
        <v>0</v>
      </c>
      <c r="Q101" s="28">
        <f t="shared" si="29"/>
        <v>0</v>
      </c>
      <c r="R101" s="28">
        <f t="shared" si="29"/>
        <v>0</v>
      </c>
      <c r="S101" s="28">
        <f t="shared" si="29"/>
        <v>0</v>
      </c>
      <c r="T101" s="28">
        <f t="shared" si="29"/>
        <v>0</v>
      </c>
      <c r="U101" s="28">
        <f t="shared" si="29"/>
        <v>0</v>
      </c>
      <c r="V101" s="28">
        <f t="shared" si="29"/>
        <v>0</v>
      </c>
      <c r="W101" s="28">
        <f t="shared" si="29"/>
        <v>0</v>
      </c>
      <c r="X101" s="28">
        <f t="shared" si="29"/>
        <v>0</v>
      </c>
      <c r="Y101" s="28">
        <f t="shared" si="29"/>
        <v>0</v>
      </c>
      <c r="Z101" s="28">
        <f t="shared" si="29"/>
        <v>0</v>
      </c>
      <c r="AA101" s="28">
        <f t="shared" si="29"/>
        <v>0</v>
      </c>
      <c r="AB101" s="28">
        <f t="shared" si="29"/>
        <v>0</v>
      </c>
      <c r="AC101" s="28">
        <f t="shared" si="29"/>
        <v>0</v>
      </c>
      <c r="AD101" s="28">
        <f t="shared" si="29"/>
        <v>0</v>
      </c>
      <c r="AE101" s="28">
        <f t="shared" si="29"/>
        <v>0</v>
      </c>
      <c r="AF101" s="28">
        <f t="shared" si="29"/>
        <v>0</v>
      </c>
      <c r="AG101" s="28">
        <f t="shared" si="29"/>
        <v>0</v>
      </c>
      <c r="AH101" s="28">
        <f t="shared" si="29"/>
        <v>0</v>
      </c>
      <c r="AI101" s="28">
        <f t="shared" si="29"/>
        <v>0</v>
      </c>
      <c r="AJ101" s="28">
        <f t="shared" si="29"/>
        <v>0</v>
      </c>
      <c r="AK101" s="28">
        <f t="shared" si="29"/>
        <v>0</v>
      </c>
      <c r="AL101" s="28">
        <f t="shared" si="29"/>
        <v>0</v>
      </c>
      <c r="AM101" s="28">
        <f t="shared" si="29"/>
        <v>0</v>
      </c>
      <c r="AN101" s="28">
        <f t="shared" si="29"/>
        <v>0</v>
      </c>
      <c r="AO101" s="28">
        <f t="shared" si="29"/>
        <v>0</v>
      </c>
      <c r="AP101" s="28">
        <f t="shared" si="29"/>
        <v>0</v>
      </c>
      <c r="AQ101" s="28">
        <f t="shared" si="29"/>
        <v>0</v>
      </c>
      <c r="AR101" s="28">
        <f t="shared" si="29"/>
        <v>0</v>
      </c>
      <c r="AS101" s="28">
        <f t="shared" si="29"/>
        <v>0</v>
      </c>
      <c r="AT101" s="28">
        <f t="shared" si="29"/>
        <v>0</v>
      </c>
      <c r="AU101" s="28">
        <f t="shared" si="29"/>
        <v>0</v>
      </c>
    </row>
    <row r="102" spans="2:47">
      <c r="B102" s="27" t="s">
        <v>443</v>
      </c>
      <c r="C102" s="28" t="s">
        <v>512</v>
      </c>
      <c r="D102" s="28">
        <f t="shared" ref="D102:AU102" si="30">+VLOOKUP($B102,Precios,D$85-2014,FALSE)*D64/1000000</f>
        <v>0</v>
      </c>
      <c r="E102" s="28">
        <f t="shared" si="30"/>
        <v>0</v>
      </c>
      <c r="F102" s="28">
        <f t="shared" si="30"/>
        <v>0</v>
      </c>
      <c r="G102" s="28">
        <f t="shared" si="30"/>
        <v>0</v>
      </c>
      <c r="H102" s="28">
        <f t="shared" si="30"/>
        <v>0</v>
      </c>
      <c r="I102" s="28">
        <f t="shared" si="30"/>
        <v>0</v>
      </c>
      <c r="J102" s="28">
        <f t="shared" si="30"/>
        <v>0</v>
      </c>
      <c r="K102" s="28">
        <f t="shared" si="30"/>
        <v>0</v>
      </c>
      <c r="L102" s="28">
        <f t="shared" si="30"/>
        <v>0</v>
      </c>
      <c r="M102" s="28">
        <f t="shared" si="30"/>
        <v>0</v>
      </c>
      <c r="N102" s="28">
        <f t="shared" si="30"/>
        <v>0</v>
      </c>
      <c r="O102" s="28">
        <f t="shared" si="30"/>
        <v>0</v>
      </c>
      <c r="P102" s="28">
        <f t="shared" si="30"/>
        <v>0</v>
      </c>
      <c r="Q102" s="28">
        <f t="shared" si="30"/>
        <v>0</v>
      </c>
      <c r="R102" s="28">
        <f t="shared" si="30"/>
        <v>0</v>
      </c>
      <c r="S102" s="28">
        <f t="shared" si="30"/>
        <v>0</v>
      </c>
      <c r="T102" s="28">
        <f t="shared" si="30"/>
        <v>0</v>
      </c>
      <c r="U102" s="28">
        <f t="shared" si="30"/>
        <v>0</v>
      </c>
      <c r="V102" s="28">
        <f t="shared" si="30"/>
        <v>0</v>
      </c>
      <c r="W102" s="28">
        <f t="shared" si="30"/>
        <v>0</v>
      </c>
      <c r="X102" s="28">
        <f t="shared" si="30"/>
        <v>0</v>
      </c>
      <c r="Y102" s="28">
        <f t="shared" si="30"/>
        <v>0</v>
      </c>
      <c r="Z102" s="28">
        <f t="shared" si="30"/>
        <v>0</v>
      </c>
      <c r="AA102" s="28">
        <f t="shared" si="30"/>
        <v>0</v>
      </c>
      <c r="AB102" s="28">
        <f t="shared" si="30"/>
        <v>0</v>
      </c>
      <c r="AC102" s="28">
        <f t="shared" si="30"/>
        <v>0</v>
      </c>
      <c r="AD102" s="28">
        <f t="shared" si="30"/>
        <v>0</v>
      </c>
      <c r="AE102" s="28">
        <f t="shared" si="30"/>
        <v>0</v>
      </c>
      <c r="AF102" s="28">
        <f t="shared" si="30"/>
        <v>0</v>
      </c>
      <c r="AG102" s="28">
        <f t="shared" si="30"/>
        <v>0</v>
      </c>
      <c r="AH102" s="28">
        <f t="shared" si="30"/>
        <v>0</v>
      </c>
      <c r="AI102" s="28">
        <f t="shared" si="30"/>
        <v>0</v>
      </c>
      <c r="AJ102" s="28">
        <f t="shared" si="30"/>
        <v>0</v>
      </c>
      <c r="AK102" s="28">
        <f t="shared" si="30"/>
        <v>0</v>
      </c>
      <c r="AL102" s="28">
        <f t="shared" si="30"/>
        <v>0</v>
      </c>
      <c r="AM102" s="28">
        <f t="shared" si="30"/>
        <v>0</v>
      </c>
      <c r="AN102" s="28">
        <f t="shared" si="30"/>
        <v>0</v>
      </c>
      <c r="AO102" s="28">
        <f t="shared" si="30"/>
        <v>0</v>
      </c>
      <c r="AP102" s="28">
        <f t="shared" si="30"/>
        <v>0</v>
      </c>
      <c r="AQ102" s="28">
        <f t="shared" si="30"/>
        <v>0</v>
      </c>
      <c r="AR102" s="28">
        <f t="shared" si="30"/>
        <v>0</v>
      </c>
      <c r="AS102" s="28">
        <f t="shared" si="30"/>
        <v>0</v>
      </c>
      <c r="AT102" s="28">
        <f t="shared" si="30"/>
        <v>0</v>
      </c>
      <c r="AU102" s="28">
        <f t="shared" si="30"/>
        <v>0</v>
      </c>
    </row>
    <row r="103" spans="2:47">
      <c r="B103" s="27" t="s">
        <v>444</v>
      </c>
      <c r="C103" s="28" t="s">
        <v>512</v>
      </c>
      <c r="D103" s="28">
        <f t="shared" ref="D103:AU103" si="31">+VLOOKUP($B103,Precios,D$85-2014,FALSE)*D65/1000000</f>
        <v>0</v>
      </c>
      <c r="E103" s="28">
        <f t="shared" si="31"/>
        <v>0</v>
      </c>
      <c r="F103" s="28">
        <f t="shared" si="31"/>
        <v>0</v>
      </c>
      <c r="G103" s="28">
        <f t="shared" si="31"/>
        <v>0</v>
      </c>
      <c r="H103" s="28">
        <f t="shared" si="31"/>
        <v>0</v>
      </c>
      <c r="I103" s="28">
        <f t="shared" si="31"/>
        <v>0</v>
      </c>
      <c r="J103" s="28">
        <f t="shared" si="31"/>
        <v>0</v>
      </c>
      <c r="K103" s="28">
        <f t="shared" si="31"/>
        <v>0</v>
      </c>
      <c r="L103" s="28">
        <f t="shared" si="31"/>
        <v>0</v>
      </c>
      <c r="M103" s="28">
        <f t="shared" si="31"/>
        <v>0</v>
      </c>
      <c r="N103" s="28">
        <f t="shared" si="31"/>
        <v>0</v>
      </c>
      <c r="O103" s="28">
        <f t="shared" si="31"/>
        <v>0</v>
      </c>
      <c r="P103" s="28">
        <f t="shared" si="31"/>
        <v>0</v>
      </c>
      <c r="Q103" s="28">
        <f t="shared" si="31"/>
        <v>0</v>
      </c>
      <c r="R103" s="28">
        <f t="shared" si="31"/>
        <v>0</v>
      </c>
      <c r="S103" s="28">
        <f t="shared" si="31"/>
        <v>0</v>
      </c>
      <c r="T103" s="28">
        <f t="shared" si="31"/>
        <v>0</v>
      </c>
      <c r="U103" s="28">
        <f t="shared" si="31"/>
        <v>0</v>
      </c>
      <c r="V103" s="28">
        <f t="shared" si="31"/>
        <v>0</v>
      </c>
      <c r="W103" s="28">
        <f t="shared" si="31"/>
        <v>0</v>
      </c>
      <c r="X103" s="28">
        <f t="shared" si="31"/>
        <v>0</v>
      </c>
      <c r="Y103" s="28">
        <f t="shared" si="31"/>
        <v>0</v>
      </c>
      <c r="Z103" s="28">
        <f t="shared" si="31"/>
        <v>0</v>
      </c>
      <c r="AA103" s="28">
        <f t="shared" si="31"/>
        <v>0</v>
      </c>
      <c r="AB103" s="28">
        <f t="shared" si="31"/>
        <v>0</v>
      </c>
      <c r="AC103" s="28">
        <f t="shared" si="31"/>
        <v>0</v>
      </c>
      <c r="AD103" s="28">
        <f t="shared" si="31"/>
        <v>0</v>
      </c>
      <c r="AE103" s="28">
        <f t="shared" si="31"/>
        <v>0</v>
      </c>
      <c r="AF103" s="28">
        <f t="shared" si="31"/>
        <v>0</v>
      </c>
      <c r="AG103" s="28">
        <f t="shared" si="31"/>
        <v>0</v>
      </c>
      <c r="AH103" s="28">
        <f t="shared" si="31"/>
        <v>0</v>
      </c>
      <c r="AI103" s="28">
        <f t="shared" si="31"/>
        <v>0</v>
      </c>
      <c r="AJ103" s="28">
        <f t="shared" si="31"/>
        <v>0</v>
      </c>
      <c r="AK103" s="28">
        <f t="shared" si="31"/>
        <v>0</v>
      </c>
      <c r="AL103" s="28">
        <f t="shared" si="31"/>
        <v>0</v>
      </c>
      <c r="AM103" s="28">
        <f t="shared" si="31"/>
        <v>0</v>
      </c>
      <c r="AN103" s="28">
        <f t="shared" si="31"/>
        <v>0</v>
      </c>
      <c r="AO103" s="28">
        <f t="shared" si="31"/>
        <v>0</v>
      </c>
      <c r="AP103" s="28">
        <f t="shared" si="31"/>
        <v>0</v>
      </c>
      <c r="AQ103" s="28">
        <f t="shared" si="31"/>
        <v>0</v>
      </c>
      <c r="AR103" s="28">
        <f t="shared" si="31"/>
        <v>0</v>
      </c>
      <c r="AS103" s="28">
        <f t="shared" si="31"/>
        <v>0</v>
      </c>
      <c r="AT103" s="28">
        <f t="shared" si="31"/>
        <v>0</v>
      </c>
      <c r="AU103" s="28">
        <f t="shared" si="31"/>
        <v>0</v>
      </c>
    </row>
    <row r="104" spans="2:47">
      <c r="B104" s="27" t="s">
        <v>445</v>
      </c>
      <c r="C104" s="28" t="s">
        <v>512</v>
      </c>
      <c r="D104" s="28">
        <f t="shared" ref="D104:AU104" si="32">+VLOOKUP($B104,Precios,D$85-2014,FALSE)*D66/1000000</f>
        <v>0</v>
      </c>
      <c r="E104" s="28">
        <f t="shared" si="32"/>
        <v>0</v>
      </c>
      <c r="F104" s="28">
        <f t="shared" si="32"/>
        <v>0</v>
      </c>
      <c r="G104" s="28">
        <f t="shared" si="32"/>
        <v>0</v>
      </c>
      <c r="H104" s="28">
        <f t="shared" si="32"/>
        <v>0</v>
      </c>
      <c r="I104" s="28">
        <f t="shared" si="32"/>
        <v>0</v>
      </c>
      <c r="J104" s="28">
        <f t="shared" si="32"/>
        <v>0</v>
      </c>
      <c r="K104" s="28">
        <f t="shared" si="32"/>
        <v>0</v>
      </c>
      <c r="L104" s="28">
        <f t="shared" si="32"/>
        <v>0</v>
      </c>
      <c r="M104" s="28">
        <f t="shared" si="32"/>
        <v>0</v>
      </c>
      <c r="N104" s="28">
        <f t="shared" si="32"/>
        <v>0</v>
      </c>
      <c r="O104" s="28">
        <f t="shared" si="32"/>
        <v>0</v>
      </c>
      <c r="P104" s="28">
        <f t="shared" si="32"/>
        <v>0</v>
      </c>
      <c r="Q104" s="28">
        <f t="shared" si="32"/>
        <v>0</v>
      </c>
      <c r="R104" s="28">
        <f t="shared" si="32"/>
        <v>0</v>
      </c>
      <c r="S104" s="28">
        <f t="shared" si="32"/>
        <v>0</v>
      </c>
      <c r="T104" s="28">
        <f t="shared" si="32"/>
        <v>0</v>
      </c>
      <c r="U104" s="28">
        <f t="shared" si="32"/>
        <v>0</v>
      </c>
      <c r="V104" s="28">
        <f t="shared" si="32"/>
        <v>0</v>
      </c>
      <c r="W104" s="28">
        <f t="shared" si="32"/>
        <v>0</v>
      </c>
      <c r="X104" s="28">
        <f t="shared" si="32"/>
        <v>0</v>
      </c>
      <c r="Y104" s="28">
        <f t="shared" si="32"/>
        <v>0</v>
      </c>
      <c r="Z104" s="28">
        <f t="shared" si="32"/>
        <v>0</v>
      </c>
      <c r="AA104" s="28">
        <f t="shared" si="32"/>
        <v>0</v>
      </c>
      <c r="AB104" s="28">
        <f t="shared" si="32"/>
        <v>0</v>
      </c>
      <c r="AC104" s="28">
        <f t="shared" si="32"/>
        <v>0</v>
      </c>
      <c r="AD104" s="28">
        <f t="shared" si="32"/>
        <v>0</v>
      </c>
      <c r="AE104" s="28">
        <f t="shared" si="32"/>
        <v>0</v>
      </c>
      <c r="AF104" s="28">
        <f t="shared" si="32"/>
        <v>0</v>
      </c>
      <c r="AG104" s="28">
        <f t="shared" si="32"/>
        <v>0</v>
      </c>
      <c r="AH104" s="28">
        <f t="shared" si="32"/>
        <v>0</v>
      </c>
      <c r="AI104" s="28">
        <f t="shared" si="32"/>
        <v>0</v>
      </c>
      <c r="AJ104" s="28">
        <f t="shared" si="32"/>
        <v>0</v>
      </c>
      <c r="AK104" s="28">
        <f t="shared" si="32"/>
        <v>0</v>
      </c>
      <c r="AL104" s="28">
        <f t="shared" si="32"/>
        <v>0</v>
      </c>
      <c r="AM104" s="28">
        <f t="shared" si="32"/>
        <v>0</v>
      </c>
      <c r="AN104" s="28">
        <f t="shared" si="32"/>
        <v>0</v>
      </c>
      <c r="AO104" s="28">
        <f t="shared" si="32"/>
        <v>0</v>
      </c>
      <c r="AP104" s="28">
        <f t="shared" si="32"/>
        <v>0</v>
      </c>
      <c r="AQ104" s="28">
        <f t="shared" si="32"/>
        <v>0</v>
      </c>
      <c r="AR104" s="28">
        <f t="shared" si="32"/>
        <v>0</v>
      </c>
      <c r="AS104" s="28">
        <f t="shared" si="32"/>
        <v>0</v>
      </c>
      <c r="AT104" s="28">
        <f t="shared" si="32"/>
        <v>0</v>
      </c>
      <c r="AU104" s="28">
        <f t="shared" si="32"/>
        <v>0</v>
      </c>
    </row>
    <row r="105" spans="2:47">
      <c r="B105" s="27" t="s">
        <v>446</v>
      </c>
      <c r="C105" s="28" t="s">
        <v>512</v>
      </c>
      <c r="D105" s="28">
        <f t="shared" ref="D105:AU105" si="33">+VLOOKUP($B105,Precios,D$85-2014,FALSE)*D67/1000000</f>
        <v>0</v>
      </c>
      <c r="E105" s="28">
        <f t="shared" si="33"/>
        <v>0</v>
      </c>
      <c r="F105" s="28">
        <f t="shared" si="33"/>
        <v>0</v>
      </c>
      <c r="G105" s="28">
        <f t="shared" si="33"/>
        <v>0</v>
      </c>
      <c r="H105" s="28">
        <f t="shared" si="33"/>
        <v>0</v>
      </c>
      <c r="I105" s="28">
        <f t="shared" si="33"/>
        <v>0</v>
      </c>
      <c r="J105" s="28">
        <f t="shared" si="33"/>
        <v>0</v>
      </c>
      <c r="K105" s="28">
        <f t="shared" si="33"/>
        <v>0</v>
      </c>
      <c r="L105" s="28">
        <f t="shared" si="33"/>
        <v>0</v>
      </c>
      <c r="M105" s="28">
        <f t="shared" si="33"/>
        <v>0</v>
      </c>
      <c r="N105" s="28">
        <f t="shared" si="33"/>
        <v>0</v>
      </c>
      <c r="O105" s="28">
        <f t="shared" si="33"/>
        <v>0</v>
      </c>
      <c r="P105" s="28">
        <f t="shared" si="33"/>
        <v>0</v>
      </c>
      <c r="Q105" s="28">
        <f t="shared" si="33"/>
        <v>0</v>
      </c>
      <c r="R105" s="28">
        <f t="shared" si="33"/>
        <v>0</v>
      </c>
      <c r="S105" s="28">
        <f t="shared" si="33"/>
        <v>0</v>
      </c>
      <c r="T105" s="28">
        <f t="shared" si="33"/>
        <v>0</v>
      </c>
      <c r="U105" s="28">
        <f t="shared" si="33"/>
        <v>0</v>
      </c>
      <c r="V105" s="28">
        <f t="shared" si="33"/>
        <v>0</v>
      </c>
      <c r="W105" s="28">
        <f t="shared" si="33"/>
        <v>0</v>
      </c>
      <c r="X105" s="28">
        <f t="shared" si="33"/>
        <v>0</v>
      </c>
      <c r="Y105" s="28">
        <f t="shared" si="33"/>
        <v>0</v>
      </c>
      <c r="Z105" s="28">
        <f t="shared" si="33"/>
        <v>0</v>
      </c>
      <c r="AA105" s="28">
        <f t="shared" si="33"/>
        <v>0</v>
      </c>
      <c r="AB105" s="28">
        <f t="shared" si="33"/>
        <v>0</v>
      </c>
      <c r="AC105" s="28">
        <f t="shared" si="33"/>
        <v>0</v>
      </c>
      <c r="AD105" s="28">
        <f t="shared" si="33"/>
        <v>0</v>
      </c>
      <c r="AE105" s="28">
        <f t="shared" si="33"/>
        <v>0</v>
      </c>
      <c r="AF105" s="28">
        <f t="shared" si="33"/>
        <v>0</v>
      </c>
      <c r="AG105" s="28">
        <f t="shared" si="33"/>
        <v>0</v>
      </c>
      <c r="AH105" s="28">
        <f t="shared" si="33"/>
        <v>0</v>
      </c>
      <c r="AI105" s="28">
        <f t="shared" si="33"/>
        <v>0</v>
      </c>
      <c r="AJ105" s="28">
        <f t="shared" si="33"/>
        <v>0</v>
      </c>
      <c r="AK105" s="28">
        <f t="shared" si="33"/>
        <v>0</v>
      </c>
      <c r="AL105" s="28">
        <f t="shared" si="33"/>
        <v>0</v>
      </c>
      <c r="AM105" s="28">
        <f t="shared" si="33"/>
        <v>0</v>
      </c>
      <c r="AN105" s="28">
        <f t="shared" si="33"/>
        <v>0</v>
      </c>
      <c r="AO105" s="28">
        <f t="shared" si="33"/>
        <v>0</v>
      </c>
      <c r="AP105" s="28">
        <f t="shared" si="33"/>
        <v>0</v>
      </c>
      <c r="AQ105" s="28">
        <f t="shared" si="33"/>
        <v>0</v>
      </c>
      <c r="AR105" s="28">
        <f t="shared" si="33"/>
        <v>0</v>
      </c>
      <c r="AS105" s="28">
        <f t="shared" si="33"/>
        <v>0</v>
      </c>
      <c r="AT105" s="28">
        <f t="shared" si="33"/>
        <v>0</v>
      </c>
      <c r="AU105" s="28">
        <f t="shared" si="33"/>
        <v>0</v>
      </c>
    </row>
    <row r="106" spans="2:47" s="48" customFormat="1">
      <c r="B106" s="27" t="s">
        <v>501</v>
      </c>
      <c r="C106" s="28" t="s">
        <v>512</v>
      </c>
      <c r="D106" s="30">
        <f>SUM(D86:D105)</f>
        <v>0</v>
      </c>
      <c r="E106" s="30">
        <f t="shared" ref="E106:AU106" si="34">SUM(E86:E105)</f>
        <v>0</v>
      </c>
      <c r="F106" s="30">
        <f t="shared" si="34"/>
        <v>0</v>
      </c>
      <c r="G106" s="30">
        <f t="shared" si="34"/>
        <v>0</v>
      </c>
      <c r="H106" s="30">
        <f t="shared" si="34"/>
        <v>0</v>
      </c>
      <c r="I106" s="30">
        <f t="shared" si="34"/>
        <v>0</v>
      </c>
      <c r="J106" s="30">
        <f t="shared" si="34"/>
        <v>0</v>
      </c>
      <c r="K106" s="30">
        <f t="shared" si="34"/>
        <v>0</v>
      </c>
      <c r="L106" s="30">
        <f t="shared" si="34"/>
        <v>0</v>
      </c>
      <c r="M106" s="30">
        <f t="shared" si="34"/>
        <v>0.16585351412888477</v>
      </c>
      <c r="N106" s="30">
        <f t="shared" si="34"/>
        <v>0.40340125101930918</v>
      </c>
      <c r="O106" s="30">
        <f t="shared" si="34"/>
        <v>0.89224443653357299</v>
      </c>
      <c r="P106" s="30">
        <f t="shared" si="34"/>
        <v>11.417884434389823</v>
      </c>
      <c r="Q106" s="30">
        <f t="shared" si="34"/>
        <v>73.546460288113309</v>
      </c>
      <c r="R106" s="30">
        <f t="shared" si="34"/>
        <v>85.141589422085246</v>
      </c>
      <c r="S106" s="30">
        <f t="shared" si="34"/>
        <v>99.730834990644027</v>
      </c>
      <c r="T106" s="30">
        <f t="shared" si="34"/>
        <v>125.51983352940444</v>
      </c>
      <c r="U106" s="30">
        <f t="shared" si="34"/>
        <v>151.72786241358338</v>
      </c>
      <c r="V106" s="30">
        <f t="shared" si="34"/>
        <v>179.28351325927684</v>
      </c>
      <c r="W106" s="30">
        <f t="shared" si="34"/>
        <v>213.77100509250559</v>
      </c>
      <c r="X106" s="30">
        <f t="shared" si="34"/>
        <v>250.40046272038413</v>
      </c>
      <c r="Y106" s="30">
        <f t="shared" si="34"/>
        <v>292.3121982169655</v>
      </c>
      <c r="Z106" s="30">
        <f t="shared" si="34"/>
        <v>334.35868705690916</v>
      </c>
      <c r="AA106" s="30">
        <f t="shared" si="34"/>
        <v>380.06949575473169</v>
      </c>
      <c r="AB106" s="30">
        <f t="shared" si="34"/>
        <v>433.08973379478363</v>
      </c>
      <c r="AC106" s="30">
        <f t="shared" si="34"/>
        <v>483.2203486873729</v>
      </c>
      <c r="AD106" s="30">
        <f t="shared" si="34"/>
        <v>537.259602742119</v>
      </c>
      <c r="AE106" s="30">
        <f t="shared" si="34"/>
        <v>597.05028601594199</v>
      </c>
      <c r="AF106" s="30">
        <f t="shared" si="34"/>
        <v>647.40959101610702</v>
      </c>
      <c r="AG106" s="30">
        <f t="shared" si="34"/>
        <v>707.89468759113095</v>
      </c>
      <c r="AH106" s="30">
        <f t="shared" si="34"/>
        <v>778.28347689302757</v>
      </c>
      <c r="AI106" s="30">
        <f t="shared" si="34"/>
        <v>843.80706300624922</v>
      </c>
      <c r="AJ106" s="30">
        <f t="shared" si="34"/>
        <v>902.58161075505302</v>
      </c>
      <c r="AK106" s="30">
        <f t="shared" si="34"/>
        <v>967.4274988084685</v>
      </c>
      <c r="AL106" s="30">
        <f t="shared" si="34"/>
        <v>1032.4320373254379</v>
      </c>
      <c r="AM106" s="30">
        <f t="shared" si="34"/>
        <v>1096.8090480118747</v>
      </c>
      <c r="AN106" s="30">
        <f t="shared" si="34"/>
        <v>1164.5739430265767</v>
      </c>
      <c r="AO106" s="30">
        <f t="shared" si="34"/>
        <v>1223.3992914382643</v>
      </c>
      <c r="AP106" s="30">
        <f t="shared" si="34"/>
        <v>1294.0400337328426</v>
      </c>
      <c r="AQ106" s="30">
        <f t="shared" si="34"/>
        <v>1366.9120633050345</v>
      </c>
      <c r="AR106" s="30">
        <f t="shared" si="34"/>
        <v>1437.8639313868812</v>
      </c>
      <c r="AS106" s="30">
        <f t="shared" si="34"/>
        <v>1512.4653021964355</v>
      </c>
      <c r="AT106" s="30">
        <f t="shared" si="34"/>
        <v>1575.3829888412702</v>
      </c>
      <c r="AU106" s="30">
        <f t="shared" si="34"/>
        <v>1649.0886883459543</v>
      </c>
    </row>
    <row r="108" spans="2:47">
      <c r="B108" s="27" t="s">
        <v>682</v>
      </c>
      <c r="C108" s="72" t="s">
        <v>512</v>
      </c>
      <c r="D108" s="72">
        <f>+NPV(Td,G106:AK106)</f>
        <v>2235.8987921503835</v>
      </c>
      <c r="E108" s="30">
        <f>+NPV(Td,K106:Q106)</f>
        <v>58.087276908587569</v>
      </c>
    </row>
    <row r="112" spans="2:47">
      <c r="C112" s="25" t="s">
        <v>422</v>
      </c>
      <c r="D112" s="25">
        <v>2017</v>
      </c>
      <c r="E112" s="25">
        <v>2018</v>
      </c>
      <c r="F112" s="25">
        <v>2019</v>
      </c>
      <c r="G112" s="25">
        <v>2020</v>
      </c>
      <c r="H112" s="25">
        <v>2021</v>
      </c>
      <c r="I112" s="25">
        <v>2022</v>
      </c>
      <c r="J112" s="25">
        <v>2023</v>
      </c>
      <c r="K112" s="25">
        <v>2024</v>
      </c>
      <c r="L112" s="25">
        <v>2025</v>
      </c>
      <c r="M112" s="25">
        <v>2026</v>
      </c>
      <c r="N112" s="25">
        <v>2027</v>
      </c>
      <c r="O112" s="25">
        <v>2028</v>
      </c>
      <c r="P112" s="25">
        <v>2029</v>
      </c>
      <c r="Q112" s="25">
        <v>2030</v>
      </c>
      <c r="R112" s="25">
        <v>2031</v>
      </c>
      <c r="S112" s="25">
        <v>2032</v>
      </c>
      <c r="T112" s="25">
        <v>2033</v>
      </c>
      <c r="U112" s="25">
        <v>2034</v>
      </c>
      <c r="V112" s="25">
        <v>2035</v>
      </c>
      <c r="W112" s="25">
        <v>2036</v>
      </c>
      <c r="X112" s="25">
        <v>2037</v>
      </c>
      <c r="Y112" s="25">
        <v>2038</v>
      </c>
      <c r="Z112" s="25">
        <v>2039</v>
      </c>
      <c r="AA112" s="25">
        <v>2040</v>
      </c>
      <c r="AB112" s="25">
        <v>2041</v>
      </c>
      <c r="AC112" s="25">
        <v>2042</v>
      </c>
      <c r="AD112" s="25">
        <v>2043</v>
      </c>
      <c r="AE112" s="25">
        <v>2044</v>
      </c>
      <c r="AF112" s="25">
        <v>2045</v>
      </c>
      <c r="AG112" s="25">
        <v>2046</v>
      </c>
      <c r="AH112" s="25">
        <v>2047</v>
      </c>
      <c r="AI112" s="25">
        <v>2048</v>
      </c>
      <c r="AJ112" s="25">
        <v>2049</v>
      </c>
      <c r="AK112" s="25">
        <v>2050</v>
      </c>
      <c r="AL112" s="25">
        <v>2051</v>
      </c>
      <c r="AM112" s="25">
        <v>2052</v>
      </c>
      <c r="AN112" s="25">
        <v>2053</v>
      </c>
      <c r="AO112" s="25">
        <v>2054</v>
      </c>
      <c r="AP112" s="25">
        <v>2055</v>
      </c>
      <c r="AQ112" s="25">
        <v>2056</v>
      </c>
      <c r="AR112" s="25">
        <v>2057</v>
      </c>
      <c r="AS112" s="25">
        <v>2058</v>
      </c>
      <c r="AT112" s="25">
        <v>2059</v>
      </c>
      <c r="AU112" s="25">
        <v>2060</v>
      </c>
    </row>
    <row r="113" spans="2:47">
      <c r="B113" s="27" t="s">
        <v>683</v>
      </c>
      <c r="C113" s="28" t="s">
        <v>498</v>
      </c>
      <c r="D113" s="28">
        <f t="shared" ref="D113:AU113" si="35">+D30-D7</f>
        <v>0</v>
      </c>
      <c r="E113" s="28">
        <f t="shared" si="35"/>
        <v>0</v>
      </c>
      <c r="F113" s="28">
        <f t="shared" si="35"/>
        <v>0</v>
      </c>
      <c r="G113" s="28">
        <f t="shared" si="35"/>
        <v>0</v>
      </c>
      <c r="H113" s="28">
        <f t="shared" si="35"/>
        <v>0</v>
      </c>
      <c r="I113" s="28">
        <f t="shared" si="35"/>
        <v>0</v>
      </c>
      <c r="J113" s="28">
        <f t="shared" si="35"/>
        <v>0</v>
      </c>
      <c r="K113" s="28">
        <f t="shared" si="35"/>
        <v>0</v>
      </c>
      <c r="L113" s="28">
        <f t="shared" si="35"/>
        <v>0</v>
      </c>
      <c r="M113" s="28">
        <f t="shared" si="35"/>
        <v>1</v>
      </c>
      <c r="N113" s="28">
        <f t="shared" si="35"/>
        <v>2</v>
      </c>
      <c r="O113" s="28">
        <f t="shared" si="35"/>
        <v>5</v>
      </c>
      <c r="P113" s="28">
        <f t="shared" si="35"/>
        <v>137</v>
      </c>
      <c r="Q113" s="28">
        <f t="shared" si="35"/>
        <v>855</v>
      </c>
      <c r="R113" s="28">
        <f t="shared" si="35"/>
        <v>999</v>
      </c>
      <c r="S113" s="28">
        <f t="shared" si="35"/>
        <v>1164</v>
      </c>
      <c r="T113" s="28">
        <f t="shared" si="35"/>
        <v>1387</v>
      </c>
      <c r="U113" s="28">
        <f t="shared" si="35"/>
        <v>1629</v>
      </c>
      <c r="V113" s="28">
        <f t="shared" si="35"/>
        <v>1882</v>
      </c>
      <c r="W113" s="28">
        <f t="shared" si="35"/>
        <v>2149</v>
      </c>
      <c r="X113" s="28">
        <f t="shared" si="35"/>
        <v>2423</v>
      </c>
      <c r="Y113" s="28">
        <f t="shared" si="35"/>
        <v>2713</v>
      </c>
      <c r="Z113" s="28">
        <f t="shared" si="35"/>
        <v>3014</v>
      </c>
      <c r="AA113" s="28">
        <f t="shared" si="35"/>
        <v>3333</v>
      </c>
      <c r="AB113" s="28">
        <f t="shared" si="35"/>
        <v>3660</v>
      </c>
      <c r="AC113" s="28">
        <f t="shared" si="35"/>
        <v>3997</v>
      </c>
      <c r="AD113" s="28">
        <f t="shared" si="35"/>
        <v>4349</v>
      </c>
      <c r="AE113" s="28">
        <f t="shared" si="35"/>
        <v>4719</v>
      </c>
      <c r="AF113" s="28">
        <f t="shared" si="35"/>
        <v>5094</v>
      </c>
      <c r="AG113" s="28">
        <f t="shared" si="35"/>
        <v>5495</v>
      </c>
      <c r="AH113" s="28">
        <f t="shared" si="35"/>
        <v>5907</v>
      </c>
      <c r="AI113" s="28">
        <f t="shared" si="35"/>
        <v>6329</v>
      </c>
      <c r="AJ113" s="28">
        <f t="shared" si="35"/>
        <v>6735</v>
      </c>
      <c r="AK113" s="28">
        <f t="shared" si="35"/>
        <v>7161</v>
      </c>
      <c r="AL113" s="28">
        <f t="shared" si="35"/>
        <v>7606</v>
      </c>
      <c r="AM113" s="28">
        <f t="shared" si="35"/>
        <v>8051</v>
      </c>
      <c r="AN113" s="28">
        <f t="shared" si="35"/>
        <v>8518</v>
      </c>
      <c r="AO113" s="28">
        <f t="shared" si="35"/>
        <v>8949</v>
      </c>
      <c r="AP113" s="28">
        <f t="shared" si="35"/>
        <v>9427</v>
      </c>
      <c r="AQ113" s="28">
        <f t="shared" si="35"/>
        <v>9817</v>
      </c>
      <c r="AR113" s="28">
        <f t="shared" si="35"/>
        <v>10410</v>
      </c>
      <c r="AS113" s="28">
        <f t="shared" si="35"/>
        <v>10915</v>
      </c>
      <c r="AT113" s="28">
        <f t="shared" si="35"/>
        <v>11376</v>
      </c>
      <c r="AU113" s="28">
        <f t="shared" si="35"/>
        <v>11870</v>
      </c>
    </row>
    <row r="114" spans="2:47">
      <c r="B114" s="27" t="s">
        <v>683</v>
      </c>
      <c r="C114" s="28" t="s">
        <v>515</v>
      </c>
      <c r="D114" s="28">
        <f>+CONVERT(D113,"Tcal","MWh")</f>
        <v>0</v>
      </c>
      <c r="E114" s="28">
        <f t="shared" ref="E114:AU114" si="36">+CONVERT(E113,"Tcal","MWh")</f>
        <v>0</v>
      </c>
      <c r="F114" s="28">
        <f t="shared" si="36"/>
        <v>0</v>
      </c>
      <c r="G114" s="28">
        <f t="shared" si="36"/>
        <v>0</v>
      </c>
      <c r="H114" s="28">
        <f t="shared" si="36"/>
        <v>0</v>
      </c>
      <c r="I114" s="28">
        <f t="shared" si="36"/>
        <v>0</v>
      </c>
      <c r="J114" s="28">
        <f t="shared" si="36"/>
        <v>0</v>
      </c>
      <c r="K114" s="28">
        <f t="shared" si="36"/>
        <v>0</v>
      </c>
      <c r="L114" s="28">
        <f t="shared" si="36"/>
        <v>0</v>
      </c>
      <c r="M114" s="28">
        <f>+CONVERT(M113,"Tcal","MWh")</f>
        <v>1163</v>
      </c>
      <c r="N114" s="28">
        <f>+CONVERT(N113,"Tcal","MWh")</f>
        <v>2326</v>
      </c>
      <c r="O114" s="28">
        <f t="shared" si="36"/>
        <v>5815</v>
      </c>
      <c r="P114" s="28">
        <f t="shared" si="36"/>
        <v>159331</v>
      </c>
      <c r="Q114" s="28">
        <f t="shared" si="36"/>
        <v>994365</v>
      </c>
      <c r="R114" s="28">
        <f t="shared" si="36"/>
        <v>1161837</v>
      </c>
      <c r="S114" s="28">
        <f t="shared" si="36"/>
        <v>1353732</v>
      </c>
      <c r="T114" s="28">
        <f t="shared" si="36"/>
        <v>1613081</v>
      </c>
      <c r="U114" s="28">
        <f t="shared" si="36"/>
        <v>1894527</v>
      </c>
      <c r="V114" s="28">
        <f t="shared" si="36"/>
        <v>2188766</v>
      </c>
      <c r="W114" s="28">
        <f t="shared" si="36"/>
        <v>2499287</v>
      </c>
      <c r="X114" s="28">
        <f t="shared" si="36"/>
        <v>2817949</v>
      </c>
      <c r="Y114" s="28">
        <f t="shared" si="36"/>
        <v>3155219</v>
      </c>
      <c r="Z114" s="28">
        <f t="shared" si="36"/>
        <v>3505282</v>
      </c>
      <c r="AA114" s="28">
        <f t="shared" si="36"/>
        <v>3876279</v>
      </c>
      <c r="AB114" s="28">
        <f t="shared" si="36"/>
        <v>4256580</v>
      </c>
      <c r="AC114" s="28">
        <f t="shared" si="36"/>
        <v>4648511</v>
      </c>
      <c r="AD114" s="28">
        <f t="shared" si="36"/>
        <v>5057887</v>
      </c>
      <c r="AE114" s="28">
        <f t="shared" si="36"/>
        <v>5488197</v>
      </c>
      <c r="AF114" s="28">
        <f t="shared" si="36"/>
        <v>5924322</v>
      </c>
      <c r="AG114" s="28">
        <f t="shared" si="36"/>
        <v>6390685</v>
      </c>
      <c r="AH114" s="28">
        <f t="shared" si="36"/>
        <v>6869841</v>
      </c>
      <c r="AI114" s="28">
        <f t="shared" si="36"/>
        <v>7360627</v>
      </c>
      <c r="AJ114" s="28">
        <f t="shared" si="36"/>
        <v>7832805</v>
      </c>
      <c r="AK114" s="28">
        <f t="shared" si="36"/>
        <v>8328243.0000000009</v>
      </c>
      <c r="AL114" s="28">
        <f t="shared" si="36"/>
        <v>8845778</v>
      </c>
      <c r="AM114" s="28">
        <f t="shared" si="36"/>
        <v>9363313</v>
      </c>
      <c r="AN114" s="28">
        <f t="shared" si="36"/>
        <v>9906434</v>
      </c>
      <c r="AO114" s="28">
        <f t="shared" si="36"/>
        <v>10407687</v>
      </c>
      <c r="AP114" s="28">
        <f t="shared" si="36"/>
        <v>10963601</v>
      </c>
      <c r="AQ114" s="28">
        <f t="shared" si="36"/>
        <v>11417171</v>
      </c>
      <c r="AR114" s="28">
        <f t="shared" si="36"/>
        <v>12106830</v>
      </c>
      <c r="AS114" s="28">
        <f t="shared" si="36"/>
        <v>12694145</v>
      </c>
      <c r="AT114" s="28">
        <f t="shared" si="36"/>
        <v>13230288</v>
      </c>
      <c r="AU114" s="28">
        <f t="shared" si="36"/>
        <v>13804810</v>
      </c>
    </row>
    <row r="115" spans="2:47">
      <c r="B115" s="27" t="s">
        <v>684</v>
      </c>
      <c r="C115" s="54" t="s">
        <v>35</v>
      </c>
      <c r="D115" s="31">
        <v>0.7</v>
      </c>
    </row>
    <row r="116" spans="2:47">
      <c r="B116" s="27" t="s">
        <v>685</v>
      </c>
      <c r="C116" s="28" t="s">
        <v>605</v>
      </c>
      <c r="D116" s="28">
        <f t="shared" ref="D116:AU116" si="37">+D114/(8760*$D$115)</f>
        <v>0</v>
      </c>
      <c r="E116" s="28">
        <f t="shared" si="37"/>
        <v>0</v>
      </c>
      <c r="F116" s="28">
        <f t="shared" si="37"/>
        <v>0</v>
      </c>
      <c r="G116" s="28">
        <f t="shared" si="37"/>
        <v>0</v>
      </c>
      <c r="H116" s="28">
        <f t="shared" si="37"/>
        <v>0</v>
      </c>
      <c r="I116" s="28">
        <f t="shared" si="37"/>
        <v>0</v>
      </c>
      <c r="J116" s="28">
        <f t="shared" si="37"/>
        <v>0</v>
      </c>
      <c r="K116" s="28">
        <f t="shared" si="37"/>
        <v>0</v>
      </c>
      <c r="L116" s="28">
        <f t="shared" si="37"/>
        <v>0</v>
      </c>
      <c r="M116" s="28">
        <f>+M114/(8760*$D$115)</f>
        <v>0.18966079582517939</v>
      </c>
      <c r="N116" s="28">
        <f t="shared" si="37"/>
        <v>0.37932159165035878</v>
      </c>
      <c r="O116" s="28">
        <f t="shared" si="37"/>
        <v>0.94830397912589692</v>
      </c>
      <c r="P116" s="28">
        <f t="shared" si="37"/>
        <v>25.983529028049578</v>
      </c>
      <c r="Q116" s="28">
        <f t="shared" si="37"/>
        <v>162.15998043052838</v>
      </c>
      <c r="R116" s="28">
        <f t="shared" si="37"/>
        <v>189.4711350293542</v>
      </c>
      <c r="S116" s="28">
        <f t="shared" si="37"/>
        <v>220.76516634050881</v>
      </c>
      <c r="T116" s="28">
        <f t="shared" si="37"/>
        <v>263.0595238095238</v>
      </c>
      <c r="U116" s="28">
        <f t="shared" si="37"/>
        <v>308.95743639921722</v>
      </c>
      <c r="V116" s="28">
        <f t="shared" si="37"/>
        <v>356.9416177429876</v>
      </c>
      <c r="W116" s="28">
        <f t="shared" si="37"/>
        <v>407.58105022831052</v>
      </c>
      <c r="X116" s="28">
        <f t="shared" si="37"/>
        <v>459.54810828440964</v>
      </c>
      <c r="Y116" s="28">
        <f t="shared" si="37"/>
        <v>514.54973907371163</v>
      </c>
      <c r="Z116" s="28">
        <f t="shared" si="37"/>
        <v>571.63763861709072</v>
      </c>
      <c r="AA116" s="28">
        <f t="shared" si="37"/>
        <v>632.13943248532291</v>
      </c>
      <c r="AB116" s="28">
        <f t="shared" si="37"/>
        <v>694.15851272015652</v>
      </c>
      <c r="AC116" s="28">
        <f t="shared" si="37"/>
        <v>758.07420091324195</v>
      </c>
      <c r="AD116" s="28">
        <f t="shared" si="37"/>
        <v>824.83480104370517</v>
      </c>
      <c r="AE116" s="28">
        <f t="shared" si="37"/>
        <v>895.0092954990215</v>
      </c>
      <c r="AF116" s="28">
        <f t="shared" si="37"/>
        <v>966.13209393346381</v>
      </c>
      <c r="AG116" s="28">
        <f t="shared" si="37"/>
        <v>1042.1860730593608</v>
      </c>
      <c r="AH116" s="28">
        <f t="shared" si="37"/>
        <v>1120.3263209393347</v>
      </c>
      <c r="AI116" s="28">
        <f t="shared" si="37"/>
        <v>1200.3631767775603</v>
      </c>
      <c r="AJ116" s="28">
        <f t="shared" si="37"/>
        <v>1277.3654598825831</v>
      </c>
      <c r="AK116" s="28">
        <f t="shared" si="37"/>
        <v>1358.1609589041097</v>
      </c>
      <c r="AL116" s="28">
        <f t="shared" si="37"/>
        <v>1442.5600130463145</v>
      </c>
      <c r="AM116" s="28">
        <f t="shared" si="37"/>
        <v>1526.9590671885192</v>
      </c>
      <c r="AN116" s="28">
        <f t="shared" si="37"/>
        <v>1615.530658838878</v>
      </c>
      <c r="AO116" s="28">
        <f t="shared" si="37"/>
        <v>1697.2744618395304</v>
      </c>
      <c r="AP116" s="28">
        <f t="shared" si="37"/>
        <v>1787.9323222439662</v>
      </c>
      <c r="AQ116" s="28">
        <f t="shared" si="37"/>
        <v>1861.9000326157861</v>
      </c>
      <c r="AR116" s="28">
        <f t="shared" si="37"/>
        <v>1974.3688845401175</v>
      </c>
      <c r="AS116" s="28">
        <f t="shared" si="37"/>
        <v>2070.1475864318331</v>
      </c>
      <c r="AT116" s="28">
        <f t="shared" si="37"/>
        <v>2157.5812133072409</v>
      </c>
      <c r="AU116" s="28">
        <f t="shared" si="37"/>
        <v>2251.2736464448794</v>
      </c>
    </row>
    <row r="117" spans="2:47">
      <c r="B117" s="27" t="s">
        <v>490</v>
      </c>
      <c r="C117" s="28" t="s">
        <v>491</v>
      </c>
      <c r="D117" s="28">
        <v>10</v>
      </c>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row>
    <row r="118" spans="2:47">
      <c r="B118" s="27" t="s">
        <v>686</v>
      </c>
      <c r="C118" s="28" t="s">
        <v>606</v>
      </c>
      <c r="D118" s="28">
        <f>400000*1.08</f>
        <v>432000</v>
      </c>
    </row>
    <row r="119" spans="2:47">
      <c r="B119" s="27" t="s">
        <v>475</v>
      </c>
      <c r="C119" s="28" t="s">
        <v>526</v>
      </c>
      <c r="D119" s="28">
        <f>+D170*$D$118/1000000</f>
        <v>0</v>
      </c>
      <c r="E119" s="28">
        <f t="shared" ref="E119:AU119" si="38">+E170*$D$118/1000000</f>
        <v>0</v>
      </c>
      <c r="F119" s="28">
        <f t="shared" si="38"/>
        <v>0</v>
      </c>
      <c r="G119" s="28">
        <f t="shared" si="38"/>
        <v>0</v>
      </c>
      <c r="H119" s="28">
        <f t="shared" si="38"/>
        <v>0</v>
      </c>
      <c r="I119" s="28">
        <f t="shared" si="38"/>
        <v>0</v>
      </c>
      <c r="J119" s="28">
        <f t="shared" si="38"/>
        <v>0</v>
      </c>
      <c r="K119" s="28">
        <f t="shared" si="38"/>
        <v>0</v>
      </c>
      <c r="L119" s="28">
        <f t="shared" si="38"/>
        <v>0</v>
      </c>
      <c r="M119" s="31">
        <f t="shared" si="38"/>
        <v>8.1933463796477507E-2</v>
      </c>
      <c r="N119" s="28">
        <f t="shared" si="38"/>
        <v>0.16386692759295501</v>
      </c>
      <c r="O119" s="28">
        <f t="shared" si="38"/>
        <v>0.40966731898238751</v>
      </c>
      <c r="P119" s="28">
        <f t="shared" si="38"/>
        <v>11.224884540117419</v>
      </c>
      <c r="Q119" s="28">
        <f t="shared" si="38"/>
        <v>70.053111545988259</v>
      </c>
      <c r="R119" s="28">
        <f t="shared" si="38"/>
        <v>81.851530332681008</v>
      </c>
      <c r="S119" s="28">
        <f t="shared" si="38"/>
        <v>95.370551859099805</v>
      </c>
      <c r="T119" s="28">
        <f t="shared" si="38"/>
        <v>113.64171428571429</v>
      </c>
      <c r="U119" s="28">
        <f t="shared" si="38"/>
        <v>133.46961252446184</v>
      </c>
      <c r="V119" s="28">
        <f t="shared" si="38"/>
        <v>154.19877886497065</v>
      </c>
      <c r="W119" s="28">
        <f t="shared" si="38"/>
        <v>176.15694716242663</v>
      </c>
      <c r="X119" s="28">
        <f t="shared" si="38"/>
        <v>198.68864970645791</v>
      </c>
      <c r="Y119" s="28">
        <f t="shared" si="38"/>
        <v>222.69515459882578</v>
      </c>
      <c r="Z119" s="28">
        <f t="shared" si="38"/>
        <v>258.17234442270063</v>
      </c>
      <c r="AA119" s="28">
        <f t="shared" si="38"/>
        <v>343.13734637964774</v>
      </c>
      <c r="AB119" s="28">
        <f t="shared" si="38"/>
        <v>381.72800782778859</v>
      </c>
      <c r="AC119" s="28">
        <f t="shared" si="38"/>
        <v>422.85860665362031</v>
      </c>
      <c r="AD119" s="28">
        <f t="shared" si="38"/>
        <v>469.9703483365949</v>
      </c>
      <c r="AE119" s="28">
        <f t="shared" si="38"/>
        <v>520.1136281800392</v>
      </c>
      <c r="AF119" s="28">
        <f t="shared" si="38"/>
        <v>571.56784344422692</v>
      </c>
      <c r="AG119" s="28">
        <f t="shared" si="38"/>
        <v>626.38133072407049</v>
      </c>
      <c r="AH119" s="28">
        <f t="shared" si="38"/>
        <v>682.66962035225049</v>
      </c>
      <c r="AI119" s="28">
        <f t="shared" si="38"/>
        <v>741.25204696673177</v>
      </c>
      <c r="AJ119" s="28">
        <f t="shared" si="38"/>
        <v>809.99422309197655</v>
      </c>
      <c r="AK119" s="28">
        <f t="shared" si="38"/>
        <v>929.86288062622305</v>
      </c>
      <c r="AL119" s="28">
        <f t="shared" si="38"/>
        <v>1004.9139334637965</v>
      </c>
      <c r="AM119" s="28">
        <f t="shared" si="38"/>
        <v>1082.5049236790605</v>
      </c>
      <c r="AN119" s="28">
        <f t="shared" si="38"/>
        <v>1167.8795929549904</v>
      </c>
      <c r="AO119" s="28">
        <f t="shared" si="38"/>
        <v>1253.3361956947163</v>
      </c>
      <c r="AP119" s="28">
        <f t="shared" si="38"/>
        <v>1343.9546066536202</v>
      </c>
      <c r="AQ119" s="28">
        <f t="shared" si="38"/>
        <v>1430.7221448140901</v>
      </c>
      <c r="AR119" s="28">
        <f t="shared" si="38"/>
        <v>1535.5969784735812</v>
      </c>
      <c r="AS119" s="28">
        <f t="shared" si="38"/>
        <v>1635.5558043052838</v>
      </c>
      <c r="AT119" s="28">
        <f t="shared" si="38"/>
        <v>1742.0693072407046</v>
      </c>
      <c r="AU119" s="28">
        <f t="shared" si="38"/>
        <v>1902.4130958904111</v>
      </c>
    </row>
    <row r="121" spans="2:47">
      <c r="B121" s="27" t="s">
        <v>607</v>
      </c>
      <c r="C121" s="72" t="s">
        <v>512</v>
      </c>
      <c r="D121" s="72">
        <f>+NPV(Td,G119:AK119)</f>
        <v>1959.2215354282214</v>
      </c>
      <c r="E121" s="30">
        <f>+NPV(Td,K119:Q119)</f>
        <v>55.00713896016817</v>
      </c>
    </row>
    <row r="122" spans="2:47" ht="15.95" thickBot="1"/>
    <row r="123" spans="2:47" ht="15.95" thickBot="1">
      <c r="B123" s="214" t="s">
        <v>528</v>
      </c>
      <c r="C123" s="215"/>
      <c r="D123" s="215"/>
      <c r="E123" s="215"/>
      <c r="F123" s="216"/>
    </row>
    <row r="125" spans="2:47">
      <c r="B125" s="27" t="s">
        <v>687</v>
      </c>
      <c r="C125" s="25" t="s">
        <v>688</v>
      </c>
      <c r="D125" s="25">
        <v>2017</v>
      </c>
      <c r="E125" s="25">
        <v>2018</v>
      </c>
      <c r="F125" s="25">
        <v>2019</v>
      </c>
      <c r="G125" s="25">
        <v>2020</v>
      </c>
      <c r="H125" s="25">
        <v>2021</v>
      </c>
      <c r="I125" s="25">
        <v>2022</v>
      </c>
      <c r="J125" s="25">
        <v>2023</v>
      </c>
      <c r="K125" s="25">
        <v>2024</v>
      </c>
      <c r="L125" s="25">
        <v>2025</v>
      </c>
      <c r="M125" s="25">
        <v>2026</v>
      </c>
      <c r="N125" s="25">
        <v>2027</v>
      </c>
      <c r="O125" s="25">
        <v>2028</v>
      </c>
      <c r="P125" s="25">
        <v>2029</v>
      </c>
      <c r="Q125" s="25">
        <v>2030</v>
      </c>
      <c r="R125" s="25">
        <v>2031</v>
      </c>
      <c r="S125" s="25">
        <v>2032</v>
      </c>
      <c r="T125" s="25">
        <v>2033</v>
      </c>
      <c r="U125" s="25">
        <v>2034</v>
      </c>
      <c r="V125" s="25">
        <v>2035</v>
      </c>
      <c r="W125" s="25">
        <v>2036</v>
      </c>
      <c r="X125" s="25">
        <v>2037</v>
      </c>
      <c r="Y125" s="25">
        <v>2038</v>
      </c>
      <c r="Z125" s="25">
        <v>2039</v>
      </c>
      <c r="AA125" s="25">
        <v>2040</v>
      </c>
      <c r="AB125" s="25">
        <v>2041</v>
      </c>
      <c r="AC125" s="25">
        <v>2042</v>
      </c>
      <c r="AD125" s="25">
        <v>2043</v>
      </c>
      <c r="AE125" s="25">
        <v>2044</v>
      </c>
      <c r="AF125" s="25">
        <v>2045</v>
      </c>
      <c r="AG125" s="25">
        <v>2046</v>
      </c>
      <c r="AH125" s="25">
        <v>2047</v>
      </c>
      <c r="AI125" s="25">
        <v>2048</v>
      </c>
      <c r="AJ125" s="25">
        <v>2049</v>
      </c>
      <c r="AK125" s="25">
        <v>2050</v>
      </c>
      <c r="AL125" s="25">
        <v>2051</v>
      </c>
      <c r="AM125" s="25">
        <v>2052</v>
      </c>
      <c r="AN125" s="25">
        <v>2053</v>
      </c>
      <c r="AO125" s="25">
        <v>2054</v>
      </c>
      <c r="AP125" s="25">
        <v>2055</v>
      </c>
      <c r="AQ125" s="25">
        <v>2056</v>
      </c>
      <c r="AR125" s="25">
        <v>2057</v>
      </c>
      <c r="AS125" s="25">
        <v>2058</v>
      </c>
      <c r="AT125" s="25">
        <v>2059</v>
      </c>
      <c r="AU125" s="25">
        <v>2060</v>
      </c>
    </row>
    <row r="126" spans="2:47" hidden="1" outlineLevel="1">
      <c r="B126" s="25">
        <v>2017</v>
      </c>
      <c r="C126" s="28" cm="1">
        <f t="array" ref="C126:C169">+TRANSPOSE(D116:AU116)</f>
        <v>0</v>
      </c>
      <c r="D126" s="28">
        <f t="shared" ref="D126:M135" si="39">+IF(D$125&lt;$B126,0,IF(MOD(D$125-$B126,$D$117)=0,1,0))*$C126</f>
        <v>0</v>
      </c>
      <c r="E126" s="28">
        <f t="shared" si="39"/>
        <v>0</v>
      </c>
      <c r="F126" s="28">
        <f t="shared" si="39"/>
        <v>0</v>
      </c>
      <c r="G126" s="28">
        <f t="shared" si="39"/>
        <v>0</v>
      </c>
      <c r="H126" s="28">
        <f t="shared" si="39"/>
        <v>0</v>
      </c>
      <c r="I126" s="28">
        <f t="shared" si="39"/>
        <v>0</v>
      </c>
      <c r="J126" s="28">
        <f t="shared" si="39"/>
        <v>0</v>
      </c>
      <c r="K126" s="28">
        <f t="shared" si="39"/>
        <v>0</v>
      </c>
      <c r="L126" s="28">
        <f t="shared" si="39"/>
        <v>0</v>
      </c>
      <c r="M126" s="28">
        <f t="shared" si="39"/>
        <v>0</v>
      </c>
      <c r="N126" s="28">
        <f t="shared" ref="N126:W135" si="40">+IF(N$125&lt;$B126,0,IF(MOD(N$125-$B126,$D$117)=0,1,0))*$C126</f>
        <v>0</v>
      </c>
      <c r="O126" s="28">
        <f t="shared" si="40"/>
        <v>0</v>
      </c>
      <c r="P126" s="28">
        <f t="shared" si="40"/>
        <v>0</v>
      </c>
      <c r="Q126" s="28">
        <f t="shared" si="40"/>
        <v>0</v>
      </c>
      <c r="R126" s="28">
        <f t="shared" si="40"/>
        <v>0</v>
      </c>
      <c r="S126" s="28">
        <f t="shared" si="40"/>
        <v>0</v>
      </c>
      <c r="T126" s="28">
        <f t="shared" si="40"/>
        <v>0</v>
      </c>
      <c r="U126" s="28">
        <f t="shared" si="40"/>
        <v>0</v>
      </c>
      <c r="V126" s="28">
        <f t="shared" si="40"/>
        <v>0</v>
      </c>
      <c r="W126" s="28">
        <f t="shared" si="40"/>
        <v>0</v>
      </c>
      <c r="X126" s="28">
        <f t="shared" ref="X126:AG135" si="41">+IF(X$125&lt;$B126,0,IF(MOD(X$125-$B126,$D$117)=0,1,0))*$C126</f>
        <v>0</v>
      </c>
      <c r="Y126" s="28">
        <f t="shared" si="41"/>
        <v>0</v>
      </c>
      <c r="Z126" s="28">
        <f t="shared" si="41"/>
        <v>0</v>
      </c>
      <c r="AA126" s="28">
        <f t="shared" si="41"/>
        <v>0</v>
      </c>
      <c r="AB126" s="28">
        <f t="shared" si="41"/>
        <v>0</v>
      </c>
      <c r="AC126" s="28">
        <f t="shared" si="41"/>
        <v>0</v>
      </c>
      <c r="AD126" s="28">
        <f t="shared" si="41"/>
        <v>0</v>
      </c>
      <c r="AE126" s="28">
        <f t="shared" si="41"/>
        <v>0</v>
      </c>
      <c r="AF126" s="28">
        <f t="shared" si="41"/>
        <v>0</v>
      </c>
      <c r="AG126" s="28">
        <f t="shared" si="41"/>
        <v>0</v>
      </c>
      <c r="AH126" s="28">
        <f t="shared" ref="AH126:AU135" si="42">+IF(AH$125&lt;$B126,0,IF(MOD(AH$125-$B126,$D$117)=0,1,0))*$C126</f>
        <v>0</v>
      </c>
      <c r="AI126" s="28">
        <f t="shared" si="42"/>
        <v>0</v>
      </c>
      <c r="AJ126" s="28">
        <f t="shared" si="42"/>
        <v>0</v>
      </c>
      <c r="AK126" s="28">
        <f t="shared" si="42"/>
        <v>0</v>
      </c>
      <c r="AL126" s="28">
        <f t="shared" si="42"/>
        <v>0</v>
      </c>
      <c r="AM126" s="28">
        <f t="shared" si="42"/>
        <v>0</v>
      </c>
      <c r="AN126" s="28">
        <f t="shared" si="42"/>
        <v>0</v>
      </c>
      <c r="AO126" s="28">
        <f t="shared" si="42"/>
        <v>0</v>
      </c>
      <c r="AP126" s="28">
        <f t="shared" si="42"/>
        <v>0</v>
      </c>
      <c r="AQ126" s="28">
        <f t="shared" si="42"/>
        <v>0</v>
      </c>
      <c r="AR126" s="28">
        <f t="shared" si="42"/>
        <v>0</v>
      </c>
      <c r="AS126" s="28">
        <f t="shared" si="42"/>
        <v>0</v>
      </c>
      <c r="AT126" s="28">
        <f t="shared" si="42"/>
        <v>0</v>
      </c>
      <c r="AU126" s="28">
        <f t="shared" si="42"/>
        <v>0</v>
      </c>
    </row>
    <row r="127" spans="2:47" hidden="1" outlineLevel="1">
      <c r="B127" s="25">
        <v>2018</v>
      </c>
      <c r="C127" s="28">
        <v>0</v>
      </c>
      <c r="D127" s="28">
        <f t="shared" si="39"/>
        <v>0</v>
      </c>
      <c r="E127" s="28">
        <f t="shared" si="39"/>
        <v>0</v>
      </c>
      <c r="F127" s="28">
        <f t="shared" si="39"/>
        <v>0</v>
      </c>
      <c r="G127" s="28">
        <f t="shared" si="39"/>
        <v>0</v>
      </c>
      <c r="H127" s="28">
        <f t="shared" si="39"/>
        <v>0</v>
      </c>
      <c r="I127" s="28">
        <f t="shared" si="39"/>
        <v>0</v>
      </c>
      <c r="J127" s="28">
        <f t="shared" si="39"/>
        <v>0</v>
      </c>
      <c r="K127" s="28">
        <f t="shared" si="39"/>
        <v>0</v>
      </c>
      <c r="L127" s="28">
        <f t="shared" si="39"/>
        <v>0</v>
      </c>
      <c r="M127" s="28">
        <f t="shared" si="39"/>
        <v>0</v>
      </c>
      <c r="N127" s="28">
        <f t="shared" si="40"/>
        <v>0</v>
      </c>
      <c r="O127" s="28">
        <f t="shared" si="40"/>
        <v>0</v>
      </c>
      <c r="P127" s="28">
        <f t="shared" si="40"/>
        <v>0</v>
      </c>
      <c r="Q127" s="28">
        <f t="shared" si="40"/>
        <v>0</v>
      </c>
      <c r="R127" s="28">
        <f t="shared" si="40"/>
        <v>0</v>
      </c>
      <c r="S127" s="28">
        <f t="shared" si="40"/>
        <v>0</v>
      </c>
      <c r="T127" s="28">
        <f t="shared" si="40"/>
        <v>0</v>
      </c>
      <c r="U127" s="28">
        <f t="shared" si="40"/>
        <v>0</v>
      </c>
      <c r="V127" s="28">
        <f t="shared" si="40"/>
        <v>0</v>
      </c>
      <c r="W127" s="28">
        <f t="shared" si="40"/>
        <v>0</v>
      </c>
      <c r="X127" s="28">
        <f t="shared" si="41"/>
        <v>0</v>
      </c>
      <c r="Y127" s="28">
        <f t="shared" si="41"/>
        <v>0</v>
      </c>
      <c r="Z127" s="28">
        <f t="shared" si="41"/>
        <v>0</v>
      </c>
      <c r="AA127" s="28">
        <f t="shared" si="41"/>
        <v>0</v>
      </c>
      <c r="AB127" s="28">
        <f t="shared" si="41"/>
        <v>0</v>
      </c>
      <c r="AC127" s="28">
        <f t="shared" si="41"/>
        <v>0</v>
      </c>
      <c r="AD127" s="28">
        <f t="shared" si="41"/>
        <v>0</v>
      </c>
      <c r="AE127" s="28">
        <f t="shared" si="41"/>
        <v>0</v>
      </c>
      <c r="AF127" s="28">
        <f t="shared" si="41"/>
        <v>0</v>
      </c>
      <c r="AG127" s="28">
        <f t="shared" si="41"/>
        <v>0</v>
      </c>
      <c r="AH127" s="28">
        <f t="shared" si="42"/>
        <v>0</v>
      </c>
      <c r="AI127" s="28">
        <f t="shared" si="42"/>
        <v>0</v>
      </c>
      <c r="AJ127" s="28">
        <f t="shared" si="42"/>
        <v>0</v>
      </c>
      <c r="AK127" s="28">
        <f t="shared" si="42"/>
        <v>0</v>
      </c>
      <c r="AL127" s="28">
        <f t="shared" si="42"/>
        <v>0</v>
      </c>
      <c r="AM127" s="28">
        <f t="shared" si="42"/>
        <v>0</v>
      </c>
      <c r="AN127" s="28">
        <f t="shared" si="42"/>
        <v>0</v>
      </c>
      <c r="AO127" s="28">
        <f t="shared" si="42"/>
        <v>0</v>
      </c>
      <c r="AP127" s="28">
        <f t="shared" si="42"/>
        <v>0</v>
      </c>
      <c r="AQ127" s="28">
        <f t="shared" si="42"/>
        <v>0</v>
      </c>
      <c r="AR127" s="28">
        <f t="shared" si="42"/>
        <v>0</v>
      </c>
      <c r="AS127" s="28">
        <f t="shared" si="42"/>
        <v>0</v>
      </c>
      <c r="AT127" s="28">
        <f t="shared" si="42"/>
        <v>0</v>
      </c>
      <c r="AU127" s="28">
        <f t="shared" si="42"/>
        <v>0</v>
      </c>
    </row>
    <row r="128" spans="2:47" hidden="1" outlineLevel="1">
      <c r="B128" s="25">
        <v>2019</v>
      </c>
      <c r="C128" s="28">
        <v>0</v>
      </c>
      <c r="D128" s="28">
        <f t="shared" si="39"/>
        <v>0</v>
      </c>
      <c r="E128" s="28">
        <f t="shared" si="39"/>
        <v>0</v>
      </c>
      <c r="F128" s="28">
        <f t="shared" si="39"/>
        <v>0</v>
      </c>
      <c r="G128" s="28">
        <f t="shared" si="39"/>
        <v>0</v>
      </c>
      <c r="H128" s="28">
        <f t="shared" si="39"/>
        <v>0</v>
      </c>
      <c r="I128" s="28">
        <f t="shared" si="39"/>
        <v>0</v>
      </c>
      <c r="J128" s="28">
        <f t="shared" si="39"/>
        <v>0</v>
      </c>
      <c r="K128" s="28">
        <f t="shared" si="39"/>
        <v>0</v>
      </c>
      <c r="L128" s="28">
        <f t="shared" si="39"/>
        <v>0</v>
      </c>
      <c r="M128" s="28">
        <f t="shared" si="39"/>
        <v>0</v>
      </c>
      <c r="N128" s="28">
        <f t="shared" si="40"/>
        <v>0</v>
      </c>
      <c r="O128" s="28">
        <f t="shared" si="40"/>
        <v>0</v>
      </c>
      <c r="P128" s="28">
        <f t="shared" si="40"/>
        <v>0</v>
      </c>
      <c r="Q128" s="28">
        <f t="shared" si="40"/>
        <v>0</v>
      </c>
      <c r="R128" s="28">
        <f t="shared" si="40"/>
        <v>0</v>
      </c>
      <c r="S128" s="28">
        <f t="shared" si="40"/>
        <v>0</v>
      </c>
      <c r="T128" s="28">
        <f t="shared" si="40"/>
        <v>0</v>
      </c>
      <c r="U128" s="28">
        <f t="shared" si="40"/>
        <v>0</v>
      </c>
      <c r="V128" s="28">
        <f t="shared" si="40"/>
        <v>0</v>
      </c>
      <c r="W128" s="28">
        <f t="shared" si="40"/>
        <v>0</v>
      </c>
      <c r="X128" s="28">
        <f t="shared" si="41"/>
        <v>0</v>
      </c>
      <c r="Y128" s="28">
        <f t="shared" si="41"/>
        <v>0</v>
      </c>
      <c r="Z128" s="28">
        <f t="shared" si="41"/>
        <v>0</v>
      </c>
      <c r="AA128" s="28">
        <f t="shared" si="41"/>
        <v>0</v>
      </c>
      <c r="AB128" s="28">
        <f t="shared" si="41"/>
        <v>0</v>
      </c>
      <c r="AC128" s="28">
        <f t="shared" si="41"/>
        <v>0</v>
      </c>
      <c r="AD128" s="28">
        <f t="shared" si="41"/>
        <v>0</v>
      </c>
      <c r="AE128" s="28">
        <f t="shared" si="41"/>
        <v>0</v>
      </c>
      <c r="AF128" s="28">
        <f t="shared" si="41"/>
        <v>0</v>
      </c>
      <c r="AG128" s="28">
        <f t="shared" si="41"/>
        <v>0</v>
      </c>
      <c r="AH128" s="28">
        <f t="shared" si="42"/>
        <v>0</v>
      </c>
      <c r="AI128" s="28">
        <f t="shared" si="42"/>
        <v>0</v>
      </c>
      <c r="AJ128" s="28">
        <f t="shared" si="42"/>
        <v>0</v>
      </c>
      <c r="AK128" s="28">
        <f t="shared" si="42"/>
        <v>0</v>
      </c>
      <c r="AL128" s="28">
        <f t="shared" si="42"/>
        <v>0</v>
      </c>
      <c r="AM128" s="28">
        <f t="shared" si="42"/>
        <v>0</v>
      </c>
      <c r="AN128" s="28">
        <f t="shared" si="42"/>
        <v>0</v>
      </c>
      <c r="AO128" s="28">
        <f t="shared" si="42"/>
        <v>0</v>
      </c>
      <c r="AP128" s="28">
        <f t="shared" si="42"/>
        <v>0</v>
      </c>
      <c r="AQ128" s="28">
        <f t="shared" si="42"/>
        <v>0</v>
      </c>
      <c r="AR128" s="28">
        <f t="shared" si="42"/>
        <v>0</v>
      </c>
      <c r="AS128" s="28">
        <f t="shared" si="42"/>
        <v>0</v>
      </c>
      <c r="AT128" s="28">
        <f t="shared" si="42"/>
        <v>0</v>
      </c>
      <c r="AU128" s="28">
        <f t="shared" si="42"/>
        <v>0</v>
      </c>
    </row>
    <row r="129" spans="2:47" hidden="1" outlineLevel="1">
      <c r="B129" s="25">
        <v>2020</v>
      </c>
      <c r="C129" s="28">
        <v>0</v>
      </c>
      <c r="D129" s="28">
        <f t="shared" si="39"/>
        <v>0</v>
      </c>
      <c r="E129" s="28">
        <f t="shared" si="39"/>
        <v>0</v>
      </c>
      <c r="F129" s="28">
        <f t="shared" si="39"/>
        <v>0</v>
      </c>
      <c r="G129" s="28">
        <f t="shared" si="39"/>
        <v>0</v>
      </c>
      <c r="H129" s="28">
        <f t="shared" si="39"/>
        <v>0</v>
      </c>
      <c r="I129" s="28">
        <f t="shared" si="39"/>
        <v>0</v>
      </c>
      <c r="J129" s="28">
        <f t="shared" si="39"/>
        <v>0</v>
      </c>
      <c r="K129" s="28">
        <f t="shared" si="39"/>
        <v>0</v>
      </c>
      <c r="L129" s="28">
        <f t="shared" si="39"/>
        <v>0</v>
      </c>
      <c r="M129" s="28">
        <f t="shared" si="39"/>
        <v>0</v>
      </c>
      <c r="N129" s="28">
        <f t="shared" si="40"/>
        <v>0</v>
      </c>
      <c r="O129" s="28">
        <f t="shared" si="40"/>
        <v>0</v>
      </c>
      <c r="P129" s="28">
        <f t="shared" si="40"/>
        <v>0</v>
      </c>
      <c r="Q129" s="28">
        <f t="shared" si="40"/>
        <v>0</v>
      </c>
      <c r="R129" s="28">
        <f t="shared" si="40"/>
        <v>0</v>
      </c>
      <c r="S129" s="28">
        <f t="shared" si="40"/>
        <v>0</v>
      </c>
      <c r="T129" s="28">
        <f t="shared" si="40"/>
        <v>0</v>
      </c>
      <c r="U129" s="28">
        <f t="shared" si="40"/>
        <v>0</v>
      </c>
      <c r="V129" s="28">
        <f t="shared" si="40"/>
        <v>0</v>
      </c>
      <c r="W129" s="28">
        <f t="shared" si="40"/>
        <v>0</v>
      </c>
      <c r="X129" s="28">
        <f t="shared" si="41"/>
        <v>0</v>
      </c>
      <c r="Y129" s="28">
        <f t="shared" si="41"/>
        <v>0</v>
      </c>
      <c r="Z129" s="28">
        <f t="shared" si="41"/>
        <v>0</v>
      </c>
      <c r="AA129" s="28">
        <f t="shared" si="41"/>
        <v>0</v>
      </c>
      <c r="AB129" s="28">
        <f t="shared" si="41"/>
        <v>0</v>
      </c>
      <c r="AC129" s="28">
        <f t="shared" si="41"/>
        <v>0</v>
      </c>
      <c r="AD129" s="28">
        <f t="shared" si="41"/>
        <v>0</v>
      </c>
      <c r="AE129" s="28">
        <f t="shared" si="41"/>
        <v>0</v>
      </c>
      <c r="AF129" s="28">
        <f t="shared" si="41"/>
        <v>0</v>
      </c>
      <c r="AG129" s="28">
        <f t="shared" si="41"/>
        <v>0</v>
      </c>
      <c r="AH129" s="28">
        <f t="shared" si="42"/>
        <v>0</v>
      </c>
      <c r="AI129" s="28">
        <f t="shared" si="42"/>
        <v>0</v>
      </c>
      <c r="AJ129" s="28">
        <f t="shared" si="42"/>
        <v>0</v>
      </c>
      <c r="AK129" s="28">
        <f t="shared" si="42"/>
        <v>0</v>
      </c>
      <c r="AL129" s="28">
        <f t="shared" si="42"/>
        <v>0</v>
      </c>
      <c r="AM129" s="28">
        <f t="shared" si="42"/>
        <v>0</v>
      </c>
      <c r="AN129" s="28">
        <f t="shared" si="42"/>
        <v>0</v>
      </c>
      <c r="AO129" s="28">
        <f t="shared" si="42"/>
        <v>0</v>
      </c>
      <c r="AP129" s="28">
        <f t="shared" si="42"/>
        <v>0</v>
      </c>
      <c r="AQ129" s="28">
        <f t="shared" si="42"/>
        <v>0</v>
      </c>
      <c r="AR129" s="28">
        <f t="shared" si="42"/>
        <v>0</v>
      </c>
      <c r="AS129" s="28">
        <f t="shared" si="42"/>
        <v>0</v>
      </c>
      <c r="AT129" s="28">
        <f t="shared" si="42"/>
        <v>0</v>
      </c>
      <c r="AU129" s="28">
        <f t="shared" si="42"/>
        <v>0</v>
      </c>
    </row>
    <row r="130" spans="2:47" hidden="1" outlineLevel="1">
      <c r="B130" s="25">
        <v>2021</v>
      </c>
      <c r="C130" s="28">
        <v>0</v>
      </c>
      <c r="D130" s="28">
        <f t="shared" si="39"/>
        <v>0</v>
      </c>
      <c r="E130" s="28">
        <f t="shared" si="39"/>
        <v>0</v>
      </c>
      <c r="F130" s="28">
        <f t="shared" si="39"/>
        <v>0</v>
      </c>
      <c r="G130" s="28">
        <f t="shared" si="39"/>
        <v>0</v>
      </c>
      <c r="H130" s="28">
        <f t="shared" si="39"/>
        <v>0</v>
      </c>
      <c r="I130" s="28">
        <f t="shared" si="39"/>
        <v>0</v>
      </c>
      <c r="J130" s="28">
        <f t="shared" si="39"/>
        <v>0</v>
      </c>
      <c r="K130" s="28">
        <f t="shared" si="39"/>
        <v>0</v>
      </c>
      <c r="L130" s="28">
        <f t="shared" si="39"/>
        <v>0</v>
      </c>
      <c r="M130" s="28">
        <f t="shared" si="39"/>
        <v>0</v>
      </c>
      <c r="N130" s="28">
        <f t="shared" si="40"/>
        <v>0</v>
      </c>
      <c r="O130" s="28">
        <f t="shared" si="40"/>
        <v>0</v>
      </c>
      <c r="P130" s="28">
        <f t="shared" si="40"/>
        <v>0</v>
      </c>
      <c r="Q130" s="28">
        <f t="shared" si="40"/>
        <v>0</v>
      </c>
      <c r="R130" s="28">
        <f t="shared" si="40"/>
        <v>0</v>
      </c>
      <c r="S130" s="28">
        <f t="shared" si="40"/>
        <v>0</v>
      </c>
      <c r="T130" s="28">
        <f t="shared" si="40"/>
        <v>0</v>
      </c>
      <c r="U130" s="28">
        <f t="shared" si="40"/>
        <v>0</v>
      </c>
      <c r="V130" s="28">
        <f t="shared" si="40"/>
        <v>0</v>
      </c>
      <c r="W130" s="28">
        <f t="shared" si="40"/>
        <v>0</v>
      </c>
      <c r="X130" s="28">
        <f t="shared" si="41"/>
        <v>0</v>
      </c>
      <c r="Y130" s="28">
        <f t="shared" si="41"/>
        <v>0</v>
      </c>
      <c r="Z130" s="28">
        <f t="shared" si="41"/>
        <v>0</v>
      </c>
      <c r="AA130" s="28">
        <f t="shared" si="41"/>
        <v>0</v>
      </c>
      <c r="AB130" s="28">
        <f t="shared" si="41"/>
        <v>0</v>
      </c>
      <c r="AC130" s="28">
        <f t="shared" si="41"/>
        <v>0</v>
      </c>
      <c r="AD130" s="28">
        <f t="shared" si="41"/>
        <v>0</v>
      </c>
      <c r="AE130" s="28">
        <f t="shared" si="41"/>
        <v>0</v>
      </c>
      <c r="AF130" s="28">
        <f t="shared" si="41"/>
        <v>0</v>
      </c>
      <c r="AG130" s="28">
        <f t="shared" si="41"/>
        <v>0</v>
      </c>
      <c r="AH130" s="28">
        <f t="shared" si="42"/>
        <v>0</v>
      </c>
      <c r="AI130" s="28">
        <f t="shared" si="42"/>
        <v>0</v>
      </c>
      <c r="AJ130" s="28">
        <f t="shared" si="42"/>
        <v>0</v>
      </c>
      <c r="AK130" s="28">
        <f t="shared" si="42"/>
        <v>0</v>
      </c>
      <c r="AL130" s="28">
        <f t="shared" si="42"/>
        <v>0</v>
      </c>
      <c r="AM130" s="28">
        <f t="shared" si="42"/>
        <v>0</v>
      </c>
      <c r="AN130" s="28">
        <f t="shared" si="42"/>
        <v>0</v>
      </c>
      <c r="AO130" s="28">
        <f t="shared" si="42"/>
        <v>0</v>
      </c>
      <c r="AP130" s="28">
        <f t="shared" si="42"/>
        <v>0</v>
      </c>
      <c r="AQ130" s="28">
        <f t="shared" si="42"/>
        <v>0</v>
      </c>
      <c r="AR130" s="28">
        <f t="shared" si="42"/>
        <v>0</v>
      </c>
      <c r="AS130" s="28">
        <f t="shared" si="42"/>
        <v>0</v>
      </c>
      <c r="AT130" s="28">
        <f t="shared" si="42"/>
        <v>0</v>
      </c>
      <c r="AU130" s="28">
        <f t="shared" si="42"/>
        <v>0</v>
      </c>
    </row>
    <row r="131" spans="2:47" hidden="1" outlineLevel="1">
      <c r="B131" s="25">
        <v>2022</v>
      </c>
      <c r="C131" s="28">
        <v>0</v>
      </c>
      <c r="D131" s="28">
        <f t="shared" si="39"/>
        <v>0</v>
      </c>
      <c r="E131" s="28">
        <f t="shared" si="39"/>
        <v>0</v>
      </c>
      <c r="F131" s="28">
        <f t="shared" si="39"/>
        <v>0</v>
      </c>
      <c r="G131" s="28">
        <f t="shared" si="39"/>
        <v>0</v>
      </c>
      <c r="H131" s="28">
        <f t="shared" si="39"/>
        <v>0</v>
      </c>
      <c r="I131" s="28">
        <f t="shared" si="39"/>
        <v>0</v>
      </c>
      <c r="J131" s="28">
        <f t="shared" si="39"/>
        <v>0</v>
      </c>
      <c r="K131" s="28">
        <f t="shared" si="39"/>
        <v>0</v>
      </c>
      <c r="L131" s="28">
        <f t="shared" si="39"/>
        <v>0</v>
      </c>
      <c r="M131" s="28">
        <f t="shared" si="39"/>
        <v>0</v>
      </c>
      <c r="N131" s="28">
        <f t="shared" si="40"/>
        <v>0</v>
      </c>
      <c r="O131" s="28">
        <f t="shared" si="40"/>
        <v>0</v>
      </c>
      <c r="P131" s="28">
        <f t="shared" si="40"/>
        <v>0</v>
      </c>
      <c r="Q131" s="28">
        <f t="shared" si="40"/>
        <v>0</v>
      </c>
      <c r="R131" s="28">
        <f t="shared" si="40"/>
        <v>0</v>
      </c>
      <c r="S131" s="28">
        <f t="shared" si="40"/>
        <v>0</v>
      </c>
      <c r="T131" s="28">
        <f t="shared" si="40"/>
        <v>0</v>
      </c>
      <c r="U131" s="28">
        <f t="shared" si="40"/>
        <v>0</v>
      </c>
      <c r="V131" s="28">
        <f t="shared" si="40"/>
        <v>0</v>
      </c>
      <c r="W131" s="28">
        <f t="shared" si="40"/>
        <v>0</v>
      </c>
      <c r="X131" s="28">
        <f t="shared" si="41"/>
        <v>0</v>
      </c>
      <c r="Y131" s="28">
        <f t="shared" si="41"/>
        <v>0</v>
      </c>
      <c r="Z131" s="28">
        <f t="shared" si="41"/>
        <v>0</v>
      </c>
      <c r="AA131" s="28">
        <f t="shared" si="41"/>
        <v>0</v>
      </c>
      <c r="AB131" s="28">
        <f t="shared" si="41"/>
        <v>0</v>
      </c>
      <c r="AC131" s="28">
        <f t="shared" si="41"/>
        <v>0</v>
      </c>
      <c r="AD131" s="28">
        <f t="shared" si="41"/>
        <v>0</v>
      </c>
      <c r="AE131" s="28">
        <f t="shared" si="41"/>
        <v>0</v>
      </c>
      <c r="AF131" s="28">
        <f t="shared" si="41"/>
        <v>0</v>
      </c>
      <c r="AG131" s="28">
        <f t="shared" si="41"/>
        <v>0</v>
      </c>
      <c r="AH131" s="28">
        <f t="shared" si="42"/>
        <v>0</v>
      </c>
      <c r="AI131" s="28">
        <f t="shared" si="42"/>
        <v>0</v>
      </c>
      <c r="AJ131" s="28">
        <f t="shared" si="42"/>
        <v>0</v>
      </c>
      <c r="AK131" s="28">
        <f t="shared" si="42"/>
        <v>0</v>
      </c>
      <c r="AL131" s="28">
        <f t="shared" si="42"/>
        <v>0</v>
      </c>
      <c r="AM131" s="28">
        <f t="shared" si="42"/>
        <v>0</v>
      </c>
      <c r="AN131" s="28">
        <f t="shared" si="42"/>
        <v>0</v>
      </c>
      <c r="AO131" s="28">
        <f t="shared" si="42"/>
        <v>0</v>
      </c>
      <c r="AP131" s="28">
        <f t="shared" si="42"/>
        <v>0</v>
      </c>
      <c r="AQ131" s="28">
        <f t="shared" si="42"/>
        <v>0</v>
      </c>
      <c r="AR131" s="28">
        <f t="shared" si="42"/>
        <v>0</v>
      </c>
      <c r="AS131" s="28">
        <f t="shared" si="42"/>
        <v>0</v>
      </c>
      <c r="AT131" s="28">
        <f t="shared" si="42"/>
        <v>0</v>
      </c>
      <c r="AU131" s="28">
        <f t="shared" si="42"/>
        <v>0</v>
      </c>
    </row>
    <row r="132" spans="2:47" hidden="1" outlineLevel="1">
      <c r="B132" s="25">
        <v>2023</v>
      </c>
      <c r="C132" s="28">
        <v>0</v>
      </c>
      <c r="D132" s="28">
        <f t="shared" si="39"/>
        <v>0</v>
      </c>
      <c r="E132" s="28">
        <f t="shared" si="39"/>
        <v>0</v>
      </c>
      <c r="F132" s="28">
        <f t="shared" si="39"/>
        <v>0</v>
      </c>
      <c r="G132" s="28">
        <f t="shared" si="39"/>
        <v>0</v>
      </c>
      <c r="H132" s="28">
        <f t="shared" si="39"/>
        <v>0</v>
      </c>
      <c r="I132" s="28">
        <f t="shared" si="39"/>
        <v>0</v>
      </c>
      <c r="J132" s="28">
        <f t="shared" si="39"/>
        <v>0</v>
      </c>
      <c r="K132" s="28">
        <f t="shared" si="39"/>
        <v>0</v>
      </c>
      <c r="L132" s="28">
        <f t="shared" si="39"/>
        <v>0</v>
      </c>
      <c r="M132" s="28">
        <f t="shared" si="39"/>
        <v>0</v>
      </c>
      <c r="N132" s="28">
        <f t="shared" si="40"/>
        <v>0</v>
      </c>
      <c r="O132" s="28">
        <f t="shared" si="40"/>
        <v>0</v>
      </c>
      <c r="P132" s="28">
        <f t="shared" si="40"/>
        <v>0</v>
      </c>
      <c r="Q132" s="28">
        <f t="shared" si="40"/>
        <v>0</v>
      </c>
      <c r="R132" s="28">
        <f t="shared" si="40"/>
        <v>0</v>
      </c>
      <c r="S132" s="28">
        <f t="shared" si="40"/>
        <v>0</v>
      </c>
      <c r="T132" s="28">
        <f t="shared" si="40"/>
        <v>0</v>
      </c>
      <c r="U132" s="28">
        <f t="shared" si="40"/>
        <v>0</v>
      </c>
      <c r="V132" s="28">
        <f t="shared" si="40"/>
        <v>0</v>
      </c>
      <c r="W132" s="28">
        <f t="shared" si="40"/>
        <v>0</v>
      </c>
      <c r="X132" s="28">
        <f t="shared" si="41"/>
        <v>0</v>
      </c>
      <c r="Y132" s="28">
        <f t="shared" si="41"/>
        <v>0</v>
      </c>
      <c r="Z132" s="28">
        <f t="shared" si="41"/>
        <v>0</v>
      </c>
      <c r="AA132" s="28">
        <f t="shared" si="41"/>
        <v>0</v>
      </c>
      <c r="AB132" s="28">
        <f t="shared" si="41"/>
        <v>0</v>
      </c>
      <c r="AC132" s="28">
        <f t="shared" si="41"/>
        <v>0</v>
      </c>
      <c r="AD132" s="28">
        <f t="shared" si="41"/>
        <v>0</v>
      </c>
      <c r="AE132" s="28">
        <f t="shared" si="41"/>
        <v>0</v>
      </c>
      <c r="AF132" s="28">
        <f t="shared" si="41"/>
        <v>0</v>
      </c>
      <c r="AG132" s="28">
        <f t="shared" si="41"/>
        <v>0</v>
      </c>
      <c r="AH132" s="28">
        <f t="shared" si="42"/>
        <v>0</v>
      </c>
      <c r="AI132" s="28">
        <f t="shared" si="42"/>
        <v>0</v>
      </c>
      <c r="AJ132" s="28">
        <f t="shared" si="42"/>
        <v>0</v>
      </c>
      <c r="AK132" s="28">
        <f t="shared" si="42"/>
        <v>0</v>
      </c>
      <c r="AL132" s="28">
        <f t="shared" si="42"/>
        <v>0</v>
      </c>
      <c r="AM132" s="28">
        <f t="shared" si="42"/>
        <v>0</v>
      </c>
      <c r="AN132" s="28">
        <f t="shared" si="42"/>
        <v>0</v>
      </c>
      <c r="AO132" s="28">
        <f t="shared" si="42"/>
        <v>0</v>
      </c>
      <c r="AP132" s="28">
        <f t="shared" si="42"/>
        <v>0</v>
      </c>
      <c r="AQ132" s="28">
        <f t="shared" si="42"/>
        <v>0</v>
      </c>
      <c r="AR132" s="28">
        <f t="shared" si="42"/>
        <v>0</v>
      </c>
      <c r="AS132" s="28">
        <f t="shared" si="42"/>
        <v>0</v>
      </c>
      <c r="AT132" s="28">
        <f t="shared" si="42"/>
        <v>0</v>
      </c>
      <c r="AU132" s="28">
        <f t="shared" si="42"/>
        <v>0</v>
      </c>
    </row>
    <row r="133" spans="2:47" hidden="1" outlineLevel="1">
      <c r="B133" s="25">
        <v>2024</v>
      </c>
      <c r="C133" s="28">
        <v>0</v>
      </c>
      <c r="D133" s="28">
        <f t="shared" si="39"/>
        <v>0</v>
      </c>
      <c r="E133" s="28">
        <f t="shared" si="39"/>
        <v>0</v>
      </c>
      <c r="F133" s="28">
        <f t="shared" si="39"/>
        <v>0</v>
      </c>
      <c r="G133" s="28">
        <f t="shared" si="39"/>
        <v>0</v>
      </c>
      <c r="H133" s="28">
        <f t="shared" si="39"/>
        <v>0</v>
      </c>
      <c r="I133" s="28">
        <f t="shared" si="39"/>
        <v>0</v>
      </c>
      <c r="J133" s="28">
        <f t="shared" si="39"/>
        <v>0</v>
      </c>
      <c r="K133" s="28">
        <f t="shared" si="39"/>
        <v>0</v>
      </c>
      <c r="L133" s="28">
        <f t="shared" si="39"/>
        <v>0</v>
      </c>
      <c r="M133" s="28">
        <f t="shared" si="39"/>
        <v>0</v>
      </c>
      <c r="N133" s="28">
        <f t="shared" si="40"/>
        <v>0</v>
      </c>
      <c r="O133" s="28">
        <f t="shared" si="40"/>
        <v>0</v>
      </c>
      <c r="P133" s="28">
        <f t="shared" si="40"/>
        <v>0</v>
      </c>
      <c r="Q133" s="28">
        <f t="shared" si="40"/>
        <v>0</v>
      </c>
      <c r="R133" s="28">
        <f t="shared" si="40"/>
        <v>0</v>
      </c>
      <c r="S133" s="28">
        <f t="shared" si="40"/>
        <v>0</v>
      </c>
      <c r="T133" s="28">
        <f t="shared" si="40"/>
        <v>0</v>
      </c>
      <c r="U133" s="28">
        <f t="shared" si="40"/>
        <v>0</v>
      </c>
      <c r="V133" s="28">
        <f t="shared" si="40"/>
        <v>0</v>
      </c>
      <c r="W133" s="28">
        <f t="shared" si="40"/>
        <v>0</v>
      </c>
      <c r="X133" s="28">
        <f t="shared" si="41"/>
        <v>0</v>
      </c>
      <c r="Y133" s="28">
        <f t="shared" si="41"/>
        <v>0</v>
      </c>
      <c r="Z133" s="28">
        <f t="shared" si="41"/>
        <v>0</v>
      </c>
      <c r="AA133" s="28">
        <f t="shared" si="41"/>
        <v>0</v>
      </c>
      <c r="AB133" s="28">
        <f t="shared" si="41"/>
        <v>0</v>
      </c>
      <c r="AC133" s="28">
        <f t="shared" si="41"/>
        <v>0</v>
      </c>
      <c r="AD133" s="28">
        <f t="shared" si="41"/>
        <v>0</v>
      </c>
      <c r="AE133" s="28">
        <f t="shared" si="41"/>
        <v>0</v>
      </c>
      <c r="AF133" s="28">
        <f t="shared" si="41"/>
        <v>0</v>
      </c>
      <c r="AG133" s="28">
        <f t="shared" si="41"/>
        <v>0</v>
      </c>
      <c r="AH133" s="28">
        <f t="shared" si="42"/>
        <v>0</v>
      </c>
      <c r="AI133" s="28">
        <f t="shared" si="42"/>
        <v>0</v>
      </c>
      <c r="AJ133" s="28">
        <f t="shared" si="42"/>
        <v>0</v>
      </c>
      <c r="AK133" s="28">
        <f t="shared" si="42"/>
        <v>0</v>
      </c>
      <c r="AL133" s="28">
        <f t="shared" si="42"/>
        <v>0</v>
      </c>
      <c r="AM133" s="28">
        <f t="shared" si="42"/>
        <v>0</v>
      </c>
      <c r="AN133" s="28">
        <f t="shared" si="42"/>
        <v>0</v>
      </c>
      <c r="AO133" s="28">
        <f t="shared" si="42"/>
        <v>0</v>
      </c>
      <c r="AP133" s="28">
        <f t="shared" si="42"/>
        <v>0</v>
      </c>
      <c r="AQ133" s="28">
        <f t="shared" si="42"/>
        <v>0</v>
      </c>
      <c r="AR133" s="28">
        <f t="shared" si="42"/>
        <v>0</v>
      </c>
      <c r="AS133" s="28">
        <f t="shared" si="42"/>
        <v>0</v>
      </c>
      <c r="AT133" s="28">
        <f t="shared" si="42"/>
        <v>0</v>
      </c>
      <c r="AU133" s="28">
        <f t="shared" si="42"/>
        <v>0</v>
      </c>
    </row>
    <row r="134" spans="2:47" hidden="1" outlineLevel="1">
      <c r="B134" s="25">
        <v>2025</v>
      </c>
      <c r="C134" s="28">
        <v>0</v>
      </c>
      <c r="D134" s="28">
        <f t="shared" si="39"/>
        <v>0</v>
      </c>
      <c r="E134" s="28">
        <f t="shared" si="39"/>
        <v>0</v>
      </c>
      <c r="F134" s="28">
        <f t="shared" si="39"/>
        <v>0</v>
      </c>
      <c r="G134" s="28">
        <f t="shared" si="39"/>
        <v>0</v>
      </c>
      <c r="H134" s="28">
        <f t="shared" si="39"/>
        <v>0</v>
      </c>
      <c r="I134" s="28">
        <f t="shared" si="39"/>
        <v>0</v>
      </c>
      <c r="J134" s="28">
        <f t="shared" si="39"/>
        <v>0</v>
      </c>
      <c r="K134" s="28">
        <f t="shared" si="39"/>
        <v>0</v>
      </c>
      <c r="L134" s="28">
        <f t="shared" si="39"/>
        <v>0</v>
      </c>
      <c r="M134" s="28">
        <f t="shared" si="39"/>
        <v>0</v>
      </c>
      <c r="N134" s="28">
        <f t="shared" si="40"/>
        <v>0</v>
      </c>
      <c r="O134" s="28">
        <f t="shared" si="40"/>
        <v>0</v>
      </c>
      <c r="P134" s="28">
        <f t="shared" si="40"/>
        <v>0</v>
      </c>
      <c r="Q134" s="28">
        <f t="shared" si="40"/>
        <v>0</v>
      </c>
      <c r="R134" s="28">
        <f t="shared" si="40"/>
        <v>0</v>
      </c>
      <c r="S134" s="28">
        <f t="shared" si="40"/>
        <v>0</v>
      </c>
      <c r="T134" s="28">
        <f t="shared" si="40"/>
        <v>0</v>
      </c>
      <c r="U134" s="28">
        <f t="shared" si="40"/>
        <v>0</v>
      </c>
      <c r="V134" s="28">
        <f t="shared" si="40"/>
        <v>0</v>
      </c>
      <c r="W134" s="28">
        <f t="shared" si="40"/>
        <v>0</v>
      </c>
      <c r="X134" s="28">
        <f t="shared" si="41"/>
        <v>0</v>
      </c>
      <c r="Y134" s="28">
        <f t="shared" si="41"/>
        <v>0</v>
      </c>
      <c r="Z134" s="28">
        <f t="shared" si="41"/>
        <v>0</v>
      </c>
      <c r="AA134" s="28">
        <f t="shared" si="41"/>
        <v>0</v>
      </c>
      <c r="AB134" s="28">
        <f t="shared" si="41"/>
        <v>0</v>
      </c>
      <c r="AC134" s="28">
        <f t="shared" si="41"/>
        <v>0</v>
      </c>
      <c r="AD134" s="28">
        <f t="shared" si="41"/>
        <v>0</v>
      </c>
      <c r="AE134" s="28">
        <f t="shared" si="41"/>
        <v>0</v>
      </c>
      <c r="AF134" s="28">
        <f t="shared" si="41"/>
        <v>0</v>
      </c>
      <c r="AG134" s="28">
        <f t="shared" si="41"/>
        <v>0</v>
      </c>
      <c r="AH134" s="28">
        <f t="shared" si="42"/>
        <v>0</v>
      </c>
      <c r="AI134" s="28">
        <f t="shared" si="42"/>
        <v>0</v>
      </c>
      <c r="AJ134" s="28">
        <f t="shared" si="42"/>
        <v>0</v>
      </c>
      <c r="AK134" s="28">
        <f t="shared" si="42"/>
        <v>0</v>
      </c>
      <c r="AL134" s="28">
        <f t="shared" si="42"/>
        <v>0</v>
      </c>
      <c r="AM134" s="28">
        <f t="shared" si="42"/>
        <v>0</v>
      </c>
      <c r="AN134" s="28">
        <f t="shared" si="42"/>
        <v>0</v>
      </c>
      <c r="AO134" s="28">
        <f t="shared" si="42"/>
        <v>0</v>
      </c>
      <c r="AP134" s="28">
        <f t="shared" si="42"/>
        <v>0</v>
      </c>
      <c r="AQ134" s="28">
        <f t="shared" si="42"/>
        <v>0</v>
      </c>
      <c r="AR134" s="28">
        <f t="shared" si="42"/>
        <v>0</v>
      </c>
      <c r="AS134" s="28">
        <f t="shared" si="42"/>
        <v>0</v>
      </c>
      <c r="AT134" s="28">
        <f t="shared" si="42"/>
        <v>0</v>
      </c>
      <c r="AU134" s="28">
        <f t="shared" si="42"/>
        <v>0</v>
      </c>
    </row>
    <row r="135" spans="2:47" hidden="1" outlineLevel="1">
      <c r="B135" s="25">
        <v>2026</v>
      </c>
      <c r="C135" s="28">
        <v>0.18966079582517939</v>
      </c>
      <c r="D135" s="28">
        <f t="shared" si="39"/>
        <v>0</v>
      </c>
      <c r="E135" s="28">
        <f t="shared" si="39"/>
        <v>0</v>
      </c>
      <c r="F135" s="28">
        <f t="shared" si="39"/>
        <v>0</v>
      </c>
      <c r="G135" s="28">
        <f t="shared" si="39"/>
        <v>0</v>
      </c>
      <c r="H135" s="28">
        <f t="shared" si="39"/>
        <v>0</v>
      </c>
      <c r="I135" s="28">
        <f t="shared" si="39"/>
        <v>0</v>
      </c>
      <c r="J135" s="28">
        <f t="shared" si="39"/>
        <v>0</v>
      </c>
      <c r="K135" s="28">
        <f t="shared" si="39"/>
        <v>0</v>
      </c>
      <c r="L135" s="28">
        <f t="shared" si="39"/>
        <v>0</v>
      </c>
      <c r="M135" s="28">
        <f t="shared" si="39"/>
        <v>0.18966079582517939</v>
      </c>
      <c r="N135" s="28">
        <f t="shared" si="40"/>
        <v>0</v>
      </c>
      <c r="O135" s="28">
        <f t="shared" si="40"/>
        <v>0</v>
      </c>
      <c r="P135" s="28">
        <f t="shared" si="40"/>
        <v>0</v>
      </c>
      <c r="Q135" s="28">
        <f t="shared" si="40"/>
        <v>0</v>
      </c>
      <c r="R135" s="28">
        <f t="shared" si="40"/>
        <v>0</v>
      </c>
      <c r="S135" s="28">
        <f t="shared" si="40"/>
        <v>0</v>
      </c>
      <c r="T135" s="28">
        <f t="shared" si="40"/>
        <v>0</v>
      </c>
      <c r="U135" s="28">
        <f t="shared" si="40"/>
        <v>0</v>
      </c>
      <c r="V135" s="28">
        <f t="shared" si="40"/>
        <v>0</v>
      </c>
      <c r="W135" s="28">
        <f t="shared" si="40"/>
        <v>0.18966079582517939</v>
      </c>
      <c r="X135" s="28">
        <f t="shared" si="41"/>
        <v>0</v>
      </c>
      <c r="Y135" s="28">
        <f t="shared" si="41"/>
        <v>0</v>
      </c>
      <c r="Z135" s="28">
        <f t="shared" si="41"/>
        <v>0</v>
      </c>
      <c r="AA135" s="28">
        <f t="shared" si="41"/>
        <v>0</v>
      </c>
      <c r="AB135" s="28">
        <f t="shared" si="41"/>
        <v>0</v>
      </c>
      <c r="AC135" s="28">
        <f t="shared" si="41"/>
        <v>0</v>
      </c>
      <c r="AD135" s="28">
        <f t="shared" si="41"/>
        <v>0</v>
      </c>
      <c r="AE135" s="28">
        <f t="shared" si="41"/>
        <v>0</v>
      </c>
      <c r="AF135" s="28">
        <f t="shared" si="41"/>
        <v>0</v>
      </c>
      <c r="AG135" s="28">
        <f t="shared" si="41"/>
        <v>0.18966079582517939</v>
      </c>
      <c r="AH135" s="28">
        <f t="shared" si="42"/>
        <v>0</v>
      </c>
      <c r="AI135" s="28">
        <f t="shared" si="42"/>
        <v>0</v>
      </c>
      <c r="AJ135" s="28">
        <f t="shared" si="42"/>
        <v>0</v>
      </c>
      <c r="AK135" s="28">
        <f t="shared" si="42"/>
        <v>0</v>
      </c>
      <c r="AL135" s="28">
        <f t="shared" si="42"/>
        <v>0</v>
      </c>
      <c r="AM135" s="28">
        <f t="shared" si="42"/>
        <v>0</v>
      </c>
      <c r="AN135" s="28">
        <f t="shared" si="42"/>
        <v>0</v>
      </c>
      <c r="AO135" s="28">
        <f t="shared" si="42"/>
        <v>0</v>
      </c>
      <c r="AP135" s="28">
        <f t="shared" si="42"/>
        <v>0</v>
      </c>
      <c r="AQ135" s="28">
        <f t="shared" si="42"/>
        <v>0.18966079582517939</v>
      </c>
      <c r="AR135" s="28">
        <f t="shared" si="42"/>
        <v>0</v>
      </c>
      <c r="AS135" s="28">
        <f t="shared" si="42"/>
        <v>0</v>
      </c>
      <c r="AT135" s="28">
        <f t="shared" si="42"/>
        <v>0</v>
      </c>
      <c r="AU135" s="28">
        <f t="shared" si="42"/>
        <v>0</v>
      </c>
    </row>
    <row r="136" spans="2:47" hidden="1" outlineLevel="1">
      <c r="B136" s="25">
        <v>2027</v>
      </c>
      <c r="C136" s="28">
        <v>0.37932159165035878</v>
      </c>
      <c r="D136" s="28">
        <f t="shared" ref="D136:M145" si="43">+IF(D$125&lt;$B136,0,IF(MOD(D$125-$B136,$D$117)=0,1,0))*$C136</f>
        <v>0</v>
      </c>
      <c r="E136" s="28">
        <f t="shared" si="43"/>
        <v>0</v>
      </c>
      <c r="F136" s="28">
        <f t="shared" si="43"/>
        <v>0</v>
      </c>
      <c r="G136" s="28">
        <f t="shared" si="43"/>
        <v>0</v>
      </c>
      <c r="H136" s="28">
        <f t="shared" si="43"/>
        <v>0</v>
      </c>
      <c r="I136" s="28">
        <f t="shared" si="43"/>
        <v>0</v>
      </c>
      <c r="J136" s="28">
        <f t="shared" si="43"/>
        <v>0</v>
      </c>
      <c r="K136" s="28">
        <f t="shared" si="43"/>
        <v>0</v>
      </c>
      <c r="L136" s="28">
        <f t="shared" si="43"/>
        <v>0</v>
      </c>
      <c r="M136" s="28">
        <f t="shared" si="43"/>
        <v>0</v>
      </c>
      <c r="N136" s="28">
        <f t="shared" ref="N136:W145" si="44">+IF(N$125&lt;$B136,0,IF(MOD(N$125-$B136,$D$117)=0,1,0))*$C136</f>
        <v>0.37932159165035878</v>
      </c>
      <c r="O136" s="28">
        <f t="shared" si="44"/>
        <v>0</v>
      </c>
      <c r="P136" s="28">
        <f t="shared" si="44"/>
        <v>0</v>
      </c>
      <c r="Q136" s="28">
        <f t="shared" si="44"/>
        <v>0</v>
      </c>
      <c r="R136" s="28">
        <f t="shared" si="44"/>
        <v>0</v>
      </c>
      <c r="S136" s="28">
        <f t="shared" si="44"/>
        <v>0</v>
      </c>
      <c r="T136" s="28">
        <f t="shared" si="44"/>
        <v>0</v>
      </c>
      <c r="U136" s="28">
        <f t="shared" si="44"/>
        <v>0</v>
      </c>
      <c r="V136" s="28">
        <f t="shared" si="44"/>
        <v>0</v>
      </c>
      <c r="W136" s="28">
        <f t="shared" si="44"/>
        <v>0</v>
      </c>
      <c r="X136" s="28">
        <f t="shared" ref="X136:AG145" si="45">+IF(X$125&lt;$B136,0,IF(MOD(X$125-$B136,$D$117)=0,1,0))*$C136</f>
        <v>0.37932159165035878</v>
      </c>
      <c r="Y136" s="28">
        <f t="shared" si="45"/>
        <v>0</v>
      </c>
      <c r="Z136" s="28">
        <f t="shared" si="45"/>
        <v>0</v>
      </c>
      <c r="AA136" s="28">
        <f t="shared" si="45"/>
        <v>0</v>
      </c>
      <c r="AB136" s="28">
        <f t="shared" si="45"/>
        <v>0</v>
      </c>
      <c r="AC136" s="28">
        <f t="shared" si="45"/>
        <v>0</v>
      </c>
      <c r="AD136" s="28">
        <f t="shared" si="45"/>
        <v>0</v>
      </c>
      <c r="AE136" s="28">
        <f t="shared" si="45"/>
        <v>0</v>
      </c>
      <c r="AF136" s="28">
        <f t="shared" si="45"/>
        <v>0</v>
      </c>
      <c r="AG136" s="28">
        <f t="shared" si="45"/>
        <v>0</v>
      </c>
      <c r="AH136" s="28">
        <f t="shared" ref="AH136:AU145" si="46">+IF(AH$125&lt;$B136,0,IF(MOD(AH$125-$B136,$D$117)=0,1,0))*$C136</f>
        <v>0.37932159165035878</v>
      </c>
      <c r="AI136" s="28">
        <f t="shared" si="46"/>
        <v>0</v>
      </c>
      <c r="AJ136" s="28">
        <f t="shared" si="46"/>
        <v>0</v>
      </c>
      <c r="AK136" s="28">
        <f t="shared" si="46"/>
        <v>0</v>
      </c>
      <c r="AL136" s="28">
        <f t="shared" si="46"/>
        <v>0</v>
      </c>
      <c r="AM136" s="28">
        <f t="shared" si="46"/>
        <v>0</v>
      </c>
      <c r="AN136" s="28">
        <f t="shared" si="46"/>
        <v>0</v>
      </c>
      <c r="AO136" s="28">
        <f t="shared" si="46"/>
        <v>0</v>
      </c>
      <c r="AP136" s="28">
        <f t="shared" si="46"/>
        <v>0</v>
      </c>
      <c r="AQ136" s="28">
        <f t="shared" si="46"/>
        <v>0</v>
      </c>
      <c r="AR136" s="28">
        <f t="shared" si="46"/>
        <v>0.37932159165035878</v>
      </c>
      <c r="AS136" s="28">
        <f t="shared" si="46"/>
        <v>0</v>
      </c>
      <c r="AT136" s="28">
        <f t="shared" si="46"/>
        <v>0</v>
      </c>
      <c r="AU136" s="28">
        <f t="shared" si="46"/>
        <v>0</v>
      </c>
    </row>
    <row r="137" spans="2:47" hidden="1" outlineLevel="1">
      <c r="B137" s="25">
        <v>2028</v>
      </c>
      <c r="C137" s="28">
        <v>0.94830397912589692</v>
      </c>
      <c r="D137" s="28">
        <f t="shared" si="43"/>
        <v>0</v>
      </c>
      <c r="E137" s="28">
        <f t="shared" si="43"/>
        <v>0</v>
      </c>
      <c r="F137" s="28">
        <f t="shared" si="43"/>
        <v>0</v>
      </c>
      <c r="G137" s="28">
        <f t="shared" si="43"/>
        <v>0</v>
      </c>
      <c r="H137" s="28">
        <f t="shared" si="43"/>
        <v>0</v>
      </c>
      <c r="I137" s="28">
        <f t="shared" si="43"/>
        <v>0</v>
      </c>
      <c r="J137" s="28">
        <f t="shared" si="43"/>
        <v>0</v>
      </c>
      <c r="K137" s="28">
        <f t="shared" si="43"/>
        <v>0</v>
      </c>
      <c r="L137" s="28">
        <f t="shared" si="43"/>
        <v>0</v>
      </c>
      <c r="M137" s="28">
        <f t="shared" si="43"/>
        <v>0</v>
      </c>
      <c r="N137" s="28">
        <f t="shared" si="44"/>
        <v>0</v>
      </c>
      <c r="O137" s="28">
        <f t="shared" si="44"/>
        <v>0.94830397912589692</v>
      </c>
      <c r="P137" s="28">
        <f t="shared" si="44"/>
        <v>0</v>
      </c>
      <c r="Q137" s="28">
        <f t="shared" si="44"/>
        <v>0</v>
      </c>
      <c r="R137" s="28">
        <f t="shared" si="44"/>
        <v>0</v>
      </c>
      <c r="S137" s="28">
        <f t="shared" si="44"/>
        <v>0</v>
      </c>
      <c r="T137" s="28">
        <f t="shared" si="44"/>
        <v>0</v>
      </c>
      <c r="U137" s="28">
        <f t="shared" si="44"/>
        <v>0</v>
      </c>
      <c r="V137" s="28">
        <f t="shared" si="44"/>
        <v>0</v>
      </c>
      <c r="W137" s="28">
        <f t="shared" si="44"/>
        <v>0</v>
      </c>
      <c r="X137" s="28">
        <f t="shared" si="45"/>
        <v>0</v>
      </c>
      <c r="Y137" s="28">
        <f t="shared" si="45"/>
        <v>0.94830397912589692</v>
      </c>
      <c r="Z137" s="28">
        <f t="shared" si="45"/>
        <v>0</v>
      </c>
      <c r="AA137" s="28">
        <f t="shared" si="45"/>
        <v>0</v>
      </c>
      <c r="AB137" s="28">
        <f t="shared" si="45"/>
        <v>0</v>
      </c>
      <c r="AC137" s="28">
        <f t="shared" si="45"/>
        <v>0</v>
      </c>
      <c r="AD137" s="28">
        <f t="shared" si="45"/>
        <v>0</v>
      </c>
      <c r="AE137" s="28">
        <f t="shared" si="45"/>
        <v>0</v>
      </c>
      <c r="AF137" s="28">
        <f t="shared" si="45"/>
        <v>0</v>
      </c>
      <c r="AG137" s="28">
        <f t="shared" si="45"/>
        <v>0</v>
      </c>
      <c r="AH137" s="28">
        <f t="shared" si="46"/>
        <v>0</v>
      </c>
      <c r="AI137" s="28">
        <f t="shared" si="46"/>
        <v>0.94830397912589692</v>
      </c>
      <c r="AJ137" s="28">
        <f t="shared" si="46"/>
        <v>0</v>
      </c>
      <c r="AK137" s="28">
        <f t="shared" si="46"/>
        <v>0</v>
      </c>
      <c r="AL137" s="28">
        <f t="shared" si="46"/>
        <v>0</v>
      </c>
      <c r="AM137" s="28">
        <f t="shared" si="46"/>
        <v>0</v>
      </c>
      <c r="AN137" s="28">
        <f t="shared" si="46"/>
        <v>0</v>
      </c>
      <c r="AO137" s="28">
        <f t="shared" si="46"/>
        <v>0</v>
      </c>
      <c r="AP137" s="28">
        <f t="shared" si="46"/>
        <v>0</v>
      </c>
      <c r="AQ137" s="28">
        <f t="shared" si="46"/>
        <v>0</v>
      </c>
      <c r="AR137" s="28">
        <f t="shared" si="46"/>
        <v>0</v>
      </c>
      <c r="AS137" s="28">
        <f t="shared" si="46"/>
        <v>0.94830397912589692</v>
      </c>
      <c r="AT137" s="28">
        <f t="shared" si="46"/>
        <v>0</v>
      </c>
      <c r="AU137" s="28">
        <f t="shared" si="46"/>
        <v>0</v>
      </c>
    </row>
    <row r="138" spans="2:47" hidden="1" outlineLevel="1">
      <c r="B138" s="25">
        <v>2029</v>
      </c>
      <c r="C138" s="28">
        <v>25.983529028049578</v>
      </c>
      <c r="D138" s="28">
        <f t="shared" si="43"/>
        <v>0</v>
      </c>
      <c r="E138" s="28">
        <f t="shared" si="43"/>
        <v>0</v>
      </c>
      <c r="F138" s="28">
        <f t="shared" si="43"/>
        <v>0</v>
      </c>
      <c r="G138" s="28">
        <f t="shared" si="43"/>
        <v>0</v>
      </c>
      <c r="H138" s="28">
        <f t="shared" si="43"/>
        <v>0</v>
      </c>
      <c r="I138" s="28">
        <f t="shared" si="43"/>
        <v>0</v>
      </c>
      <c r="J138" s="28">
        <f t="shared" si="43"/>
        <v>0</v>
      </c>
      <c r="K138" s="28">
        <f t="shared" si="43"/>
        <v>0</v>
      </c>
      <c r="L138" s="28">
        <f t="shared" si="43"/>
        <v>0</v>
      </c>
      <c r="M138" s="28">
        <f t="shared" si="43"/>
        <v>0</v>
      </c>
      <c r="N138" s="28">
        <f t="shared" si="44"/>
        <v>0</v>
      </c>
      <c r="O138" s="28">
        <f t="shared" si="44"/>
        <v>0</v>
      </c>
      <c r="P138" s="28">
        <f t="shared" si="44"/>
        <v>25.983529028049578</v>
      </c>
      <c r="Q138" s="28">
        <f t="shared" si="44"/>
        <v>0</v>
      </c>
      <c r="R138" s="28">
        <f t="shared" si="44"/>
        <v>0</v>
      </c>
      <c r="S138" s="28">
        <f t="shared" si="44"/>
        <v>0</v>
      </c>
      <c r="T138" s="28">
        <f t="shared" si="44"/>
        <v>0</v>
      </c>
      <c r="U138" s="28">
        <f t="shared" si="44"/>
        <v>0</v>
      </c>
      <c r="V138" s="28">
        <f t="shared" si="44"/>
        <v>0</v>
      </c>
      <c r="W138" s="28">
        <f t="shared" si="44"/>
        <v>0</v>
      </c>
      <c r="X138" s="28">
        <f t="shared" si="45"/>
        <v>0</v>
      </c>
      <c r="Y138" s="28">
        <f t="shared" si="45"/>
        <v>0</v>
      </c>
      <c r="Z138" s="28">
        <f t="shared" si="45"/>
        <v>25.983529028049578</v>
      </c>
      <c r="AA138" s="28">
        <f t="shared" si="45"/>
        <v>0</v>
      </c>
      <c r="AB138" s="28">
        <f t="shared" si="45"/>
        <v>0</v>
      </c>
      <c r="AC138" s="28">
        <f t="shared" si="45"/>
        <v>0</v>
      </c>
      <c r="AD138" s="28">
        <f t="shared" si="45"/>
        <v>0</v>
      </c>
      <c r="AE138" s="28">
        <f t="shared" si="45"/>
        <v>0</v>
      </c>
      <c r="AF138" s="28">
        <f t="shared" si="45"/>
        <v>0</v>
      </c>
      <c r="AG138" s="28">
        <f t="shared" si="45"/>
        <v>0</v>
      </c>
      <c r="AH138" s="28">
        <f t="shared" si="46"/>
        <v>0</v>
      </c>
      <c r="AI138" s="28">
        <f t="shared" si="46"/>
        <v>0</v>
      </c>
      <c r="AJ138" s="28">
        <f t="shared" si="46"/>
        <v>25.983529028049578</v>
      </c>
      <c r="AK138" s="28">
        <f t="shared" si="46"/>
        <v>0</v>
      </c>
      <c r="AL138" s="28">
        <f t="shared" si="46"/>
        <v>0</v>
      </c>
      <c r="AM138" s="28">
        <f t="shared" si="46"/>
        <v>0</v>
      </c>
      <c r="AN138" s="28">
        <f t="shared" si="46"/>
        <v>0</v>
      </c>
      <c r="AO138" s="28">
        <f t="shared" si="46"/>
        <v>0</v>
      </c>
      <c r="AP138" s="28">
        <f t="shared" si="46"/>
        <v>0</v>
      </c>
      <c r="AQ138" s="28">
        <f t="shared" si="46"/>
        <v>0</v>
      </c>
      <c r="AR138" s="28">
        <f t="shared" si="46"/>
        <v>0</v>
      </c>
      <c r="AS138" s="28">
        <f t="shared" si="46"/>
        <v>0</v>
      </c>
      <c r="AT138" s="28">
        <f t="shared" si="46"/>
        <v>25.983529028049578</v>
      </c>
      <c r="AU138" s="28">
        <f t="shared" si="46"/>
        <v>0</v>
      </c>
    </row>
    <row r="139" spans="2:47" hidden="1" outlineLevel="1">
      <c r="B139" s="25">
        <v>2030</v>
      </c>
      <c r="C139" s="28">
        <v>162.15998043052838</v>
      </c>
      <c r="D139" s="28">
        <f t="shared" si="43"/>
        <v>0</v>
      </c>
      <c r="E139" s="28">
        <f t="shared" si="43"/>
        <v>0</v>
      </c>
      <c r="F139" s="28">
        <f t="shared" si="43"/>
        <v>0</v>
      </c>
      <c r="G139" s="28">
        <f t="shared" si="43"/>
        <v>0</v>
      </c>
      <c r="H139" s="28">
        <f t="shared" si="43"/>
        <v>0</v>
      </c>
      <c r="I139" s="28">
        <f t="shared" si="43"/>
        <v>0</v>
      </c>
      <c r="J139" s="28">
        <f t="shared" si="43"/>
        <v>0</v>
      </c>
      <c r="K139" s="28">
        <f t="shared" si="43"/>
        <v>0</v>
      </c>
      <c r="L139" s="28">
        <f t="shared" si="43"/>
        <v>0</v>
      </c>
      <c r="M139" s="28">
        <f t="shared" si="43"/>
        <v>0</v>
      </c>
      <c r="N139" s="28">
        <f t="shared" si="44"/>
        <v>0</v>
      </c>
      <c r="O139" s="28">
        <f t="shared" si="44"/>
        <v>0</v>
      </c>
      <c r="P139" s="28">
        <f t="shared" si="44"/>
        <v>0</v>
      </c>
      <c r="Q139" s="28">
        <f t="shared" si="44"/>
        <v>162.15998043052838</v>
      </c>
      <c r="R139" s="28">
        <f t="shared" si="44"/>
        <v>0</v>
      </c>
      <c r="S139" s="28">
        <f t="shared" si="44"/>
        <v>0</v>
      </c>
      <c r="T139" s="28">
        <f t="shared" si="44"/>
        <v>0</v>
      </c>
      <c r="U139" s="28">
        <f t="shared" si="44"/>
        <v>0</v>
      </c>
      <c r="V139" s="28">
        <f t="shared" si="44"/>
        <v>0</v>
      </c>
      <c r="W139" s="28">
        <f t="shared" si="44"/>
        <v>0</v>
      </c>
      <c r="X139" s="28">
        <f t="shared" si="45"/>
        <v>0</v>
      </c>
      <c r="Y139" s="28">
        <f t="shared" si="45"/>
        <v>0</v>
      </c>
      <c r="Z139" s="28">
        <f t="shared" si="45"/>
        <v>0</v>
      </c>
      <c r="AA139" s="28">
        <f t="shared" si="45"/>
        <v>162.15998043052838</v>
      </c>
      <c r="AB139" s="28">
        <f t="shared" si="45"/>
        <v>0</v>
      </c>
      <c r="AC139" s="28">
        <f t="shared" si="45"/>
        <v>0</v>
      </c>
      <c r="AD139" s="28">
        <f t="shared" si="45"/>
        <v>0</v>
      </c>
      <c r="AE139" s="28">
        <f t="shared" si="45"/>
        <v>0</v>
      </c>
      <c r="AF139" s="28">
        <f t="shared" si="45"/>
        <v>0</v>
      </c>
      <c r="AG139" s="28">
        <f t="shared" si="45"/>
        <v>0</v>
      </c>
      <c r="AH139" s="28">
        <f t="shared" si="46"/>
        <v>0</v>
      </c>
      <c r="AI139" s="28">
        <f t="shared" si="46"/>
        <v>0</v>
      </c>
      <c r="AJ139" s="28">
        <f t="shared" si="46"/>
        <v>0</v>
      </c>
      <c r="AK139" s="28">
        <f t="shared" si="46"/>
        <v>162.15998043052838</v>
      </c>
      <c r="AL139" s="28">
        <f t="shared" si="46"/>
        <v>0</v>
      </c>
      <c r="AM139" s="28">
        <f t="shared" si="46"/>
        <v>0</v>
      </c>
      <c r="AN139" s="28">
        <f t="shared" si="46"/>
        <v>0</v>
      </c>
      <c r="AO139" s="28">
        <f t="shared" si="46"/>
        <v>0</v>
      </c>
      <c r="AP139" s="28">
        <f t="shared" si="46"/>
        <v>0</v>
      </c>
      <c r="AQ139" s="28">
        <f t="shared" si="46"/>
        <v>0</v>
      </c>
      <c r="AR139" s="28">
        <f t="shared" si="46"/>
        <v>0</v>
      </c>
      <c r="AS139" s="28">
        <f t="shared" si="46"/>
        <v>0</v>
      </c>
      <c r="AT139" s="28">
        <f t="shared" si="46"/>
        <v>0</v>
      </c>
      <c r="AU139" s="28">
        <f t="shared" si="46"/>
        <v>162.15998043052838</v>
      </c>
    </row>
    <row r="140" spans="2:47" hidden="1" outlineLevel="1">
      <c r="B140" s="25">
        <v>2031</v>
      </c>
      <c r="C140" s="28">
        <v>189.4711350293542</v>
      </c>
      <c r="D140" s="28">
        <f t="shared" si="43"/>
        <v>0</v>
      </c>
      <c r="E140" s="28">
        <f t="shared" si="43"/>
        <v>0</v>
      </c>
      <c r="F140" s="28">
        <f t="shared" si="43"/>
        <v>0</v>
      </c>
      <c r="G140" s="28">
        <f t="shared" si="43"/>
        <v>0</v>
      </c>
      <c r="H140" s="28">
        <f t="shared" si="43"/>
        <v>0</v>
      </c>
      <c r="I140" s="28">
        <f t="shared" si="43"/>
        <v>0</v>
      </c>
      <c r="J140" s="28">
        <f t="shared" si="43"/>
        <v>0</v>
      </c>
      <c r="K140" s="28">
        <f t="shared" si="43"/>
        <v>0</v>
      </c>
      <c r="L140" s="28">
        <f t="shared" si="43"/>
        <v>0</v>
      </c>
      <c r="M140" s="28">
        <f t="shared" si="43"/>
        <v>0</v>
      </c>
      <c r="N140" s="28">
        <f t="shared" si="44"/>
        <v>0</v>
      </c>
      <c r="O140" s="28">
        <f t="shared" si="44"/>
        <v>0</v>
      </c>
      <c r="P140" s="28">
        <f t="shared" si="44"/>
        <v>0</v>
      </c>
      <c r="Q140" s="28">
        <f t="shared" si="44"/>
        <v>0</v>
      </c>
      <c r="R140" s="28">
        <f t="shared" si="44"/>
        <v>189.4711350293542</v>
      </c>
      <c r="S140" s="28">
        <f t="shared" si="44"/>
        <v>0</v>
      </c>
      <c r="T140" s="28">
        <f t="shared" si="44"/>
        <v>0</v>
      </c>
      <c r="U140" s="28">
        <f t="shared" si="44"/>
        <v>0</v>
      </c>
      <c r="V140" s="28">
        <f t="shared" si="44"/>
        <v>0</v>
      </c>
      <c r="W140" s="28">
        <f t="shared" si="44"/>
        <v>0</v>
      </c>
      <c r="X140" s="28">
        <f t="shared" si="45"/>
        <v>0</v>
      </c>
      <c r="Y140" s="28">
        <f t="shared" si="45"/>
        <v>0</v>
      </c>
      <c r="Z140" s="28">
        <f t="shared" si="45"/>
        <v>0</v>
      </c>
      <c r="AA140" s="28">
        <f t="shared" si="45"/>
        <v>0</v>
      </c>
      <c r="AB140" s="28">
        <f t="shared" si="45"/>
        <v>189.4711350293542</v>
      </c>
      <c r="AC140" s="28">
        <f t="shared" si="45"/>
        <v>0</v>
      </c>
      <c r="AD140" s="28">
        <f t="shared" si="45"/>
        <v>0</v>
      </c>
      <c r="AE140" s="28">
        <f t="shared" si="45"/>
        <v>0</v>
      </c>
      <c r="AF140" s="28">
        <f t="shared" si="45"/>
        <v>0</v>
      </c>
      <c r="AG140" s="28">
        <f t="shared" si="45"/>
        <v>0</v>
      </c>
      <c r="AH140" s="28">
        <f t="shared" si="46"/>
        <v>0</v>
      </c>
      <c r="AI140" s="28">
        <f t="shared" si="46"/>
        <v>0</v>
      </c>
      <c r="AJ140" s="28">
        <f t="shared" si="46"/>
        <v>0</v>
      </c>
      <c r="AK140" s="28">
        <f t="shared" si="46"/>
        <v>0</v>
      </c>
      <c r="AL140" s="28">
        <f t="shared" si="46"/>
        <v>189.4711350293542</v>
      </c>
      <c r="AM140" s="28">
        <f t="shared" si="46"/>
        <v>0</v>
      </c>
      <c r="AN140" s="28">
        <f t="shared" si="46"/>
        <v>0</v>
      </c>
      <c r="AO140" s="28">
        <f t="shared" si="46"/>
        <v>0</v>
      </c>
      <c r="AP140" s="28">
        <f t="shared" si="46"/>
        <v>0</v>
      </c>
      <c r="AQ140" s="28">
        <f t="shared" si="46"/>
        <v>0</v>
      </c>
      <c r="AR140" s="28">
        <f t="shared" si="46"/>
        <v>0</v>
      </c>
      <c r="AS140" s="28">
        <f t="shared" si="46"/>
        <v>0</v>
      </c>
      <c r="AT140" s="28">
        <f t="shared" si="46"/>
        <v>0</v>
      </c>
      <c r="AU140" s="28">
        <f t="shared" si="46"/>
        <v>0</v>
      </c>
    </row>
    <row r="141" spans="2:47" hidden="1" outlineLevel="1">
      <c r="B141" s="25">
        <v>2032</v>
      </c>
      <c r="C141" s="28">
        <v>220.76516634050881</v>
      </c>
      <c r="D141" s="28">
        <f t="shared" si="43"/>
        <v>0</v>
      </c>
      <c r="E141" s="28">
        <f t="shared" si="43"/>
        <v>0</v>
      </c>
      <c r="F141" s="28">
        <f t="shared" si="43"/>
        <v>0</v>
      </c>
      <c r="G141" s="28">
        <f t="shared" si="43"/>
        <v>0</v>
      </c>
      <c r="H141" s="28">
        <f t="shared" si="43"/>
        <v>0</v>
      </c>
      <c r="I141" s="28">
        <f t="shared" si="43"/>
        <v>0</v>
      </c>
      <c r="J141" s="28">
        <f t="shared" si="43"/>
        <v>0</v>
      </c>
      <c r="K141" s="28">
        <f t="shared" si="43"/>
        <v>0</v>
      </c>
      <c r="L141" s="28">
        <f t="shared" si="43"/>
        <v>0</v>
      </c>
      <c r="M141" s="28">
        <f t="shared" si="43"/>
        <v>0</v>
      </c>
      <c r="N141" s="28">
        <f t="shared" si="44"/>
        <v>0</v>
      </c>
      <c r="O141" s="28">
        <f t="shared" si="44"/>
        <v>0</v>
      </c>
      <c r="P141" s="28">
        <f t="shared" si="44"/>
        <v>0</v>
      </c>
      <c r="Q141" s="28">
        <f t="shared" si="44"/>
        <v>0</v>
      </c>
      <c r="R141" s="28">
        <f t="shared" si="44"/>
        <v>0</v>
      </c>
      <c r="S141" s="28">
        <f t="shared" si="44"/>
        <v>220.76516634050881</v>
      </c>
      <c r="T141" s="28">
        <f t="shared" si="44"/>
        <v>0</v>
      </c>
      <c r="U141" s="28">
        <f t="shared" si="44"/>
        <v>0</v>
      </c>
      <c r="V141" s="28">
        <f t="shared" si="44"/>
        <v>0</v>
      </c>
      <c r="W141" s="28">
        <f t="shared" si="44"/>
        <v>0</v>
      </c>
      <c r="X141" s="28">
        <f t="shared" si="45"/>
        <v>0</v>
      </c>
      <c r="Y141" s="28">
        <f t="shared" si="45"/>
        <v>0</v>
      </c>
      <c r="Z141" s="28">
        <f t="shared" si="45"/>
        <v>0</v>
      </c>
      <c r="AA141" s="28">
        <f t="shared" si="45"/>
        <v>0</v>
      </c>
      <c r="AB141" s="28">
        <f t="shared" si="45"/>
        <v>0</v>
      </c>
      <c r="AC141" s="28">
        <f t="shared" si="45"/>
        <v>220.76516634050881</v>
      </c>
      <c r="AD141" s="28">
        <f t="shared" si="45"/>
        <v>0</v>
      </c>
      <c r="AE141" s="28">
        <f t="shared" si="45"/>
        <v>0</v>
      </c>
      <c r="AF141" s="28">
        <f t="shared" si="45"/>
        <v>0</v>
      </c>
      <c r="AG141" s="28">
        <f t="shared" si="45"/>
        <v>0</v>
      </c>
      <c r="AH141" s="28">
        <f t="shared" si="46"/>
        <v>0</v>
      </c>
      <c r="AI141" s="28">
        <f t="shared" si="46"/>
        <v>0</v>
      </c>
      <c r="AJ141" s="28">
        <f t="shared" si="46"/>
        <v>0</v>
      </c>
      <c r="AK141" s="28">
        <f t="shared" si="46"/>
        <v>0</v>
      </c>
      <c r="AL141" s="28">
        <f t="shared" si="46"/>
        <v>0</v>
      </c>
      <c r="AM141" s="28">
        <f t="shared" si="46"/>
        <v>220.76516634050881</v>
      </c>
      <c r="AN141" s="28">
        <f t="shared" si="46"/>
        <v>0</v>
      </c>
      <c r="AO141" s="28">
        <f t="shared" si="46"/>
        <v>0</v>
      </c>
      <c r="AP141" s="28">
        <f t="shared" si="46"/>
        <v>0</v>
      </c>
      <c r="AQ141" s="28">
        <f t="shared" si="46"/>
        <v>0</v>
      </c>
      <c r="AR141" s="28">
        <f t="shared" si="46"/>
        <v>0</v>
      </c>
      <c r="AS141" s="28">
        <f t="shared" si="46"/>
        <v>0</v>
      </c>
      <c r="AT141" s="28">
        <f t="shared" si="46"/>
        <v>0</v>
      </c>
      <c r="AU141" s="28">
        <f t="shared" si="46"/>
        <v>0</v>
      </c>
    </row>
    <row r="142" spans="2:47" hidden="1" outlineLevel="1">
      <c r="B142" s="25">
        <v>2033</v>
      </c>
      <c r="C142" s="28">
        <v>263.0595238095238</v>
      </c>
      <c r="D142" s="28">
        <f t="shared" si="43"/>
        <v>0</v>
      </c>
      <c r="E142" s="28">
        <f t="shared" si="43"/>
        <v>0</v>
      </c>
      <c r="F142" s="28">
        <f t="shared" si="43"/>
        <v>0</v>
      </c>
      <c r="G142" s="28">
        <f t="shared" si="43"/>
        <v>0</v>
      </c>
      <c r="H142" s="28">
        <f t="shared" si="43"/>
        <v>0</v>
      </c>
      <c r="I142" s="28">
        <f t="shared" si="43"/>
        <v>0</v>
      </c>
      <c r="J142" s="28">
        <f t="shared" si="43"/>
        <v>0</v>
      </c>
      <c r="K142" s="28">
        <f t="shared" si="43"/>
        <v>0</v>
      </c>
      <c r="L142" s="28">
        <f t="shared" si="43"/>
        <v>0</v>
      </c>
      <c r="M142" s="28">
        <f t="shared" si="43"/>
        <v>0</v>
      </c>
      <c r="N142" s="28">
        <f t="shared" si="44"/>
        <v>0</v>
      </c>
      <c r="O142" s="28">
        <f t="shared" si="44"/>
        <v>0</v>
      </c>
      <c r="P142" s="28">
        <f t="shared" si="44"/>
        <v>0</v>
      </c>
      <c r="Q142" s="28">
        <f t="shared" si="44"/>
        <v>0</v>
      </c>
      <c r="R142" s="28">
        <f t="shared" si="44"/>
        <v>0</v>
      </c>
      <c r="S142" s="28">
        <f t="shared" si="44"/>
        <v>0</v>
      </c>
      <c r="T142" s="28">
        <f t="shared" si="44"/>
        <v>263.0595238095238</v>
      </c>
      <c r="U142" s="28">
        <f t="shared" si="44"/>
        <v>0</v>
      </c>
      <c r="V142" s="28">
        <f t="shared" si="44"/>
        <v>0</v>
      </c>
      <c r="W142" s="28">
        <f t="shared" si="44"/>
        <v>0</v>
      </c>
      <c r="X142" s="28">
        <f t="shared" si="45"/>
        <v>0</v>
      </c>
      <c r="Y142" s="28">
        <f t="shared" si="45"/>
        <v>0</v>
      </c>
      <c r="Z142" s="28">
        <f t="shared" si="45"/>
        <v>0</v>
      </c>
      <c r="AA142" s="28">
        <f t="shared" si="45"/>
        <v>0</v>
      </c>
      <c r="AB142" s="28">
        <f t="shared" si="45"/>
        <v>0</v>
      </c>
      <c r="AC142" s="28">
        <f t="shared" si="45"/>
        <v>0</v>
      </c>
      <c r="AD142" s="28">
        <f t="shared" si="45"/>
        <v>263.0595238095238</v>
      </c>
      <c r="AE142" s="28">
        <f t="shared" si="45"/>
        <v>0</v>
      </c>
      <c r="AF142" s="28">
        <f t="shared" si="45"/>
        <v>0</v>
      </c>
      <c r="AG142" s="28">
        <f t="shared" si="45"/>
        <v>0</v>
      </c>
      <c r="AH142" s="28">
        <f t="shared" si="46"/>
        <v>0</v>
      </c>
      <c r="AI142" s="28">
        <f t="shared" si="46"/>
        <v>0</v>
      </c>
      <c r="AJ142" s="28">
        <f t="shared" si="46"/>
        <v>0</v>
      </c>
      <c r="AK142" s="28">
        <f t="shared" si="46"/>
        <v>0</v>
      </c>
      <c r="AL142" s="28">
        <f t="shared" si="46"/>
        <v>0</v>
      </c>
      <c r="AM142" s="28">
        <f t="shared" si="46"/>
        <v>0</v>
      </c>
      <c r="AN142" s="28">
        <f t="shared" si="46"/>
        <v>263.0595238095238</v>
      </c>
      <c r="AO142" s="28">
        <f t="shared" si="46"/>
        <v>0</v>
      </c>
      <c r="AP142" s="28">
        <f t="shared" si="46"/>
        <v>0</v>
      </c>
      <c r="AQ142" s="28">
        <f t="shared" si="46"/>
        <v>0</v>
      </c>
      <c r="AR142" s="28">
        <f t="shared" si="46"/>
        <v>0</v>
      </c>
      <c r="AS142" s="28">
        <f t="shared" si="46"/>
        <v>0</v>
      </c>
      <c r="AT142" s="28">
        <f t="shared" si="46"/>
        <v>0</v>
      </c>
      <c r="AU142" s="28">
        <f t="shared" si="46"/>
        <v>0</v>
      </c>
    </row>
    <row r="143" spans="2:47" hidden="1" outlineLevel="1">
      <c r="B143" s="25">
        <v>2034</v>
      </c>
      <c r="C143" s="28">
        <v>308.95743639921722</v>
      </c>
      <c r="D143" s="28">
        <f t="shared" si="43"/>
        <v>0</v>
      </c>
      <c r="E143" s="28">
        <f t="shared" si="43"/>
        <v>0</v>
      </c>
      <c r="F143" s="28">
        <f t="shared" si="43"/>
        <v>0</v>
      </c>
      <c r="G143" s="28">
        <f t="shared" si="43"/>
        <v>0</v>
      </c>
      <c r="H143" s="28">
        <f t="shared" si="43"/>
        <v>0</v>
      </c>
      <c r="I143" s="28">
        <f t="shared" si="43"/>
        <v>0</v>
      </c>
      <c r="J143" s="28">
        <f t="shared" si="43"/>
        <v>0</v>
      </c>
      <c r="K143" s="28">
        <f t="shared" si="43"/>
        <v>0</v>
      </c>
      <c r="L143" s="28">
        <f t="shared" si="43"/>
        <v>0</v>
      </c>
      <c r="M143" s="28">
        <f t="shared" si="43"/>
        <v>0</v>
      </c>
      <c r="N143" s="28">
        <f t="shared" si="44"/>
        <v>0</v>
      </c>
      <c r="O143" s="28">
        <f t="shared" si="44"/>
        <v>0</v>
      </c>
      <c r="P143" s="28">
        <f t="shared" si="44"/>
        <v>0</v>
      </c>
      <c r="Q143" s="28">
        <f t="shared" si="44"/>
        <v>0</v>
      </c>
      <c r="R143" s="28">
        <f t="shared" si="44"/>
        <v>0</v>
      </c>
      <c r="S143" s="28">
        <f t="shared" si="44"/>
        <v>0</v>
      </c>
      <c r="T143" s="28">
        <f t="shared" si="44"/>
        <v>0</v>
      </c>
      <c r="U143" s="28">
        <f t="shared" si="44"/>
        <v>308.95743639921722</v>
      </c>
      <c r="V143" s="28">
        <f t="shared" si="44"/>
        <v>0</v>
      </c>
      <c r="W143" s="28">
        <f t="shared" si="44"/>
        <v>0</v>
      </c>
      <c r="X143" s="28">
        <f t="shared" si="45"/>
        <v>0</v>
      </c>
      <c r="Y143" s="28">
        <f t="shared" si="45"/>
        <v>0</v>
      </c>
      <c r="Z143" s="28">
        <f t="shared" si="45"/>
        <v>0</v>
      </c>
      <c r="AA143" s="28">
        <f t="shared" si="45"/>
        <v>0</v>
      </c>
      <c r="AB143" s="28">
        <f t="shared" si="45"/>
        <v>0</v>
      </c>
      <c r="AC143" s="28">
        <f t="shared" si="45"/>
        <v>0</v>
      </c>
      <c r="AD143" s="28">
        <f t="shared" si="45"/>
        <v>0</v>
      </c>
      <c r="AE143" s="28">
        <f t="shared" si="45"/>
        <v>308.95743639921722</v>
      </c>
      <c r="AF143" s="28">
        <f t="shared" si="45"/>
        <v>0</v>
      </c>
      <c r="AG143" s="28">
        <f t="shared" si="45"/>
        <v>0</v>
      </c>
      <c r="AH143" s="28">
        <f t="shared" si="46"/>
        <v>0</v>
      </c>
      <c r="AI143" s="28">
        <f t="shared" si="46"/>
        <v>0</v>
      </c>
      <c r="AJ143" s="28">
        <f t="shared" si="46"/>
        <v>0</v>
      </c>
      <c r="AK143" s="28">
        <f t="shared" si="46"/>
        <v>0</v>
      </c>
      <c r="AL143" s="28">
        <f t="shared" si="46"/>
        <v>0</v>
      </c>
      <c r="AM143" s="28">
        <f t="shared" si="46"/>
        <v>0</v>
      </c>
      <c r="AN143" s="28">
        <f t="shared" si="46"/>
        <v>0</v>
      </c>
      <c r="AO143" s="28">
        <f t="shared" si="46"/>
        <v>308.95743639921722</v>
      </c>
      <c r="AP143" s="28">
        <f t="shared" si="46"/>
        <v>0</v>
      </c>
      <c r="AQ143" s="28">
        <f t="shared" si="46"/>
        <v>0</v>
      </c>
      <c r="AR143" s="28">
        <f t="shared" si="46"/>
        <v>0</v>
      </c>
      <c r="AS143" s="28">
        <f t="shared" si="46"/>
        <v>0</v>
      </c>
      <c r="AT143" s="28">
        <f t="shared" si="46"/>
        <v>0</v>
      </c>
      <c r="AU143" s="28">
        <f t="shared" si="46"/>
        <v>0</v>
      </c>
    </row>
    <row r="144" spans="2:47" hidden="1" outlineLevel="1">
      <c r="B144" s="25">
        <v>2035</v>
      </c>
      <c r="C144" s="28">
        <v>356.9416177429876</v>
      </c>
      <c r="D144" s="28">
        <f t="shared" si="43"/>
        <v>0</v>
      </c>
      <c r="E144" s="28">
        <f t="shared" si="43"/>
        <v>0</v>
      </c>
      <c r="F144" s="28">
        <f t="shared" si="43"/>
        <v>0</v>
      </c>
      <c r="G144" s="28">
        <f t="shared" si="43"/>
        <v>0</v>
      </c>
      <c r="H144" s="28">
        <f t="shared" si="43"/>
        <v>0</v>
      </c>
      <c r="I144" s="28">
        <f t="shared" si="43"/>
        <v>0</v>
      </c>
      <c r="J144" s="28">
        <f t="shared" si="43"/>
        <v>0</v>
      </c>
      <c r="K144" s="28">
        <f t="shared" si="43"/>
        <v>0</v>
      </c>
      <c r="L144" s="28">
        <f t="shared" si="43"/>
        <v>0</v>
      </c>
      <c r="M144" s="28">
        <f t="shared" si="43"/>
        <v>0</v>
      </c>
      <c r="N144" s="28">
        <f t="shared" si="44"/>
        <v>0</v>
      </c>
      <c r="O144" s="28">
        <f t="shared" si="44"/>
        <v>0</v>
      </c>
      <c r="P144" s="28">
        <f t="shared" si="44"/>
        <v>0</v>
      </c>
      <c r="Q144" s="28">
        <f t="shared" si="44"/>
        <v>0</v>
      </c>
      <c r="R144" s="28">
        <f t="shared" si="44"/>
        <v>0</v>
      </c>
      <c r="S144" s="28">
        <f t="shared" si="44"/>
        <v>0</v>
      </c>
      <c r="T144" s="28">
        <f t="shared" si="44"/>
        <v>0</v>
      </c>
      <c r="U144" s="28">
        <f t="shared" si="44"/>
        <v>0</v>
      </c>
      <c r="V144" s="28">
        <f t="shared" si="44"/>
        <v>356.9416177429876</v>
      </c>
      <c r="W144" s="28">
        <f t="shared" si="44"/>
        <v>0</v>
      </c>
      <c r="X144" s="28">
        <f t="shared" si="45"/>
        <v>0</v>
      </c>
      <c r="Y144" s="28">
        <f t="shared" si="45"/>
        <v>0</v>
      </c>
      <c r="Z144" s="28">
        <f t="shared" si="45"/>
        <v>0</v>
      </c>
      <c r="AA144" s="28">
        <f t="shared" si="45"/>
        <v>0</v>
      </c>
      <c r="AB144" s="28">
        <f t="shared" si="45"/>
        <v>0</v>
      </c>
      <c r="AC144" s="28">
        <f t="shared" si="45"/>
        <v>0</v>
      </c>
      <c r="AD144" s="28">
        <f t="shared" si="45"/>
        <v>0</v>
      </c>
      <c r="AE144" s="28">
        <f t="shared" si="45"/>
        <v>0</v>
      </c>
      <c r="AF144" s="28">
        <f t="shared" si="45"/>
        <v>356.9416177429876</v>
      </c>
      <c r="AG144" s="28">
        <f t="shared" si="45"/>
        <v>0</v>
      </c>
      <c r="AH144" s="28">
        <f t="shared" si="46"/>
        <v>0</v>
      </c>
      <c r="AI144" s="28">
        <f t="shared" si="46"/>
        <v>0</v>
      </c>
      <c r="AJ144" s="28">
        <f t="shared" si="46"/>
        <v>0</v>
      </c>
      <c r="AK144" s="28">
        <f t="shared" si="46"/>
        <v>0</v>
      </c>
      <c r="AL144" s="28">
        <f t="shared" si="46"/>
        <v>0</v>
      </c>
      <c r="AM144" s="28">
        <f t="shared" si="46"/>
        <v>0</v>
      </c>
      <c r="AN144" s="28">
        <f t="shared" si="46"/>
        <v>0</v>
      </c>
      <c r="AO144" s="28">
        <f t="shared" si="46"/>
        <v>0</v>
      </c>
      <c r="AP144" s="28">
        <f t="shared" si="46"/>
        <v>356.9416177429876</v>
      </c>
      <c r="AQ144" s="28">
        <f t="shared" si="46"/>
        <v>0</v>
      </c>
      <c r="AR144" s="28">
        <f t="shared" si="46"/>
        <v>0</v>
      </c>
      <c r="AS144" s="28">
        <f t="shared" si="46"/>
        <v>0</v>
      </c>
      <c r="AT144" s="28">
        <f t="shared" si="46"/>
        <v>0</v>
      </c>
      <c r="AU144" s="28">
        <f t="shared" si="46"/>
        <v>0</v>
      </c>
    </row>
    <row r="145" spans="2:47" hidden="1" outlineLevel="1">
      <c r="B145" s="25">
        <v>2036</v>
      </c>
      <c r="C145" s="28">
        <v>407.58105022831052</v>
      </c>
      <c r="D145" s="28">
        <f t="shared" si="43"/>
        <v>0</v>
      </c>
      <c r="E145" s="28">
        <f t="shared" si="43"/>
        <v>0</v>
      </c>
      <c r="F145" s="28">
        <f t="shared" si="43"/>
        <v>0</v>
      </c>
      <c r="G145" s="28">
        <f t="shared" si="43"/>
        <v>0</v>
      </c>
      <c r="H145" s="28">
        <f t="shared" si="43"/>
        <v>0</v>
      </c>
      <c r="I145" s="28">
        <f t="shared" si="43"/>
        <v>0</v>
      </c>
      <c r="J145" s="28">
        <f t="shared" si="43"/>
        <v>0</v>
      </c>
      <c r="K145" s="28">
        <f t="shared" si="43"/>
        <v>0</v>
      </c>
      <c r="L145" s="28">
        <f t="shared" si="43"/>
        <v>0</v>
      </c>
      <c r="M145" s="28">
        <f t="shared" si="43"/>
        <v>0</v>
      </c>
      <c r="N145" s="28">
        <f t="shared" si="44"/>
        <v>0</v>
      </c>
      <c r="O145" s="28">
        <f t="shared" si="44"/>
        <v>0</v>
      </c>
      <c r="P145" s="28">
        <f t="shared" si="44"/>
        <v>0</v>
      </c>
      <c r="Q145" s="28">
        <f t="shared" si="44"/>
        <v>0</v>
      </c>
      <c r="R145" s="28">
        <f t="shared" si="44"/>
        <v>0</v>
      </c>
      <c r="S145" s="28">
        <f t="shared" si="44"/>
        <v>0</v>
      </c>
      <c r="T145" s="28">
        <f t="shared" si="44"/>
        <v>0</v>
      </c>
      <c r="U145" s="28">
        <f t="shared" si="44"/>
        <v>0</v>
      </c>
      <c r="V145" s="28">
        <f t="shared" si="44"/>
        <v>0</v>
      </c>
      <c r="W145" s="28">
        <f t="shared" si="44"/>
        <v>407.58105022831052</v>
      </c>
      <c r="X145" s="28">
        <f t="shared" si="45"/>
        <v>0</v>
      </c>
      <c r="Y145" s="28">
        <f t="shared" si="45"/>
        <v>0</v>
      </c>
      <c r="Z145" s="28">
        <f t="shared" si="45"/>
        <v>0</v>
      </c>
      <c r="AA145" s="28">
        <f t="shared" si="45"/>
        <v>0</v>
      </c>
      <c r="AB145" s="28">
        <f t="shared" si="45"/>
        <v>0</v>
      </c>
      <c r="AC145" s="28">
        <f t="shared" si="45"/>
        <v>0</v>
      </c>
      <c r="AD145" s="28">
        <f t="shared" si="45"/>
        <v>0</v>
      </c>
      <c r="AE145" s="28">
        <f t="shared" si="45"/>
        <v>0</v>
      </c>
      <c r="AF145" s="28">
        <f t="shared" si="45"/>
        <v>0</v>
      </c>
      <c r="AG145" s="28">
        <f t="shared" si="45"/>
        <v>407.58105022831052</v>
      </c>
      <c r="AH145" s="28">
        <f t="shared" si="46"/>
        <v>0</v>
      </c>
      <c r="AI145" s="28">
        <f t="shared" si="46"/>
        <v>0</v>
      </c>
      <c r="AJ145" s="28">
        <f t="shared" si="46"/>
        <v>0</v>
      </c>
      <c r="AK145" s="28">
        <f t="shared" si="46"/>
        <v>0</v>
      </c>
      <c r="AL145" s="28">
        <f t="shared" si="46"/>
        <v>0</v>
      </c>
      <c r="AM145" s="28">
        <f t="shared" si="46"/>
        <v>0</v>
      </c>
      <c r="AN145" s="28">
        <f t="shared" si="46"/>
        <v>0</v>
      </c>
      <c r="AO145" s="28">
        <f t="shared" si="46"/>
        <v>0</v>
      </c>
      <c r="AP145" s="28">
        <f t="shared" si="46"/>
        <v>0</v>
      </c>
      <c r="AQ145" s="28">
        <f t="shared" si="46"/>
        <v>407.58105022831052</v>
      </c>
      <c r="AR145" s="28">
        <f t="shared" si="46"/>
        <v>0</v>
      </c>
      <c r="AS145" s="28">
        <f t="shared" si="46"/>
        <v>0</v>
      </c>
      <c r="AT145" s="28">
        <f t="shared" si="46"/>
        <v>0</v>
      </c>
      <c r="AU145" s="28">
        <f t="shared" si="46"/>
        <v>0</v>
      </c>
    </row>
    <row r="146" spans="2:47" hidden="1" outlineLevel="1">
      <c r="B146" s="25">
        <v>2037</v>
      </c>
      <c r="C146" s="28">
        <v>459.54810828440964</v>
      </c>
      <c r="D146" s="28">
        <f t="shared" ref="D146:M155" si="47">+IF(D$125&lt;$B146,0,IF(MOD(D$125-$B146,$D$117)=0,1,0))*$C146</f>
        <v>0</v>
      </c>
      <c r="E146" s="28">
        <f t="shared" si="47"/>
        <v>0</v>
      </c>
      <c r="F146" s="28">
        <f t="shared" si="47"/>
        <v>0</v>
      </c>
      <c r="G146" s="28">
        <f t="shared" si="47"/>
        <v>0</v>
      </c>
      <c r="H146" s="28">
        <f t="shared" si="47"/>
        <v>0</v>
      </c>
      <c r="I146" s="28">
        <f t="shared" si="47"/>
        <v>0</v>
      </c>
      <c r="J146" s="28">
        <f t="shared" si="47"/>
        <v>0</v>
      </c>
      <c r="K146" s="28">
        <f t="shared" si="47"/>
        <v>0</v>
      </c>
      <c r="L146" s="28">
        <f t="shared" si="47"/>
        <v>0</v>
      </c>
      <c r="M146" s="28">
        <f t="shared" si="47"/>
        <v>0</v>
      </c>
      <c r="N146" s="28">
        <f t="shared" ref="N146:W155" si="48">+IF(N$125&lt;$B146,0,IF(MOD(N$125-$B146,$D$117)=0,1,0))*$C146</f>
        <v>0</v>
      </c>
      <c r="O146" s="28">
        <f t="shared" si="48"/>
        <v>0</v>
      </c>
      <c r="P146" s="28">
        <f t="shared" si="48"/>
        <v>0</v>
      </c>
      <c r="Q146" s="28">
        <f t="shared" si="48"/>
        <v>0</v>
      </c>
      <c r="R146" s="28">
        <f t="shared" si="48"/>
        <v>0</v>
      </c>
      <c r="S146" s="28">
        <f t="shared" si="48"/>
        <v>0</v>
      </c>
      <c r="T146" s="28">
        <f t="shared" si="48"/>
        <v>0</v>
      </c>
      <c r="U146" s="28">
        <f t="shared" si="48"/>
        <v>0</v>
      </c>
      <c r="V146" s="28">
        <f t="shared" si="48"/>
        <v>0</v>
      </c>
      <c r="W146" s="28">
        <f t="shared" si="48"/>
        <v>0</v>
      </c>
      <c r="X146" s="28">
        <f t="shared" ref="X146:AG155" si="49">+IF(X$125&lt;$B146,0,IF(MOD(X$125-$B146,$D$117)=0,1,0))*$C146</f>
        <v>459.54810828440964</v>
      </c>
      <c r="Y146" s="28">
        <f t="shared" si="49"/>
        <v>0</v>
      </c>
      <c r="Z146" s="28">
        <f t="shared" si="49"/>
        <v>0</v>
      </c>
      <c r="AA146" s="28">
        <f t="shared" si="49"/>
        <v>0</v>
      </c>
      <c r="AB146" s="28">
        <f t="shared" si="49"/>
        <v>0</v>
      </c>
      <c r="AC146" s="28">
        <f t="shared" si="49"/>
        <v>0</v>
      </c>
      <c r="AD146" s="28">
        <f t="shared" si="49"/>
        <v>0</v>
      </c>
      <c r="AE146" s="28">
        <f t="shared" si="49"/>
        <v>0</v>
      </c>
      <c r="AF146" s="28">
        <f t="shared" si="49"/>
        <v>0</v>
      </c>
      <c r="AG146" s="28">
        <f t="shared" si="49"/>
        <v>0</v>
      </c>
      <c r="AH146" s="28">
        <f t="shared" ref="AH146:AU155" si="50">+IF(AH$125&lt;$B146,0,IF(MOD(AH$125-$B146,$D$117)=0,1,0))*$C146</f>
        <v>459.54810828440964</v>
      </c>
      <c r="AI146" s="28">
        <f t="shared" si="50"/>
        <v>0</v>
      </c>
      <c r="AJ146" s="28">
        <f t="shared" si="50"/>
        <v>0</v>
      </c>
      <c r="AK146" s="28">
        <f t="shared" si="50"/>
        <v>0</v>
      </c>
      <c r="AL146" s="28">
        <f t="shared" si="50"/>
        <v>0</v>
      </c>
      <c r="AM146" s="28">
        <f t="shared" si="50"/>
        <v>0</v>
      </c>
      <c r="AN146" s="28">
        <f t="shared" si="50"/>
        <v>0</v>
      </c>
      <c r="AO146" s="28">
        <f t="shared" si="50"/>
        <v>0</v>
      </c>
      <c r="AP146" s="28">
        <f t="shared" si="50"/>
        <v>0</v>
      </c>
      <c r="AQ146" s="28">
        <f t="shared" si="50"/>
        <v>0</v>
      </c>
      <c r="AR146" s="28">
        <f t="shared" si="50"/>
        <v>459.54810828440964</v>
      </c>
      <c r="AS146" s="28">
        <f t="shared" si="50"/>
        <v>0</v>
      </c>
      <c r="AT146" s="28">
        <f t="shared" si="50"/>
        <v>0</v>
      </c>
      <c r="AU146" s="28">
        <f t="shared" si="50"/>
        <v>0</v>
      </c>
    </row>
    <row r="147" spans="2:47" hidden="1" outlineLevel="1">
      <c r="B147" s="25">
        <v>2038</v>
      </c>
      <c r="C147" s="28">
        <v>514.54973907371163</v>
      </c>
      <c r="D147" s="28">
        <f t="shared" si="47"/>
        <v>0</v>
      </c>
      <c r="E147" s="28">
        <f t="shared" si="47"/>
        <v>0</v>
      </c>
      <c r="F147" s="28">
        <f t="shared" si="47"/>
        <v>0</v>
      </c>
      <c r="G147" s="28">
        <f t="shared" si="47"/>
        <v>0</v>
      </c>
      <c r="H147" s="28">
        <f t="shared" si="47"/>
        <v>0</v>
      </c>
      <c r="I147" s="28">
        <f t="shared" si="47"/>
        <v>0</v>
      </c>
      <c r="J147" s="28">
        <f t="shared" si="47"/>
        <v>0</v>
      </c>
      <c r="K147" s="28">
        <f t="shared" si="47"/>
        <v>0</v>
      </c>
      <c r="L147" s="28">
        <f t="shared" si="47"/>
        <v>0</v>
      </c>
      <c r="M147" s="28">
        <f t="shared" si="47"/>
        <v>0</v>
      </c>
      <c r="N147" s="28">
        <f t="shared" si="48"/>
        <v>0</v>
      </c>
      <c r="O147" s="28">
        <f t="shared" si="48"/>
        <v>0</v>
      </c>
      <c r="P147" s="28">
        <f t="shared" si="48"/>
        <v>0</v>
      </c>
      <c r="Q147" s="28">
        <f t="shared" si="48"/>
        <v>0</v>
      </c>
      <c r="R147" s="28">
        <f t="shared" si="48"/>
        <v>0</v>
      </c>
      <c r="S147" s="28">
        <f t="shared" si="48"/>
        <v>0</v>
      </c>
      <c r="T147" s="28">
        <f t="shared" si="48"/>
        <v>0</v>
      </c>
      <c r="U147" s="28">
        <f t="shared" si="48"/>
        <v>0</v>
      </c>
      <c r="V147" s="28">
        <f t="shared" si="48"/>
        <v>0</v>
      </c>
      <c r="W147" s="28">
        <f t="shared" si="48"/>
        <v>0</v>
      </c>
      <c r="X147" s="28">
        <f t="shared" si="49"/>
        <v>0</v>
      </c>
      <c r="Y147" s="28">
        <f t="shared" si="49"/>
        <v>514.54973907371163</v>
      </c>
      <c r="Z147" s="28">
        <f t="shared" si="49"/>
        <v>0</v>
      </c>
      <c r="AA147" s="28">
        <f t="shared" si="49"/>
        <v>0</v>
      </c>
      <c r="AB147" s="28">
        <f t="shared" si="49"/>
        <v>0</v>
      </c>
      <c r="AC147" s="28">
        <f t="shared" si="49"/>
        <v>0</v>
      </c>
      <c r="AD147" s="28">
        <f t="shared" si="49"/>
        <v>0</v>
      </c>
      <c r="AE147" s="28">
        <f t="shared" si="49"/>
        <v>0</v>
      </c>
      <c r="AF147" s="28">
        <f t="shared" si="49"/>
        <v>0</v>
      </c>
      <c r="AG147" s="28">
        <f t="shared" si="49"/>
        <v>0</v>
      </c>
      <c r="AH147" s="28">
        <f t="shared" si="50"/>
        <v>0</v>
      </c>
      <c r="AI147" s="28">
        <f t="shared" si="50"/>
        <v>514.54973907371163</v>
      </c>
      <c r="AJ147" s="28">
        <f t="shared" si="50"/>
        <v>0</v>
      </c>
      <c r="AK147" s="28">
        <f t="shared" si="50"/>
        <v>0</v>
      </c>
      <c r="AL147" s="28">
        <f t="shared" si="50"/>
        <v>0</v>
      </c>
      <c r="AM147" s="28">
        <f t="shared" si="50"/>
        <v>0</v>
      </c>
      <c r="AN147" s="28">
        <f t="shared" si="50"/>
        <v>0</v>
      </c>
      <c r="AO147" s="28">
        <f t="shared" si="50"/>
        <v>0</v>
      </c>
      <c r="AP147" s="28">
        <f t="shared" si="50"/>
        <v>0</v>
      </c>
      <c r="AQ147" s="28">
        <f t="shared" si="50"/>
        <v>0</v>
      </c>
      <c r="AR147" s="28">
        <f t="shared" si="50"/>
        <v>0</v>
      </c>
      <c r="AS147" s="28">
        <f t="shared" si="50"/>
        <v>514.54973907371163</v>
      </c>
      <c r="AT147" s="28">
        <f t="shared" si="50"/>
        <v>0</v>
      </c>
      <c r="AU147" s="28">
        <f t="shared" si="50"/>
        <v>0</v>
      </c>
    </row>
    <row r="148" spans="2:47" hidden="1" outlineLevel="1">
      <c r="B148" s="25">
        <v>2039</v>
      </c>
      <c r="C148" s="28">
        <v>571.63763861709072</v>
      </c>
      <c r="D148" s="28">
        <f t="shared" si="47"/>
        <v>0</v>
      </c>
      <c r="E148" s="28">
        <f t="shared" si="47"/>
        <v>0</v>
      </c>
      <c r="F148" s="28">
        <f t="shared" si="47"/>
        <v>0</v>
      </c>
      <c r="G148" s="28">
        <f t="shared" si="47"/>
        <v>0</v>
      </c>
      <c r="H148" s="28">
        <f t="shared" si="47"/>
        <v>0</v>
      </c>
      <c r="I148" s="28">
        <f t="shared" si="47"/>
        <v>0</v>
      </c>
      <c r="J148" s="28">
        <f t="shared" si="47"/>
        <v>0</v>
      </c>
      <c r="K148" s="28">
        <f t="shared" si="47"/>
        <v>0</v>
      </c>
      <c r="L148" s="28">
        <f t="shared" si="47"/>
        <v>0</v>
      </c>
      <c r="M148" s="28">
        <f t="shared" si="47"/>
        <v>0</v>
      </c>
      <c r="N148" s="28">
        <f t="shared" si="48"/>
        <v>0</v>
      </c>
      <c r="O148" s="28">
        <f t="shared" si="48"/>
        <v>0</v>
      </c>
      <c r="P148" s="28">
        <f t="shared" si="48"/>
        <v>0</v>
      </c>
      <c r="Q148" s="28">
        <f t="shared" si="48"/>
        <v>0</v>
      </c>
      <c r="R148" s="28">
        <f t="shared" si="48"/>
        <v>0</v>
      </c>
      <c r="S148" s="28">
        <f t="shared" si="48"/>
        <v>0</v>
      </c>
      <c r="T148" s="28">
        <f t="shared" si="48"/>
        <v>0</v>
      </c>
      <c r="U148" s="28">
        <f t="shared" si="48"/>
        <v>0</v>
      </c>
      <c r="V148" s="28">
        <f t="shared" si="48"/>
        <v>0</v>
      </c>
      <c r="W148" s="28">
        <f t="shared" si="48"/>
        <v>0</v>
      </c>
      <c r="X148" s="28">
        <f t="shared" si="49"/>
        <v>0</v>
      </c>
      <c r="Y148" s="28">
        <f t="shared" si="49"/>
        <v>0</v>
      </c>
      <c r="Z148" s="28">
        <f t="shared" si="49"/>
        <v>571.63763861709072</v>
      </c>
      <c r="AA148" s="28">
        <f t="shared" si="49"/>
        <v>0</v>
      </c>
      <c r="AB148" s="28">
        <f t="shared" si="49"/>
        <v>0</v>
      </c>
      <c r="AC148" s="28">
        <f t="shared" si="49"/>
        <v>0</v>
      </c>
      <c r="AD148" s="28">
        <f t="shared" si="49"/>
        <v>0</v>
      </c>
      <c r="AE148" s="28">
        <f t="shared" si="49"/>
        <v>0</v>
      </c>
      <c r="AF148" s="28">
        <f t="shared" si="49"/>
        <v>0</v>
      </c>
      <c r="AG148" s="28">
        <f t="shared" si="49"/>
        <v>0</v>
      </c>
      <c r="AH148" s="28">
        <f t="shared" si="50"/>
        <v>0</v>
      </c>
      <c r="AI148" s="28">
        <f t="shared" si="50"/>
        <v>0</v>
      </c>
      <c r="AJ148" s="28">
        <f t="shared" si="50"/>
        <v>571.63763861709072</v>
      </c>
      <c r="AK148" s="28">
        <f t="shared" si="50"/>
        <v>0</v>
      </c>
      <c r="AL148" s="28">
        <f t="shared" si="50"/>
        <v>0</v>
      </c>
      <c r="AM148" s="28">
        <f t="shared" si="50"/>
        <v>0</v>
      </c>
      <c r="AN148" s="28">
        <f t="shared" si="50"/>
        <v>0</v>
      </c>
      <c r="AO148" s="28">
        <f t="shared" si="50"/>
        <v>0</v>
      </c>
      <c r="AP148" s="28">
        <f t="shared" si="50"/>
        <v>0</v>
      </c>
      <c r="AQ148" s="28">
        <f t="shared" si="50"/>
        <v>0</v>
      </c>
      <c r="AR148" s="28">
        <f t="shared" si="50"/>
        <v>0</v>
      </c>
      <c r="AS148" s="28">
        <f t="shared" si="50"/>
        <v>0</v>
      </c>
      <c r="AT148" s="28">
        <f t="shared" si="50"/>
        <v>571.63763861709072</v>
      </c>
      <c r="AU148" s="28">
        <f t="shared" si="50"/>
        <v>0</v>
      </c>
    </row>
    <row r="149" spans="2:47" hidden="1" outlineLevel="1">
      <c r="B149" s="25">
        <v>2040</v>
      </c>
      <c r="C149" s="28">
        <v>632.13943248532291</v>
      </c>
      <c r="D149" s="28">
        <f t="shared" si="47"/>
        <v>0</v>
      </c>
      <c r="E149" s="28">
        <f t="shared" si="47"/>
        <v>0</v>
      </c>
      <c r="F149" s="28">
        <f t="shared" si="47"/>
        <v>0</v>
      </c>
      <c r="G149" s="28">
        <f t="shared" si="47"/>
        <v>0</v>
      </c>
      <c r="H149" s="28">
        <f t="shared" si="47"/>
        <v>0</v>
      </c>
      <c r="I149" s="28">
        <f t="shared" si="47"/>
        <v>0</v>
      </c>
      <c r="J149" s="28">
        <f t="shared" si="47"/>
        <v>0</v>
      </c>
      <c r="K149" s="28">
        <f t="shared" si="47"/>
        <v>0</v>
      </c>
      <c r="L149" s="28">
        <f t="shared" si="47"/>
        <v>0</v>
      </c>
      <c r="M149" s="28">
        <f t="shared" si="47"/>
        <v>0</v>
      </c>
      <c r="N149" s="28">
        <f t="shared" si="48"/>
        <v>0</v>
      </c>
      <c r="O149" s="28">
        <f t="shared" si="48"/>
        <v>0</v>
      </c>
      <c r="P149" s="28">
        <f t="shared" si="48"/>
        <v>0</v>
      </c>
      <c r="Q149" s="28">
        <f t="shared" si="48"/>
        <v>0</v>
      </c>
      <c r="R149" s="28">
        <f t="shared" si="48"/>
        <v>0</v>
      </c>
      <c r="S149" s="28">
        <f t="shared" si="48"/>
        <v>0</v>
      </c>
      <c r="T149" s="28">
        <f t="shared" si="48"/>
        <v>0</v>
      </c>
      <c r="U149" s="28">
        <f t="shared" si="48"/>
        <v>0</v>
      </c>
      <c r="V149" s="28">
        <f t="shared" si="48"/>
        <v>0</v>
      </c>
      <c r="W149" s="28">
        <f t="shared" si="48"/>
        <v>0</v>
      </c>
      <c r="X149" s="28">
        <f t="shared" si="49"/>
        <v>0</v>
      </c>
      <c r="Y149" s="28">
        <f t="shared" si="49"/>
        <v>0</v>
      </c>
      <c r="Z149" s="28">
        <f t="shared" si="49"/>
        <v>0</v>
      </c>
      <c r="AA149" s="28">
        <f t="shared" si="49"/>
        <v>632.13943248532291</v>
      </c>
      <c r="AB149" s="28">
        <f t="shared" si="49"/>
        <v>0</v>
      </c>
      <c r="AC149" s="28">
        <f t="shared" si="49"/>
        <v>0</v>
      </c>
      <c r="AD149" s="28">
        <f t="shared" si="49"/>
        <v>0</v>
      </c>
      <c r="AE149" s="28">
        <f t="shared" si="49"/>
        <v>0</v>
      </c>
      <c r="AF149" s="28">
        <f t="shared" si="49"/>
        <v>0</v>
      </c>
      <c r="AG149" s="28">
        <f t="shared" si="49"/>
        <v>0</v>
      </c>
      <c r="AH149" s="28">
        <f t="shared" si="50"/>
        <v>0</v>
      </c>
      <c r="AI149" s="28">
        <f t="shared" si="50"/>
        <v>0</v>
      </c>
      <c r="AJ149" s="28">
        <f t="shared" si="50"/>
        <v>0</v>
      </c>
      <c r="AK149" s="28">
        <f t="shared" si="50"/>
        <v>632.13943248532291</v>
      </c>
      <c r="AL149" s="28">
        <f t="shared" si="50"/>
        <v>0</v>
      </c>
      <c r="AM149" s="28">
        <f t="shared" si="50"/>
        <v>0</v>
      </c>
      <c r="AN149" s="28">
        <f t="shared" si="50"/>
        <v>0</v>
      </c>
      <c r="AO149" s="28">
        <f t="shared" si="50"/>
        <v>0</v>
      </c>
      <c r="AP149" s="28">
        <f t="shared" si="50"/>
        <v>0</v>
      </c>
      <c r="AQ149" s="28">
        <f t="shared" si="50"/>
        <v>0</v>
      </c>
      <c r="AR149" s="28">
        <f t="shared" si="50"/>
        <v>0</v>
      </c>
      <c r="AS149" s="28">
        <f t="shared" si="50"/>
        <v>0</v>
      </c>
      <c r="AT149" s="28">
        <f t="shared" si="50"/>
        <v>0</v>
      </c>
      <c r="AU149" s="28">
        <f t="shared" si="50"/>
        <v>632.13943248532291</v>
      </c>
    </row>
    <row r="150" spans="2:47" hidden="1" outlineLevel="1">
      <c r="B150" s="25">
        <v>2041</v>
      </c>
      <c r="C150" s="28">
        <v>694.15851272015652</v>
      </c>
      <c r="D150" s="28">
        <f t="shared" si="47"/>
        <v>0</v>
      </c>
      <c r="E150" s="28">
        <f t="shared" si="47"/>
        <v>0</v>
      </c>
      <c r="F150" s="28">
        <f t="shared" si="47"/>
        <v>0</v>
      </c>
      <c r="G150" s="28">
        <f t="shared" si="47"/>
        <v>0</v>
      </c>
      <c r="H150" s="28">
        <f t="shared" si="47"/>
        <v>0</v>
      </c>
      <c r="I150" s="28">
        <f t="shared" si="47"/>
        <v>0</v>
      </c>
      <c r="J150" s="28">
        <f t="shared" si="47"/>
        <v>0</v>
      </c>
      <c r="K150" s="28">
        <f t="shared" si="47"/>
        <v>0</v>
      </c>
      <c r="L150" s="28">
        <f t="shared" si="47"/>
        <v>0</v>
      </c>
      <c r="M150" s="28">
        <f t="shared" si="47"/>
        <v>0</v>
      </c>
      <c r="N150" s="28">
        <f t="shared" si="48"/>
        <v>0</v>
      </c>
      <c r="O150" s="28">
        <f t="shared" si="48"/>
        <v>0</v>
      </c>
      <c r="P150" s="28">
        <f t="shared" si="48"/>
        <v>0</v>
      </c>
      <c r="Q150" s="28">
        <f t="shared" si="48"/>
        <v>0</v>
      </c>
      <c r="R150" s="28">
        <f t="shared" si="48"/>
        <v>0</v>
      </c>
      <c r="S150" s="28">
        <f t="shared" si="48"/>
        <v>0</v>
      </c>
      <c r="T150" s="28">
        <f t="shared" si="48"/>
        <v>0</v>
      </c>
      <c r="U150" s="28">
        <f t="shared" si="48"/>
        <v>0</v>
      </c>
      <c r="V150" s="28">
        <f t="shared" si="48"/>
        <v>0</v>
      </c>
      <c r="W150" s="28">
        <f t="shared" si="48"/>
        <v>0</v>
      </c>
      <c r="X150" s="28">
        <f t="shared" si="49"/>
        <v>0</v>
      </c>
      <c r="Y150" s="28">
        <f t="shared" si="49"/>
        <v>0</v>
      </c>
      <c r="Z150" s="28">
        <f t="shared" si="49"/>
        <v>0</v>
      </c>
      <c r="AA150" s="28">
        <f t="shared" si="49"/>
        <v>0</v>
      </c>
      <c r="AB150" s="28">
        <f t="shared" si="49"/>
        <v>694.15851272015652</v>
      </c>
      <c r="AC150" s="28">
        <f t="shared" si="49"/>
        <v>0</v>
      </c>
      <c r="AD150" s="28">
        <f t="shared" si="49"/>
        <v>0</v>
      </c>
      <c r="AE150" s="28">
        <f t="shared" si="49"/>
        <v>0</v>
      </c>
      <c r="AF150" s="28">
        <f t="shared" si="49"/>
        <v>0</v>
      </c>
      <c r="AG150" s="28">
        <f t="shared" si="49"/>
        <v>0</v>
      </c>
      <c r="AH150" s="28">
        <f t="shared" si="50"/>
        <v>0</v>
      </c>
      <c r="AI150" s="28">
        <f t="shared" si="50"/>
        <v>0</v>
      </c>
      <c r="AJ150" s="28">
        <f t="shared" si="50"/>
        <v>0</v>
      </c>
      <c r="AK150" s="28">
        <f t="shared" si="50"/>
        <v>0</v>
      </c>
      <c r="AL150" s="28">
        <f t="shared" si="50"/>
        <v>694.15851272015652</v>
      </c>
      <c r="AM150" s="28">
        <f t="shared" si="50"/>
        <v>0</v>
      </c>
      <c r="AN150" s="28">
        <f t="shared" si="50"/>
        <v>0</v>
      </c>
      <c r="AO150" s="28">
        <f t="shared" si="50"/>
        <v>0</v>
      </c>
      <c r="AP150" s="28">
        <f t="shared" si="50"/>
        <v>0</v>
      </c>
      <c r="AQ150" s="28">
        <f t="shared" si="50"/>
        <v>0</v>
      </c>
      <c r="AR150" s="28">
        <f t="shared" si="50"/>
        <v>0</v>
      </c>
      <c r="AS150" s="28">
        <f t="shared" si="50"/>
        <v>0</v>
      </c>
      <c r="AT150" s="28">
        <f t="shared" si="50"/>
        <v>0</v>
      </c>
      <c r="AU150" s="28">
        <f t="shared" si="50"/>
        <v>0</v>
      </c>
    </row>
    <row r="151" spans="2:47" hidden="1" outlineLevel="1">
      <c r="B151" s="25">
        <v>2042</v>
      </c>
      <c r="C151" s="28">
        <v>758.07420091324195</v>
      </c>
      <c r="D151" s="28">
        <f t="shared" si="47"/>
        <v>0</v>
      </c>
      <c r="E151" s="28">
        <f t="shared" si="47"/>
        <v>0</v>
      </c>
      <c r="F151" s="28">
        <f t="shared" si="47"/>
        <v>0</v>
      </c>
      <c r="G151" s="28">
        <f t="shared" si="47"/>
        <v>0</v>
      </c>
      <c r="H151" s="28">
        <f t="shared" si="47"/>
        <v>0</v>
      </c>
      <c r="I151" s="28">
        <f t="shared" si="47"/>
        <v>0</v>
      </c>
      <c r="J151" s="28">
        <f t="shared" si="47"/>
        <v>0</v>
      </c>
      <c r="K151" s="28">
        <f t="shared" si="47"/>
        <v>0</v>
      </c>
      <c r="L151" s="28">
        <f t="shared" si="47"/>
        <v>0</v>
      </c>
      <c r="M151" s="28">
        <f t="shared" si="47"/>
        <v>0</v>
      </c>
      <c r="N151" s="28">
        <f t="shared" si="48"/>
        <v>0</v>
      </c>
      <c r="O151" s="28">
        <f t="shared" si="48"/>
        <v>0</v>
      </c>
      <c r="P151" s="28">
        <f t="shared" si="48"/>
        <v>0</v>
      </c>
      <c r="Q151" s="28">
        <f t="shared" si="48"/>
        <v>0</v>
      </c>
      <c r="R151" s="28">
        <f t="shared" si="48"/>
        <v>0</v>
      </c>
      <c r="S151" s="28">
        <f t="shared" si="48"/>
        <v>0</v>
      </c>
      <c r="T151" s="28">
        <f t="shared" si="48"/>
        <v>0</v>
      </c>
      <c r="U151" s="28">
        <f t="shared" si="48"/>
        <v>0</v>
      </c>
      <c r="V151" s="28">
        <f t="shared" si="48"/>
        <v>0</v>
      </c>
      <c r="W151" s="28">
        <f t="shared" si="48"/>
        <v>0</v>
      </c>
      <c r="X151" s="28">
        <f t="shared" si="49"/>
        <v>0</v>
      </c>
      <c r="Y151" s="28">
        <f t="shared" si="49"/>
        <v>0</v>
      </c>
      <c r="Z151" s="28">
        <f t="shared" si="49"/>
        <v>0</v>
      </c>
      <c r="AA151" s="28">
        <f t="shared" si="49"/>
        <v>0</v>
      </c>
      <c r="AB151" s="28">
        <f t="shared" si="49"/>
        <v>0</v>
      </c>
      <c r="AC151" s="28">
        <f t="shared" si="49"/>
        <v>758.07420091324195</v>
      </c>
      <c r="AD151" s="28">
        <f t="shared" si="49"/>
        <v>0</v>
      </c>
      <c r="AE151" s="28">
        <f t="shared" si="49"/>
        <v>0</v>
      </c>
      <c r="AF151" s="28">
        <f t="shared" si="49"/>
        <v>0</v>
      </c>
      <c r="AG151" s="28">
        <f t="shared" si="49"/>
        <v>0</v>
      </c>
      <c r="AH151" s="28">
        <f t="shared" si="50"/>
        <v>0</v>
      </c>
      <c r="AI151" s="28">
        <f t="shared" si="50"/>
        <v>0</v>
      </c>
      <c r="AJ151" s="28">
        <f t="shared" si="50"/>
        <v>0</v>
      </c>
      <c r="AK151" s="28">
        <f t="shared" si="50"/>
        <v>0</v>
      </c>
      <c r="AL151" s="28">
        <f t="shared" si="50"/>
        <v>0</v>
      </c>
      <c r="AM151" s="28">
        <f t="shared" si="50"/>
        <v>758.07420091324195</v>
      </c>
      <c r="AN151" s="28">
        <f t="shared" si="50"/>
        <v>0</v>
      </c>
      <c r="AO151" s="28">
        <f t="shared" si="50"/>
        <v>0</v>
      </c>
      <c r="AP151" s="28">
        <f t="shared" si="50"/>
        <v>0</v>
      </c>
      <c r="AQ151" s="28">
        <f t="shared" si="50"/>
        <v>0</v>
      </c>
      <c r="AR151" s="28">
        <f t="shared" si="50"/>
        <v>0</v>
      </c>
      <c r="AS151" s="28">
        <f t="shared" si="50"/>
        <v>0</v>
      </c>
      <c r="AT151" s="28">
        <f t="shared" si="50"/>
        <v>0</v>
      </c>
      <c r="AU151" s="28">
        <f t="shared" si="50"/>
        <v>0</v>
      </c>
    </row>
    <row r="152" spans="2:47" hidden="1" outlineLevel="1">
      <c r="B152" s="25">
        <v>2043</v>
      </c>
      <c r="C152" s="28">
        <v>824.83480104370517</v>
      </c>
      <c r="D152" s="28">
        <f t="shared" si="47"/>
        <v>0</v>
      </c>
      <c r="E152" s="28">
        <f t="shared" si="47"/>
        <v>0</v>
      </c>
      <c r="F152" s="28">
        <f t="shared" si="47"/>
        <v>0</v>
      </c>
      <c r="G152" s="28">
        <f t="shared" si="47"/>
        <v>0</v>
      </c>
      <c r="H152" s="28">
        <f t="shared" si="47"/>
        <v>0</v>
      </c>
      <c r="I152" s="28">
        <f t="shared" si="47"/>
        <v>0</v>
      </c>
      <c r="J152" s="28">
        <f t="shared" si="47"/>
        <v>0</v>
      </c>
      <c r="K152" s="28">
        <f t="shared" si="47"/>
        <v>0</v>
      </c>
      <c r="L152" s="28">
        <f t="shared" si="47"/>
        <v>0</v>
      </c>
      <c r="M152" s="28">
        <f t="shared" si="47"/>
        <v>0</v>
      </c>
      <c r="N152" s="28">
        <f t="shared" si="48"/>
        <v>0</v>
      </c>
      <c r="O152" s="28">
        <f t="shared" si="48"/>
        <v>0</v>
      </c>
      <c r="P152" s="28">
        <f t="shared" si="48"/>
        <v>0</v>
      </c>
      <c r="Q152" s="28">
        <f t="shared" si="48"/>
        <v>0</v>
      </c>
      <c r="R152" s="28">
        <f t="shared" si="48"/>
        <v>0</v>
      </c>
      <c r="S152" s="28">
        <f t="shared" si="48"/>
        <v>0</v>
      </c>
      <c r="T152" s="28">
        <f t="shared" si="48"/>
        <v>0</v>
      </c>
      <c r="U152" s="28">
        <f t="shared" si="48"/>
        <v>0</v>
      </c>
      <c r="V152" s="28">
        <f t="shared" si="48"/>
        <v>0</v>
      </c>
      <c r="W152" s="28">
        <f t="shared" si="48"/>
        <v>0</v>
      </c>
      <c r="X152" s="28">
        <f t="shared" si="49"/>
        <v>0</v>
      </c>
      <c r="Y152" s="28">
        <f t="shared" si="49"/>
        <v>0</v>
      </c>
      <c r="Z152" s="28">
        <f t="shared" si="49"/>
        <v>0</v>
      </c>
      <c r="AA152" s="28">
        <f t="shared" si="49"/>
        <v>0</v>
      </c>
      <c r="AB152" s="28">
        <f t="shared" si="49"/>
        <v>0</v>
      </c>
      <c r="AC152" s="28">
        <f t="shared" si="49"/>
        <v>0</v>
      </c>
      <c r="AD152" s="28">
        <f t="shared" si="49"/>
        <v>824.83480104370517</v>
      </c>
      <c r="AE152" s="28">
        <f t="shared" si="49"/>
        <v>0</v>
      </c>
      <c r="AF152" s="28">
        <f t="shared" si="49"/>
        <v>0</v>
      </c>
      <c r="AG152" s="28">
        <f t="shared" si="49"/>
        <v>0</v>
      </c>
      <c r="AH152" s="28">
        <f t="shared" si="50"/>
        <v>0</v>
      </c>
      <c r="AI152" s="28">
        <f t="shared" si="50"/>
        <v>0</v>
      </c>
      <c r="AJ152" s="28">
        <f t="shared" si="50"/>
        <v>0</v>
      </c>
      <c r="AK152" s="28">
        <f t="shared" si="50"/>
        <v>0</v>
      </c>
      <c r="AL152" s="28">
        <f t="shared" si="50"/>
        <v>0</v>
      </c>
      <c r="AM152" s="28">
        <f t="shared" si="50"/>
        <v>0</v>
      </c>
      <c r="AN152" s="28">
        <f t="shared" si="50"/>
        <v>824.83480104370517</v>
      </c>
      <c r="AO152" s="28">
        <f t="shared" si="50"/>
        <v>0</v>
      </c>
      <c r="AP152" s="28">
        <f t="shared" si="50"/>
        <v>0</v>
      </c>
      <c r="AQ152" s="28">
        <f t="shared" si="50"/>
        <v>0</v>
      </c>
      <c r="AR152" s="28">
        <f t="shared" si="50"/>
        <v>0</v>
      </c>
      <c r="AS152" s="28">
        <f t="shared" si="50"/>
        <v>0</v>
      </c>
      <c r="AT152" s="28">
        <f t="shared" si="50"/>
        <v>0</v>
      </c>
      <c r="AU152" s="28">
        <f t="shared" si="50"/>
        <v>0</v>
      </c>
    </row>
    <row r="153" spans="2:47" hidden="1" outlineLevel="1">
      <c r="B153" s="25">
        <v>2044</v>
      </c>
      <c r="C153" s="28">
        <v>895.0092954990215</v>
      </c>
      <c r="D153" s="28">
        <f t="shared" si="47"/>
        <v>0</v>
      </c>
      <c r="E153" s="28">
        <f t="shared" si="47"/>
        <v>0</v>
      </c>
      <c r="F153" s="28">
        <f t="shared" si="47"/>
        <v>0</v>
      </c>
      <c r="G153" s="28">
        <f t="shared" si="47"/>
        <v>0</v>
      </c>
      <c r="H153" s="28">
        <f t="shared" si="47"/>
        <v>0</v>
      </c>
      <c r="I153" s="28">
        <f t="shared" si="47"/>
        <v>0</v>
      </c>
      <c r="J153" s="28">
        <f t="shared" si="47"/>
        <v>0</v>
      </c>
      <c r="K153" s="28">
        <f t="shared" si="47"/>
        <v>0</v>
      </c>
      <c r="L153" s="28">
        <f t="shared" si="47"/>
        <v>0</v>
      </c>
      <c r="M153" s="28">
        <f t="shared" si="47"/>
        <v>0</v>
      </c>
      <c r="N153" s="28">
        <f t="shared" si="48"/>
        <v>0</v>
      </c>
      <c r="O153" s="28">
        <f t="shared" si="48"/>
        <v>0</v>
      </c>
      <c r="P153" s="28">
        <f t="shared" si="48"/>
        <v>0</v>
      </c>
      <c r="Q153" s="28">
        <f t="shared" si="48"/>
        <v>0</v>
      </c>
      <c r="R153" s="28">
        <f t="shared" si="48"/>
        <v>0</v>
      </c>
      <c r="S153" s="28">
        <f t="shared" si="48"/>
        <v>0</v>
      </c>
      <c r="T153" s="28">
        <f t="shared" si="48"/>
        <v>0</v>
      </c>
      <c r="U153" s="28">
        <f t="shared" si="48"/>
        <v>0</v>
      </c>
      <c r="V153" s="28">
        <f t="shared" si="48"/>
        <v>0</v>
      </c>
      <c r="W153" s="28">
        <f t="shared" si="48"/>
        <v>0</v>
      </c>
      <c r="X153" s="28">
        <f t="shared" si="49"/>
        <v>0</v>
      </c>
      <c r="Y153" s="28">
        <f t="shared" si="49"/>
        <v>0</v>
      </c>
      <c r="Z153" s="28">
        <f t="shared" si="49"/>
        <v>0</v>
      </c>
      <c r="AA153" s="28">
        <f t="shared" si="49"/>
        <v>0</v>
      </c>
      <c r="AB153" s="28">
        <f t="shared" si="49"/>
        <v>0</v>
      </c>
      <c r="AC153" s="28">
        <f t="shared" si="49"/>
        <v>0</v>
      </c>
      <c r="AD153" s="28">
        <f t="shared" si="49"/>
        <v>0</v>
      </c>
      <c r="AE153" s="28">
        <f t="shared" si="49"/>
        <v>895.0092954990215</v>
      </c>
      <c r="AF153" s="28">
        <f t="shared" si="49"/>
        <v>0</v>
      </c>
      <c r="AG153" s="28">
        <f t="shared" si="49"/>
        <v>0</v>
      </c>
      <c r="AH153" s="28">
        <f t="shared" si="50"/>
        <v>0</v>
      </c>
      <c r="AI153" s="28">
        <f t="shared" si="50"/>
        <v>0</v>
      </c>
      <c r="AJ153" s="28">
        <f t="shared" si="50"/>
        <v>0</v>
      </c>
      <c r="AK153" s="28">
        <f t="shared" si="50"/>
        <v>0</v>
      </c>
      <c r="AL153" s="28">
        <f t="shared" si="50"/>
        <v>0</v>
      </c>
      <c r="AM153" s="28">
        <f t="shared" si="50"/>
        <v>0</v>
      </c>
      <c r="AN153" s="28">
        <f t="shared" si="50"/>
        <v>0</v>
      </c>
      <c r="AO153" s="28">
        <f t="shared" si="50"/>
        <v>895.0092954990215</v>
      </c>
      <c r="AP153" s="28">
        <f t="shared" si="50"/>
        <v>0</v>
      </c>
      <c r="AQ153" s="28">
        <f t="shared" si="50"/>
        <v>0</v>
      </c>
      <c r="AR153" s="28">
        <f t="shared" si="50"/>
        <v>0</v>
      </c>
      <c r="AS153" s="28">
        <f t="shared" si="50"/>
        <v>0</v>
      </c>
      <c r="AT153" s="28">
        <f t="shared" si="50"/>
        <v>0</v>
      </c>
      <c r="AU153" s="28">
        <f t="shared" si="50"/>
        <v>0</v>
      </c>
    </row>
    <row r="154" spans="2:47" hidden="1" outlineLevel="1">
      <c r="B154" s="25">
        <v>2045</v>
      </c>
      <c r="C154" s="28">
        <v>966.13209393346381</v>
      </c>
      <c r="D154" s="28">
        <f t="shared" si="47"/>
        <v>0</v>
      </c>
      <c r="E154" s="28">
        <f t="shared" si="47"/>
        <v>0</v>
      </c>
      <c r="F154" s="28">
        <f t="shared" si="47"/>
        <v>0</v>
      </c>
      <c r="G154" s="28">
        <f t="shared" si="47"/>
        <v>0</v>
      </c>
      <c r="H154" s="28">
        <f t="shared" si="47"/>
        <v>0</v>
      </c>
      <c r="I154" s="28">
        <f t="shared" si="47"/>
        <v>0</v>
      </c>
      <c r="J154" s="28">
        <f t="shared" si="47"/>
        <v>0</v>
      </c>
      <c r="K154" s="28">
        <f t="shared" si="47"/>
        <v>0</v>
      </c>
      <c r="L154" s="28">
        <f t="shared" si="47"/>
        <v>0</v>
      </c>
      <c r="M154" s="28">
        <f t="shared" si="47"/>
        <v>0</v>
      </c>
      <c r="N154" s="28">
        <f t="shared" si="48"/>
        <v>0</v>
      </c>
      <c r="O154" s="28">
        <f t="shared" si="48"/>
        <v>0</v>
      </c>
      <c r="P154" s="28">
        <f t="shared" si="48"/>
        <v>0</v>
      </c>
      <c r="Q154" s="28">
        <f t="shared" si="48"/>
        <v>0</v>
      </c>
      <c r="R154" s="28">
        <f t="shared" si="48"/>
        <v>0</v>
      </c>
      <c r="S154" s="28">
        <f t="shared" si="48"/>
        <v>0</v>
      </c>
      <c r="T154" s="28">
        <f t="shared" si="48"/>
        <v>0</v>
      </c>
      <c r="U154" s="28">
        <f t="shared" si="48"/>
        <v>0</v>
      </c>
      <c r="V154" s="28">
        <f t="shared" si="48"/>
        <v>0</v>
      </c>
      <c r="W154" s="28">
        <f t="shared" si="48"/>
        <v>0</v>
      </c>
      <c r="X154" s="28">
        <f t="shared" si="49"/>
        <v>0</v>
      </c>
      <c r="Y154" s="28">
        <f t="shared" si="49"/>
        <v>0</v>
      </c>
      <c r="Z154" s="28">
        <f t="shared" si="49"/>
        <v>0</v>
      </c>
      <c r="AA154" s="28">
        <f t="shared" si="49"/>
        <v>0</v>
      </c>
      <c r="AB154" s="28">
        <f t="shared" si="49"/>
        <v>0</v>
      </c>
      <c r="AC154" s="28">
        <f t="shared" si="49"/>
        <v>0</v>
      </c>
      <c r="AD154" s="28">
        <f t="shared" si="49"/>
        <v>0</v>
      </c>
      <c r="AE154" s="28">
        <f t="shared" si="49"/>
        <v>0</v>
      </c>
      <c r="AF154" s="28">
        <f t="shared" si="49"/>
        <v>966.13209393346381</v>
      </c>
      <c r="AG154" s="28">
        <f t="shared" si="49"/>
        <v>0</v>
      </c>
      <c r="AH154" s="28">
        <f t="shared" si="50"/>
        <v>0</v>
      </c>
      <c r="AI154" s="28">
        <f t="shared" si="50"/>
        <v>0</v>
      </c>
      <c r="AJ154" s="28">
        <f t="shared" si="50"/>
        <v>0</v>
      </c>
      <c r="AK154" s="28">
        <f t="shared" si="50"/>
        <v>0</v>
      </c>
      <c r="AL154" s="28">
        <f t="shared" si="50"/>
        <v>0</v>
      </c>
      <c r="AM154" s="28">
        <f t="shared" si="50"/>
        <v>0</v>
      </c>
      <c r="AN154" s="28">
        <f t="shared" si="50"/>
        <v>0</v>
      </c>
      <c r="AO154" s="28">
        <f t="shared" si="50"/>
        <v>0</v>
      </c>
      <c r="AP154" s="28">
        <f t="shared" si="50"/>
        <v>966.13209393346381</v>
      </c>
      <c r="AQ154" s="28">
        <f t="shared" si="50"/>
        <v>0</v>
      </c>
      <c r="AR154" s="28">
        <f t="shared" si="50"/>
        <v>0</v>
      </c>
      <c r="AS154" s="28">
        <f t="shared" si="50"/>
        <v>0</v>
      </c>
      <c r="AT154" s="28">
        <f t="shared" si="50"/>
        <v>0</v>
      </c>
      <c r="AU154" s="28">
        <f t="shared" si="50"/>
        <v>0</v>
      </c>
    </row>
    <row r="155" spans="2:47" hidden="1" outlineLevel="1">
      <c r="B155" s="25">
        <v>2046</v>
      </c>
      <c r="C155" s="28">
        <v>1042.1860730593608</v>
      </c>
      <c r="D155" s="28">
        <f t="shared" si="47"/>
        <v>0</v>
      </c>
      <c r="E155" s="28">
        <f t="shared" si="47"/>
        <v>0</v>
      </c>
      <c r="F155" s="28">
        <f t="shared" si="47"/>
        <v>0</v>
      </c>
      <c r="G155" s="28">
        <f t="shared" si="47"/>
        <v>0</v>
      </c>
      <c r="H155" s="28">
        <f t="shared" si="47"/>
        <v>0</v>
      </c>
      <c r="I155" s="28">
        <f t="shared" si="47"/>
        <v>0</v>
      </c>
      <c r="J155" s="28">
        <f t="shared" si="47"/>
        <v>0</v>
      </c>
      <c r="K155" s="28">
        <f t="shared" si="47"/>
        <v>0</v>
      </c>
      <c r="L155" s="28">
        <f t="shared" si="47"/>
        <v>0</v>
      </c>
      <c r="M155" s="28">
        <f t="shared" si="47"/>
        <v>0</v>
      </c>
      <c r="N155" s="28">
        <f t="shared" si="48"/>
        <v>0</v>
      </c>
      <c r="O155" s="28">
        <f t="shared" si="48"/>
        <v>0</v>
      </c>
      <c r="P155" s="28">
        <f t="shared" si="48"/>
        <v>0</v>
      </c>
      <c r="Q155" s="28">
        <f t="shared" si="48"/>
        <v>0</v>
      </c>
      <c r="R155" s="28">
        <f t="shared" si="48"/>
        <v>0</v>
      </c>
      <c r="S155" s="28">
        <f t="shared" si="48"/>
        <v>0</v>
      </c>
      <c r="T155" s="28">
        <f t="shared" si="48"/>
        <v>0</v>
      </c>
      <c r="U155" s="28">
        <f t="shared" si="48"/>
        <v>0</v>
      </c>
      <c r="V155" s="28">
        <f t="shared" si="48"/>
        <v>0</v>
      </c>
      <c r="W155" s="28">
        <f t="shared" si="48"/>
        <v>0</v>
      </c>
      <c r="X155" s="28">
        <f t="shared" si="49"/>
        <v>0</v>
      </c>
      <c r="Y155" s="28">
        <f t="shared" si="49"/>
        <v>0</v>
      </c>
      <c r="Z155" s="28">
        <f t="shared" si="49"/>
        <v>0</v>
      </c>
      <c r="AA155" s="28">
        <f t="shared" si="49"/>
        <v>0</v>
      </c>
      <c r="AB155" s="28">
        <f t="shared" si="49"/>
        <v>0</v>
      </c>
      <c r="AC155" s="28">
        <f t="shared" si="49"/>
        <v>0</v>
      </c>
      <c r="AD155" s="28">
        <f t="shared" si="49"/>
        <v>0</v>
      </c>
      <c r="AE155" s="28">
        <f t="shared" si="49"/>
        <v>0</v>
      </c>
      <c r="AF155" s="28">
        <f t="shared" si="49"/>
        <v>0</v>
      </c>
      <c r="AG155" s="28">
        <f t="shared" si="49"/>
        <v>1042.1860730593608</v>
      </c>
      <c r="AH155" s="28">
        <f t="shared" si="50"/>
        <v>0</v>
      </c>
      <c r="AI155" s="28">
        <f t="shared" si="50"/>
        <v>0</v>
      </c>
      <c r="AJ155" s="28">
        <f t="shared" si="50"/>
        <v>0</v>
      </c>
      <c r="AK155" s="28">
        <f t="shared" si="50"/>
        <v>0</v>
      </c>
      <c r="AL155" s="28">
        <f t="shared" si="50"/>
        <v>0</v>
      </c>
      <c r="AM155" s="28">
        <f t="shared" si="50"/>
        <v>0</v>
      </c>
      <c r="AN155" s="28">
        <f t="shared" si="50"/>
        <v>0</v>
      </c>
      <c r="AO155" s="28">
        <f t="shared" si="50"/>
        <v>0</v>
      </c>
      <c r="AP155" s="28">
        <f t="shared" si="50"/>
        <v>0</v>
      </c>
      <c r="AQ155" s="28">
        <f t="shared" si="50"/>
        <v>1042.1860730593608</v>
      </c>
      <c r="AR155" s="28">
        <f t="shared" si="50"/>
        <v>0</v>
      </c>
      <c r="AS155" s="28">
        <f t="shared" si="50"/>
        <v>0</v>
      </c>
      <c r="AT155" s="28">
        <f t="shared" si="50"/>
        <v>0</v>
      </c>
      <c r="AU155" s="28">
        <f t="shared" si="50"/>
        <v>0</v>
      </c>
    </row>
    <row r="156" spans="2:47" hidden="1" outlineLevel="1">
      <c r="B156" s="25">
        <v>2047</v>
      </c>
      <c r="C156" s="28">
        <v>1120.3263209393347</v>
      </c>
      <c r="D156" s="28">
        <f t="shared" ref="D156:M169" si="51">+IF(D$125&lt;$B156,0,IF(MOD(D$125-$B156,$D$117)=0,1,0))*$C156</f>
        <v>0</v>
      </c>
      <c r="E156" s="28">
        <f t="shared" si="51"/>
        <v>0</v>
      </c>
      <c r="F156" s="28">
        <f t="shared" si="51"/>
        <v>0</v>
      </c>
      <c r="G156" s="28">
        <f t="shared" si="51"/>
        <v>0</v>
      </c>
      <c r="H156" s="28">
        <f t="shared" si="51"/>
        <v>0</v>
      </c>
      <c r="I156" s="28">
        <f t="shared" si="51"/>
        <v>0</v>
      </c>
      <c r="J156" s="28">
        <f t="shared" si="51"/>
        <v>0</v>
      </c>
      <c r="K156" s="28">
        <f t="shared" si="51"/>
        <v>0</v>
      </c>
      <c r="L156" s="28">
        <f t="shared" si="51"/>
        <v>0</v>
      </c>
      <c r="M156" s="28">
        <f t="shared" si="51"/>
        <v>0</v>
      </c>
      <c r="N156" s="28">
        <f t="shared" ref="N156:W169" si="52">+IF(N$125&lt;$B156,0,IF(MOD(N$125-$B156,$D$117)=0,1,0))*$C156</f>
        <v>0</v>
      </c>
      <c r="O156" s="28">
        <f t="shared" si="52"/>
        <v>0</v>
      </c>
      <c r="P156" s="28">
        <f t="shared" si="52"/>
        <v>0</v>
      </c>
      <c r="Q156" s="28">
        <f t="shared" si="52"/>
        <v>0</v>
      </c>
      <c r="R156" s="28">
        <f t="shared" si="52"/>
        <v>0</v>
      </c>
      <c r="S156" s="28">
        <f t="shared" si="52"/>
        <v>0</v>
      </c>
      <c r="T156" s="28">
        <f t="shared" si="52"/>
        <v>0</v>
      </c>
      <c r="U156" s="28">
        <f t="shared" si="52"/>
        <v>0</v>
      </c>
      <c r="V156" s="28">
        <f t="shared" si="52"/>
        <v>0</v>
      </c>
      <c r="W156" s="28">
        <f t="shared" si="52"/>
        <v>0</v>
      </c>
      <c r="X156" s="28">
        <f t="shared" ref="X156:AG169" si="53">+IF(X$125&lt;$B156,0,IF(MOD(X$125-$B156,$D$117)=0,1,0))*$C156</f>
        <v>0</v>
      </c>
      <c r="Y156" s="28">
        <f t="shared" si="53"/>
        <v>0</v>
      </c>
      <c r="Z156" s="28">
        <f t="shared" si="53"/>
        <v>0</v>
      </c>
      <c r="AA156" s="28">
        <f t="shared" si="53"/>
        <v>0</v>
      </c>
      <c r="AB156" s="28">
        <f t="shared" si="53"/>
        <v>0</v>
      </c>
      <c r="AC156" s="28">
        <f t="shared" si="53"/>
        <v>0</v>
      </c>
      <c r="AD156" s="28">
        <f t="shared" si="53"/>
        <v>0</v>
      </c>
      <c r="AE156" s="28">
        <f t="shared" si="53"/>
        <v>0</v>
      </c>
      <c r="AF156" s="28">
        <f t="shared" si="53"/>
        <v>0</v>
      </c>
      <c r="AG156" s="28">
        <f t="shared" si="53"/>
        <v>0</v>
      </c>
      <c r="AH156" s="28">
        <f t="shared" ref="AH156:AU169" si="54">+IF(AH$125&lt;$B156,0,IF(MOD(AH$125-$B156,$D$117)=0,1,0))*$C156</f>
        <v>1120.3263209393347</v>
      </c>
      <c r="AI156" s="28">
        <f t="shared" si="54"/>
        <v>0</v>
      </c>
      <c r="AJ156" s="28">
        <f t="shared" si="54"/>
        <v>0</v>
      </c>
      <c r="AK156" s="28">
        <f t="shared" si="54"/>
        <v>0</v>
      </c>
      <c r="AL156" s="28">
        <f t="shared" si="54"/>
        <v>0</v>
      </c>
      <c r="AM156" s="28">
        <f t="shared" si="54"/>
        <v>0</v>
      </c>
      <c r="AN156" s="28">
        <f t="shared" si="54"/>
        <v>0</v>
      </c>
      <c r="AO156" s="28">
        <f t="shared" si="54"/>
        <v>0</v>
      </c>
      <c r="AP156" s="28">
        <f t="shared" si="54"/>
        <v>0</v>
      </c>
      <c r="AQ156" s="28">
        <f t="shared" si="54"/>
        <v>0</v>
      </c>
      <c r="AR156" s="28">
        <f t="shared" si="54"/>
        <v>1120.3263209393347</v>
      </c>
      <c r="AS156" s="28">
        <f t="shared" si="54"/>
        <v>0</v>
      </c>
      <c r="AT156" s="28">
        <f t="shared" si="54"/>
        <v>0</v>
      </c>
      <c r="AU156" s="28">
        <f t="shared" si="54"/>
        <v>0</v>
      </c>
    </row>
    <row r="157" spans="2:47" hidden="1" outlineLevel="1">
      <c r="B157" s="25">
        <v>2048</v>
      </c>
      <c r="C157" s="28">
        <v>1200.3631767775603</v>
      </c>
      <c r="D157" s="28">
        <f t="shared" si="51"/>
        <v>0</v>
      </c>
      <c r="E157" s="28">
        <f t="shared" si="51"/>
        <v>0</v>
      </c>
      <c r="F157" s="28">
        <f t="shared" si="51"/>
        <v>0</v>
      </c>
      <c r="G157" s="28">
        <f t="shared" si="51"/>
        <v>0</v>
      </c>
      <c r="H157" s="28">
        <f t="shared" si="51"/>
        <v>0</v>
      </c>
      <c r="I157" s="28">
        <f t="shared" si="51"/>
        <v>0</v>
      </c>
      <c r="J157" s="28">
        <f t="shared" si="51"/>
        <v>0</v>
      </c>
      <c r="K157" s="28">
        <f t="shared" si="51"/>
        <v>0</v>
      </c>
      <c r="L157" s="28">
        <f t="shared" si="51"/>
        <v>0</v>
      </c>
      <c r="M157" s="28">
        <f t="shared" si="51"/>
        <v>0</v>
      </c>
      <c r="N157" s="28">
        <f t="shared" si="52"/>
        <v>0</v>
      </c>
      <c r="O157" s="28">
        <f t="shared" si="52"/>
        <v>0</v>
      </c>
      <c r="P157" s="28">
        <f t="shared" si="52"/>
        <v>0</v>
      </c>
      <c r="Q157" s="28">
        <f t="shared" si="52"/>
        <v>0</v>
      </c>
      <c r="R157" s="28">
        <f t="shared" si="52"/>
        <v>0</v>
      </c>
      <c r="S157" s="28">
        <f t="shared" si="52"/>
        <v>0</v>
      </c>
      <c r="T157" s="28">
        <f t="shared" si="52"/>
        <v>0</v>
      </c>
      <c r="U157" s="28">
        <f t="shared" si="52"/>
        <v>0</v>
      </c>
      <c r="V157" s="28">
        <f t="shared" si="52"/>
        <v>0</v>
      </c>
      <c r="W157" s="28">
        <f t="shared" si="52"/>
        <v>0</v>
      </c>
      <c r="X157" s="28">
        <f t="shared" si="53"/>
        <v>0</v>
      </c>
      <c r="Y157" s="28">
        <f t="shared" si="53"/>
        <v>0</v>
      </c>
      <c r="Z157" s="28">
        <f t="shared" si="53"/>
        <v>0</v>
      </c>
      <c r="AA157" s="28">
        <f t="shared" si="53"/>
        <v>0</v>
      </c>
      <c r="AB157" s="28">
        <f t="shared" si="53"/>
        <v>0</v>
      </c>
      <c r="AC157" s="28">
        <f t="shared" si="53"/>
        <v>0</v>
      </c>
      <c r="AD157" s="28">
        <f t="shared" si="53"/>
        <v>0</v>
      </c>
      <c r="AE157" s="28">
        <f t="shared" si="53"/>
        <v>0</v>
      </c>
      <c r="AF157" s="28">
        <f t="shared" si="53"/>
        <v>0</v>
      </c>
      <c r="AG157" s="28">
        <f t="shared" si="53"/>
        <v>0</v>
      </c>
      <c r="AH157" s="28">
        <f t="shared" si="54"/>
        <v>0</v>
      </c>
      <c r="AI157" s="28">
        <f t="shared" si="54"/>
        <v>1200.3631767775603</v>
      </c>
      <c r="AJ157" s="28">
        <f t="shared" si="54"/>
        <v>0</v>
      </c>
      <c r="AK157" s="28">
        <f t="shared" si="54"/>
        <v>0</v>
      </c>
      <c r="AL157" s="28">
        <f t="shared" si="54"/>
        <v>0</v>
      </c>
      <c r="AM157" s="28">
        <f t="shared" si="54"/>
        <v>0</v>
      </c>
      <c r="AN157" s="28">
        <f t="shared" si="54"/>
        <v>0</v>
      </c>
      <c r="AO157" s="28">
        <f t="shared" si="54"/>
        <v>0</v>
      </c>
      <c r="AP157" s="28">
        <f t="shared" si="54"/>
        <v>0</v>
      </c>
      <c r="AQ157" s="28">
        <f t="shared" si="54"/>
        <v>0</v>
      </c>
      <c r="AR157" s="28">
        <f t="shared" si="54"/>
        <v>0</v>
      </c>
      <c r="AS157" s="28">
        <f t="shared" si="54"/>
        <v>1200.3631767775603</v>
      </c>
      <c r="AT157" s="28">
        <f t="shared" si="54"/>
        <v>0</v>
      </c>
      <c r="AU157" s="28">
        <f t="shared" si="54"/>
        <v>0</v>
      </c>
    </row>
    <row r="158" spans="2:47" hidden="1" outlineLevel="1">
      <c r="B158" s="25">
        <v>2049</v>
      </c>
      <c r="C158" s="28">
        <v>1277.3654598825831</v>
      </c>
      <c r="D158" s="28">
        <f t="shared" si="51"/>
        <v>0</v>
      </c>
      <c r="E158" s="28">
        <f t="shared" si="51"/>
        <v>0</v>
      </c>
      <c r="F158" s="28">
        <f t="shared" si="51"/>
        <v>0</v>
      </c>
      <c r="G158" s="28">
        <f t="shared" si="51"/>
        <v>0</v>
      </c>
      <c r="H158" s="28">
        <f t="shared" si="51"/>
        <v>0</v>
      </c>
      <c r="I158" s="28">
        <f t="shared" si="51"/>
        <v>0</v>
      </c>
      <c r="J158" s="28">
        <f t="shared" si="51"/>
        <v>0</v>
      </c>
      <c r="K158" s="28">
        <f t="shared" si="51"/>
        <v>0</v>
      </c>
      <c r="L158" s="28">
        <f t="shared" si="51"/>
        <v>0</v>
      </c>
      <c r="M158" s="28">
        <f t="shared" si="51"/>
        <v>0</v>
      </c>
      <c r="N158" s="28">
        <f t="shared" si="52"/>
        <v>0</v>
      </c>
      <c r="O158" s="28">
        <f t="shared" si="52"/>
        <v>0</v>
      </c>
      <c r="P158" s="28">
        <f t="shared" si="52"/>
        <v>0</v>
      </c>
      <c r="Q158" s="28">
        <f t="shared" si="52"/>
        <v>0</v>
      </c>
      <c r="R158" s="28">
        <f t="shared" si="52"/>
        <v>0</v>
      </c>
      <c r="S158" s="28">
        <f t="shared" si="52"/>
        <v>0</v>
      </c>
      <c r="T158" s="28">
        <f t="shared" si="52"/>
        <v>0</v>
      </c>
      <c r="U158" s="28">
        <f t="shared" si="52"/>
        <v>0</v>
      </c>
      <c r="V158" s="28">
        <f t="shared" si="52"/>
        <v>0</v>
      </c>
      <c r="W158" s="28">
        <f t="shared" si="52"/>
        <v>0</v>
      </c>
      <c r="X158" s="28">
        <f t="shared" si="53"/>
        <v>0</v>
      </c>
      <c r="Y158" s="28">
        <f t="shared" si="53"/>
        <v>0</v>
      </c>
      <c r="Z158" s="28">
        <f t="shared" si="53"/>
        <v>0</v>
      </c>
      <c r="AA158" s="28">
        <f t="shared" si="53"/>
        <v>0</v>
      </c>
      <c r="AB158" s="28">
        <f t="shared" si="53"/>
        <v>0</v>
      </c>
      <c r="AC158" s="28">
        <f t="shared" si="53"/>
        <v>0</v>
      </c>
      <c r="AD158" s="28">
        <f t="shared" si="53"/>
        <v>0</v>
      </c>
      <c r="AE158" s="28">
        <f t="shared" si="53"/>
        <v>0</v>
      </c>
      <c r="AF158" s="28">
        <f t="shared" si="53"/>
        <v>0</v>
      </c>
      <c r="AG158" s="28">
        <f t="shared" si="53"/>
        <v>0</v>
      </c>
      <c r="AH158" s="28">
        <f t="shared" si="54"/>
        <v>0</v>
      </c>
      <c r="AI158" s="28">
        <f t="shared" si="54"/>
        <v>0</v>
      </c>
      <c r="AJ158" s="28">
        <f t="shared" si="54"/>
        <v>1277.3654598825831</v>
      </c>
      <c r="AK158" s="28">
        <f t="shared" si="54"/>
        <v>0</v>
      </c>
      <c r="AL158" s="28">
        <f t="shared" si="54"/>
        <v>0</v>
      </c>
      <c r="AM158" s="28">
        <f t="shared" si="54"/>
        <v>0</v>
      </c>
      <c r="AN158" s="28">
        <f t="shared" si="54"/>
        <v>0</v>
      </c>
      <c r="AO158" s="28">
        <f t="shared" si="54"/>
        <v>0</v>
      </c>
      <c r="AP158" s="28">
        <f t="shared" si="54"/>
        <v>0</v>
      </c>
      <c r="AQ158" s="28">
        <f t="shared" si="54"/>
        <v>0</v>
      </c>
      <c r="AR158" s="28">
        <f t="shared" si="54"/>
        <v>0</v>
      </c>
      <c r="AS158" s="28">
        <f t="shared" si="54"/>
        <v>0</v>
      </c>
      <c r="AT158" s="28">
        <f t="shared" si="54"/>
        <v>1277.3654598825831</v>
      </c>
      <c r="AU158" s="28">
        <f t="shared" si="54"/>
        <v>0</v>
      </c>
    </row>
    <row r="159" spans="2:47" hidden="1" outlineLevel="1">
      <c r="B159" s="25">
        <v>2050</v>
      </c>
      <c r="C159" s="28">
        <v>1358.1609589041097</v>
      </c>
      <c r="D159" s="28">
        <f t="shared" si="51"/>
        <v>0</v>
      </c>
      <c r="E159" s="28">
        <f t="shared" si="51"/>
        <v>0</v>
      </c>
      <c r="F159" s="28">
        <f t="shared" si="51"/>
        <v>0</v>
      </c>
      <c r="G159" s="28">
        <f t="shared" si="51"/>
        <v>0</v>
      </c>
      <c r="H159" s="28">
        <f t="shared" si="51"/>
        <v>0</v>
      </c>
      <c r="I159" s="28">
        <f t="shared" si="51"/>
        <v>0</v>
      </c>
      <c r="J159" s="28">
        <f t="shared" si="51"/>
        <v>0</v>
      </c>
      <c r="K159" s="28">
        <f t="shared" si="51"/>
        <v>0</v>
      </c>
      <c r="L159" s="28">
        <f t="shared" si="51"/>
        <v>0</v>
      </c>
      <c r="M159" s="28">
        <f t="shared" si="51"/>
        <v>0</v>
      </c>
      <c r="N159" s="28">
        <f t="shared" si="52"/>
        <v>0</v>
      </c>
      <c r="O159" s="28">
        <f t="shared" si="52"/>
        <v>0</v>
      </c>
      <c r="P159" s="28">
        <f t="shared" si="52"/>
        <v>0</v>
      </c>
      <c r="Q159" s="28">
        <f t="shared" si="52"/>
        <v>0</v>
      </c>
      <c r="R159" s="28">
        <f t="shared" si="52"/>
        <v>0</v>
      </c>
      <c r="S159" s="28">
        <f t="shared" si="52"/>
        <v>0</v>
      </c>
      <c r="T159" s="28">
        <f t="shared" si="52"/>
        <v>0</v>
      </c>
      <c r="U159" s="28">
        <f t="shared" si="52"/>
        <v>0</v>
      </c>
      <c r="V159" s="28">
        <f t="shared" si="52"/>
        <v>0</v>
      </c>
      <c r="W159" s="28">
        <f t="shared" si="52"/>
        <v>0</v>
      </c>
      <c r="X159" s="28">
        <f t="shared" si="53"/>
        <v>0</v>
      </c>
      <c r="Y159" s="28">
        <f t="shared" si="53"/>
        <v>0</v>
      </c>
      <c r="Z159" s="28">
        <f t="shared" si="53"/>
        <v>0</v>
      </c>
      <c r="AA159" s="28">
        <f t="shared" si="53"/>
        <v>0</v>
      </c>
      <c r="AB159" s="28">
        <f t="shared" si="53"/>
        <v>0</v>
      </c>
      <c r="AC159" s="28">
        <f t="shared" si="53"/>
        <v>0</v>
      </c>
      <c r="AD159" s="28">
        <f t="shared" si="53"/>
        <v>0</v>
      </c>
      <c r="AE159" s="28">
        <f t="shared" si="53"/>
        <v>0</v>
      </c>
      <c r="AF159" s="28">
        <f t="shared" si="53"/>
        <v>0</v>
      </c>
      <c r="AG159" s="28">
        <f t="shared" si="53"/>
        <v>0</v>
      </c>
      <c r="AH159" s="28">
        <f t="shared" si="54"/>
        <v>0</v>
      </c>
      <c r="AI159" s="28">
        <f t="shared" si="54"/>
        <v>0</v>
      </c>
      <c r="AJ159" s="28">
        <f t="shared" si="54"/>
        <v>0</v>
      </c>
      <c r="AK159" s="28">
        <f t="shared" si="54"/>
        <v>1358.1609589041097</v>
      </c>
      <c r="AL159" s="28">
        <f t="shared" si="54"/>
        <v>0</v>
      </c>
      <c r="AM159" s="28">
        <f t="shared" si="54"/>
        <v>0</v>
      </c>
      <c r="AN159" s="28">
        <f t="shared" si="54"/>
        <v>0</v>
      </c>
      <c r="AO159" s="28">
        <f t="shared" si="54"/>
        <v>0</v>
      </c>
      <c r="AP159" s="28">
        <f t="shared" si="54"/>
        <v>0</v>
      </c>
      <c r="AQ159" s="28">
        <f t="shared" si="54"/>
        <v>0</v>
      </c>
      <c r="AR159" s="28">
        <f t="shared" si="54"/>
        <v>0</v>
      </c>
      <c r="AS159" s="28">
        <f t="shared" si="54"/>
        <v>0</v>
      </c>
      <c r="AT159" s="28">
        <f t="shared" si="54"/>
        <v>0</v>
      </c>
      <c r="AU159" s="28">
        <f t="shared" si="54"/>
        <v>1358.1609589041097</v>
      </c>
    </row>
    <row r="160" spans="2:47" hidden="1" outlineLevel="1">
      <c r="B160" s="25">
        <v>2051</v>
      </c>
      <c r="C160" s="28">
        <v>1442.5600130463145</v>
      </c>
      <c r="D160" s="28">
        <f t="shared" si="51"/>
        <v>0</v>
      </c>
      <c r="E160" s="28">
        <f t="shared" si="51"/>
        <v>0</v>
      </c>
      <c r="F160" s="28">
        <f t="shared" si="51"/>
        <v>0</v>
      </c>
      <c r="G160" s="28">
        <f t="shared" si="51"/>
        <v>0</v>
      </c>
      <c r="H160" s="28">
        <f t="shared" si="51"/>
        <v>0</v>
      </c>
      <c r="I160" s="28">
        <f t="shared" si="51"/>
        <v>0</v>
      </c>
      <c r="J160" s="28">
        <f t="shared" si="51"/>
        <v>0</v>
      </c>
      <c r="K160" s="28">
        <f t="shared" si="51"/>
        <v>0</v>
      </c>
      <c r="L160" s="28">
        <f t="shared" si="51"/>
        <v>0</v>
      </c>
      <c r="M160" s="28">
        <f t="shared" si="51"/>
        <v>0</v>
      </c>
      <c r="N160" s="28">
        <f t="shared" si="52"/>
        <v>0</v>
      </c>
      <c r="O160" s="28">
        <f t="shared" si="52"/>
        <v>0</v>
      </c>
      <c r="P160" s="28">
        <f t="shared" si="52"/>
        <v>0</v>
      </c>
      <c r="Q160" s="28">
        <f t="shared" si="52"/>
        <v>0</v>
      </c>
      <c r="R160" s="28">
        <f t="shared" si="52"/>
        <v>0</v>
      </c>
      <c r="S160" s="28">
        <f t="shared" si="52"/>
        <v>0</v>
      </c>
      <c r="T160" s="28">
        <f t="shared" si="52"/>
        <v>0</v>
      </c>
      <c r="U160" s="28">
        <f t="shared" si="52"/>
        <v>0</v>
      </c>
      <c r="V160" s="28">
        <f t="shared" si="52"/>
        <v>0</v>
      </c>
      <c r="W160" s="28">
        <f t="shared" si="52"/>
        <v>0</v>
      </c>
      <c r="X160" s="28">
        <f t="shared" si="53"/>
        <v>0</v>
      </c>
      <c r="Y160" s="28">
        <f t="shared" si="53"/>
        <v>0</v>
      </c>
      <c r="Z160" s="28">
        <f t="shared" si="53"/>
        <v>0</v>
      </c>
      <c r="AA160" s="28">
        <f t="shared" si="53"/>
        <v>0</v>
      </c>
      <c r="AB160" s="28">
        <f t="shared" si="53"/>
        <v>0</v>
      </c>
      <c r="AC160" s="28">
        <f t="shared" si="53"/>
        <v>0</v>
      </c>
      <c r="AD160" s="28">
        <f t="shared" si="53"/>
        <v>0</v>
      </c>
      <c r="AE160" s="28">
        <f t="shared" si="53"/>
        <v>0</v>
      </c>
      <c r="AF160" s="28">
        <f t="shared" si="53"/>
        <v>0</v>
      </c>
      <c r="AG160" s="28">
        <f t="shared" si="53"/>
        <v>0</v>
      </c>
      <c r="AH160" s="28">
        <f t="shared" si="54"/>
        <v>0</v>
      </c>
      <c r="AI160" s="28">
        <f t="shared" si="54"/>
        <v>0</v>
      </c>
      <c r="AJ160" s="28">
        <f t="shared" si="54"/>
        <v>0</v>
      </c>
      <c r="AK160" s="28">
        <f t="shared" si="54"/>
        <v>0</v>
      </c>
      <c r="AL160" s="28">
        <f t="shared" si="54"/>
        <v>1442.5600130463145</v>
      </c>
      <c r="AM160" s="28">
        <f t="shared" si="54"/>
        <v>0</v>
      </c>
      <c r="AN160" s="28">
        <f t="shared" si="54"/>
        <v>0</v>
      </c>
      <c r="AO160" s="28">
        <f t="shared" si="54"/>
        <v>0</v>
      </c>
      <c r="AP160" s="28">
        <f t="shared" si="54"/>
        <v>0</v>
      </c>
      <c r="AQ160" s="28">
        <f t="shared" si="54"/>
        <v>0</v>
      </c>
      <c r="AR160" s="28">
        <f t="shared" si="54"/>
        <v>0</v>
      </c>
      <c r="AS160" s="28">
        <f t="shared" si="54"/>
        <v>0</v>
      </c>
      <c r="AT160" s="28">
        <f t="shared" si="54"/>
        <v>0</v>
      </c>
      <c r="AU160" s="28">
        <f t="shared" si="54"/>
        <v>0</v>
      </c>
    </row>
    <row r="161" spans="2:47" hidden="1" outlineLevel="1">
      <c r="B161" s="25">
        <v>2052</v>
      </c>
      <c r="C161" s="28">
        <v>1526.9590671885192</v>
      </c>
      <c r="D161" s="28">
        <f t="shared" si="51"/>
        <v>0</v>
      </c>
      <c r="E161" s="28">
        <f t="shared" si="51"/>
        <v>0</v>
      </c>
      <c r="F161" s="28">
        <f t="shared" si="51"/>
        <v>0</v>
      </c>
      <c r="G161" s="28">
        <f t="shared" si="51"/>
        <v>0</v>
      </c>
      <c r="H161" s="28">
        <f t="shared" si="51"/>
        <v>0</v>
      </c>
      <c r="I161" s="28">
        <f t="shared" si="51"/>
        <v>0</v>
      </c>
      <c r="J161" s="28">
        <f t="shared" si="51"/>
        <v>0</v>
      </c>
      <c r="K161" s="28">
        <f t="shared" si="51"/>
        <v>0</v>
      </c>
      <c r="L161" s="28">
        <f t="shared" si="51"/>
        <v>0</v>
      </c>
      <c r="M161" s="28">
        <f t="shared" si="51"/>
        <v>0</v>
      </c>
      <c r="N161" s="28">
        <f t="shared" si="52"/>
        <v>0</v>
      </c>
      <c r="O161" s="28">
        <f t="shared" si="52"/>
        <v>0</v>
      </c>
      <c r="P161" s="28">
        <f t="shared" si="52"/>
        <v>0</v>
      </c>
      <c r="Q161" s="28">
        <f t="shared" si="52"/>
        <v>0</v>
      </c>
      <c r="R161" s="28">
        <f t="shared" si="52"/>
        <v>0</v>
      </c>
      <c r="S161" s="28">
        <f t="shared" si="52"/>
        <v>0</v>
      </c>
      <c r="T161" s="28">
        <f t="shared" si="52"/>
        <v>0</v>
      </c>
      <c r="U161" s="28">
        <f t="shared" si="52"/>
        <v>0</v>
      </c>
      <c r="V161" s="28">
        <f t="shared" si="52"/>
        <v>0</v>
      </c>
      <c r="W161" s="28">
        <f t="shared" si="52"/>
        <v>0</v>
      </c>
      <c r="X161" s="28">
        <f t="shared" si="53"/>
        <v>0</v>
      </c>
      <c r="Y161" s="28">
        <f t="shared" si="53"/>
        <v>0</v>
      </c>
      <c r="Z161" s="28">
        <f t="shared" si="53"/>
        <v>0</v>
      </c>
      <c r="AA161" s="28">
        <f t="shared" si="53"/>
        <v>0</v>
      </c>
      <c r="AB161" s="28">
        <f t="shared" si="53"/>
        <v>0</v>
      </c>
      <c r="AC161" s="28">
        <f t="shared" si="53"/>
        <v>0</v>
      </c>
      <c r="AD161" s="28">
        <f t="shared" si="53"/>
        <v>0</v>
      </c>
      <c r="AE161" s="28">
        <f t="shared" si="53"/>
        <v>0</v>
      </c>
      <c r="AF161" s="28">
        <f t="shared" si="53"/>
        <v>0</v>
      </c>
      <c r="AG161" s="28">
        <f t="shared" si="53"/>
        <v>0</v>
      </c>
      <c r="AH161" s="28">
        <f t="shared" si="54"/>
        <v>0</v>
      </c>
      <c r="AI161" s="28">
        <f t="shared" si="54"/>
        <v>0</v>
      </c>
      <c r="AJ161" s="28">
        <f t="shared" si="54"/>
        <v>0</v>
      </c>
      <c r="AK161" s="28">
        <f t="shared" si="54"/>
        <v>0</v>
      </c>
      <c r="AL161" s="28">
        <f t="shared" si="54"/>
        <v>0</v>
      </c>
      <c r="AM161" s="28">
        <f t="shared" si="54"/>
        <v>1526.9590671885192</v>
      </c>
      <c r="AN161" s="28">
        <f t="shared" si="54"/>
        <v>0</v>
      </c>
      <c r="AO161" s="28">
        <f t="shared" si="54"/>
        <v>0</v>
      </c>
      <c r="AP161" s="28">
        <f t="shared" si="54"/>
        <v>0</v>
      </c>
      <c r="AQ161" s="28">
        <f t="shared" si="54"/>
        <v>0</v>
      </c>
      <c r="AR161" s="28">
        <f t="shared" si="54"/>
        <v>0</v>
      </c>
      <c r="AS161" s="28">
        <f t="shared" si="54"/>
        <v>0</v>
      </c>
      <c r="AT161" s="28">
        <f t="shared" si="54"/>
        <v>0</v>
      </c>
      <c r="AU161" s="28">
        <f t="shared" si="54"/>
        <v>0</v>
      </c>
    </row>
    <row r="162" spans="2:47" hidden="1" outlineLevel="1">
      <c r="B162" s="25">
        <v>2053</v>
      </c>
      <c r="C162" s="28">
        <v>1615.530658838878</v>
      </c>
      <c r="D162" s="28">
        <f t="shared" si="51"/>
        <v>0</v>
      </c>
      <c r="E162" s="28">
        <f t="shared" si="51"/>
        <v>0</v>
      </c>
      <c r="F162" s="28">
        <f t="shared" si="51"/>
        <v>0</v>
      </c>
      <c r="G162" s="28">
        <f t="shared" si="51"/>
        <v>0</v>
      </c>
      <c r="H162" s="28">
        <f t="shared" si="51"/>
        <v>0</v>
      </c>
      <c r="I162" s="28">
        <f t="shared" si="51"/>
        <v>0</v>
      </c>
      <c r="J162" s="28">
        <f t="shared" si="51"/>
        <v>0</v>
      </c>
      <c r="K162" s="28">
        <f t="shared" si="51"/>
        <v>0</v>
      </c>
      <c r="L162" s="28">
        <f t="shared" si="51"/>
        <v>0</v>
      </c>
      <c r="M162" s="28">
        <f t="shared" si="51"/>
        <v>0</v>
      </c>
      <c r="N162" s="28">
        <f t="shared" si="52"/>
        <v>0</v>
      </c>
      <c r="O162" s="28">
        <f t="shared" si="52"/>
        <v>0</v>
      </c>
      <c r="P162" s="28">
        <f t="shared" si="52"/>
        <v>0</v>
      </c>
      <c r="Q162" s="28">
        <f t="shared" si="52"/>
        <v>0</v>
      </c>
      <c r="R162" s="28">
        <f t="shared" si="52"/>
        <v>0</v>
      </c>
      <c r="S162" s="28">
        <f t="shared" si="52"/>
        <v>0</v>
      </c>
      <c r="T162" s="28">
        <f t="shared" si="52"/>
        <v>0</v>
      </c>
      <c r="U162" s="28">
        <f t="shared" si="52"/>
        <v>0</v>
      </c>
      <c r="V162" s="28">
        <f t="shared" si="52"/>
        <v>0</v>
      </c>
      <c r="W162" s="28">
        <f t="shared" si="52"/>
        <v>0</v>
      </c>
      <c r="X162" s="28">
        <f t="shared" si="53"/>
        <v>0</v>
      </c>
      <c r="Y162" s="28">
        <f t="shared" si="53"/>
        <v>0</v>
      </c>
      <c r="Z162" s="28">
        <f t="shared" si="53"/>
        <v>0</v>
      </c>
      <c r="AA162" s="28">
        <f t="shared" si="53"/>
        <v>0</v>
      </c>
      <c r="AB162" s="28">
        <f t="shared" si="53"/>
        <v>0</v>
      </c>
      <c r="AC162" s="28">
        <f t="shared" si="53"/>
        <v>0</v>
      </c>
      <c r="AD162" s="28">
        <f t="shared" si="53"/>
        <v>0</v>
      </c>
      <c r="AE162" s="28">
        <f t="shared" si="53"/>
        <v>0</v>
      </c>
      <c r="AF162" s="28">
        <f t="shared" si="53"/>
        <v>0</v>
      </c>
      <c r="AG162" s="28">
        <f t="shared" si="53"/>
        <v>0</v>
      </c>
      <c r="AH162" s="28">
        <f t="shared" si="54"/>
        <v>0</v>
      </c>
      <c r="AI162" s="28">
        <f t="shared" si="54"/>
        <v>0</v>
      </c>
      <c r="AJ162" s="28">
        <f t="shared" si="54"/>
        <v>0</v>
      </c>
      <c r="AK162" s="28">
        <f t="shared" si="54"/>
        <v>0</v>
      </c>
      <c r="AL162" s="28">
        <f t="shared" si="54"/>
        <v>0</v>
      </c>
      <c r="AM162" s="28">
        <f t="shared" si="54"/>
        <v>0</v>
      </c>
      <c r="AN162" s="28">
        <f t="shared" si="54"/>
        <v>1615.530658838878</v>
      </c>
      <c r="AO162" s="28">
        <f t="shared" si="54"/>
        <v>0</v>
      </c>
      <c r="AP162" s="28">
        <f t="shared" si="54"/>
        <v>0</v>
      </c>
      <c r="AQ162" s="28">
        <f t="shared" si="54"/>
        <v>0</v>
      </c>
      <c r="AR162" s="28">
        <f t="shared" si="54"/>
        <v>0</v>
      </c>
      <c r="AS162" s="28">
        <f t="shared" si="54"/>
        <v>0</v>
      </c>
      <c r="AT162" s="28">
        <f t="shared" si="54"/>
        <v>0</v>
      </c>
      <c r="AU162" s="28">
        <f t="shared" si="54"/>
        <v>0</v>
      </c>
    </row>
    <row r="163" spans="2:47" hidden="1" outlineLevel="1">
      <c r="B163" s="25">
        <v>2054</v>
      </c>
      <c r="C163" s="28">
        <v>1697.2744618395304</v>
      </c>
      <c r="D163" s="28">
        <f t="shared" si="51"/>
        <v>0</v>
      </c>
      <c r="E163" s="28">
        <f t="shared" si="51"/>
        <v>0</v>
      </c>
      <c r="F163" s="28">
        <f t="shared" si="51"/>
        <v>0</v>
      </c>
      <c r="G163" s="28">
        <f t="shared" si="51"/>
        <v>0</v>
      </c>
      <c r="H163" s="28">
        <f t="shared" si="51"/>
        <v>0</v>
      </c>
      <c r="I163" s="28">
        <f t="shared" si="51"/>
        <v>0</v>
      </c>
      <c r="J163" s="28">
        <f t="shared" si="51"/>
        <v>0</v>
      </c>
      <c r="K163" s="28">
        <f t="shared" si="51"/>
        <v>0</v>
      </c>
      <c r="L163" s="28">
        <f t="shared" si="51"/>
        <v>0</v>
      </c>
      <c r="M163" s="28">
        <f t="shared" si="51"/>
        <v>0</v>
      </c>
      <c r="N163" s="28">
        <f t="shared" si="52"/>
        <v>0</v>
      </c>
      <c r="O163" s="28">
        <f t="shared" si="52"/>
        <v>0</v>
      </c>
      <c r="P163" s="28">
        <f t="shared" si="52"/>
        <v>0</v>
      </c>
      <c r="Q163" s="28">
        <f t="shared" si="52"/>
        <v>0</v>
      </c>
      <c r="R163" s="28">
        <f t="shared" si="52"/>
        <v>0</v>
      </c>
      <c r="S163" s="28">
        <f t="shared" si="52"/>
        <v>0</v>
      </c>
      <c r="T163" s="28">
        <f t="shared" si="52"/>
        <v>0</v>
      </c>
      <c r="U163" s="28">
        <f t="shared" si="52"/>
        <v>0</v>
      </c>
      <c r="V163" s="28">
        <f t="shared" si="52"/>
        <v>0</v>
      </c>
      <c r="W163" s="28">
        <f t="shared" si="52"/>
        <v>0</v>
      </c>
      <c r="X163" s="28">
        <f t="shared" si="53"/>
        <v>0</v>
      </c>
      <c r="Y163" s="28">
        <f t="shared" si="53"/>
        <v>0</v>
      </c>
      <c r="Z163" s="28">
        <f t="shared" si="53"/>
        <v>0</v>
      </c>
      <c r="AA163" s="28">
        <f t="shared" si="53"/>
        <v>0</v>
      </c>
      <c r="AB163" s="28">
        <f t="shared" si="53"/>
        <v>0</v>
      </c>
      <c r="AC163" s="28">
        <f t="shared" si="53"/>
        <v>0</v>
      </c>
      <c r="AD163" s="28">
        <f t="shared" si="53"/>
        <v>0</v>
      </c>
      <c r="AE163" s="28">
        <f t="shared" si="53"/>
        <v>0</v>
      </c>
      <c r="AF163" s="28">
        <f t="shared" si="53"/>
        <v>0</v>
      </c>
      <c r="AG163" s="28">
        <f t="shared" si="53"/>
        <v>0</v>
      </c>
      <c r="AH163" s="28">
        <f t="shared" si="54"/>
        <v>0</v>
      </c>
      <c r="AI163" s="28">
        <f t="shared" si="54"/>
        <v>0</v>
      </c>
      <c r="AJ163" s="28">
        <f t="shared" si="54"/>
        <v>0</v>
      </c>
      <c r="AK163" s="28">
        <f t="shared" si="54"/>
        <v>0</v>
      </c>
      <c r="AL163" s="28">
        <f t="shared" si="54"/>
        <v>0</v>
      </c>
      <c r="AM163" s="28">
        <f t="shared" si="54"/>
        <v>0</v>
      </c>
      <c r="AN163" s="28">
        <f t="shared" si="54"/>
        <v>0</v>
      </c>
      <c r="AO163" s="28">
        <f t="shared" si="54"/>
        <v>1697.2744618395304</v>
      </c>
      <c r="AP163" s="28">
        <f t="shared" si="54"/>
        <v>0</v>
      </c>
      <c r="AQ163" s="28">
        <f t="shared" si="54"/>
        <v>0</v>
      </c>
      <c r="AR163" s="28">
        <f t="shared" si="54"/>
        <v>0</v>
      </c>
      <c r="AS163" s="28">
        <f t="shared" si="54"/>
        <v>0</v>
      </c>
      <c r="AT163" s="28">
        <f t="shared" si="54"/>
        <v>0</v>
      </c>
      <c r="AU163" s="28">
        <f t="shared" si="54"/>
        <v>0</v>
      </c>
    </row>
    <row r="164" spans="2:47" hidden="1" outlineLevel="1">
      <c r="B164" s="25">
        <v>2055</v>
      </c>
      <c r="C164" s="28">
        <v>1787.9323222439662</v>
      </c>
      <c r="D164" s="28">
        <f t="shared" si="51"/>
        <v>0</v>
      </c>
      <c r="E164" s="28">
        <f t="shared" si="51"/>
        <v>0</v>
      </c>
      <c r="F164" s="28">
        <f t="shared" si="51"/>
        <v>0</v>
      </c>
      <c r="G164" s="28">
        <f t="shared" si="51"/>
        <v>0</v>
      </c>
      <c r="H164" s="28">
        <f t="shared" si="51"/>
        <v>0</v>
      </c>
      <c r="I164" s="28">
        <f t="shared" si="51"/>
        <v>0</v>
      </c>
      <c r="J164" s="28">
        <f t="shared" si="51"/>
        <v>0</v>
      </c>
      <c r="K164" s="28">
        <f t="shared" si="51"/>
        <v>0</v>
      </c>
      <c r="L164" s="28">
        <f t="shared" si="51"/>
        <v>0</v>
      </c>
      <c r="M164" s="28">
        <f t="shared" si="51"/>
        <v>0</v>
      </c>
      <c r="N164" s="28">
        <f t="shared" si="52"/>
        <v>0</v>
      </c>
      <c r="O164" s="28">
        <f t="shared" si="52"/>
        <v>0</v>
      </c>
      <c r="P164" s="28">
        <f t="shared" si="52"/>
        <v>0</v>
      </c>
      <c r="Q164" s="28">
        <f t="shared" si="52"/>
        <v>0</v>
      </c>
      <c r="R164" s="28">
        <f t="shared" si="52"/>
        <v>0</v>
      </c>
      <c r="S164" s="28">
        <f t="shared" si="52"/>
        <v>0</v>
      </c>
      <c r="T164" s="28">
        <f t="shared" si="52"/>
        <v>0</v>
      </c>
      <c r="U164" s="28">
        <f t="shared" si="52"/>
        <v>0</v>
      </c>
      <c r="V164" s="28">
        <f t="shared" si="52"/>
        <v>0</v>
      </c>
      <c r="W164" s="28">
        <f t="shared" si="52"/>
        <v>0</v>
      </c>
      <c r="X164" s="28">
        <f t="shared" si="53"/>
        <v>0</v>
      </c>
      <c r="Y164" s="28">
        <f t="shared" si="53"/>
        <v>0</v>
      </c>
      <c r="Z164" s="28">
        <f t="shared" si="53"/>
        <v>0</v>
      </c>
      <c r="AA164" s="28">
        <f t="shared" si="53"/>
        <v>0</v>
      </c>
      <c r="AB164" s="28">
        <f t="shared" si="53"/>
        <v>0</v>
      </c>
      <c r="AC164" s="28">
        <f t="shared" si="53"/>
        <v>0</v>
      </c>
      <c r="AD164" s="28">
        <f t="shared" si="53"/>
        <v>0</v>
      </c>
      <c r="AE164" s="28">
        <f t="shared" si="53"/>
        <v>0</v>
      </c>
      <c r="AF164" s="28">
        <f t="shared" si="53"/>
        <v>0</v>
      </c>
      <c r="AG164" s="28">
        <f t="shared" si="53"/>
        <v>0</v>
      </c>
      <c r="AH164" s="28">
        <f t="shared" si="54"/>
        <v>0</v>
      </c>
      <c r="AI164" s="28">
        <f t="shared" si="54"/>
        <v>0</v>
      </c>
      <c r="AJ164" s="28">
        <f t="shared" si="54"/>
        <v>0</v>
      </c>
      <c r="AK164" s="28">
        <f t="shared" si="54"/>
        <v>0</v>
      </c>
      <c r="AL164" s="28">
        <f t="shared" si="54"/>
        <v>0</v>
      </c>
      <c r="AM164" s="28">
        <f t="shared" si="54"/>
        <v>0</v>
      </c>
      <c r="AN164" s="28">
        <f t="shared" si="54"/>
        <v>0</v>
      </c>
      <c r="AO164" s="28">
        <f t="shared" si="54"/>
        <v>0</v>
      </c>
      <c r="AP164" s="28">
        <f t="shared" si="54"/>
        <v>1787.9323222439662</v>
      </c>
      <c r="AQ164" s="28">
        <f t="shared" si="54"/>
        <v>0</v>
      </c>
      <c r="AR164" s="28">
        <f t="shared" si="54"/>
        <v>0</v>
      </c>
      <c r="AS164" s="28">
        <f t="shared" si="54"/>
        <v>0</v>
      </c>
      <c r="AT164" s="28">
        <f t="shared" si="54"/>
        <v>0</v>
      </c>
      <c r="AU164" s="28">
        <f t="shared" si="54"/>
        <v>0</v>
      </c>
    </row>
    <row r="165" spans="2:47" hidden="1" outlineLevel="1">
      <c r="B165" s="25">
        <v>2056</v>
      </c>
      <c r="C165" s="28">
        <v>1861.9000326157861</v>
      </c>
      <c r="D165" s="28">
        <f t="shared" si="51"/>
        <v>0</v>
      </c>
      <c r="E165" s="28">
        <f t="shared" si="51"/>
        <v>0</v>
      </c>
      <c r="F165" s="28">
        <f t="shared" si="51"/>
        <v>0</v>
      </c>
      <c r="G165" s="28">
        <f t="shared" si="51"/>
        <v>0</v>
      </c>
      <c r="H165" s="28">
        <f t="shared" si="51"/>
        <v>0</v>
      </c>
      <c r="I165" s="28">
        <f t="shared" si="51"/>
        <v>0</v>
      </c>
      <c r="J165" s="28">
        <f t="shared" si="51"/>
        <v>0</v>
      </c>
      <c r="K165" s="28">
        <f t="shared" si="51"/>
        <v>0</v>
      </c>
      <c r="L165" s="28">
        <f t="shared" si="51"/>
        <v>0</v>
      </c>
      <c r="M165" s="28">
        <f t="shared" si="51"/>
        <v>0</v>
      </c>
      <c r="N165" s="28">
        <f t="shared" si="52"/>
        <v>0</v>
      </c>
      <c r="O165" s="28">
        <f t="shared" si="52"/>
        <v>0</v>
      </c>
      <c r="P165" s="28">
        <f t="shared" si="52"/>
        <v>0</v>
      </c>
      <c r="Q165" s="28">
        <f t="shared" si="52"/>
        <v>0</v>
      </c>
      <c r="R165" s="28">
        <f t="shared" si="52"/>
        <v>0</v>
      </c>
      <c r="S165" s="28">
        <f t="shared" si="52"/>
        <v>0</v>
      </c>
      <c r="T165" s="28">
        <f t="shared" si="52"/>
        <v>0</v>
      </c>
      <c r="U165" s="28">
        <f t="shared" si="52"/>
        <v>0</v>
      </c>
      <c r="V165" s="28">
        <f t="shared" si="52"/>
        <v>0</v>
      </c>
      <c r="W165" s="28">
        <f t="shared" si="52"/>
        <v>0</v>
      </c>
      <c r="X165" s="28">
        <f t="shared" si="53"/>
        <v>0</v>
      </c>
      <c r="Y165" s="28">
        <f t="shared" si="53"/>
        <v>0</v>
      </c>
      <c r="Z165" s="28">
        <f t="shared" si="53"/>
        <v>0</v>
      </c>
      <c r="AA165" s="28">
        <f t="shared" si="53"/>
        <v>0</v>
      </c>
      <c r="AB165" s="28">
        <f t="shared" si="53"/>
        <v>0</v>
      </c>
      <c r="AC165" s="28">
        <f t="shared" si="53"/>
        <v>0</v>
      </c>
      <c r="AD165" s="28">
        <f t="shared" si="53"/>
        <v>0</v>
      </c>
      <c r="AE165" s="28">
        <f t="shared" si="53"/>
        <v>0</v>
      </c>
      <c r="AF165" s="28">
        <f t="shared" si="53"/>
        <v>0</v>
      </c>
      <c r="AG165" s="28">
        <f t="shared" si="53"/>
        <v>0</v>
      </c>
      <c r="AH165" s="28">
        <f t="shared" si="54"/>
        <v>0</v>
      </c>
      <c r="AI165" s="28">
        <f t="shared" si="54"/>
        <v>0</v>
      </c>
      <c r="AJ165" s="28">
        <f t="shared" si="54"/>
        <v>0</v>
      </c>
      <c r="AK165" s="28">
        <f t="shared" si="54"/>
        <v>0</v>
      </c>
      <c r="AL165" s="28">
        <f t="shared" si="54"/>
        <v>0</v>
      </c>
      <c r="AM165" s="28">
        <f t="shared" si="54"/>
        <v>0</v>
      </c>
      <c r="AN165" s="28">
        <f t="shared" si="54"/>
        <v>0</v>
      </c>
      <c r="AO165" s="28">
        <f t="shared" si="54"/>
        <v>0</v>
      </c>
      <c r="AP165" s="28">
        <f t="shared" si="54"/>
        <v>0</v>
      </c>
      <c r="AQ165" s="28">
        <f t="shared" si="54"/>
        <v>1861.9000326157861</v>
      </c>
      <c r="AR165" s="28">
        <f t="shared" si="54"/>
        <v>0</v>
      </c>
      <c r="AS165" s="28">
        <f t="shared" si="54"/>
        <v>0</v>
      </c>
      <c r="AT165" s="28">
        <f t="shared" si="54"/>
        <v>0</v>
      </c>
      <c r="AU165" s="28">
        <f t="shared" si="54"/>
        <v>0</v>
      </c>
    </row>
    <row r="166" spans="2:47" hidden="1" outlineLevel="1">
      <c r="B166" s="25">
        <v>2057</v>
      </c>
      <c r="C166" s="28">
        <v>1974.3688845401175</v>
      </c>
      <c r="D166" s="28">
        <f t="shared" si="51"/>
        <v>0</v>
      </c>
      <c r="E166" s="28">
        <f t="shared" si="51"/>
        <v>0</v>
      </c>
      <c r="F166" s="28">
        <f t="shared" si="51"/>
        <v>0</v>
      </c>
      <c r="G166" s="28">
        <f t="shared" si="51"/>
        <v>0</v>
      </c>
      <c r="H166" s="28">
        <f t="shared" si="51"/>
        <v>0</v>
      </c>
      <c r="I166" s="28">
        <f t="shared" si="51"/>
        <v>0</v>
      </c>
      <c r="J166" s="28">
        <f t="shared" si="51"/>
        <v>0</v>
      </c>
      <c r="K166" s="28">
        <f t="shared" si="51"/>
        <v>0</v>
      </c>
      <c r="L166" s="28">
        <f t="shared" si="51"/>
        <v>0</v>
      </c>
      <c r="M166" s="28">
        <f t="shared" si="51"/>
        <v>0</v>
      </c>
      <c r="N166" s="28">
        <f t="shared" si="52"/>
        <v>0</v>
      </c>
      <c r="O166" s="28">
        <f t="shared" si="52"/>
        <v>0</v>
      </c>
      <c r="P166" s="28">
        <f t="shared" si="52"/>
        <v>0</v>
      </c>
      <c r="Q166" s="28">
        <f t="shared" si="52"/>
        <v>0</v>
      </c>
      <c r="R166" s="28">
        <f t="shared" si="52"/>
        <v>0</v>
      </c>
      <c r="S166" s="28">
        <f t="shared" si="52"/>
        <v>0</v>
      </c>
      <c r="T166" s="28">
        <f t="shared" si="52"/>
        <v>0</v>
      </c>
      <c r="U166" s="28">
        <f t="shared" si="52"/>
        <v>0</v>
      </c>
      <c r="V166" s="28">
        <f t="shared" si="52"/>
        <v>0</v>
      </c>
      <c r="W166" s="28">
        <f t="shared" si="52"/>
        <v>0</v>
      </c>
      <c r="X166" s="28">
        <f t="shared" si="53"/>
        <v>0</v>
      </c>
      <c r="Y166" s="28">
        <f t="shared" si="53"/>
        <v>0</v>
      </c>
      <c r="Z166" s="28">
        <f t="shared" si="53"/>
        <v>0</v>
      </c>
      <c r="AA166" s="28">
        <f t="shared" si="53"/>
        <v>0</v>
      </c>
      <c r="AB166" s="28">
        <f t="shared" si="53"/>
        <v>0</v>
      </c>
      <c r="AC166" s="28">
        <f t="shared" si="53"/>
        <v>0</v>
      </c>
      <c r="AD166" s="28">
        <f t="shared" si="53"/>
        <v>0</v>
      </c>
      <c r="AE166" s="28">
        <f t="shared" si="53"/>
        <v>0</v>
      </c>
      <c r="AF166" s="28">
        <f t="shared" si="53"/>
        <v>0</v>
      </c>
      <c r="AG166" s="28">
        <f t="shared" si="53"/>
        <v>0</v>
      </c>
      <c r="AH166" s="28">
        <f t="shared" si="54"/>
        <v>0</v>
      </c>
      <c r="AI166" s="28">
        <f t="shared" si="54"/>
        <v>0</v>
      </c>
      <c r="AJ166" s="28">
        <f t="shared" si="54"/>
        <v>0</v>
      </c>
      <c r="AK166" s="28">
        <f t="shared" si="54"/>
        <v>0</v>
      </c>
      <c r="AL166" s="28">
        <f t="shared" si="54"/>
        <v>0</v>
      </c>
      <c r="AM166" s="28">
        <f t="shared" si="54"/>
        <v>0</v>
      </c>
      <c r="AN166" s="28">
        <f t="shared" si="54"/>
        <v>0</v>
      </c>
      <c r="AO166" s="28">
        <f t="shared" si="54"/>
        <v>0</v>
      </c>
      <c r="AP166" s="28">
        <f t="shared" si="54"/>
        <v>0</v>
      </c>
      <c r="AQ166" s="28">
        <f t="shared" si="54"/>
        <v>0</v>
      </c>
      <c r="AR166" s="28">
        <f t="shared" si="54"/>
        <v>1974.3688845401175</v>
      </c>
      <c r="AS166" s="28">
        <f t="shared" si="54"/>
        <v>0</v>
      </c>
      <c r="AT166" s="28">
        <f t="shared" si="54"/>
        <v>0</v>
      </c>
      <c r="AU166" s="28">
        <f t="shared" si="54"/>
        <v>0</v>
      </c>
    </row>
    <row r="167" spans="2:47" hidden="1" outlineLevel="1">
      <c r="B167" s="25">
        <v>2058</v>
      </c>
      <c r="C167" s="28">
        <v>2070.1475864318331</v>
      </c>
      <c r="D167" s="28">
        <f t="shared" si="51"/>
        <v>0</v>
      </c>
      <c r="E167" s="28">
        <f t="shared" si="51"/>
        <v>0</v>
      </c>
      <c r="F167" s="28">
        <f t="shared" si="51"/>
        <v>0</v>
      </c>
      <c r="G167" s="28">
        <f t="shared" si="51"/>
        <v>0</v>
      </c>
      <c r="H167" s="28">
        <f t="shared" si="51"/>
        <v>0</v>
      </c>
      <c r="I167" s="28">
        <f t="shared" si="51"/>
        <v>0</v>
      </c>
      <c r="J167" s="28">
        <f t="shared" si="51"/>
        <v>0</v>
      </c>
      <c r="K167" s="28">
        <f t="shared" si="51"/>
        <v>0</v>
      </c>
      <c r="L167" s="28">
        <f t="shared" si="51"/>
        <v>0</v>
      </c>
      <c r="M167" s="28">
        <f t="shared" si="51"/>
        <v>0</v>
      </c>
      <c r="N167" s="28">
        <f t="shared" si="52"/>
        <v>0</v>
      </c>
      <c r="O167" s="28">
        <f t="shared" si="52"/>
        <v>0</v>
      </c>
      <c r="P167" s="28">
        <f t="shared" si="52"/>
        <v>0</v>
      </c>
      <c r="Q167" s="28">
        <f t="shared" si="52"/>
        <v>0</v>
      </c>
      <c r="R167" s="28">
        <f t="shared" si="52"/>
        <v>0</v>
      </c>
      <c r="S167" s="28">
        <f t="shared" si="52"/>
        <v>0</v>
      </c>
      <c r="T167" s="28">
        <f t="shared" si="52"/>
        <v>0</v>
      </c>
      <c r="U167" s="28">
        <f t="shared" si="52"/>
        <v>0</v>
      </c>
      <c r="V167" s="28">
        <f t="shared" si="52"/>
        <v>0</v>
      </c>
      <c r="W167" s="28">
        <f t="shared" si="52"/>
        <v>0</v>
      </c>
      <c r="X167" s="28">
        <f t="shared" si="53"/>
        <v>0</v>
      </c>
      <c r="Y167" s="28">
        <f t="shared" si="53"/>
        <v>0</v>
      </c>
      <c r="Z167" s="28">
        <f t="shared" si="53"/>
        <v>0</v>
      </c>
      <c r="AA167" s="28">
        <f t="shared" si="53"/>
        <v>0</v>
      </c>
      <c r="AB167" s="28">
        <f t="shared" si="53"/>
        <v>0</v>
      </c>
      <c r="AC167" s="28">
        <f t="shared" si="53"/>
        <v>0</v>
      </c>
      <c r="AD167" s="28">
        <f t="shared" si="53"/>
        <v>0</v>
      </c>
      <c r="AE167" s="28">
        <f t="shared" si="53"/>
        <v>0</v>
      </c>
      <c r="AF167" s="28">
        <f t="shared" si="53"/>
        <v>0</v>
      </c>
      <c r="AG167" s="28">
        <f t="shared" si="53"/>
        <v>0</v>
      </c>
      <c r="AH167" s="28">
        <f t="shared" si="54"/>
        <v>0</v>
      </c>
      <c r="AI167" s="28">
        <f t="shared" si="54"/>
        <v>0</v>
      </c>
      <c r="AJ167" s="28">
        <f t="shared" si="54"/>
        <v>0</v>
      </c>
      <c r="AK167" s="28">
        <f t="shared" si="54"/>
        <v>0</v>
      </c>
      <c r="AL167" s="28">
        <f t="shared" si="54"/>
        <v>0</v>
      </c>
      <c r="AM167" s="28">
        <f t="shared" si="54"/>
        <v>0</v>
      </c>
      <c r="AN167" s="28">
        <f t="shared" si="54"/>
        <v>0</v>
      </c>
      <c r="AO167" s="28">
        <f t="shared" si="54"/>
        <v>0</v>
      </c>
      <c r="AP167" s="28">
        <f t="shared" si="54"/>
        <v>0</v>
      </c>
      <c r="AQ167" s="28">
        <f t="shared" si="54"/>
        <v>0</v>
      </c>
      <c r="AR167" s="28">
        <f t="shared" si="54"/>
        <v>0</v>
      </c>
      <c r="AS167" s="28">
        <f t="shared" si="54"/>
        <v>2070.1475864318331</v>
      </c>
      <c r="AT167" s="28">
        <f t="shared" si="54"/>
        <v>0</v>
      </c>
      <c r="AU167" s="28">
        <f t="shared" si="54"/>
        <v>0</v>
      </c>
    </row>
    <row r="168" spans="2:47" hidden="1" outlineLevel="1">
      <c r="B168" s="25">
        <v>2059</v>
      </c>
      <c r="C168" s="28">
        <v>2157.5812133072409</v>
      </c>
      <c r="D168" s="28">
        <f t="shared" si="51"/>
        <v>0</v>
      </c>
      <c r="E168" s="28">
        <f t="shared" si="51"/>
        <v>0</v>
      </c>
      <c r="F168" s="28">
        <f t="shared" si="51"/>
        <v>0</v>
      </c>
      <c r="G168" s="28">
        <f t="shared" si="51"/>
        <v>0</v>
      </c>
      <c r="H168" s="28">
        <f t="shared" si="51"/>
        <v>0</v>
      </c>
      <c r="I168" s="28">
        <f t="shared" si="51"/>
        <v>0</v>
      </c>
      <c r="J168" s="28">
        <f t="shared" si="51"/>
        <v>0</v>
      </c>
      <c r="K168" s="28">
        <f t="shared" si="51"/>
        <v>0</v>
      </c>
      <c r="L168" s="28">
        <f t="shared" si="51"/>
        <v>0</v>
      </c>
      <c r="M168" s="28">
        <f t="shared" si="51"/>
        <v>0</v>
      </c>
      <c r="N168" s="28">
        <f t="shared" si="52"/>
        <v>0</v>
      </c>
      <c r="O168" s="28">
        <f t="shared" si="52"/>
        <v>0</v>
      </c>
      <c r="P168" s="28">
        <f t="shared" si="52"/>
        <v>0</v>
      </c>
      <c r="Q168" s="28">
        <f t="shared" si="52"/>
        <v>0</v>
      </c>
      <c r="R168" s="28">
        <f t="shared" si="52"/>
        <v>0</v>
      </c>
      <c r="S168" s="28">
        <f t="shared" si="52"/>
        <v>0</v>
      </c>
      <c r="T168" s="28">
        <f t="shared" si="52"/>
        <v>0</v>
      </c>
      <c r="U168" s="28">
        <f t="shared" si="52"/>
        <v>0</v>
      </c>
      <c r="V168" s="28">
        <f t="shared" si="52"/>
        <v>0</v>
      </c>
      <c r="W168" s="28">
        <f t="shared" si="52"/>
        <v>0</v>
      </c>
      <c r="X168" s="28">
        <f t="shared" si="53"/>
        <v>0</v>
      </c>
      <c r="Y168" s="28">
        <f t="shared" si="53"/>
        <v>0</v>
      </c>
      <c r="Z168" s="28">
        <f t="shared" si="53"/>
        <v>0</v>
      </c>
      <c r="AA168" s="28">
        <f t="shared" si="53"/>
        <v>0</v>
      </c>
      <c r="AB168" s="28">
        <f t="shared" si="53"/>
        <v>0</v>
      </c>
      <c r="AC168" s="28">
        <f t="shared" si="53"/>
        <v>0</v>
      </c>
      <c r="AD168" s="28">
        <f t="shared" si="53"/>
        <v>0</v>
      </c>
      <c r="AE168" s="28">
        <f t="shared" si="53"/>
        <v>0</v>
      </c>
      <c r="AF168" s="28">
        <f t="shared" si="53"/>
        <v>0</v>
      </c>
      <c r="AG168" s="28">
        <f t="shared" si="53"/>
        <v>0</v>
      </c>
      <c r="AH168" s="28">
        <f t="shared" si="54"/>
        <v>0</v>
      </c>
      <c r="AI168" s="28">
        <f t="shared" si="54"/>
        <v>0</v>
      </c>
      <c r="AJ168" s="28">
        <f t="shared" si="54"/>
        <v>0</v>
      </c>
      <c r="AK168" s="28">
        <f t="shared" si="54"/>
        <v>0</v>
      </c>
      <c r="AL168" s="28">
        <f t="shared" si="54"/>
        <v>0</v>
      </c>
      <c r="AM168" s="28">
        <f t="shared" si="54"/>
        <v>0</v>
      </c>
      <c r="AN168" s="28">
        <f t="shared" si="54"/>
        <v>0</v>
      </c>
      <c r="AO168" s="28">
        <f t="shared" si="54"/>
        <v>0</v>
      </c>
      <c r="AP168" s="28">
        <f t="shared" si="54"/>
        <v>0</v>
      </c>
      <c r="AQ168" s="28">
        <f t="shared" si="54"/>
        <v>0</v>
      </c>
      <c r="AR168" s="28">
        <f t="shared" si="54"/>
        <v>0</v>
      </c>
      <c r="AS168" s="28">
        <f t="shared" si="54"/>
        <v>0</v>
      </c>
      <c r="AT168" s="28">
        <f t="shared" si="54"/>
        <v>2157.5812133072409</v>
      </c>
      <c r="AU168" s="28">
        <f t="shared" si="54"/>
        <v>0</v>
      </c>
    </row>
    <row r="169" spans="2:47" hidden="1" outlineLevel="1">
      <c r="B169" s="25">
        <v>2060</v>
      </c>
      <c r="C169" s="28">
        <v>2251.2736464448794</v>
      </c>
      <c r="D169" s="28">
        <f t="shared" si="51"/>
        <v>0</v>
      </c>
      <c r="E169" s="28">
        <f t="shared" si="51"/>
        <v>0</v>
      </c>
      <c r="F169" s="28">
        <f t="shared" si="51"/>
        <v>0</v>
      </c>
      <c r="G169" s="28">
        <f t="shared" si="51"/>
        <v>0</v>
      </c>
      <c r="H169" s="28">
        <f t="shared" si="51"/>
        <v>0</v>
      </c>
      <c r="I169" s="28">
        <f t="shared" si="51"/>
        <v>0</v>
      </c>
      <c r="J169" s="28">
        <f t="shared" si="51"/>
        <v>0</v>
      </c>
      <c r="K169" s="28">
        <f t="shared" si="51"/>
        <v>0</v>
      </c>
      <c r="L169" s="28">
        <f t="shared" si="51"/>
        <v>0</v>
      </c>
      <c r="M169" s="28">
        <f t="shared" si="51"/>
        <v>0</v>
      </c>
      <c r="N169" s="28">
        <f t="shared" si="52"/>
        <v>0</v>
      </c>
      <c r="O169" s="28">
        <f t="shared" si="52"/>
        <v>0</v>
      </c>
      <c r="P169" s="28">
        <f t="shared" si="52"/>
        <v>0</v>
      </c>
      <c r="Q169" s="28">
        <f t="shared" si="52"/>
        <v>0</v>
      </c>
      <c r="R169" s="28">
        <f t="shared" si="52"/>
        <v>0</v>
      </c>
      <c r="S169" s="28">
        <f t="shared" si="52"/>
        <v>0</v>
      </c>
      <c r="T169" s="28">
        <f t="shared" si="52"/>
        <v>0</v>
      </c>
      <c r="U169" s="28">
        <f t="shared" si="52"/>
        <v>0</v>
      </c>
      <c r="V169" s="28">
        <f t="shared" si="52"/>
        <v>0</v>
      </c>
      <c r="W169" s="28">
        <f t="shared" si="52"/>
        <v>0</v>
      </c>
      <c r="X169" s="28">
        <f t="shared" si="53"/>
        <v>0</v>
      </c>
      <c r="Y169" s="28">
        <f t="shared" si="53"/>
        <v>0</v>
      </c>
      <c r="Z169" s="28">
        <f t="shared" si="53"/>
        <v>0</v>
      </c>
      <c r="AA169" s="28">
        <f t="shared" si="53"/>
        <v>0</v>
      </c>
      <c r="AB169" s="28">
        <f t="shared" si="53"/>
        <v>0</v>
      </c>
      <c r="AC169" s="28">
        <f t="shared" si="53"/>
        <v>0</v>
      </c>
      <c r="AD169" s="28">
        <f t="shared" si="53"/>
        <v>0</v>
      </c>
      <c r="AE169" s="28">
        <f t="shared" si="53"/>
        <v>0</v>
      </c>
      <c r="AF169" s="28">
        <f t="shared" si="53"/>
        <v>0</v>
      </c>
      <c r="AG169" s="28">
        <f t="shared" si="53"/>
        <v>0</v>
      </c>
      <c r="AH169" s="28">
        <f t="shared" si="54"/>
        <v>0</v>
      </c>
      <c r="AI169" s="28">
        <f t="shared" si="54"/>
        <v>0</v>
      </c>
      <c r="AJ169" s="28">
        <f t="shared" si="54"/>
        <v>0</v>
      </c>
      <c r="AK169" s="28">
        <f t="shared" si="54"/>
        <v>0</v>
      </c>
      <c r="AL169" s="28">
        <f t="shared" si="54"/>
        <v>0</v>
      </c>
      <c r="AM169" s="28">
        <f t="shared" si="54"/>
        <v>0</v>
      </c>
      <c r="AN169" s="28">
        <f t="shared" si="54"/>
        <v>0</v>
      </c>
      <c r="AO169" s="28">
        <f t="shared" si="54"/>
        <v>0</v>
      </c>
      <c r="AP169" s="28">
        <f t="shared" si="54"/>
        <v>0</v>
      </c>
      <c r="AQ169" s="28">
        <f t="shared" si="54"/>
        <v>0</v>
      </c>
      <c r="AR169" s="28">
        <f t="shared" si="54"/>
        <v>0</v>
      </c>
      <c r="AS169" s="28">
        <f t="shared" si="54"/>
        <v>0</v>
      </c>
      <c r="AT169" s="28">
        <f t="shared" si="54"/>
        <v>0</v>
      </c>
      <c r="AU169" s="28">
        <f t="shared" si="54"/>
        <v>2251.2736464448794</v>
      </c>
    </row>
    <row r="170" spans="2:47" collapsed="1">
      <c r="B170" s="338" t="s">
        <v>689</v>
      </c>
      <c r="C170" s="338"/>
      <c r="D170" s="30">
        <f>SUM(D126:D169)</f>
        <v>0</v>
      </c>
      <c r="E170" s="30">
        <f t="shared" ref="E170:AU170" si="55">SUM(E126:E169)</f>
        <v>0</v>
      </c>
      <c r="F170" s="30">
        <f t="shared" si="55"/>
        <v>0</v>
      </c>
      <c r="G170" s="30">
        <f t="shared" si="55"/>
        <v>0</v>
      </c>
      <c r="H170" s="30">
        <f t="shared" si="55"/>
        <v>0</v>
      </c>
      <c r="I170" s="30">
        <f t="shared" si="55"/>
        <v>0</v>
      </c>
      <c r="J170" s="30">
        <f t="shared" si="55"/>
        <v>0</v>
      </c>
      <c r="K170" s="30">
        <f t="shared" si="55"/>
        <v>0</v>
      </c>
      <c r="L170" s="30">
        <f t="shared" si="55"/>
        <v>0</v>
      </c>
      <c r="M170" s="30">
        <f t="shared" si="55"/>
        <v>0.18966079582517939</v>
      </c>
      <c r="N170" s="30">
        <f t="shared" si="55"/>
        <v>0.37932159165035878</v>
      </c>
      <c r="O170" s="30">
        <f t="shared" si="55"/>
        <v>0.94830397912589692</v>
      </c>
      <c r="P170" s="30">
        <f t="shared" si="55"/>
        <v>25.983529028049578</v>
      </c>
      <c r="Q170" s="30">
        <f t="shared" si="55"/>
        <v>162.15998043052838</v>
      </c>
      <c r="R170" s="30">
        <f t="shared" si="55"/>
        <v>189.4711350293542</v>
      </c>
      <c r="S170" s="30">
        <f t="shared" si="55"/>
        <v>220.76516634050881</v>
      </c>
      <c r="T170" s="30">
        <f t="shared" si="55"/>
        <v>263.0595238095238</v>
      </c>
      <c r="U170" s="30">
        <f t="shared" si="55"/>
        <v>308.95743639921722</v>
      </c>
      <c r="V170" s="30">
        <f t="shared" si="55"/>
        <v>356.9416177429876</v>
      </c>
      <c r="W170" s="30">
        <f t="shared" si="55"/>
        <v>407.77071102413572</v>
      </c>
      <c r="X170" s="30">
        <f t="shared" si="55"/>
        <v>459.92742987605999</v>
      </c>
      <c r="Y170" s="30">
        <f t="shared" si="55"/>
        <v>515.49804305283749</v>
      </c>
      <c r="Z170" s="30">
        <f t="shared" si="55"/>
        <v>597.6211676451403</v>
      </c>
      <c r="AA170" s="30">
        <f t="shared" si="55"/>
        <v>794.29941291585124</v>
      </c>
      <c r="AB170" s="30">
        <f t="shared" si="55"/>
        <v>883.6296477495107</v>
      </c>
      <c r="AC170" s="30">
        <f t="shared" si="55"/>
        <v>978.83936725375077</v>
      </c>
      <c r="AD170" s="30">
        <f t="shared" si="55"/>
        <v>1087.8943248532289</v>
      </c>
      <c r="AE170" s="30">
        <f t="shared" si="55"/>
        <v>1203.9667318982388</v>
      </c>
      <c r="AF170" s="30">
        <f t="shared" si="55"/>
        <v>1323.0737116764515</v>
      </c>
      <c r="AG170" s="30">
        <f t="shared" si="55"/>
        <v>1449.9567840834966</v>
      </c>
      <c r="AH170" s="30">
        <f t="shared" si="55"/>
        <v>1580.2537508153946</v>
      </c>
      <c r="AI170" s="30">
        <f t="shared" si="55"/>
        <v>1715.8612198303977</v>
      </c>
      <c r="AJ170" s="30">
        <f t="shared" si="55"/>
        <v>1874.9866275277234</v>
      </c>
      <c r="AK170" s="30">
        <f t="shared" si="55"/>
        <v>2152.460371819961</v>
      </c>
      <c r="AL170" s="30">
        <f t="shared" si="55"/>
        <v>2326.1896607958251</v>
      </c>
      <c r="AM170" s="30">
        <f t="shared" si="55"/>
        <v>2505.7984344422698</v>
      </c>
      <c r="AN170" s="30">
        <f t="shared" si="55"/>
        <v>2703.4249836921072</v>
      </c>
      <c r="AO170" s="30">
        <f t="shared" si="55"/>
        <v>2901.2411937377692</v>
      </c>
      <c r="AP170" s="30">
        <f t="shared" si="55"/>
        <v>3111.0060339204174</v>
      </c>
      <c r="AQ170" s="30">
        <f t="shared" si="55"/>
        <v>3311.8568166992827</v>
      </c>
      <c r="AR170" s="30">
        <f t="shared" si="55"/>
        <v>3554.6226353555121</v>
      </c>
      <c r="AS170" s="30">
        <f t="shared" si="55"/>
        <v>3786.0088062622308</v>
      </c>
      <c r="AT170" s="30">
        <f t="shared" si="55"/>
        <v>4032.567840834964</v>
      </c>
      <c r="AU170" s="30">
        <f t="shared" si="55"/>
        <v>4403.7340182648404</v>
      </c>
    </row>
  </sheetData>
  <mergeCells count="2">
    <mergeCell ref="B123:F123"/>
    <mergeCell ref="B170:C170"/>
  </mergeCells>
  <hyperlinks>
    <hyperlink ref="B123:F123" location="Ind_Elec_Ter!A1" display="Ir a Hoja Resumen" xr:uid="{8F9B52F3-42C6-4336-A685-A2CC9746BF6C}"/>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6B4E-AB0E-4C7D-B7D0-BA08DF28C2B9}">
  <sheetPr>
    <tabColor theme="9" tint="0.79998168889431442"/>
  </sheetPr>
  <dimension ref="B1:AU166"/>
  <sheetViews>
    <sheetView topLeftCell="A94" workbookViewId="0">
      <selection activeCell="E108" sqref="E108"/>
    </sheetView>
  </sheetViews>
  <sheetFormatPr defaultColWidth="11.42578125" defaultRowHeight="15" outlineLevelRow="1"/>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678</v>
      </c>
      <c r="C2" s="28" t="s">
        <v>498</v>
      </c>
      <c r="D2" s="28">
        <v>10463.5</v>
      </c>
      <c r="E2" s="28">
        <v>9091.1</v>
      </c>
      <c r="F2" s="28">
        <v>9719.7000000000007</v>
      </c>
      <c r="G2" s="28">
        <v>8811.2000000000007</v>
      </c>
      <c r="H2" s="28">
        <v>8239.5999999999985</v>
      </c>
      <c r="I2" s="28">
        <v>8573.5</v>
      </c>
      <c r="J2" s="28">
        <v>8543.8000000000011</v>
      </c>
      <c r="K2" s="28">
        <v>8630.7000000000007</v>
      </c>
      <c r="L2" s="28">
        <v>8712.9000000000015</v>
      </c>
      <c r="M2" s="28">
        <v>8790.6999999999989</v>
      </c>
      <c r="N2" s="28">
        <v>8847.5</v>
      </c>
      <c r="O2" s="28">
        <v>8924</v>
      </c>
      <c r="P2" s="28">
        <v>8974.6999999999989</v>
      </c>
      <c r="Q2" s="28">
        <v>9015.1999999999989</v>
      </c>
      <c r="R2" s="28">
        <v>9114.3000000000011</v>
      </c>
      <c r="S2" s="28">
        <v>9182.6</v>
      </c>
      <c r="T2" s="28">
        <v>9281.1999999999989</v>
      </c>
      <c r="U2" s="28">
        <v>9343.7999999999993</v>
      </c>
      <c r="V2" s="28">
        <v>9420.2000000000007</v>
      </c>
      <c r="W2" s="28">
        <v>9497.2999999999993</v>
      </c>
      <c r="X2" s="28">
        <v>9544.5000000000018</v>
      </c>
      <c r="Y2" s="28">
        <v>9626.2000000000025</v>
      </c>
      <c r="Z2" s="28">
        <v>9693.7000000000007</v>
      </c>
      <c r="AA2" s="28">
        <v>9729.6</v>
      </c>
      <c r="AB2" s="28">
        <v>9668.7000000000007</v>
      </c>
      <c r="AC2" s="28">
        <v>9700.9</v>
      </c>
      <c r="AD2" s="28">
        <v>9742.5000000000018</v>
      </c>
      <c r="AE2" s="28">
        <v>9787.2000000000007</v>
      </c>
      <c r="AF2" s="28">
        <v>9797.4</v>
      </c>
      <c r="AG2" s="28">
        <v>9851.9000000000015</v>
      </c>
      <c r="AH2" s="28">
        <v>9896.5</v>
      </c>
      <c r="AI2" s="28">
        <v>9942.4</v>
      </c>
      <c r="AJ2" s="28">
        <v>9929.2000000000007</v>
      </c>
      <c r="AK2" s="28">
        <v>9944.1999999999989</v>
      </c>
      <c r="AL2" s="28">
        <v>9963.7000000000007</v>
      </c>
      <c r="AM2" s="28">
        <v>9981.4</v>
      </c>
      <c r="AN2" s="28">
        <v>10006.200000000001</v>
      </c>
      <c r="AO2" s="28">
        <v>9984.5</v>
      </c>
      <c r="AP2" s="28">
        <v>10007.9</v>
      </c>
      <c r="AQ2" s="28">
        <v>10031.6</v>
      </c>
      <c r="AR2" s="28">
        <v>10040.9</v>
      </c>
      <c r="AS2" s="28">
        <v>10063.1</v>
      </c>
      <c r="AT2" s="28">
        <v>9949.7000000000007</v>
      </c>
      <c r="AU2" s="28">
        <v>9956.1</v>
      </c>
    </row>
    <row r="3" spans="2:47">
      <c r="B3" s="27" t="s">
        <v>430</v>
      </c>
      <c r="C3" s="28" t="s">
        <v>498</v>
      </c>
      <c r="D3" s="28">
        <v>3616.2000000000012</v>
      </c>
      <c r="E3" s="28">
        <v>3886.9</v>
      </c>
      <c r="F3" s="28">
        <v>3379.4</v>
      </c>
      <c r="G3" s="28">
        <v>3602.5</v>
      </c>
      <c r="H3" s="28">
        <v>3595.6</v>
      </c>
      <c r="I3" s="28">
        <v>3626.8</v>
      </c>
      <c r="J3" s="28">
        <v>3629.2</v>
      </c>
      <c r="K3" s="28">
        <v>3618.1</v>
      </c>
      <c r="L3" s="28">
        <v>3507.3</v>
      </c>
      <c r="M3" s="28">
        <v>3496.3</v>
      </c>
      <c r="N3" s="28">
        <v>3484.8</v>
      </c>
      <c r="O3" s="28">
        <v>3472.9</v>
      </c>
      <c r="P3" s="28">
        <v>3361.4</v>
      </c>
      <c r="Q3" s="28">
        <v>3349.6</v>
      </c>
      <c r="R3" s="28">
        <v>3347.5</v>
      </c>
      <c r="S3" s="28">
        <v>3345.8000000000011</v>
      </c>
      <c r="T3" s="28">
        <v>3344</v>
      </c>
      <c r="U3" s="28">
        <v>3340.8999999999992</v>
      </c>
      <c r="V3" s="28">
        <v>3338.6</v>
      </c>
      <c r="W3" s="28">
        <v>3336.1</v>
      </c>
      <c r="X3" s="28">
        <v>3232.3</v>
      </c>
      <c r="Y3" s="28">
        <v>3230.4</v>
      </c>
      <c r="Z3" s="28">
        <v>3227.3000000000011</v>
      </c>
      <c r="AA3" s="28">
        <v>3224.2</v>
      </c>
      <c r="AB3" s="28">
        <v>3219.6</v>
      </c>
      <c r="AC3" s="28">
        <v>3215.6</v>
      </c>
      <c r="AD3" s="28">
        <v>3211.2</v>
      </c>
      <c r="AE3" s="28">
        <v>3108.3999999999992</v>
      </c>
      <c r="AF3" s="28">
        <v>3105.6999999999989</v>
      </c>
      <c r="AG3" s="28">
        <v>3105.3</v>
      </c>
      <c r="AH3" s="28">
        <v>3104.1</v>
      </c>
      <c r="AI3" s="28">
        <v>3104</v>
      </c>
      <c r="AJ3" s="28">
        <v>3100.099999999999</v>
      </c>
      <c r="AK3" s="28">
        <v>3098.1</v>
      </c>
      <c r="AL3" s="28">
        <v>3096.5</v>
      </c>
      <c r="AM3" s="28">
        <v>3093.4</v>
      </c>
      <c r="AN3" s="28">
        <v>3091</v>
      </c>
      <c r="AO3" s="28">
        <v>3087.7</v>
      </c>
      <c r="AP3" s="28">
        <v>3086.1</v>
      </c>
      <c r="AQ3" s="28">
        <v>2983.6</v>
      </c>
      <c r="AR3" s="28">
        <v>2980.9999999999991</v>
      </c>
      <c r="AS3" s="28">
        <v>2980.2</v>
      </c>
      <c r="AT3" s="28">
        <v>2977.3</v>
      </c>
      <c r="AU3" s="28">
        <v>2973.7</v>
      </c>
    </row>
    <row r="4" spans="2:47">
      <c r="B4" s="27" t="s">
        <v>679</v>
      </c>
      <c r="C4" s="28" t="s">
        <v>498</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A4" s="28">
        <v>0</v>
      </c>
      <c r="AB4" s="28">
        <v>0</v>
      </c>
      <c r="AC4" s="28">
        <v>0</v>
      </c>
      <c r="AD4" s="28">
        <v>0</v>
      </c>
      <c r="AE4" s="28">
        <v>0</v>
      </c>
      <c r="AF4" s="28">
        <v>0</v>
      </c>
      <c r="AG4" s="28">
        <v>0</v>
      </c>
      <c r="AH4" s="28">
        <v>0</v>
      </c>
      <c r="AI4" s="28">
        <v>0</v>
      </c>
      <c r="AJ4" s="28">
        <v>0</v>
      </c>
      <c r="AK4" s="28">
        <v>0</v>
      </c>
      <c r="AL4" s="28">
        <v>0</v>
      </c>
      <c r="AM4" s="28">
        <v>0</v>
      </c>
      <c r="AN4" s="28">
        <v>0</v>
      </c>
      <c r="AO4" s="28">
        <v>0</v>
      </c>
      <c r="AP4" s="28">
        <v>0</v>
      </c>
      <c r="AQ4" s="28">
        <v>0</v>
      </c>
      <c r="AR4" s="28">
        <v>0</v>
      </c>
      <c r="AS4" s="28">
        <v>0</v>
      </c>
      <c r="AT4" s="28">
        <v>0</v>
      </c>
      <c r="AU4" s="28">
        <v>0</v>
      </c>
    </row>
    <row r="5" spans="2:47">
      <c r="B5" s="27" t="s">
        <v>397</v>
      </c>
      <c r="C5" s="28" t="s">
        <v>498</v>
      </c>
      <c r="D5" s="28">
        <v>35.799999999999997</v>
      </c>
      <c r="E5" s="28">
        <v>25.3</v>
      </c>
      <c r="F5" s="28">
        <v>19.8</v>
      </c>
      <c r="G5" s="28">
        <v>25</v>
      </c>
      <c r="H5" s="28">
        <v>28.3</v>
      </c>
      <c r="I5" s="28">
        <v>29.2</v>
      </c>
      <c r="J5" s="28">
        <v>29</v>
      </c>
      <c r="K5" s="28">
        <v>29.5</v>
      </c>
      <c r="L5" s="28">
        <v>29.8</v>
      </c>
      <c r="M5" s="28">
        <v>30.2</v>
      </c>
      <c r="N5" s="28">
        <v>30.5</v>
      </c>
      <c r="O5" s="28">
        <v>31.2</v>
      </c>
      <c r="P5" s="28">
        <v>31.4</v>
      </c>
      <c r="Q5" s="28">
        <v>31.6</v>
      </c>
      <c r="R5" s="28">
        <v>32.200000000000003</v>
      </c>
      <c r="S5" s="28">
        <v>32.299999999999997</v>
      </c>
      <c r="T5" s="28">
        <v>33</v>
      </c>
      <c r="U5" s="28">
        <v>33</v>
      </c>
      <c r="V5" s="28">
        <v>33.700000000000003</v>
      </c>
      <c r="W5" s="28">
        <v>34.299999999999997</v>
      </c>
      <c r="X5" s="28">
        <v>34.299999999999997</v>
      </c>
      <c r="Y5" s="28">
        <v>34.799999999999997</v>
      </c>
      <c r="Z5" s="28">
        <v>35.299999999999997</v>
      </c>
      <c r="AA5" s="28">
        <v>35.200000000000003</v>
      </c>
      <c r="AB5" s="28">
        <v>35.6</v>
      </c>
      <c r="AC5" s="28">
        <v>35.5</v>
      </c>
      <c r="AD5" s="28">
        <v>35.900000000000013</v>
      </c>
      <c r="AE5" s="28">
        <v>36.200000000000003</v>
      </c>
      <c r="AF5" s="28">
        <v>36</v>
      </c>
      <c r="AG5" s="28">
        <v>36.299999999999997</v>
      </c>
      <c r="AH5" s="28">
        <v>36.6</v>
      </c>
      <c r="AI5" s="28">
        <v>36.900000000000013</v>
      </c>
      <c r="AJ5" s="28">
        <v>36.5</v>
      </c>
      <c r="AK5" s="28">
        <v>36.700000000000003</v>
      </c>
      <c r="AL5" s="28">
        <v>36.900000000000013</v>
      </c>
      <c r="AM5" s="28">
        <v>37.099999999999987</v>
      </c>
      <c r="AN5" s="28">
        <v>37.299999999999997</v>
      </c>
      <c r="AO5" s="28">
        <v>36.799999999999997</v>
      </c>
      <c r="AP5" s="28">
        <v>37</v>
      </c>
      <c r="AQ5" s="28">
        <v>37.200000000000003</v>
      </c>
      <c r="AR5" s="28">
        <v>37.4</v>
      </c>
      <c r="AS5" s="28">
        <v>37.5</v>
      </c>
      <c r="AT5" s="28">
        <v>37.099999999999987</v>
      </c>
      <c r="AU5" s="28">
        <v>37.299999999999997</v>
      </c>
    </row>
    <row r="6" spans="2:47">
      <c r="B6" s="27" t="s">
        <v>432</v>
      </c>
      <c r="C6" s="28" t="s">
        <v>498</v>
      </c>
      <c r="D6" s="28">
        <v>3232.099999999999</v>
      </c>
      <c r="E6" s="28">
        <v>3179.5</v>
      </c>
      <c r="F6" s="28">
        <v>2979</v>
      </c>
      <c r="G6" s="28">
        <v>3255.9</v>
      </c>
      <c r="H6" s="28">
        <v>3064</v>
      </c>
      <c r="I6" s="28">
        <v>3228.1</v>
      </c>
      <c r="J6" s="28">
        <v>3125.3</v>
      </c>
      <c r="K6" s="28">
        <v>3167.7000000000012</v>
      </c>
      <c r="L6" s="28">
        <v>3208.9</v>
      </c>
      <c r="M6" s="28">
        <v>3247.1</v>
      </c>
      <c r="N6" s="28">
        <v>3276.3</v>
      </c>
      <c r="O6" s="28">
        <v>3336.5</v>
      </c>
      <c r="P6" s="28">
        <v>3359.1</v>
      </c>
      <c r="Q6" s="28">
        <v>3382.7</v>
      </c>
      <c r="R6" s="28">
        <v>3445.1</v>
      </c>
      <c r="S6" s="28">
        <v>3468.8</v>
      </c>
      <c r="T6" s="28">
        <v>3527.4</v>
      </c>
      <c r="U6" s="28">
        <v>3544</v>
      </c>
      <c r="V6" s="28">
        <v>3598.8</v>
      </c>
      <c r="W6" s="28">
        <v>3650.4</v>
      </c>
      <c r="X6" s="28">
        <v>3659.8</v>
      </c>
      <c r="Y6" s="28">
        <v>3708.7</v>
      </c>
      <c r="Z6" s="28">
        <v>3758.2</v>
      </c>
      <c r="AA6" s="28">
        <v>3759.6</v>
      </c>
      <c r="AB6" s="28">
        <v>3799.2</v>
      </c>
      <c r="AC6" s="28">
        <v>3793.8</v>
      </c>
      <c r="AD6" s="28">
        <v>3828.1</v>
      </c>
      <c r="AE6" s="28">
        <v>3863.6</v>
      </c>
      <c r="AF6" s="28">
        <v>3852.3</v>
      </c>
      <c r="AG6" s="28">
        <v>3882</v>
      </c>
      <c r="AH6" s="28">
        <v>3911.7</v>
      </c>
      <c r="AI6" s="28">
        <v>3936.4</v>
      </c>
      <c r="AJ6" s="28">
        <v>3918.4</v>
      </c>
      <c r="AK6" s="28">
        <v>3930.4</v>
      </c>
      <c r="AL6" s="28">
        <v>3948.7</v>
      </c>
      <c r="AM6" s="28">
        <v>3965</v>
      </c>
      <c r="AN6" s="28">
        <v>3982.8</v>
      </c>
      <c r="AO6" s="28">
        <v>3948.7</v>
      </c>
      <c r="AP6" s="28">
        <v>3966.5</v>
      </c>
      <c r="AQ6" s="28">
        <v>3983.1</v>
      </c>
      <c r="AR6" s="28">
        <v>4000.5</v>
      </c>
      <c r="AS6" s="28">
        <v>4016.5</v>
      </c>
      <c r="AT6" s="28">
        <v>3985.8</v>
      </c>
      <c r="AU6" s="28">
        <v>3999.5</v>
      </c>
    </row>
    <row r="7" spans="2:47">
      <c r="B7" s="27" t="s">
        <v>385</v>
      </c>
      <c r="C7" s="28" t="s">
        <v>498</v>
      </c>
      <c r="D7" s="28">
        <v>15477.2</v>
      </c>
      <c r="E7" s="28">
        <v>17649.599999999999</v>
      </c>
      <c r="F7" s="28">
        <v>17299.5</v>
      </c>
      <c r="G7" s="28">
        <v>16653.3</v>
      </c>
      <c r="H7" s="28">
        <v>16349.5</v>
      </c>
      <c r="I7" s="28">
        <v>16629.400000000001</v>
      </c>
      <c r="J7" s="28">
        <v>16591.8</v>
      </c>
      <c r="K7" s="28">
        <v>16673.8</v>
      </c>
      <c r="L7" s="28">
        <v>16720.900000000001</v>
      </c>
      <c r="M7" s="28">
        <v>16775.400000000001</v>
      </c>
      <c r="N7" s="28">
        <v>16793.099999999999</v>
      </c>
      <c r="O7" s="28">
        <v>16832.599999999999</v>
      </c>
      <c r="P7" s="28">
        <v>16839.5</v>
      </c>
      <c r="Q7" s="28">
        <v>16823.2</v>
      </c>
      <c r="R7" s="28">
        <v>16870.7</v>
      </c>
      <c r="S7" s="28">
        <v>17008.5</v>
      </c>
      <c r="T7" s="28">
        <v>17058.7</v>
      </c>
      <c r="U7" s="28">
        <v>17190.7</v>
      </c>
      <c r="V7" s="28">
        <v>17214</v>
      </c>
      <c r="W7" s="28">
        <v>17327.3</v>
      </c>
      <c r="X7" s="28">
        <v>17354.099999999999</v>
      </c>
      <c r="Y7" s="28">
        <v>17482.5</v>
      </c>
      <c r="Z7" s="28">
        <v>17617.3</v>
      </c>
      <c r="AA7" s="28">
        <v>17574.400000000001</v>
      </c>
      <c r="AB7" s="28">
        <v>17542.5</v>
      </c>
      <c r="AC7" s="28">
        <v>17635.900000000001</v>
      </c>
      <c r="AD7" s="28">
        <v>17730.2</v>
      </c>
      <c r="AE7" s="28">
        <v>17669.8</v>
      </c>
      <c r="AF7" s="28">
        <v>17660</v>
      </c>
      <c r="AG7" s="28">
        <v>17628.2</v>
      </c>
      <c r="AH7" s="28">
        <v>17673.599999999999</v>
      </c>
      <c r="AI7" s="28">
        <v>17758</v>
      </c>
      <c r="AJ7" s="28">
        <v>17787.900000000001</v>
      </c>
      <c r="AK7" s="28">
        <v>17836.2</v>
      </c>
      <c r="AL7" s="28">
        <v>17637.400000000001</v>
      </c>
      <c r="AM7" s="28">
        <v>17681.400000000001</v>
      </c>
      <c r="AN7" s="28">
        <v>17726</v>
      </c>
      <c r="AO7" s="28">
        <v>17720.099999999999</v>
      </c>
      <c r="AP7" s="28">
        <v>17777.7</v>
      </c>
      <c r="AQ7" s="28">
        <v>17715.599999999999</v>
      </c>
      <c r="AR7" s="28">
        <v>17739.3</v>
      </c>
      <c r="AS7" s="28">
        <v>17744.8</v>
      </c>
      <c r="AT7" s="28">
        <v>17643.400000000001</v>
      </c>
      <c r="AU7" s="28">
        <v>17578.3</v>
      </c>
    </row>
    <row r="8" spans="2:47">
      <c r="B8" s="27" t="s">
        <v>434</v>
      </c>
      <c r="C8" s="28" t="s">
        <v>498</v>
      </c>
      <c r="D8" s="28">
        <v>6326.2</v>
      </c>
      <c r="E8" s="28">
        <v>6545.5</v>
      </c>
      <c r="F8" s="28">
        <v>6724.3</v>
      </c>
      <c r="G8" s="28">
        <v>6323.7</v>
      </c>
      <c r="H8" s="28">
        <v>7153.0999999999995</v>
      </c>
      <c r="I8" s="28">
        <v>7276.7000000000007</v>
      </c>
      <c r="J8" s="28">
        <v>7237.2</v>
      </c>
      <c r="K8" s="28">
        <v>7292.4</v>
      </c>
      <c r="L8" s="28">
        <v>7345.7</v>
      </c>
      <c r="M8" s="28">
        <v>7294.0999999999995</v>
      </c>
      <c r="N8" s="28">
        <v>7323.6</v>
      </c>
      <c r="O8" s="28">
        <v>7385.3</v>
      </c>
      <c r="P8" s="28">
        <v>7416.9999999999991</v>
      </c>
      <c r="Q8" s="28">
        <v>7438.0999999999995</v>
      </c>
      <c r="R8" s="28">
        <v>7528.4</v>
      </c>
      <c r="S8" s="28">
        <v>7566.7</v>
      </c>
      <c r="T8" s="28">
        <v>7650.3</v>
      </c>
      <c r="U8" s="28">
        <v>7678.3</v>
      </c>
      <c r="V8" s="28">
        <v>7754.3999999999987</v>
      </c>
      <c r="W8" s="28">
        <v>7828.3</v>
      </c>
      <c r="X8" s="28">
        <v>7839.3000000000011</v>
      </c>
      <c r="Y8" s="28">
        <v>7917.2</v>
      </c>
      <c r="Z8" s="28">
        <v>7970.2000000000007</v>
      </c>
      <c r="AA8" s="28">
        <v>7981.5</v>
      </c>
      <c r="AB8" s="28">
        <v>8020</v>
      </c>
      <c r="AC8" s="28">
        <v>8018.7</v>
      </c>
      <c r="AD8" s="28">
        <v>8047.3</v>
      </c>
      <c r="AE8" s="28">
        <v>8099</v>
      </c>
      <c r="AF8" s="28">
        <v>8076.1999999999989</v>
      </c>
      <c r="AG8" s="28">
        <v>8111</v>
      </c>
      <c r="AH8" s="28">
        <v>8156.2000000000007</v>
      </c>
      <c r="AI8" s="28">
        <v>8192.5</v>
      </c>
      <c r="AJ8" s="28">
        <v>8148.9000000000005</v>
      </c>
      <c r="AK8" s="28">
        <v>8160.5999999999995</v>
      </c>
      <c r="AL8" s="28">
        <v>8186.2</v>
      </c>
      <c r="AM8" s="28">
        <v>8190.8000000000011</v>
      </c>
      <c r="AN8" s="28">
        <v>8215.6</v>
      </c>
      <c r="AO8" s="28">
        <v>8157.2999999999993</v>
      </c>
      <c r="AP8" s="28">
        <v>8182.2999999999993</v>
      </c>
      <c r="AQ8" s="28">
        <v>8187.9</v>
      </c>
      <c r="AR8" s="28">
        <v>8212.9</v>
      </c>
      <c r="AS8" s="28">
        <v>8232.2999999999993</v>
      </c>
      <c r="AT8" s="28">
        <v>8179.9</v>
      </c>
      <c r="AU8" s="28">
        <v>8183</v>
      </c>
    </row>
    <row r="9" spans="2:47">
      <c r="B9" s="27" t="s">
        <v>435</v>
      </c>
      <c r="C9" s="28" t="s">
        <v>498</v>
      </c>
      <c r="D9" s="28">
        <v>718.5</v>
      </c>
      <c r="E9" s="28">
        <v>809.3</v>
      </c>
      <c r="F9" s="28">
        <v>707.19999999999993</v>
      </c>
      <c r="G9" s="28">
        <v>708.4</v>
      </c>
      <c r="H9" s="28">
        <v>709.4</v>
      </c>
      <c r="I9" s="28">
        <v>709.6</v>
      </c>
      <c r="J9" s="28">
        <v>709.6</v>
      </c>
      <c r="K9" s="28">
        <v>709.7</v>
      </c>
      <c r="L9" s="28">
        <v>609.9</v>
      </c>
      <c r="M9" s="28">
        <v>610</v>
      </c>
      <c r="N9" s="28">
        <v>610.1</v>
      </c>
      <c r="O9" s="28">
        <v>610.29999999999995</v>
      </c>
      <c r="P9" s="28">
        <v>610.4</v>
      </c>
      <c r="Q9" s="28">
        <v>610.5</v>
      </c>
      <c r="R9" s="28">
        <v>610.70000000000005</v>
      </c>
      <c r="S9" s="28">
        <v>610.70000000000005</v>
      </c>
      <c r="T9" s="28">
        <v>610.9</v>
      </c>
      <c r="U9" s="28">
        <v>611</v>
      </c>
      <c r="V9" s="28">
        <v>611.20000000000005</v>
      </c>
      <c r="W9" s="28">
        <v>611.4</v>
      </c>
      <c r="X9" s="28">
        <v>611.4</v>
      </c>
      <c r="Y9" s="28">
        <v>511.5</v>
      </c>
      <c r="Z9" s="28">
        <v>511.7</v>
      </c>
      <c r="AA9" s="28">
        <v>511.7</v>
      </c>
      <c r="AB9" s="28">
        <v>511.8</v>
      </c>
      <c r="AC9" s="28">
        <v>511.8</v>
      </c>
      <c r="AD9" s="28">
        <v>511.9</v>
      </c>
      <c r="AE9" s="28">
        <v>512</v>
      </c>
      <c r="AF9" s="28">
        <v>512</v>
      </c>
      <c r="AG9" s="28">
        <v>512.1</v>
      </c>
      <c r="AH9" s="28">
        <v>512.20000000000005</v>
      </c>
      <c r="AI9" s="28">
        <v>512.29999999999995</v>
      </c>
      <c r="AJ9" s="28">
        <v>512.1</v>
      </c>
      <c r="AK9" s="28">
        <v>512.20000000000005</v>
      </c>
      <c r="AL9" s="28">
        <v>512.29999999999995</v>
      </c>
      <c r="AM9" s="28">
        <v>512.29999999999995</v>
      </c>
      <c r="AN9" s="28">
        <v>512.4</v>
      </c>
      <c r="AO9" s="28">
        <v>512.20000000000005</v>
      </c>
      <c r="AP9" s="28">
        <v>512.29999999999995</v>
      </c>
      <c r="AQ9" s="28">
        <v>512.4</v>
      </c>
      <c r="AR9" s="28">
        <v>512.4</v>
      </c>
      <c r="AS9" s="28">
        <v>512.5</v>
      </c>
      <c r="AT9" s="28">
        <v>512.29999999999995</v>
      </c>
      <c r="AU9" s="28">
        <v>512.4</v>
      </c>
    </row>
    <row r="10" spans="2:47">
      <c r="B10" s="27" t="s">
        <v>680</v>
      </c>
      <c r="C10" s="28" t="s">
        <v>498</v>
      </c>
      <c r="D10" s="28">
        <v>20080.3</v>
      </c>
      <c r="E10" s="28">
        <v>21113.200000000001</v>
      </c>
      <c r="F10" s="28">
        <v>20004.900000000009</v>
      </c>
      <c r="G10" s="28">
        <v>18291.900000000009</v>
      </c>
      <c r="H10" s="28">
        <v>13112.9</v>
      </c>
      <c r="I10" s="28">
        <v>13237.9</v>
      </c>
      <c r="J10" s="28">
        <v>13052.2</v>
      </c>
      <c r="K10" s="28">
        <v>12925.2</v>
      </c>
      <c r="L10" s="28">
        <v>12799.9</v>
      </c>
      <c r="M10" s="28">
        <v>12673.6</v>
      </c>
      <c r="N10" s="28">
        <v>12545.1</v>
      </c>
      <c r="O10" s="28">
        <v>12420.4</v>
      </c>
      <c r="P10" s="28">
        <v>12190.9</v>
      </c>
      <c r="Q10" s="28">
        <v>12065.6</v>
      </c>
      <c r="R10" s="28">
        <v>12062.6</v>
      </c>
      <c r="S10" s="28">
        <v>11959.9</v>
      </c>
      <c r="T10" s="28">
        <v>11958.9</v>
      </c>
      <c r="U10" s="28">
        <v>11852.2</v>
      </c>
      <c r="V10" s="28">
        <v>11850.4</v>
      </c>
      <c r="W10" s="28">
        <v>11746.3</v>
      </c>
      <c r="X10" s="28">
        <v>11738.7</v>
      </c>
      <c r="Y10" s="28">
        <v>11635.4</v>
      </c>
      <c r="Z10" s="28">
        <v>11531.6</v>
      </c>
      <c r="AA10" s="28">
        <v>11525.7</v>
      </c>
      <c r="AB10" s="28">
        <v>11416.3</v>
      </c>
      <c r="AC10" s="28">
        <v>11408.7</v>
      </c>
      <c r="AD10" s="28">
        <v>11301.2</v>
      </c>
      <c r="AE10" s="28">
        <v>11194.6</v>
      </c>
      <c r="AF10" s="28">
        <v>11192.7</v>
      </c>
      <c r="AG10" s="28">
        <v>11191.9</v>
      </c>
      <c r="AH10" s="28">
        <v>11090.3</v>
      </c>
      <c r="AI10" s="28">
        <v>11091.2</v>
      </c>
      <c r="AJ10" s="28">
        <v>10987.6</v>
      </c>
      <c r="AK10" s="28">
        <v>10981.3</v>
      </c>
      <c r="AL10" s="28">
        <v>10881.1</v>
      </c>
      <c r="AM10" s="28">
        <v>10875.7</v>
      </c>
      <c r="AN10" s="28">
        <v>10770.5</v>
      </c>
      <c r="AO10" s="28">
        <v>10762.9</v>
      </c>
      <c r="AP10" s="28">
        <v>10662</v>
      </c>
      <c r="AQ10" s="28">
        <v>10657.8</v>
      </c>
      <c r="AR10" s="28">
        <v>10553</v>
      </c>
      <c r="AS10" s="28">
        <v>10551.4</v>
      </c>
      <c r="AT10" s="28">
        <v>10445.5</v>
      </c>
      <c r="AU10" s="28">
        <v>10439.5</v>
      </c>
    </row>
    <row r="11" spans="2:47">
      <c r="B11" s="27" t="s">
        <v>437</v>
      </c>
      <c r="C11" s="28" t="s">
        <v>498</v>
      </c>
      <c r="D11" s="28">
        <v>0</v>
      </c>
      <c r="E11" s="28">
        <v>1.9</v>
      </c>
      <c r="F11" s="28">
        <v>6.1</v>
      </c>
      <c r="G11" s="28">
        <v>7.9</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row>
    <row r="12" spans="2:47">
      <c r="B12" s="27" t="s">
        <v>438</v>
      </c>
      <c r="C12" s="28" t="s">
        <v>498</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row>
    <row r="13" spans="2:47">
      <c r="B13" s="27" t="s">
        <v>439</v>
      </c>
      <c r="C13" s="28" t="s">
        <v>498</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row>
    <row r="14" spans="2:47">
      <c r="B14" s="27" t="s">
        <v>391</v>
      </c>
      <c r="C14" s="28" t="s">
        <v>498</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row>
    <row r="15" spans="2:47">
      <c r="B15" s="27" t="s">
        <v>440</v>
      </c>
      <c r="C15" s="28" t="s">
        <v>498</v>
      </c>
      <c r="D15" s="28">
        <v>2000.3</v>
      </c>
      <c r="E15" s="28">
        <v>2056.9</v>
      </c>
      <c r="F15" s="28">
        <v>2335.5</v>
      </c>
      <c r="G15" s="28">
        <v>2285.6</v>
      </c>
      <c r="H15" s="28">
        <v>1795.1</v>
      </c>
      <c r="I15" s="28">
        <v>1483.7</v>
      </c>
      <c r="J15" s="28">
        <v>1419.6</v>
      </c>
      <c r="K15" s="28">
        <v>1424</v>
      </c>
      <c r="L15" s="28">
        <v>1425.9</v>
      </c>
      <c r="M15" s="28">
        <v>1424</v>
      </c>
      <c r="N15" s="28">
        <v>1414.8</v>
      </c>
      <c r="O15" s="28">
        <v>1405</v>
      </c>
      <c r="P15" s="28">
        <v>1394.2</v>
      </c>
      <c r="Q15" s="28">
        <v>1382.9</v>
      </c>
      <c r="R15" s="28">
        <v>1378.6</v>
      </c>
      <c r="S15" s="28">
        <v>1372.8</v>
      </c>
      <c r="T15" s="28">
        <v>1367.4</v>
      </c>
      <c r="U15" s="28">
        <v>1360.8</v>
      </c>
      <c r="V15" s="28">
        <v>1354.8</v>
      </c>
      <c r="W15" s="28">
        <v>1347.5</v>
      </c>
      <c r="X15" s="28">
        <v>1340.9</v>
      </c>
      <c r="Y15" s="28">
        <v>1333.9</v>
      </c>
      <c r="Z15" s="28">
        <v>1225.8</v>
      </c>
      <c r="AA15" s="28">
        <v>1218.4000000000001</v>
      </c>
      <c r="AB15" s="28">
        <v>1209.8</v>
      </c>
      <c r="AC15" s="28">
        <v>1202.0999999999999</v>
      </c>
      <c r="AD15" s="28">
        <v>1193</v>
      </c>
      <c r="AE15" s="28">
        <v>1184.8</v>
      </c>
      <c r="AF15" s="28">
        <v>1179.0999999999999</v>
      </c>
      <c r="AG15" s="28">
        <v>1171.9000000000001</v>
      </c>
      <c r="AH15" s="28">
        <v>1165.8</v>
      </c>
      <c r="AI15" s="28">
        <v>1159.4000000000001</v>
      </c>
      <c r="AJ15" s="28">
        <v>1152.9000000000001</v>
      </c>
      <c r="AK15" s="28">
        <v>1144.9000000000001</v>
      </c>
      <c r="AL15" s="28">
        <v>1138</v>
      </c>
      <c r="AM15" s="28">
        <v>1132.0999999999999</v>
      </c>
      <c r="AN15" s="28">
        <v>1127</v>
      </c>
      <c r="AO15" s="28">
        <v>1121.5</v>
      </c>
      <c r="AP15" s="28">
        <v>1117.5999999999999</v>
      </c>
      <c r="AQ15" s="28">
        <v>1114.0999999999999</v>
      </c>
      <c r="AR15" s="28">
        <v>1111</v>
      </c>
      <c r="AS15" s="28">
        <v>1108.0999999999999</v>
      </c>
      <c r="AT15" s="28">
        <v>1104.2</v>
      </c>
      <c r="AU15" s="28">
        <v>1101.7</v>
      </c>
    </row>
    <row r="16" spans="2:47">
      <c r="B16" s="27" t="s">
        <v>398</v>
      </c>
      <c r="C16" s="28" t="s">
        <v>498</v>
      </c>
      <c r="D16" s="28">
        <v>1445.8</v>
      </c>
      <c r="E16" s="28">
        <v>1134.5</v>
      </c>
      <c r="F16" s="28">
        <v>1221.9000000000001</v>
      </c>
      <c r="G16" s="28">
        <v>1160.2</v>
      </c>
      <c r="H16" s="28">
        <v>1419.9</v>
      </c>
      <c r="I16" s="28">
        <v>1458.3</v>
      </c>
      <c r="J16" s="28">
        <v>1466.4</v>
      </c>
      <c r="K16" s="28">
        <v>1487.8</v>
      </c>
      <c r="L16" s="28">
        <v>1504.4</v>
      </c>
      <c r="M16" s="28">
        <v>1524.6</v>
      </c>
      <c r="N16" s="28">
        <v>1541.9</v>
      </c>
      <c r="O16" s="28">
        <v>1558.6</v>
      </c>
      <c r="P16" s="28">
        <v>1568.2</v>
      </c>
      <c r="Q16" s="28">
        <v>1582.6</v>
      </c>
      <c r="R16" s="28">
        <v>1603.3</v>
      </c>
      <c r="S16" s="28">
        <v>1623.7</v>
      </c>
      <c r="T16" s="28">
        <v>1643.1</v>
      </c>
      <c r="U16" s="28">
        <v>1561</v>
      </c>
      <c r="V16" s="28">
        <v>1578.9</v>
      </c>
      <c r="W16" s="28">
        <v>1589.7</v>
      </c>
      <c r="X16" s="28">
        <v>1605.2</v>
      </c>
      <c r="Y16" s="28">
        <v>1620.4</v>
      </c>
      <c r="Z16" s="28">
        <v>1635.9</v>
      </c>
      <c r="AA16" s="28">
        <v>1648.9</v>
      </c>
      <c r="AB16" s="28">
        <v>1661.2</v>
      </c>
      <c r="AC16" s="28">
        <v>1671.9</v>
      </c>
      <c r="AD16" s="28">
        <v>1682.1</v>
      </c>
      <c r="AE16" s="28">
        <v>1692.3</v>
      </c>
      <c r="AF16" s="28">
        <v>1700.3</v>
      </c>
      <c r="AG16" s="28">
        <v>1715.7</v>
      </c>
      <c r="AH16" s="28">
        <v>1721.9</v>
      </c>
      <c r="AI16" s="28">
        <v>1728</v>
      </c>
      <c r="AJ16" s="28">
        <v>1739</v>
      </c>
      <c r="AK16" s="28">
        <v>1742.4</v>
      </c>
      <c r="AL16" s="28">
        <v>1751.8</v>
      </c>
      <c r="AM16" s="28">
        <v>1754.2</v>
      </c>
      <c r="AN16" s="28">
        <v>1755.9</v>
      </c>
      <c r="AO16" s="28">
        <v>1765.5</v>
      </c>
      <c r="AP16" s="28">
        <v>1767.1</v>
      </c>
      <c r="AQ16" s="28">
        <v>1477.2</v>
      </c>
      <c r="AR16" s="28">
        <v>1778.9</v>
      </c>
      <c r="AS16" s="28">
        <v>1780.8</v>
      </c>
      <c r="AT16" s="28">
        <v>1791.3</v>
      </c>
      <c r="AU16" s="28">
        <v>1792.1</v>
      </c>
    </row>
    <row r="17" spans="2:47">
      <c r="B17" s="27" t="s">
        <v>442</v>
      </c>
      <c r="C17" s="28" t="s">
        <v>498</v>
      </c>
      <c r="D17" s="28">
        <v>0.1</v>
      </c>
      <c r="E17" s="28">
        <v>0.90000000000000013</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row>
    <row r="18" spans="2:47">
      <c r="B18" s="27" t="s">
        <v>443</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444</v>
      </c>
      <c r="C19" s="28" t="s">
        <v>498</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row>
    <row r="20" spans="2:47">
      <c r="B20" s="27" t="s">
        <v>445</v>
      </c>
      <c r="C20" s="28" t="s">
        <v>498</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row>
    <row r="21" spans="2:47">
      <c r="B21" s="27" t="s">
        <v>446</v>
      </c>
      <c r="C21" s="28" t="s">
        <v>498</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row>
    <row r="22" spans="2:47" s="48" customFormat="1">
      <c r="B22" s="27" t="s">
        <v>501</v>
      </c>
      <c r="C22" s="30" t="s">
        <v>498</v>
      </c>
      <c r="D22" s="30">
        <f>SUM(D2:D21)</f>
        <v>63396.000000000007</v>
      </c>
      <c r="E22" s="30">
        <f t="shared" ref="E22:AU22" si="0">SUM(E2:E21)</f>
        <v>65494.6</v>
      </c>
      <c r="F22" s="30">
        <f t="shared" si="0"/>
        <v>64397.30000000001</v>
      </c>
      <c r="G22" s="30">
        <f t="shared" si="0"/>
        <v>61125.600000000006</v>
      </c>
      <c r="H22" s="30">
        <f t="shared" si="0"/>
        <v>55467.4</v>
      </c>
      <c r="I22" s="30">
        <f t="shared" si="0"/>
        <v>56253.2</v>
      </c>
      <c r="J22" s="30">
        <f t="shared" si="0"/>
        <v>55804.099999999991</v>
      </c>
      <c r="K22" s="30">
        <f t="shared" si="0"/>
        <v>55958.900000000009</v>
      </c>
      <c r="L22" s="30">
        <f t="shared" si="0"/>
        <v>55865.600000000006</v>
      </c>
      <c r="M22" s="30">
        <f t="shared" si="0"/>
        <v>55866</v>
      </c>
      <c r="N22" s="30">
        <f t="shared" si="0"/>
        <v>55867.7</v>
      </c>
      <c r="O22" s="30">
        <f t="shared" si="0"/>
        <v>55976.800000000003</v>
      </c>
      <c r="P22" s="30">
        <f t="shared" si="0"/>
        <v>55746.799999999996</v>
      </c>
      <c r="Q22" s="30">
        <f t="shared" si="0"/>
        <v>55682</v>
      </c>
      <c r="R22" s="30">
        <f t="shared" si="0"/>
        <v>55993.4</v>
      </c>
      <c r="S22" s="30">
        <f t="shared" si="0"/>
        <v>56171.799999999996</v>
      </c>
      <c r="T22" s="30">
        <f t="shared" si="0"/>
        <v>56474.900000000009</v>
      </c>
      <c r="U22" s="30">
        <f t="shared" si="0"/>
        <v>56515.700000000012</v>
      </c>
      <c r="V22" s="30">
        <f t="shared" si="0"/>
        <v>56755.000000000007</v>
      </c>
      <c r="W22" s="30">
        <f t="shared" si="0"/>
        <v>56968.599999999991</v>
      </c>
      <c r="X22" s="30">
        <f t="shared" si="0"/>
        <v>56960.500000000007</v>
      </c>
      <c r="Y22" s="30">
        <f t="shared" si="0"/>
        <v>57101.000000000007</v>
      </c>
      <c r="Z22" s="30">
        <f t="shared" si="0"/>
        <v>57207</v>
      </c>
      <c r="AA22" s="30">
        <f t="shared" si="0"/>
        <v>57209.2</v>
      </c>
      <c r="AB22" s="30">
        <f t="shared" si="0"/>
        <v>57084.700000000012</v>
      </c>
      <c r="AC22" s="30">
        <f t="shared" si="0"/>
        <v>57194.899999999994</v>
      </c>
      <c r="AD22" s="30">
        <f t="shared" si="0"/>
        <v>57283.4</v>
      </c>
      <c r="AE22" s="30">
        <f t="shared" si="0"/>
        <v>57147.9</v>
      </c>
      <c r="AF22" s="30">
        <f t="shared" si="0"/>
        <v>57111.69999999999</v>
      </c>
      <c r="AG22" s="30">
        <f t="shared" si="0"/>
        <v>57206.299999999996</v>
      </c>
      <c r="AH22" s="30">
        <f t="shared" si="0"/>
        <v>57268.9</v>
      </c>
      <c r="AI22" s="30">
        <f t="shared" si="0"/>
        <v>57461.1</v>
      </c>
      <c r="AJ22" s="30">
        <f t="shared" si="0"/>
        <v>57312.600000000006</v>
      </c>
      <c r="AK22" s="30">
        <f t="shared" si="0"/>
        <v>57387</v>
      </c>
      <c r="AL22" s="30">
        <f t="shared" si="0"/>
        <v>57152.6</v>
      </c>
      <c r="AM22" s="30">
        <f t="shared" si="0"/>
        <v>57223.4</v>
      </c>
      <c r="AN22" s="30">
        <f t="shared" si="0"/>
        <v>57224.700000000004</v>
      </c>
      <c r="AO22" s="30">
        <f t="shared" si="0"/>
        <v>57097.200000000004</v>
      </c>
      <c r="AP22" s="30">
        <f t="shared" si="0"/>
        <v>57116.5</v>
      </c>
      <c r="AQ22" s="30">
        <f t="shared" si="0"/>
        <v>56700.499999999993</v>
      </c>
      <c r="AR22" s="30">
        <f t="shared" si="0"/>
        <v>56967.299999999996</v>
      </c>
      <c r="AS22" s="30">
        <f t="shared" si="0"/>
        <v>57027.199999999997</v>
      </c>
      <c r="AT22" s="30">
        <f t="shared" si="0"/>
        <v>56626.500000000007</v>
      </c>
      <c r="AU22" s="30">
        <f t="shared" si="0"/>
        <v>56573.599999999991</v>
      </c>
    </row>
    <row r="24" spans="2:47">
      <c r="B24" s="24" t="s">
        <v>502</v>
      </c>
      <c r="C24" s="25" t="s">
        <v>422</v>
      </c>
      <c r="D24" s="25">
        <v>2017</v>
      </c>
      <c r="E24" s="25">
        <v>2018</v>
      </c>
      <c r="F24" s="25">
        <v>2019</v>
      </c>
      <c r="G24" s="25">
        <v>2020</v>
      </c>
      <c r="H24" s="25">
        <v>2021</v>
      </c>
      <c r="I24" s="25">
        <v>2022</v>
      </c>
      <c r="J24" s="25">
        <v>2023</v>
      </c>
      <c r="K24" s="25">
        <v>2024</v>
      </c>
      <c r="L24" s="25">
        <v>2025</v>
      </c>
      <c r="M24" s="25">
        <v>2026</v>
      </c>
      <c r="N24" s="25">
        <v>2027</v>
      </c>
      <c r="O24" s="25">
        <v>2028</v>
      </c>
      <c r="P24" s="25">
        <v>2029</v>
      </c>
      <c r="Q24" s="25">
        <v>2030</v>
      </c>
      <c r="R24" s="25">
        <v>2031</v>
      </c>
      <c r="S24" s="25">
        <v>2032</v>
      </c>
      <c r="T24" s="25">
        <v>2033</v>
      </c>
      <c r="U24" s="25">
        <v>2034</v>
      </c>
      <c r="V24" s="25">
        <v>2035</v>
      </c>
      <c r="W24" s="25">
        <v>2036</v>
      </c>
      <c r="X24" s="25">
        <v>2037</v>
      </c>
      <c r="Y24" s="25">
        <v>2038</v>
      </c>
      <c r="Z24" s="25">
        <v>2039</v>
      </c>
      <c r="AA24" s="25">
        <v>2040</v>
      </c>
      <c r="AB24" s="25">
        <v>2041</v>
      </c>
      <c r="AC24" s="25">
        <v>2042</v>
      </c>
      <c r="AD24" s="25">
        <v>2043</v>
      </c>
      <c r="AE24" s="25">
        <v>2044</v>
      </c>
      <c r="AF24" s="25">
        <v>2045</v>
      </c>
      <c r="AG24" s="25">
        <v>2046</v>
      </c>
      <c r="AH24" s="25">
        <v>2047</v>
      </c>
      <c r="AI24" s="25">
        <v>2048</v>
      </c>
      <c r="AJ24" s="25">
        <v>2049</v>
      </c>
      <c r="AK24" s="25">
        <v>2050</v>
      </c>
      <c r="AL24" s="25">
        <v>2051</v>
      </c>
      <c r="AM24" s="25">
        <v>2052</v>
      </c>
      <c r="AN24" s="25">
        <v>2053</v>
      </c>
      <c r="AO24" s="25">
        <v>2054</v>
      </c>
      <c r="AP24" s="25">
        <v>2055</v>
      </c>
      <c r="AQ24" s="25">
        <v>2056</v>
      </c>
      <c r="AR24" s="25">
        <v>2057</v>
      </c>
      <c r="AS24" s="25">
        <v>2058</v>
      </c>
      <c r="AT24" s="25">
        <v>2059</v>
      </c>
      <c r="AU24" s="25">
        <v>2060</v>
      </c>
    </row>
    <row r="25" spans="2:47">
      <c r="B25" s="27" t="s">
        <v>678</v>
      </c>
      <c r="C25" s="28" t="s">
        <v>498</v>
      </c>
      <c r="D25" s="28">
        <v>10463.5</v>
      </c>
      <c r="E25" s="28">
        <v>9091.1</v>
      </c>
      <c r="F25" s="28">
        <v>9719.7000000000007</v>
      </c>
      <c r="G25" s="28">
        <v>8811.2000000000007</v>
      </c>
      <c r="H25" s="28">
        <v>8239.5999999999985</v>
      </c>
      <c r="I25" s="28">
        <v>8573.5</v>
      </c>
      <c r="J25" s="28">
        <v>8543.8000000000011</v>
      </c>
      <c r="K25" s="28">
        <v>8630.7000000000007</v>
      </c>
      <c r="L25" s="28">
        <v>8712.9000000000015</v>
      </c>
      <c r="M25" s="28">
        <v>8790.6999999999989</v>
      </c>
      <c r="N25" s="28">
        <v>8845.1999999999989</v>
      </c>
      <c r="O25" s="28">
        <v>8893.4</v>
      </c>
      <c r="P25" s="28">
        <v>8465</v>
      </c>
      <c r="Q25" s="28">
        <v>8483.6999999999989</v>
      </c>
      <c r="R25" s="28">
        <v>8555.1</v>
      </c>
      <c r="S25" s="28">
        <v>8596.7999999999993</v>
      </c>
      <c r="T25" s="28">
        <v>8664.5999999999985</v>
      </c>
      <c r="U25" s="28">
        <v>8698.4</v>
      </c>
      <c r="V25" s="28">
        <v>8742.5999999999985</v>
      </c>
      <c r="W25" s="28">
        <v>8785.6999999999989</v>
      </c>
      <c r="X25" s="28">
        <v>8800.6</v>
      </c>
      <c r="Y25" s="28">
        <v>8844.1999999999989</v>
      </c>
      <c r="Z25" s="28">
        <v>8873.6999999999989</v>
      </c>
      <c r="AA25" s="28">
        <v>8872.5</v>
      </c>
      <c r="AB25" s="28">
        <v>8872.2999999999993</v>
      </c>
      <c r="AC25" s="28">
        <v>8765.4</v>
      </c>
      <c r="AD25" s="28">
        <v>8764.5</v>
      </c>
      <c r="AE25" s="28">
        <v>8763.4</v>
      </c>
      <c r="AF25" s="28">
        <v>8732.0000000000018</v>
      </c>
      <c r="AG25" s="28">
        <v>8736.3000000000011</v>
      </c>
      <c r="AH25" s="28">
        <v>8730.2999999999993</v>
      </c>
      <c r="AI25" s="28">
        <v>8723.5</v>
      </c>
      <c r="AJ25" s="28">
        <v>8664.2999999999993</v>
      </c>
      <c r="AK25" s="28">
        <v>8627.3000000000011</v>
      </c>
      <c r="AL25" s="28">
        <v>8590.7999999999993</v>
      </c>
      <c r="AM25" s="28">
        <v>8451.9</v>
      </c>
      <c r="AN25" s="28">
        <v>8417.1</v>
      </c>
      <c r="AO25" s="28">
        <v>8342.6</v>
      </c>
      <c r="AP25" s="28">
        <v>8303</v>
      </c>
      <c r="AQ25" s="28">
        <v>8260.7999999999993</v>
      </c>
      <c r="AR25" s="28">
        <v>8204.9000000000015</v>
      </c>
      <c r="AS25" s="28">
        <v>8156.2999999999993</v>
      </c>
      <c r="AT25" s="28">
        <v>8079.1</v>
      </c>
      <c r="AU25" s="28">
        <v>7915.3</v>
      </c>
    </row>
    <row r="26" spans="2:47">
      <c r="B26" s="27" t="s">
        <v>430</v>
      </c>
      <c r="C26" s="28" t="s">
        <v>498</v>
      </c>
      <c r="D26" s="28">
        <v>3616.2000000000012</v>
      </c>
      <c r="E26" s="28">
        <v>3886.9</v>
      </c>
      <c r="F26" s="28">
        <v>3379.4</v>
      </c>
      <c r="G26" s="28">
        <v>3602.5</v>
      </c>
      <c r="H26" s="28">
        <v>3595.6</v>
      </c>
      <c r="I26" s="28">
        <v>3626.8</v>
      </c>
      <c r="J26" s="28">
        <v>3629.2</v>
      </c>
      <c r="K26" s="28">
        <v>3618.1</v>
      </c>
      <c r="L26" s="28">
        <v>3507.3</v>
      </c>
      <c r="M26" s="28">
        <v>3496.3</v>
      </c>
      <c r="N26" s="28">
        <v>3484.4</v>
      </c>
      <c r="O26" s="28">
        <v>3470.5</v>
      </c>
      <c r="P26" s="28">
        <v>3329.8</v>
      </c>
      <c r="Q26" s="28">
        <v>3162.9</v>
      </c>
      <c r="R26" s="28">
        <v>3156.7</v>
      </c>
      <c r="S26" s="28">
        <v>3151</v>
      </c>
      <c r="T26" s="28">
        <v>3144.8000000000011</v>
      </c>
      <c r="U26" s="28">
        <v>3037.2</v>
      </c>
      <c r="V26" s="28">
        <v>3030.2000000000012</v>
      </c>
      <c r="W26" s="28">
        <v>3023.2000000000012</v>
      </c>
      <c r="X26" s="28">
        <v>3014.3</v>
      </c>
      <c r="Y26" s="28">
        <v>3007.400000000001</v>
      </c>
      <c r="Z26" s="28">
        <v>2898.9</v>
      </c>
      <c r="AA26" s="28">
        <v>2890.3</v>
      </c>
      <c r="AB26" s="28">
        <v>2880.1</v>
      </c>
      <c r="AC26" s="28">
        <v>2870.6</v>
      </c>
      <c r="AD26" s="28">
        <v>2860</v>
      </c>
      <c r="AE26" s="28">
        <v>2751</v>
      </c>
      <c r="AF26" s="28">
        <v>2741.6</v>
      </c>
      <c r="AG26" s="28">
        <v>2734.3</v>
      </c>
      <c r="AH26" s="28">
        <v>2725.6</v>
      </c>
      <c r="AI26" s="28">
        <v>2718</v>
      </c>
      <c r="AJ26" s="28">
        <v>2706.9</v>
      </c>
      <c r="AK26" s="28">
        <v>2697.1</v>
      </c>
      <c r="AL26" s="28">
        <v>2587.1999999999998</v>
      </c>
      <c r="AM26" s="28">
        <v>2575.9</v>
      </c>
      <c r="AN26" s="28">
        <v>2565</v>
      </c>
      <c r="AO26" s="28">
        <v>2553.1</v>
      </c>
      <c r="AP26" s="28">
        <v>2542.3000000000002</v>
      </c>
      <c r="AQ26" s="28">
        <v>2430.4</v>
      </c>
      <c r="AR26" s="28">
        <v>2418.4</v>
      </c>
      <c r="AS26" s="28">
        <v>2407.4</v>
      </c>
      <c r="AT26" s="28">
        <v>2394.9</v>
      </c>
      <c r="AU26" s="28">
        <v>2381.4</v>
      </c>
    </row>
    <row r="27" spans="2:47">
      <c r="B27" s="27" t="s">
        <v>679</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397</v>
      </c>
      <c r="C28" s="28" t="s">
        <v>498</v>
      </c>
      <c r="D28" s="28">
        <v>35.799999999999997</v>
      </c>
      <c r="E28" s="28">
        <v>25.3</v>
      </c>
      <c r="F28" s="28">
        <v>19.8</v>
      </c>
      <c r="G28" s="28">
        <v>25</v>
      </c>
      <c r="H28" s="28">
        <v>28.3</v>
      </c>
      <c r="I28" s="28">
        <v>29.2</v>
      </c>
      <c r="J28" s="28">
        <v>29</v>
      </c>
      <c r="K28" s="28">
        <v>29.5</v>
      </c>
      <c r="L28" s="28">
        <v>29.8</v>
      </c>
      <c r="M28" s="28">
        <v>30.2</v>
      </c>
      <c r="N28" s="28">
        <v>30.5</v>
      </c>
      <c r="O28" s="28">
        <v>31</v>
      </c>
      <c r="P28" s="28">
        <v>29</v>
      </c>
      <c r="Q28" s="28">
        <v>29.3</v>
      </c>
      <c r="R28" s="28">
        <v>29.8</v>
      </c>
      <c r="S28" s="28">
        <v>29.8</v>
      </c>
      <c r="T28" s="28">
        <v>30.2</v>
      </c>
      <c r="U28" s="28">
        <v>30.2</v>
      </c>
      <c r="V28" s="28">
        <v>30.6</v>
      </c>
      <c r="W28" s="28">
        <v>30.9</v>
      </c>
      <c r="X28" s="28">
        <v>30.8</v>
      </c>
      <c r="Y28" s="28">
        <v>31.1</v>
      </c>
      <c r="Z28" s="28">
        <v>31.4</v>
      </c>
      <c r="AA28" s="28">
        <v>31.1</v>
      </c>
      <c r="AB28" s="28">
        <v>31.4</v>
      </c>
      <c r="AC28" s="28">
        <v>31</v>
      </c>
      <c r="AD28" s="28">
        <v>31.2</v>
      </c>
      <c r="AE28" s="28">
        <v>31.2</v>
      </c>
      <c r="AF28" s="28">
        <v>30.9</v>
      </c>
      <c r="AG28" s="28">
        <v>30.9</v>
      </c>
      <c r="AH28" s="28">
        <v>30.9</v>
      </c>
      <c r="AI28" s="28">
        <v>30.9</v>
      </c>
      <c r="AJ28" s="28">
        <v>30.3</v>
      </c>
      <c r="AK28" s="28">
        <v>30.2</v>
      </c>
      <c r="AL28" s="28">
        <v>30.1</v>
      </c>
      <c r="AM28" s="28">
        <v>29.9</v>
      </c>
      <c r="AN28" s="28">
        <v>29.8</v>
      </c>
      <c r="AO28" s="28">
        <v>28.9</v>
      </c>
      <c r="AP28" s="28">
        <v>28.8</v>
      </c>
      <c r="AQ28" s="28">
        <v>28.6</v>
      </c>
      <c r="AR28" s="28">
        <v>28.4</v>
      </c>
      <c r="AS28" s="28">
        <v>28.2</v>
      </c>
      <c r="AT28" s="28">
        <v>27.5</v>
      </c>
      <c r="AU28" s="28">
        <v>27.2</v>
      </c>
    </row>
    <row r="29" spans="2:47">
      <c r="B29" s="27" t="s">
        <v>432</v>
      </c>
      <c r="C29" s="28" t="s">
        <v>498</v>
      </c>
      <c r="D29" s="28">
        <v>3232.099999999999</v>
      </c>
      <c r="E29" s="28">
        <v>3179.5</v>
      </c>
      <c r="F29" s="28">
        <v>2979</v>
      </c>
      <c r="G29" s="28">
        <v>3255.9</v>
      </c>
      <c r="H29" s="28">
        <v>3064</v>
      </c>
      <c r="I29" s="28">
        <v>3228.1</v>
      </c>
      <c r="J29" s="28">
        <v>3125.3</v>
      </c>
      <c r="K29" s="28">
        <v>3167.7000000000012</v>
      </c>
      <c r="L29" s="28">
        <v>3208.9</v>
      </c>
      <c r="M29" s="28">
        <v>3247</v>
      </c>
      <c r="N29" s="28">
        <v>3275.2</v>
      </c>
      <c r="O29" s="28">
        <v>3319.1</v>
      </c>
      <c r="P29" s="28">
        <v>3128.4</v>
      </c>
      <c r="Q29" s="28">
        <v>3139</v>
      </c>
      <c r="R29" s="28">
        <v>3185.3</v>
      </c>
      <c r="S29" s="28">
        <v>3194.6</v>
      </c>
      <c r="T29" s="28">
        <v>3235.5</v>
      </c>
      <c r="U29" s="28">
        <v>3236.9</v>
      </c>
      <c r="V29" s="28">
        <v>3272.4</v>
      </c>
      <c r="W29" s="28">
        <v>3303.8</v>
      </c>
      <c r="X29" s="28">
        <v>3296.4</v>
      </c>
      <c r="Y29" s="28">
        <v>3323.3</v>
      </c>
      <c r="Z29" s="28">
        <v>3349.4</v>
      </c>
      <c r="AA29" s="28">
        <v>3332.6</v>
      </c>
      <c r="AB29" s="28">
        <v>3347.9</v>
      </c>
      <c r="AC29" s="28">
        <v>3323.1</v>
      </c>
      <c r="AD29" s="28">
        <v>3331.6</v>
      </c>
      <c r="AE29" s="28">
        <v>3340</v>
      </c>
      <c r="AF29" s="28">
        <v>3307.4</v>
      </c>
      <c r="AG29" s="28">
        <v>3308.9</v>
      </c>
      <c r="AH29" s="28">
        <v>3308.7</v>
      </c>
      <c r="AI29" s="28">
        <v>3303.6</v>
      </c>
      <c r="AJ29" s="28">
        <v>3261.5</v>
      </c>
      <c r="AK29" s="28">
        <v>3243.6</v>
      </c>
      <c r="AL29" s="28">
        <v>3229.5</v>
      </c>
      <c r="AM29" s="28">
        <v>3212.4</v>
      </c>
      <c r="AN29" s="28">
        <v>3195.599999999999</v>
      </c>
      <c r="AO29" s="28">
        <v>3136.2000000000012</v>
      </c>
      <c r="AP29" s="28">
        <v>3117.3</v>
      </c>
      <c r="AQ29" s="28">
        <v>3095.6</v>
      </c>
      <c r="AR29" s="28">
        <v>3074</v>
      </c>
      <c r="AS29" s="28">
        <v>3049.5</v>
      </c>
      <c r="AT29" s="28">
        <v>2988.7999999999988</v>
      </c>
      <c r="AU29" s="28">
        <v>2960.6</v>
      </c>
    </row>
    <row r="30" spans="2:47">
      <c r="B30" s="27" t="s">
        <v>385</v>
      </c>
      <c r="C30" s="28" t="s">
        <v>498</v>
      </c>
      <c r="D30" s="28">
        <v>15477.2</v>
      </c>
      <c r="E30" s="28">
        <v>17649.599999999999</v>
      </c>
      <c r="F30" s="28">
        <v>17299.5</v>
      </c>
      <c r="G30" s="28">
        <v>16653.3</v>
      </c>
      <c r="H30" s="28">
        <v>16349.5</v>
      </c>
      <c r="I30" s="28">
        <v>16629.400000000001</v>
      </c>
      <c r="J30" s="28">
        <v>16591.8</v>
      </c>
      <c r="K30" s="28">
        <v>16673.8</v>
      </c>
      <c r="L30" s="28">
        <v>16720.900000000001</v>
      </c>
      <c r="M30" s="28">
        <v>16775.400000000001</v>
      </c>
      <c r="N30" s="28">
        <v>16793.099999999999</v>
      </c>
      <c r="O30" s="28">
        <v>16830.400000000001</v>
      </c>
      <c r="P30" s="28">
        <v>16807.2</v>
      </c>
      <c r="Q30" s="28">
        <v>16779.3</v>
      </c>
      <c r="R30" s="28">
        <v>16824.3</v>
      </c>
      <c r="S30" s="28">
        <v>16859.7</v>
      </c>
      <c r="T30" s="28">
        <v>17007</v>
      </c>
      <c r="U30" s="28">
        <v>17136.099999999999</v>
      </c>
      <c r="V30" s="28">
        <v>17157</v>
      </c>
      <c r="W30" s="28">
        <v>17167</v>
      </c>
      <c r="X30" s="28">
        <v>17290.900000000001</v>
      </c>
      <c r="Y30" s="28">
        <v>17415.900000000001</v>
      </c>
      <c r="Z30" s="28">
        <v>17547.2</v>
      </c>
      <c r="AA30" s="28">
        <v>17400.8</v>
      </c>
      <c r="AB30" s="28">
        <v>17465.400000000001</v>
      </c>
      <c r="AC30" s="28">
        <v>17555.2</v>
      </c>
      <c r="AD30" s="28">
        <v>17645.5</v>
      </c>
      <c r="AE30" s="28">
        <v>17481.099999999999</v>
      </c>
      <c r="AF30" s="28">
        <v>17567.7</v>
      </c>
      <c r="AG30" s="28">
        <v>17531.3</v>
      </c>
      <c r="AH30" s="28">
        <v>17572</v>
      </c>
      <c r="AI30" s="28">
        <v>17651.599999999999</v>
      </c>
      <c r="AJ30" s="28">
        <v>17577.400000000001</v>
      </c>
      <c r="AK30" s="28">
        <v>17620.8</v>
      </c>
      <c r="AL30" s="28">
        <v>17516.900000000001</v>
      </c>
      <c r="AM30" s="28">
        <v>17555.5</v>
      </c>
      <c r="AN30" s="28">
        <v>17495</v>
      </c>
      <c r="AO30" s="28">
        <v>17484.3</v>
      </c>
      <c r="AP30" s="28">
        <v>17536.2</v>
      </c>
      <c r="AQ30" s="28">
        <v>17568.099999999999</v>
      </c>
      <c r="AR30" s="28">
        <v>17585.5</v>
      </c>
      <c r="AS30" s="28">
        <v>17485.2</v>
      </c>
      <c r="AT30" s="28">
        <v>17377.7</v>
      </c>
      <c r="AU30" s="28">
        <v>17406.599999999999</v>
      </c>
    </row>
    <row r="31" spans="2:47">
      <c r="B31" s="27" t="s">
        <v>434</v>
      </c>
      <c r="C31" s="28" t="s">
        <v>498</v>
      </c>
      <c r="D31" s="28">
        <v>6326.2</v>
      </c>
      <c r="E31" s="28">
        <v>6545.5</v>
      </c>
      <c r="F31" s="28">
        <v>6724.3</v>
      </c>
      <c r="G31" s="28">
        <v>6323.7</v>
      </c>
      <c r="H31" s="28">
        <v>7153.0999999999995</v>
      </c>
      <c r="I31" s="28">
        <v>7276.7000000000007</v>
      </c>
      <c r="J31" s="28">
        <v>7237.2</v>
      </c>
      <c r="K31" s="28">
        <v>7292.4</v>
      </c>
      <c r="L31" s="28">
        <v>7345.7</v>
      </c>
      <c r="M31" s="28">
        <v>7294</v>
      </c>
      <c r="N31" s="28">
        <v>7321.6</v>
      </c>
      <c r="O31" s="28">
        <v>7353.5000000000009</v>
      </c>
      <c r="P31" s="28">
        <v>6992.8</v>
      </c>
      <c r="Q31" s="28">
        <v>6933.2</v>
      </c>
      <c r="R31" s="28">
        <v>6992.4</v>
      </c>
      <c r="S31" s="28">
        <v>7002.3000000000011</v>
      </c>
      <c r="T31" s="28">
        <v>7052.3</v>
      </c>
      <c r="U31" s="28">
        <v>7050.0000000000009</v>
      </c>
      <c r="V31" s="28">
        <v>7089.7</v>
      </c>
      <c r="W31" s="28">
        <v>7125.6</v>
      </c>
      <c r="X31" s="28">
        <v>7103.2</v>
      </c>
      <c r="Y31" s="28">
        <v>7138.7000000000007</v>
      </c>
      <c r="Z31" s="28">
        <v>7150.2</v>
      </c>
      <c r="AA31" s="28">
        <v>7122.7000000000007</v>
      </c>
      <c r="AB31" s="28">
        <v>7117.7</v>
      </c>
      <c r="AC31" s="28">
        <v>7075.9</v>
      </c>
      <c r="AD31" s="28">
        <v>7058.4000000000005</v>
      </c>
      <c r="AE31" s="28">
        <v>7059.2</v>
      </c>
      <c r="AF31" s="28">
        <v>6993.5000000000009</v>
      </c>
      <c r="AG31" s="28">
        <v>6975.4000000000005</v>
      </c>
      <c r="AH31" s="28">
        <v>6963.8</v>
      </c>
      <c r="AI31" s="28">
        <v>6942.7999999999993</v>
      </c>
      <c r="AJ31" s="28">
        <v>6753</v>
      </c>
      <c r="AK31" s="28">
        <v>6707.5</v>
      </c>
      <c r="AL31" s="28">
        <v>6671.1</v>
      </c>
      <c r="AM31" s="28">
        <v>6615.5</v>
      </c>
      <c r="AN31" s="28">
        <v>6573.9</v>
      </c>
      <c r="AO31" s="28">
        <v>6464.5</v>
      </c>
      <c r="AP31" s="28">
        <v>6419.3</v>
      </c>
      <c r="AQ31" s="28">
        <v>6356.4000000000005</v>
      </c>
      <c r="AR31" s="28">
        <v>6306.4</v>
      </c>
      <c r="AS31" s="28">
        <v>6250</v>
      </c>
      <c r="AT31" s="28">
        <v>6137.5</v>
      </c>
      <c r="AU31" s="28">
        <v>6064.7999999999993</v>
      </c>
    </row>
    <row r="32" spans="2:47">
      <c r="B32" s="27" t="s">
        <v>435</v>
      </c>
      <c r="C32" s="28" t="s">
        <v>498</v>
      </c>
      <c r="D32" s="28">
        <v>718.5</v>
      </c>
      <c r="E32" s="28">
        <v>809.3</v>
      </c>
      <c r="F32" s="28">
        <v>707.19999999999993</v>
      </c>
      <c r="G32" s="28">
        <v>708.4</v>
      </c>
      <c r="H32" s="28">
        <v>709.4</v>
      </c>
      <c r="I32" s="28">
        <v>709.6</v>
      </c>
      <c r="J32" s="28">
        <v>709.6</v>
      </c>
      <c r="K32" s="28">
        <v>709.7</v>
      </c>
      <c r="L32" s="28">
        <v>609.9</v>
      </c>
      <c r="M32" s="28">
        <v>610</v>
      </c>
      <c r="N32" s="28">
        <v>610.1</v>
      </c>
      <c r="O32" s="28">
        <v>610.29999999999995</v>
      </c>
      <c r="P32" s="28">
        <v>609.70000000000005</v>
      </c>
      <c r="Q32" s="28">
        <v>609.79999999999995</v>
      </c>
      <c r="R32" s="28">
        <v>609.9</v>
      </c>
      <c r="S32" s="28">
        <v>609.9</v>
      </c>
      <c r="T32" s="28">
        <v>610.1</v>
      </c>
      <c r="U32" s="28">
        <v>610</v>
      </c>
      <c r="V32" s="28">
        <v>610.20000000000005</v>
      </c>
      <c r="W32" s="28">
        <v>610.4</v>
      </c>
      <c r="X32" s="28">
        <v>510.2</v>
      </c>
      <c r="Y32" s="28">
        <v>510.4</v>
      </c>
      <c r="Z32" s="28">
        <v>510.4</v>
      </c>
      <c r="AA32" s="28">
        <v>510.4</v>
      </c>
      <c r="AB32" s="28">
        <v>510.4</v>
      </c>
      <c r="AC32" s="28">
        <v>510.3</v>
      </c>
      <c r="AD32" s="28">
        <v>510.3</v>
      </c>
      <c r="AE32" s="28">
        <v>510.4</v>
      </c>
      <c r="AF32" s="28">
        <v>510.2</v>
      </c>
      <c r="AG32" s="28">
        <v>510.3</v>
      </c>
      <c r="AH32" s="28">
        <v>510.3</v>
      </c>
      <c r="AI32" s="28">
        <v>510.2</v>
      </c>
      <c r="AJ32" s="28">
        <v>510.1</v>
      </c>
      <c r="AK32" s="28">
        <v>510</v>
      </c>
      <c r="AL32" s="28">
        <v>509.9</v>
      </c>
      <c r="AM32" s="28">
        <v>510</v>
      </c>
      <c r="AN32" s="28">
        <v>509.9</v>
      </c>
      <c r="AO32" s="28">
        <v>509.6</v>
      </c>
      <c r="AP32" s="28">
        <v>509.6</v>
      </c>
      <c r="AQ32" s="28">
        <v>509.6</v>
      </c>
      <c r="AR32" s="28">
        <v>509.5</v>
      </c>
      <c r="AS32" s="28">
        <v>509.4</v>
      </c>
      <c r="AT32" s="28">
        <v>509.2</v>
      </c>
      <c r="AU32" s="28">
        <v>509.1</v>
      </c>
    </row>
    <row r="33" spans="2:47">
      <c r="B33" s="27" t="s">
        <v>680</v>
      </c>
      <c r="C33" s="28" t="s">
        <v>498</v>
      </c>
      <c r="D33" s="28">
        <v>20080.3</v>
      </c>
      <c r="E33" s="28">
        <v>21113.200000000001</v>
      </c>
      <c r="F33" s="28">
        <v>20004.900000000009</v>
      </c>
      <c r="G33" s="28">
        <v>18291.900000000009</v>
      </c>
      <c r="H33" s="28">
        <v>13112.9</v>
      </c>
      <c r="I33" s="28">
        <v>13237.9</v>
      </c>
      <c r="J33" s="28">
        <v>13052.2</v>
      </c>
      <c r="K33" s="28">
        <v>12925.2</v>
      </c>
      <c r="L33" s="28">
        <v>12799.9</v>
      </c>
      <c r="M33" s="28">
        <v>12673.5</v>
      </c>
      <c r="N33" s="28">
        <v>12544.6</v>
      </c>
      <c r="O33" s="28">
        <v>12314</v>
      </c>
      <c r="P33" s="28">
        <v>11903.6</v>
      </c>
      <c r="Q33" s="28">
        <v>11129</v>
      </c>
      <c r="R33" s="28">
        <v>11115</v>
      </c>
      <c r="S33" s="28">
        <v>11000.9</v>
      </c>
      <c r="T33" s="28">
        <v>10888</v>
      </c>
      <c r="U33" s="28">
        <v>10769.4</v>
      </c>
      <c r="V33" s="28">
        <v>10654.8</v>
      </c>
      <c r="W33" s="28">
        <v>10637.4</v>
      </c>
      <c r="X33" s="28">
        <v>10516.7</v>
      </c>
      <c r="Y33" s="28">
        <v>10399</v>
      </c>
      <c r="Z33" s="28">
        <v>10280.4</v>
      </c>
      <c r="AA33" s="28">
        <v>10159.299999999999</v>
      </c>
      <c r="AB33" s="28">
        <v>10034.700000000001</v>
      </c>
      <c r="AC33" s="28">
        <v>9911.2000000000007</v>
      </c>
      <c r="AD33" s="28">
        <v>9787.2000000000025</v>
      </c>
      <c r="AE33" s="28">
        <v>9663.2999999999975</v>
      </c>
      <c r="AF33" s="28">
        <v>9543.1</v>
      </c>
      <c r="AG33" s="28">
        <v>9422.7999999999993</v>
      </c>
      <c r="AH33" s="28">
        <v>9301.0999999999985</v>
      </c>
      <c r="AI33" s="28">
        <v>9181</v>
      </c>
      <c r="AJ33" s="28">
        <v>9056.2999999999993</v>
      </c>
      <c r="AK33" s="28">
        <v>8928.7999999999993</v>
      </c>
      <c r="AL33" s="28">
        <v>8805.9</v>
      </c>
      <c r="AM33" s="28">
        <v>8677.2999999999993</v>
      </c>
      <c r="AN33" s="28">
        <v>8549</v>
      </c>
      <c r="AO33" s="28">
        <v>8417.9</v>
      </c>
      <c r="AP33" s="28">
        <v>8291.2999999999993</v>
      </c>
      <c r="AQ33" s="28">
        <v>8161.4</v>
      </c>
      <c r="AR33" s="28">
        <v>8030.3</v>
      </c>
      <c r="AS33" s="28">
        <v>7900.9</v>
      </c>
      <c r="AT33" s="28">
        <v>7767.5999999999995</v>
      </c>
      <c r="AU33" s="28">
        <v>7633.9000000000005</v>
      </c>
    </row>
    <row r="34" spans="2:47">
      <c r="B34" s="27" t="s">
        <v>437</v>
      </c>
      <c r="C34" s="28" t="s">
        <v>498</v>
      </c>
      <c r="D34" s="28">
        <v>0</v>
      </c>
      <c r="E34" s="28">
        <v>1.9</v>
      </c>
      <c r="F34" s="28">
        <v>6.1</v>
      </c>
      <c r="G34" s="28">
        <v>7.9</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A34" s="28">
        <v>0</v>
      </c>
      <c r="AB34" s="28">
        <v>0</v>
      </c>
      <c r="AC34" s="28">
        <v>0</v>
      </c>
      <c r="AD34" s="28">
        <v>0</v>
      </c>
      <c r="AE34" s="28">
        <v>0</v>
      </c>
      <c r="AF34" s="28">
        <v>0</v>
      </c>
      <c r="AG34" s="28">
        <v>0</v>
      </c>
      <c r="AH34" s="28">
        <v>0</v>
      </c>
      <c r="AI34" s="28">
        <v>0</v>
      </c>
      <c r="AJ34" s="28">
        <v>0</v>
      </c>
      <c r="AK34" s="28">
        <v>0</v>
      </c>
      <c r="AL34" s="28">
        <v>0</v>
      </c>
      <c r="AM34" s="28">
        <v>0</v>
      </c>
      <c r="AN34" s="28">
        <v>0</v>
      </c>
      <c r="AO34" s="28">
        <v>0</v>
      </c>
      <c r="AP34" s="28">
        <v>0</v>
      </c>
      <c r="AQ34" s="28">
        <v>0</v>
      </c>
      <c r="AR34" s="28">
        <v>0</v>
      </c>
      <c r="AS34" s="28">
        <v>0</v>
      </c>
      <c r="AT34" s="28">
        <v>0</v>
      </c>
      <c r="AU34" s="28">
        <v>0</v>
      </c>
    </row>
    <row r="35" spans="2:47">
      <c r="B35" s="27" t="s">
        <v>438</v>
      </c>
      <c r="C35" s="28" t="s">
        <v>498</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0</v>
      </c>
      <c r="AD35" s="28">
        <v>0</v>
      </c>
      <c r="AE35" s="28">
        <v>0</v>
      </c>
      <c r="AF35" s="28">
        <v>0</v>
      </c>
      <c r="AG35" s="28">
        <v>0</v>
      </c>
      <c r="AH35" s="28">
        <v>0</v>
      </c>
      <c r="AI35" s="28">
        <v>0</v>
      </c>
      <c r="AJ35" s="28">
        <v>0</v>
      </c>
      <c r="AK35" s="28">
        <v>0</v>
      </c>
      <c r="AL35" s="28">
        <v>0</v>
      </c>
      <c r="AM35" s="28">
        <v>0</v>
      </c>
      <c r="AN35" s="28">
        <v>0</v>
      </c>
      <c r="AO35" s="28">
        <v>0</v>
      </c>
      <c r="AP35" s="28">
        <v>0</v>
      </c>
      <c r="AQ35" s="28">
        <v>0</v>
      </c>
      <c r="AR35" s="28">
        <v>0</v>
      </c>
      <c r="AS35" s="28">
        <v>0</v>
      </c>
      <c r="AT35" s="28">
        <v>0</v>
      </c>
      <c r="AU35" s="28">
        <v>0</v>
      </c>
    </row>
    <row r="36" spans="2:47">
      <c r="B36" s="27" t="s">
        <v>439</v>
      </c>
      <c r="C36" s="28" t="s">
        <v>498</v>
      </c>
      <c r="D36" s="28">
        <v>0</v>
      </c>
      <c r="E36" s="28">
        <v>0</v>
      </c>
      <c r="F36" s="28">
        <v>0</v>
      </c>
      <c r="G36" s="28">
        <v>0</v>
      </c>
      <c r="H36" s="28">
        <v>0</v>
      </c>
      <c r="I36" s="28">
        <v>0</v>
      </c>
      <c r="J36" s="28">
        <v>0</v>
      </c>
      <c r="K36" s="28">
        <v>0</v>
      </c>
      <c r="L36" s="28">
        <v>0</v>
      </c>
      <c r="M36" s="28">
        <v>0.2</v>
      </c>
      <c r="N36" s="28">
        <v>5.7</v>
      </c>
      <c r="O36" s="28">
        <v>75.600000000000009</v>
      </c>
      <c r="P36" s="28">
        <v>1310.3</v>
      </c>
      <c r="Q36" s="28">
        <v>2009.3</v>
      </c>
      <c r="R36" s="28">
        <v>2086.8000000000002</v>
      </c>
      <c r="S36" s="28">
        <v>2260.5</v>
      </c>
      <c r="T36" s="28">
        <v>2345.5</v>
      </c>
      <c r="U36" s="28">
        <v>2424.5</v>
      </c>
      <c r="V36" s="28">
        <v>2616</v>
      </c>
      <c r="W36" s="28">
        <v>2710.4</v>
      </c>
      <c r="X36" s="28">
        <v>2798.6</v>
      </c>
      <c r="Y36" s="28">
        <v>3002.8</v>
      </c>
      <c r="Z36" s="28">
        <v>3108.9</v>
      </c>
      <c r="AA36" s="28">
        <v>3208.8</v>
      </c>
      <c r="AB36" s="28">
        <v>3419.2</v>
      </c>
      <c r="AC36" s="28">
        <v>3524.2</v>
      </c>
      <c r="AD36" s="28">
        <v>3742.2</v>
      </c>
      <c r="AE36" s="28">
        <v>3869.1</v>
      </c>
      <c r="AF36" s="28">
        <v>4082.6</v>
      </c>
      <c r="AG36" s="28">
        <v>4218.8999999999996</v>
      </c>
      <c r="AH36" s="28">
        <v>4460</v>
      </c>
      <c r="AI36" s="28">
        <v>4605.1000000000004</v>
      </c>
      <c r="AJ36" s="28">
        <v>4831.2999999999993</v>
      </c>
      <c r="AK36" s="28">
        <v>4976.1000000000004</v>
      </c>
      <c r="AL36" s="28">
        <v>5232.6000000000004</v>
      </c>
      <c r="AM36" s="28">
        <v>5388.4000000000005</v>
      </c>
      <c r="AN36" s="28">
        <v>5653.4999999999991</v>
      </c>
      <c r="AO36" s="28">
        <v>5794.9000000000005</v>
      </c>
      <c r="AP36" s="28">
        <v>6071.2000000000007</v>
      </c>
      <c r="AQ36" s="28">
        <v>6250.8</v>
      </c>
      <c r="AR36" s="28">
        <v>6535.5999999999995</v>
      </c>
      <c r="AS36" s="28">
        <v>6828.6999999999989</v>
      </c>
      <c r="AT36" s="28">
        <v>6995.6</v>
      </c>
      <c r="AU36" s="28">
        <v>7290.5000000000009</v>
      </c>
    </row>
    <row r="37" spans="2:47">
      <c r="B37" s="27" t="s">
        <v>391</v>
      </c>
      <c r="C37" s="28" t="s">
        <v>498</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A37" s="28">
        <v>0</v>
      </c>
      <c r="AB37" s="28">
        <v>0</v>
      </c>
      <c r="AC37" s="28">
        <v>0</v>
      </c>
      <c r="AD37" s="28">
        <v>0</v>
      </c>
      <c r="AE37" s="28">
        <v>0</v>
      </c>
      <c r="AF37" s="28">
        <v>0</v>
      </c>
      <c r="AG37" s="28">
        <v>0</v>
      </c>
      <c r="AH37" s="28">
        <v>0</v>
      </c>
      <c r="AI37" s="28">
        <v>0</v>
      </c>
      <c r="AJ37" s="28">
        <v>0</v>
      </c>
      <c r="AK37" s="28">
        <v>0</v>
      </c>
      <c r="AL37" s="28">
        <v>0</v>
      </c>
      <c r="AM37" s="28">
        <v>0</v>
      </c>
      <c r="AN37" s="28">
        <v>0</v>
      </c>
      <c r="AO37" s="28">
        <v>0</v>
      </c>
      <c r="AP37" s="28">
        <v>0</v>
      </c>
      <c r="AQ37" s="28">
        <v>0</v>
      </c>
      <c r="AR37" s="28">
        <v>0</v>
      </c>
      <c r="AS37" s="28">
        <v>0</v>
      </c>
      <c r="AT37" s="28">
        <v>0</v>
      </c>
      <c r="AU37" s="28">
        <v>0</v>
      </c>
    </row>
    <row r="38" spans="2:47">
      <c r="B38" s="27" t="s">
        <v>440</v>
      </c>
      <c r="C38" s="28" t="s">
        <v>498</v>
      </c>
      <c r="D38" s="28">
        <v>2000.3</v>
      </c>
      <c r="E38" s="28">
        <v>2056.9</v>
      </c>
      <c r="F38" s="28">
        <v>2335.5</v>
      </c>
      <c r="G38" s="28">
        <v>2285.6</v>
      </c>
      <c r="H38" s="28">
        <v>1795.1</v>
      </c>
      <c r="I38" s="28">
        <v>1483.7</v>
      </c>
      <c r="J38" s="28">
        <v>1419.6</v>
      </c>
      <c r="K38" s="28">
        <v>1424</v>
      </c>
      <c r="L38" s="28">
        <v>1425.9</v>
      </c>
      <c r="M38" s="28">
        <v>1424</v>
      </c>
      <c r="N38" s="28">
        <v>1414.8</v>
      </c>
      <c r="O38" s="28">
        <v>1404</v>
      </c>
      <c r="P38" s="28">
        <v>1383.2</v>
      </c>
      <c r="Q38" s="28">
        <v>1196.3</v>
      </c>
      <c r="R38" s="28">
        <v>1188.4000000000001</v>
      </c>
      <c r="S38" s="28">
        <v>1178.9000000000001</v>
      </c>
      <c r="T38" s="28">
        <v>1169.7</v>
      </c>
      <c r="U38" s="28">
        <v>1159.2</v>
      </c>
      <c r="V38" s="28">
        <v>1149.2</v>
      </c>
      <c r="W38" s="28">
        <v>1137.8</v>
      </c>
      <c r="X38" s="28">
        <v>1127</v>
      </c>
      <c r="Y38" s="28">
        <v>1115.8</v>
      </c>
      <c r="Z38" s="28">
        <v>1103.2</v>
      </c>
      <c r="AA38" s="28">
        <v>1091.4000000000001</v>
      </c>
      <c r="AB38" s="28">
        <v>1078.3</v>
      </c>
      <c r="AC38" s="28">
        <v>1065.8</v>
      </c>
      <c r="AD38" s="28">
        <v>1052.0999999999999</v>
      </c>
      <c r="AE38" s="28">
        <v>1039.2</v>
      </c>
      <c r="AF38" s="28">
        <v>1028</v>
      </c>
      <c r="AG38" s="28">
        <v>1015.6</v>
      </c>
      <c r="AH38" s="28">
        <v>1003.9</v>
      </c>
      <c r="AI38" s="28">
        <v>991.8</v>
      </c>
      <c r="AJ38" s="28">
        <v>979.59999999999991</v>
      </c>
      <c r="AK38" s="28">
        <v>965.9</v>
      </c>
      <c r="AL38" s="28">
        <v>953</v>
      </c>
      <c r="AM38" s="28">
        <v>940.90000000000009</v>
      </c>
      <c r="AN38" s="28">
        <v>929.3</v>
      </c>
      <c r="AO38" s="28">
        <v>917</v>
      </c>
      <c r="AP38" s="28">
        <v>906</v>
      </c>
      <c r="AQ38" s="28">
        <v>895.3</v>
      </c>
      <c r="AR38" s="28">
        <v>884.59999999999991</v>
      </c>
      <c r="AS38" s="28">
        <v>873.90000000000009</v>
      </c>
      <c r="AT38" s="28">
        <v>862.3</v>
      </c>
      <c r="AU38" s="28">
        <v>851.60000000000014</v>
      </c>
    </row>
    <row r="39" spans="2:47">
      <c r="B39" s="27" t="s">
        <v>398</v>
      </c>
      <c r="C39" s="28" t="s">
        <v>498</v>
      </c>
      <c r="D39" s="28">
        <v>1445.8</v>
      </c>
      <c r="E39" s="28">
        <v>1134.5</v>
      </c>
      <c r="F39" s="28">
        <v>1221.9000000000001</v>
      </c>
      <c r="G39" s="28">
        <v>1160.2</v>
      </c>
      <c r="H39" s="28">
        <v>1419.9</v>
      </c>
      <c r="I39" s="28">
        <v>1458.3</v>
      </c>
      <c r="J39" s="28">
        <v>1466.4</v>
      </c>
      <c r="K39" s="28">
        <v>1487.8</v>
      </c>
      <c r="L39" s="28">
        <v>1504.4</v>
      </c>
      <c r="M39" s="28">
        <v>1524.6</v>
      </c>
      <c r="N39" s="28">
        <v>1541.5</v>
      </c>
      <c r="O39" s="28">
        <v>1550.8</v>
      </c>
      <c r="P39" s="28">
        <v>1370.3</v>
      </c>
      <c r="Q39" s="28">
        <v>1382.8</v>
      </c>
      <c r="R39" s="28">
        <v>1396.8</v>
      </c>
      <c r="S39" s="28">
        <v>1410.7</v>
      </c>
      <c r="T39" s="28">
        <v>1422.7</v>
      </c>
      <c r="U39" s="28">
        <v>1433.4</v>
      </c>
      <c r="V39" s="28">
        <v>1443.6</v>
      </c>
      <c r="W39" s="28">
        <v>1446.9</v>
      </c>
      <c r="X39" s="28">
        <v>1454</v>
      </c>
      <c r="Y39" s="28">
        <v>1460.8</v>
      </c>
      <c r="Z39" s="28">
        <v>1466.8</v>
      </c>
      <c r="AA39" s="28">
        <v>1470.6</v>
      </c>
      <c r="AB39" s="28">
        <v>1473.6</v>
      </c>
      <c r="AC39" s="28">
        <v>1474.4</v>
      </c>
      <c r="AD39" s="28">
        <v>1474.5</v>
      </c>
      <c r="AE39" s="28">
        <v>1473.9</v>
      </c>
      <c r="AF39" s="28">
        <v>1471.2</v>
      </c>
      <c r="AG39" s="28">
        <v>1474</v>
      </c>
      <c r="AH39" s="28">
        <v>1469.1</v>
      </c>
      <c r="AI39" s="28">
        <v>1463.4</v>
      </c>
      <c r="AJ39" s="28">
        <v>1461.3</v>
      </c>
      <c r="AK39" s="28">
        <v>1452.6</v>
      </c>
      <c r="AL39" s="28">
        <v>1448</v>
      </c>
      <c r="AM39" s="28">
        <v>1437.7</v>
      </c>
      <c r="AN39" s="28">
        <v>1426.4</v>
      </c>
      <c r="AO39" s="28">
        <v>1420.4</v>
      </c>
      <c r="AP39" s="28">
        <v>1408.2</v>
      </c>
      <c r="AQ39" s="28">
        <v>1101.7</v>
      </c>
      <c r="AR39" s="28">
        <v>1288.4000000000001</v>
      </c>
      <c r="AS39" s="28">
        <v>1275</v>
      </c>
      <c r="AT39" s="28">
        <v>1267.4000000000001</v>
      </c>
      <c r="AU39" s="28">
        <v>1252.3</v>
      </c>
    </row>
    <row r="40" spans="2:47">
      <c r="B40" s="27" t="s">
        <v>442</v>
      </c>
      <c r="C40" s="28" t="s">
        <v>498</v>
      </c>
      <c r="D40" s="28">
        <v>0.1</v>
      </c>
      <c r="E40" s="28">
        <v>0.90000000000000013</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row>
    <row r="41" spans="2:47">
      <c r="B41" s="27" t="s">
        <v>443</v>
      </c>
      <c r="C41" s="28" t="s">
        <v>498</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row>
    <row r="42" spans="2:47">
      <c r="B42" s="27" t="s">
        <v>444</v>
      </c>
      <c r="C42" s="28" t="s">
        <v>498</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A42" s="28">
        <v>0</v>
      </c>
      <c r="AB42" s="28">
        <v>0</v>
      </c>
      <c r="AC42" s="28">
        <v>0</v>
      </c>
      <c r="AD42" s="28">
        <v>0</v>
      </c>
      <c r="AE42" s="28">
        <v>0</v>
      </c>
      <c r="AF42" s="28">
        <v>0</v>
      </c>
      <c r="AG42" s="28">
        <v>0</v>
      </c>
      <c r="AH42" s="28">
        <v>0</v>
      </c>
      <c r="AI42" s="28">
        <v>0</v>
      </c>
      <c r="AJ42" s="28">
        <v>0</v>
      </c>
      <c r="AK42" s="28">
        <v>0</v>
      </c>
      <c r="AL42" s="28">
        <v>0</v>
      </c>
      <c r="AM42" s="28">
        <v>0</v>
      </c>
      <c r="AN42" s="28">
        <v>0</v>
      </c>
      <c r="AO42" s="28">
        <v>0</v>
      </c>
      <c r="AP42" s="28">
        <v>0</v>
      </c>
      <c r="AQ42" s="28">
        <v>0</v>
      </c>
      <c r="AR42" s="28">
        <v>0</v>
      </c>
      <c r="AS42" s="28">
        <v>0</v>
      </c>
      <c r="AT42" s="28">
        <v>0</v>
      </c>
      <c r="AU42" s="28">
        <v>0</v>
      </c>
    </row>
    <row r="43" spans="2:47">
      <c r="B43" s="27" t="s">
        <v>445</v>
      </c>
      <c r="C43" s="28" t="s">
        <v>498</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A43" s="28">
        <v>0</v>
      </c>
      <c r="AB43" s="28">
        <v>0</v>
      </c>
      <c r="AC43" s="28">
        <v>0</v>
      </c>
      <c r="AD43" s="28">
        <v>0</v>
      </c>
      <c r="AE43" s="28">
        <v>0</v>
      </c>
      <c r="AF43" s="28">
        <v>0</v>
      </c>
      <c r="AG43" s="28">
        <v>0</v>
      </c>
      <c r="AH43" s="28">
        <v>0</v>
      </c>
      <c r="AI43" s="28">
        <v>0</v>
      </c>
      <c r="AJ43" s="28">
        <v>0</v>
      </c>
      <c r="AK43" s="28">
        <v>0</v>
      </c>
      <c r="AL43" s="28">
        <v>0</v>
      </c>
      <c r="AM43" s="28">
        <v>0</v>
      </c>
      <c r="AN43" s="28">
        <v>0</v>
      </c>
      <c r="AO43" s="28">
        <v>0</v>
      </c>
      <c r="AP43" s="28">
        <v>0</v>
      </c>
      <c r="AQ43" s="28">
        <v>0</v>
      </c>
      <c r="AR43" s="28">
        <v>0</v>
      </c>
      <c r="AS43" s="28">
        <v>0</v>
      </c>
      <c r="AT43" s="28">
        <v>0</v>
      </c>
      <c r="AU43" s="28">
        <v>0</v>
      </c>
    </row>
    <row r="44" spans="2:47">
      <c r="B44" s="27" t="s">
        <v>446</v>
      </c>
      <c r="C44" s="28" t="s">
        <v>498</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A44" s="28">
        <v>0</v>
      </c>
      <c r="AB44" s="28">
        <v>0</v>
      </c>
      <c r="AC44" s="28">
        <v>0</v>
      </c>
      <c r="AD44" s="28">
        <v>0</v>
      </c>
      <c r="AE44" s="28">
        <v>0</v>
      </c>
      <c r="AF44" s="28">
        <v>0</v>
      </c>
      <c r="AG44" s="28">
        <v>0</v>
      </c>
      <c r="AH44" s="28">
        <v>0</v>
      </c>
      <c r="AI44" s="28">
        <v>0</v>
      </c>
      <c r="AJ44" s="28">
        <v>0</v>
      </c>
      <c r="AK44" s="28">
        <v>0</v>
      </c>
      <c r="AL44" s="28">
        <v>0</v>
      </c>
      <c r="AM44" s="28">
        <v>0</v>
      </c>
      <c r="AN44" s="28">
        <v>0</v>
      </c>
      <c r="AO44" s="28">
        <v>0</v>
      </c>
      <c r="AP44" s="28">
        <v>0</v>
      </c>
      <c r="AQ44" s="28">
        <v>0</v>
      </c>
      <c r="AR44" s="28">
        <v>0</v>
      </c>
      <c r="AS44" s="28">
        <v>0</v>
      </c>
      <c r="AT44" s="28">
        <v>0</v>
      </c>
      <c r="AU44" s="28">
        <v>0</v>
      </c>
    </row>
    <row r="45" spans="2:47" s="48" customFormat="1">
      <c r="B45" s="27" t="s">
        <v>501</v>
      </c>
      <c r="C45" s="30" t="s">
        <v>498</v>
      </c>
      <c r="D45" s="30">
        <f>SUM(D25:D44)</f>
        <v>63396.000000000007</v>
      </c>
      <c r="E45" s="30">
        <f t="shared" ref="E45:AU45" si="1">SUM(E25:E44)</f>
        <v>65494.6</v>
      </c>
      <c r="F45" s="30">
        <f t="shared" si="1"/>
        <v>64397.30000000001</v>
      </c>
      <c r="G45" s="30">
        <f t="shared" si="1"/>
        <v>61125.600000000006</v>
      </c>
      <c r="H45" s="30">
        <f t="shared" si="1"/>
        <v>55467.4</v>
      </c>
      <c r="I45" s="30">
        <f t="shared" si="1"/>
        <v>56253.2</v>
      </c>
      <c r="J45" s="30">
        <f t="shared" si="1"/>
        <v>55804.099999999991</v>
      </c>
      <c r="K45" s="30">
        <f t="shared" si="1"/>
        <v>55958.900000000009</v>
      </c>
      <c r="L45" s="30">
        <f t="shared" si="1"/>
        <v>55865.600000000006</v>
      </c>
      <c r="M45" s="30">
        <f t="shared" si="1"/>
        <v>55865.9</v>
      </c>
      <c r="N45" s="30">
        <f t="shared" si="1"/>
        <v>55866.7</v>
      </c>
      <c r="O45" s="30">
        <f t="shared" si="1"/>
        <v>55852.600000000006</v>
      </c>
      <c r="P45" s="30">
        <f t="shared" si="1"/>
        <v>55329.3</v>
      </c>
      <c r="Q45" s="30">
        <f t="shared" si="1"/>
        <v>54854.600000000006</v>
      </c>
      <c r="R45" s="30">
        <f t="shared" si="1"/>
        <v>55140.500000000007</v>
      </c>
      <c r="S45" s="30">
        <f t="shared" si="1"/>
        <v>55295.100000000006</v>
      </c>
      <c r="T45" s="30">
        <f t="shared" si="1"/>
        <v>55570.399999999994</v>
      </c>
      <c r="U45" s="30">
        <f t="shared" si="1"/>
        <v>55585.299999999996</v>
      </c>
      <c r="V45" s="30">
        <f t="shared" si="1"/>
        <v>55796.299999999996</v>
      </c>
      <c r="W45" s="30">
        <f t="shared" si="1"/>
        <v>55979.100000000006</v>
      </c>
      <c r="X45" s="30">
        <f t="shared" si="1"/>
        <v>55942.69999999999</v>
      </c>
      <c r="Y45" s="30">
        <f t="shared" si="1"/>
        <v>56249.400000000016</v>
      </c>
      <c r="Z45" s="30">
        <f t="shared" si="1"/>
        <v>56320.5</v>
      </c>
      <c r="AA45" s="30">
        <f t="shared" si="1"/>
        <v>56090.5</v>
      </c>
      <c r="AB45" s="30">
        <f t="shared" si="1"/>
        <v>56230.999999999993</v>
      </c>
      <c r="AC45" s="30">
        <f t="shared" si="1"/>
        <v>56107.100000000013</v>
      </c>
      <c r="AD45" s="30">
        <f t="shared" si="1"/>
        <v>56257.500000000007</v>
      </c>
      <c r="AE45" s="30">
        <f t="shared" si="1"/>
        <v>55981.799999999988</v>
      </c>
      <c r="AF45" s="30">
        <f t="shared" si="1"/>
        <v>56008.2</v>
      </c>
      <c r="AG45" s="30">
        <f t="shared" si="1"/>
        <v>55958.7</v>
      </c>
      <c r="AH45" s="30">
        <f t="shared" si="1"/>
        <v>56075.700000000004</v>
      </c>
      <c r="AI45" s="30">
        <f t="shared" si="1"/>
        <v>56121.899999999994</v>
      </c>
      <c r="AJ45" s="30">
        <f t="shared" si="1"/>
        <v>55832.000000000007</v>
      </c>
      <c r="AK45" s="30">
        <f t="shared" si="1"/>
        <v>55759.9</v>
      </c>
      <c r="AL45" s="30">
        <f t="shared" si="1"/>
        <v>55575</v>
      </c>
      <c r="AM45" s="30">
        <f t="shared" si="1"/>
        <v>55395.399999999994</v>
      </c>
      <c r="AN45" s="30">
        <f t="shared" si="1"/>
        <v>55344.500000000007</v>
      </c>
      <c r="AO45" s="30">
        <f t="shared" si="1"/>
        <v>55069.4</v>
      </c>
      <c r="AP45" s="30">
        <f t="shared" si="1"/>
        <v>55133.2</v>
      </c>
      <c r="AQ45" s="30">
        <f t="shared" si="1"/>
        <v>54658.700000000004</v>
      </c>
      <c r="AR45" s="30">
        <f t="shared" si="1"/>
        <v>54866</v>
      </c>
      <c r="AS45" s="30">
        <f t="shared" si="1"/>
        <v>54764.5</v>
      </c>
      <c r="AT45" s="30">
        <f t="shared" si="1"/>
        <v>54407.6</v>
      </c>
      <c r="AU45" s="30">
        <f t="shared" si="1"/>
        <v>54293.299999999996</v>
      </c>
    </row>
    <row r="47" spans="2:47">
      <c r="B47" s="24" t="s">
        <v>503</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678</v>
      </c>
      <c r="C48" s="28" t="s">
        <v>498</v>
      </c>
      <c r="D48" s="28">
        <f>+D2-D25</f>
        <v>0</v>
      </c>
      <c r="E48" s="28">
        <f t="shared" ref="E48:AU48" si="2">+E2-E25</f>
        <v>0</v>
      </c>
      <c r="F48" s="28">
        <f t="shared" si="2"/>
        <v>0</v>
      </c>
      <c r="G48" s="28">
        <f t="shared" si="2"/>
        <v>0</v>
      </c>
      <c r="H48" s="28">
        <f t="shared" si="2"/>
        <v>0</v>
      </c>
      <c r="I48" s="28">
        <f t="shared" si="2"/>
        <v>0</v>
      </c>
      <c r="J48" s="28">
        <f t="shared" si="2"/>
        <v>0</v>
      </c>
      <c r="K48" s="28">
        <f t="shared" si="2"/>
        <v>0</v>
      </c>
      <c r="L48" s="28">
        <f t="shared" si="2"/>
        <v>0</v>
      </c>
      <c r="M48" s="28">
        <f t="shared" si="2"/>
        <v>0</v>
      </c>
      <c r="N48" s="28">
        <f t="shared" si="2"/>
        <v>2.3000000000010914</v>
      </c>
      <c r="O48" s="28">
        <f t="shared" si="2"/>
        <v>30.600000000000364</v>
      </c>
      <c r="P48" s="28">
        <f t="shared" si="2"/>
        <v>509.69999999999891</v>
      </c>
      <c r="Q48" s="28">
        <f t="shared" si="2"/>
        <v>531.5</v>
      </c>
      <c r="R48" s="28">
        <f t="shared" si="2"/>
        <v>559.20000000000073</v>
      </c>
      <c r="S48" s="28">
        <f t="shared" si="2"/>
        <v>585.80000000000109</v>
      </c>
      <c r="T48" s="28">
        <f t="shared" si="2"/>
        <v>616.60000000000036</v>
      </c>
      <c r="U48" s="28">
        <f t="shared" si="2"/>
        <v>645.39999999999964</v>
      </c>
      <c r="V48" s="28">
        <f t="shared" si="2"/>
        <v>677.60000000000218</v>
      </c>
      <c r="W48" s="28">
        <f t="shared" si="2"/>
        <v>711.60000000000036</v>
      </c>
      <c r="X48" s="28">
        <f t="shared" si="2"/>
        <v>743.90000000000146</v>
      </c>
      <c r="Y48" s="28">
        <f t="shared" si="2"/>
        <v>782.00000000000364</v>
      </c>
      <c r="Z48" s="28">
        <f t="shared" si="2"/>
        <v>820.00000000000182</v>
      </c>
      <c r="AA48" s="28">
        <f t="shared" si="2"/>
        <v>857.10000000000036</v>
      </c>
      <c r="AB48" s="28">
        <f t="shared" si="2"/>
        <v>796.40000000000146</v>
      </c>
      <c r="AC48" s="28">
        <f t="shared" si="2"/>
        <v>935.5</v>
      </c>
      <c r="AD48" s="28">
        <f t="shared" si="2"/>
        <v>978.00000000000182</v>
      </c>
      <c r="AE48" s="28">
        <f t="shared" si="2"/>
        <v>1023.8000000000011</v>
      </c>
      <c r="AF48" s="28">
        <f t="shared" si="2"/>
        <v>1065.3999999999978</v>
      </c>
      <c r="AG48" s="28">
        <f t="shared" si="2"/>
        <v>1115.6000000000004</v>
      </c>
      <c r="AH48" s="28">
        <f t="shared" si="2"/>
        <v>1166.2000000000007</v>
      </c>
      <c r="AI48" s="28">
        <f t="shared" si="2"/>
        <v>1218.8999999999996</v>
      </c>
      <c r="AJ48" s="28">
        <f t="shared" si="2"/>
        <v>1264.9000000000015</v>
      </c>
      <c r="AK48" s="28">
        <f t="shared" si="2"/>
        <v>1316.8999999999978</v>
      </c>
      <c r="AL48" s="28">
        <f t="shared" si="2"/>
        <v>1372.9000000000015</v>
      </c>
      <c r="AM48" s="28">
        <f t="shared" si="2"/>
        <v>1529.5</v>
      </c>
      <c r="AN48" s="28">
        <f t="shared" si="2"/>
        <v>1589.1000000000004</v>
      </c>
      <c r="AO48" s="28">
        <f t="shared" si="2"/>
        <v>1641.8999999999996</v>
      </c>
      <c r="AP48" s="28">
        <f t="shared" si="2"/>
        <v>1704.8999999999996</v>
      </c>
      <c r="AQ48" s="28">
        <f t="shared" si="2"/>
        <v>1770.8000000000011</v>
      </c>
      <c r="AR48" s="28">
        <f t="shared" si="2"/>
        <v>1835.9999999999982</v>
      </c>
      <c r="AS48" s="28">
        <f t="shared" si="2"/>
        <v>1906.8000000000011</v>
      </c>
      <c r="AT48" s="28">
        <f t="shared" si="2"/>
        <v>1870.6000000000004</v>
      </c>
      <c r="AU48" s="28">
        <f t="shared" si="2"/>
        <v>2040.8000000000002</v>
      </c>
    </row>
    <row r="49" spans="2:47">
      <c r="B49" s="27" t="s">
        <v>430</v>
      </c>
      <c r="C49" s="28" t="s">
        <v>498</v>
      </c>
      <c r="D49" s="28">
        <f t="shared" ref="D49:AU54" si="3">+D3-D26</f>
        <v>0</v>
      </c>
      <c r="E49" s="28">
        <f t="shared" si="3"/>
        <v>0</v>
      </c>
      <c r="F49" s="28">
        <f t="shared" si="3"/>
        <v>0</v>
      </c>
      <c r="G49" s="28">
        <f t="shared" si="3"/>
        <v>0</v>
      </c>
      <c r="H49" s="28">
        <f t="shared" si="3"/>
        <v>0</v>
      </c>
      <c r="I49" s="28">
        <f t="shared" si="3"/>
        <v>0</v>
      </c>
      <c r="J49" s="28">
        <f t="shared" si="3"/>
        <v>0</v>
      </c>
      <c r="K49" s="28">
        <f t="shared" si="3"/>
        <v>0</v>
      </c>
      <c r="L49" s="28">
        <f t="shared" si="3"/>
        <v>0</v>
      </c>
      <c r="M49" s="28">
        <f t="shared" si="3"/>
        <v>0</v>
      </c>
      <c r="N49" s="28">
        <f t="shared" si="3"/>
        <v>0.40000000000009095</v>
      </c>
      <c r="O49" s="28">
        <f t="shared" si="3"/>
        <v>2.4000000000000909</v>
      </c>
      <c r="P49" s="28">
        <f t="shared" si="3"/>
        <v>31.599999999999909</v>
      </c>
      <c r="Q49" s="28">
        <f t="shared" si="3"/>
        <v>186.69999999999982</v>
      </c>
      <c r="R49" s="28">
        <f t="shared" si="3"/>
        <v>190.80000000000018</v>
      </c>
      <c r="S49" s="28">
        <f t="shared" si="3"/>
        <v>194.80000000000109</v>
      </c>
      <c r="T49" s="28">
        <f t="shared" si="3"/>
        <v>199.19999999999891</v>
      </c>
      <c r="U49" s="28">
        <f t="shared" si="3"/>
        <v>303.69999999999936</v>
      </c>
      <c r="V49" s="28">
        <f t="shared" si="3"/>
        <v>308.39999999999873</v>
      </c>
      <c r="W49" s="28">
        <f t="shared" si="3"/>
        <v>312.89999999999873</v>
      </c>
      <c r="X49" s="28">
        <f t="shared" si="3"/>
        <v>218</v>
      </c>
      <c r="Y49" s="28">
        <f t="shared" si="3"/>
        <v>222.99999999999909</v>
      </c>
      <c r="Z49" s="28">
        <f t="shared" si="3"/>
        <v>328.400000000001</v>
      </c>
      <c r="AA49" s="28">
        <f t="shared" si="3"/>
        <v>333.89999999999964</v>
      </c>
      <c r="AB49" s="28">
        <f t="shared" si="3"/>
        <v>339.5</v>
      </c>
      <c r="AC49" s="28">
        <f t="shared" si="3"/>
        <v>345</v>
      </c>
      <c r="AD49" s="28">
        <f t="shared" si="3"/>
        <v>351.19999999999982</v>
      </c>
      <c r="AE49" s="28">
        <f t="shared" si="3"/>
        <v>357.39999999999918</v>
      </c>
      <c r="AF49" s="28">
        <f t="shared" si="3"/>
        <v>364.099999999999</v>
      </c>
      <c r="AG49" s="28">
        <f t="shared" si="3"/>
        <v>371</v>
      </c>
      <c r="AH49" s="28">
        <f t="shared" si="3"/>
        <v>378.5</v>
      </c>
      <c r="AI49" s="28">
        <f t="shared" si="3"/>
        <v>386</v>
      </c>
      <c r="AJ49" s="28">
        <f t="shared" si="3"/>
        <v>393.19999999999891</v>
      </c>
      <c r="AK49" s="28">
        <f t="shared" si="3"/>
        <v>401</v>
      </c>
      <c r="AL49" s="28">
        <f t="shared" si="3"/>
        <v>509.30000000000018</v>
      </c>
      <c r="AM49" s="28">
        <f t="shared" si="3"/>
        <v>517.5</v>
      </c>
      <c r="AN49" s="28">
        <f t="shared" si="3"/>
        <v>526</v>
      </c>
      <c r="AO49" s="28">
        <f t="shared" si="3"/>
        <v>534.59999999999991</v>
      </c>
      <c r="AP49" s="28">
        <f t="shared" si="3"/>
        <v>543.79999999999973</v>
      </c>
      <c r="AQ49" s="28">
        <f t="shared" si="3"/>
        <v>553.19999999999982</v>
      </c>
      <c r="AR49" s="28">
        <f t="shared" si="3"/>
        <v>562.599999999999</v>
      </c>
      <c r="AS49" s="28">
        <f t="shared" si="3"/>
        <v>572.79999999999973</v>
      </c>
      <c r="AT49" s="28">
        <f t="shared" si="3"/>
        <v>582.40000000000009</v>
      </c>
      <c r="AU49" s="28">
        <f t="shared" si="3"/>
        <v>592.29999999999973</v>
      </c>
    </row>
    <row r="50" spans="2:47">
      <c r="B50" s="27" t="s">
        <v>679</v>
      </c>
      <c r="C50" s="28" t="s">
        <v>498</v>
      </c>
      <c r="D50" s="28">
        <f t="shared" si="3"/>
        <v>0</v>
      </c>
      <c r="E50" s="28">
        <f t="shared" si="3"/>
        <v>0</v>
      </c>
      <c r="F50" s="28">
        <f t="shared" si="3"/>
        <v>0</v>
      </c>
      <c r="G50" s="28">
        <f t="shared" si="3"/>
        <v>0</v>
      </c>
      <c r="H50" s="28">
        <f t="shared" si="3"/>
        <v>0</v>
      </c>
      <c r="I50" s="28">
        <f t="shared" si="3"/>
        <v>0</v>
      </c>
      <c r="J50" s="28">
        <f t="shared" si="3"/>
        <v>0</v>
      </c>
      <c r="K50" s="28">
        <f t="shared" si="3"/>
        <v>0</v>
      </c>
      <c r="L50" s="28">
        <f t="shared" si="3"/>
        <v>0</v>
      </c>
      <c r="M50" s="28">
        <f t="shared" si="3"/>
        <v>0</v>
      </c>
      <c r="N50" s="28">
        <f t="shared" si="3"/>
        <v>0</v>
      </c>
      <c r="O50" s="28">
        <f t="shared" si="3"/>
        <v>0</v>
      </c>
      <c r="P50" s="28">
        <f t="shared" si="3"/>
        <v>0</v>
      </c>
      <c r="Q50" s="28">
        <f t="shared" si="3"/>
        <v>0</v>
      </c>
      <c r="R50" s="28">
        <f t="shared" si="3"/>
        <v>0</v>
      </c>
      <c r="S50" s="28">
        <f t="shared" si="3"/>
        <v>0</v>
      </c>
      <c r="T50" s="28">
        <f t="shared" si="3"/>
        <v>0</v>
      </c>
      <c r="U50" s="28">
        <f t="shared" si="3"/>
        <v>0</v>
      </c>
      <c r="V50" s="28">
        <f t="shared" si="3"/>
        <v>0</v>
      </c>
      <c r="W50" s="28">
        <f t="shared" si="3"/>
        <v>0</v>
      </c>
      <c r="X50" s="28">
        <f t="shared" si="3"/>
        <v>0</v>
      </c>
      <c r="Y50" s="28">
        <f t="shared" si="3"/>
        <v>0</v>
      </c>
      <c r="Z50" s="28">
        <f t="shared" si="3"/>
        <v>0</v>
      </c>
      <c r="AA50" s="28">
        <f t="shared" si="3"/>
        <v>0</v>
      </c>
      <c r="AB50" s="28">
        <f t="shared" si="3"/>
        <v>0</v>
      </c>
      <c r="AC50" s="28">
        <f t="shared" si="3"/>
        <v>0</v>
      </c>
      <c r="AD50" s="28">
        <f t="shared" si="3"/>
        <v>0</v>
      </c>
      <c r="AE50" s="28">
        <f t="shared" si="3"/>
        <v>0</v>
      </c>
      <c r="AF50" s="28">
        <f t="shared" si="3"/>
        <v>0</v>
      </c>
      <c r="AG50" s="28">
        <f t="shared" si="3"/>
        <v>0</v>
      </c>
      <c r="AH50" s="28">
        <f t="shared" si="3"/>
        <v>0</v>
      </c>
      <c r="AI50" s="28">
        <f t="shared" si="3"/>
        <v>0</v>
      </c>
      <c r="AJ50" s="28">
        <f t="shared" si="3"/>
        <v>0</v>
      </c>
      <c r="AK50" s="28">
        <f t="shared" si="3"/>
        <v>0</v>
      </c>
      <c r="AL50" s="28">
        <f t="shared" si="3"/>
        <v>0</v>
      </c>
      <c r="AM50" s="28">
        <f t="shared" si="3"/>
        <v>0</v>
      </c>
      <c r="AN50" s="28">
        <f t="shared" si="3"/>
        <v>0</v>
      </c>
      <c r="AO50" s="28">
        <f t="shared" si="3"/>
        <v>0</v>
      </c>
      <c r="AP50" s="28">
        <f t="shared" si="3"/>
        <v>0</v>
      </c>
      <c r="AQ50" s="28">
        <f t="shared" si="3"/>
        <v>0</v>
      </c>
      <c r="AR50" s="28">
        <f t="shared" si="3"/>
        <v>0</v>
      </c>
      <c r="AS50" s="28">
        <f t="shared" si="3"/>
        <v>0</v>
      </c>
      <c r="AT50" s="28">
        <f t="shared" si="3"/>
        <v>0</v>
      </c>
      <c r="AU50" s="28">
        <f t="shared" si="3"/>
        <v>0</v>
      </c>
    </row>
    <row r="51" spans="2:47">
      <c r="B51" s="27" t="s">
        <v>397</v>
      </c>
      <c r="C51" s="28" t="s">
        <v>498</v>
      </c>
      <c r="D51" s="28">
        <f t="shared" si="3"/>
        <v>0</v>
      </c>
      <c r="E51" s="28">
        <f t="shared" si="3"/>
        <v>0</v>
      </c>
      <c r="F51" s="28">
        <f t="shared" si="3"/>
        <v>0</v>
      </c>
      <c r="G51" s="28">
        <f t="shared" si="3"/>
        <v>0</v>
      </c>
      <c r="H51" s="28">
        <f t="shared" si="3"/>
        <v>0</v>
      </c>
      <c r="I51" s="28">
        <f t="shared" si="3"/>
        <v>0</v>
      </c>
      <c r="J51" s="28">
        <f t="shared" si="3"/>
        <v>0</v>
      </c>
      <c r="K51" s="28">
        <f t="shared" si="3"/>
        <v>0</v>
      </c>
      <c r="L51" s="28">
        <f t="shared" si="3"/>
        <v>0</v>
      </c>
      <c r="M51" s="28">
        <f t="shared" si="3"/>
        <v>0</v>
      </c>
      <c r="N51" s="28">
        <f t="shared" si="3"/>
        <v>0</v>
      </c>
      <c r="O51" s="28">
        <f t="shared" si="3"/>
        <v>0.19999999999999929</v>
      </c>
      <c r="P51" s="28">
        <f t="shared" si="3"/>
        <v>2.3999999999999986</v>
      </c>
      <c r="Q51" s="28">
        <f t="shared" si="3"/>
        <v>2.3000000000000007</v>
      </c>
      <c r="R51" s="28">
        <f t="shared" si="3"/>
        <v>2.4000000000000021</v>
      </c>
      <c r="S51" s="28">
        <f t="shared" si="3"/>
        <v>2.4999999999999964</v>
      </c>
      <c r="T51" s="28">
        <f t="shared" si="3"/>
        <v>2.8000000000000007</v>
      </c>
      <c r="U51" s="28">
        <f t="shared" si="3"/>
        <v>2.8000000000000007</v>
      </c>
      <c r="V51" s="28">
        <f t="shared" si="3"/>
        <v>3.1000000000000014</v>
      </c>
      <c r="W51" s="28">
        <f t="shared" si="3"/>
        <v>3.3999999999999986</v>
      </c>
      <c r="X51" s="28">
        <f t="shared" si="3"/>
        <v>3.4999999999999964</v>
      </c>
      <c r="Y51" s="28">
        <f t="shared" si="3"/>
        <v>3.6999999999999957</v>
      </c>
      <c r="Z51" s="28">
        <f t="shared" si="3"/>
        <v>3.8999999999999986</v>
      </c>
      <c r="AA51" s="28">
        <f t="shared" si="3"/>
        <v>4.1000000000000014</v>
      </c>
      <c r="AB51" s="28">
        <f t="shared" si="3"/>
        <v>4.2000000000000028</v>
      </c>
      <c r="AC51" s="28">
        <f t="shared" si="3"/>
        <v>4.5</v>
      </c>
      <c r="AD51" s="28">
        <f t="shared" si="3"/>
        <v>4.7000000000000135</v>
      </c>
      <c r="AE51" s="28">
        <f t="shared" si="3"/>
        <v>5.0000000000000036</v>
      </c>
      <c r="AF51" s="28">
        <f t="shared" si="3"/>
        <v>5.1000000000000014</v>
      </c>
      <c r="AG51" s="28">
        <f t="shared" si="3"/>
        <v>5.3999999999999986</v>
      </c>
      <c r="AH51" s="28">
        <f t="shared" si="3"/>
        <v>5.7000000000000028</v>
      </c>
      <c r="AI51" s="28">
        <f t="shared" si="3"/>
        <v>6.0000000000000142</v>
      </c>
      <c r="AJ51" s="28">
        <f t="shared" si="3"/>
        <v>6.1999999999999993</v>
      </c>
      <c r="AK51" s="28">
        <f t="shared" si="3"/>
        <v>6.5000000000000036</v>
      </c>
      <c r="AL51" s="28">
        <f t="shared" si="3"/>
        <v>6.8000000000000114</v>
      </c>
      <c r="AM51" s="28">
        <f t="shared" si="3"/>
        <v>7.1999999999999886</v>
      </c>
      <c r="AN51" s="28">
        <f t="shared" si="3"/>
        <v>7.4999999999999964</v>
      </c>
      <c r="AO51" s="28">
        <f t="shared" si="3"/>
        <v>7.8999999999999986</v>
      </c>
      <c r="AP51" s="28">
        <f t="shared" si="3"/>
        <v>8.1999999999999993</v>
      </c>
      <c r="AQ51" s="28">
        <f t="shared" si="3"/>
        <v>8.6000000000000014</v>
      </c>
      <c r="AR51" s="28">
        <f t="shared" si="3"/>
        <v>9</v>
      </c>
      <c r="AS51" s="28">
        <f t="shared" si="3"/>
        <v>9.3000000000000007</v>
      </c>
      <c r="AT51" s="28">
        <f t="shared" si="3"/>
        <v>9.5999999999999872</v>
      </c>
      <c r="AU51" s="28">
        <f t="shared" si="3"/>
        <v>10.099999999999998</v>
      </c>
    </row>
    <row r="52" spans="2:47">
      <c r="B52" s="27" t="s">
        <v>432</v>
      </c>
      <c r="C52" s="28" t="s">
        <v>498</v>
      </c>
      <c r="D52" s="28">
        <f t="shared" si="3"/>
        <v>0</v>
      </c>
      <c r="E52" s="28">
        <f t="shared" si="3"/>
        <v>0</v>
      </c>
      <c r="F52" s="28">
        <f t="shared" si="3"/>
        <v>0</v>
      </c>
      <c r="G52" s="28">
        <f t="shared" si="3"/>
        <v>0</v>
      </c>
      <c r="H52" s="28">
        <f t="shared" si="3"/>
        <v>0</v>
      </c>
      <c r="I52" s="28">
        <f t="shared" si="3"/>
        <v>0</v>
      </c>
      <c r="J52" s="28">
        <f t="shared" si="3"/>
        <v>0</v>
      </c>
      <c r="K52" s="28">
        <f t="shared" si="3"/>
        <v>0</v>
      </c>
      <c r="L52" s="28">
        <f t="shared" si="3"/>
        <v>0</v>
      </c>
      <c r="M52" s="28">
        <f t="shared" si="3"/>
        <v>9.9999999999909051E-2</v>
      </c>
      <c r="N52" s="28">
        <f t="shared" si="3"/>
        <v>1.1000000000003638</v>
      </c>
      <c r="O52" s="28">
        <f t="shared" si="3"/>
        <v>17.400000000000091</v>
      </c>
      <c r="P52" s="28">
        <f t="shared" si="3"/>
        <v>230.69999999999982</v>
      </c>
      <c r="Q52" s="28">
        <f t="shared" si="3"/>
        <v>243.69999999999982</v>
      </c>
      <c r="R52" s="28">
        <f t="shared" si="3"/>
        <v>259.79999999999973</v>
      </c>
      <c r="S52" s="28">
        <f t="shared" si="3"/>
        <v>274.20000000000027</v>
      </c>
      <c r="T52" s="28">
        <f t="shared" si="3"/>
        <v>291.90000000000009</v>
      </c>
      <c r="U52" s="28">
        <f t="shared" si="3"/>
        <v>307.09999999999991</v>
      </c>
      <c r="V52" s="28">
        <f t="shared" si="3"/>
        <v>326.40000000000009</v>
      </c>
      <c r="W52" s="28">
        <f t="shared" si="3"/>
        <v>346.59999999999991</v>
      </c>
      <c r="X52" s="28">
        <f t="shared" si="3"/>
        <v>363.40000000000009</v>
      </c>
      <c r="Y52" s="28">
        <f t="shared" si="3"/>
        <v>385.39999999999964</v>
      </c>
      <c r="Z52" s="28">
        <f t="shared" si="3"/>
        <v>408.79999999999973</v>
      </c>
      <c r="AA52" s="28">
        <f t="shared" si="3"/>
        <v>427</v>
      </c>
      <c r="AB52" s="28">
        <f t="shared" si="3"/>
        <v>451.29999999999973</v>
      </c>
      <c r="AC52" s="28">
        <f t="shared" si="3"/>
        <v>470.70000000000027</v>
      </c>
      <c r="AD52" s="28">
        <f t="shared" si="3"/>
        <v>496.5</v>
      </c>
      <c r="AE52" s="28">
        <f t="shared" si="3"/>
        <v>523.59999999999991</v>
      </c>
      <c r="AF52" s="28">
        <f t="shared" si="3"/>
        <v>544.90000000000009</v>
      </c>
      <c r="AG52" s="28">
        <f t="shared" si="3"/>
        <v>573.09999999999991</v>
      </c>
      <c r="AH52" s="28">
        <f t="shared" si="3"/>
        <v>603</v>
      </c>
      <c r="AI52" s="28">
        <f t="shared" si="3"/>
        <v>632.80000000000018</v>
      </c>
      <c r="AJ52" s="28">
        <f t="shared" si="3"/>
        <v>656.90000000000009</v>
      </c>
      <c r="AK52" s="28">
        <f t="shared" si="3"/>
        <v>686.80000000000018</v>
      </c>
      <c r="AL52" s="28">
        <f t="shared" si="3"/>
        <v>719.19999999999982</v>
      </c>
      <c r="AM52" s="28">
        <f t="shared" si="3"/>
        <v>752.59999999999991</v>
      </c>
      <c r="AN52" s="28">
        <f t="shared" si="3"/>
        <v>787.20000000000118</v>
      </c>
      <c r="AO52" s="28">
        <f t="shared" si="3"/>
        <v>812.49999999999864</v>
      </c>
      <c r="AP52" s="28">
        <f t="shared" si="3"/>
        <v>849.19999999999982</v>
      </c>
      <c r="AQ52" s="28">
        <f t="shared" si="3"/>
        <v>887.5</v>
      </c>
      <c r="AR52" s="28">
        <f t="shared" si="3"/>
        <v>926.5</v>
      </c>
      <c r="AS52" s="28">
        <f t="shared" si="3"/>
        <v>967</v>
      </c>
      <c r="AT52" s="28">
        <f t="shared" si="3"/>
        <v>997.00000000000136</v>
      </c>
      <c r="AU52" s="28">
        <f t="shared" si="3"/>
        <v>1038.9000000000001</v>
      </c>
    </row>
    <row r="53" spans="2:47">
      <c r="B53" s="27" t="s">
        <v>385</v>
      </c>
      <c r="C53" s="28" t="s">
        <v>498</v>
      </c>
      <c r="D53" s="28">
        <f t="shared" si="3"/>
        <v>0</v>
      </c>
      <c r="E53" s="28">
        <f t="shared" si="3"/>
        <v>0</v>
      </c>
      <c r="F53" s="28">
        <f t="shared" si="3"/>
        <v>0</v>
      </c>
      <c r="G53" s="28">
        <f t="shared" si="3"/>
        <v>0</v>
      </c>
      <c r="H53" s="28">
        <f t="shared" si="3"/>
        <v>0</v>
      </c>
      <c r="I53" s="28">
        <f t="shared" si="3"/>
        <v>0</v>
      </c>
      <c r="J53" s="28">
        <f t="shared" si="3"/>
        <v>0</v>
      </c>
      <c r="K53" s="28">
        <f t="shared" si="3"/>
        <v>0</v>
      </c>
      <c r="L53" s="28">
        <f t="shared" si="3"/>
        <v>0</v>
      </c>
      <c r="M53" s="28">
        <f t="shared" si="3"/>
        <v>0</v>
      </c>
      <c r="N53" s="28">
        <f t="shared" si="3"/>
        <v>0</v>
      </c>
      <c r="O53" s="28">
        <f t="shared" si="3"/>
        <v>2.1999999999970896</v>
      </c>
      <c r="P53" s="28">
        <f t="shared" si="3"/>
        <v>32.299999999999272</v>
      </c>
      <c r="Q53" s="28">
        <f t="shared" si="3"/>
        <v>43.900000000001455</v>
      </c>
      <c r="R53" s="28">
        <f t="shared" si="3"/>
        <v>46.400000000001455</v>
      </c>
      <c r="S53" s="28">
        <f t="shared" si="3"/>
        <v>148.79999999999927</v>
      </c>
      <c r="T53" s="28">
        <f t="shared" si="3"/>
        <v>51.700000000000728</v>
      </c>
      <c r="U53" s="28">
        <f t="shared" si="3"/>
        <v>54.600000000002183</v>
      </c>
      <c r="V53" s="28">
        <f t="shared" si="3"/>
        <v>57</v>
      </c>
      <c r="W53" s="28">
        <f t="shared" si="3"/>
        <v>160.29999999999927</v>
      </c>
      <c r="X53" s="28">
        <f t="shared" si="3"/>
        <v>63.19999999999709</v>
      </c>
      <c r="Y53" s="28">
        <f t="shared" si="3"/>
        <v>66.599999999998545</v>
      </c>
      <c r="Z53" s="28">
        <f t="shared" si="3"/>
        <v>70.099999999998545</v>
      </c>
      <c r="AA53" s="28">
        <f t="shared" si="3"/>
        <v>173.60000000000218</v>
      </c>
      <c r="AB53" s="28">
        <f t="shared" si="3"/>
        <v>77.099999999998545</v>
      </c>
      <c r="AC53" s="28">
        <f t="shared" si="3"/>
        <v>80.700000000000728</v>
      </c>
      <c r="AD53" s="28">
        <f t="shared" si="3"/>
        <v>84.700000000000728</v>
      </c>
      <c r="AE53" s="28">
        <f t="shared" si="3"/>
        <v>188.70000000000073</v>
      </c>
      <c r="AF53" s="28">
        <f t="shared" si="3"/>
        <v>92.299999999999272</v>
      </c>
      <c r="AG53" s="28">
        <f t="shared" si="3"/>
        <v>96.900000000001455</v>
      </c>
      <c r="AH53" s="28">
        <f t="shared" si="3"/>
        <v>101.59999999999854</v>
      </c>
      <c r="AI53" s="28">
        <f t="shared" si="3"/>
        <v>106.40000000000146</v>
      </c>
      <c r="AJ53" s="28">
        <f t="shared" si="3"/>
        <v>210.5</v>
      </c>
      <c r="AK53" s="28">
        <f t="shared" si="3"/>
        <v>215.40000000000146</v>
      </c>
      <c r="AL53" s="28">
        <f t="shared" si="3"/>
        <v>120.5</v>
      </c>
      <c r="AM53" s="28">
        <f t="shared" si="3"/>
        <v>125.90000000000146</v>
      </c>
      <c r="AN53" s="28">
        <f t="shared" si="3"/>
        <v>231</v>
      </c>
      <c r="AO53" s="28">
        <f t="shared" si="3"/>
        <v>235.79999999999927</v>
      </c>
      <c r="AP53" s="28">
        <f t="shared" si="3"/>
        <v>241.5</v>
      </c>
      <c r="AQ53" s="28">
        <f t="shared" si="3"/>
        <v>147.5</v>
      </c>
      <c r="AR53" s="28">
        <f t="shared" si="3"/>
        <v>153.79999999999927</v>
      </c>
      <c r="AS53" s="28">
        <f t="shared" si="3"/>
        <v>259.59999999999854</v>
      </c>
      <c r="AT53" s="28">
        <f t="shared" si="3"/>
        <v>265.70000000000073</v>
      </c>
      <c r="AU53" s="28">
        <f t="shared" si="3"/>
        <v>171.70000000000073</v>
      </c>
    </row>
    <row r="54" spans="2:47">
      <c r="B54" s="27" t="s">
        <v>434</v>
      </c>
      <c r="C54" s="28" t="s">
        <v>498</v>
      </c>
      <c r="D54" s="28">
        <f t="shared" si="3"/>
        <v>0</v>
      </c>
      <c r="E54" s="28">
        <f t="shared" si="3"/>
        <v>0</v>
      </c>
      <c r="F54" s="28">
        <f t="shared" si="3"/>
        <v>0</v>
      </c>
      <c r="G54" s="28">
        <f t="shared" si="3"/>
        <v>0</v>
      </c>
      <c r="H54" s="28">
        <f t="shared" si="3"/>
        <v>0</v>
      </c>
      <c r="I54" s="28">
        <f t="shared" si="3"/>
        <v>0</v>
      </c>
      <c r="J54" s="28">
        <f t="shared" si="3"/>
        <v>0</v>
      </c>
      <c r="K54" s="28">
        <f t="shared" si="3"/>
        <v>0</v>
      </c>
      <c r="L54" s="28">
        <f t="shared" si="3"/>
        <v>0</v>
      </c>
      <c r="M54" s="28">
        <f t="shared" si="3"/>
        <v>9.9999999999454303E-2</v>
      </c>
      <c r="N54" s="28">
        <f t="shared" si="3"/>
        <v>2</v>
      </c>
      <c r="O54" s="28">
        <f t="shared" si="3"/>
        <v>31.799999999999272</v>
      </c>
      <c r="P54" s="28">
        <f t="shared" si="3"/>
        <v>424.19999999999891</v>
      </c>
      <c r="Q54" s="28">
        <f t="shared" si="3"/>
        <v>504.89999999999964</v>
      </c>
      <c r="R54" s="28">
        <f t="shared" si="3"/>
        <v>536</v>
      </c>
      <c r="S54" s="28">
        <f t="shared" si="3"/>
        <v>564.39999999999873</v>
      </c>
      <c r="T54" s="28">
        <f t="shared" si="3"/>
        <v>598</v>
      </c>
      <c r="U54" s="28">
        <f t="shared" si="3"/>
        <v>628.29999999999927</v>
      </c>
      <c r="V54" s="28">
        <f t="shared" si="3"/>
        <v>664.69999999999891</v>
      </c>
      <c r="W54" s="28">
        <f t="shared" si="3"/>
        <v>702.69999999999982</v>
      </c>
      <c r="X54" s="28">
        <f t="shared" si="3"/>
        <v>736.10000000000127</v>
      </c>
      <c r="Y54" s="28">
        <f t="shared" si="3"/>
        <v>778.49999999999909</v>
      </c>
      <c r="Z54" s="28">
        <f t="shared" si="3"/>
        <v>820.00000000000091</v>
      </c>
      <c r="AA54" s="28">
        <f t="shared" si="3"/>
        <v>858.79999999999927</v>
      </c>
      <c r="AB54" s="28">
        <f t="shared" si="3"/>
        <v>902.30000000000018</v>
      </c>
      <c r="AC54" s="28">
        <f t="shared" si="3"/>
        <v>942.80000000000018</v>
      </c>
      <c r="AD54" s="28">
        <f t="shared" si="3"/>
        <v>988.89999999999964</v>
      </c>
      <c r="AE54" s="28">
        <f t="shared" si="3"/>
        <v>1039.8000000000002</v>
      </c>
      <c r="AF54" s="28">
        <f t="shared" si="3"/>
        <v>1082.699999999998</v>
      </c>
      <c r="AG54" s="28">
        <f t="shared" si="3"/>
        <v>1135.5999999999995</v>
      </c>
      <c r="AH54" s="28">
        <f t="shared" si="3"/>
        <v>1192.4000000000005</v>
      </c>
      <c r="AI54" s="28">
        <f t="shared" si="3"/>
        <v>1249.7000000000007</v>
      </c>
      <c r="AJ54" s="28">
        <f t="shared" si="3"/>
        <v>1395.9000000000005</v>
      </c>
      <c r="AK54" s="28">
        <f t="shared" si="3"/>
        <v>1453.0999999999995</v>
      </c>
      <c r="AL54" s="28">
        <f t="shared" si="3"/>
        <v>1515.0999999999995</v>
      </c>
      <c r="AM54" s="28">
        <f t="shared" ref="AM54:AU54" si="4">+AM8-AM31</f>
        <v>1575.3000000000011</v>
      </c>
      <c r="AN54" s="28">
        <f t="shared" si="4"/>
        <v>1641.7000000000007</v>
      </c>
      <c r="AO54" s="28">
        <f t="shared" si="4"/>
        <v>1692.7999999999993</v>
      </c>
      <c r="AP54" s="28">
        <f t="shared" si="4"/>
        <v>1762.9999999999991</v>
      </c>
      <c r="AQ54" s="28">
        <f t="shared" si="4"/>
        <v>1831.4999999999991</v>
      </c>
      <c r="AR54" s="28">
        <f t="shared" si="4"/>
        <v>1906.5</v>
      </c>
      <c r="AS54" s="28">
        <f t="shared" si="4"/>
        <v>1982.2999999999993</v>
      </c>
      <c r="AT54" s="28">
        <f t="shared" si="4"/>
        <v>2042.3999999999996</v>
      </c>
      <c r="AU54" s="28">
        <f t="shared" si="4"/>
        <v>2118.2000000000007</v>
      </c>
    </row>
    <row r="55" spans="2:47">
      <c r="B55" s="27" t="s">
        <v>435</v>
      </c>
      <c r="C55" s="28" t="s">
        <v>498</v>
      </c>
      <c r="D55" s="28">
        <f t="shared" ref="D55:AU60" si="5">+D9-D32</f>
        <v>0</v>
      </c>
      <c r="E55" s="28">
        <f t="shared" si="5"/>
        <v>0</v>
      </c>
      <c r="F55" s="28">
        <f t="shared" si="5"/>
        <v>0</v>
      </c>
      <c r="G55" s="28">
        <f t="shared" si="5"/>
        <v>0</v>
      </c>
      <c r="H55" s="28">
        <f t="shared" si="5"/>
        <v>0</v>
      </c>
      <c r="I55" s="28">
        <f t="shared" si="5"/>
        <v>0</v>
      </c>
      <c r="J55" s="28">
        <f t="shared" si="5"/>
        <v>0</v>
      </c>
      <c r="K55" s="28">
        <f t="shared" si="5"/>
        <v>0</v>
      </c>
      <c r="L55" s="28">
        <f t="shared" si="5"/>
        <v>0</v>
      </c>
      <c r="M55" s="28">
        <f t="shared" si="5"/>
        <v>0</v>
      </c>
      <c r="N55" s="28">
        <f t="shared" si="5"/>
        <v>0</v>
      </c>
      <c r="O55" s="28">
        <f t="shared" si="5"/>
        <v>0</v>
      </c>
      <c r="P55" s="28">
        <f t="shared" si="5"/>
        <v>0.69999999999993179</v>
      </c>
      <c r="Q55" s="28">
        <f t="shared" si="5"/>
        <v>0.70000000000004547</v>
      </c>
      <c r="R55" s="28">
        <f t="shared" si="5"/>
        <v>0.80000000000006821</v>
      </c>
      <c r="S55" s="28">
        <f t="shared" si="5"/>
        <v>0.80000000000006821</v>
      </c>
      <c r="T55" s="28">
        <f t="shared" si="5"/>
        <v>0.79999999999995453</v>
      </c>
      <c r="U55" s="28">
        <f t="shared" si="5"/>
        <v>1</v>
      </c>
      <c r="V55" s="28">
        <f t="shared" si="5"/>
        <v>1</v>
      </c>
      <c r="W55" s="28">
        <f t="shared" si="5"/>
        <v>1</v>
      </c>
      <c r="X55" s="28">
        <f t="shared" si="5"/>
        <v>101.19999999999999</v>
      </c>
      <c r="Y55" s="28">
        <f t="shared" si="5"/>
        <v>1.1000000000000227</v>
      </c>
      <c r="Z55" s="28">
        <f t="shared" si="5"/>
        <v>1.3000000000000114</v>
      </c>
      <c r="AA55" s="28">
        <f t="shared" si="5"/>
        <v>1.3000000000000114</v>
      </c>
      <c r="AB55" s="28">
        <f t="shared" si="5"/>
        <v>1.4000000000000341</v>
      </c>
      <c r="AC55" s="28">
        <f t="shared" si="5"/>
        <v>1.5</v>
      </c>
      <c r="AD55" s="28">
        <f t="shared" si="5"/>
        <v>1.5999999999999659</v>
      </c>
      <c r="AE55" s="28">
        <f t="shared" si="5"/>
        <v>1.6000000000000227</v>
      </c>
      <c r="AF55" s="28">
        <f t="shared" si="5"/>
        <v>1.8000000000000114</v>
      </c>
      <c r="AG55" s="28">
        <f t="shared" si="5"/>
        <v>1.8000000000000114</v>
      </c>
      <c r="AH55" s="28">
        <f t="shared" si="5"/>
        <v>1.9000000000000341</v>
      </c>
      <c r="AI55" s="28">
        <f t="shared" si="5"/>
        <v>2.0999999999999659</v>
      </c>
      <c r="AJ55" s="28">
        <f t="shared" si="5"/>
        <v>2</v>
      </c>
      <c r="AK55" s="28">
        <f t="shared" si="5"/>
        <v>2.2000000000000455</v>
      </c>
      <c r="AL55" s="28">
        <f t="shared" si="5"/>
        <v>2.3999999999999773</v>
      </c>
      <c r="AM55" s="28">
        <f t="shared" si="5"/>
        <v>2.2999999999999545</v>
      </c>
      <c r="AN55" s="28">
        <f t="shared" si="5"/>
        <v>2.5</v>
      </c>
      <c r="AO55" s="28">
        <f t="shared" si="5"/>
        <v>2.6000000000000227</v>
      </c>
      <c r="AP55" s="28">
        <f t="shared" si="5"/>
        <v>2.6999999999999318</v>
      </c>
      <c r="AQ55" s="28">
        <f t="shared" si="5"/>
        <v>2.7999999999999545</v>
      </c>
      <c r="AR55" s="28">
        <f t="shared" si="5"/>
        <v>2.8999999999999773</v>
      </c>
      <c r="AS55" s="28">
        <f t="shared" si="5"/>
        <v>3.1000000000000227</v>
      </c>
      <c r="AT55" s="28">
        <f t="shared" si="5"/>
        <v>3.0999999999999659</v>
      </c>
      <c r="AU55" s="28">
        <f t="shared" si="5"/>
        <v>3.2999999999999545</v>
      </c>
    </row>
    <row r="56" spans="2:47">
      <c r="B56" s="27" t="s">
        <v>680</v>
      </c>
      <c r="C56" s="28" t="s">
        <v>498</v>
      </c>
      <c r="D56" s="28">
        <f t="shared" si="5"/>
        <v>0</v>
      </c>
      <c r="E56" s="28">
        <f t="shared" si="5"/>
        <v>0</v>
      </c>
      <c r="F56" s="28">
        <f t="shared" si="5"/>
        <v>0</v>
      </c>
      <c r="G56" s="28">
        <f t="shared" si="5"/>
        <v>0</v>
      </c>
      <c r="H56" s="28">
        <f t="shared" si="5"/>
        <v>0</v>
      </c>
      <c r="I56" s="28">
        <f t="shared" si="5"/>
        <v>0</v>
      </c>
      <c r="J56" s="28">
        <f t="shared" si="5"/>
        <v>0</v>
      </c>
      <c r="K56" s="28">
        <f t="shared" si="5"/>
        <v>0</v>
      </c>
      <c r="L56" s="28">
        <f t="shared" si="5"/>
        <v>0</v>
      </c>
      <c r="M56" s="28">
        <f t="shared" si="5"/>
        <v>0.1000000000003638</v>
      </c>
      <c r="N56" s="28">
        <f t="shared" si="5"/>
        <v>0.5</v>
      </c>
      <c r="O56" s="28">
        <f t="shared" si="5"/>
        <v>106.39999999999964</v>
      </c>
      <c r="P56" s="28">
        <f t="shared" si="5"/>
        <v>287.29999999999927</v>
      </c>
      <c r="Q56" s="28">
        <f t="shared" si="5"/>
        <v>936.60000000000036</v>
      </c>
      <c r="R56" s="28">
        <f t="shared" si="5"/>
        <v>947.60000000000036</v>
      </c>
      <c r="S56" s="28">
        <f t="shared" si="5"/>
        <v>959</v>
      </c>
      <c r="T56" s="28">
        <f t="shared" si="5"/>
        <v>1070.8999999999996</v>
      </c>
      <c r="U56" s="28">
        <f t="shared" si="5"/>
        <v>1082.8000000000011</v>
      </c>
      <c r="V56" s="28">
        <f t="shared" si="5"/>
        <v>1195.6000000000004</v>
      </c>
      <c r="W56" s="28">
        <f t="shared" si="5"/>
        <v>1108.8999999999996</v>
      </c>
      <c r="X56" s="28">
        <f t="shared" si="5"/>
        <v>1222</v>
      </c>
      <c r="Y56" s="28">
        <f t="shared" si="5"/>
        <v>1236.3999999999996</v>
      </c>
      <c r="Z56" s="28">
        <f t="shared" si="5"/>
        <v>1251.2000000000007</v>
      </c>
      <c r="AA56" s="28">
        <f t="shared" si="5"/>
        <v>1366.4000000000015</v>
      </c>
      <c r="AB56" s="28">
        <f t="shared" si="5"/>
        <v>1381.5999999999985</v>
      </c>
      <c r="AC56" s="28">
        <f t="shared" si="5"/>
        <v>1497.5</v>
      </c>
      <c r="AD56" s="28">
        <f t="shared" si="5"/>
        <v>1513.9999999999982</v>
      </c>
      <c r="AE56" s="28">
        <f t="shared" si="5"/>
        <v>1531.3000000000029</v>
      </c>
      <c r="AF56" s="28">
        <f t="shared" si="5"/>
        <v>1649.6000000000004</v>
      </c>
      <c r="AG56" s="28">
        <f t="shared" si="5"/>
        <v>1769.1000000000004</v>
      </c>
      <c r="AH56" s="28">
        <f t="shared" si="5"/>
        <v>1789.2000000000007</v>
      </c>
      <c r="AI56" s="28">
        <f t="shared" si="5"/>
        <v>1910.2000000000007</v>
      </c>
      <c r="AJ56" s="28">
        <f t="shared" si="5"/>
        <v>1931.3000000000011</v>
      </c>
      <c r="AK56" s="28">
        <f t="shared" si="5"/>
        <v>2052.5</v>
      </c>
      <c r="AL56" s="28">
        <f t="shared" si="5"/>
        <v>2075.2000000000007</v>
      </c>
      <c r="AM56" s="28">
        <f t="shared" si="5"/>
        <v>2198.4000000000015</v>
      </c>
      <c r="AN56" s="28">
        <f t="shared" si="5"/>
        <v>2221.5</v>
      </c>
      <c r="AO56" s="28">
        <f t="shared" si="5"/>
        <v>2345</v>
      </c>
      <c r="AP56" s="28">
        <f t="shared" si="5"/>
        <v>2370.7000000000007</v>
      </c>
      <c r="AQ56" s="28">
        <f t="shared" si="5"/>
        <v>2496.3999999999996</v>
      </c>
      <c r="AR56" s="28">
        <f t="shared" si="5"/>
        <v>2522.6999999999998</v>
      </c>
      <c r="AS56" s="28">
        <f t="shared" si="5"/>
        <v>2650.5</v>
      </c>
      <c r="AT56" s="28">
        <f t="shared" si="5"/>
        <v>2677.9000000000005</v>
      </c>
      <c r="AU56" s="28">
        <f t="shared" si="5"/>
        <v>2805.5999999999995</v>
      </c>
    </row>
    <row r="57" spans="2:47">
      <c r="B57" s="27" t="s">
        <v>437</v>
      </c>
      <c r="C57" s="28" t="s">
        <v>498</v>
      </c>
      <c r="D57" s="28">
        <f t="shared" si="5"/>
        <v>0</v>
      </c>
      <c r="E57" s="28">
        <f t="shared" si="5"/>
        <v>0</v>
      </c>
      <c r="F57" s="28">
        <f t="shared" si="5"/>
        <v>0</v>
      </c>
      <c r="G57" s="28">
        <f t="shared" si="5"/>
        <v>0</v>
      </c>
      <c r="H57" s="28">
        <f t="shared" si="5"/>
        <v>0</v>
      </c>
      <c r="I57" s="28">
        <f t="shared" si="5"/>
        <v>0</v>
      </c>
      <c r="J57" s="28">
        <f t="shared" si="5"/>
        <v>0</v>
      </c>
      <c r="K57" s="28">
        <f t="shared" si="5"/>
        <v>0</v>
      </c>
      <c r="L57" s="28">
        <f t="shared" si="5"/>
        <v>0</v>
      </c>
      <c r="M57" s="28">
        <f t="shared" si="5"/>
        <v>0</v>
      </c>
      <c r="N57" s="28">
        <f t="shared" si="5"/>
        <v>0</v>
      </c>
      <c r="O57" s="28">
        <f t="shared" si="5"/>
        <v>0</v>
      </c>
      <c r="P57" s="28">
        <f t="shared" si="5"/>
        <v>0</v>
      </c>
      <c r="Q57" s="28">
        <f t="shared" si="5"/>
        <v>0</v>
      </c>
      <c r="R57" s="28">
        <f t="shared" si="5"/>
        <v>0</v>
      </c>
      <c r="S57" s="28">
        <f t="shared" si="5"/>
        <v>0</v>
      </c>
      <c r="T57" s="28">
        <f t="shared" si="5"/>
        <v>0</v>
      </c>
      <c r="U57" s="28">
        <f t="shared" si="5"/>
        <v>0</v>
      </c>
      <c r="V57" s="28">
        <f t="shared" si="5"/>
        <v>0</v>
      </c>
      <c r="W57" s="28">
        <f t="shared" si="5"/>
        <v>0</v>
      </c>
      <c r="X57" s="28">
        <f t="shared" si="5"/>
        <v>0</v>
      </c>
      <c r="Y57" s="28">
        <f t="shared" si="5"/>
        <v>0</v>
      </c>
      <c r="Z57" s="28">
        <f t="shared" si="5"/>
        <v>0</v>
      </c>
      <c r="AA57" s="28">
        <f t="shared" si="5"/>
        <v>0</v>
      </c>
      <c r="AB57" s="28">
        <f t="shared" si="5"/>
        <v>0</v>
      </c>
      <c r="AC57" s="28">
        <f t="shared" si="5"/>
        <v>0</v>
      </c>
      <c r="AD57" s="28">
        <f t="shared" si="5"/>
        <v>0</v>
      </c>
      <c r="AE57" s="28">
        <f t="shared" si="5"/>
        <v>0</v>
      </c>
      <c r="AF57" s="28">
        <f t="shared" si="5"/>
        <v>0</v>
      </c>
      <c r="AG57" s="28">
        <f t="shared" si="5"/>
        <v>0</v>
      </c>
      <c r="AH57" s="28">
        <f t="shared" si="5"/>
        <v>0</v>
      </c>
      <c r="AI57" s="28">
        <f t="shared" si="5"/>
        <v>0</v>
      </c>
      <c r="AJ57" s="28">
        <f t="shared" si="5"/>
        <v>0</v>
      </c>
      <c r="AK57" s="28">
        <f t="shared" si="5"/>
        <v>0</v>
      </c>
      <c r="AL57" s="28">
        <f t="shared" si="5"/>
        <v>0</v>
      </c>
      <c r="AM57" s="28">
        <f t="shared" si="5"/>
        <v>0</v>
      </c>
      <c r="AN57" s="28">
        <f t="shared" si="5"/>
        <v>0</v>
      </c>
      <c r="AO57" s="28">
        <f t="shared" si="5"/>
        <v>0</v>
      </c>
      <c r="AP57" s="28">
        <f t="shared" si="5"/>
        <v>0</v>
      </c>
      <c r="AQ57" s="28">
        <f t="shared" si="5"/>
        <v>0</v>
      </c>
      <c r="AR57" s="28">
        <f t="shared" si="5"/>
        <v>0</v>
      </c>
      <c r="AS57" s="28">
        <f t="shared" si="5"/>
        <v>0</v>
      </c>
      <c r="AT57" s="28">
        <f t="shared" si="5"/>
        <v>0</v>
      </c>
      <c r="AU57" s="28">
        <f t="shared" si="5"/>
        <v>0</v>
      </c>
    </row>
    <row r="58" spans="2:47">
      <c r="B58" s="27" t="s">
        <v>438</v>
      </c>
      <c r="C58" s="28" t="s">
        <v>498</v>
      </c>
      <c r="D58" s="28">
        <f t="shared" si="5"/>
        <v>0</v>
      </c>
      <c r="E58" s="28">
        <f t="shared" si="5"/>
        <v>0</v>
      </c>
      <c r="F58" s="28">
        <f t="shared" si="5"/>
        <v>0</v>
      </c>
      <c r="G58" s="28">
        <f t="shared" si="5"/>
        <v>0</v>
      </c>
      <c r="H58" s="28">
        <f t="shared" si="5"/>
        <v>0</v>
      </c>
      <c r="I58" s="28">
        <f t="shared" si="5"/>
        <v>0</v>
      </c>
      <c r="J58" s="28">
        <f t="shared" si="5"/>
        <v>0</v>
      </c>
      <c r="K58" s="28">
        <f t="shared" si="5"/>
        <v>0</v>
      </c>
      <c r="L58" s="28">
        <f t="shared" si="5"/>
        <v>0</v>
      </c>
      <c r="M58" s="28">
        <f t="shared" si="5"/>
        <v>0</v>
      </c>
      <c r="N58" s="28">
        <f t="shared" si="5"/>
        <v>0</v>
      </c>
      <c r="O58" s="28">
        <f t="shared" si="5"/>
        <v>0</v>
      </c>
      <c r="P58" s="28">
        <f t="shared" si="5"/>
        <v>0</v>
      </c>
      <c r="Q58" s="28">
        <f t="shared" si="5"/>
        <v>0</v>
      </c>
      <c r="R58" s="28">
        <f t="shared" si="5"/>
        <v>0</v>
      </c>
      <c r="S58" s="28">
        <f t="shared" si="5"/>
        <v>0</v>
      </c>
      <c r="T58" s="28">
        <f t="shared" si="5"/>
        <v>0</v>
      </c>
      <c r="U58" s="28">
        <f t="shared" si="5"/>
        <v>0</v>
      </c>
      <c r="V58" s="28">
        <f t="shared" si="5"/>
        <v>0</v>
      </c>
      <c r="W58" s="28">
        <f t="shared" si="5"/>
        <v>0</v>
      </c>
      <c r="X58" s="28">
        <f t="shared" si="5"/>
        <v>0</v>
      </c>
      <c r="Y58" s="28">
        <f t="shared" si="5"/>
        <v>0</v>
      </c>
      <c r="Z58" s="28">
        <f t="shared" si="5"/>
        <v>0</v>
      </c>
      <c r="AA58" s="28">
        <f t="shared" si="5"/>
        <v>0</v>
      </c>
      <c r="AB58" s="28">
        <f t="shared" si="5"/>
        <v>0</v>
      </c>
      <c r="AC58" s="28">
        <f t="shared" si="5"/>
        <v>0</v>
      </c>
      <c r="AD58" s="28">
        <f t="shared" si="5"/>
        <v>0</v>
      </c>
      <c r="AE58" s="28">
        <f t="shared" si="5"/>
        <v>0</v>
      </c>
      <c r="AF58" s="28">
        <f t="shared" si="5"/>
        <v>0</v>
      </c>
      <c r="AG58" s="28">
        <f t="shared" si="5"/>
        <v>0</v>
      </c>
      <c r="AH58" s="28">
        <f t="shared" si="5"/>
        <v>0</v>
      </c>
      <c r="AI58" s="28">
        <f t="shared" si="5"/>
        <v>0</v>
      </c>
      <c r="AJ58" s="28">
        <f t="shared" si="5"/>
        <v>0</v>
      </c>
      <c r="AK58" s="28">
        <f t="shared" si="5"/>
        <v>0</v>
      </c>
      <c r="AL58" s="28">
        <f t="shared" si="5"/>
        <v>0</v>
      </c>
      <c r="AM58" s="28">
        <f t="shared" si="5"/>
        <v>0</v>
      </c>
      <c r="AN58" s="28">
        <f t="shared" si="5"/>
        <v>0</v>
      </c>
      <c r="AO58" s="28">
        <f t="shared" si="5"/>
        <v>0</v>
      </c>
      <c r="AP58" s="28">
        <f t="shared" si="5"/>
        <v>0</v>
      </c>
      <c r="AQ58" s="28">
        <f t="shared" si="5"/>
        <v>0</v>
      </c>
      <c r="AR58" s="28">
        <f t="shared" si="5"/>
        <v>0</v>
      </c>
      <c r="AS58" s="28">
        <f t="shared" si="5"/>
        <v>0</v>
      </c>
      <c r="AT58" s="28">
        <f t="shared" si="5"/>
        <v>0</v>
      </c>
      <c r="AU58" s="28">
        <f t="shared" si="5"/>
        <v>0</v>
      </c>
    </row>
    <row r="59" spans="2:47">
      <c r="B59" s="27" t="s">
        <v>439</v>
      </c>
      <c r="C59" s="28" t="s">
        <v>498</v>
      </c>
      <c r="D59" s="28">
        <f t="shared" si="5"/>
        <v>0</v>
      </c>
      <c r="E59" s="28">
        <f t="shared" si="5"/>
        <v>0</v>
      </c>
      <c r="F59" s="28">
        <f t="shared" si="5"/>
        <v>0</v>
      </c>
      <c r="G59" s="28">
        <f t="shared" si="5"/>
        <v>0</v>
      </c>
      <c r="H59" s="28">
        <f t="shared" si="5"/>
        <v>0</v>
      </c>
      <c r="I59" s="28">
        <f t="shared" si="5"/>
        <v>0</v>
      </c>
      <c r="J59" s="28">
        <f t="shared" si="5"/>
        <v>0</v>
      </c>
      <c r="K59" s="28">
        <f t="shared" si="5"/>
        <v>0</v>
      </c>
      <c r="L59" s="28">
        <f t="shared" si="5"/>
        <v>0</v>
      </c>
      <c r="M59" s="28">
        <f t="shared" si="5"/>
        <v>-0.2</v>
      </c>
      <c r="N59" s="28">
        <f t="shared" si="5"/>
        <v>-5.7</v>
      </c>
      <c r="O59" s="28">
        <f t="shared" si="5"/>
        <v>-75.600000000000009</v>
      </c>
      <c r="P59" s="28">
        <f t="shared" si="5"/>
        <v>-1310.3</v>
      </c>
      <c r="Q59" s="28">
        <f t="shared" si="5"/>
        <v>-2009.3</v>
      </c>
      <c r="R59" s="28">
        <f t="shared" si="5"/>
        <v>-2086.8000000000002</v>
      </c>
      <c r="S59" s="28">
        <f t="shared" si="5"/>
        <v>-2260.5</v>
      </c>
      <c r="T59" s="28">
        <f t="shared" si="5"/>
        <v>-2345.5</v>
      </c>
      <c r="U59" s="28">
        <f t="shared" si="5"/>
        <v>-2424.5</v>
      </c>
      <c r="V59" s="28">
        <f t="shared" si="5"/>
        <v>-2616</v>
      </c>
      <c r="W59" s="28">
        <f t="shared" si="5"/>
        <v>-2710.4</v>
      </c>
      <c r="X59" s="28">
        <f t="shared" si="5"/>
        <v>-2798.6</v>
      </c>
      <c r="Y59" s="28">
        <f t="shared" si="5"/>
        <v>-3002.8</v>
      </c>
      <c r="Z59" s="28">
        <f t="shared" si="5"/>
        <v>-3108.9</v>
      </c>
      <c r="AA59" s="28">
        <f t="shared" si="5"/>
        <v>-3208.8</v>
      </c>
      <c r="AB59" s="28">
        <f t="shared" si="5"/>
        <v>-3419.2</v>
      </c>
      <c r="AC59" s="28">
        <f t="shared" si="5"/>
        <v>-3524.2</v>
      </c>
      <c r="AD59" s="28">
        <f t="shared" si="5"/>
        <v>-3742.2</v>
      </c>
      <c r="AE59" s="28">
        <f t="shared" si="5"/>
        <v>-3869.1</v>
      </c>
      <c r="AF59" s="28">
        <f t="shared" si="5"/>
        <v>-4082.6</v>
      </c>
      <c r="AG59" s="28">
        <f t="shared" si="5"/>
        <v>-4218.8999999999996</v>
      </c>
      <c r="AH59" s="28">
        <f t="shared" si="5"/>
        <v>-4460</v>
      </c>
      <c r="AI59" s="28">
        <f t="shared" si="5"/>
        <v>-4605.1000000000004</v>
      </c>
      <c r="AJ59" s="28">
        <f t="shared" si="5"/>
        <v>-4831.2999999999993</v>
      </c>
      <c r="AK59" s="28">
        <f t="shared" si="5"/>
        <v>-4976.1000000000004</v>
      </c>
      <c r="AL59" s="28">
        <f t="shared" si="5"/>
        <v>-5232.6000000000004</v>
      </c>
      <c r="AM59" s="28">
        <f t="shared" si="5"/>
        <v>-5388.4000000000005</v>
      </c>
      <c r="AN59" s="28">
        <f t="shared" si="5"/>
        <v>-5653.4999999999991</v>
      </c>
      <c r="AO59" s="28">
        <f t="shared" si="5"/>
        <v>-5794.9000000000005</v>
      </c>
      <c r="AP59" s="28">
        <f t="shared" si="5"/>
        <v>-6071.2000000000007</v>
      </c>
      <c r="AQ59" s="28">
        <f t="shared" si="5"/>
        <v>-6250.8</v>
      </c>
      <c r="AR59" s="28">
        <f t="shared" si="5"/>
        <v>-6535.5999999999995</v>
      </c>
      <c r="AS59" s="28">
        <f t="shared" si="5"/>
        <v>-6828.6999999999989</v>
      </c>
      <c r="AT59" s="28">
        <f t="shared" si="5"/>
        <v>-6995.6</v>
      </c>
      <c r="AU59" s="28">
        <f t="shared" si="5"/>
        <v>-7290.5000000000009</v>
      </c>
    </row>
    <row r="60" spans="2:47">
      <c r="B60" s="27" t="s">
        <v>391</v>
      </c>
      <c r="C60" s="28" t="s">
        <v>498</v>
      </c>
      <c r="D60" s="28">
        <f t="shared" si="5"/>
        <v>0</v>
      </c>
      <c r="E60" s="28">
        <f t="shared" si="5"/>
        <v>0</v>
      </c>
      <c r="F60" s="28">
        <f t="shared" si="5"/>
        <v>0</v>
      </c>
      <c r="G60" s="28">
        <f t="shared" si="5"/>
        <v>0</v>
      </c>
      <c r="H60" s="28">
        <f t="shared" si="5"/>
        <v>0</v>
      </c>
      <c r="I60" s="28">
        <f t="shared" si="5"/>
        <v>0</v>
      </c>
      <c r="J60" s="28">
        <f t="shared" si="5"/>
        <v>0</v>
      </c>
      <c r="K60" s="28">
        <f t="shared" si="5"/>
        <v>0</v>
      </c>
      <c r="L60" s="28">
        <f t="shared" si="5"/>
        <v>0</v>
      </c>
      <c r="M60" s="28">
        <f t="shared" si="5"/>
        <v>0</v>
      </c>
      <c r="N60" s="28">
        <f t="shared" si="5"/>
        <v>0</v>
      </c>
      <c r="O60" s="28">
        <f t="shared" si="5"/>
        <v>0</v>
      </c>
      <c r="P60" s="28">
        <f t="shared" si="5"/>
        <v>0</v>
      </c>
      <c r="Q60" s="28">
        <f t="shared" si="5"/>
        <v>0</v>
      </c>
      <c r="R60" s="28">
        <f t="shared" si="5"/>
        <v>0</v>
      </c>
      <c r="S60" s="28">
        <f t="shared" si="5"/>
        <v>0</v>
      </c>
      <c r="T60" s="28">
        <f t="shared" si="5"/>
        <v>0</v>
      </c>
      <c r="U60" s="28">
        <f t="shared" si="5"/>
        <v>0</v>
      </c>
      <c r="V60" s="28">
        <f t="shared" si="5"/>
        <v>0</v>
      </c>
      <c r="W60" s="28">
        <f t="shared" si="5"/>
        <v>0</v>
      </c>
      <c r="X60" s="28">
        <f t="shared" si="5"/>
        <v>0</v>
      </c>
      <c r="Y60" s="28">
        <f t="shared" si="5"/>
        <v>0</v>
      </c>
      <c r="Z60" s="28">
        <f t="shared" si="5"/>
        <v>0</v>
      </c>
      <c r="AA60" s="28">
        <f t="shared" si="5"/>
        <v>0</v>
      </c>
      <c r="AB60" s="28">
        <f t="shared" si="5"/>
        <v>0</v>
      </c>
      <c r="AC60" s="28">
        <f t="shared" si="5"/>
        <v>0</v>
      </c>
      <c r="AD60" s="28">
        <f t="shared" si="5"/>
        <v>0</v>
      </c>
      <c r="AE60" s="28">
        <f t="shared" si="5"/>
        <v>0</v>
      </c>
      <c r="AF60" s="28">
        <f t="shared" si="5"/>
        <v>0</v>
      </c>
      <c r="AG60" s="28">
        <f t="shared" si="5"/>
        <v>0</v>
      </c>
      <c r="AH60" s="28">
        <f t="shared" si="5"/>
        <v>0</v>
      </c>
      <c r="AI60" s="28">
        <f t="shared" si="5"/>
        <v>0</v>
      </c>
      <c r="AJ60" s="28">
        <f t="shared" si="5"/>
        <v>0</v>
      </c>
      <c r="AK60" s="28">
        <f t="shared" si="5"/>
        <v>0</v>
      </c>
      <c r="AL60" s="28">
        <f t="shared" si="5"/>
        <v>0</v>
      </c>
      <c r="AM60" s="28">
        <f t="shared" ref="AM60:AU60" si="6">+AM14-AM37</f>
        <v>0</v>
      </c>
      <c r="AN60" s="28">
        <f t="shared" si="6"/>
        <v>0</v>
      </c>
      <c r="AO60" s="28">
        <f t="shared" si="6"/>
        <v>0</v>
      </c>
      <c r="AP60" s="28">
        <f t="shared" si="6"/>
        <v>0</v>
      </c>
      <c r="AQ60" s="28">
        <f t="shared" si="6"/>
        <v>0</v>
      </c>
      <c r="AR60" s="28">
        <f t="shared" si="6"/>
        <v>0</v>
      </c>
      <c r="AS60" s="28">
        <f t="shared" si="6"/>
        <v>0</v>
      </c>
      <c r="AT60" s="28">
        <f t="shared" si="6"/>
        <v>0</v>
      </c>
      <c r="AU60" s="28">
        <f t="shared" si="6"/>
        <v>0</v>
      </c>
    </row>
    <row r="61" spans="2:47">
      <c r="B61" s="27" t="s">
        <v>440</v>
      </c>
      <c r="C61" s="28" t="s">
        <v>498</v>
      </c>
      <c r="D61" s="28">
        <f t="shared" ref="D61:AU66" si="7">+D15-D38</f>
        <v>0</v>
      </c>
      <c r="E61" s="28">
        <f t="shared" si="7"/>
        <v>0</v>
      </c>
      <c r="F61" s="28">
        <f t="shared" si="7"/>
        <v>0</v>
      </c>
      <c r="G61" s="28">
        <f t="shared" si="7"/>
        <v>0</v>
      </c>
      <c r="H61" s="28">
        <f t="shared" si="7"/>
        <v>0</v>
      </c>
      <c r="I61" s="28">
        <f t="shared" si="7"/>
        <v>0</v>
      </c>
      <c r="J61" s="28">
        <f t="shared" si="7"/>
        <v>0</v>
      </c>
      <c r="K61" s="28">
        <f t="shared" si="7"/>
        <v>0</v>
      </c>
      <c r="L61" s="28">
        <f t="shared" si="7"/>
        <v>0</v>
      </c>
      <c r="M61" s="28">
        <f t="shared" si="7"/>
        <v>0</v>
      </c>
      <c r="N61" s="28">
        <f t="shared" si="7"/>
        <v>0</v>
      </c>
      <c r="O61" s="28">
        <f t="shared" si="7"/>
        <v>1</v>
      </c>
      <c r="P61" s="28">
        <f t="shared" si="7"/>
        <v>11</v>
      </c>
      <c r="Q61" s="28">
        <f t="shared" si="7"/>
        <v>186.60000000000014</v>
      </c>
      <c r="R61" s="28">
        <f t="shared" si="7"/>
        <v>190.19999999999982</v>
      </c>
      <c r="S61" s="28">
        <f t="shared" si="7"/>
        <v>193.89999999999986</v>
      </c>
      <c r="T61" s="28">
        <f t="shared" si="7"/>
        <v>197.70000000000005</v>
      </c>
      <c r="U61" s="28">
        <f t="shared" si="7"/>
        <v>201.59999999999991</v>
      </c>
      <c r="V61" s="28">
        <f t="shared" si="7"/>
        <v>205.59999999999991</v>
      </c>
      <c r="W61" s="28">
        <f t="shared" si="7"/>
        <v>209.70000000000005</v>
      </c>
      <c r="X61" s="28">
        <f t="shared" si="7"/>
        <v>213.90000000000009</v>
      </c>
      <c r="Y61" s="28">
        <f t="shared" si="7"/>
        <v>218.10000000000014</v>
      </c>
      <c r="Z61" s="28">
        <f t="shared" si="7"/>
        <v>122.59999999999991</v>
      </c>
      <c r="AA61" s="28">
        <f t="shared" si="7"/>
        <v>127</v>
      </c>
      <c r="AB61" s="28">
        <f t="shared" si="7"/>
        <v>131.5</v>
      </c>
      <c r="AC61" s="28">
        <f t="shared" si="7"/>
        <v>136.29999999999995</v>
      </c>
      <c r="AD61" s="28">
        <f t="shared" si="7"/>
        <v>140.90000000000009</v>
      </c>
      <c r="AE61" s="28">
        <f t="shared" si="7"/>
        <v>145.59999999999991</v>
      </c>
      <c r="AF61" s="28">
        <f t="shared" si="7"/>
        <v>151.09999999999991</v>
      </c>
      <c r="AG61" s="28">
        <f t="shared" si="7"/>
        <v>156.30000000000007</v>
      </c>
      <c r="AH61" s="28">
        <f t="shared" si="7"/>
        <v>161.89999999999998</v>
      </c>
      <c r="AI61" s="28">
        <f t="shared" si="7"/>
        <v>167.60000000000014</v>
      </c>
      <c r="AJ61" s="28">
        <f t="shared" si="7"/>
        <v>173.30000000000018</v>
      </c>
      <c r="AK61" s="28">
        <f t="shared" si="7"/>
        <v>179.00000000000011</v>
      </c>
      <c r="AL61" s="28">
        <f t="shared" si="7"/>
        <v>185</v>
      </c>
      <c r="AM61" s="28">
        <f t="shared" si="7"/>
        <v>191.19999999999982</v>
      </c>
      <c r="AN61" s="28">
        <f t="shared" si="7"/>
        <v>197.70000000000005</v>
      </c>
      <c r="AO61" s="28">
        <f t="shared" si="7"/>
        <v>204.5</v>
      </c>
      <c r="AP61" s="28">
        <f t="shared" si="7"/>
        <v>211.59999999999991</v>
      </c>
      <c r="AQ61" s="28">
        <f t="shared" si="7"/>
        <v>218.79999999999995</v>
      </c>
      <c r="AR61" s="28">
        <f t="shared" si="7"/>
        <v>226.40000000000009</v>
      </c>
      <c r="AS61" s="28">
        <f t="shared" si="7"/>
        <v>234.19999999999982</v>
      </c>
      <c r="AT61" s="28">
        <f t="shared" si="7"/>
        <v>241.90000000000009</v>
      </c>
      <c r="AU61" s="28">
        <f t="shared" si="7"/>
        <v>250.09999999999991</v>
      </c>
    </row>
    <row r="62" spans="2:47">
      <c r="B62" s="27" t="s">
        <v>398</v>
      </c>
      <c r="C62" s="28" t="s">
        <v>498</v>
      </c>
      <c r="D62" s="28">
        <f t="shared" si="7"/>
        <v>0</v>
      </c>
      <c r="E62" s="28">
        <f t="shared" si="7"/>
        <v>0</v>
      </c>
      <c r="F62" s="28">
        <f t="shared" si="7"/>
        <v>0</v>
      </c>
      <c r="G62" s="28">
        <f t="shared" si="7"/>
        <v>0</v>
      </c>
      <c r="H62" s="28">
        <f t="shared" si="7"/>
        <v>0</v>
      </c>
      <c r="I62" s="28">
        <f t="shared" si="7"/>
        <v>0</v>
      </c>
      <c r="J62" s="28">
        <f t="shared" si="7"/>
        <v>0</v>
      </c>
      <c r="K62" s="28">
        <f t="shared" si="7"/>
        <v>0</v>
      </c>
      <c r="L62" s="28">
        <f t="shared" si="7"/>
        <v>0</v>
      </c>
      <c r="M62" s="28">
        <f t="shared" si="7"/>
        <v>0</v>
      </c>
      <c r="N62" s="28">
        <f t="shared" si="7"/>
        <v>0.40000000000009095</v>
      </c>
      <c r="O62" s="28">
        <f t="shared" si="7"/>
        <v>7.7999999999999545</v>
      </c>
      <c r="P62" s="28">
        <f t="shared" si="7"/>
        <v>197.90000000000009</v>
      </c>
      <c r="Q62" s="28">
        <f t="shared" si="7"/>
        <v>199.79999999999995</v>
      </c>
      <c r="R62" s="28">
        <f t="shared" si="7"/>
        <v>206.5</v>
      </c>
      <c r="S62" s="28">
        <f t="shared" si="7"/>
        <v>213</v>
      </c>
      <c r="T62" s="28">
        <f t="shared" si="7"/>
        <v>220.39999999999986</v>
      </c>
      <c r="U62" s="28">
        <f t="shared" si="7"/>
        <v>127.59999999999991</v>
      </c>
      <c r="V62" s="28">
        <f t="shared" si="7"/>
        <v>135.30000000000018</v>
      </c>
      <c r="W62" s="28">
        <f t="shared" si="7"/>
        <v>142.79999999999995</v>
      </c>
      <c r="X62" s="28">
        <f t="shared" si="7"/>
        <v>151.20000000000005</v>
      </c>
      <c r="Y62" s="28">
        <f t="shared" si="7"/>
        <v>159.60000000000014</v>
      </c>
      <c r="Z62" s="28">
        <f t="shared" si="7"/>
        <v>169.10000000000014</v>
      </c>
      <c r="AA62" s="28">
        <f t="shared" si="7"/>
        <v>178.30000000000018</v>
      </c>
      <c r="AB62" s="28">
        <f t="shared" si="7"/>
        <v>187.60000000000014</v>
      </c>
      <c r="AC62" s="28">
        <f t="shared" si="7"/>
        <v>197.5</v>
      </c>
      <c r="AD62" s="28">
        <f t="shared" si="7"/>
        <v>207.59999999999991</v>
      </c>
      <c r="AE62" s="28">
        <f t="shared" si="7"/>
        <v>218.39999999999986</v>
      </c>
      <c r="AF62" s="28">
        <f t="shared" si="7"/>
        <v>229.09999999999991</v>
      </c>
      <c r="AG62" s="28">
        <f t="shared" si="7"/>
        <v>241.70000000000005</v>
      </c>
      <c r="AH62" s="28">
        <f t="shared" si="7"/>
        <v>252.80000000000018</v>
      </c>
      <c r="AI62" s="28">
        <f t="shared" si="7"/>
        <v>264.59999999999991</v>
      </c>
      <c r="AJ62" s="28">
        <f t="shared" si="7"/>
        <v>277.70000000000005</v>
      </c>
      <c r="AK62" s="28">
        <f t="shared" si="7"/>
        <v>289.80000000000018</v>
      </c>
      <c r="AL62" s="28">
        <f t="shared" si="7"/>
        <v>303.79999999999995</v>
      </c>
      <c r="AM62" s="28">
        <f t="shared" si="7"/>
        <v>316.5</v>
      </c>
      <c r="AN62" s="28">
        <f t="shared" si="7"/>
        <v>329.5</v>
      </c>
      <c r="AO62" s="28">
        <f t="shared" si="7"/>
        <v>345.09999999999991</v>
      </c>
      <c r="AP62" s="28">
        <f t="shared" si="7"/>
        <v>358.89999999999986</v>
      </c>
      <c r="AQ62" s="28">
        <f t="shared" si="7"/>
        <v>375.5</v>
      </c>
      <c r="AR62" s="28">
        <f t="shared" si="7"/>
        <v>490.5</v>
      </c>
      <c r="AS62" s="28">
        <f t="shared" si="7"/>
        <v>505.79999999999995</v>
      </c>
      <c r="AT62" s="28">
        <f t="shared" si="7"/>
        <v>523.89999999999986</v>
      </c>
      <c r="AU62" s="28">
        <f t="shared" si="7"/>
        <v>539.79999999999995</v>
      </c>
    </row>
    <row r="63" spans="2:47">
      <c r="B63" s="27" t="s">
        <v>442</v>
      </c>
      <c r="C63" s="28" t="s">
        <v>498</v>
      </c>
      <c r="D63" s="28">
        <f t="shared" si="7"/>
        <v>0</v>
      </c>
      <c r="E63" s="28">
        <f t="shared" si="7"/>
        <v>0</v>
      </c>
      <c r="F63" s="28">
        <f t="shared" si="7"/>
        <v>0</v>
      </c>
      <c r="G63" s="28">
        <f t="shared" si="7"/>
        <v>0</v>
      </c>
      <c r="H63" s="28">
        <f t="shared" si="7"/>
        <v>0</v>
      </c>
      <c r="I63" s="28">
        <f t="shared" si="7"/>
        <v>0</v>
      </c>
      <c r="J63" s="28">
        <f t="shared" si="7"/>
        <v>0</v>
      </c>
      <c r="K63" s="28">
        <f t="shared" si="7"/>
        <v>0</v>
      </c>
      <c r="L63" s="28">
        <f t="shared" si="7"/>
        <v>0</v>
      </c>
      <c r="M63" s="28">
        <f t="shared" si="7"/>
        <v>0</v>
      </c>
      <c r="N63" s="28">
        <f t="shared" si="7"/>
        <v>0</v>
      </c>
      <c r="O63" s="28">
        <f t="shared" si="7"/>
        <v>0</v>
      </c>
      <c r="P63" s="28">
        <f t="shared" si="7"/>
        <v>0</v>
      </c>
      <c r="Q63" s="28">
        <f t="shared" si="7"/>
        <v>0</v>
      </c>
      <c r="R63" s="28">
        <f t="shared" si="7"/>
        <v>0</v>
      </c>
      <c r="S63" s="28">
        <f t="shared" si="7"/>
        <v>0</v>
      </c>
      <c r="T63" s="28">
        <f t="shared" si="7"/>
        <v>0</v>
      </c>
      <c r="U63" s="28">
        <f t="shared" si="7"/>
        <v>0</v>
      </c>
      <c r="V63" s="28">
        <f t="shared" si="7"/>
        <v>0</v>
      </c>
      <c r="W63" s="28">
        <f t="shared" si="7"/>
        <v>0</v>
      </c>
      <c r="X63" s="28">
        <f t="shared" si="7"/>
        <v>0</v>
      </c>
      <c r="Y63" s="28">
        <f t="shared" si="7"/>
        <v>0</v>
      </c>
      <c r="Z63" s="28">
        <f t="shared" si="7"/>
        <v>0</v>
      </c>
      <c r="AA63" s="28">
        <f t="shared" si="7"/>
        <v>0</v>
      </c>
      <c r="AB63" s="28">
        <f t="shared" si="7"/>
        <v>0</v>
      </c>
      <c r="AC63" s="28">
        <f t="shared" si="7"/>
        <v>0</v>
      </c>
      <c r="AD63" s="28">
        <f t="shared" si="7"/>
        <v>0</v>
      </c>
      <c r="AE63" s="28">
        <f t="shared" si="7"/>
        <v>0</v>
      </c>
      <c r="AF63" s="28">
        <f t="shared" si="7"/>
        <v>0</v>
      </c>
      <c r="AG63" s="28">
        <f t="shared" si="7"/>
        <v>0</v>
      </c>
      <c r="AH63" s="28">
        <f t="shared" si="7"/>
        <v>0</v>
      </c>
      <c r="AI63" s="28">
        <f t="shared" si="7"/>
        <v>0</v>
      </c>
      <c r="AJ63" s="28">
        <f t="shared" si="7"/>
        <v>0</v>
      </c>
      <c r="AK63" s="28">
        <f t="shared" si="7"/>
        <v>0</v>
      </c>
      <c r="AL63" s="28">
        <f t="shared" si="7"/>
        <v>0</v>
      </c>
      <c r="AM63" s="28">
        <f t="shared" si="7"/>
        <v>0</v>
      </c>
      <c r="AN63" s="28">
        <f t="shared" si="7"/>
        <v>0</v>
      </c>
      <c r="AO63" s="28">
        <f t="shared" si="7"/>
        <v>0</v>
      </c>
      <c r="AP63" s="28">
        <f t="shared" si="7"/>
        <v>0</v>
      </c>
      <c r="AQ63" s="28">
        <f t="shared" si="7"/>
        <v>0</v>
      </c>
      <c r="AR63" s="28">
        <f t="shared" si="7"/>
        <v>0</v>
      </c>
      <c r="AS63" s="28">
        <f t="shared" si="7"/>
        <v>0</v>
      </c>
      <c r="AT63" s="28">
        <f t="shared" si="7"/>
        <v>0</v>
      </c>
      <c r="AU63" s="28">
        <f t="shared" si="7"/>
        <v>0</v>
      </c>
    </row>
    <row r="64" spans="2:47">
      <c r="B64" s="27" t="s">
        <v>443</v>
      </c>
      <c r="C64" s="28" t="s">
        <v>498</v>
      </c>
      <c r="D64" s="28">
        <f t="shared" si="7"/>
        <v>0</v>
      </c>
      <c r="E64" s="28">
        <f t="shared" si="7"/>
        <v>0</v>
      </c>
      <c r="F64" s="28">
        <f t="shared" si="7"/>
        <v>0</v>
      </c>
      <c r="G64" s="28">
        <f t="shared" si="7"/>
        <v>0</v>
      </c>
      <c r="H64" s="28">
        <f t="shared" si="7"/>
        <v>0</v>
      </c>
      <c r="I64" s="28">
        <f t="shared" si="7"/>
        <v>0</v>
      </c>
      <c r="J64" s="28">
        <f t="shared" si="7"/>
        <v>0</v>
      </c>
      <c r="K64" s="28">
        <f t="shared" si="7"/>
        <v>0</v>
      </c>
      <c r="L64" s="28">
        <f t="shared" si="7"/>
        <v>0</v>
      </c>
      <c r="M64" s="28">
        <f t="shared" si="7"/>
        <v>0</v>
      </c>
      <c r="N64" s="28">
        <f t="shared" si="7"/>
        <v>0</v>
      </c>
      <c r="O64" s="28">
        <f t="shared" si="7"/>
        <v>0</v>
      </c>
      <c r="P64" s="28">
        <f t="shared" si="7"/>
        <v>0</v>
      </c>
      <c r="Q64" s="28">
        <f t="shared" si="7"/>
        <v>0</v>
      </c>
      <c r="R64" s="28">
        <f t="shared" si="7"/>
        <v>0</v>
      </c>
      <c r="S64" s="28">
        <f t="shared" si="7"/>
        <v>0</v>
      </c>
      <c r="T64" s="28">
        <f t="shared" si="7"/>
        <v>0</v>
      </c>
      <c r="U64" s="28">
        <f t="shared" si="7"/>
        <v>0</v>
      </c>
      <c r="V64" s="28">
        <f t="shared" si="7"/>
        <v>0</v>
      </c>
      <c r="W64" s="28">
        <f t="shared" si="7"/>
        <v>0</v>
      </c>
      <c r="X64" s="28">
        <f t="shared" si="7"/>
        <v>0</v>
      </c>
      <c r="Y64" s="28">
        <f t="shared" si="7"/>
        <v>0</v>
      </c>
      <c r="Z64" s="28">
        <f t="shared" si="7"/>
        <v>0</v>
      </c>
      <c r="AA64" s="28">
        <f t="shared" si="7"/>
        <v>0</v>
      </c>
      <c r="AB64" s="28">
        <f t="shared" si="7"/>
        <v>0</v>
      </c>
      <c r="AC64" s="28">
        <f t="shared" si="7"/>
        <v>0</v>
      </c>
      <c r="AD64" s="28">
        <f t="shared" si="7"/>
        <v>0</v>
      </c>
      <c r="AE64" s="28">
        <f t="shared" si="7"/>
        <v>0</v>
      </c>
      <c r="AF64" s="28">
        <f t="shared" si="7"/>
        <v>0</v>
      </c>
      <c r="AG64" s="28">
        <f t="shared" si="7"/>
        <v>0</v>
      </c>
      <c r="AH64" s="28">
        <f t="shared" si="7"/>
        <v>0</v>
      </c>
      <c r="AI64" s="28">
        <f t="shared" si="7"/>
        <v>0</v>
      </c>
      <c r="AJ64" s="28">
        <f t="shared" si="7"/>
        <v>0</v>
      </c>
      <c r="AK64" s="28">
        <f t="shared" si="7"/>
        <v>0</v>
      </c>
      <c r="AL64" s="28">
        <f t="shared" si="7"/>
        <v>0</v>
      </c>
      <c r="AM64" s="28">
        <f t="shared" si="7"/>
        <v>0</v>
      </c>
      <c r="AN64" s="28">
        <f t="shared" si="7"/>
        <v>0</v>
      </c>
      <c r="AO64" s="28">
        <f t="shared" si="7"/>
        <v>0</v>
      </c>
      <c r="AP64" s="28">
        <f t="shared" si="7"/>
        <v>0</v>
      </c>
      <c r="AQ64" s="28">
        <f t="shared" si="7"/>
        <v>0</v>
      </c>
      <c r="AR64" s="28">
        <f t="shared" si="7"/>
        <v>0</v>
      </c>
      <c r="AS64" s="28">
        <f t="shared" si="7"/>
        <v>0</v>
      </c>
      <c r="AT64" s="28">
        <f t="shared" si="7"/>
        <v>0</v>
      </c>
      <c r="AU64" s="28">
        <f t="shared" si="7"/>
        <v>0</v>
      </c>
    </row>
    <row r="65" spans="2:47">
      <c r="B65" s="27" t="s">
        <v>444</v>
      </c>
      <c r="C65" s="28" t="s">
        <v>498</v>
      </c>
      <c r="D65" s="28">
        <f t="shared" si="7"/>
        <v>0</v>
      </c>
      <c r="E65" s="28">
        <f t="shared" si="7"/>
        <v>0</v>
      </c>
      <c r="F65" s="28">
        <f t="shared" si="7"/>
        <v>0</v>
      </c>
      <c r="G65" s="28">
        <f t="shared" si="7"/>
        <v>0</v>
      </c>
      <c r="H65" s="28">
        <f t="shared" si="7"/>
        <v>0</v>
      </c>
      <c r="I65" s="28">
        <f t="shared" si="7"/>
        <v>0</v>
      </c>
      <c r="J65" s="28">
        <f t="shared" si="7"/>
        <v>0</v>
      </c>
      <c r="K65" s="28">
        <f t="shared" si="7"/>
        <v>0</v>
      </c>
      <c r="L65" s="28">
        <f t="shared" si="7"/>
        <v>0</v>
      </c>
      <c r="M65" s="28">
        <f t="shared" si="7"/>
        <v>0</v>
      </c>
      <c r="N65" s="28">
        <f t="shared" si="7"/>
        <v>0</v>
      </c>
      <c r="O65" s="28">
        <f t="shared" si="7"/>
        <v>0</v>
      </c>
      <c r="P65" s="28">
        <f t="shared" si="7"/>
        <v>0</v>
      </c>
      <c r="Q65" s="28">
        <f t="shared" si="7"/>
        <v>0</v>
      </c>
      <c r="R65" s="28">
        <f t="shared" si="7"/>
        <v>0</v>
      </c>
      <c r="S65" s="28">
        <f t="shared" si="7"/>
        <v>0</v>
      </c>
      <c r="T65" s="28">
        <f t="shared" si="7"/>
        <v>0</v>
      </c>
      <c r="U65" s="28">
        <f t="shared" si="7"/>
        <v>0</v>
      </c>
      <c r="V65" s="28">
        <f t="shared" si="7"/>
        <v>0</v>
      </c>
      <c r="W65" s="28">
        <f t="shared" si="7"/>
        <v>0</v>
      </c>
      <c r="X65" s="28">
        <f t="shared" si="7"/>
        <v>0</v>
      </c>
      <c r="Y65" s="28">
        <f t="shared" si="7"/>
        <v>0</v>
      </c>
      <c r="Z65" s="28">
        <f t="shared" si="7"/>
        <v>0</v>
      </c>
      <c r="AA65" s="28">
        <f t="shared" si="7"/>
        <v>0</v>
      </c>
      <c r="AB65" s="28">
        <f t="shared" si="7"/>
        <v>0</v>
      </c>
      <c r="AC65" s="28">
        <f t="shared" si="7"/>
        <v>0</v>
      </c>
      <c r="AD65" s="28">
        <f t="shared" si="7"/>
        <v>0</v>
      </c>
      <c r="AE65" s="28">
        <f t="shared" si="7"/>
        <v>0</v>
      </c>
      <c r="AF65" s="28">
        <f t="shared" si="7"/>
        <v>0</v>
      </c>
      <c r="AG65" s="28">
        <f t="shared" si="7"/>
        <v>0</v>
      </c>
      <c r="AH65" s="28">
        <f t="shared" si="7"/>
        <v>0</v>
      </c>
      <c r="AI65" s="28">
        <f t="shared" si="7"/>
        <v>0</v>
      </c>
      <c r="AJ65" s="28">
        <f t="shared" si="7"/>
        <v>0</v>
      </c>
      <c r="AK65" s="28">
        <f t="shared" si="7"/>
        <v>0</v>
      </c>
      <c r="AL65" s="28">
        <f t="shared" si="7"/>
        <v>0</v>
      </c>
      <c r="AM65" s="28">
        <f t="shared" si="7"/>
        <v>0</v>
      </c>
      <c r="AN65" s="28">
        <f t="shared" si="7"/>
        <v>0</v>
      </c>
      <c r="AO65" s="28">
        <f t="shared" si="7"/>
        <v>0</v>
      </c>
      <c r="AP65" s="28">
        <f t="shared" si="7"/>
        <v>0</v>
      </c>
      <c r="AQ65" s="28">
        <f t="shared" si="7"/>
        <v>0</v>
      </c>
      <c r="AR65" s="28">
        <f t="shared" si="7"/>
        <v>0</v>
      </c>
      <c r="AS65" s="28">
        <f t="shared" si="7"/>
        <v>0</v>
      </c>
      <c r="AT65" s="28">
        <f t="shared" si="7"/>
        <v>0</v>
      </c>
      <c r="AU65" s="28">
        <f t="shared" si="7"/>
        <v>0</v>
      </c>
    </row>
    <row r="66" spans="2:47">
      <c r="B66" s="27" t="s">
        <v>445</v>
      </c>
      <c r="C66" s="28" t="s">
        <v>498</v>
      </c>
      <c r="D66" s="28">
        <f t="shared" si="7"/>
        <v>0</v>
      </c>
      <c r="E66" s="28">
        <f t="shared" si="7"/>
        <v>0</v>
      </c>
      <c r="F66" s="28">
        <f t="shared" si="7"/>
        <v>0</v>
      </c>
      <c r="G66" s="28">
        <f t="shared" si="7"/>
        <v>0</v>
      </c>
      <c r="H66" s="28">
        <f t="shared" si="7"/>
        <v>0</v>
      </c>
      <c r="I66" s="28">
        <f t="shared" si="7"/>
        <v>0</v>
      </c>
      <c r="J66" s="28">
        <f t="shared" si="7"/>
        <v>0</v>
      </c>
      <c r="K66" s="28">
        <f t="shared" si="7"/>
        <v>0</v>
      </c>
      <c r="L66" s="28">
        <f t="shared" si="7"/>
        <v>0</v>
      </c>
      <c r="M66" s="28">
        <f t="shared" si="7"/>
        <v>0</v>
      </c>
      <c r="N66" s="28">
        <f t="shared" si="7"/>
        <v>0</v>
      </c>
      <c r="O66" s="28">
        <f t="shared" si="7"/>
        <v>0</v>
      </c>
      <c r="P66" s="28">
        <f t="shared" si="7"/>
        <v>0</v>
      </c>
      <c r="Q66" s="28">
        <f t="shared" si="7"/>
        <v>0</v>
      </c>
      <c r="R66" s="28">
        <f t="shared" si="7"/>
        <v>0</v>
      </c>
      <c r="S66" s="28">
        <f t="shared" si="7"/>
        <v>0</v>
      </c>
      <c r="T66" s="28">
        <f t="shared" si="7"/>
        <v>0</v>
      </c>
      <c r="U66" s="28">
        <f t="shared" si="7"/>
        <v>0</v>
      </c>
      <c r="V66" s="28">
        <f t="shared" si="7"/>
        <v>0</v>
      </c>
      <c r="W66" s="28">
        <f t="shared" si="7"/>
        <v>0</v>
      </c>
      <c r="X66" s="28">
        <f t="shared" si="7"/>
        <v>0</v>
      </c>
      <c r="Y66" s="28">
        <f t="shared" si="7"/>
        <v>0</v>
      </c>
      <c r="Z66" s="28">
        <f t="shared" si="7"/>
        <v>0</v>
      </c>
      <c r="AA66" s="28">
        <f t="shared" si="7"/>
        <v>0</v>
      </c>
      <c r="AB66" s="28">
        <f t="shared" si="7"/>
        <v>0</v>
      </c>
      <c r="AC66" s="28">
        <f t="shared" si="7"/>
        <v>0</v>
      </c>
      <c r="AD66" s="28">
        <f t="shared" si="7"/>
        <v>0</v>
      </c>
      <c r="AE66" s="28">
        <f t="shared" si="7"/>
        <v>0</v>
      </c>
      <c r="AF66" s="28">
        <f t="shared" si="7"/>
        <v>0</v>
      </c>
      <c r="AG66" s="28">
        <f t="shared" si="7"/>
        <v>0</v>
      </c>
      <c r="AH66" s="28">
        <f t="shared" si="7"/>
        <v>0</v>
      </c>
      <c r="AI66" s="28">
        <f t="shared" si="7"/>
        <v>0</v>
      </c>
      <c r="AJ66" s="28">
        <f t="shared" si="7"/>
        <v>0</v>
      </c>
      <c r="AK66" s="28">
        <f t="shared" si="7"/>
        <v>0</v>
      </c>
      <c r="AL66" s="28">
        <f t="shared" si="7"/>
        <v>0</v>
      </c>
      <c r="AM66" s="28">
        <f t="shared" ref="AM66:AU66" si="8">+AM20-AM43</f>
        <v>0</v>
      </c>
      <c r="AN66" s="28">
        <f t="shared" si="8"/>
        <v>0</v>
      </c>
      <c r="AO66" s="28">
        <f t="shared" si="8"/>
        <v>0</v>
      </c>
      <c r="AP66" s="28">
        <f t="shared" si="8"/>
        <v>0</v>
      </c>
      <c r="AQ66" s="28">
        <f t="shared" si="8"/>
        <v>0</v>
      </c>
      <c r="AR66" s="28">
        <f t="shared" si="8"/>
        <v>0</v>
      </c>
      <c r="AS66" s="28">
        <f t="shared" si="8"/>
        <v>0</v>
      </c>
      <c r="AT66" s="28">
        <f t="shared" si="8"/>
        <v>0</v>
      </c>
      <c r="AU66" s="28">
        <f t="shared" si="8"/>
        <v>0</v>
      </c>
    </row>
    <row r="67" spans="2:47">
      <c r="B67" s="27" t="s">
        <v>446</v>
      </c>
      <c r="C67" s="28" t="s">
        <v>498</v>
      </c>
      <c r="D67" s="28">
        <f t="shared" ref="D67:AU67" si="9">+D21-D44</f>
        <v>0</v>
      </c>
      <c r="E67" s="28">
        <f t="shared" si="9"/>
        <v>0</v>
      </c>
      <c r="F67" s="28">
        <f t="shared" si="9"/>
        <v>0</v>
      </c>
      <c r="G67" s="28">
        <f t="shared" si="9"/>
        <v>0</v>
      </c>
      <c r="H67" s="28">
        <f t="shared" si="9"/>
        <v>0</v>
      </c>
      <c r="I67" s="28">
        <f t="shared" si="9"/>
        <v>0</v>
      </c>
      <c r="J67" s="28">
        <f t="shared" si="9"/>
        <v>0</v>
      </c>
      <c r="K67" s="28">
        <f t="shared" si="9"/>
        <v>0</v>
      </c>
      <c r="L67" s="28">
        <f t="shared" si="9"/>
        <v>0</v>
      </c>
      <c r="M67" s="28">
        <f t="shared" si="9"/>
        <v>0</v>
      </c>
      <c r="N67" s="28">
        <f t="shared" si="9"/>
        <v>0</v>
      </c>
      <c r="O67" s="28">
        <f t="shared" si="9"/>
        <v>0</v>
      </c>
      <c r="P67" s="28">
        <f t="shared" si="9"/>
        <v>0</v>
      </c>
      <c r="Q67" s="28">
        <f t="shared" si="9"/>
        <v>0</v>
      </c>
      <c r="R67" s="28">
        <f t="shared" si="9"/>
        <v>0</v>
      </c>
      <c r="S67" s="28">
        <f t="shared" si="9"/>
        <v>0</v>
      </c>
      <c r="T67" s="28">
        <f t="shared" si="9"/>
        <v>0</v>
      </c>
      <c r="U67" s="28">
        <f t="shared" si="9"/>
        <v>0</v>
      </c>
      <c r="V67" s="28">
        <f t="shared" si="9"/>
        <v>0</v>
      </c>
      <c r="W67" s="28">
        <f t="shared" si="9"/>
        <v>0</v>
      </c>
      <c r="X67" s="28">
        <f t="shared" si="9"/>
        <v>0</v>
      </c>
      <c r="Y67" s="28">
        <f t="shared" si="9"/>
        <v>0</v>
      </c>
      <c r="Z67" s="28">
        <f t="shared" si="9"/>
        <v>0</v>
      </c>
      <c r="AA67" s="28">
        <f t="shared" si="9"/>
        <v>0</v>
      </c>
      <c r="AB67" s="28">
        <f t="shared" si="9"/>
        <v>0</v>
      </c>
      <c r="AC67" s="28">
        <f t="shared" si="9"/>
        <v>0</v>
      </c>
      <c r="AD67" s="28">
        <f t="shared" si="9"/>
        <v>0</v>
      </c>
      <c r="AE67" s="28">
        <f t="shared" si="9"/>
        <v>0</v>
      </c>
      <c r="AF67" s="28">
        <f t="shared" si="9"/>
        <v>0</v>
      </c>
      <c r="AG67" s="28">
        <f t="shared" si="9"/>
        <v>0</v>
      </c>
      <c r="AH67" s="28">
        <f t="shared" si="9"/>
        <v>0</v>
      </c>
      <c r="AI67" s="28">
        <f t="shared" si="9"/>
        <v>0</v>
      </c>
      <c r="AJ67" s="28">
        <f t="shared" si="9"/>
        <v>0</v>
      </c>
      <c r="AK67" s="28">
        <f t="shared" si="9"/>
        <v>0</v>
      </c>
      <c r="AL67" s="28">
        <f t="shared" si="9"/>
        <v>0</v>
      </c>
      <c r="AM67" s="28">
        <f t="shared" si="9"/>
        <v>0</v>
      </c>
      <c r="AN67" s="28">
        <f t="shared" si="9"/>
        <v>0</v>
      </c>
      <c r="AO67" s="28">
        <f t="shared" si="9"/>
        <v>0</v>
      </c>
      <c r="AP67" s="28">
        <f t="shared" si="9"/>
        <v>0</v>
      </c>
      <c r="AQ67" s="28">
        <f t="shared" si="9"/>
        <v>0</v>
      </c>
      <c r="AR67" s="28">
        <f t="shared" si="9"/>
        <v>0</v>
      </c>
      <c r="AS67" s="28">
        <f t="shared" si="9"/>
        <v>0</v>
      </c>
      <c r="AT67" s="28">
        <f t="shared" si="9"/>
        <v>0</v>
      </c>
      <c r="AU67" s="28">
        <f t="shared" si="9"/>
        <v>0</v>
      </c>
    </row>
    <row r="68" spans="2:47" s="48" customFormat="1">
      <c r="B68" s="27" t="s">
        <v>501</v>
      </c>
      <c r="C68" s="30" t="s">
        <v>498</v>
      </c>
      <c r="D68" s="30">
        <f>SUM(D48:D67)</f>
        <v>0</v>
      </c>
      <c r="E68" s="30">
        <f t="shared" ref="E68:AU68" si="10">SUM(E48:E67)</f>
        <v>0</v>
      </c>
      <c r="F68" s="30">
        <f t="shared" si="10"/>
        <v>0</v>
      </c>
      <c r="G68" s="30">
        <f t="shared" si="10"/>
        <v>0</v>
      </c>
      <c r="H68" s="30">
        <f t="shared" si="10"/>
        <v>0</v>
      </c>
      <c r="I68" s="30">
        <f t="shared" si="10"/>
        <v>0</v>
      </c>
      <c r="J68" s="30">
        <f t="shared" si="10"/>
        <v>0</v>
      </c>
      <c r="K68" s="30">
        <f t="shared" si="10"/>
        <v>0</v>
      </c>
      <c r="L68" s="30">
        <f t="shared" si="10"/>
        <v>0</v>
      </c>
      <c r="M68" s="30">
        <f t="shared" si="10"/>
        <v>9.999999999972714E-2</v>
      </c>
      <c r="N68" s="30">
        <f t="shared" si="10"/>
        <v>1.0000000000016369</v>
      </c>
      <c r="O68" s="30">
        <f t="shared" si="10"/>
        <v>124.19999999999648</v>
      </c>
      <c r="P68" s="30">
        <f t="shared" si="10"/>
        <v>417.49999999999613</v>
      </c>
      <c r="Q68" s="30">
        <f t="shared" si="10"/>
        <v>827.40000000000123</v>
      </c>
      <c r="R68" s="30">
        <f t="shared" si="10"/>
        <v>852.90000000000236</v>
      </c>
      <c r="S68" s="30">
        <f t="shared" si="10"/>
        <v>876.7000000000005</v>
      </c>
      <c r="T68" s="30">
        <f t="shared" si="10"/>
        <v>904.49999999999955</v>
      </c>
      <c r="U68" s="30">
        <f t="shared" si="10"/>
        <v>930.40000000000146</v>
      </c>
      <c r="V68" s="30">
        <f t="shared" si="10"/>
        <v>958.70000000000027</v>
      </c>
      <c r="W68" s="30">
        <f t="shared" si="10"/>
        <v>989.49999999999773</v>
      </c>
      <c r="X68" s="30">
        <f t="shared" si="10"/>
        <v>1017.8</v>
      </c>
      <c r="Y68" s="30">
        <f t="shared" si="10"/>
        <v>851.59999999999945</v>
      </c>
      <c r="Z68" s="30">
        <f t="shared" si="10"/>
        <v>886.50000000000296</v>
      </c>
      <c r="AA68" s="30">
        <f t="shared" si="10"/>
        <v>1118.700000000003</v>
      </c>
      <c r="AB68" s="30">
        <f t="shared" si="10"/>
        <v>853.69999999999914</v>
      </c>
      <c r="AC68" s="30">
        <f t="shared" si="10"/>
        <v>1087.8000000000009</v>
      </c>
      <c r="AD68" s="30">
        <f t="shared" si="10"/>
        <v>1025.9000000000005</v>
      </c>
      <c r="AE68" s="30">
        <f t="shared" si="10"/>
        <v>1166.1000000000042</v>
      </c>
      <c r="AF68" s="30">
        <f t="shared" si="10"/>
        <v>1103.4999999999941</v>
      </c>
      <c r="AG68" s="30">
        <f t="shared" si="10"/>
        <v>1247.6000000000022</v>
      </c>
      <c r="AH68" s="30">
        <f t="shared" si="10"/>
        <v>1193.2000000000003</v>
      </c>
      <c r="AI68" s="30">
        <f t="shared" si="10"/>
        <v>1339.2000000000019</v>
      </c>
      <c r="AJ68" s="30">
        <f t="shared" si="10"/>
        <v>1480.6000000000033</v>
      </c>
      <c r="AK68" s="30">
        <f t="shared" si="10"/>
        <v>1627.0999999999985</v>
      </c>
      <c r="AL68" s="30">
        <f t="shared" si="10"/>
        <v>1577.600000000001</v>
      </c>
      <c r="AM68" s="30">
        <f t="shared" si="10"/>
        <v>1828.0000000000027</v>
      </c>
      <c r="AN68" s="30">
        <f t="shared" si="10"/>
        <v>1880.2000000000028</v>
      </c>
      <c r="AO68" s="30">
        <f t="shared" si="10"/>
        <v>2027.7999999999961</v>
      </c>
      <c r="AP68" s="30">
        <f t="shared" si="10"/>
        <v>1983.2999999999981</v>
      </c>
      <c r="AQ68" s="30">
        <f t="shared" si="10"/>
        <v>2041.8</v>
      </c>
      <c r="AR68" s="30">
        <f t="shared" si="10"/>
        <v>2101.2999999999961</v>
      </c>
      <c r="AS68" s="30">
        <f t="shared" si="10"/>
        <v>2262.7000000000007</v>
      </c>
      <c r="AT68" s="30">
        <f t="shared" si="10"/>
        <v>2218.9000000000042</v>
      </c>
      <c r="AU68" s="30">
        <f t="shared" si="10"/>
        <v>2280.3000000000002</v>
      </c>
    </row>
    <row r="70" spans="2:47">
      <c r="B70" s="24" t="s">
        <v>681</v>
      </c>
      <c r="C70" s="25" t="s">
        <v>422</v>
      </c>
      <c r="D70" s="25">
        <v>2017</v>
      </c>
      <c r="E70" s="25">
        <v>2018</v>
      </c>
      <c r="F70" s="25">
        <v>2019</v>
      </c>
      <c r="G70" s="25">
        <v>2020</v>
      </c>
      <c r="H70" s="25">
        <v>2021</v>
      </c>
      <c r="I70" s="25">
        <v>2022</v>
      </c>
      <c r="J70" s="25">
        <v>2023</v>
      </c>
      <c r="K70" s="25">
        <v>2024</v>
      </c>
      <c r="L70" s="25">
        <v>2025</v>
      </c>
      <c r="M70" s="25">
        <v>2026</v>
      </c>
      <c r="N70" s="25">
        <v>2027</v>
      </c>
      <c r="O70" s="25">
        <v>2028</v>
      </c>
      <c r="P70" s="25">
        <v>2029</v>
      </c>
      <c r="Q70" s="25">
        <v>2030</v>
      </c>
      <c r="R70" s="25">
        <v>2031</v>
      </c>
      <c r="S70" s="25">
        <v>2032</v>
      </c>
      <c r="T70" s="25">
        <v>2033</v>
      </c>
      <c r="U70" s="25">
        <v>2034</v>
      </c>
      <c r="V70" s="25">
        <v>2035</v>
      </c>
      <c r="W70" s="25">
        <v>2036</v>
      </c>
      <c r="X70" s="25">
        <v>2037</v>
      </c>
      <c r="Y70" s="25">
        <v>2038</v>
      </c>
      <c r="Z70" s="25">
        <v>2039</v>
      </c>
      <c r="AA70" s="25">
        <v>2040</v>
      </c>
      <c r="AB70" s="25">
        <v>2041</v>
      </c>
      <c r="AC70" s="25">
        <v>2042</v>
      </c>
      <c r="AD70" s="25">
        <v>2043</v>
      </c>
      <c r="AE70" s="25">
        <v>2044</v>
      </c>
      <c r="AF70" s="25">
        <v>2045</v>
      </c>
      <c r="AG70" s="25">
        <v>2046</v>
      </c>
      <c r="AH70" s="25">
        <v>2047</v>
      </c>
      <c r="AI70" s="25">
        <v>2048</v>
      </c>
      <c r="AJ70" s="25">
        <v>2049</v>
      </c>
      <c r="AK70" s="25">
        <v>2050</v>
      </c>
      <c r="AL70" s="25">
        <v>2051</v>
      </c>
      <c r="AM70" s="25">
        <v>2052</v>
      </c>
      <c r="AN70" s="25">
        <v>2053</v>
      </c>
      <c r="AO70" s="25">
        <v>2054</v>
      </c>
      <c r="AP70" s="25">
        <v>2055</v>
      </c>
      <c r="AQ70" s="25">
        <v>2056</v>
      </c>
      <c r="AR70" s="25">
        <v>2057</v>
      </c>
      <c r="AS70" s="25">
        <v>2058</v>
      </c>
      <c r="AT70" s="25">
        <v>2059</v>
      </c>
      <c r="AU70" s="25">
        <v>2060</v>
      </c>
    </row>
    <row r="71" spans="2:47">
      <c r="B71" s="27" t="s">
        <v>538</v>
      </c>
      <c r="C71" s="28" t="s">
        <v>506</v>
      </c>
      <c r="D71" s="28">
        <v>8650.2999999999993</v>
      </c>
      <c r="E71" s="28">
        <v>8255.5</v>
      </c>
      <c r="F71" s="28">
        <v>8345.4</v>
      </c>
      <c r="G71" s="28">
        <v>8134</v>
      </c>
      <c r="H71" s="28">
        <v>7941.6</v>
      </c>
      <c r="I71" s="28">
        <v>7982.6</v>
      </c>
      <c r="J71" s="28">
        <v>7967.6</v>
      </c>
      <c r="K71" s="28">
        <v>8011</v>
      </c>
      <c r="L71" s="28">
        <v>8049.4</v>
      </c>
      <c r="M71" s="28">
        <v>8083</v>
      </c>
      <c r="N71" s="28">
        <v>8098.5</v>
      </c>
      <c r="O71" s="28">
        <v>8138.1</v>
      </c>
      <c r="P71" s="28">
        <v>8144.7</v>
      </c>
      <c r="Q71" s="28">
        <v>8148.3</v>
      </c>
      <c r="R71" s="28">
        <v>8221.1</v>
      </c>
      <c r="S71" s="28">
        <v>8256.6</v>
      </c>
      <c r="T71" s="28">
        <v>8323.6</v>
      </c>
      <c r="U71" s="28">
        <v>8352.2999999999993</v>
      </c>
      <c r="V71" s="28">
        <v>8406.7999999999993</v>
      </c>
      <c r="W71" s="28">
        <v>8458</v>
      </c>
      <c r="X71" s="28">
        <v>8473.1</v>
      </c>
      <c r="Y71" s="28">
        <v>8525.7000000000007</v>
      </c>
      <c r="Z71" s="28">
        <v>8568</v>
      </c>
      <c r="AA71" s="28">
        <v>8576.2000000000007</v>
      </c>
      <c r="AB71" s="28">
        <v>8598.4</v>
      </c>
      <c r="AC71" s="28">
        <v>8597.7999999999993</v>
      </c>
      <c r="AD71" s="28">
        <v>8618.2000000000007</v>
      </c>
      <c r="AE71" s="28">
        <v>8643.6</v>
      </c>
      <c r="AF71" s="28">
        <v>8633.2999999999993</v>
      </c>
      <c r="AG71" s="28">
        <v>8664.2999999999993</v>
      </c>
      <c r="AH71" s="28">
        <v>8690</v>
      </c>
      <c r="AI71" s="28">
        <v>8713.2000000000007</v>
      </c>
      <c r="AJ71" s="28">
        <v>8688.4</v>
      </c>
      <c r="AK71" s="28">
        <v>8688.7000000000007</v>
      </c>
      <c r="AL71" s="28">
        <v>8698.6</v>
      </c>
      <c r="AM71" s="28">
        <v>8700.1</v>
      </c>
      <c r="AN71" s="28">
        <v>8710</v>
      </c>
      <c r="AO71" s="28">
        <v>8671.2000000000007</v>
      </c>
      <c r="AP71" s="28">
        <v>8680.2999999999993</v>
      </c>
      <c r="AQ71" s="28">
        <v>8561.2999999999993</v>
      </c>
      <c r="AR71" s="28">
        <v>8696</v>
      </c>
      <c r="AS71" s="28">
        <v>8702.7000000000007</v>
      </c>
      <c r="AT71" s="28">
        <v>8670.9</v>
      </c>
      <c r="AU71" s="28">
        <v>8667.6</v>
      </c>
    </row>
    <row r="72" spans="2:47">
      <c r="B72" s="27" t="s">
        <v>539</v>
      </c>
      <c r="C72" s="28" t="s">
        <v>506</v>
      </c>
      <c r="D72" s="28">
        <v>2.8102999999999998</v>
      </c>
      <c r="E72" s="28">
        <v>2.91</v>
      </c>
      <c r="F72" s="28">
        <v>2.7847</v>
      </c>
      <c r="G72" s="28">
        <v>2.5566</v>
      </c>
      <c r="H72" s="28">
        <v>1.9104000000000001</v>
      </c>
      <c r="I72" s="28">
        <v>1.9249000000000001</v>
      </c>
      <c r="J72" s="28">
        <v>1.9139999999999999</v>
      </c>
      <c r="K72" s="28">
        <v>1.8976</v>
      </c>
      <c r="L72" s="28">
        <v>1.8814</v>
      </c>
      <c r="M72" s="28">
        <v>1.8653999999999999</v>
      </c>
      <c r="N72" s="28">
        <v>1.8469</v>
      </c>
      <c r="O72" s="28">
        <v>1.8314999999999999</v>
      </c>
      <c r="P72" s="28">
        <v>1.8131999999999999</v>
      </c>
      <c r="Q72" s="28">
        <v>1.7951999999999999</v>
      </c>
      <c r="R72" s="28">
        <v>1.7921</v>
      </c>
      <c r="S72" s="28">
        <v>1.7865</v>
      </c>
      <c r="T72" s="28">
        <v>1.7838000000000001</v>
      </c>
      <c r="U72" s="28">
        <v>1.7788999999999999</v>
      </c>
      <c r="V72" s="28">
        <v>1.7730999999999999</v>
      </c>
      <c r="W72" s="28">
        <v>1.7687999999999999</v>
      </c>
      <c r="X72" s="28">
        <v>1.7623</v>
      </c>
      <c r="Y72" s="28">
        <v>1.7553000000000001</v>
      </c>
      <c r="Z72" s="28">
        <v>1.75</v>
      </c>
      <c r="AA72" s="28">
        <v>1.7426999999999999</v>
      </c>
      <c r="AB72" s="28">
        <v>1.7337</v>
      </c>
      <c r="AC72" s="28">
        <v>1.7259</v>
      </c>
      <c r="AD72" s="28">
        <v>1.7181999999999999</v>
      </c>
      <c r="AE72" s="28">
        <v>1.7083999999999999</v>
      </c>
      <c r="AF72" s="28">
        <v>1.7045999999999999</v>
      </c>
      <c r="AG72" s="28">
        <v>1.7010000000000001</v>
      </c>
      <c r="AH72" s="28">
        <v>1.6955</v>
      </c>
      <c r="AI72" s="28">
        <v>1.6910000000000001</v>
      </c>
      <c r="AJ72" s="28">
        <v>1.6856</v>
      </c>
      <c r="AK72" s="28">
        <v>1.6778</v>
      </c>
      <c r="AL72" s="28">
        <v>1.6720999999999999</v>
      </c>
      <c r="AM72" s="28">
        <v>1.6644000000000001</v>
      </c>
      <c r="AN72" s="28">
        <v>1.6594</v>
      </c>
      <c r="AO72" s="28">
        <v>1.6509</v>
      </c>
      <c r="AP72" s="28">
        <v>1.6449</v>
      </c>
      <c r="AQ72" s="28">
        <v>1.625</v>
      </c>
      <c r="AR72" s="28">
        <v>1.6326000000000001</v>
      </c>
      <c r="AS72" s="28">
        <v>1.6258999999999999</v>
      </c>
      <c r="AT72" s="28">
        <v>1.6181000000000001</v>
      </c>
      <c r="AU72" s="28">
        <v>1.611</v>
      </c>
    </row>
    <row r="73" spans="2:47">
      <c r="B73" s="27" t="s">
        <v>540</v>
      </c>
      <c r="C73" s="28" t="s">
        <v>506</v>
      </c>
      <c r="D73" s="28">
        <v>0.39319999999999999</v>
      </c>
      <c r="E73" s="28">
        <v>0.40660000000000002</v>
      </c>
      <c r="F73" s="28">
        <v>0.38969999999999999</v>
      </c>
      <c r="G73" s="28">
        <v>0.35820000000000002</v>
      </c>
      <c r="H73" s="28">
        <v>0.27029999999999998</v>
      </c>
      <c r="I73" s="28">
        <v>0.27229999999999999</v>
      </c>
      <c r="J73" s="28">
        <v>0.27050000000000002</v>
      </c>
      <c r="K73" s="28">
        <v>0.2681</v>
      </c>
      <c r="L73" s="28">
        <v>0.26619999999999999</v>
      </c>
      <c r="M73" s="28">
        <v>0.26390000000000002</v>
      </c>
      <c r="N73" s="28">
        <v>0.26190000000000002</v>
      </c>
      <c r="O73" s="28">
        <v>0.25929999999999997</v>
      </c>
      <c r="P73" s="28">
        <v>0.25679999999999997</v>
      </c>
      <c r="Q73" s="28">
        <v>0.25459999999999999</v>
      </c>
      <c r="R73" s="28">
        <v>0.25419999999999998</v>
      </c>
      <c r="S73" s="28">
        <v>0.25359999999999999</v>
      </c>
      <c r="T73" s="28">
        <v>0.25280000000000002</v>
      </c>
      <c r="U73" s="28">
        <v>0.25230000000000002</v>
      </c>
      <c r="V73" s="28">
        <v>0.25130000000000002</v>
      </c>
      <c r="W73" s="28">
        <v>0.25069999999999998</v>
      </c>
      <c r="X73" s="28">
        <v>0.25030000000000002</v>
      </c>
      <c r="Y73" s="28">
        <v>0.2495</v>
      </c>
      <c r="Z73" s="28">
        <v>0.24840000000000001</v>
      </c>
      <c r="AA73" s="28">
        <v>0.2475</v>
      </c>
      <c r="AB73" s="28">
        <v>0.24610000000000001</v>
      </c>
      <c r="AC73" s="28">
        <v>0.2447</v>
      </c>
      <c r="AD73" s="28">
        <v>0.24379999999999999</v>
      </c>
      <c r="AE73" s="28">
        <v>0.24249999999999999</v>
      </c>
      <c r="AF73" s="28">
        <v>0.2422</v>
      </c>
      <c r="AG73" s="28">
        <v>0.2417</v>
      </c>
      <c r="AH73" s="28">
        <v>0.24099999999999999</v>
      </c>
      <c r="AI73" s="28">
        <v>0.2402</v>
      </c>
      <c r="AJ73" s="28">
        <v>0.2394</v>
      </c>
      <c r="AK73" s="28">
        <v>0.2384</v>
      </c>
      <c r="AL73" s="28">
        <v>0.23760000000000001</v>
      </c>
      <c r="AM73" s="28">
        <v>0.2364</v>
      </c>
      <c r="AN73" s="28">
        <v>0.23549999999999999</v>
      </c>
      <c r="AO73" s="28">
        <v>0.23430000000000001</v>
      </c>
      <c r="AP73" s="28">
        <v>0.23330000000000001</v>
      </c>
      <c r="AQ73" s="28">
        <v>0.2306</v>
      </c>
      <c r="AR73" s="28">
        <v>0.23169999999999999</v>
      </c>
      <c r="AS73" s="28">
        <v>0.23069999999999999</v>
      </c>
      <c r="AT73" s="28">
        <v>0.22939999999999999</v>
      </c>
      <c r="AU73" s="28">
        <v>0.2283</v>
      </c>
    </row>
    <row r="74" spans="2:47">
      <c r="B74" s="27" t="s">
        <v>505</v>
      </c>
      <c r="C74" s="28" t="s">
        <v>506</v>
      </c>
      <c r="D74" s="28">
        <v>8720.5580000000009</v>
      </c>
      <c r="E74" s="28">
        <v>8328.25</v>
      </c>
      <c r="F74" s="28">
        <v>8415.018</v>
      </c>
      <c r="G74" s="28">
        <v>8197.9150000000009</v>
      </c>
      <c r="H74" s="28">
        <v>7989.36</v>
      </c>
      <c r="I74" s="28">
        <v>8030.723</v>
      </c>
      <c r="J74" s="28">
        <v>8015.45</v>
      </c>
      <c r="K74" s="28">
        <v>8058.44</v>
      </c>
      <c r="L74" s="28">
        <v>8096.4350000000004</v>
      </c>
      <c r="M74" s="28">
        <v>8129.6350000000002</v>
      </c>
      <c r="N74" s="28">
        <v>8144.6729999999998</v>
      </c>
      <c r="O74" s="28">
        <v>8183.8879999999999</v>
      </c>
      <c r="P74" s="28">
        <v>8190.03</v>
      </c>
      <c r="Q74" s="28">
        <v>8193.18</v>
      </c>
      <c r="R74" s="28">
        <v>8265.9030000000002</v>
      </c>
      <c r="S74" s="28">
        <v>8301.2630000000008</v>
      </c>
      <c r="T74" s="28">
        <v>8368.1949999999997</v>
      </c>
      <c r="U74" s="28">
        <v>8396.7729999999992</v>
      </c>
      <c r="V74" s="28">
        <v>8451.1280000000006</v>
      </c>
      <c r="W74" s="28">
        <v>8502.2199999999993</v>
      </c>
      <c r="X74" s="28">
        <v>8517.1579999999994</v>
      </c>
      <c r="Y74" s="28">
        <v>8569.5830000000005</v>
      </c>
      <c r="Z74" s="28">
        <v>8611.75</v>
      </c>
      <c r="AA74" s="28">
        <v>8619.768</v>
      </c>
      <c r="AB74" s="28">
        <v>8641.7430000000004</v>
      </c>
      <c r="AC74" s="28">
        <v>8640.9480000000003</v>
      </c>
      <c r="AD74" s="28">
        <v>8661.1550000000007</v>
      </c>
      <c r="AE74" s="28">
        <v>8686.31</v>
      </c>
      <c r="AF74" s="28">
        <v>8675.9150000000009</v>
      </c>
      <c r="AG74" s="28">
        <v>8706.8250000000007</v>
      </c>
      <c r="AH74" s="28">
        <v>8732.3880000000008</v>
      </c>
      <c r="AI74" s="28">
        <v>8755.4750000000004</v>
      </c>
      <c r="AJ74" s="28">
        <v>8730.5400000000009</v>
      </c>
      <c r="AK74" s="28">
        <v>8730.6450000000004</v>
      </c>
      <c r="AL74" s="28">
        <v>8740.4030000000002</v>
      </c>
      <c r="AM74" s="28">
        <v>8741.7099999999991</v>
      </c>
      <c r="AN74" s="28">
        <v>8751.4850000000006</v>
      </c>
      <c r="AO74" s="28">
        <v>8712.473</v>
      </c>
      <c r="AP74" s="28">
        <v>8721.4230000000007</v>
      </c>
      <c r="AQ74" s="28">
        <v>8601.9249999999993</v>
      </c>
      <c r="AR74" s="28">
        <v>8736.8150000000005</v>
      </c>
      <c r="AS74" s="28">
        <v>8743.348</v>
      </c>
      <c r="AT74" s="28">
        <v>8711.3529999999992</v>
      </c>
      <c r="AU74" s="28">
        <v>8707.875</v>
      </c>
    </row>
    <row r="76" spans="2:47">
      <c r="B76" s="24" t="s">
        <v>507</v>
      </c>
      <c r="C76" s="25" t="s">
        <v>422</v>
      </c>
      <c r="D76" s="25">
        <v>2017</v>
      </c>
      <c r="E76" s="25">
        <v>2018</v>
      </c>
      <c r="F76" s="25">
        <v>2019</v>
      </c>
      <c r="G76" s="25">
        <v>2020</v>
      </c>
      <c r="H76" s="25">
        <v>2021</v>
      </c>
      <c r="I76" s="25">
        <v>2022</v>
      </c>
      <c r="J76" s="25">
        <v>2023</v>
      </c>
      <c r="K76" s="25">
        <v>2024</v>
      </c>
      <c r="L76" s="25">
        <v>2025</v>
      </c>
      <c r="M76" s="25">
        <v>2026</v>
      </c>
      <c r="N76" s="25">
        <v>2027</v>
      </c>
      <c r="O76" s="25">
        <v>2028</v>
      </c>
      <c r="P76" s="25">
        <v>2029</v>
      </c>
      <c r="Q76" s="25">
        <v>2030</v>
      </c>
      <c r="R76" s="25">
        <v>2031</v>
      </c>
      <c r="S76" s="25">
        <v>2032</v>
      </c>
      <c r="T76" s="25">
        <v>2033</v>
      </c>
      <c r="U76" s="25">
        <v>2034</v>
      </c>
      <c r="V76" s="25">
        <v>2035</v>
      </c>
      <c r="W76" s="25">
        <v>2036</v>
      </c>
      <c r="X76" s="25">
        <v>2037</v>
      </c>
      <c r="Y76" s="25">
        <v>2038</v>
      </c>
      <c r="Z76" s="25">
        <v>2039</v>
      </c>
      <c r="AA76" s="25">
        <v>2040</v>
      </c>
      <c r="AB76" s="25">
        <v>2041</v>
      </c>
      <c r="AC76" s="25">
        <v>2042</v>
      </c>
      <c r="AD76" s="25">
        <v>2043</v>
      </c>
      <c r="AE76" s="25">
        <v>2044</v>
      </c>
      <c r="AF76" s="25">
        <v>2045</v>
      </c>
      <c r="AG76" s="25">
        <v>2046</v>
      </c>
      <c r="AH76" s="25">
        <v>2047</v>
      </c>
      <c r="AI76" s="25">
        <v>2048</v>
      </c>
      <c r="AJ76" s="25">
        <v>2049</v>
      </c>
      <c r="AK76" s="25">
        <v>2050</v>
      </c>
      <c r="AL76" s="25">
        <v>2051</v>
      </c>
      <c r="AM76" s="25">
        <v>2052</v>
      </c>
      <c r="AN76" s="25">
        <v>2053</v>
      </c>
      <c r="AO76" s="25">
        <v>2054</v>
      </c>
      <c r="AP76" s="25">
        <v>2055</v>
      </c>
      <c r="AQ76" s="25">
        <v>2056</v>
      </c>
      <c r="AR76" s="25">
        <v>2057</v>
      </c>
      <c r="AS76" s="25">
        <v>2058</v>
      </c>
      <c r="AT76" s="25">
        <v>2059</v>
      </c>
      <c r="AU76" s="25">
        <v>2060</v>
      </c>
    </row>
    <row r="77" spans="2:47">
      <c r="B77" s="27" t="s">
        <v>538</v>
      </c>
      <c r="C77" s="28" t="s">
        <v>506</v>
      </c>
      <c r="D77" s="28">
        <v>8650.2999999999993</v>
      </c>
      <c r="E77" s="28">
        <v>8255.5</v>
      </c>
      <c r="F77" s="28">
        <v>8345.4</v>
      </c>
      <c r="G77" s="28">
        <v>8133.9999999999991</v>
      </c>
      <c r="H77" s="28">
        <v>7941.6</v>
      </c>
      <c r="I77" s="28">
        <v>7982.5999999999995</v>
      </c>
      <c r="J77" s="28">
        <v>7967.6</v>
      </c>
      <c r="K77" s="28">
        <v>8010.9999999999991</v>
      </c>
      <c r="L77" s="28">
        <v>8049.4</v>
      </c>
      <c r="M77" s="28">
        <v>8082.9000000000005</v>
      </c>
      <c r="N77" s="28">
        <v>8096.7999999999993</v>
      </c>
      <c r="O77" s="28">
        <v>8109.0000000000009</v>
      </c>
      <c r="P77" s="28">
        <v>7752.2</v>
      </c>
      <c r="Q77" s="28">
        <v>7598.7000000000007</v>
      </c>
      <c r="R77" s="28">
        <v>7638.6</v>
      </c>
      <c r="S77" s="28">
        <v>7644.5</v>
      </c>
      <c r="T77" s="28">
        <v>7678.2000000000007</v>
      </c>
      <c r="U77" s="28">
        <v>7674.7</v>
      </c>
      <c r="V77" s="28">
        <v>7692.0000000000009</v>
      </c>
      <c r="W77" s="28">
        <v>7706</v>
      </c>
      <c r="X77" s="28">
        <v>7685.3</v>
      </c>
      <c r="Y77" s="28">
        <v>7695.6</v>
      </c>
      <c r="Z77" s="28">
        <v>7697</v>
      </c>
      <c r="AA77" s="28">
        <v>7664.1</v>
      </c>
      <c r="AB77" s="28">
        <v>7642.4</v>
      </c>
      <c r="AC77" s="28">
        <v>7599.6999999999989</v>
      </c>
      <c r="AD77" s="28">
        <v>7573.2999999999993</v>
      </c>
      <c r="AE77" s="28">
        <v>7548.4</v>
      </c>
      <c r="AF77" s="28">
        <v>7492.2999999999993</v>
      </c>
      <c r="AG77" s="28">
        <v>7468.7</v>
      </c>
      <c r="AH77" s="28">
        <v>7439.4</v>
      </c>
      <c r="AI77" s="28">
        <v>7404.4</v>
      </c>
      <c r="AJ77" s="28">
        <v>7328.8</v>
      </c>
      <c r="AK77" s="28">
        <v>7272.1</v>
      </c>
      <c r="AL77" s="28">
        <v>7220</v>
      </c>
      <c r="AM77" s="28">
        <v>7160.3000000000011</v>
      </c>
      <c r="AN77" s="28">
        <v>7105.2000000000007</v>
      </c>
      <c r="AO77" s="28">
        <v>7008.3</v>
      </c>
      <c r="AP77" s="28">
        <v>6948.6</v>
      </c>
      <c r="AQ77" s="28">
        <v>6795.1999999999989</v>
      </c>
      <c r="AR77" s="28">
        <v>6820.4</v>
      </c>
      <c r="AS77" s="28">
        <v>6751.7999999999993</v>
      </c>
      <c r="AT77" s="28">
        <v>6653.7</v>
      </c>
      <c r="AU77" s="28">
        <v>6573.2</v>
      </c>
    </row>
    <row r="78" spans="2:47">
      <c r="B78" s="27" t="s">
        <v>539</v>
      </c>
      <c r="C78" s="28" t="s">
        <v>506</v>
      </c>
      <c r="D78" s="28">
        <v>2.8102999999999998</v>
      </c>
      <c r="E78" s="28">
        <v>2.91</v>
      </c>
      <c r="F78" s="28">
        <v>2.7847</v>
      </c>
      <c r="G78" s="28">
        <v>2.5566</v>
      </c>
      <c r="H78" s="28">
        <v>1.9104000000000001</v>
      </c>
      <c r="I78" s="28">
        <v>1.9249000000000001</v>
      </c>
      <c r="J78" s="28">
        <v>1.9139999999999999</v>
      </c>
      <c r="K78" s="28">
        <v>1.8976</v>
      </c>
      <c r="L78" s="28">
        <v>1.8814</v>
      </c>
      <c r="M78" s="28">
        <v>1.8653999999999999</v>
      </c>
      <c r="N78" s="28">
        <v>1.8468</v>
      </c>
      <c r="O78" s="28">
        <v>1.8278000000000001</v>
      </c>
      <c r="P78" s="28">
        <v>1.7594000000000001</v>
      </c>
      <c r="Q78" s="28">
        <v>1.6625000000000001</v>
      </c>
      <c r="R78" s="28">
        <v>1.6536999999999999</v>
      </c>
      <c r="S78" s="28">
        <v>1.6418999999999999</v>
      </c>
      <c r="T78" s="28">
        <v>1.6323000000000001</v>
      </c>
      <c r="U78" s="28">
        <v>1.6209</v>
      </c>
      <c r="V78" s="28">
        <v>1.6085</v>
      </c>
      <c r="W78" s="28">
        <v>1.5964</v>
      </c>
      <c r="X78" s="28">
        <v>1.5829</v>
      </c>
      <c r="Y78" s="28">
        <v>1.5696000000000001</v>
      </c>
      <c r="Z78" s="28">
        <v>1.5561</v>
      </c>
      <c r="AA78" s="28">
        <v>1.5411999999999999</v>
      </c>
      <c r="AB78" s="28">
        <v>1.5238</v>
      </c>
      <c r="AC78" s="28">
        <v>1.5074000000000001</v>
      </c>
      <c r="AD78" s="28">
        <v>1.4907999999999999</v>
      </c>
      <c r="AE78" s="28">
        <v>1.4726999999999999</v>
      </c>
      <c r="AF78" s="28">
        <v>1.4593</v>
      </c>
      <c r="AG78" s="28">
        <v>1.4455</v>
      </c>
      <c r="AH78" s="28">
        <v>1.43</v>
      </c>
      <c r="AI78" s="28">
        <v>1.4140999999999999</v>
      </c>
      <c r="AJ78" s="28">
        <v>1.3979999999999999</v>
      </c>
      <c r="AK78" s="28">
        <v>1.38</v>
      </c>
      <c r="AL78" s="28">
        <v>1.3628</v>
      </c>
      <c r="AM78" s="28">
        <v>1.3438000000000001</v>
      </c>
      <c r="AN78" s="28">
        <v>1.3257000000000001</v>
      </c>
      <c r="AO78" s="28">
        <v>1.3061</v>
      </c>
      <c r="AP78" s="28">
        <v>1.2874000000000001</v>
      </c>
      <c r="AQ78" s="28">
        <v>1.2585999999999999</v>
      </c>
      <c r="AR78" s="28">
        <v>1.2487999999999999</v>
      </c>
      <c r="AS78" s="28">
        <v>1.2291000000000001</v>
      </c>
      <c r="AT78" s="28">
        <v>1.208</v>
      </c>
      <c r="AU78" s="28">
        <v>1.1873</v>
      </c>
    </row>
    <row r="79" spans="2:47">
      <c r="B79" s="27" t="s">
        <v>540</v>
      </c>
      <c r="C79" s="28" t="s">
        <v>506</v>
      </c>
      <c r="D79" s="28">
        <v>0.39319999999999999</v>
      </c>
      <c r="E79" s="28">
        <v>0.40659999999999991</v>
      </c>
      <c r="F79" s="28">
        <v>0.38969999999999999</v>
      </c>
      <c r="G79" s="28">
        <v>0.35820000000000002</v>
      </c>
      <c r="H79" s="28">
        <v>0.27029999999999998</v>
      </c>
      <c r="I79" s="28">
        <v>0.27229999999999988</v>
      </c>
      <c r="J79" s="28">
        <v>0.27050000000000002</v>
      </c>
      <c r="K79" s="28">
        <v>0.26809999999999989</v>
      </c>
      <c r="L79" s="28">
        <v>0.26619999999999999</v>
      </c>
      <c r="M79" s="28">
        <v>0.26390000000000002</v>
      </c>
      <c r="N79" s="28">
        <v>0.26179999999999998</v>
      </c>
      <c r="O79" s="28">
        <v>0.25890000000000002</v>
      </c>
      <c r="P79" s="28">
        <v>0.249</v>
      </c>
      <c r="Q79" s="28">
        <v>0.23519999999999999</v>
      </c>
      <c r="R79" s="28">
        <v>0.2341</v>
      </c>
      <c r="S79" s="28">
        <v>0.23269999999999999</v>
      </c>
      <c r="T79" s="28">
        <v>0.23119999999999999</v>
      </c>
      <c r="U79" s="28">
        <v>0.22969999999999999</v>
      </c>
      <c r="V79" s="28">
        <v>0.2281</v>
      </c>
      <c r="W79" s="28">
        <v>0.22639999999999999</v>
      </c>
      <c r="X79" s="28">
        <v>0.22450000000000001</v>
      </c>
      <c r="Y79" s="28">
        <v>0.2228</v>
      </c>
      <c r="Z79" s="28">
        <v>0.221</v>
      </c>
      <c r="AA79" s="28">
        <v>0.219</v>
      </c>
      <c r="AB79" s="28">
        <v>0.2167</v>
      </c>
      <c r="AC79" s="28">
        <v>0.21429999999999999</v>
      </c>
      <c r="AD79" s="28">
        <v>0.21190000000000001</v>
      </c>
      <c r="AE79" s="28">
        <v>0.20949999999999999</v>
      </c>
      <c r="AF79" s="28">
        <v>0.2074</v>
      </c>
      <c r="AG79" s="28">
        <v>0.2054</v>
      </c>
      <c r="AH79" s="28">
        <v>0.20330000000000001</v>
      </c>
      <c r="AI79" s="28">
        <v>0.20100000000000001</v>
      </c>
      <c r="AJ79" s="28">
        <v>0.1988</v>
      </c>
      <c r="AK79" s="28">
        <v>0.19620000000000001</v>
      </c>
      <c r="AL79" s="28">
        <v>0.19400000000000001</v>
      </c>
      <c r="AM79" s="28">
        <v>0.1913</v>
      </c>
      <c r="AN79" s="28">
        <v>0.18909999999999999</v>
      </c>
      <c r="AO79" s="28">
        <v>0.18640000000000001</v>
      </c>
      <c r="AP79" s="28">
        <v>0.18360000000000001</v>
      </c>
      <c r="AQ79" s="28">
        <v>0.17899999999999999</v>
      </c>
      <c r="AR79" s="28">
        <v>0.1779</v>
      </c>
      <c r="AS79" s="28">
        <v>0.17510000000000001</v>
      </c>
      <c r="AT79" s="28">
        <v>0.17219999999999999</v>
      </c>
      <c r="AU79" s="28">
        <v>0.16839999999999999</v>
      </c>
    </row>
    <row r="80" spans="2:47">
      <c r="B80" s="27" t="s">
        <v>505</v>
      </c>
      <c r="C80" s="28" t="s">
        <v>506</v>
      </c>
      <c r="D80" s="28">
        <v>8720.557499999999</v>
      </c>
      <c r="E80" s="28">
        <v>8328.25</v>
      </c>
      <c r="F80" s="28">
        <v>8415.0174999999999</v>
      </c>
      <c r="G80" s="28">
        <v>8197.9149999999991</v>
      </c>
      <c r="H80" s="28">
        <v>7989.3600000000006</v>
      </c>
      <c r="I80" s="28">
        <v>8030.7224999999999</v>
      </c>
      <c r="J80" s="28">
        <v>8015.4500000000007</v>
      </c>
      <c r="K80" s="28">
        <v>8058.4399999999987</v>
      </c>
      <c r="L80" s="28">
        <v>8096.4349999999986</v>
      </c>
      <c r="M80" s="28">
        <v>8129.5350000000008</v>
      </c>
      <c r="N80" s="28">
        <v>8142.9699999999993</v>
      </c>
      <c r="O80" s="28">
        <v>8154.6950000000006</v>
      </c>
      <c r="P80" s="28">
        <v>7796.1849999999986</v>
      </c>
      <c r="Q80" s="28">
        <v>7640.2625000000007</v>
      </c>
      <c r="R80" s="28">
        <v>7679.9425000000001</v>
      </c>
      <c r="S80" s="28">
        <v>7685.5474999999997</v>
      </c>
      <c r="T80" s="28">
        <v>7719.0075000000006</v>
      </c>
      <c r="U80" s="28">
        <v>7715.2224999999999</v>
      </c>
      <c r="V80" s="28">
        <v>7732.2125000000005</v>
      </c>
      <c r="W80" s="28">
        <v>7745.91</v>
      </c>
      <c r="X80" s="28">
        <v>7724.8725000000004</v>
      </c>
      <c r="Y80" s="28">
        <v>7734.84</v>
      </c>
      <c r="Z80" s="28">
        <v>7735.9025000000001</v>
      </c>
      <c r="AA80" s="28">
        <v>7702.63</v>
      </c>
      <c r="AB80" s="28">
        <v>7680.4949999999999</v>
      </c>
      <c r="AC80" s="28">
        <v>7637.3849999999993</v>
      </c>
      <c r="AD80" s="28">
        <v>7610.57</v>
      </c>
      <c r="AE80" s="28">
        <v>7585.2174999999997</v>
      </c>
      <c r="AF80" s="28">
        <v>7528.7824999999993</v>
      </c>
      <c r="AG80" s="28">
        <v>7504.8374999999996</v>
      </c>
      <c r="AH80" s="28">
        <v>7475.15</v>
      </c>
      <c r="AI80" s="28">
        <v>7439.7524999999996</v>
      </c>
      <c r="AJ80" s="28">
        <v>7363.75</v>
      </c>
      <c r="AK80" s="28">
        <v>7306.6</v>
      </c>
      <c r="AL80" s="28">
        <v>7254.07</v>
      </c>
      <c r="AM80" s="28">
        <v>7193.8950000000013</v>
      </c>
      <c r="AN80" s="28">
        <v>7138.3425000000007</v>
      </c>
      <c r="AO80" s="28">
        <v>7040.9525000000003</v>
      </c>
      <c r="AP80" s="28">
        <v>6980.7850000000008</v>
      </c>
      <c r="AQ80" s="28">
        <v>6826.6649999999991</v>
      </c>
      <c r="AR80" s="28">
        <v>6851.62</v>
      </c>
      <c r="AS80" s="28">
        <v>6782.5274999999992</v>
      </c>
      <c r="AT80" s="28">
        <v>6683.9</v>
      </c>
      <c r="AU80" s="28">
        <v>6602.8824999999997</v>
      </c>
    </row>
    <row r="82" spans="2:47">
      <c r="B82" s="24" t="s">
        <v>585</v>
      </c>
      <c r="C82" s="25" t="s">
        <v>422</v>
      </c>
      <c r="D82" s="25">
        <v>2017</v>
      </c>
      <c r="E82" s="25">
        <v>2018</v>
      </c>
      <c r="F82" s="25">
        <v>2019</v>
      </c>
      <c r="G82" s="25">
        <v>2020</v>
      </c>
      <c r="H82" s="25">
        <v>2021</v>
      </c>
      <c r="I82" s="25">
        <v>2022</v>
      </c>
      <c r="J82" s="25">
        <v>2023</v>
      </c>
      <c r="K82" s="25">
        <v>2024</v>
      </c>
      <c r="L82" s="25">
        <v>2025</v>
      </c>
      <c r="M82" s="25">
        <v>2026</v>
      </c>
      <c r="N82" s="25">
        <v>2027</v>
      </c>
      <c r="O82" s="25">
        <v>2028</v>
      </c>
      <c r="P82" s="25">
        <v>2029</v>
      </c>
      <c r="Q82" s="25">
        <v>2030</v>
      </c>
      <c r="R82" s="25">
        <v>2031</v>
      </c>
      <c r="S82" s="25">
        <v>2032</v>
      </c>
      <c r="T82" s="25">
        <v>2033</v>
      </c>
      <c r="U82" s="25">
        <v>2034</v>
      </c>
      <c r="V82" s="25">
        <v>2035</v>
      </c>
      <c r="W82" s="25">
        <v>2036</v>
      </c>
      <c r="X82" s="25">
        <v>2037</v>
      </c>
      <c r="Y82" s="25">
        <v>2038</v>
      </c>
      <c r="Z82" s="25">
        <v>2039</v>
      </c>
      <c r="AA82" s="25">
        <v>2040</v>
      </c>
      <c r="AB82" s="25">
        <v>2041</v>
      </c>
      <c r="AC82" s="25">
        <v>2042</v>
      </c>
      <c r="AD82" s="25">
        <v>2043</v>
      </c>
      <c r="AE82" s="25">
        <v>2044</v>
      </c>
      <c r="AF82" s="25">
        <v>2045</v>
      </c>
      <c r="AG82" s="25">
        <v>2046</v>
      </c>
      <c r="AH82" s="25">
        <v>2047</v>
      </c>
      <c r="AI82" s="25">
        <v>2048</v>
      </c>
      <c r="AJ82" s="25">
        <v>2049</v>
      </c>
      <c r="AK82" s="25">
        <v>2050</v>
      </c>
      <c r="AL82" s="25">
        <v>2051</v>
      </c>
      <c r="AM82" s="25">
        <v>2052</v>
      </c>
      <c r="AN82" s="25">
        <v>2053</v>
      </c>
      <c r="AO82" s="25">
        <v>2054</v>
      </c>
      <c r="AP82" s="25">
        <v>2055</v>
      </c>
      <c r="AQ82" s="25">
        <v>2056</v>
      </c>
      <c r="AR82" s="25">
        <v>2057</v>
      </c>
      <c r="AS82" s="25">
        <v>2058</v>
      </c>
      <c r="AT82" s="25">
        <v>2059</v>
      </c>
      <c r="AU82" s="25">
        <v>2060</v>
      </c>
    </row>
    <row r="83" spans="2:47">
      <c r="B83" s="27" t="s">
        <v>505</v>
      </c>
      <c r="C83" s="28" t="s">
        <v>506</v>
      </c>
      <c r="D83" s="28">
        <f t="shared" ref="D83:T83" si="11">+D74-D80</f>
        <v>5.0000000192085281E-4</v>
      </c>
      <c r="E83" s="28">
        <f t="shared" si="11"/>
        <v>0</v>
      </c>
      <c r="F83" s="28">
        <f t="shared" si="11"/>
        <v>5.0000000010186341E-4</v>
      </c>
      <c r="G83" s="28">
        <f t="shared" si="11"/>
        <v>0</v>
      </c>
      <c r="H83" s="28">
        <f t="shared" si="11"/>
        <v>0</v>
      </c>
      <c r="I83" s="28">
        <f t="shared" si="11"/>
        <v>5.0000000010186341E-4</v>
      </c>
      <c r="J83" s="28">
        <f t="shared" si="11"/>
        <v>0</v>
      </c>
      <c r="K83" s="28">
        <f t="shared" si="11"/>
        <v>0</v>
      </c>
      <c r="L83" s="28">
        <f t="shared" si="11"/>
        <v>0</v>
      </c>
      <c r="M83" s="28">
        <f t="shared" si="11"/>
        <v>9.9999999999454303E-2</v>
      </c>
      <c r="N83" s="28">
        <f t="shared" si="11"/>
        <v>1.7030000000004293</v>
      </c>
      <c r="O83" s="28">
        <f t="shared" si="11"/>
        <v>29.192999999999302</v>
      </c>
      <c r="P83" s="28">
        <f t="shared" si="11"/>
        <v>393.84500000000116</v>
      </c>
      <c r="Q83" s="28">
        <f t="shared" si="11"/>
        <v>552.91749999999956</v>
      </c>
      <c r="R83" s="28">
        <f t="shared" si="11"/>
        <v>585.96050000000014</v>
      </c>
      <c r="S83" s="28">
        <f t="shared" si="11"/>
        <v>615.71550000000116</v>
      </c>
      <c r="T83" s="28">
        <f t="shared" si="11"/>
        <v>649.18749999999909</v>
      </c>
      <c r="U83" s="28">
        <f>+U74-U80</f>
        <v>681.55049999999937</v>
      </c>
      <c r="V83" s="28">
        <f t="shared" ref="V83:AU83" si="12">+V74-V80</f>
        <v>718.91550000000007</v>
      </c>
      <c r="W83" s="28">
        <f t="shared" si="12"/>
        <v>756.30999999999949</v>
      </c>
      <c r="X83" s="28">
        <f t="shared" si="12"/>
        <v>792.28549999999905</v>
      </c>
      <c r="Y83" s="28">
        <f t="shared" si="12"/>
        <v>834.74300000000039</v>
      </c>
      <c r="Z83" s="28">
        <f t="shared" si="12"/>
        <v>875.84749999999985</v>
      </c>
      <c r="AA83" s="28">
        <f t="shared" si="12"/>
        <v>917.13799999999992</v>
      </c>
      <c r="AB83" s="28">
        <f t="shared" si="12"/>
        <v>961.2480000000005</v>
      </c>
      <c r="AC83" s="28">
        <f t="shared" si="12"/>
        <v>1003.563000000001</v>
      </c>
      <c r="AD83" s="28">
        <f t="shared" si="12"/>
        <v>1050.5850000000009</v>
      </c>
      <c r="AE83" s="28">
        <f t="shared" si="12"/>
        <v>1101.0924999999997</v>
      </c>
      <c r="AF83" s="28">
        <f t="shared" si="12"/>
        <v>1147.1325000000015</v>
      </c>
      <c r="AG83" s="28">
        <f t="shared" si="12"/>
        <v>1201.9875000000011</v>
      </c>
      <c r="AH83" s="28">
        <f t="shared" si="12"/>
        <v>1257.2380000000012</v>
      </c>
      <c r="AI83" s="28">
        <f t="shared" si="12"/>
        <v>1315.7225000000008</v>
      </c>
      <c r="AJ83" s="28">
        <f t="shared" si="12"/>
        <v>1366.7900000000009</v>
      </c>
      <c r="AK83" s="28">
        <f t="shared" si="12"/>
        <v>1424.0450000000001</v>
      </c>
      <c r="AL83" s="28">
        <f t="shared" si="12"/>
        <v>1486.3330000000005</v>
      </c>
      <c r="AM83" s="28">
        <f t="shared" si="12"/>
        <v>1547.8149999999978</v>
      </c>
      <c r="AN83" s="28">
        <f t="shared" si="12"/>
        <v>1613.1424999999999</v>
      </c>
      <c r="AO83" s="28">
        <f t="shared" si="12"/>
        <v>1671.5204999999996</v>
      </c>
      <c r="AP83" s="28">
        <f t="shared" si="12"/>
        <v>1740.6379999999999</v>
      </c>
      <c r="AQ83" s="28">
        <f t="shared" si="12"/>
        <v>1775.2600000000002</v>
      </c>
      <c r="AR83" s="28">
        <f t="shared" si="12"/>
        <v>1885.1950000000006</v>
      </c>
      <c r="AS83" s="28">
        <f t="shared" si="12"/>
        <v>1960.8205000000007</v>
      </c>
      <c r="AT83" s="28">
        <f t="shared" si="12"/>
        <v>2027.4529999999995</v>
      </c>
      <c r="AU83" s="28">
        <f t="shared" si="12"/>
        <v>2104.9925000000003</v>
      </c>
    </row>
    <row r="85" spans="2:47">
      <c r="B85" s="24" t="s">
        <v>497</v>
      </c>
      <c r="C85" s="25" t="s">
        <v>422</v>
      </c>
      <c r="D85" s="25">
        <v>2017</v>
      </c>
      <c r="E85" s="25">
        <v>2018</v>
      </c>
      <c r="F85" s="25">
        <v>2019</v>
      </c>
      <c r="G85" s="25">
        <v>2020</v>
      </c>
      <c r="H85" s="25">
        <v>2021</v>
      </c>
      <c r="I85" s="25">
        <v>2022</v>
      </c>
      <c r="J85" s="25">
        <v>2023</v>
      </c>
      <c r="K85" s="25">
        <v>2024</v>
      </c>
      <c r="L85" s="25">
        <v>2025</v>
      </c>
      <c r="M85" s="25">
        <v>2026</v>
      </c>
      <c r="N85" s="25">
        <v>2027</v>
      </c>
      <c r="O85" s="25">
        <v>2028</v>
      </c>
      <c r="P85" s="25">
        <v>2029</v>
      </c>
      <c r="Q85" s="25">
        <v>2030</v>
      </c>
      <c r="R85" s="25">
        <v>2031</v>
      </c>
      <c r="S85" s="25">
        <v>2032</v>
      </c>
      <c r="T85" s="25">
        <v>2033</v>
      </c>
      <c r="U85" s="25">
        <v>2034</v>
      </c>
      <c r="V85" s="25">
        <v>2035</v>
      </c>
      <c r="W85" s="25">
        <v>2036</v>
      </c>
      <c r="X85" s="25">
        <v>2037</v>
      </c>
      <c r="Y85" s="25">
        <v>2038</v>
      </c>
      <c r="Z85" s="25">
        <v>2039</v>
      </c>
      <c r="AA85" s="25">
        <v>2040</v>
      </c>
      <c r="AB85" s="25">
        <v>2041</v>
      </c>
      <c r="AC85" s="25">
        <v>2042</v>
      </c>
      <c r="AD85" s="25">
        <v>2043</v>
      </c>
      <c r="AE85" s="25">
        <v>2044</v>
      </c>
      <c r="AF85" s="25">
        <v>2045</v>
      </c>
      <c r="AG85" s="25">
        <v>2046</v>
      </c>
      <c r="AH85" s="25">
        <v>2047</v>
      </c>
      <c r="AI85" s="25">
        <v>2048</v>
      </c>
      <c r="AJ85" s="25">
        <v>2049</v>
      </c>
      <c r="AK85" s="25">
        <v>2050</v>
      </c>
      <c r="AL85" s="25">
        <v>2051</v>
      </c>
      <c r="AM85" s="25">
        <v>2052</v>
      </c>
      <c r="AN85" s="25">
        <v>2053</v>
      </c>
      <c r="AO85" s="25">
        <v>2054</v>
      </c>
      <c r="AP85" s="25">
        <v>2055</v>
      </c>
      <c r="AQ85" s="25">
        <v>2056</v>
      </c>
      <c r="AR85" s="25">
        <v>2057</v>
      </c>
      <c r="AS85" s="25">
        <v>2058</v>
      </c>
      <c r="AT85" s="25">
        <v>2059</v>
      </c>
      <c r="AU85" s="25">
        <v>2060</v>
      </c>
    </row>
    <row r="86" spans="2:47">
      <c r="B86" s="27" t="s">
        <v>384</v>
      </c>
      <c r="C86" s="28" t="s">
        <v>512</v>
      </c>
      <c r="D86" s="28">
        <f t="shared" ref="D86:AU86" si="13">+VLOOKUP($B86,Precios,D$85-2014,FALSE)*D48/1000000</f>
        <v>0</v>
      </c>
      <c r="E86" s="28">
        <f t="shared" si="13"/>
        <v>0</v>
      </c>
      <c r="F86" s="28">
        <f t="shared" si="13"/>
        <v>0</v>
      </c>
      <c r="G86" s="28">
        <f t="shared" si="13"/>
        <v>0</v>
      </c>
      <c r="H86" s="28">
        <f t="shared" si="13"/>
        <v>0</v>
      </c>
      <c r="I86" s="28">
        <f t="shared" si="13"/>
        <v>0</v>
      </c>
      <c r="J86" s="28">
        <f t="shared" si="13"/>
        <v>0</v>
      </c>
      <c r="K86" s="28">
        <f t="shared" si="13"/>
        <v>0</v>
      </c>
      <c r="L86" s="28">
        <f t="shared" si="13"/>
        <v>0</v>
      </c>
      <c r="M86" s="28">
        <f t="shared" si="13"/>
        <v>0</v>
      </c>
      <c r="N86" s="28">
        <f t="shared" si="13"/>
        <v>0.25754222143662975</v>
      </c>
      <c r="O86" s="28">
        <f t="shared" si="13"/>
        <v>3.5248262084603996</v>
      </c>
      <c r="P86" s="28">
        <f t="shared" si="13"/>
        <v>60.110651015729928</v>
      </c>
      <c r="Q86" s="28">
        <f t="shared" si="13"/>
        <v>64.224871189317199</v>
      </c>
      <c r="R86" s="28">
        <f t="shared" si="13"/>
        <v>68.781012680208406</v>
      </c>
      <c r="S86" s="28">
        <f t="shared" si="13"/>
        <v>73.674839901990623</v>
      </c>
      <c r="T86" s="28">
        <f t="shared" si="13"/>
        <v>78.558428611773266</v>
      </c>
      <c r="U86" s="28">
        <f t="shared" si="13"/>
        <v>83.317325788968844</v>
      </c>
      <c r="V86" s="28">
        <f t="shared" si="13"/>
        <v>88.227557339867687</v>
      </c>
      <c r="W86" s="28">
        <f t="shared" si="13"/>
        <v>94.004985171012009</v>
      </c>
      <c r="X86" s="28">
        <f t="shared" si="13"/>
        <v>99.873077932350384</v>
      </c>
      <c r="Y86" s="28">
        <f t="shared" si="13"/>
        <v>106.60389081560194</v>
      </c>
      <c r="Z86" s="28">
        <f t="shared" si="13"/>
        <v>112.11593083715901</v>
      </c>
      <c r="AA86" s="28">
        <f t="shared" si="13"/>
        <v>120.08895399495755</v>
      </c>
      <c r="AB86" s="28">
        <f t="shared" si="13"/>
        <v>113.2098088985408</v>
      </c>
      <c r="AC86" s="28">
        <f t="shared" si="13"/>
        <v>134.09334230092438</v>
      </c>
      <c r="AD86" s="28">
        <f t="shared" si="13"/>
        <v>142.20083769690123</v>
      </c>
      <c r="AE86" s="28">
        <f t="shared" si="13"/>
        <v>150.14913415356</v>
      </c>
      <c r="AF86" s="28">
        <f t="shared" si="13"/>
        <v>155.33906056359942</v>
      </c>
      <c r="AG86" s="28">
        <f t="shared" si="13"/>
        <v>165.40696424023847</v>
      </c>
      <c r="AH86" s="28">
        <f t="shared" si="13"/>
        <v>174.21513878218818</v>
      </c>
      <c r="AI86" s="28">
        <f t="shared" si="13"/>
        <v>182.5242783236732</v>
      </c>
      <c r="AJ86" s="28">
        <f t="shared" si="13"/>
        <v>189.90812860530033</v>
      </c>
      <c r="AK86" s="28">
        <f t="shared" si="13"/>
        <v>198.11265067538159</v>
      </c>
      <c r="AL86" s="28">
        <f t="shared" si="13"/>
        <v>206.53721475604232</v>
      </c>
      <c r="AM86" s="28">
        <f t="shared" si="13"/>
        <v>230.09590645303109</v>
      </c>
      <c r="AN86" s="28">
        <f t="shared" si="13"/>
        <v>239.06204965316232</v>
      </c>
      <c r="AO86" s="28">
        <f t="shared" si="13"/>
        <v>247.00521007207038</v>
      </c>
      <c r="AP86" s="28">
        <f t="shared" si="13"/>
        <v>256.48284466281308</v>
      </c>
      <c r="AQ86" s="28">
        <f t="shared" si="13"/>
        <v>266.39675132201876</v>
      </c>
      <c r="AR86" s="28">
        <f t="shared" si="13"/>
        <v>276.20535093021556</v>
      </c>
      <c r="AS86" s="28">
        <f t="shared" si="13"/>
        <v>286.85640694647918</v>
      </c>
      <c r="AT86" s="28">
        <f t="shared" si="13"/>
        <v>281.41052802290949</v>
      </c>
      <c r="AU86" s="28">
        <f t="shared" si="13"/>
        <v>307.01518528234453</v>
      </c>
    </row>
    <row r="87" spans="2:47">
      <c r="B87" s="27" t="s">
        <v>430</v>
      </c>
      <c r="C87" s="28" t="s">
        <v>512</v>
      </c>
      <c r="D87" s="28">
        <f t="shared" ref="D87:AU87" si="14">+VLOOKUP($B87,Precios,D$85-2014,FALSE)*D49/1000000</f>
        <v>0</v>
      </c>
      <c r="E87" s="28">
        <f t="shared" si="14"/>
        <v>0</v>
      </c>
      <c r="F87" s="28">
        <f t="shared" si="14"/>
        <v>0</v>
      </c>
      <c r="G87" s="28">
        <f t="shared" si="14"/>
        <v>0</v>
      </c>
      <c r="H87" s="28">
        <f t="shared" si="14"/>
        <v>0</v>
      </c>
      <c r="I87" s="28">
        <f t="shared" si="14"/>
        <v>0</v>
      </c>
      <c r="J87" s="28">
        <f t="shared" si="14"/>
        <v>0</v>
      </c>
      <c r="K87" s="28">
        <f t="shared" si="14"/>
        <v>0</v>
      </c>
      <c r="L87" s="28">
        <f t="shared" si="14"/>
        <v>0</v>
      </c>
      <c r="M87" s="28">
        <f t="shared" si="14"/>
        <v>0</v>
      </c>
      <c r="N87" s="28">
        <f t="shared" si="14"/>
        <v>1.4688498287221914E-2</v>
      </c>
      <c r="O87" s="28">
        <f t="shared" si="14"/>
        <v>9.1335417904568755E-2</v>
      </c>
      <c r="P87" s="28">
        <f t="shared" si="14"/>
        <v>1.2387937102015179</v>
      </c>
      <c r="Q87" s="28">
        <f t="shared" si="14"/>
        <v>7.546693482878478</v>
      </c>
      <c r="R87" s="28">
        <f t="shared" si="14"/>
        <v>7.8865283430744508</v>
      </c>
      <c r="S87" s="28">
        <f t="shared" si="14"/>
        <v>8.2804037746182502</v>
      </c>
      <c r="T87" s="28">
        <f t="shared" si="14"/>
        <v>8.6063402156873146</v>
      </c>
      <c r="U87" s="28">
        <f t="shared" si="14"/>
        <v>13.340109539208379</v>
      </c>
      <c r="V87" s="28">
        <f t="shared" si="14"/>
        <v>13.69336924557237</v>
      </c>
      <c r="W87" s="28">
        <f t="shared" si="14"/>
        <v>14.14788112346791</v>
      </c>
      <c r="X87" s="28">
        <f t="shared" si="14"/>
        <v>10.058842048808236</v>
      </c>
      <c r="Y87" s="28">
        <f t="shared" si="14"/>
        <v>10.48848912601561</v>
      </c>
      <c r="Z87" s="28">
        <f t="shared" si="14"/>
        <v>15.503395762415828</v>
      </c>
      <c r="AA87" s="28">
        <f t="shared" si="14"/>
        <v>16.252868435733475</v>
      </c>
      <c r="AB87" s="28">
        <f t="shared" si="14"/>
        <v>16.827439432009328</v>
      </c>
      <c r="AC87" s="28">
        <f t="shared" si="14"/>
        <v>17.279028851869125</v>
      </c>
      <c r="AD87" s="28">
        <f t="shared" si="14"/>
        <v>17.90653110955931</v>
      </c>
      <c r="AE87" s="28">
        <f t="shared" si="14"/>
        <v>18.420319895337325</v>
      </c>
      <c r="AF87" s="28">
        <f t="shared" si="14"/>
        <v>18.628602752227035</v>
      </c>
      <c r="AG87" s="28">
        <f t="shared" si="14"/>
        <v>19.383404221216715</v>
      </c>
      <c r="AH87" s="28">
        <f t="shared" si="14"/>
        <v>19.962220242875826</v>
      </c>
      <c r="AI87" s="28">
        <f t="shared" si="14"/>
        <v>20.41884431650006</v>
      </c>
      <c r="AJ87" s="28">
        <f t="shared" si="14"/>
        <v>20.86781998809666</v>
      </c>
      <c r="AK87" s="28">
        <f t="shared" si="14"/>
        <v>21.335308818246162</v>
      </c>
      <c r="AL87" s="28">
        <f t="shared" si="14"/>
        <v>27.097438356939591</v>
      </c>
      <c r="AM87" s="28">
        <f t="shared" si="14"/>
        <v>27.533721479906209</v>
      </c>
      <c r="AN87" s="28">
        <f t="shared" si="14"/>
        <v>27.985966180542349</v>
      </c>
      <c r="AO87" s="28">
        <f t="shared" si="14"/>
        <v>28.443531407068324</v>
      </c>
      <c r="AP87" s="28">
        <f t="shared" si="14"/>
        <v>28.933019788933315</v>
      </c>
      <c r="AQ87" s="28">
        <f t="shared" si="14"/>
        <v>29.433149222577988</v>
      </c>
      <c r="AR87" s="28">
        <f t="shared" si="14"/>
        <v>29.933278656222619</v>
      </c>
      <c r="AS87" s="28">
        <f t="shared" si="14"/>
        <v>30.475972296986029</v>
      </c>
      <c r="AT87" s="28">
        <f t="shared" si="14"/>
        <v>30.986742782410396</v>
      </c>
      <c r="AU87" s="28">
        <f t="shared" si="14"/>
        <v>31.513474845504231</v>
      </c>
    </row>
    <row r="88" spans="2:47">
      <c r="B88" s="27" t="s">
        <v>431</v>
      </c>
      <c r="C88" s="28" t="s">
        <v>512</v>
      </c>
      <c r="D88" s="28">
        <f t="shared" ref="D88:AU88" si="15">+VLOOKUP($B88,Precios,D$85-2014,FALSE)*D50/1000000</f>
        <v>0</v>
      </c>
      <c r="E88" s="28">
        <f t="shared" si="15"/>
        <v>0</v>
      </c>
      <c r="F88" s="28">
        <f t="shared" si="15"/>
        <v>0</v>
      </c>
      <c r="G88" s="28">
        <f t="shared" si="15"/>
        <v>0</v>
      </c>
      <c r="H88" s="28">
        <f t="shared" si="15"/>
        <v>0</v>
      </c>
      <c r="I88" s="28">
        <f t="shared" si="15"/>
        <v>0</v>
      </c>
      <c r="J88" s="28">
        <f t="shared" si="15"/>
        <v>0</v>
      </c>
      <c r="K88" s="28">
        <f t="shared" si="15"/>
        <v>0</v>
      </c>
      <c r="L88" s="28">
        <f t="shared" si="15"/>
        <v>0</v>
      </c>
      <c r="M88" s="28">
        <f t="shared" si="15"/>
        <v>0</v>
      </c>
      <c r="N88" s="28">
        <f t="shared" si="15"/>
        <v>0</v>
      </c>
      <c r="O88" s="28">
        <f t="shared" si="15"/>
        <v>0</v>
      </c>
      <c r="P88" s="28">
        <f t="shared" si="15"/>
        <v>0</v>
      </c>
      <c r="Q88" s="28">
        <f t="shared" si="15"/>
        <v>0</v>
      </c>
      <c r="R88" s="28">
        <f t="shared" si="15"/>
        <v>0</v>
      </c>
      <c r="S88" s="28">
        <f t="shared" si="15"/>
        <v>0</v>
      </c>
      <c r="T88" s="28">
        <f t="shared" si="15"/>
        <v>0</v>
      </c>
      <c r="U88" s="28">
        <f t="shared" si="15"/>
        <v>0</v>
      </c>
      <c r="V88" s="28">
        <f t="shared" si="15"/>
        <v>0</v>
      </c>
      <c r="W88" s="28">
        <f t="shared" si="15"/>
        <v>0</v>
      </c>
      <c r="X88" s="28">
        <f t="shared" si="15"/>
        <v>0</v>
      </c>
      <c r="Y88" s="28">
        <f t="shared" si="15"/>
        <v>0</v>
      </c>
      <c r="Z88" s="28">
        <f t="shared" si="15"/>
        <v>0</v>
      </c>
      <c r="AA88" s="28">
        <f t="shared" si="15"/>
        <v>0</v>
      </c>
      <c r="AB88" s="28">
        <f t="shared" si="15"/>
        <v>0</v>
      </c>
      <c r="AC88" s="28">
        <f t="shared" si="15"/>
        <v>0</v>
      </c>
      <c r="AD88" s="28">
        <f t="shared" si="15"/>
        <v>0</v>
      </c>
      <c r="AE88" s="28">
        <f t="shared" si="15"/>
        <v>0</v>
      </c>
      <c r="AF88" s="28">
        <f t="shared" si="15"/>
        <v>0</v>
      </c>
      <c r="AG88" s="28">
        <f t="shared" si="15"/>
        <v>0</v>
      </c>
      <c r="AH88" s="28">
        <f t="shared" si="15"/>
        <v>0</v>
      </c>
      <c r="AI88" s="28">
        <f t="shared" si="15"/>
        <v>0</v>
      </c>
      <c r="AJ88" s="28">
        <f t="shared" si="15"/>
        <v>0</v>
      </c>
      <c r="AK88" s="28">
        <f t="shared" si="15"/>
        <v>0</v>
      </c>
      <c r="AL88" s="28">
        <f t="shared" si="15"/>
        <v>0</v>
      </c>
      <c r="AM88" s="28">
        <f t="shared" si="15"/>
        <v>0</v>
      </c>
      <c r="AN88" s="28">
        <f t="shared" si="15"/>
        <v>0</v>
      </c>
      <c r="AO88" s="28">
        <f t="shared" si="15"/>
        <v>0</v>
      </c>
      <c r="AP88" s="28">
        <f t="shared" si="15"/>
        <v>0</v>
      </c>
      <c r="AQ88" s="28">
        <f t="shared" si="15"/>
        <v>0</v>
      </c>
      <c r="AR88" s="28">
        <f t="shared" si="15"/>
        <v>0</v>
      </c>
      <c r="AS88" s="28">
        <f t="shared" si="15"/>
        <v>0</v>
      </c>
      <c r="AT88" s="28">
        <f t="shared" si="15"/>
        <v>0</v>
      </c>
      <c r="AU88" s="28">
        <f t="shared" si="15"/>
        <v>0</v>
      </c>
    </row>
    <row r="89" spans="2:47">
      <c r="B89" s="27" t="s">
        <v>397</v>
      </c>
      <c r="C89" s="28" t="s">
        <v>512</v>
      </c>
      <c r="D89" s="28">
        <f t="shared" ref="D89:AU89" si="16">+VLOOKUP($B89,Precios,D$85-2014,FALSE)*D51/1000000</f>
        <v>0</v>
      </c>
      <c r="E89" s="28">
        <f t="shared" si="16"/>
        <v>0</v>
      </c>
      <c r="F89" s="28">
        <f t="shared" si="16"/>
        <v>0</v>
      </c>
      <c r="G89" s="28">
        <f t="shared" si="16"/>
        <v>0</v>
      </c>
      <c r="H89" s="28">
        <f t="shared" si="16"/>
        <v>0</v>
      </c>
      <c r="I89" s="28">
        <f t="shared" si="16"/>
        <v>0</v>
      </c>
      <c r="J89" s="28">
        <f t="shared" si="16"/>
        <v>0</v>
      </c>
      <c r="K89" s="28">
        <f t="shared" si="16"/>
        <v>0</v>
      </c>
      <c r="L89" s="28">
        <f t="shared" si="16"/>
        <v>0</v>
      </c>
      <c r="M89" s="28">
        <f t="shared" si="16"/>
        <v>0</v>
      </c>
      <c r="N89" s="28">
        <f t="shared" si="16"/>
        <v>0</v>
      </c>
      <c r="O89" s="28">
        <f t="shared" si="16"/>
        <v>2.7213605925356665E-2</v>
      </c>
      <c r="P89" s="28">
        <f t="shared" si="16"/>
        <v>0.33595201346511239</v>
      </c>
      <c r="Q89" s="28">
        <f t="shared" si="16"/>
        <v>0.33152435847505196</v>
      </c>
      <c r="R89" s="28">
        <f t="shared" si="16"/>
        <v>0.35341109362166145</v>
      </c>
      <c r="S89" s="28">
        <f t="shared" si="16"/>
        <v>0.37814243169979705</v>
      </c>
      <c r="T89" s="28">
        <f t="shared" si="16"/>
        <v>0.43017878020797468</v>
      </c>
      <c r="U89" s="28">
        <f t="shared" si="16"/>
        <v>0.43706107034582603</v>
      </c>
      <c r="V89" s="28">
        <f t="shared" si="16"/>
        <v>0.48892084976731992</v>
      </c>
      <c r="W89" s="28">
        <f t="shared" si="16"/>
        <v>0.54567183409532527</v>
      </c>
      <c r="X89" s="28">
        <f t="shared" si="16"/>
        <v>0.57277076354869561</v>
      </c>
      <c r="Y89" s="28">
        <f t="shared" si="16"/>
        <v>0.61675057127698651</v>
      </c>
      <c r="Z89" s="28">
        <f t="shared" si="16"/>
        <v>0.65241813853972308</v>
      </c>
      <c r="AA89" s="28">
        <f t="shared" si="16"/>
        <v>0.70637098483317695</v>
      </c>
      <c r="AB89" s="28">
        <f t="shared" si="16"/>
        <v>0.73632680832780939</v>
      </c>
      <c r="AC89" s="28">
        <f t="shared" si="16"/>
        <v>0.79687344436684049</v>
      </c>
      <c r="AD89" s="28">
        <f t="shared" si="16"/>
        <v>0.84673806202693047</v>
      </c>
      <c r="AE89" s="28">
        <f t="shared" si="16"/>
        <v>0.91020243801927725</v>
      </c>
      <c r="AF89" s="28">
        <f t="shared" si="16"/>
        <v>0.92187062852308266</v>
      </c>
      <c r="AG89" s="28">
        <f t="shared" si="16"/>
        <v>0.99601214214352185</v>
      </c>
      <c r="AH89" s="28">
        <f t="shared" si="16"/>
        <v>1.0609324778309668</v>
      </c>
      <c r="AI89" s="28">
        <f t="shared" si="16"/>
        <v>1.1200028169582665</v>
      </c>
      <c r="AJ89" s="28">
        <f t="shared" si="16"/>
        <v>1.1609921323212016</v>
      </c>
      <c r="AK89" s="28">
        <f t="shared" si="16"/>
        <v>1.2201229307035153</v>
      </c>
      <c r="AL89" s="28">
        <f t="shared" si="16"/>
        <v>1.2764362967359866</v>
      </c>
      <c r="AM89" s="28">
        <f t="shared" si="16"/>
        <v>1.3515207847792756</v>
      </c>
      <c r="AN89" s="28">
        <f t="shared" si="16"/>
        <v>1.4078341508117469</v>
      </c>
      <c r="AO89" s="28">
        <f t="shared" si="16"/>
        <v>1.4829186388550406</v>
      </c>
      <c r="AP89" s="28">
        <f t="shared" si="16"/>
        <v>1.5392320048875106</v>
      </c>
      <c r="AQ89" s="28">
        <f t="shared" si="16"/>
        <v>1.614316492930804</v>
      </c>
      <c r="AR89" s="28">
        <f t="shared" si="16"/>
        <v>1.6894009809740971</v>
      </c>
      <c r="AS89" s="28">
        <f t="shared" si="16"/>
        <v>1.745714347006567</v>
      </c>
      <c r="AT89" s="28">
        <f t="shared" si="16"/>
        <v>1.8020277130390345</v>
      </c>
      <c r="AU89" s="28">
        <f t="shared" si="16"/>
        <v>1.8958833230931531</v>
      </c>
    </row>
    <row r="90" spans="2:47">
      <c r="B90" s="27" t="s">
        <v>432</v>
      </c>
      <c r="C90" s="28" t="s">
        <v>512</v>
      </c>
      <c r="D90" s="28">
        <f t="shared" ref="D90:AU90" si="17">+VLOOKUP($B90,Precios,D$85-2014,FALSE)*D52/1000000</f>
        <v>0</v>
      </c>
      <c r="E90" s="28">
        <f t="shared" si="17"/>
        <v>0</v>
      </c>
      <c r="F90" s="28">
        <f t="shared" si="17"/>
        <v>0</v>
      </c>
      <c r="G90" s="28">
        <f t="shared" si="17"/>
        <v>0</v>
      </c>
      <c r="H90" s="28">
        <f t="shared" si="17"/>
        <v>0</v>
      </c>
      <c r="I90" s="28">
        <f t="shared" si="17"/>
        <v>0</v>
      </c>
      <c r="J90" s="28">
        <f t="shared" si="17"/>
        <v>0</v>
      </c>
      <c r="K90" s="28">
        <f t="shared" si="17"/>
        <v>0</v>
      </c>
      <c r="L90" s="28">
        <f t="shared" si="17"/>
        <v>0</v>
      </c>
      <c r="M90" s="28">
        <f t="shared" si="17"/>
        <v>2.6624017970638139E-2</v>
      </c>
      <c r="N90" s="28">
        <f t="shared" si="17"/>
        <v>0.3012756695513879</v>
      </c>
      <c r="O90" s="28">
        <f t="shared" si="17"/>
        <v>4.9040020371124227</v>
      </c>
      <c r="P90" s="28">
        <f t="shared" si="17"/>
        <v>66.585771708089183</v>
      </c>
      <c r="Q90" s="28">
        <f t="shared" si="17"/>
        <v>72.088865006181436</v>
      </c>
      <c r="R90" s="28">
        <f t="shared" si="17"/>
        <v>78.241618800608592</v>
      </c>
      <c r="S90" s="28">
        <f t="shared" si="17"/>
        <v>84.457946283941126</v>
      </c>
      <c r="T90" s="28">
        <f t="shared" si="17"/>
        <v>91.093726342477211</v>
      </c>
      <c r="U90" s="28">
        <f t="shared" si="17"/>
        <v>97.121241203435901</v>
      </c>
      <c r="V90" s="28">
        <f t="shared" si="17"/>
        <v>104.12383465533452</v>
      </c>
      <c r="W90" s="28">
        <f t="shared" si="17"/>
        <v>112.19714021006045</v>
      </c>
      <c r="X90" s="28">
        <f t="shared" si="17"/>
        <v>119.57330636020009</v>
      </c>
      <c r="Y90" s="28">
        <f t="shared" si="17"/>
        <v>128.78532941869719</v>
      </c>
      <c r="Z90" s="28">
        <f t="shared" si="17"/>
        <v>137.01464373900467</v>
      </c>
      <c r="AA90" s="28">
        <f t="shared" si="17"/>
        <v>146.6960096348169</v>
      </c>
      <c r="AB90" s="28">
        <f t="shared" si="17"/>
        <v>157.32802994691596</v>
      </c>
      <c r="AC90" s="28">
        <f t="shared" si="17"/>
        <v>165.47616026218176</v>
      </c>
      <c r="AD90" s="28">
        <f t="shared" si="17"/>
        <v>177.08369823421512</v>
      </c>
      <c r="AE90" s="28">
        <f t="shared" si="17"/>
        <v>188.38429444497049</v>
      </c>
      <c r="AF90" s="28">
        <f t="shared" si="17"/>
        <v>194.89195297128168</v>
      </c>
      <c r="AG90" s="28">
        <f t="shared" si="17"/>
        <v>208.48018527989979</v>
      </c>
      <c r="AH90" s="28">
        <f t="shared" si="17"/>
        <v>221.03209129564274</v>
      </c>
      <c r="AI90" s="28">
        <f t="shared" si="17"/>
        <v>232.5175342235809</v>
      </c>
      <c r="AJ90" s="28">
        <f t="shared" si="17"/>
        <v>242.01141939554557</v>
      </c>
      <c r="AK90" s="28">
        <f t="shared" si="17"/>
        <v>253.54122699012754</v>
      </c>
      <c r="AL90" s="28">
        <f t="shared" si="17"/>
        <v>265.5021118976407</v>
      </c>
      <c r="AM90" s="28">
        <f t="shared" si="17"/>
        <v>277.83215991958343</v>
      </c>
      <c r="AN90" s="28">
        <f t="shared" si="17"/>
        <v>290.60520367884197</v>
      </c>
      <c r="AO90" s="28">
        <f t="shared" si="17"/>
        <v>299.94503047390538</v>
      </c>
      <c r="AP90" s="28">
        <f t="shared" si="17"/>
        <v>313.49331677346561</v>
      </c>
      <c r="AQ90" s="28">
        <f t="shared" si="17"/>
        <v>327.6322640561126</v>
      </c>
      <c r="AR90" s="28">
        <f t="shared" si="17"/>
        <v>342.02962551886009</v>
      </c>
      <c r="AS90" s="28">
        <f t="shared" si="17"/>
        <v>356.98073165325172</v>
      </c>
      <c r="AT90" s="28">
        <f t="shared" si="17"/>
        <v>368.05562508613491</v>
      </c>
      <c r="AU90" s="28">
        <f t="shared" si="17"/>
        <v>383.52355958072724</v>
      </c>
    </row>
    <row r="91" spans="2:47">
      <c r="B91" s="27" t="s">
        <v>433</v>
      </c>
      <c r="C91" s="28" t="s">
        <v>512</v>
      </c>
      <c r="D91" s="28">
        <f t="shared" ref="D91:AU91" si="18">+VLOOKUP($B91,Precios,D$85-2014,FALSE)*D53/1000000</f>
        <v>0</v>
      </c>
      <c r="E91" s="28">
        <f t="shared" si="18"/>
        <v>0</v>
      </c>
      <c r="F91" s="28">
        <f t="shared" si="18"/>
        <v>0</v>
      </c>
      <c r="G91" s="28">
        <f t="shared" si="18"/>
        <v>0</v>
      </c>
      <c r="H91" s="28">
        <f t="shared" si="18"/>
        <v>0</v>
      </c>
      <c r="I91" s="28">
        <f t="shared" si="18"/>
        <v>0</v>
      </c>
      <c r="J91" s="28">
        <f t="shared" si="18"/>
        <v>0</v>
      </c>
      <c r="K91" s="28">
        <f t="shared" si="18"/>
        <v>0</v>
      </c>
      <c r="L91" s="28">
        <f t="shared" si="18"/>
        <v>0</v>
      </c>
      <c r="M91" s="28">
        <f t="shared" si="18"/>
        <v>0</v>
      </c>
      <c r="N91" s="28">
        <f t="shared" si="18"/>
        <v>0</v>
      </c>
      <c r="O91" s="28">
        <f t="shared" si="18"/>
        <v>0.12249484000571829</v>
      </c>
      <c r="P91" s="28">
        <f t="shared" si="18"/>
        <v>0.9383401663644616</v>
      </c>
      <c r="Q91" s="28">
        <f t="shared" si="18"/>
        <v>1.3791568885676941</v>
      </c>
      <c r="R91" s="28">
        <f t="shared" si="18"/>
        <v>1.5560663027393051</v>
      </c>
      <c r="S91" s="28">
        <f t="shared" si="18"/>
        <v>5.3056052021364959</v>
      </c>
      <c r="T91" s="28">
        <f t="shared" si="18"/>
        <v>1.9530184855687047</v>
      </c>
      <c r="U91" s="28">
        <f t="shared" si="18"/>
        <v>2.1783228789141855</v>
      </c>
      <c r="V91" s="28">
        <f t="shared" si="18"/>
        <v>2.3949154579311016</v>
      </c>
      <c r="W91" s="28">
        <f t="shared" si="18"/>
        <v>6.7114221289263192</v>
      </c>
      <c r="X91" s="28">
        <f t="shared" si="18"/>
        <v>2.6366857588081309</v>
      </c>
      <c r="Y91" s="28">
        <f t="shared" si="18"/>
        <v>2.768664346057665</v>
      </c>
      <c r="Z91" s="28">
        <f t="shared" si="18"/>
        <v>2.9037776819228096</v>
      </c>
      <c r="AA91" s="28">
        <f t="shared" si="18"/>
        <v>7.1653725388348048</v>
      </c>
      <c r="AB91" s="28">
        <f t="shared" si="18"/>
        <v>3.1683661658988962</v>
      </c>
      <c r="AC91" s="28">
        <f t="shared" si="18"/>
        <v>3.3017032581957473</v>
      </c>
      <c r="AD91" s="28">
        <f t="shared" si="18"/>
        <v>3.4500304955407763</v>
      </c>
      <c r="AE91" s="28">
        <f t="shared" si="18"/>
        <v>7.6520513086196216</v>
      </c>
      <c r="AF91" s="28">
        <f t="shared" si="18"/>
        <v>3.7261941264026759</v>
      </c>
      <c r="AG91" s="28">
        <f t="shared" si="18"/>
        <v>3.8943647983535659</v>
      </c>
      <c r="AH91" s="28">
        <f t="shared" si="18"/>
        <v>4.0648716430635972</v>
      </c>
      <c r="AI91" s="28">
        <f t="shared" si="18"/>
        <v>4.2376603773215669</v>
      </c>
      <c r="AJ91" s="28">
        <f t="shared" si="18"/>
        <v>8.3456284736855029</v>
      </c>
      <c r="AK91" s="28">
        <f t="shared" si="18"/>
        <v>8.5009219140491581</v>
      </c>
      <c r="AL91" s="28">
        <f t="shared" si="18"/>
        <v>4.7556225192335955</v>
      </c>
      <c r="AM91" s="28">
        <f t="shared" si="18"/>
        <v>4.9687375532905946</v>
      </c>
      <c r="AN91" s="28">
        <f t="shared" si="18"/>
        <v>9.1165875679913757</v>
      </c>
      <c r="AO91" s="28">
        <f t="shared" si="18"/>
        <v>9.3060231538197371</v>
      </c>
      <c r="AP91" s="28">
        <f t="shared" si="18"/>
        <v>9.5309779119909841</v>
      </c>
      <c r="AQ91" s="28">
        <f t="shared" si="18"/>
        <v>5.8211976895183026</v>
      </c>
      <c r="AR91" s="28">
        <f t="shared" si="18"/>
        <v>6.0698318959180391</v>
      </c>
      <c r="AS91" s="28">
        <f t="shared" si="18"/>
        <v>10.245307933552155</v>
      </c>
      <c r="AT91" s="28">
        <f t="shared" si="18"/>
        <v>10.486048990542487</v>
      </c>
      <c r="AU91" s="28">
        <f t="shared" si="18"/>
        <v>6.7762687680698086</v>
      </c>
    </row>
    <row r="92" spans="2:47">
      <c r="B92" s="27" t="s">
        <v>434</v>
      </c>
      <c r="C92" s="28" t="s">
        <v>512</v>
      </c>
      <c r="D92" s="28">
        <f t="shared" ref="D92:AU92" si="19">+VLOOKUP($B92,Precios,D$85-2014,FALSE)*D54/1000000</f>
        <v>0</v>
      </c>
      <c r="E92" s="28">
        <f t="shared" si="19"/>
        <v>0</v>
      </c>
      <c r="F92" s="28">
        <f t="shared" si="19"/>
        <v>0</v>
      </c>
      <c r="G92" s="28">
        <f t="shared" si="19"/>
        <v>0</v>
      </c>
      <c r="H92" s="28">
        <f t="shared" si="19"/>
        <v>0</v>
      </c>
      <c r="I92" s="28">
        <f t="shared" si="19"/>
        <v>0</v>
      </c>
      <c r="J92" s="28">
        <f t="shared" si="19"/>
        <v>0</v>
      </c>
      <c r="K92" s="28">
        <f t="shared" si="19"/>
        <v>0</v>
      </c>
      <c r="L92" s="28">
        <f t="shared" si="19"/>
        <v>0</v>
      </c>
      <c r="M92" s="28">
        <f t="shared" si="19"/>
        <v>2.2614432074848794E-2</v>
      </c>
      <c r="N92" s="28">
        <f t="shared" si="19"/>
        <v>0.47064323450699286</v>
      </c>
      <c r="O92" s="28">
        <f t="shared" si="19"/>
        <v>7.6981562507641064</v>
      </c>
      <c r="P92" s="28">
        <f t="shared" si="19"/>
        <v>105.67208694189307</v>
      </c>
      <c r="Q92" s="28">
        <f t="shared" si="19"/>
        <v>128.80343355138334</v>
      </c>
      <c r="R92" s="28">
        <f t="shared" si="19"/>
        <v>140.14114937672909</v>
      </c>
      <c r="S92" s="28">
        <f t="shared" si="19"/>
        <v>150.23596549691462</v>
      </c>
      <c r="T92" s="28">
        <f t="shared" si="19"/>
        <v>162.80302754701478</v>
      </c>
      <c r="U92" s="28">
        <f t="shared" si="19"/>
        <v>173.30442805153777</v>
      </c>
      <c r="V92" s="28">
        <f t="shared" si="19"/>
        <v>185.80111377835649</v>
      </c>
      <c r="W92" s="28">
        <f t="shared" si="19"/>
        <v>198.13362438016557</v>
      </c>
      <c r="X92" s="28">
        <f t="shared" si="19"/>
        <v>210.60965337860847</v>
      </c>
      <c r="Y92" s="28">
        <f t="shared" si="19"/>
        <v>226.41028888036718</v>
      </c>
      <c r="Z92" s="28">
        <f t="shared" si="19"/>
        <v>242.19030934676513</v>
      </c>
      <c r="AA92" s="28">
        <f t="shared" si="19"/>
        <v>254.41127889659472</v>
      </c>
      <c r="AB92" s="28">
        <f t="shared" si="19"/>
        <v>273.98678070693433</v>
      </c>
      <c r="AC92" s="28">
        <f t="shared" si="19"/>
        <v>290.50162862119299</v>
      </c>
      <c r="AD92" s="28">
        <f t="shared" si="19"/>
        <v>307.27826370389892</v>
      </c>
      <c r="AE92" s="28">
        <f t="shared" si="19"/>
        <v>327.79126040186907</v>
      </c>
      <c r="AF92" s="28">
        <f t="shared" si="19"/>
        <v>344.3034849247943</v>
      </c>
      <c r="AG92" s="28">
        <f t="shared" si="19"/>
        <v>358.99690978687664</v>
      </c>
      <c r="AH92" s="28">
        <f t="shared" si="19"/>
        <v>383.39334487031152</v>
      </c>
      <c r="AI92" s="28">
        <f t="shared" si="19"/>
        <v>404.88530730253763</v>
      </c>
      <c r="AJ92" s="28">
        <f t="shared" si="19"/>
        <v>453.3480710469866</v>
      </c>
      <c r="AK92" s="28">
        <f t="shared" si="19"/>
        <v>473.17340448645695</v>
      </c>
      <c r="AL92" s="28">
        <f t="shared" si="19"/>
        <v>493.36248375021052</v>
      </c>
      <c r="AM92" s="28">
        <f t="shared" si="19"/>
        <v>512.96542845469435</v>
      </c>
      <c r="AN92" s="28">
        <f t="shared" si="19"/>
        <v>534.58728108555295</v>
      </c>
      <c r="AO92" s="28">
        <f t="shared" si="19"/>
        <v>551.22698996261386</v>
      </c>
      <c r="AP92" s="28">
        <f t="shared" si="19"/>
        <v>574.08623777415414</v>
      </c>
      <c r="AQ92" s="28">
        <f t="shared" si="19"/>
        <v>596.39191405749489</v>
      </c>
      <c r="AR92" s="28">
        <f t="shared" si="19"/>
        <v>620.81418736042281</v>
      </c>
      <c r="AS92" s="28">
        <f t="shared" si="19"/>
        <v>645.49696491191492</v>
      </c>
      <c r="AT92" s="28">
        <f t="shared" si="19"/>
        <v>665.06734658532775</v>
      </c>
      <c r="AU92" s="28">
        <f t="shared" si="19"/>
        <v>689.75012413682043</v>
      </c>
    </row>
    <row r="93" spans="2:47">
      <c r="B93" s="27" t="s">
        <v>435</v>
      </c>
      <c r="C93" s="28" t="s">
        <v>512</v>
      </c>
      <c r="D93" s="28">
        <f t="shared" ref="D93:AU93" si="20">+VLOOKUP($B93,Precios,D$85-2014,FALSE)*D55/1000000</f>
        <v>0</v>
      </c>
      <c r="E93" s="28">
        <f t="shared" si="20"/>
        <v>0</v>
      </c>
      <c r="F93" s="28">
        <f t="shared" si="20"/>
        <v>0</v>
      </c>
      <c r="G93" s="28">
        <f t="shared" si="20"/>
        <v>0</v>
      </c>
      <c r="H93" s="28">
        <f t="shared" si="20"/>
        <v>0</v>
      </c>
      <c r="I93" s="28">
        <f t="shared" si="20"/>
        <v>0</v>
      </c>
      <c r="J93" s="28">
        <f t="shared" si="20"/>
        <v>0</v>
      </c>
      <c r="K93" s="28">
        <f t="shared" si="20"/>
        <v>0</v>
      </c>
      <c r="L93" s="28">
        <f t="shared" si="20"/>
        <v>0</v>
      </c>
      <c r="M93" s="28">
        <f t="shared" si="20"/>
        <v>0</v>
      </c>
      <c r="N93" s="28">
        <f t="shared" si="20"/>
        <v>0</v>
      </c>
      <c r="O93" s="28">
        <f t="shared" si="20"/>
        <v>0</v>
      </c>
      <c r="P93" s="28">
        <f t="shared" si="20"/>
        <v>6.1614682079993988E-3</v>
      </c>
      <c r="Q93" s="28">
        <f t="shared" si="20"/>
        <v>6.1717989760004012E-3</v>
      </c>
      <c r="R93" s="28">
        <f t="shared" si="20"/>
        <v>7.0694761600006021E-3</v>
      </c>
      <c r="S93" s="28">
        <f t="shared" si="20"/>
        <v>7.0669116160006033E-3</v>
      </c>
      <c r="T93" s="28">
        <f t="shared" si="20"/>
        <v>7.0790969599995972E-3</v>
      </c>
      <c r="U93" s="28">
        <f t="shared" si="20"/>
        <v>8.8606696800000006E-3</v>
      </c>
      <c r="V93" s="28">
        <f t="shared" si="20"/>
        <v>8.8633607200000013E-3</v>
      </c>
      <c r="W93" s="28">
        <f t="shared" si="20"/>
        <v>8.8667493600000005E-3</v>
      </c>
      <c r="X93" s="28">
        <f t="shared" si="20"/>
        <v>0.89979012006399994</v>
      </c>
      <c r="Y93" s="28">
        <f t="shared" si="20"/>
        <v>9.8108276640002049E-3</v>
      </c>
      <c r="Z93" s="28">
        <f t="shared" si="20"/>
        <v>1.1599457792000101E-2</v>
      </c>
      <c r="AA93" s="28">
        <f t="shared" si="20"/>
        <v>1.1550383936000099E-2</v>
      </c>
      <c r="AB93" s="28">
        <f t="shared" si="20"/>
        <v>1.2383327040000299E-2</v>
      </c>
      <c r="AC93" s="28">
        <f t="shared" si="20"/>
        <v>1.3242255960000001E-2</v>
      </c>
      <c r="AD93" s="28">
        <f t="shared" si="20"/>
        <v>1.4116323839999698E-2</v>
      </c>
      <c r="AE93" s="28">
        <f t="shared" si="20"/>
        <v>1.41169948160002E-2</v>
      </c>
      <c r="AF93" s="28">
        <f t="shared" si="20"/>
        <v>1.5869476944000101E-2</v>
      </c>
      <c r="AG93" s="28">
        <f t="shared" si="20"/>
        <v>1.5859256544000101E-2</v>
      </c>
      <c r="AH93" s="28">
        <f t="shared" si="20"/>
        <v>1.6726185336000302E-2</v>
      </c>
      <c r="AI93" s="28">
        <f t="shared" si="20"/>
        <v>1.8501982799999699E-2</v>
      </c>
      <c r="AJ93" s="28">
        <f t="shared" si="20"/>
        <v>1.765259504E-2</v>
      </c>
      <c r="AK93" s="28">
        <f t="shared" si="20"/>
        <v>1.9417938672000399E-2</v>
      </c>
      <c r="AL93" s="28">
        <f t="shared" si="20"/>
        <v>2.1183205823999799E-2</v>
      </c>
      <c r="AM93" s="28">
        <f t="shared" si="20"/>
        <v>2.0300572247999599E-2</v>
      </c>
      <c r="AN93" s="28">
        <f t="shared" si="20"/>
        <v>2.2065839400000002E-2</v>
      </c>
      <c r="AO93" s="28">
        <f t="shared" si="20"/>
        <v>2.2948472976000202E-2</v>
      </c>
      <c r="AP93" s="28">
        <f t="shared" si="20"/>
        <v>2.3831106551999399E-2</v>
      </c>
      <c r="AQ93" s="28">
        <f t="shared" si="20"/>
        <v>2.4713740127999598E-2</v>
      </c>
      <c r="AR93" s="28">
        <f t="shared" si="20"/>
        <v>2.5596373703999798E-2</v>
      </c>
      <c r="AS93" s="28">
        <f t="shared" si="20"/>
        <v>2.7361640856000201E-2</v>
      </c>
      <c r="AT93" s="28">
        <f t="shared" si="20"/>
        <v>2.7361640855999701E-2</v>
      </c>
      <c r="AU93" s="28">
        <f t="shared" si="20"/>
        <v>2.9126908007999597E-2</v>
      </c>
    </row>
    <row r="94" spans="2:47">
      <c r="B94" s="27" t="s">
        <v>436</v>
      </c>
      <c r="C94" s="28" t="s">
        <v>512</v>
      </c>
      <c r="D94" s="28">
        <f t="shared" ref="D94:AU94" si="21">+VLOOKUP($B94,Precios,D$85-2014,FALSE)*D56/1000000</f>
        <v>0</v>
      </c>
      <c r="E94" s="28">
        <f t="shared" si="21"/>
        <v>0</v>
      </c>
      <c r="F94" s="28">
        <f t="shared" si="21"/>
        <v>0</v>
      </c>
      <c r="G94" s="28">
        <f t="shared" si="21"/>
        <v>0</v>
      </c>
      <c r="H94" s="28">
        <f t="shared" si="21"/>
        <v>0</v>
      </c>
      <c r="I94" s="28">
        <f t="shared" si="21"/>
        <v>0</v>
      </c>
      <c r="J94" s="28">
        <f t="shared" si="21"/>
        <v>0</v>
      </c>
      <c r="K94" s="28">
        <f t="shared" si="21"/>
        <v>0</v>
      </c>
      <c r="L94" s="28">
        <f t="shared" si="21"/>
        <v>0</v>
      </c>
      <c r="M94" s="28">
        <f t="shared" si="21"/>
        <v>4.1343644400150406E-3</v>
      </c>
      <c r="N94" s="28">
        <f t="shared" si="21"/>
        <v>2.11886178E-2</v>
      </c>
      <c r="O94" s="28">
        <f t="shared" si="21"/>
        <v>4.6189119608799842</v>
      </c>
      <c r="P94" s="28">
        <f t="shared" si="21"/>
        <v>12.708423344629967</v>
      </c>
      <c r="Q94" s="28">
        <f t="shared" si="21"/>
        <v>42.010938057480018</v>
      </c>
      <c r="R94" s="28">
        <f t="shared" si="21"/>
        <v>42.991117729560017</v>
      </c>
      <c r="S94" s="28">
        <f t="shared" si="21"/>
        <v>44.204781721100005</v>
      </c>
      <c r="T94" s="28">
        <f t="shared" si="21"/>
        <v>50.060159250939989</v>
      </c>
      <c r="U94" s="28">
        <f t="shared" si="21"/>
        <v>51.269342684440055</v>
      </c>
      <c r="V94" s="28">
        <f t="shared" si="21"/>
        <v>57.381776447800021</v>
      </c>
      <c r="W94" s="28">
        <f t="shared" si="21"/>
        <v>54.012785567519984</v>
      </c>
      <c r="X94" s="28">
        <f t="shared" si="21"/>
        <v>60.316567368200005</v>
      </c>
      <c r="Y94" s="28">
        <f t="shared" si="21"/>
        <v>61.82367074795998</v>
      </c>
      <c r="Z94" s="28">
        <f t="shared" si="21"/>
        <v>63.394653624000036</v>
      </c>
      <c r="AA94" s="28">
        <f t="shared" si="21"/>
        <v>69.940636073280075</v>
      </c>
      <c r="AB94" s="28">
        <f t="shared" si="21"/>
        <v>72.114478679759927</v>
      </c>
      <c r="AC94" s="28">
        <f t="shared" si="21"/>
        <v>78.164035772250003</v>
      </c>
      <c r="AD94" s="28">
        <f t="shared" si="21"/>
        <v>79.025275565399895</v>
      </c>
      <c r="AE94" s="28">
        <f t="shared" si="21"/>
        <v>79.928272439430145</v>
      </c>
      <c r="AF94" s="28">
        <f t="shared" si="21"/>
        <v>86.103100774560019</v>
      </c>
      <c r="AG94" s="28">
        <f t="shared" si="21"/>
        <v>92.340564731010019</v>
      </c>
      <c r="AH94" s="28">
        <f t="shared" si="21"/>
        <v>93.389711388120034</v>
      </c>
      <c r="AI94" s="28">
        <f t="shared" si="21"/>
        <v>99.705469871220032</v>
      </c>
      <c r="AJ94" s="28">
        <f t="shared" si="21"/>
        <v>100.80681287943005</v>
      </c>
      <c r="AK94" s="28">
        <f t="shared" si="21"/>
        <v>107.13301063275</v>
      </c>
      <c r="AL94" s="28">
        <f t="shared" si="21"/>
        <v>108.31786780272004</v>
      </c>
      <c r="AM94" s="28">
        <f t="shared" si="21"/>
        <v>114.74845825824008</v>
      </c>
      <c r="AN94" s="28">
        <f t="shared" si="21"/>
        <v>115.95419396865</v>
      </c>
      <c r="AO94" s="28">
        <f t="shared" si="21"/>
        <v>122.40044332950001</v>
      </c>
      <c r="AP94" s="28">
        <f t="shared" si="21"/>
        <v>123.74188955277003</v>
      </c>
      <c r="AQ94" s="28">
        <f t="shared" si="21"/>
        <v>130.30297088603999</v>
      </c>
      <c r="AR94" s="28">
        <f t="shared" si="21"/>
        <v>131.67573491996998</v>
      </c>
      <c r="AS94" s="28">
        <f t="shared" si="21"/>
        <v>138.34642859055</v>
      </c>
      <c r="AT94" s="28">
        <f t="shared" si="21"/>
        <v>139.77660861069003</v>
      </c>
      <c r="AU94" s="28">
        <f t="shared" si="21"/>
        <v>146.44208264615997</v>
      </c>
    </row>
    <row r="95" spans="2:47">
      <c r="B95" s="27" t="s">
        <v>437</v>
      </c>
      <c r="C95" s="28" t="s">
        <v>512</v>
      </c>
      <c r="D95" s="28">
        <f t="shared" ref="D95:AU95" si="22">+VLOOKUP($B95,Precios,D$85-2014,FALSE)*D57/1000000</f>
        <v>0</v>
      </c>
      <c r="E95" s="28">
        <f t="shared" si="22"/>
        <v>0</v>
      </c>
      <c r="F95" s="28">
        <f t="shared" si="22"/>
        <v>0</v>
      </c>
      <c r="G95" s="28">
        <f t="shared" si="22"/>
        <v>0</v>
      </c>
      <c r="H95" s="28">
        <f t="shared" si="22"/>
        <v>0</v>
      </c>
      <c r="I95" s="28">
        <f t="shared" si="22"/>
        <v>0</v>
      </c>
      <c r="J95" s="28">
        <f t="shared" si="22"/>
        <v>0</v>
      </c>
      <c r="K95" s="28">
        <f t="shared" si="22"/>
        <v>0</v>
      </c>
      <c r="L95" s="28">
        <f t="shared" si="22"/>
        <v>0</v>
      </c>
      <c r="M95" s="28">
        <f t="shared" si="22"/>
        <v>0</v>
      </c>
      <c r="N95" s="28">
        <f t="shared" si="22"/>
        <v>0</v>
      </c>
      <c r="O95" s="28">
        <f t="shared" si="22"/>
        <v>0</v>
      </c>
      <c r="P95" s="28">
        <f t="shared" si="22"/>
        <v>0</v>
      </c>
      <c r="Q95" s="28">
        <f t="shared" si="22"/>
        <v>0</v>
      </c>
      <c r="R95" s="28">
        <f t="shared" si="22"/>
        <v>0</v>
      </c>
      <c r="S95" s="28">
        <f t="shared" si="22"/>
        <v>0</v>
      </c>
      <c r="T95" s="28">
        <f t="shared" si="22"/>
        <v>0</v>
      </c>
      <c r="U95" s="28">
        <f t="shared" si="22"/>
        <v>0</v>
      </c>
      <c r="V95" s="28">
        <f t="shared" si="22"/>
        <v>0</v>
      </c>
      <c r="W95" s="28">
        <f t="shared" si="22"/>
        <v>0</v>
      </c>
      <c r="X95" s="28">
        <f t="shared" si="22"/>
        <v>0</v>
      </c>
      <c r="Y95" s="28">
        <f t="shared" si="22"/>
        <v>0</v>
      </c>
      <c r="Z95" s="28">
        <f t="shared" si="22"/>
        <v>0</v>
      </c>
      <c r="AA95" s="28">
        <f t="shared" si="22"/>
        <v>0</v>
      </c>
      <c r="AB95" s="28">
        <f t="shared" si="22"/>
        <v>0</v>
      </c>
      <c r="AC95" s="28">
        <f t="shared" si="22"/>
        <v>0</v>
      </c>
      <c r="AD95" s="28">
        <f t="shared" si="22"/>
        <v>0</v>
      </c>
      <c r="AE95" s="28">
        <f t="shared" si="22"/>
        <v>0</v>
      </c>
      <c r="AF95" s="28">
        <f t="shared" si="22"/>
        <v>0</v>
      </c>
      <c r="AG95" s="28">
        <f t="shared" si="22"/>
        <v>0</v>
      </c>
      <c r="AH95" s="28">
        <f t="shared" si="22"/>
        <v>0</v>
      </c>
      <c r="AI95" s="28">
        <f t="shared" si="22"/>
        <v>0</v>
      </c>
      <c r="AJ95" s="28">
        <f t="shared" si="22"/>
        <v>0</v>
      </c>
      <c r="AK95" s="28">
        <f t="shared" si="22"/>
        <v>0</v>
      </c>
      <c r="AL95" s="28">
        <f t="shared" si="22"/>
        <v>0</v>
      </c>
      <c r="AM95" s="28">
        <f t="shared" si="22"/>
        <v>0</v>
      </c>
      <c r="AN95" s="28">
        <f t="shared" si="22"/>
        <v>0</v>
      </c>
      <c r="AO95" s="28">
        <f t="shared" si="22"/>
        <v>0</v>
      </c>
      <c r="AP95" s="28">
        <f t="shared" si="22"/>
        <v>0</v>
      </c>
      <c r="AQ95" s="28">
        <f t="shared" si="22"/>
        <v>0</v>
      </c>
      <c r="AR95" s="28">
        <f t="shared" si="22"/>
        <v>0</v>
      </c>
      <c r="AS95" s="28">
        <f t="shared" si="22"/>
        <v>0</v>
      </c>
      <c r="AT95" s="28">
        <f t="shared" si="22"/>
        <v>0</v>
      </c>
      <c r="AU95" s="28">
        <f t="shared" si="22"/>
        <v>0</v>
      </c>
    </row>
    <row r="96" spans="2:47">
      <c r="B96" s="27" t="s">
        <v>438</v>
      </c>
      <c r="C96" s="28" t="s">
        <v>512</v>
      </c>
      <c r="D96" s="28">
        <f t="shared" ref="D96:AU96" si="23">+VLOOKUP($B96,Precios,D$85-2014,FALSE)*D58/1000000</f>
        <v>0</v>
      </c>
      <c r="E96" s="28">
        <f t="shared" si="23"/>
        <v>0</v>
      </c>
      <c r="F96" s="28">
        <f t="shared" si="23"/>
        <v>0</v>
      </c>
      <c r="G96" s="28">
        <f t="shared" si="23"/>
        <v>0</v>
      </c>
      <c r="H96" s="28">
        <f t="shared" si="23"/>
        <v>0</v>
      </c>
      <c r="I96" s="28">
        <f t="shared" si="23"/>
        <v>0</v>
      </c>
      <c r="J96" s="28">
        <f t="shared" si="23"/>
        <v>0</v>
      </c>
      <c r="K96" s="28">
        <f t="shared" si="23"/>
        <v>0</v>
      </c>
      <c r="L96" s="28">
        <f t="shared" si="23"/>
        <v>0</v>
      </c>
      <c r="M96" s="28">
        <f t="shared" si="23"/>
        <v>0</v>
      </c>
      <c r="N96" s="28">
        <f t="shared" si="23"/>
        <v>0</v>
      </c>
      <c r="O96" s="28">
        <f t="shared" si="23"/>
        <v>0</v>
      </c>
      <c r="P96" s="28">
        <f t="shared" si="23"/>
        <v>0</v>
      </c>
      <c r="Q96" s="28">
        <f t="shared" si="23"/>
        <v>0</v>
      </c>
      <c r="R96" s="28">
        <f t="shared" si="23"/>
        <v>0</v>
      </c>
      <c r="S96" s="28">
        <f t="shared" si="23"/>
        <v>0</v>
      </c>
      <c r="T96" s="28">
        <f t="shared" si="23"/>
        <v>0</v>
      </c>
      <c r="U96" s="28">
        <f t="shared" si="23"/>
        <v>0</v>
      </c>
      <c r="V96" s="28">
        <f t="shared" si="23"/>
        <v>0</v>
      </c>
      <c r="W96" s="28">
        <f t="shared" si="23"/>
        <v>0</v>
      </c>
      <c r="X96" s="28">
        <f t="shared" si="23"/>
        <v>0</v>
      </c>
      <c r="Y96" s="28">
        <f t="shared" si="23"/>
        <v>0</v>
      </c>
      <c r="Z96" s="28">
        <f t="shared" si="23"/>
        <v>0</v>
      </c>
      <c r="AA96" s="28">
        <f t="shared" si="23"/>
        <v>0</v>
      </c>
      <c r="AB96" s="28">
        <f t="shared" si="23"/>
        <v>0</v>
      </c>
      <c r="AC96" s="28">
        <f t="shared" si="23"/>
        <v>0</v>
      </c>
      <c r="AD96" s="28">
        <f t="shared" si="23"/>
        <v>0</v>
      </c>
      <c r="AE96" s="28">
        <f t="shared" si="23"/>
        <v>0</v>
      </c>
      <c r="AF96" s="28">
        <f t="shared" si="23"/>
        <v>0</v>
      </c>
      <c r="AG96" s="28">
        <f t="shared" si="23"/>
        <v>0</v>
      </c>
      <c r="AH96" s="28">
        <f t="shared" si="23"/>
        <v>0</v>
      </c>
      <c r="AI96" s="28">
        <f t="shared" si="23"/>
        <v>0</v>
      </c>
      <c r="AJ96" s="28">
        <f t="shared" si="23"/>
        <v>0</v>
      </c>
      <c r="AK96" s="28">
        <f t="shared" si="23"/>
        <v>0</v>
      </c>
      <c r="AL96" s="28">
        <f t="shared" si="23"/>
        <v>0</v>
      </c>
      <c r="AM96" s="28">
        <f t="shared" si="23"/>
        <v>0</v>
      </c>
      <c r="AN96" s="28">
        <f t="shared" si="23"/>
        <v>0</v>
      </c>
      <c r="AO96" s="28">
        <f t="shared" si="23"/>
        <v>0</v>
      </c>
      <c r="AP96" s="28">
        <f t="shared" si="23"/>
        <v>0</v>
      </c>
      <c r="AQ96" s="28">
        <f t="shared" si="23"/>
        <v>0</v>
      </c>
      <c r="AR96" s="28">
        <f t="shared" si="23"/>
        <v>0</v>
      </c>
      <c r="AS96" s="28">
        <f t="shared" si="23"/>
        <v>0</v>
      </c>
      <c r="AT96" s="28">
        <f t="shared" si="23"/>
        <v>0</v>
      </c>
      <c r="AU96" s="28">
        <f t="shared" si="23"/>
        <v>0</v>
      </c>
    </row>
    <row r="97" spans="2:47">
      <c r="B97" s="27" t="s">
        <v>439</v>
      </c>
      <c r="C97" s="28" t="s">
        <v>512</v>
      </c>
      <c r="D97" s="28">
        <f t="shared" ref="D97:AU97" si="24">+VLOOKUP($B97,Precios,D$85-2014,FALSE)*D59/1000000</f>
        <v>0</v>
      </c>
      <c r="E97" s="28">
        <f t="shared" si="24"/>
        <v>0</v>
      </c>
      <c r="F97" s="28">
        <f t="shared" si="24"/>
        <v>0</v>
      </c>
      <c r="G97" s="28">
        <f t="shared" si="24"/>
        <v>0</v>
      </c>
      <c r="H97" s="28">
        <f t="shared" si="24"/>
        <v>0</v>
      </c>
      <c r="I97" s="28">
        <f t="shared" si="24"/>
        <v>0</v>
      </c>
      <c r="J97" s="28">
        <f t="shared" si="24"/>
        <v>0</v>
      </c>
      <c r="K97" s="28">
        <f t="shared" si="24"/>
        <v>0</v>
      </c>
      <c r="L97" s="28">
        <f t="shared" si="24"/>
        <v>0</v>
      </c>
      <c r="M97" s="28">
        <f t="shared" si="24"/>
        <v>0</v>
      </c>
      <c r="N97" s="28">
        <f t="shared" si="24"/>
        <v>0</v>
      </c>
      <c r="O97" s="28">
        <f t="shared" si="24"/>
        <v>0</v>
      </c>
      <c r="P97" s="28">
        <f t="shared" si="24"/>
        <v>0</v>
      </c>
      <c r="Q97" s="28">
        <f t="shared" si="24"/>
        <v>0</v>
      </c>
      <c r="R97" s="28">
        <f t="shared" si="24"/>
        <v>0</v>
      </c>
      <c r="S97" s="28">
        <f t="shared" si="24"/>
        <v>0</v>
      </c>
      <c r="T97" s="28">
        <f t="shared" si="24"/>
        <v>0</v>
      </c>
      <c r="U97" s="28">
        <f t="shared" si="24"/>
        <v>0</v>
      </c>
      <c r="V97" s="28">
        <f t="shared" si="24"/>
        <v>0</v>
      </c>
      <c r="W97" s="28">
        <f t="shared" si="24"/>
        <v>0</v>
      </c>
      <c r="X97" s="28">
        <f t="shared" si="24"/>
        <v>0</v>
      </c>
      <c r="Y97" s="28">
        <f t="shared" si="24"/>
        <v>0</v>
      </c>
      <c r="Z97" s="28">
        <f t="shared" si="24"/>
        <v>0</v>
      </c>
      <c r="AA97" s="28">
        <f t="shared" si="24"/>
        <v>0</v>
      </c>
      <c r="AB97" s="28">
        <f t="shared" si="24"/>
        <v>0</v>
      </c>
      <c r="AC97" s="28">
        <f t="shared" si="24"/>
        <v>0</v>
      </c>
      <c r="AD97" s="28">
        <f t="shared" si="24"/>
        <v>0</v>
      </c>
      <c r="AE97" s="28">
        <f t="shared" si="24"/>
        <v>0</v>
      </c>
      <c r="AF97" s="28">
        <f t="shared" si="24"/>
        <v>0</v>
      </c>
      <c r="AG97" s="28">
        <f t="shared" si="24"/>
        <v>0</v>
      </c>
      <c r="AH97" s="28">
        <f t="shared" si="24"/>
        <v>0</v>
      </c>
      <c r="AI97" s="28">
        <f t="shared" si="24"/>
        <v>0</v>
      </c>
      <c r="AJ97" s="28">
        <f t="shared" si="24"/>
        <v>0</v>
      </c>
      <c r="AK97" s="28">
        <f t="shared" si="24"/>
        <v>0</v>
      </c>
      <c r="AL97" s="28">
        <f t="shared" si="24"/>
        <v>0</v>
      </c>
      <c r="AM97" s="28">
        <f t="shared" si="24"/>
        <v>0</v>
      </c>
      <c r="AN97" s="28">
        <f t="shared" si="24"/>
        <v>0</v>
      </c>
      <c r="AO97" s="28">
        <f t="shared" si="24"/>
        <v>0</v>
      </c>
      <c r="AP97" s="28">
        <f t="shared" si="24"/>
        <v>0</v>
      </c>
      <c r="AQ97" s="28">
        <f t="shared" si="24"/>
        <v>0</v>
      </c>
      <c r="AR97" s="28">
        <f t="shared" si="24"/>
        <v>0</v>
      </c>
      <c r="AS97" s="28">
        <f t="shared" si="24"/>
        <v>0</v>
      </c>
      <c r="AT97" s="28">
        <f t="shared" si="24"/>
        <v>0</v>
      </c>
      <c r="AU97" s="28">
        <f t="shared" si="24"/>
        <v>0</v>
      </c>
    </row>
    <row r="98" spans="2:47">
      <c r="B98" s="27" t="s">
        <v>429</v>
      </c>
      <c r="C98" s="28" t="s">
        <v>512</v>
      </c>
      <c r="D98" s="28">
        <f t="shared" ref="D98:AU98" si="25">+VLOOKUP($B98,Precios,D$85-2014,FALSE)*D60/1000000</f>
        <v>0</v>
      </c>
      <c r="E98" s="28">
        <f t="shared" si="25"/>
        <v>0</v>
      </c>
      <c r="F98" s="28">
        <f t="shared" si="25"/>
        <v>0</v>
      </c>
      <c r="G98" s="28">
        <f t="shared" si="25"/>
        <v>0</v>
      </c>
      <c r="H98" s="28">
        <f t="shared" si="25"/>
        <v>0</v>
      </c>
      <c r="I98" s="28">
        <f t="shared" si="25"/>
        <v>0</v>
      </c>
      <c r="J98" s="28">
        <f t="shared" si="25"/>
        <v>0</v>
      </c>
      <c r="K98" s="28">
        <f t="shared" si="25"/>
        <v>0</v>
      </c>
      <c r="L98" s="28">
        <f t="shared" si="25"/>
        <v>0</v>
      </c>
      <c r="M98" s="28">
        <f t="shared" si="25"/>
        <v>0</v>
      </c>
      <c r="N98" s="28">
        <f t="shared" si="25"/>
        <v>0</v>
      </c>
      <c r="O98" s="28">
        <f t="shared" si="25"/>
        <v>0</v>
      </c>
      <c r="P98" s="28">
        <f t="shared" si="25"/>
        <v>0</v>
      </c>
      <c r="Q98" s="28">
        <f t="shared" si="25"/>
        <v>0</v>
      </c>
      <c r="R98" s="28">
        <f t="shared" si="25"/>
        <v>0</v>
      </c>
      <c r="S98" s="28">
        <f t="shared" si="25"/>
        <v>0</v>
      </c>
      <c r="T98" s="28">
        <f t="shared" si="25"/>
        <v>0</v>
      </c>
      <c r="U98" s="28">
        <f t="shared" si="25"/>
        <v>0</v>
      </c>
      <c r="V98" s="28">
        <f t="shared" si="25"/>
        <v>0</v>
      </c>
      <c r="W98" s="28">
        <f t="shared" si="25"/>
        <v>0</v>
      </c>
      <c r="X98" s="28">
        <f t="shared" si="25"/>
        <v>0</v>
      </c>
      <c r="Y98" s="28">
        <f t="shared" si="25"/>
        <v>0</v>
      </c>
      <c r="Z98" s="28">
        <f t="shared" si="25"/>
        <v>0</v>
      </c>
      <c r="AA98" s="28">
        <f t="shared" si="25"/>
        <v>0</v>
      </c>
      <c r="AB98" s="28">
        <f t="shared" si="25"/>
        <v>0</v>
      </c>
      <c r="AC98" s="28">
        <f t="shared" si="25"/>
        <v>0</v>
      </c>
      <c r="AD98" s="28">
        <f t="shared" si="25"/>
        <v>0</v>
      </c>
      <c r="AE98" s="28">
        <f t="shared" si="25"/>
        <v>0</v>
      </c>
      <c r="AF98" s="28">
        <f t="shared" si="25"/>
        <v>0</v>
      </c>
      <c r="AG98" s="28">
        <f t="shared" si="25"/>
        <v>0</v>
      </c>
      <c r="AH98" s="28">
        <f t="shared" si="25"/>
        <v>0</v>
      </c>
      <c r="AI98" s="28">
        <f t="shared" si="25"/>
        <v>0</v>
      </c>
      <c r="AJ98" s="28">
        <f t="shared" si="25"/>
        <v>0</v>
      </c>
      <c r="AK98" s="28">
        <f t="shared" si="25"/>
        <v>0</v>
      </c>
      <c r="AL98" s="28">
        <f t="shared" si="25"/>
        <v>0</v>
      </c>
      <c r="AM98" s="28">
        <f t="shared" si="25"/>
        <v>0</v>
      </c>
      <c r="AN98" s="28">
        <f t="shared" si="25"/>
        <v>0</v>
      </c>
      <c r="AO98" s="28">
        <f t="shared" si="25"/>
        <v>0</v>
      </c>
      <c r="AP98" s="28">
        <f t="shared" si="25"/>
        <v>0</v>
      </c>
      <c r="AQ98" s="28">
        <f t="shared" si="25"/>
        <v>0</v>
      </c>
      <c r="AR98" s="28">
        <f t="shared" si="25"/>
        <v>0</v>
      </c>
      <c r="AS98" s="28">
        <f t="shared" si="25"/>
        <v>0</v>
      </c>
      <c r="AT98" s="28">
        <f t="shared" si="25"/>
        <v>0</v>
      </c>
      <c r="AU98" s="28">
        <f t="shared" si="25"/>
        <v>0</v>
      </c>
    </row>
    <row r="99" spans="2:47">
      <c r="B99" s="27" t="s">
        <v>440</v>
      </c>
      <c r="C99" s="28" t="s">
        <v>512</v>
      </c>
      <c r="D99" s="28">
        <f t="shared" ref="D99:AU99" si="26">+VLOOKUP($B99,Precios,D$85-2014,FALSE)*D61/1000000</f>
        <v>0</v>
      </c>
      <c r="E99" s="28">
        <f t="shared" si="26"/>
        <v>0</v>
      </c>
      <c r="F99" s="28">
        <f t="shared" si="26"/>
        <v>0</v>
      </c>
      <c r="G99" s="28">
        <f t="shared" si="26"/>
        <v>0</v>
      </c>
      <c r="H99" s="28">
        <f t="shared" si="26"/>
        <v>0</v>
      </c>
      <c r="I99" s="28">
        <f t="shared" si="26"/>
        <v>0</v>
      </c>
      <c r="J99" s="28">
        <f t="shared" si="26"/>
        <v>0</v>
      </c>
      <c r="K99" s="28">
        <f t="shared" si="26"/>
        <v>0</v>
      </c>
      <c r="L99" s="28">
        <f t="shared" si="26"/>
        <v>0</v>
      </c>
      <c r="M99" s="28">
        <f t="shared" si="26"/>
        <v>0</v>
      </c>
      <c r="N99" s="28">
        <f t="shared" si="26"/>
        <v>0</v>
      </c>
      <c r="O99" s="28">
        <f t="shared" si="26"/>
        <v>8.7860460800000002E-3</v>
      </c>
      <c r="P99" s="28">
        <f t="shared" si="26"/>
        <v>9.6823071839999983E-2</v>
      </c>
      <c r="Q99" s="28">
        <f t="shared" si="26"/>
        <v>1.6452252698880012</v>
      </c>
      <c r="R99" s="28">
        <f t="shared" si="26"/>
        <v>1.6807679570399985</v>
      </c>
      <c r="S99" s="28">
        <f t="shared" si="26"/>
        <v>1.7128427029279989</v>
      </c>
      <c r="T99" s="28">
        <f t="shared" si="26"/>
        <v>1.7494218362400002</v>
      </c>
      <c r="U99" s="28">
        <f t="shared" si="26"/>
        <v>1.7863110074879993</v>
      </c>
      <c r="V99" s="28">
        <f t="shared" si="26"/>
        <v>1.8223069640319993</v>
      </c>
      <c r="W99" s="28">
        <f t="shared" si="26"/>
        <v>1.8593573407920003</v>
      </c>
      <c r="X99" s="28">
        <f t="shared" si="26"/>
        <v>1.9018291174080009</v>
      </c>
      <c r="Y99" s="28">
        <f t="shared" si="26"/>
        <v>1.9452195577440012</v>
      </c>
      <c r="Z99" s="28">
        <f t="shared" si="26"/>
        <v>1.0939180963839994</v>
      </c>
      <c r="AA99" s="28">
        <f t="shared" si="26"/>
        <v>1.12838366144</v>
      </c>
      <c r="AB99" s="28">
        <f t="shared" si="26"/>
        <v>1.1631482183999999</v>
      </c>
      <c r="AC99" s="28">
        <f t="shared" si="26"/>
        <v>1.2032796582319998</v>
      </c>
      <c r="AD99" s="28">
        <f t="shared" si="26"/>
        <v>1.2431187681600009</v>
      </c>
      <c r="AE99" s="28">
        <f t="shared" si="26"/>
        <v>1.2846465282559991</v>
      </c>
      <c r="AF99" s="28">
        <f t="shared" si="26"/>
        <v>1.3321544256879991</v>
      </c>
      <c r="AG99" s="28">
        <f t="shared" si="26"/>
        <v>1.3771121099040005</v>
      </c>
      <c r="AH99" s="28">
        <f t="shared" si="26"/>
        <v>1.425247055736</v>
      </c>
      <c r="AI99" s="28">
        <f t="shared" si="26"/>
        <v>1.4766344368000015</v>
      </c>
      <c r="AJ99" s="28">
        <f t="shared" si="26"/>
        <v>1.5295973602160016</v>
      </c>
      <c r="AK99" s="28">
        <f t="shared" si="26"/>
        <v>1.5799141010400011</v>
      </c>
      <c r="AL99" s="28">
        <f t="shared" si="26"/>
        <v>1.6328721155999999</v>
      </c>
      <c r="AM99" s="28">
        <f t="shared" si="26"/>
        <v>1.6875953973119984</v>
      </c>
      <c r="AN99" s="28">
        <f t="shared" si="26"/>
        <v>1.7449665797520002</v>
      </c>
      <c r="AO99" s="28">
        <f t="shared" si="26"/>
        <v>1.8049856629200001</v>
      </c>
      <c r="AP99" s="28">
        <f t="shared" si="26"/>
        <v>1.8676526468159991</v>
      </c>
      <c r="AQ99" s="28">
        <f t="shared" si="26"/>
        <v>1.9312022642879996</v>
      </c>
      <c r="AR99" s="28">
        <f t="shared" si="26"/>
        <v>1.9982824160640007</v>
      </c>
      <c r="AS99" s="28">
        <f t="shared" si="26"/>
        <v>2.0671278349919984</v>
      </c>
      <c r="AT99" s="28">
        <f t="shared" si="26"/>
        <v>2.135090620344001</v>
      </c>
      <c r="AU99" s="28">
        <f t="shared" si="26"/>
        <v>2.2074665735759993</v>
      </c>
    </row>
    <row r="100" spans="2:47">
      <c r="B100" s="27" t="s">
        <v>398</v>
      </c>
      <c r="C100" s="28" t="s">
        <v>512</v>
      </c>
      <c r="D100" s="28">
        <f t="shared" ref="D100:AU100" si="27">+VLOOKUP($B100,Precios,D$85-2014,FALSE)*D62/1000000</f>
        <v>0</v>
      </c>
      <c r="E100" s="28">
        <f t="shared" si="27"/>
        <v>0</v>
      </c>
      <c r="F100" s="28">
        <f t="shared" si="27"/>
        <v>0</v>
      </c>
      <c r="G100" s="28">
        <f t="shared" si="27"/>
        <v>0</v>
      </c>
      <c r="H100" s="28">
        <f t="shared" si="27"/>
        <v>0</v>
      </c>
      <c r="I100" s="28">
        <f t="shared" si="27"/>
        <v>0</v>
      </c>
      <c r="J100" s="28">
        <f t="shared" si="27"/>
        <v>0</v>
      </c>
      <c r="K100" s="28">
        <f t="shared" si="27"/>
        <v>0</v>
      </c>
      <c r="L100" s="28">
        <f t="shared" si="27"/>
        <v>0</v>
      </c>
      <c r="M100" s="28">
        <f t="shared" si="27"/>
        <v>0</v>
      </c>
      <c r="N100" s="28">
        <f t="shared" si="27"/>
        <v>2.8522041886110596E-3</v>
      </c>
      <c r="O100" s="28">
        <f t="shared" si="27"/>
        <v>5.4906939954656321E-2</v>
      </c>
      <c r="P100" s="28">
        <f t="shared" si="27"/>
        <v>1.381516434754076</v>
      </c>
      <c r="Q100" s="28">
        <f t="shared" si="27"/>
        <v>1.3861014586163072</v>
      </c>
      <c r="R100" s="28">
        <f t="shared" si="27"/>
        <v>1.4434134476773401</v>
      </c>
      <c r="S100" s="28">
        <f t="shared" si="27"/>
        <v>1.4928944755390099</v>
      </c>
      <c r="T100" s="28">
        <f t="shared" si="27"/>
        <v>1.541358467801256</v>
      </c>
      <c r="U100" s="28">
        <f t="shared" si="27"/>
        <v>0.89287287466047471</v>
      </c>
      <c r="V100" s="28">
        <f t="shared" si="27"/>
        <v>0.95373727452652945</v>
      </c>
      <c r="W100" s="28">
        <f t="shared" si="27"/>
        <v>1.0126004719268016</v>
      </c>
      <c r="X100" s="28">
        <f t="shared" si="27"/>
        <v>1.0805422306953685</v>
      </c>
      <c r="Y100" s="28">
        <f t="shared" si="27"/>
        <v>1.1627368392157209</v>
      </c>
      <c r="Z100" s="28">
        <f t="shared" si="27"/>
        <v>1.2317370984375073</v>
      </c>
      <c r="AA100" s="28">
        <f t="shared" si="27"/>
        <v>1.312056624326877</v>
      </c>
      <c r="AB100" s="28">
        <f t="shared" si="27"/>
        <v>1.3826140022226603</v>
      </c>
      <c r="AC100" s="28">
        <f t="shared" si="27"/>
        <v>1.4638320461641474</v>
      </c>
      <c r="AD100" s="28">
        <f t="shared" si="27"/>
        <v>1.550423101896119</v>
      </c>
      <c r="AE100" s="28">
        <f t="shared" si="27"/>
        <v>1.6323912778277923</v>
      </c>
      <c r="AF100" s="28">
        <f t="shared" si="27"/>
        <v>1.7346380476957923</v>
      </c>
      <c r="AG100" s="28">
        <f t="shared" si="27"/>
        <v>1.8440033603741333</v>
      </c>
      <c r="AH100" s="28">
        <f t="shared" si="27"/>
        <v>1.9357613892645715</v>
      </c>
      <c r="AI100" s="28">
        <f t="shared" si="27"/>
        <v>2.0299263796708202</v>
      </c>
      <c r="AJ100" s="28">
        <f t="shared" si="27"/>
        <v>2.1482574740837914</v>
      </c>
      <c r="AK100" s="28">
        <f t="shared" si="27"/>
        <v>2.2537207359613363</v>
      </c>
      <c r="AL100" s="28">
        <f t="shared" si="27"/>
        <v>2.362596133833863</v>
      </c>
      <c r="AM100" s="28">
        <f t="shared" si="27"/>
        <v>2.4613616733325139</v>
      </c>
      <c r="AN100" s="28">
        <f t="shared" si="27"/>
        <v>2.5624602570712902</v>
      </c>
      <c r="AO100" s="28">
        <f t="shared" si="27"/>
        <v>2.683778557557821</v>
      </c>
      <c r="AP100" s="28">
        <f t="shared" si="27"/>
        <v>2.791098592603598</v>
      </c>
      <c r="AQ100" s="28">
        <f t="shared" si="27"/>
        <v>2.9201937072238828</v>
      </c>
      <c r="AR100" s="28">
        <f t="shared" si="27"/>
        <v>3.814527332605365</v>
      </c>
      <c r="AS100" s="28">
        <f t="shared" si="27"/>
        <v>3.9335125888517704</v>
      </c>
      <c r="AT100" s="28">
        <f t="shared" si="27"/>
        <v>4.0742729246726812</v>
      </c>
      <c r="AU100" s="28">
        <f t="shared" si="27"/>
        <v>4.1979242693993397</v>
      </c>
    </row>
    <row r="101" spans="2:47">
      <c r="B101" s="27" t="s">
        <v>442</v>
      </c>
      <c r="C101" s="28" t="s">
        <v>512</v>
      </c>
      <c r="D101" s="28">
        <f t="shared" ref="D101:AU101" si="28">+VLOOKUP($B101,Precios,D$85-2014,FALSE)*D63/1000000</f>
        <v>0</v>
      </c>
      <c r="E101" s="28">
        <f t="shared" si="28"/>
        <v>0</v>
      </c>
      <c r="F101" s="28">
        <f t="shared" si="28"/>
        <v>0</v>
      </c>
      <c r="G101" s="28">
        <f t="shared" si="28"/>
        <v>0</v>
      </c>
      <c r="H101" s="28">
        <f t="shared" si="28"/>
        <v>0</v>
      </c>
      <c r="I101" s="28">
        <f t="shared" si="28"/>
        <v>0</v>
      </c>
      <c r="J101" s="28">
        <f t="shared" si="28"/>
        <v>0</v>
      </c>
      <c r="K101" s="28">
        <f t="shared" si="28"/>
        <v>0</v>
      </c>
      <c r="L101" s="28">
        <f t="shared" si="28"/>
        <v>0</v>
      </c>
      <c r="M101" s="28">
        <f t="shared" si="28"/>
        <v>0</v>
      </c>
      <c r="N101" s="28">
        <f t="shared" si="28"/>
        <v>0</v>
      </c>
      <c r="O101" s="28">
        <f t="shared" si="28"/>
        <v>0</v>
      </c>
      <c r="P101" s="28">
        <f t="shared" si="28"/>
        <v>0</v>
      </c>
      <c r="Q101" s="28">
        <f t="shared" si="28"/>
        <v>0</v>
      </c>
      <c r="R101" s="28">
        <f t="shared" si="28"/>
        <v>0</v>
      </c>
      <c r="S101" s="28">
        <f t="shared" si="28"/>
        <v>0</v>
      </c>
      <c r="T101" s="28">
        <f t="shared" si="28"/>
        <v>0</v>
      </c>
      <c r="U101" s="28">
        <f t="shared" si="28"/>
        <v>0</v>
      </c>
      <c r="V101" s="28">
        <f t="shared" si="28"/>
        <v>0</v>
      </c>
      <c r="W101" s="28">
        <f t="shared" si="28"/>
        <v>0</v>
      </c>
      <c r="X101" s="28">
        <f t="shared" si="28"/>
        <v>0</v>
      </c>
      <c r="Y101" s="28">
        <f t="shared" si="28"/>
        <v>0</v>
      </c>
      <c r="Z101" s="28">
        <f t="shared" si="28"/>
        <v>0</v>
      </c>
      <c r="AA101" s="28">
        <f t="shared" si="28"/>
        <v>0</v>
      </c>
      <c r="AB101" s="28">
        <f t="shared" si="28"/>
        <v>0</v>
      </c>
      <c r="AC101" s="28">
        <f t="shared" si="28"/>
        <v>0</v>
      </c>
      <c r="AD101" s="28">
        <f t="shared" si="28"/>
        <v>0</v>
      </c>
      <c r="AE101" s="28">
        <f t="shared" si="28"/>
        <v>0</v>
      </c>
      <c r="AF101" s="28">
        <f t="shared" si="28"/>
        <v>0</v>
      </c>
      <c r="AG101" s="28">
        <f t="shared" si="28"/>
        <v>0</v>
      </c>
      <c r="AH101" s="28">
        <f t="shared" si="28"/>
        <v>0</v>
      </c>
      <c r="AI101" s="28">
        <f t="shared" si="28"/>
        <v>0</v>
      </c>
      <c r="AJ101" s="28">
        <f t="shared" si="28"/>
        <v>0</v>
      </c>
      <c r="AK101" s="28">
        <f t="shared" si="28"/>
        <v>0</v>
      </c>
      <c r="AL101" s="28">
        <f t="shared" si="28"/>
        <v>0</v>
      </c>
      <c r="AM101" s="28">
        <f t="shared" si="28"/>
        <v>0</v>
      </c>
      <c r="AN101" s="28">
        <f t="shared" si="28"/>
        <v>0</v>
      </c>
      <c r="AO101" s="28">
        <f t="shared" si="28"/>
        <v>0</v>
      </c>
      <c r="AP101" s="28">
        <f t="shared" si="28"/>
        <v>0</v>
      </c>
      <c r="AQ101" s="28">
        <f t="shared" si="28"/>
        <v>0</v>
      </c>
      <c r="AR101" s="28">
        <f t="shared" si="28"/>
        <v>0</v>
      </c>
      <c r="AS101" s="28">
        <f t="shared" si="28"/>
        <v>0</v>
      </c>
      <c r="AT101" s="28">
        <f t="shared" si="28"/>
        <v>0</v>
      </c>
      <c r="AU101" s="28">
        <f t="shared" si="28"/>
        <v>0</v>
      </c>
    </row>
    <row r="102" spans="2:47">
      <c r="B102" s="27" t="s">
        <v>443</v>
      </c>
      <c r="C102" s="28" t="s">
        <v>512</v>
      </c>
      <c r="D102" s="28">
        <f t="shared" ref="D102:AU102" si="29">+VLOOKUP($B102,Precios,D$85-2014,FALSE)*D64/1000000</f>
        <v>0</v>
      </c>
      <c r="E102" s="28">
        <f t="shared" si="29"/>
        <v>0</v>
      </c>
      <c r="F102" s="28">
        <f t="shared" si="29"/>
        <v>0</v>
      </c>
      <c r="G102" s="28">
        <f t="shared" si="29"/>
        <v>0</v>
      </c>
      <c r="H102" s="28">
        <f t="shared" si="29"/>
        <v>0</v>
      </c>
      <c r="I102" s="28">
        <f t="shared" si="29"/>
        <v>0</v>
      </c>
      <c r="J102" s="28">
        <f t="shared" si="29"/>
        <v>0</v>
      </c>
      <c r="K102" s="28">
        <f t="shared" si="29"/>
        <v>0</v>
      </c>
      <c r="L102" s="28">
        <f t="shared" si="29"/>
        <v>0</v>
      </c>
      <c r="M102" s="28">
        <f t="shared" si="29"/>
        <v>0</v>
      </c>
      <c r="N102" s="28">
        <f t="shared" si="29"/>
        <v>0</v>
      </c>
      <c r="O102" s="28">
        <f t="shared" si="29"/>
        <v>0</v>
      </c>
      <c r="P102" s="28">
        <f t="shared" si="29"/>
        <v>0</v>
      </c>
      <c r="Q102" s="28">
        <f t="shared" si="29"/>
        <v>0</v>
      </c>
      <c r="R102" s="28">
        <f t="shared" si="29"/>
        <v>0</v>
      </c>
      <c r="S102" s="28">
        <f t="shared" si="29"/>
        <v>0</v>
      </c>
      <c r="T102" s="28">
        <f t="shared" si="29"/>
        <v>0</v>
      </c>
      <c r="U102" s="28">
        <f t="shared" si="29"/>
        <v>0</v>
      </c>
      <c r="V102" s="28">
        <f t="shared" si="29"/>
        <v>0</v>
      </c>
      <c r="W102" s="28">
        <f t="shared" si="29"/>
        <v>0</v>
      </c>
      <c r="X102" s="28">
        <f t="shared" si="29"/>
        <v>0</v>
      </c>
      <c r="Y102" s="28">
        <f t="shared" si="29"/>
        <v>0</v>
      </c>
      <c r="Z102" s="28">
        <f t="shared" si="29"/>
        <v>0</v>
      </c>
      <c r="AA102" s="28">
        <f t="shared" si="29"/>
        <v>0</v>
      </c>
      <c r="AB102" s="28">
        <f t="shared" si="29"/>
        <v>0</v>
      </c>
      <c r="AC102" s="28">
        <f t="shared" si="29"/>
        <v>0</v>
      </c>
      <c r="AD102" s="28">
        <f t="shared" si="29"/>
        <v>0</v>
      </c>
      <c r="AE102" s="28">
        <f t="shared" si="29"/>
        <v>0</v>
      </c>
      <c r="AF102" s="28">
        <f t="shared" si="29"/>
        <v>0</v>
      </c>
      <c r="AG102" s="28">
        <f t="shared" si="29"/>
        <v>0</v>
      </c>
      <c r="AH102" s="28">
        <f t="shared" si="29"/>
        <v>0</v>
      </c>
      <c r="AI102" s="28">
        <f t="shared" si="29"/>
        <v>0</v>
      </c>
      <c r="AJ102" s="28">
        <f t="shared" si="29"/>
        <v>0</v>
      </c>
      <c r="AK102" s="28">
        <f t="shared" si="29"/>
        <v>0</v>
      </c>
      <c r="AL102" s="28">
        <f t="shared" si="29"/>
        <v>0</v>
      </c>
      <c r="AM102" s="28">
        <f t="shared" si="29"/>
        <v>0</v>
      </c>
      <c r="AN102" s="28">
        <f t="shared" si="29"/>
        <v>0</v>
      </c>
      <c r="AO102" s="28">
        <f t="shared" si="29"/>
        <v>0</v>
      </c>
      <c r="AP102" s="28">
        <f t="shared" si="29"/>
        <v>0</v>
      </c>
      <c r="AQ102" s="28">
        <f t="shared" si="29"/>
        <v>0</v>
      </c>
      <c r="AR102" s="28">
        <f t="shared" si="29"/>
        <v>0</v>
      </c>
      <c r="AS102" s="28">
        <f t="shared" si="29"/>
        <v>0</v>
      </c>
      <c r="AT102" s="28">
        <f t="shared" si="29"/>
        <v>0</v>
      </c>
      <c r="AU102" s="28">
        <f t="shared" si="29"/>
        <v>0</v>
      </c>
    </row>
    <row r="103" spans="2:47">
      <c r="B103" s="27" t="s">
        <v>444</v>
      </c>
      <c r="C103" s="28" t="s">
        <v>512</v>
      </c>
      <c r="D103" s="28">
        <f t="shared" ref="D103:AU103" si="30">+VLOOKUP($B103,Precios,D$85-2014,FALSE)*D65/1000000</f>
        <v>0</v>
      </c>
      <c r="E103" s="28">
        <f t="shared" si="30"/>
        <v>0</v>
      </c>
      <c r="F103" s="28">
        <f t="shared" si="30"/>
        <v>0</v>
      </c>
      <c r="G103" s="28">
        <f t="shared" si="30"/>
        <v>0</v>
      </c>
      <c r="H103" s="28">
        <f t="shared" si="30"/>
        <v>0</v>
      </c>
      <c r="I103" s="28">
        <f t="shared" si="30"/>
        <v>0</v>
      </c>
      <c r="J103" s="28">
        <f t="shared" si="30"/>
        <v>0</v>
      </c>
      <c r="K103" s="28">
        <f t="shared" si="30"/>
        <v>0</v>
      </c>
      <c r="L103" s="28">
        <f t="shared" si="30"/>
        <v>0</v>
      </c>
      <c r="M103" s="28">
        <f t="shared" si="30"/>
        <v>0</v>
      </c>
      <c r="N103" s="28">
        <f t="shared" si="30"/>
        <v>0</v>
      </c>
      <c r="O103" s="28">
        <f t="shared" si="30"/>
        <v>0</v>
      </c>
      <c r="P103" s="28">
        <f t="shared" si="30"/>
        <v>0</v>
      </c>
      <c r="Q103" s="28">
        <f t="shared" si="30"/>
        <v>0</v>
      </c>
      <c r="R103" s="28">
        <f t="shared" si="30"/>
        <v>0</v>
      </c>
      <c r="S103" s="28">
        <f t="shared" si="30"/>
        <v>0</v>
      </c>
      <c r="T103" s="28">
        <f t="shared" si="30"/>
        <v>0</v>
      </c>
      <c r="U103" s="28">
        <f t="shared" si="30"/>
        <v>0</v>
      </c>
      <c r="V103" s="28">
        <f t="shared" si="30"/>
        <v>0</v>
      </c>
      <c r="W103" s="28">
        <f t="shared" si="30"/>
        <v>0</v>
      </c>
      <c r="X103" s="28">
        <f t="shared" si="30"/>
        <v>0</v>
      </c>
      <c r="Y103" s="28">
        <f t="shared" si="30"/>
        <v>0</v>
      </c>
      <c r="Z103" s="28">
        <f t="shared" si="30"/>
        <v>0</v>
      </c>
      <c r="AA103" s="28">
        <f t="shared" si="30"/>
        <v>0</v>
      </c>
      <c r="AB103" s="28">
        <f t="shared" si="30"/>
        <v>0</v>
      </c>
      <c r="AC103" s="28">
        <f t="shared" si="30"/>
        <v>0</v>
      </c>
      <c r="AD103" s="28">
        <f t="shared" si="30"/>
        <v>0</v>
      </c>
      <c r="AE103" s="28">
        <f t="shared" si="30"/>
        <v>0</v>
      </c>
      <c r="AF103" s="28">
        <f t="shared" si="30"/>
        <v>0</v>
      </c>
      <c r="AG103" s="28">
        <f t="shared" si="30"/>
        <v>0</v>
      </c>
      <c r="AH103" s="28">
        <f t="shared" si="30"/>
        <v>0</v>
      </c>
      <c r="AI103" s="28">
        <f t="shared" si="30"/>
        <v>0</v>
      </c>
      <c r="AJ103" s="28">
        <f t="shared" si="30"/>
        <v>0</v>
      </c>
      <c r="AK103" s="28">
        <f t="shared" si="30"/>
        <v>0</v>
      </c>
      <c r="AL103" s="28">
        <f t="shared" si="30"/>
        <v>0</v>
      </c>
      <c r="AM103" s="28">
        <f t="shared" si="30"/>
        <v>0</v>
      </c>
      <c r="AN103" s="28">
        <f t="shared" si="30"/>
        <v>0</v>
      </c>
      <c r="AO103" s="28">
        <f t="shared" si="30"/>
        <v>0</v>
      </c>
      <c r="AP103" s="28">
        <f t="shared" si="30"/>
        <v>0</v>
      </c>
      <c r="AQ103" s="28">
        <f t="shared" si="30"/>
        <v>0</v>
      </c>
      <c r="AR103" s="28">
        <f t="shared" si="30"/>
        <v>0</v>
      </c>
      <c r="AS103" s="28">
        <f t="shared" si="30"/>
        <v>0</v>
      </c>
      <c r="AT103" s="28">
        <f t="shared" si="30"/>
        <v>0</v>
      </c>
      <c r="AU103" s="28">
        <f t="shared" si="30"/>
        <v>0</v>
      </c>
    </row>
    <row r="104" spans="2:47">
      <c r="B104" s="27" t="s">
        <v>445</v>
      </c>
      <c r="C104" s="28" t="s">
        <v>512</v>
      </c>
      <c r="D104" s="28">
        <f t="shared" ref="D104:AU104" si="31">+VLOOKUP($B104,Precios,D$85-2014,FALSE)*D66/1000000</f>
        <v>0</v>
      </c>
      <c r="E104" s="28">
        <f t="shared" si="31"/>
        <v>0</v>
      </c>
      <c r="F104" s="28">
        <f t="shared" si="31"/>
        <v>0</v>
      </c>
      <c r="G104" s="28">
        <f t="shared" si="31"/>
        <v>0</v>
      </c>
      <c r="H104" s="28">
        <f t="shared" si="31"/>
        <v>0</v>
      </c>
      <c r="I104" s="28">
        <f t="shared" si="31"/>
        <v>0</v>
      </c>
      <c r="J104" s="28">
        <f t="shared" si="31"/>
        <v>0</v>
      </c>
      <c r="K104" s="28">
        <f t="shared" si="31"/>
        <v>0</v>
      </c>
      <c r="L104" s="28">
        <f t="shared" si="31"/>
        <v>0</v>
      </c>
      <c r="M104" s="28">
        <f t="shared" si="31"/>
        <v>0</v>
      </c>
      <c r="N104" s="28">
        <f t="shared" si="31"/>
        <v>0</v>
      </c>
      <c r="O104" s="28">
        <f t="shared" si="31"/>
        <v>0</v>
      </c>
      <c r="P104" s="28">
        <f t="shared" si="31"/>
        <v>0</v>
      </c>
      <c r="Q104" s="28">
        <f t="shared" si="31"/>
        <v>0</v>
      </c>
      <c r="R104" s="28">
        <f t="shared" si="31"/>
        <v>0</v>
      </c>
      <c r="S104" s="28">
        <f t="shared" si="31"/>
        <v>0</v>
      </c>
      <c r="T104" s="28">
        <f t="shared" si="31"/>
        <v>0</v>
      </c>
      <c r="U104" s="28">
        <f t="shared" si="31"/>
        <v>0</v>
      </c>
      <c r="V104" s="28">
        <f t="shared" si="31"/>
        <v>0</v>
      </c>
      <c r="W104" s="28">
        <f t="shared" si="31"/>
        <v>0</v>
      </c>
      <c r="X104" s="28">
        <f t="shared" si="31"/>
        <v>0</v>
      </c>
      <c r="Y104" s="28">
        <f t="shared" si="31"/>
        <v>0</v>
      </c>
      <c r="Z104" s="28">
        <f t="shared" si="31"/>
        <v>0</v>
      </c>
      <c r="AA104" s="28">
        <f t="shared" si="31"/>
        <v>0</v>
      </c>
      <c r="AB104" s="28">
        <f t="shared" si="31"/>
        <v>0</v>
      </c>
      <c r="AC104" s="28">
        <f t="shared" si="31"/>
        <v>0</v>
      </c>
      <c r="AD104" s="28">
        <f t="shared" si="31"/>
        <v>0</v>
      </c>
      <c r="AE104" s="28">
        <f t="shared" si="31"/>
        <v>0</v>
      </c>
      <c r="AF104" s="28">
        <f t="shared" si="31"/>
        <v>0</v>
      </c>
      <c r="AG104" s="28">
        <f t="shared" si="31"/>
        <v>0</v>
      </c>
      <c r="AH104" s="28">
        <f t="shared" si="31"/>
        <v>0</v>
      </c>
      <c r="AI104" s="28">
        <f t="shared" si="31"/>
        <v>0</v>
      </c>
      <c r="AJ104" s="28">
        <f t="shared" si="31"/>
        <v>0</v>
      </c>
      <c r="AK104" s="28">
        <f t="shared" si="31"/>
        <v>0</v>
      </c>
      <c r="AL104" s="28">
        <f t="shared" si="31"/>
        <v>0</v>
      </c>
      <c r="AM104" s="28">
        <f t="shared" si="31"/>
        <v>0</v>
      </c>
      <c r="AN104" s="28">
        <f t="shared" si="31"/>
        <v>0</v>
      </c>
      <c r="AO104" s="28">
        <f t="shared" si="31"/>
        <v>0</v>
      </c>
      <c r="AP104" s="28">
        <f t="shared" si="31"/>
        <v>0</v>
      </c>
      <c r="AQ104" s="28">
        <f t="shared" si="31"/>
        <v>0</v>
      </c>
      <c r="AR104" s="28">
        <f t="shared" si="31"/>
        <v>0</v>
      </c>
      <c r="AS104" s="28">
        <f t="shared" si="31"/>
        <v>0</v>
      </c>
      <c r="AT104" s="28">
        <f t="shared" si="31"/>
        <v>0</v>
      </c>
      <c r="AU104" s="28">
        <f t="shared" si="31"/>
        <v>0</v>
      </c>
    </row>
    <row r="105" spans="2:47">
      <c r="B105" s="27" t="s">
        <v>446</v>
      </c>
      <c r="C105" s="28" t="s">
        <v>512</v>
      </c>
      <c r="D105" s="28">
        <f t="shared" ref="D105:AU105" si="32">+VLOOKUP($B105,Precios,D$85-2014,FALSE)*D67/1000000</f>
        <v>0</v>
      </c>
      <c r="E105" s="28">
        <f t="shared" si="32"/>
        <v>0</v>
      </c>
      <c r="F105" s="28">
        <f t="shared" si="32"/>
        <v>0</v>
      </c>
      <c r="G105" s="28">
        <f t="shared" si="32"/>
        <v>0</v>
      </c>
      <c r="H105" s="28">
        <f t="shared" si="32"/>
        <v>0</v>
      </c>
      <c r="I105" s="28">
        <f t="shared" si="32"/>
        <v>0</v>
      </c>
      <c r="J105" s="28">
        <f t="shared" si="32"/>
        <v>0</v>
      </c>
      <c r="K105" s="28">
        <f t="shared" si="32"/>
        <v>0</v>
      </c>
      <c r="L105" s="28">
        <f t="shared" si="32"/>
        <v>0</v>
      </c>
      <c r="M105" s="28">
        <f t="shared" si="32"/>
        <v>0</v>
      </c>
      <c r="N105" s="28">
        <f t="shared" si="32"/>
        <v>0</v>
      </c>
      <c r="O105" s="28">
        <f t="shared" si="32"/>
        <v>0</v>
      </c>
      <c r="P105" s="28">
        <f t="shared" si="32"/>
        <v>0</v>
      </c>
      <c r="Q105" s="28">
        <f t="shared" si="32"/>
        <v>0</v>
      </c>
      <c r="R105" s="28">
        <f t="shared" si="32"/>
        <v>0</v>
      </c>
      <c r="S105" s="28">
        <f t="shared" si="32"/>
        <v>0</v>
      </c>
      <c r="T105" s="28">
        <f t="shared" si="32"/>
        <v>0</v>
      </c>
      <c r="U105" s="28">
        <f t="shared" si="32"/>
        <v>0</v>
      </c>
      <c r="V105" s="28">
        <f t="shared" si="32"/>
        <v>0</v>
      </c>
      <c r="W105" s="28">
        <f t="shared" si="32"/>
        <v>0</v>
      </c>
      <c r="X105" s="28">
        <f t="shared" si="32"/>
        <v>0</v>
      </c>
      <c r="Y105" s="28">
        <f t="shared" si="32"/>
        <v>0</v>
      </c>
      <c r="Z105" s="28">
        <f t="shared" si="32"/>
        <v>0</v>
      </c>
      <c r="AA105" s="28">
        <f t="shared" si="32"/>
        <v>0</v>
      </c>
      <c r="AB105" s="28">
        <f t="shared" si="32"/>
        <v>0</v>
      </c>
      <c r="AC105" s="28">
        <f t="shared" si="32"/>
        <v>0</v>
      </c>
      <c r="AD105" s="28">
        <f t="shared" si="32"/>
        <v>0</v>
      </c>
      <c r="AE105" s="28">
        <f t="shared" si="32"/>
        <v>0</v>
      </c>
      <c r="AF105" s="28">
        <f t="shared" si="32"/>
        <v>0</v>
      </c>
      <c r="AG105" s="28">
        <f t="shared" si="32"/>
        <v>0</v>
      </c>
      <c r="AH105" s="28">
        <f t="shared" si="32"/>
        <v>0</v>
      </c>
      <c r="AI105" s="28">
        <f t="shared" si="32"/>
        <v>0</v>
      </c>
      <c r="AJ105" s="28">
        <f t="shared" si="32"/>
        <v>0</v>
      </c>
      <c r="AK105" s="28">
        <f t="shared" si="32"/>
        <v>0</v>
      </c>
      <c r="AL105" s="28">
        <f t="shared" si="32"/>
        <v>0</v>
      </c>
      <c r="AM105" s="28">
        <f t="shared" si="32"/>
        <v>0</v>
      </c>
      <c r="AN105" s="28">
        <f t="shared" si="32"/>
        <v>0</v>
      </c>
      <c r="AO105" s="28">
        <f t="shared" si="32"/>
        <v>0</v>
      </c>
      <c r="AP105" s="28">
        <f t="shared" si="32"/>
        <v>0</v>
      </c>
      <c r="AQ105" s="28">
        <f t="shared" si="32"/>
        <v>0</v>
      </c>
      <c r="AR105" s="28">
        <f t="shared" si="32"/>
        <v>0</v>
      </c>
      <c r="AS105" s="28">
        <f t="shared" si="32"/>
        <v>0</v>
      </c>
      <c r="AT105" s="28">
        <f t="shared" si="32"/>
        <v>0</v>
      </c>
      <c r="AU105" s="28">
        <f t="shared" si="32"/>
        <v>0</v>
      </c>
    </row>
    <row r="106" spans="2:47" s="48" customFormat="1">
      <c r="B106" s="27" t="s">
        <v>501</v>
      </c>
      <c r="C106" s="28" t="s">
        <v>512</v>
      </c>
      <c r="D106" s="30">
        <f>SUM(D86:D105)</f>
        <v>0</v>
      </c>
      <c r="E106" s="30">
        <f t="shared" ref="E106:AU106" si="33">SUM(E86:E105)</f>
        <v>0</v>
      </c>
      <c r="F106" s="30">
        <f t="shared" si="33"/>
        <v>0</v>
      </c>
      <c r="G106" s="30">
        <f t="shared" si="33"/>
        <v>0</v>
      </c>
      <c r="H106" s="30">
        <f t="shared" si="33"/>
        <v>0</v>
      </c>
      <c r="I106" s="30">
        <f t="shared" si="33"/>
        <v>0</v>
      </c>
      <c r="J106" s="30">
        <f t="shared" si="33"/>
        <v>0</v>
      </c>
      <c r="K106" s="30">
        <f t="shared" si="33"/>
        <v>0</v>
      </c>
      <c r="L106" s="30">
        <f t="shared" si="33"/>
        <v>0</v>
      </c>
      <c r="M106" s="30">
        <f t="shared" si="33"/>
        <v>5.3372814485501976E-2</v>
      </c>
      <c r="N106" s="30">
        <f t="shared" si="33"/>
        <v>1.0681904457708435</v>
      </c>
      <c r="O106" s="30">
        <f t="shared" si="33"/>
        <v>21.050633307087214</v>
      </c>
      <c r="P106" s="30">
        <f t="shared" si="33"/>
        <v>249.07451987517533</v>
      </c>
      <c r="Q106" s="30">
        <f t="shared" si="33"/>
        <v>319.42298106176349</v>
      </c>
      <c r="R106" s="30">
        <f t="shared" si="33"/>
        <v>343.08215520741891</v>
      </c>
      <c r="S106" s="30">
        <f t="shared" si="33"/>
        <v>369.75048890248388</v>
      </c>
      <c r="T106" s="30">
        <f t="shared" si="33"/>
        <v>396.8027386346705</v>
      </c>
      <c r="U106" s="30">
        <f t="shared" si="33"/>
        <v>423.65587576867949</v>
      </c>
      <c r="V106" s="30">
        <f t="shared" si="33"/>
        <v>454.89639537390804</v>
      </c>
      <c r="W106" s="30">
        <f t="shared" si="33"/>
        <v>482.63433497732638</v>
      </c>
      <c r="X106" s="30">
        <f t="shared" si="33"/>
        <v>507.52306507869139</v>
      </c>
      <c r="Y106" s="30">
        <f t="shared" si="33"/>
        <v>540.61485113060041</v>
      </c>
      <c r="Z106" s="30">
        <f t="shared" si="33"/>
        <v>576.11238378242058</v>
      </c>
      <c r="AA106" s="30">
        <f t="shared" si="33"/>
        <v>617.71348122875349</v>
      </c>
      <c r="AB106" s="30">
        <f t="shared" si="33"/>
        <v>639.92937618604969</v>
      </c>
      <c r="AC106" s="30">
        <f t="shared" si="33"/>
        <v>692.2931264713369</v>
      </c>
      <c r="AD106" s="30">
        <f t="shared" si="33"/>
        <v>730.59903306143826</v>
      </c>
      <c r="AE106" s="30">
        <f t="shared" si="33"/>
        <v>776.16668988270567</v>
      </c>
      <c r="AF106" s="30">
        <f t="shared" si="33"/>
        <v>806.99692869171599</v>
      </c>
      <c r="AG106" s="30">
        <f t="shared" si="33"/>
        <v>852.73537992656088</v>
      </c>
      <c r="AH106" s="30">
        <f t="shared" si="33"/>
        <v>900.4960453303695</v>
      </c>
      <c r="AI106" s="30">
        <f t="shared" si="33"/>
        <v>948.93416003106233</v>
      </c>
      <c r="AJ106" s="30">
        <f t="shared" si="33"/>
        <v>1020.1443799507058</v>
      </c>
      <c r="AK106" s="30">
        <f t="shared" si="33"/>
        <v>1066.8696992233881</v>
      </c>
      <c r="AL106" s="30">
        <f t="shared" si="33"/>
        <v>1110.8658268347806</v>
      </c>
      <c r="AM106" s="30">
        <f t="shared" si="33"/>
        <v>1173.6651905464175</v>
      </c>
      <c r="AN106" s="30">
        <f t="shared" si="33"/>
        <v>1223.0486089617762</v>
      </c>
      <c r="AO106" s="30">
        <f t="shared" si="33"/>
        <v>1264.3218597312866</v>
      </c>
      <c r="AP106" s="30">
        <f t="shared" si="33"/>
        <v>1312.4901008149864</v>
      </c>
      <c r="AQ106" s="30">
        <f t="shared" si="33"/>
        <v>1362.4686734383331</v>
      </c>
      <c r="AR106" s="30">
        <f t="shared" si="33"/>
        <v>1414.2558163849567</v>
      </c>
      <c r="AS106" s="30">
        <f t="shared" si="33"/>
        <v>1476.1755287444403</v>
      </c>
      <c r="AT106" s="30">
        <f t="shared" si="33"/>
        <v>1503.8216529769268</v>
      </c>
      <c r="AU106" s="30">
        <f t="shared" si="33"/>
        <v>1573.351096333703</v>
      </c>
    </row>
    <row r="108" spans="2:47">
      <c r="B108" s="24" t="s">
        <v>513</v>
      </c>
      <c r="C108" s="30" t="s">
        <v>512</v>
      </c>
      <c r="D108" s="30">
        <f>+NPV(Td,G106:AK106)</f>
        <v>3871.2614299942138</v>
      </c>
      <c r="E108" s="30">
        <f>+NPV(Td,K106:Q106)</f>
        <v>404.64341146072059</v>
      </c>
    </row>
    <row r="110" spans="2:47">
      <c r="C110" s="25" t="s">
        <v>422</v>
      </c>
      <c r="D110" s="25">
        <v>2017</v>
      </c>
      <c r="E110" s="25">
        <v>2018</v>
      </c>
      <c r="F110" s="25">
        <v>2019</v>
      </c>
      <c r="G110" s="25">
        <v>2020</v>
      </c>
      <c r="H110" s="25">
        <v>2021</v>
      </c>
      <c r="I110" s="25">
        <v>2022</v>
      </c>
      <c r="J110" s="25">
        <v>2023</v>
      </c>
      <c r="K110" s="25">
        <v>2024</v>
      </c>
      <c r="L110" s="25">
        <v>2025</v>
      </c>
      <c r="M110" s="25">
        <v>2026</v>
      </c>
      <c r="N110" s="25">
        <v>2027</v>
      </c>
      <c r="O110" s="25">
        <v>2028</v>
      </c>
      <c r="P110" s="25">
        <v>2029</v>
      </c>
      <c r="Q110" s="25">
        <v>2030</v>
      </c>
      <c r="R110" s="25">
        <v>2031</v>
      </c>
      <c r="S110" s="25">
        <v>2032</v>
      </c>
      <c r="T110" s="25">
        <v>2033</v>
      </c>
      <c r="U110" s="25">
        <v>2034</v>
      </c>
      <c r="V110" s="25">
        <v>2035</v>
      </c>
      <c r="W110" s="25">
        <v>2036</v>
      </c>
      <c r="X110" s="25">
        <v>2037</v>
      </c>
      <c r="Y110" s="25">
        <v>2038</v>
      </c>
      <c r="Z110" s="25">
        <v>2039</v>
      </c>
      <c r="AA110" s="25">
        <v>2040</v>
      </c>
      <c r="AB110" s="25">
        <v>2041</v>
      </c>
      <c r="AC110" s="25">
        <v>2042</v>
      </c>
      <c r="AD110" s="25">
        <v>2043</v>
      </c>
      <c r="AE110" s="25">
        <v>2044</v>
      </c>
      <c r="AF110" s="25">
        <v>2045</v>
      </c>
      <c r="AG110" s="25">
        <v>2046</v>
      </c>
      <c r="AH110" s="25">
        <v>2047</v>
      </c>
      <c r="AI110" s="25">
        <v>2048</v>
      </c>
      <c r="AJ110" s="25">
        <v>2049</v>
      </c>
      <c r="AK110" s="25">
        <v>2050</v>
      </c>
      <c r="AL110" s="25">
        <v>2051</v>
      </c>
      <c r="AM110" s="25">
        <v>2052</v>
      </c>
      <c r="AN110" s="25">
        <v>2053</v>
      </c>
      <c r="AO110" s="25">
        <v>2054</v>
      </c>
      <c r="AP110" s="25">
        <v>2055</v>
      </c>
      <c r="AQ110" s="25">
        <v>2056</v>
      </c>
      <c r="AR110" s="25">
        <v>2057</v>
      </c>
      <c r="AS110" s="25">
        <v>2058</v>
      </c>
      <c r="AT110" s="25">
        <v>2059</v>
      </c>
      <c r="AU110" s="25">
        <v>2060</v>
      </c>
    </row>
    <row r="111" spans="2:47">
      <c r="B111" s="27" t="s">
        <v>690</v>
      </c>
      <c r="C111" s="28" t="s">
        <v>498</v>
      </c>
      <c r="D111" s="28"/>
      <c r="E111" s="28">
        <f>+E36</f>
        <v>0</v>
      </c>
      <c r="F111" s="28">
        <f t="shared" ref="F111:AU111" si="34">+F36</f>
        <v>0</v>
      </c>
      <c r="G111" s="28">
        <f t="shared" si="34"/>
        <v>0</v>
      </c>
      <c r="H111" s="28">
        <f t="shared" si="34"/>
        <v>0</v>
      </c>
      <c r="I111" s="28">
        <f t="shared" si="34"/>
        <v>0</v>
      </c>
      <c r="J111" s="28">
        <f t="shared" si="34"/>
        <v>0</v>
      </c>
      <c r="K111" s="28">
        <f t="shared" si="34"/>
        <v>0</v>
      </c>
      <c r="L111" s="28">
        <f t="shared" si="34"/>
        <v>0</v>
      </c>
      <c r="M111" s="28">
        <f t="shared" si="34"/>
        <v>0.2</v>
      </c>
      <c r="N111" s="28">
        <f t="shared" si="34"/>
        <v>5.7</v>
      </c>
      <c r="O111" s="28">
        <f t="shared" si="34"/>
        <v>75.600000000000009</v>
      </c>
      <c r="P111" s="28">
        <f t="shared" si="34"/>
        <v>1310.3</v>
      </c>
      <c r="Q111" s="28">
        <f t="shared" si="34"/>
        <v>2009.3</v>
      </c>
      <c r="R111" s="28">
        <f t="shared" si="34"/>
        <v>2086.8000000000002</v>
      </c>
      <c r="S111" s="28">
        <f t="shared" si="34"/>
        <v>2260.5</v>
      </c>
      <c r="T111" s="28">
        <f t="shared" si="34"/>
        <v>2345.5</v>
      </c>
      <c r="U111" s="28">
        <f t="shared" si="34"/>
        <v>2424.5</v>
      </c>
      <c r="V111" s="28">
        <f t="shared" si="34"/>
        <v>2616</v>
      </c>
      <c r="W111" s="28">
        <f t="shared" si="34"/>
        <v>2710.4</v>
      </c>
      <c r="X111" s="28">
        <f t="shared" si="34"/>
        <v>2798.6</v>
      </c>
      <c r="Y111" s="28">
        <f t="shared" si="34"/>
        <v>3002.8</v>
      </c>
      <c r="Z111" s="28">
        <f t="shared" si="34"/>
        <v>3108.9</v>
      </c>
      <c r="AA111" s="28">
        <f t="shared" si="34"/>
        <v>3208.8</v>
      </c>
      <c r="AB111" s="28">
        <f t="shared" si="34"/>
        <v>3419.2</v>
      </c>
      <c r="AC111" s="28">
        <f t="shared" si="34"/>
        <v>3524.2</v>
      </c>
      <c r="AD111" s="28">
        <f t="shared" si="34"/>
        <v>3742.2</v>
      </c>
      <c r="AE111" s="28">
        <f t="shared" si="34"/>
        <v>3869.1</v>
      </c>
      <c r="AF111" s="28">
        <f t="shared" si="34"/>
        <v>4082.6</v>
      </c>
      <c r="AG111" s="28">
        <f t="shared" si="34"/>
        <v>4218.8999999999996</v>
      </c>
      <c r="AH111" s="28">
        <f t="shared" si="34"/>
        <v>4460</v>
      </c>
      <c r="AI111" s="28">
        <f t="shared" si="34"/>
        <v>4605.1000000000004</v>
      </c>
      <c r="AJ111" s="28">
        <f t="shared" si="34"/>
        <v>4831.2999999999993</v>
      </c>
      <c r="AK111" s="28">
        <f t="shared" si="34"/>
        <v>4976.1000000000004</v>
      </c>
      <c r="AL111" s="28">
        <f t="shared" si="34"/>
        <v>5232.6000000000004</v>
      </c>
      <c r="AM111" s="28">
        <f t="shared" si="34"/>
        <v>5388.4000000000005</v>
      </c>
      <c r="AN111" s="28">
        <f t="shared" si="34"/>
        <v>5653.4999999999991</v>
      </c>
      <c r="AO111" s="28">
        <f t="shared" si="34"/>
        <v>5794.9000000000005</v>
      </c>
      <c r="AP111" s="28">
        <f t="shared" si="34"/>
        <v>6071.2000000000007</v>
      </c>
      <c r="AQ111" s="28">
        <f t="shared" si="34"/>
        <v>6250.8</v>
      </c>
      <c r="AR111" s="28">
        <f t="shared" si="34"/>
        <v>6535.5999999999995</v>
      </c>
      <c r="AS111" s="28">
        <f t="shared" si="34"/>
        <v>6828.6999999999989</v>
      </c>
      <c r="AT111" s="28">
        <f t="shared" si="34"/>
        <v>6995.6</v>
      </c>
      <c r="AU111" s="28">
        <f t="shared" si="34"/>
        <v>7290.5000000000009</v>
      </c>
    </row>
    <row r="112" spans="2:47">
      <c r="B112" s="27" t="s">
        <v>691</v>
      </c>
      <c r="C112" s="28" t="s">
        <v>498</v>
      </c>
      <c r="D112" s="28">
        <v>0</v>
      </c>
      <c r="E112" s="28">
        <f>+IF(E111-D111&lt;0,0,E111-D111)</f>
        <v>0</v>
      </c>
      <c r="F112" s="28">
        <f t="shared" ref="F112:AU112" si="35">+IF(F111-E111&lt;0,0,F111-E111)</f>
        <v>0</v>
      </c>
      <c r="G112" s="28">
        <f t="shared" si="35"/>
        <v>0</v>
      </c>
      <c r="H112" s="28">
        <f t="shared" si="35"/>
        <v>0</v>
      </c>
      <c r="I112" s="28">
        <f t="shared" si="35"/>
        <v>0</v>
      </c>
      <c r="J112" s="28">
        <f t="shared" si="35"/>
        <v>0</v>
      </c>
      <c r="K112" s="28">
        <f t="shared" si="35"/>
        <v>0</v>
      </c>
      <c r="L112" s="28">
        <f t="shared" si="35"/>
        <v>0</v>
      </c>
      <c r="M112" s="28">
        <f t="shared" si="35"/>
        <v>0.2</v>
      </c>
      <c r="N112" s="28">
        <f>+IF(N111-M111&lt;0,0,N111-M111)</f>
        <v>5.5</v>
      </c>
      <c r="O112" s="28">
        <f>+IF(O111-N111&lt;0,0,O111-N111)</f>
        <v>69.900000000000006</v>
      </c>
      <c r="P112" s="28">
        <f t="shared" si="35"/>
        <v>1234.7</v>
      </c>
      <c r="Q112" s="28">
        <f t="shared" si="35"/>
        <v>699</v>
      </c>
      <c r="R112" s="28">
        <f t="shared" si="35"/>
        <v>77.500000000000227</v>
      </c>
      <c r="S112" s="28">
        <f t="shared" si="35"/>
        <v>173.69999999999982</v>
      </c>
      <c r="T112" s="28">
        <f t="shared" si="35"/>
        <v>85</v>
      </c>
      <c r="U112" s="28">
        <f t="shared" si="35"/>
        <v>79</v>
      </c>
      <c r="V112" s="28">
        <f t="shared" si="35"/>
        <v>191.5</v>
      </c>
      <c r="W112" s="28">
        <f t="shared" si="35"/>
        <v>94.400000000000091</v>
      </c>
      <c r="X112" s="28">
        <f t="shared" si="35"/>
        <v>88.199999999999818</v>
      </c>
      <c r="Y112" s="28">
        <f t="shared" si="35"/>
        <v>204.20000000000027</v>
      </c>
      <c r="Z112" s="28">
        <f t="shared" si="35"/>
        <v>106.09999999999991</v>
      </c>
      <c r="AA112" s="28">
        <f t="shared" si="35"/>
        <v>99.900000000000091</v>
      </c>
      <c r="AB112" s="28">
        <f t="shared" si="35"/>
        <v>210.39999999999964</v>
      </c>
      <c r="AC112" s="28">
        <f t="shared" si="35"/>
        <v>105</v>
      </c>
      <c r="AD112" s="28">
        <f t="shared" si="35"/>
        <v>218</v>
      </c>
      <c r="AE112" s="28">
        <f t="shared" si="35"/>
        <v>126.90000000000009</v>
      </c>
      <c r="AF112" s="28">
        <f t="shared" si="35"/>
        <v>213.5</v>
      </c>
      <c r="AG112" s="28">
        <f t="shared" si="35"/>
        <v>136.29999999999973</v>
      </c>
      <c r="AH112" s="28">
        <f t="shared" si="35"/>
        <v>241.10000000000036</v>
      </c>
      <c r="AI112" s="28">
        <f t="shared" si="35"/>
        <v>145.10000000000036</v>
      </c>
      <c r="AJ112" s="28">
        <f t="shared" si="35"/>
        <v>226.19999999999891</v>
      </c>
      <c r="AK112" s="28">
        <f t="shared" si="35"/>
        <v>144.80000000000109</v>
      </c>
      <c r="AL112" s="28">
        <f t="shared" si="35"/>
        <v>256.5</v>
      </c>
      <c r="AM112" s="28">
        <f t="shared" si="35"/>
        <v>155.80000000000018</v>
      </c>
      <c r="AN112" s="28">
        <f t="shared" si="35"/>
        <v>265.09999999999854</v>
      </c>
      <c r="AO112" s="28">
        <f t="shared" si="35"/>
        <v>141.40000000000146</v>
      </c>
      <c r="AP112" s="28">
        <f t="shared" si="35"/>
        <v>276.30000000000018</v>
      </c>
      <c r="AQ112" s="28">
        <f t="shared" si="35"/>
        <v>179.59999999999945</v>
      </c>
      <c r="AR112" s="28">
        <f t="shared" si="35"/>
        <v>284.79999999999927</v>
      </c>
      <c r="AS112" s="28">
        <f t="shared" si="35"/>
        <v>293.09999999999945</v>
      </c>
      <c r="AT112" s="28">
        <f t="shared" si="35"/>
        <v>166.90000000000146</v>
      </c>
      <c r="AU112" s="28">
        <f t="shared" si="35"/>
        <v>294.90000000000055</v>
      </c>
    </row>
    <row r="113" spans="2:47">
      <c r="B113" s="27" t="s">
        <v>490</v>
      </c>
      <c r="C113" s="28" t="s">
        <v>491</v>
      </c>
      <c r="D113" s="28">
        <v>15</v>
      </c>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row>
    <row r="114" spans="2:47">
      <c r="B114" s="27" t="s">
        <v>692</v>
      </c>
      <c r="C114" s="28" t="s">
        <v>693</v>
      </c>
      <c r="D114" s="28">
        <v>2592482</v>
      </c>
    </row>
    <row r="115" spans="2:47">
      <c r="B115" s="27" t="s">
        <v>475</v>
      </c>
      <c r="C115" s="28" t="s">
        <v>526</v>
      </c>
      <c r="D115" s="28">
        <f t="shared" ref="D115:AU115" si="36">+IF(D110&lt;2024,0,$D$114*D166)/1000000</f>
        <v>0</v>
      </c>
      <c r="E115" s="28">
        <f t="shared" si="36"/>
        <v>0</v>
      </c>
      <c r="F115" s="28">
        <f t="shared" si="36"/>
        <v>0</v>
      </c>
      <c r="G115" s="28">
        <f t="shared" si="36"/>
        <v>0</v>
      </c>
      <c r="H115" s="28">
        <f t="shared" si="36"/>
        <v>0</v>
      </c>
      <c r="I115" s="28">
        <f t="shared" si="36"/>
        <v>0</v>
      </c>
      <c r="J115" s="28">
        <f t="shared" si="36"/>
        <v>0</v>
      </c>
      <c r="K115" s="28">
        <f t="shared" si="36"/>
        <v>0</v>
      </c>
      <c r="L115" s="28">
        <f t="shared" si="36"/>
        <v>0</v>
      </c>
      <c r="M115" s="28">
        <f t="shared" si="36"/>
        <v>0.51849639999999997</v>
      </c>
      <c r="N115" s="28">
        <f t="shared" si="36"/>
        <v>14.258651</v>
      </c>
      <c r="O115" s="28">
        <f t="shared" si="36"/>
        <v>181.21449180000002</v>
      </c>
      <c r="P115" s="28">
        <f t="shared" si="36"/>
        <v>3200.9375254000001</v>
      </c>
      <c r="Q115" s="28">
        <f t="shared" si="36"/>
        <v>1812.144918</v>
      </c>
      <c r="R115" s="28">
        <f t="shared" si="36"/>
        <v>200.91735500000058</v>
      </c>
      <c r="S115" s="28">
        <f t="shared" si="36"/>
        <v>450.31412339999952</v>
      </c>
      <c r="T115" s="28">
        <f t="shared" si="36"/>
        <v>220.36097000000001</v>
      </c>
      <c r="U115" s="28">
        <f t="shared" si="36"/>
        <v>204.80607800000001</v>
      </c>
      <c r="V115" s="28">
        <f t="shared" si="36"/>
        <v>496.46030300000001</v>
      </c>
      <c r="W115" s="28">
        <f t="shared" si="36"/>
        <v>244.73030080000024</v>
      </c>
      <c r="X115" s="28">
        <f t="shared" si="36"/>
        <v>228.65691239999953</v>
      </c>
      <c r="Y115" s="28">
        <f t="shared" si="36"/>
        <v>529.38482440000064</v>
      </c>
      <c r="Z115" s="28">
        <f t="shared" si="36"/>
        <v>275.06234019999977</v>
      </c>
      <c r="AA115" s="28">
        <f t="shared" si="36"/>
        <v>258.98895180000022</v>
      </c>
      <c r="AB115" s="28">
        <f t="shared" si="36"/>
        <v>545.97670919999894</v>
      </c>
      <c r="AC115" s="28">
        <f t="shared" si="36"/>
        <v>286.46926100000002</v>
      </c>
      <c r="AD115" s="28">
        <f t="shared" si="36"/>
        <v>746.3755678</v>
      </c>
      <c r="AE115" s="28">
        <f t="shared" si="36"/>
        <v>3529.9234912000002</v>
      </c>
      <c r="AF115" s="28">
        <f t="shared" si="36"/>
        <v>2365.6398250000002</v>
      </c>
      <c r="AG115" s="28">
        <f t="shared" si="36"/>
        <v>554.2726515999999</v>
      </c>
      <c r="AH115" s="28">
        <f t="shared" si="36"/>
        <v>1075.3615336000005</v>
      </c>
      <c r="AI115" s="28">
        <f t="shared" si="36"/>
        <v>596.530108200001</v>
      </c>
      <c r="AJ115" s="28">
        <f t="shared" si="36"/>
        <v>791.22550639999713</v>
      </c>
      <c r="AK115" s="28">
        <f t="shared" si="36"/>
        <v>871.85169660000292</v>
      </c>
      <c r="AL115" s="28">
        <f t="shared" si="36"/>
        <v>909.70193380000023</v>
      </c>
      <c r="AM115" s="28">
        <f t="shared" si="36"/>
        <v>632.565608</v>
      </c>
      <c r="AN115" s="28">
        <f t="shared" si="36"/>
        <v>1216.6518025999972</v>
      </c>
      <c r="AO115" s="28">
        <f t="shared" si="36"/>
        <v>641.63929500000359</v>
      </c>
      <c r="AP115" s="28">
        <f t="shared" si="36"/>
        <v>975.29172840000069</v>
      </c>
      <c r="AQ115" s="28">
        <f t="shared" si="36"/>
        <v>1011.5864763999975</v>
      </c>
      <c r="AR115" s="28">
        <f t="shared" si="36"/>
        <v>1024.8081345999981</v>
      </c>
      <c r="AS115" s="28">
        <f t="shared" si="36"/>
        <v>1506.2320419999985</v>
      </c>
      <c r="AT115" s="28">
        <f t="shared" si="36"/>
        <v>3962.6087370000041</v>
      </c>
      <c r="AU115" s="28">
        <f t="shared" si="36"/>
        <v>3130.1627668000015</v>
      </c>
    </row>
    <row r="117" spans="2:47">
      <c r="B117" s="24" t="s">
        <v>527</v>
      </c>
      <c r="C117" s="30" t="s">
        <v>512</v>
      </c>
      <c r="D117" s="30">
        <f>+NPV(Td,G115:AK115)</f>
        <v>6525.469250303433</v>
      </c>
      <c r="E117" s="30">
        <f>+NPV(Td,K115:Q115)</f>
        <v>3608.8580531684534</v>
      </c>
    </row>
    <row r="118" spans="2:47" ht="15.95" thickBot="1"/>
    <row r="119" spans="2:47" ht="15.95" thickBot="1">
      <c r="B119" s="214" t="s">
        <v>528</v>
      </c>
      <c r="C119" s="215"/>
      <c r="D119" s="215"/>
      <c r="E119" s="215"/>
      <c r="F119" s="216"/>
    </row>
    <row r="121" spans="2:47">
      <c r="B121" s="27" t="s">
        <v>687</v>
      </c>
      <c r="C121" s="25" t="s">
        <v>87</v>
      </c>
      <c r="D121" s="25">
        <v>2017</v>
      </c>
      <c r="E121" s="25">
        <v>2018</v>
      </c>
      <c r="F121" s="25">
        <v>2019</v>
      </c>
      <c r="G121" s="25">
        <v>2020</v>
      </c>
      <c r="H121" s="25">
        <v>2021</v>
      </c>
      <c r="I121" s="25">
        <v>2022</v>
      </c>
      <c r="J121" s="25">
        <v>2023</v>
      </c>
      <c r="K121" s="25">
        <v>2024</v>
      </c>
      <c r="L121" s="25">
        <v>2025</v>
      </c>
      <c r="M121" s="25">
        <v>2026</v>
      </c>
      <c r="N121" s="25">
        <v>2027</v>
      </c>
      <c r="O121" s="25">
        <v>2028</v>
      </c>
      <c r="P121" s="25">
        <v>2029</v>
      </c>
      <c r="Q121" s="25">
        <v>2030</v>
      </c>
      <c r="R121" s="25">
        <v>2031</v>
      </c>
      <c r="S121" s="25">
        <v>2032</v>
      </c>
      <c r="T121" s="25">
        <v>2033</v>
      </c>
      <c r="U121" s="25">
        <v>2034</v>
      </c>
      <c r="V121" s="25">
        <v>2035</v>
      </c>
      <c r="W121" s="25">
        <v>2036</v>
      </c>
      <c r="X121" s="25">
        <v>2037</v>
      </c>
      <c r="Y121" s="25">
        <v>2038</v>
      </c>
      <c r="Z121" s="25">
        <v>2039</v>
      </c>
      <c r="AA121" s="25">
        <v>2040</v>
      </c>
      <c r="AB121" s="25">
        <v>2041</v>
      </c>
      <c r="AC121" s="25">
        <v>2042</v>
      </c>
      <c r="AD121" s="25">
        <v>2043</v>
      </c>
      <c r="AE121" s="25">
        <v>2044</v>
      </c>
      <c r="AF121" s="25">
        <v>2045</v>
      </c>
      <c r="AG121" s="25">
        <v>2046</v>
      </c>
      <c r="AH121" s="25">
        <v>2047</v>
      </c>
      <c r="AI121" s="25">
        <v>2048</v>
      </c>
      <c r="AJ121" s="25">
        <v>2049</v>
      </c>
      <c r="AK121" s="25">
        <v>2050</v>
      </c>
      <c r="AL121" s="25">
        <v>2051</v>
      </c>
      <c r="AM121" s="25">
        <v>2052</v>
      </c>
      <c r="AN121" s="25">
        <v>2053</v>
      </c>
      <c r="AO121" s="25">
        <v>2054</v>
      </c>
      <c r="AP121" s="25">
        <v>2055</v>
      </c>
      <c r="AQ121" s="25">
        <v>2056</v>
      </c>
      <c r="AR121" s="25">
        <v>2057</v>
      </c>
      <c r="AS121" s="25">
        <v>2058</v>
      </c>
      <c r="AT121" s="25">
        <v>2059</v>
      </c>
      <c r="AU121" s="25">
        <v>2060</v>
      </c>
    </row>
    <row r="122" spans="2:47" outlineLevel="1">
      <c r="B122" s="25">
        <v>2017</v>
      </c>
      <c r="C122" s="28" cm="1">
        <f t="array" ref="C122:C165">+TRANSPOSE(D112:AU112)</f>
        <v>0</v>
      </c>
      <c r="D122" s="28">
        <f t="shared" ref="D122:M131" si="37">+IF(D$121&lt;$B122,0,IF(MOD(D$121-$B122,$D$113)=0,1,0))*$C122</f>
        <v>0</v>
      </c>
      <c r="E122" s="28">
        <f t="shared" si="37"/>
        <v>0</v>
      </c>
      <c r="F122" s="28">
        <f t="shared" si="37"/>
        <v>0</v>
      </c>
      <c r="G122" s="28">
        <f t="shared" si="37"/>
        <v>0</v>
      </c>
      <c r="H122" s="28">
        <f t="shared" si="37"/>
        <v>0</v>
      </c>
      <c r="I122" s="28">
        <f t="shared" si="37"/>
        <v>0</v>
      </c>
      <c r="J122" s="28">
        <f t="shared" si="37"/>
        <v>0</v>
      </c>
      <c r="K122" s="28">
        <f t="shared" si="37"/>
        <v>0</v>
      </c>
      <c r="L122" s="28">
        <f t="shared" si="37"/>
        <v>0</v>
      </c>
      <c r="M122" s="28">
        <f t="shared" si="37"/>
        <v>0</v>
      </c>
      <c r="N122" s="28">
        <f t="shared" ref="N122:W131" si="38">+IF(N$121&lt;$B122,0,IF(MOD(N$121-$B122,$D$113)=0,1,0))*$C122</f>
        <v>0</v>
      </c>
      <c r="O122" s="28">
        <f t="shared" si="38"/>
        <v>0</v>
      </c>
      <c r="P122" s="28">
        <f t="shared" si="38"/>
        <v>0</v>
      </c>
      <c r="Q122" s="28">
        <f t="shared" si="38"/>
        <v>0</v>
      </c>
      <c r="R122" s="28">
        <f t="shared" si="38"/>
        <v>0</v>
      </c>
      <c r="S122" s="28">
        <f t="shared" si="38"/>
        <v>0</v>
      </c>
      <c r="T122" s="28">
        <f t="shared" si="38"/>
        <v>0</v>
      </c>
      <c r="U122" s="28">
        <f t="shared" si="38"/>
        <v>0</v>
      </c>
      <c r="V122" s="28">
        <f t="shared" si="38"/>
        <v>0</v>
      </c>
      <c r="W122" s="28">
        <f t="shared" si="38"/>
        <v>0</v>
      </c>
      <c r="X122" s="28">
        <f t="shared" ref="X122:AG131" si="39">+IF(X$121&lt;$B122,0,IF(MOD(X$121-$B122,$D$113)=0,1,0))*$C122</f>
        <v>0</v>
      </c>
      <c r="Y122" s="28">
        <f t="shared" si="39"/>
        <v>0</v>
      </c>
      <c r="Z122" s="28">
        <f t="shared" si="39"/>
        <v>0</v>
      </c>
      <c r="AA122" s="28">
        <f t="shared" si="39"/>
        <v>0</v>
      </c>
      <c r="AB122" s="28">
        <f t="shared" si="39"/>
        <v>0</v>
      </c>
      <c r="AC122" s="28">
        <f t="shared" si="39"/>
        <v>0</v>
      </c>
      <c r="AD122" s="28">
        <f t="shared" si="39"/>
        <v>0</v>
      </c>
      <c r="AE122" s="28">
        <f t="shared" si="39"/>
        <v>0</v>
      </c>
      <c r="AF122" s="28">
        <f t="shared" si="39"/>
        <v>0</v>
      </c>
      <c r="AG122" s="28">
        <f t="shared" si="39"/>
        <v>0</v>
      </c>
      <c r="AH122" s="28">
        <f t="shared" ref="AH122:AU131" si="40">+IF(AH$121&lt;$B122,0,IF(MOD(AH$121-$B122,$D$113)=0,1,0))*$C122</f>
        <v>0</v>
      </c>
      <c r="AI122" s="28">
        <f t="shared" si="40"/>
        <v>0</v>
      </c>
      <c r="AJ122" s="28">
        <f t="shared" si="40"/>
        <v>0</v>
      </c>
      <c r="AK122" s="28">
        <f t="shared" si="40"/>
        <v>0</v>
      </c>
      <c r="AL122" s="28">
        <f t="shared" si="40"/>
        <v>0</v>
      </c>
      <c r="AM122" s="28">
        <f t="shared" si="40"/>
        <v>0</v>
      </c>
      <c r="AN122" s="28">
        <f t="shared" si="40"/>
        <v>0</v>
      </c>
      <c r="AO122" s="28">
        <f t="shared" si="40"/>
        <v>0</v>
      </c>
      <c r="AP122" s="28">
        <f t="shared" si="40"/>
        <v>0</v>
      </c>
      <c r="AQ122" s="28">
        <f t="shared" si="40"/>
        <v>0</v>
      </c>
      <c r="AR122" s="28">
        <f t="shared" si="40"/>
        <v>0</v>
      </c>
      <c r="AS122" s="28">
        <f t="shared" si="40"/>
        <v>0</v>
      </c>
      <c r="AT122" s="28">
        <f t="shared" si="40"/>
        <v>0</v>
      </c>
      <c r="AU122" s="28">
        <f t="shared" si="40"/>
        <v>0</v>
      </c>
    </row>
    <row r="123" spans="2:47" outlineLevel="1">
      <c r="B123" s="25">
        <v>2018</v>
      </c>
      <c r="C123" s="28">
        <v>0</v>
      </c>
      <c r="D123" s="28">
        <f t="shared" si="37"/>
        <v>0</v>
      </c>
      <c r="E123" s="28">
        <f t="shared" si="37"/>
        <v>0</v>
      </c>
      <c r="F123" s="28">
        <f t="shared" si="37"/>
        <v>0</v>
      </c>
      <c r="G123" s="28">
        <f t="shared" si="37"/>
        <v>0</v>
      </c>
      <c r="H123" s="28">
        <f t="shared" si="37"/>
        <v>0</v>
      </c>
      <c r="I123" s="28">
        <f t="shared" si="37"/>
        <v>0</v>
      </c>
      <c r="J123" s="28">
        <f t="shared" si="37"/>
        <v>0</v>
      </c>
      <c r="K123" s="28">
        <f t="shared" si="37"/>
        <v>0</v>
      </c>
      <c r="L123" s="28">
        <f t="shared" si="37"/>
        <v>0</v>
      </c>
      <c r="M123" s="28">
        <f t="shared" si="37"/>
        <v>0</v>
      </c>
      <c r="N123" s="28">
        <f t="shared" si="38"/>
        <v>0</v>
      </c>
      <c r="O123" s="28">
        <f t="shared" si="38"/>
        <v>0</v>
      </c>
      <c r="P123" s="28">
        <f t="shared" si="38"/>
        <v>0</v>
      </c>
      <c r="Q123" s="28">
        <f t="shared" si="38"/>
        <v>0</v>
      </c>
      <c r="R123" s="28">
        <f t="shared" si="38"/>
        <v>0</v>
      </c>
      <c r="S123" s="28">
        <f t="shared" si="38"/>
        <v>0</v>
      </c>
      <c r="T123" s="28">
        <f t="shared" si="38"/>
        <v>0</v>
      </c>
      <c r="U123" s="28">
        <f t="shared" si="38"/>
        <v>0</v>
      </c>
      <c r="V123" s="28">
        <f t="shared" si="38"/>
        <v>0</v>
      </c>
      <c r="W123" s="28">
        <f t="shared" si="38"/>
        <v>0</v>
      </c>
      <c r="X123" s="28">
        <f t="shared" si="39"/>
        <v>0</v>
      </c>
      <c r="Y123" s="28">
        <f t="shared" si="39"/>
        <v>0</v>
      </c>
      <c r="Z123" s="28">
        <f t="shared" si="39"/>
        <v>0</v>
      </c>
      <c r="AA123" s="28">
        <f t="shared" si="39"/>
        <v>0</v>
      </c>
      <c r="AB123" s="28">
        <f t="shared" si="39"/>
        <v>0</v>
      </c>
      <c r="AC123" s="28">
        <f t="shared" si="39"/>
        <v>0</v>
      </c>
      <c r="AD123" s="28">
        <f t="shared" si="39"/>
        <v>0</v>
      </c>
      <c r="AE123" s="28">
        <f t="shared" si="39"/>
        <v>0</v>
      </c>
      <c r="AF123" s="28">
        <f t="shared" si="39"/>
        <v>0</v>
      </c>
      <c r="AG123" s="28">
        <f t="shared" si="39"/>
        <v>0</v>
      </c>
      <c r="AH123" s="28">
        <f t="shared" si="40"/>
        <v>0</v>
      </c>
      <c r="AI123" s="28">
        <f t="shared" si="40"/>
        <v>0</v>
      </c>
      <c r="AJ123" s="28">
        <f t="shared" si="40"/>
        <v>0</v>
      </c>
      <c r="AK123" s="28">
        <f t="shared" si="40"/>
        <v>0</v>
      </c>
      <c r="AL123" s="28">
        <f t="shared" si="40"/>
        <v>0</v>
      </c>
      <c r="AM123" s="28">
        <f t="shared" si="40"/>
        <v>0</v>
      </c>
      <c r="AN123" s="28">
        <f t="shared" si="40"/>
        <v>0</v>
      </c>
      <c r="AO123" s="28">
        <f t="shared" si="40"/>
        <v>0</v>
      </c>
      <c r="AP123" s="28">
        <f t="shared" si="40"/>
        <v>0</v>
      </c>
      <c r="AQ123" s="28">
        <f t="shared" si="40"/>
        <v>0</v>
      </c>
      <c r="AR123" s="28">
        <f t="shared" si="40"/>
        <v>0</v>
      </c>
      <c r="AS123" s="28">
        <f t="shared" si="40"/>
        <v>0</v>
      </c>
      <c r="AT123" s="28">
        <f t="shared" si="40"/>
        <v>0</v>
      </c>
      <c r="AU123" s="28">
        <f t="shared" si="40"/>
        <v>0</v>
      </c>
    </row>
    <row r="124" spans="2:47" outlineLevel="1">
      <c r="B124" s="25">
        <v>2019</v>
      </c>
      <c r="C124" s="28">
        <v>0</v>
      </c>
      <c r="D124" s="28">
        <f t="shared" si="37"/>
        <v>0</v>
      </c>
      <c r="E124" s="28">
        <f t="shared" si="37"/>
        <v>0</v>
      </c>
      <c r="F124" s="28">
        <f t="shared" si="37"/>
        <v>0</v>
      </c>
      <c r="G124" s="28">
        <f t="shared" si="37"/>
        <v>0</v>
      </c>
      <c r="H124" s="28">
        <f t="shared" si="37"/>
        <v>0</v>
      </c>
      <c r="I124" s="28">
        <f t="shared" si="37"/>
        <v>0</v>
      </c>
      <c r="J124" s="28">
        <f t="shared" si="37"/>
        <v>0</v>
      </c>
      <c r="K124" s="28">
        <f t="shared" si="37"/>
        <v>0</v>
      </c>
      <c r="L124" s="28">
        <f t="shared" si="37"/>
        <v>0</v>
      </c>
      <c r="M124" s="28">
        <f t="shared" si="37"/>
        <v>0</v>
      </c>
      <c r="N124" s="28">
        <f t="shared" si="38"/>
        <v>0</v>
      </c>
      <c r="O124" s="28">
        <f t="shared" si="38"/>
        <v>0</v>
      </c>
      <c r="P124" s="28">
        <f t="shared" si="38"/>
        <v>0</v>
      </c>
      <c r="Q124" s="28">
        <f t="shared" si="38"/>
        <v>0</v>
      </c>
      <c r="R124" s="28">
        <f t="shared" si="38"/>
        <v>0</v>
      </c>
      <c r="S124" s="28">
        <f t="shared" si="38"/>
        <v>0</v>
      </c>
      <c r="T124" s="28">
        <f t="shared" si="38"/>
        <v>0</v>
      </c>
      <c r="U124" s="28">
        <f t="shared" si="38"/>
        <v>0</v>
      </c>
      <c r="V124" s="28">
        <f t="shared" si="38"/>
        <v>0</v>
      </c>
      <c r="W124" s="28">
        <f t="shared" si="38"/>
        <v>0</v>
      </c>
      <c r="X124" s="28">
        <f t="shared" si="39"/>
        <v>0</v>
      </c>
      <c r="Y124" s="28">
        <f t="shared" si="39"/>
        <v>0</v>
      </c>
      <c r="Z124" s="28">
        <f t="shared" si="39"/>
        <v>0</v>
      </c>
      <c r="AA124" s="28">
        <f t="shared" si="39"/>
        <v>0</v>
      </c>
      <c r="AB124" s="28">
        <f t="shared" si="39"/>
        <v>0</v>
      </c>
      <c r="AC124" s="28">
        <f t="shared" si="39"/>
        <v>0</v>
      </c>
      <c r="AD124" s="28">
        <f t="shared" si="39"/>
        <v>0</v>
      </c>
      <c r="AE124" s="28">
        <f t="shared" si="39"/>
        <v>0</v>
      </c>
      <c r="AF124" s="28">
        <f t="shared" si="39"/>
        <v>0</v>
      </c>
      <c r="AG124" s="28">
        <f t="shared" si="39"/>
        <v>0</v>
      </c>
      <c r="AH124" s="28">
        <f t="shared" si="40"/>
        <v>0</v>
      </c>
      <c r="AI124" s="28">
        <f t="shared" si="40"/>
        <v>0</v>
      </c>
      <c r="AJ124" s="28">
        <f t="shared" si="40"/>
        <v>0</v>
      </c>
      <c r="AK124" s="28">
        <f t="shared" si="40"/>
        <v>0</v>
      </c>
      <c r="AL124" s="28">
        <f t="shared" si="40"/>
        <v>0</v>
      </c>
      <c r="AM124" s="28">
        <f t="shared" si="40"/>
        <v>0</v>
      </c>
      <c r="AN124" s="28">
        <f t="shared" si="40"/>
        <v>0</v>
      </c>
      <c r="AO124" s="28">
        <f t="shared" si="40"/>
        <v>0</v>
      </c>
      <c r="AP124" s="28">
        <f t="shared" si="40"/>
        <v>0</v>
      </c>
      <c r="AQ124" s="28">
        <f t="shared" si="40"/>
        <v>0</v>
      </c>
      <c r="AR124" s="28">
        <f t="shared" si="40"/>
        <v>0</v>
      </c>
      <c r="AS124" s="28">
        <f t="shared" si="40"/>
        <v>0</v>
      </c>
      <c r="AT124" s="28">
        <f t="shared" si="40"/>
        <v>0</v>
      </c>
      <c r="AU124" s="28">
        <f t="shared" si="40"/>
        <v>0</v>
      </c>
    </row>
    <row r="125" spans="2:47" outlineLevel="1">
      <c r="B125" s="25">
        <v>2020</v>
      </c>
      <c r="C125" s="28">
        <v>0</v>
      </c>
      <c r="D125" s="28">
        <f t="shared" si="37"/>
        <v>0</v>
      </c>
      <c r="E125" s="28">
        <f t="shared" si="37"/>
        <v>0</v>
      </c>
      <c r="F125" s="28">
        <f t="shared" si="37"/>
        <v>0</v>
      </c>
      <c r="G125" s="28">
        <f t="shared" si="37"/>
        <v>0</v>
      </c>
      <c r="H125" s="28">
        <f t="shared" si="37"/>
        <v>0</v>
      </c>
      <c r="I125" s="28">
        <f t="shared" si="37"/>
        <v>0</v>
      </c>
      <c r="J125" s="28">
        <f t="shared" si="37"/>
        <v>0</v>
      </c>
      <c r="K125" s="28">
        <f t="shared" si="37"/>
        <v>0</v>
      </c>
      <c r="L125" s="28">
        <f t="shared" si="37"/>
        <v>0</v>
      </c>
      <c r="M125" s="28">
        <f t="shared" si="37"/>
        <v>0</v>
      </c>
      <c r="N125" s="28">
        <f t="shared" si="38"/>
        <v>0</v>
      </c>
      <c r="O125" s="28">
        <f t="shared" si="38"/>
        <v>0</v>
      </c>
      <c r="P125" s="28">
        <f t="shared" si="38"/>
        <v>0</v>
      </c>
      <c r="Q125" s="28">
        <f t="shared" si="38"/>
        <v>0</v>
      </c>
      <c r="R125" s="28">
        <f t="shared" si="38"/>
        <v>0</v>
      </c>
      <c r="S125" s="28">
        <f t="shared" si="38"/>
        <v>0</v>
      </c>
      <c r="T125" s="28">
        <f t="shared" si="38"/>
        <v>0</v>
      </c>
      <c r="U125" s="28">
        <f t="shared" si="38"/>
        <v>0</v>
      </c>
      <c r="V125" s="28">
        <f t="shared" si="38"/>
        <v>0</v>
      </c>
      <c r="W125" s="28">
        <f t="shared" si="38"/>
        <v>0</v>
      </c>
      <c r="X125" s="28">
        <f t="shared" si="39"/>
        <v>0</v>
      </c>
      <c r="Y125" s="28">
        <f t="shared" si="39"/>
        <v>0</v>
      </c>
      <c r="Z125" s="28">
        <f t="shared" si="39"/>
        <v>0</v>
      </c>
      <c r="AA125" s="28">
        <f t="shared" si="39"/>
        <v>0</v>
      </c>
      <c r="AB125" s="28">
        <f t="shared" si="39"/>
        <v>0</v>
      </c>
      <c r="AC125" s="28">
        <f t="shared" si="39"/>
        <v>0</v>
      </c>
      <c r="AD125" s="28">
        <f t="shared" si="39"/>
        <v>0</v>
      </c>
      <c r="AE125" s="28">
        <f t="shared" si="39"/>
        <v>0</v>
      </c>
      <c r="AF125" s="28">
        <f t="shared" si="39"/>
        <v>0</v>
      </c>
      <c r="AG125" s="28">
        <f t="shared" si="39"/>
        <v>0</v>
      </c>
      <c r="AH125" s="28">
        <f t="shared" si="40"/>
        <v>0</v>
      </c>
      <c r="AI125" s="28">
        <f t="shared" si="40"/>
        <v>0</v>
      </c>
      <c r="AJ125" s="28">
        <f t="shared" si="40"/>
        <v>0</v>
      </c>
      <c r="AK125" s="28">
        <f t="shared" si="40"/>
        <v>0</v>
      </c>
      <c r="AL125" s="28">
        <f t="shared" si="40"/>
        <v>0</v>
      </c>
      <c r="AM125" s="28">
        <f t="shared" si="40"/>
        <v>0</v>
      </c>
      <c r="AN125" s="28">
        <f t="shared" si="40"/>
        <v>0</v>
      </c>
      <c r="AO125" s="28">
        <f t="shared" si="40"/>
        <v>0</v>
      </c>
      <c r="AP125" s="28">
        <f t="shared" si="40"/>
        <v>0</v>
      </c>
      <c r="AQ125" s="28">
        <f t="shared" si="40"/>
        <v>0</v>
      </c>
      <c r="AR125" s="28">
        <f t="shared" si="40"/>
        <v>0</v>
      </c>
      <c r="AS125" s="28">
        <f t="shared" si="40"/>
        <v>0</v>
      </c>
      <c r="AT125" s="28">
        <f t="shared" si="40"/>
        <v>0</v>
      </c>
      <c r="AU125" s="28">
        <f t="shared" si="40"/>
        <v>0</v>
      </c>
    </row>
    <row r="126" spans="2:47" outlineLevel="1">
      <c r="B126" s="25">
        <v>2021</v>
      </c>
      <c r="C126" s="28">
        <v>0</v>
      </c>
      <c r="D126" s="28">
        <f t="shared" si="37"/>
        <v>0</v>
      </c>
      <c r="E126" s="28">
        <f t="shared" si="37"/>
        <v>0</v>
      </c>
      <c r="F126" s="28">
        <f t="shared" si="37"/>
        <v>0</v>
      </c>
      <c r="G126" s="28">
        <f t="shared" si="37"/>
        <v>0</v>
      </c>
      <c r="H126" s="28">
        <f t="shared" si="37"/>
        <v>0</v>
      </c>
      <c r="I126" s="28">
        <f t="shared" si="37"/>
        <v>0</v>
      </c>
      <c r="J126" s="28">
        <f t="shared" si="37"/>
        <v>0</v>
      </c>
      <c r="K126" s="28">
        <f t="shared" si="37"/>
        <v>0</v>
      </c>
      <c r="L126" s="28">
        <f t="shared" si="37"/>
        <v>0</v>
      </c>
      <c r="M126" s="28">
        <f t="shared" si="37"/>
        <v>0</v>
      </c>
      <c r="N126" s="28">
        <f t="shared" si="38"/>
        <v>0</v>
      </c>
      <c r="O126" s="28">
        <f t="shared" si="38"/>
        <v>0</v>
      </c>
      <c r="P126" s="28">
        <f t="shared" si="38"/>
        <v>0</v>
      </c>
      <c r="Q126" s="28">
        <f t="shared" si="38"/>
        <v>0</v>
      </c>
      <c r="R126" s="28">
        <f t="shared" si="38"/>
        <v>0</v>
      </c>
      <c r="S126" s="28">
        <f t="shared" si="38"/>
        <v>0</v>
      </c>
      <c r="T126" s="28">
        <f t="shared" si="38"/>
        <v>0</v>
      </c>
      <c r="U126" s="28">
        <f t="shared" si="38"/>
        <v>0</v>
      </c>
      <c r="V126" s="28">
        <f t="shared" si="38"/>
        <v>0</v>
      </c>
      <c r="W126" s="28">
        <f t="shared" si="38"/>
        <v>0</v>
      </c>
      <c r="X126" s="28">
        <f t="shared" si="39"/>
        <v>0</v>
      </c>
      <c r="Y126" s="28">
        <f t="shared" si="39"/>
        <v>0</v>
      </c>
      <c r="Z126" s="28">
        <f t="shared" si="39"/>
        <v>0</v>
      </c>
      <c r="AA126" s="28">
        <f t="shared" si="39"/>
        <v>0</v>
      </c>
      <c r="AB126" s="28">
        <f t="shared" si="39"/>
        <v>0</v>
      </c>
      <c r="AC126" s="28">
        <f t="shared" si="39"/>
        <v>0</v>
      </c>
      <c r="AD126" s="28">
        <f t="shared" si="39"/>
        <v>0</v>
      </c>
      <c r="AE126" s="28">
        <f t="shared" si="39"/>
        <v>0</v>
      </c>
      <c r="AF126" s="28">
        <f t="shared" si="39"/>
        <v>0</v>
      </c>
      <c r="AG126" s="28">
        <f t="shared" si="39"/>
        <v>0</v>
      </c>
      <c r="AH126" s="28">
        <f t="shared" si="40"/>
        <v>0</v>
      </c>
      <c r="AI126" s="28">
        <f t="shared" si="40"/>
        <v>0</v>
      </c>
      <c r="AJ126" s="28">
        <f t="shared" si="40"/>
        <v>0</v>
      </c>
      <c r="AK126" s="28">
        <f t="shared" si="40"/>
        <v>0</v>
      </c>
      <c r="AL126" s="28">
        <f t="shared" si="40"/>
        <v>0</v>
      </c>
      <c r="AM126" s="28">
        <f t="shared" si="40"/>
        <v>0</v>
      </c>
      <c r="AN126" s="28">
        <f t="shared" si="40"/>
        <v>0</v>
      </c>
      <c r="AO126" s="28">
        <f t="shared" si="40"/>
        <v>0</v>
      </c>
      <c r="AP126" s="28">
        <f t="shared" si="40"/>
        <v>0</v>
      </c>
      <c r="AQ126" s="28">
        <f t="shared" si="40"/>
        <v>0</v>
      </c>
      <c r="AR126" s="28">
        <f t="shared" si="40"/>
        <v>0</v>
      </c>
      <c r="AS126" s="28">
        <f t="shared" si="40"/>
        <v>0</v>
      </c>
      <c r="AT126" s="28">
        <f t="shared" si="40"/>
        <v>0</v>
      </c>
      <c r="AU126" s="28">
        <f t="shared" si="40"/>
        <v>0</v>
      </c>
    </row>
    <row r="127" spans="2:47" outlineLevel="1">
      <c r="B127" s="25">
        <v>2022</v>
      </c>
      <c r="C127" s="28">
        <v>0</v>
      </c>
      <c r="D127" s="28">
        <f t="shared" si="37"/>
        <v>0</v>
      </c>
      <c r="E127" s="28">
        <f t="shared" si="37"/>
        <v>0</v>
      </c>
      <c r="F127" s="28">
        <f t="shared" si="37"/>
        <v>0</v>
      </c>
      <c r="G127" s="28">
        <f t="shared" si="37"/>
        <v>0</v>
      </c>
      <c r="H127" s="28">
        <f t="shared" si="37"/>
        <v>0</v>
      </c>
      <c r="I127" s="28">
        <f t="shared" si="37"/>
        <v>0</v>
      </c>
      <c r="J127" s="28">
        <f t="shared" si="37"/>
        <v>0</v>
      </c>
      <c r="K127" s="28">
        <f t="shared" si="37"/>
        <v>0</v>
      </c>
      <c r="L127" s="28">
        <f t="shared" si="37"/>
        <v>0</v>
      </c>
      <c r="M127" s="28">
        <f t="shared" si="37"/>
        <v>0</v>
      </c>
      <c r="N127" s="28">
        <f t="shared" si="38"/>
        <v>0</v>
      </c>
      <c r="O127" s="28">
        <f t="shared" si="38"/>
        <v>0</v>
      </c>
      <c r="P127" s="28">
        <f t="shared" si="38"/>
        <v>0</v>
      </c>
      <c r="Q127" s="28">
        <f t="shared" si="38"/>
        <v>0</v>
      </c>
      <c r="R127" s="28">
        <f t="shared" si="38"/>
        <v>0</v>
      </c>
      <c r="S127" s="28">
        <f t="shared" si="38"/>
        <v>0</v>
      </c>
      <c r="T127" s="28">
        <f t="shared" si="38"/>
        <v>0</v>
      </c>
      <c r="U127" s="28">
        <f t="shared" si="38"/>
        <v>0</v>
      </c>
      <c r="V127" s="28">
        <f t="shared" si="38"/>
        <v>0</v>
      </c>
      <c r="W127" s="28">
        <f t="shared" si="38"/>
        <v>0</v>
      </c>
      <c r="X127" s="28">
        <f t="shared" si="39"/>
        <v>0</v>
      </c>
      <c r="Y127" s="28">
        <f t="shared" si="39"/>
        <v>0</v>
      </c>
      <c r="Z127" s="28">
        <f t="shared" si="39"/>
        <v>0</v>
      </c>
      <c r="AA127" s="28">
        <f t="shared" si="39"/>
        <v>0</v>
      </c>
      <c r="AB127" s="28">
        <f t="shared" si="39"/>
        <v>0</v>
      </c>
      <c r="AC127" s="28">
        <f t="shared" si="39"/>
        <v>0</v>
      </c>
      <c r="AD127" s="28">
        <f t="shared" si="39"/>
        <v>0</v>
      </c>
      <c r="AE127" s="28">
        <f t="shared" si="39"/>
        <v>0</v>
      </c>
      <c r="AF127" s="28">
        <f t="shared" si="39"/>
        <v>0</v>
      </c>
      <c r="AG127" s="28">
        <f t="shared" si="39"/>
        <v>0</v>
      </c>
      <c r="AH127" s="28">
        <f t="shared" si="40"/>
        <v>0</v>
      </c>
      <c r="AI127" s="28">
        <f t="shared" si="40"/>
        <v>0</v>
      </c>
      <c r="AJ127" s="28">
        <f t="shared" si="40"/>
        <v>0</v>
      </c>
      <c r="AK127" s="28">
        <f t="shared" si="40"/>
        <v>0</v>
      </c>
      <c r="AL127" s="28">
        <f t="shared" si="40"/>
        <v>0</v>
      </c>
      <c r="AM127" s="28">
        <f t="shared" si="40"/>
        <v>0</v>
      </c>
      <c r="AN127" s="28">
        <f t="shared" si="40"/>
        <v>0</v>
      </c>
      <c r="AO127" s="28">
        <f t="shared" si="40"/>
        <v>0</v>
      </c>
      <c r="AP127" s="28">
        <f t="shared" si="40"/>
        <v>0</v>
      </c>
      <c r="AQ127" s="28">
        <f t="shared" si="40"/>
        <v>0</v>
      </c>
      <c r="AR127" s="28">
        <f t="shared" si="40"/>
        <v>0</v>
      </c>
      <c r="AS127" s="28">
        <f t="shared" si="40"/>
        <v>0</v>
      </c>
      <c r="AT127" s="28">
        <f t="shared" si="40"/>
        <v>0</v>
      </c>
      <c r="AU127" s="28">
        <f t="shared" si="40"/>
        <v>0</v>
      </c>
    </row>
    <row r="128" spans="2:47" outlineLevel="1">
      <c r="B128" s="25">
        <v>2023</v>
      </c>
      <c r="C128" s="28">
        <v>0</v>
      </c>
      <c r="D128" s="28">
        <f t="shared" si="37"/>
        <v>0</v>
      </c>
      <c r="E128" s="28">
        <f t="shared" si="37"/>
        <v>0</v>
      </c>
      <c r="F128" s="28">
        <f t="shared" si="37"/>
        <v>0</v>
      </c>
      <c r="G128" s="28">
        <f t="shared" si="37"/>
        <v>0</v>
      </c>
      <c r="H128" s="28">
        <f t="shared" si="37"/>
        <v>0</v>
      </c>
      <c r="I128" s="28">
        <f t="shared" si="37"/>
        <v>0</v>
      </c>
      <c r="J128" s="28">
        <f t="shared" si="37"/>
        <v>0</v>
      </c>
      <c r="K128" s="28">
        <f t="shared" si="37"/>
        <v>0</v>
      </c>
      <c r="L128" s="28">
        <f t="shared" si="37"/>
        <v>0</v>
      </c>
      <c r="M128" s="28">
        <f t="shared" si="37"/>
        <v>0</v>
      </c>
      <c r="N128" s="28">
        <f t="shared" si="38"/>
        <v>0</v>
      </c>
      <c r="O128" s="28">
        <f t="shared" si="38"/>
        <v>0</v>
      </c>
      <c r="P128" s="28">
        <f t="shared" si="38"/>
        <v>0</v>
      </c>
      <c r="Q128" s="28">
        <f t="shared" si="38"/>
        <v>0</v>
      </c>
      <c r="R128" s="28">
        <f t="shared" si="38"/>
        <v>0</v>
      </c>
      <c r="S128" s="28">
        <f t="shared" si="38"/>
        <v>0</v>
      </c>
      <c r="T128" s="28">
        <f t="shared" si="38"/>
        <v>0</v>
      </c>
      <c r="U128" s="28">
        <f t="shared" si="38"/>
        <v>0</v>
      </c>
      <c r="V128" s="28">
        <f t="shared" si="38"/>
        <v>0</v>
      </c>
      <c r="W128" s="28">
        <f t="shared" si="38"/>
        <v>0</v>
      </c>
      <c r="X128" s="28">
        <f t="shared" si="39"/>
        <v>0</v>
      </c>
      <c r="Y128" s="28">
        <f t="shared" si="39"/>
        <v>0</v>
      </c>
      <c r="Z128" s="28">
        <f t="shared" si="39"/>
        <v>0</v>
      </c>
      <c r="AA128" s="28">
        <f t="shared" si="39"/>
        <v>0</v>
      </c>
      <c r="AB128" s="28">
        <f t="shared" si="39"/>
        <v>0</v>
      </c>
      <c r="AC128" s="28">
        <f t="shared" si="39"/>
        <v>0</v>
      </c>
      <c r="AD128" s="28">
        <f t="shared" si="39"/>
        <v>0</v>
      </c>
      <c r="AE128" s="28">
        <f t="shared" si="39"/>
        <v>0</v>
      </c>
      <c r="AF128" s="28">
        <f t="shared" si="39"/>
        <v>0</v>
      </c>
      <c r="AG128" s="28">
        <f t="shared" si="39"/>
        <v>0</v>
      </c>
      <c r="AH128" s="28">
        <f t="shared" si="40"/>
        <v>0</v>
      </c>
      <c r="AI128" s="28">
        <f t="shared" si="40"/>
        <v>0</v>
      </c>
      <c r="AJ128" s="28">
        <f t="shared" si="40"/>
        <v>0</v>
      </c>
      <c r="AK128" s="28">
        <f t="shared" si="40"/>
        <v>0</v>
      </c>
      <c r="AL128" s="28">
        <f t="shared" si="40"/>
        <v>0</v>
      </c>
      <c r="AM128" s="28">
        <f t="shared" si="40"/>
        <v>0</v>
      </c>
      <c r="AN128" s="28">
        <f t="shared" si="40"/>
        <v>0</v>
      </c>
      <c r="AO128" s="28">
        <f t="shared" si="40"/>
        <v>0</v>
      </c>
      <c r="AP128" s="28">
        <f t="shared" si="40"/>
        <v>0</v>
      </c>
      <c r="AQ128" s="28">
        <f t="shared" si="40"/>
        <v>0</v>
      </c>
      <c r="AR128" s="28">
        <f t="shared" si="40"/>
        <v>0</v>
      </c>
      <c r="AS128" s="28">
        <f t="shared" si="40"/>
        <v>0</v>
      </c>
      <c r="AT128" s="28">
        <f t="shared" si="40"/>
        <v>0</v>
      </c>
      <c r="AU128" s="28">
        <f t="shared" si="40"/>
        <v>0</v>
      </c>
    </row>
    <row r="129" spans="2:47" outlineLevel="1">
      <c r="B129" s="25">
        <v>2024</v>
      </c>
      <c r="C129" s="28">
        <v>0</v>
      </c>
      <c r="D129" s="28">
        <f t="shared" si="37"/>
        <v>0</v>
      </c>
      <c r="E129" s="28">
        <f t="shared" si="37"/>
        <v>0</v>
      </c>
      <c r="F129" s="28">
        <f t="shared" si="37"/>
        <v>0</v>
      </c>
      <c r="G129" s="28">
        <f t="shared" si="37"/>
        <v>0</v>
      </c>
      <c r="H129" s="28">
        <f t="shared" si="37"/>
        <v>0</v>
      </c>
      <c r="I129" s="28">
        <f t="shared" si="37"/>
        <v>0</v>
      </c>
      <c r="J129" s="28">
        <f t="shared" si="37"/>
        <v>0</v>
      </c>
      <c r="K129" s="28">
        <f t="shared" si="37"/>
        <v>0</v>
      </c>
      <c r="L129" s="28">
        <f t="shared" si="37"/>
        <v>0</v>
      </c>
      <c r="M129" s="28">
        <f t="shared" si="37"/>
        <v>0</v>
      </c>
      <c r="N129" s="28">
        <f t="shared" si="38"/>
        <v>0</v>
      </c>
      <c r="O129" s="28">
        <f t="shared" si="38"/>
        <v>0</v>
      </c>
      <c r="P129" s="28">
        <f t="shared" si="38"/>
        <v>0</v>
      </c>
      <c r="Q129" s="28">
        <f t="shared" si="38"/>
        <v>0</v>
      </c>
      <c r="R129" s="28">
        <f t="shared" si="38"/>
        <v>0</v>
      </c>
      <c r="S129" s="28">
        <f t="shared" si="38"/>
        <v>0</v>
      </c>
      <c r="T129" s="28">
        <f t="shared" si="38"/>
        <v>0</v>
      </c>
      <c r="U129" s="28">
        <f t="shared" si="38"/>
        <v>0</v>
      </c>
      <c r="V129" s="28">
        <f t="shared" si="38"/>
        <v>0</v>
      </c>
      <c r="W129" s="28">
        <f t="shared" si="38"/>
        <v>0</v>
      </c>
      <c r="X129" s="28">
        <f t="shared" si="39"/>
        <v>0</v>
      </c>
      <c r="Y129" s="28">
        <f t="shared" si="39"/>
        <v>0</v>
      </c>
      <c r="Z129" s="28">
        <f t="shared" si="39"/>
        <v>0</v>
      </c>
      <c r="AA129" s="28">
        <f t="shared" si="39"/>
        <v>0</v>
      </c>
      <c r="AB129" s="28">
        <f t="shared" si="39"/>
        <v>0</v>
      </c>
      <c r="AC129" s="28">
        <f t="shared" si="39"/>
        <v>0</v>
      </c>
      <c r="AD129" s="28">
        <f t="shared" si="39"/>
        <v>0</v>
      </c>
      <c r="AE129" s="28">
        <f t="shared" si="39"/>
        <v>0</v>
      </c>
      <c r="AF129" s="28">
        <f t="shared" si="39"/>
        <v>0</v>
      </c>
      <c r="AG129" s="28">
        <f t="shared" si="39"/>
        <v>0</v>
      </c>
      <c r="AH129" s="28">
        <f t="shared" si="40"/>
        <v>0</v>
      </c>
      <c r="AI129" s="28">
        <f t="shared" si="40"/>
        <v>0</v>
      </c>
      <c r="AJ129" s="28">
        <f t="shared" si="40"/>
        <v>0</v>
      </c>
      <c r="AK129" s="28">
        <f t="shared" si="40"/>
        <v>0</v>
      </c>
      <c r="AL129" s="28">
        <f t="shared" si="40"/>
        <v>0</v>
      </c>
      <c r="AM129" s="28">
        <f t="shared" si="40"/>
        <v>0</v>
      </c>
      <c r="AN129" s="28">
        <f t="shared" si="40"/>
        <v>0</v>
      </c>
      <c r="AO129" s="28">
        <f t="shared" si="40"/>
        <v>0</v>
      </c>
      <c r="AP129" s="28">
        <f t="shared" si="40"/>
        <v>0</v>
      </c>
      <c r="AQ129" s="28">
        <f t="shared" si="40"/>
        <v>0</v>
      </c>
      <c r="AR129" s="28">
        <f t="shared" si="40"/>
        <v>0</v>
      </c>
      <c r="AS129" s="28">
        <f t="shared" si="40"/>
        <v>0</v>
      </c>
      <c r="AT129" s="28">
        <f t="shared" si="40"/>
        <v>0</v>
      </c>
      <c r="AU129" s="28">
        <f t="shared" si="40"/>
        <v>0</v>
      </c>
    </row>
    <row r="130" spans="2:47" outlineLevel="1">
      <c r="B130" s="25">
        <v>2025</v>
      </c>
      <c r="C130" s="28">
        <v>0</v>
      </c>
      <c r="D130" s="28">
        <f t="shared" si="37"/>
        <v>0</v>
      </c>
      <c r="E130" s="28">
        <f t="shared" si="37"/>
        <v>0</v>
      </c>
      <c r="F130" s="28">
        <f t="shared" si="37"/>
        <v>0</v>
      </c>
      <c r="G130" s="28">
        <f t="shared" si="37"/>
        <v>0</v>
      </c>
      <c r="H130" s="28">
        <f t="shared" si="37"/>
        <v>0</v>
      </c>
      <c r="I130" s="28">
        <f t="shared" si="37"/>
        <v>0</v>
      </c>
      <c r="J130" s="28">
        <f t="shared" si="37"/>
        <v>0</v>
      </c>
      <c r="K130" s="28">
        <f t="shared" si="37"/>
        <v>0</v>
      </c>
      <c r="L130" s="28">
        <f t="shared" si="37"/>
        <v>0</v>
      </c>
      <c r="M130" s="28">
        <f t="shared" si="37"/>
        <v>0</v>
      </c>
      <c r="N130" s="28">
        <f t="shared" si="38"/>
        <v>0</v>
      </c>
      <c r="O130" s="28">
        <f t="shared" si="38"/>
        <v>0</v>
      </c>
      <c r="P130" s="28">
        <f t="shared" si="38"/>
        <v>0</v>
      </c>
      <c r="Q130" s="28">
        <f t="shared" si="38"/>
        <v>0</v>
      </c>
      <c r="R130" s="28">
        <f t="shared" si="38"/>
        <v>0</v>
      </c>
      <c r="S130" s="28">
        <f t="shared" si="38"/>
        <v>0</v>
      </c>
      <c r="T130" s="28">
        <f t="shared" si="38"/>
        <v>0</v>
      </c>
      <c r="U130" s="28">
        <f t="shared" si="38"/>
        <v>0</v>
      </c>
      <c r="V130" s="28">
        <f t="shared" si="38"/>
        <v>0</v>
      </c>
      <c r="W130" s="28">
        <f t="shared" si="38"/>
        <v>0</v>
      </c>
      <c r="X130" s="28">
        <f t="shared" si="39"/>
        <v>0</v>
      </c>
      <c r="Y130" s="28">
        <f t="shared" si="39"/>
        <v>0</v>
      </c>
      <c r="Z130" s="28">
        <f t="shared" si="39"/>
        <v>0</v>
      </c>
      <c r="AA130" s="28">
        <f t="shared" si="39"/>
        <v>0</v>
      </c>
      <c r="AB130" s="28">
        <f t="shared" si="39"/>
        <v>0</v>
      </c>
      <c r="AC130" s="28">
        <f t="shared" si="39"/>
        <v>0</v>
      </c>
      <c r="AD130" s="28">
        <f t="shared" si="39"/>
        <v>0</v>
      </c>
      <c r="AE130" s="28">
        <f t="shared" si="39"/>
        <v>0</v>
      </c>
      <c r="AF130" s="28">
        <f t="shared" si="39"/>
        <v>0</v>
      </c>
      <c r="AG130" s="28">
        <f t="shared" si="39"/>
        <v>0</v>
      </c>
      <c r="AH130" s="28">
        <f t="shared" si="40"/>
        <v>0</v>
      </c>
      <c r="AI130" s="28">
        <f t="shared" si="40"/>
        <v>0</v>
      </c>
      <c r="AJ130" s="28">
        <f t="shared" si="40"/>
        <v>0</v>
      </c>
      <c r="AK130" s="28">
        <f t="shared" si="40"/>
        <v>0</v>
      </c>
      <c r="AL130" s="28">
        <f t="shared" si="40"/>
        <v>0</v>
      </c>
      <c r="AM130" s="28">
        <f t="shared" si="40"/>
        <v>0</v>
      </c>
      <c r="AN130" s="28">
        <f t="shared" si="40"/>
        <v>0</v>
      </c>
      <c r="AO130" s="28">
        <f t="shared" si="40"/>
        <v>0</v>
      </c>
      <c r="AP130" s="28">
        <f t="shared" si="40"/>
        <v>0</v>
      </c>
      <c r="AQ130" s="28">
        <f t="shared" si="40"/>
        <v>0</v>
      </c>
      <c r="AR130" s="28">
        <f t="shared" si="40"/>
        <v>0</v>
      </c>
      <c r="AS130" s="28">
        <f t="shared" si="40"/>
        <v>0</v>
      </c>
      <c r="AT130" s="28">
        <f t="shared" si="40"/>
        <v>0</v>
      </c>
      <c r="AU130" s="28">
        <f t="shared" si="40"/>
        <v>0</v>
      </c>
    </row>
    <row r="131" spans="2:47" outlineLevel="1">
      <c r="B131" s="25">
        <v>2026</v>
      </c>
      <c r="C131" s="28">
        <v>0.2</v>
      </c>
      <c r="D131" s="28">
        <f t="shared" si="37"/>
        <v>0</v>
      </c>
      <c r="E131" s="28">
        <f t="shared" si="37"/>
        <v>0</v>
      </c>
      <c r="F131" s="28">
        <f t="shared" si="37"/>
        <v>0</v>
      </c>
      <c r="G131" s="28">
        <f t="shared" si="37"/>
        <v>0</v>
      </c>
      <c r="H131" s="28">
        <f t="shared" si="37"/>
        <v>0</v>
      </c>
      <c r="I131" s="28">
        <f t="shared" si="37"/>
        <v>0</v>
      </c>
      <c r="J131" s="28">
        <f t="shared" si="37"/>
        <v>0</v>
      </c>
      <c r="K131" s="28">
        <f t="shared" si="37"/>
        <v>0</v>
      </c>
      <c r="L131" s="28">
        <f t="shared" si="37"/>
        <v>0</v>
      </c>
      <c r="M131" s="28">
        <f t="shared" si="37"/>
        <v>0.2</v>
      </c>
      <c r="N131" s="28">
        <f t="shared" si="38"/>
        <v>0</v>
      </c>
      <c r="O131" s="28">
        <f t="shared" si="38"/>
        <v>0</v>
      </c>
      <c r="P131" s="28">
        <f t="shared" si="38"/>
        <v>0</v>
      </c>
      <c r="Q131" s="28">
        <f t="shared" si="38"/>
        <v>0</v>
      </c>
      <c r="R131" s="28">
        <f t="shared" si="38"/>
        <v>0</v>
      </c>
      <c r="S131" s="28">
        <f t="shared" si="38"/>
        <v>0</v>
      </c>
      <c r="T131" s="28">
        <f t="shared" si="38"/>
        <v>0</v>
      </c>
      <c r="U131" s="28">
        <f t="shared" si="38"/>
        <v>0</v>
      </c>
      <c r="V131" s="28">
        <f t="shared" si="38"/>
        <v>0</v>
      </c>
      <c r="W131" s="28">
        <f t="shared" si="38"/>
        <v>0</v>
      </c>
      <c r="X131" s="28">
        <f t="shared" si="39"/>
        <v>0</v>
      </c>
      <c r="Y131" s="28">
        <f t="shared" si="39"/>
        <v>0</v>
      </c>
      <c r="Z131" s="28">
        <f t="shared" si="39"/>
        <v>0</v>
      </c>
      <c r="AA131" s="28">
        <f t="shared" si="39"/>
        <v>0</v>
      </c>
      <c r="AB131" s="28">
        <f t="shared" si="39"/>
        <v>0.2</v>
      </c>
      <c r="AC131" s="28">
        <f t="shared" si="39"/>
        <v>0</v>
      </c>
      <c r="AD131" s="28">
        <f t="shared" si="39"/>
        <v>0</v>
      </c>
      <c r="AE131" s="28">
        <f t="shared" si="39"/>
        <v>0</v>
      </c>
      <c r="AF131" s="28">
        <f t="shared" si="39"/>
        <v>0</v>
      </c>
      <c r="AG131" s="28">
        <f t="shared" si="39"/>
        <v>0</v>
      </c>
      <c r="AH131" s="28">
        <f t="shared" si="40"/>
        <v>0</v>
      </c>
      <c r="AI131" s="28">
        <f t="shared" si="40"/>
        <v>0</v>
      </c>
      <c r="AJ131" s="28">
        <f t="shared" si="40"/>
        <v>0</v>
      </c>
      <c r="AK131" s="28">
        <f t="shared" si="40"/>
        <v>0</v>
      </c>
      <c r="AL131" s="28">
        <f t="shared" si="40"/>
        <v>0</v>
      </c>
      <c r="AM131" s="28">
        <f t="shared" si="40"/>
        <v>0</v>
      </c>
      <c r="AN131" s="28">
        <f t="shared" si="40"/>
        <v>0</v>
      </c>
      <c r="AO131" s="28">
        <f t="shared" si="40"/>
        <v>0</v>
      </c>
      <c r="AP131" s="28">
        <f t="shared" si="40"/>
        <v>0</v>
      </c>
      <c r="AQ131" s="28">
        <f t="shared" si="40"/>
        <v>0.2</v>
      </c>
      <c r="AR131" s="28">
        <f t="shared" si="40"/>
        <v>0</v>
      </c>
      <c r="AS131" s="28">
        <f t="shared" si="40"/>
        <v>0</v>
      </c>
      <c r="AT131" s="28">
        <f t="shared" si="40"/>
        <v>0</v>
      </c>
      <c r="AU131" s="28">
        <f t="shared" si="40"/>
        <v>0</v>
      </c>
    </row>
    <row r="132" spans="2:47" outlineLevel="1">
      <c r="B132" s="25">
        <v>2027</v>
      </c>
      <c r="C132" s="28">
        <v>5.5</v>
      </c>
      <c r="D132" s="28">
        <f t="shared" ref="D132:M141" si="41">+IF(D$121&lt;$B132,0,IF(MOD(D$121-$B132,$D$113)=0,1,0))*$C132</f>
        <v>0</v>
      </c>
      <c r="E132" s="28">
        <f t="shared" si="41"/>
        <v>0</v>
      </c>
      <c r="F132" s="28">
        <f t="shared" si="41"/>
        <v>0</v>
      </c>
      <c r="G132" s="28">
        <f t="shared" si="41"/>
        <v>0</v>
      </c>
      <c r="H132" s="28">
        <f t="shared" si="41"/>
        <v>0</v>
      </c>
      <c r="I132" s="28">
        <f t="shared" si="41"/>
        <v>0</v>
      </c>
      <c r="J132" s="28">
        <f t="shared" si="41"/>
        <v>0</v>
      </c>
      <c r="K132" s="28">
        <f t="shared" si="41"/>
        <v>0</v>
      </c>
      <c r="L132" s="28">
        <f t="shared" si="41"/>
        <v>0</v>
      </c>
      <c r="M132" s="28">
        <f t="shared" si="41"/>
        <v>0</v>
      </c>
      <c r="N132" s="28">
        <f t="shared" ref="N132:W141" si="42">+IF(N$121&lt;$B132,0,IF(MOD(N$121-$B132,$D$113)=0,1,0))*$C132</f>
        <v>5.5</v>
      </c>
      <c r="O132" s="28">
        <f t="shared" si="42"/>
        <v>0</v>
      </c>
      <c r="P132" s="28">
        <f t="shared" si="42"/>
        <v>0</v>
      </c>
      <c r="Q132" s="28">
        <f t="shared" si="42"/>
        <v>0</v>
      </c>
      <c r="R132" s="28">
        <f t="shared" si="42"/>
        <v>0</v>
      </c>
      <c r="S132" s="28">
        <f t="shared" si="42"/>
        <v>0</v>
      </c>
      <c r="T132" s="28">
        <f t="shared" si="42"/>
        <v>0</v>
      </c>
      <c r="U132" s="28">
        <f t="shared" si="42"/>
        <v>0</v>
      </c>
      <c r="V132" s="28">
        <f t="shared" si="42"/>
        <v>0</v>
      </c>
      <c r="W132" s="28">
        <f t="shared" si="42"/>
        <v>0</v>
      </c>
      <c r="X132" s="28">
        <f t="shared" ref="X132:AG141" si="43">+IF(X$121&lt;$B132,0,IF(MOD(X$121-$B132,$D$113)=0,1,0))*$C132</f>
        <v>0</v>
      </c>
      <c r="Y132" s="28">
        <f t="shared" si="43"/>
        <v>0</v>
      </c>
      <c r="Z132" s="28">
        <f t="shared" si="43"/>
        <v>0</v>
      </c>
      <c r="AA132" s="28">
        <f t="shared" si="43"/>
        <v>0</v>
      </c>
      <c r="AB132" s="28">
        <f t="shared" si="43"/>
        <v>0</v>
      </c>
      <c r="AC132" s="28">
        <f t="shared" si="43"/>
        <v>5.5</v>
      </c>
      <c r="AD132" s="28">
        <f t="shared" si="43"/>
        <v>0</v>
      </c>
      <c r="AE132" s="28">
        <f t="shared" si="43"/>
        <v>0</v>
      </c>
      <c r="AF132" s="28">
        <f t="shared" si="43"/>
        <v>0</v>
      </c>
      <c r="AG132" s="28">
        <f t="shared" si="43"/>
        <v>0</v>
      </c>
      <c r="AH132" s="28">
        <f t="shared" ref="AH132:AU141" si="44">+IF(AH$121&lt;$B132,0,IF(MOD(AH$121-$B132,$D$113)=0,1,0))*$C132</f>
        <v>0</v>
      </c>
      <c r="AI132" s="28">
        <f t="shared" si="44"/>
        <v>0</v>
      </c>
      <c r="AJ132" s="28">
        <f t="shared" si="44"/>
        <v>0</v>
      </c>
      <c r="AK132" s="28">
        <f t="shared" si="44"/>
        <v>0</v>
      </c>
      <c r="AL132" s="28">
        <f t="shared" si="44"/>
        <v>0</v>
      </c>
      <c r="AM132" s="28">
        <f t="shared" si="44"/>
        <v>0</v>
      </c>
      <c r="AN132" s="28">
        <f t="shared" si="44"/>
        <v>0</v>
      </c>
      <c r="AO132" s="28">
        <f t="shared" si="44"/>
        <v>0</v>
      </c>
      <c r="AP132" s="28">
        <f t="shared" si="44"/>
        <v>0</v>
      </c>
      <c r="AQ132" s="28">
        <f t="shared" si="44"/>
        <v>0</v>
      </c>
      <c r="AR132" s="28">
        <f t="shared" si="44"/>
        <v>5.5</v>
      </c>
      <c r="AS132" s="28">
        <f t="shared" si="44"/>
        <v>0</v>
      </c>
      <c r="AT132" s="28">
        <f t="shared" si="44"/>
        <v>0</v>
      </c>
      <c r="AU132" s="28">
        <f t="shared" si="44"/>
        <v>0</v>
      </c>
    </row>
    <row r="133" spans="2:47" outlineLevel="1">
      <c r="B133" s="25">
        <v>2028</v>
      </c>
      <c r="C133" s="28">
        <v>69.900000000000006</v>
      </c>
      <c r="D133" s="28">
        <f t="shared" si="41"/>
        <v>0</v>
      </c>
      <c r="E133" s="28">
        <f t="shared" si="41"/>
        <v>0</v>
      </c>
      <c r="F133" s="28">
        <f t="shared" si="41"/>
        <v>0</v>
      </c>
      <c r="G133" s="28">
        <f t="shared" si="41"/>
        <v>0</v>
      </c>
      <c r="H133" s="28">
        <f t="shared" si="41"/>
        <v>0</v>
      </c>
      <c r="I133" s="28">
        <f t="shared" si="41"/>
        <v>0</v>
      </c>
      <c r="J133" s="28">
        <f t="shared" si="41"/>
        <v>0</v>
      </c>
      <c r="K133" s="28">
        <f t="shared" si="41"/>
        <v>0</v>
      </c>
      <c r="L133" s="28">
        <f t="shared" si="41"/>
        <v>0</v>
      </c>
      <c r="M133" s="28">
        <f t="shared" si="41"/>
        <v>0</v>
      </c>
      <c r="N133" s="28">
        <f t="shared" si="42"/>
        <v>0</v>
      </c>
      <c r="O133" s="28">
        <f t="shared" si="42"/>
        <v>69.900000000000006</v>
      </c>
      <c r="P133" s="28">
        <f t="shared" si="42"/>
        <v>0</v>
      </c>
      <c r="Q133" s="28">
        <f t="shared" si="42"/>
        <v>0</v>
      </c>
      <c r="R133" s="28">
        <f t="shared" si="42"/>
        <v>0</v>
      </c>
      <c r="S133" s="28">
        <f t="shared" si="42"/>
        <v>0</v>
      </c>
      <c r="T133" s="28">
        <f t="shared" si="42"/>
        <v>0</v>
      </c>
      <c r="U133" s="28">
        <f t="shared" si="42"/>
        <v>0</v>
      </c>
      <c r="V133" s="28">
        <f t="shared" si="42"/>
        <v>0</v>
      </c>
      <c r="W133" s="28">
        <f t="shared" si="42"/>
        <v>0</v>
      </c>
      <c r="X133" s="28">
        <f t="shared" si="43"/>
        <v>0</v>
      </c>
      <c r="Y133" s="28">
        <f t="shared" si="43"/>
        <v>0</v>
      </c>
      <c r="Z133" s="28">
        <f t="shared" si="43"/>
        <v>0</v>
      </c>
      <c r="AA133" s="28">
        <f t="shared" si="43"/>
        <v>0</v>
      </c>
      <c r="AB133" s="28">
        <f t="shared" si="43"/>
        <v>0</v>
      </c>
      <c r="AC133" s="28">
        <f t="shared" si="43"/>
        <v>0</v>
      </c>
      <c r="AD133" s="28">
        <f t="shared" si="43"/>
        <v>69.900000000000006</v>
      </c>
      <c r="AE133" s="28">
        <f t="shared" si="43"/>
        <v>0</v>
      </c>
      <c r="AF133" s="28">
        <f t="shared" si="43"/>
        <v>0</v>
      </c>
      <c r="AG133" s="28">
        <f t="shared" si="43"/>
        <v>0</v>
      </c>
      <c r="AH133" s="28">
        <f t="shared" si="44"/>
        <v>0</v>
      </c>
      <c r="AI133" s="28">
        <f t="shared" si="44"/>
        <v>0</v>
      </c>
      <c r="AJ133" s="28">
        <f t="shared" si="44"/>
        <v>0</v>
      </c>
      <c r="AK133" s="28">
        <f t="shared" si="44"/>
        <v>0</v>
      </c>
      <c r="AL133" s="28">
        <f t="shared" si="44"/>
        <v>0</v>
      </c>
      <c r="AM133" s="28">
        <f t="shared" si="44"/>
        <v>0</v>
      </c>
      <c r="AN133" s="28">
        <f t="shared" si="44"/>
        <v>0</v>
      </c>
      <c r="AO133" s="28">
        <f t="shared" si="44"/>
        <v>0</v>
      </c>
      <c r="AP133" s="28">
        <f t="shared" si="44"/>
        <v>0</v>
      </c>
      <c r="AQ133" s="28">
        <f t="shared" si="44"/>
        <v>0</v>
      </c>
      <c r="AR133" s="28">
        <f t="shared" si="44"/>
        <v>0</v>
      </c>
      <c r="AS133" s="28">
        <f t="shared" si="44"/>
        <v>69.900000000000006</v>
      </c>
      <c r="AT133" s="28">
        <f t="shared" si="44"/>
        <v>0</v>
      </c>
      <c r="AU133" s="28">
        <f t="shared" si="44"/>
        <v>0</v>
      </c>
    </row>
    <row r="134" spans="2:47" outlineLevel="1">
      <c r="B134" s="25">
        <v>2029</v>
      </c>
      <c r="C134" s="28">
        <v>1234.7</v>
      </c>
      <c r="D134" s="28">
        <f t="shared" si="41"/>
        <v>0</v>
      </c>
      <c r="E134" s="28">
        <f t="shared" si="41"/>
        <v>0</v>
      </c>
      <c r="F134" s="28">
        <f t="shared" si="41"/>
        <v>0</v>
      </c>
      <c r="G134" s="28">
        <f t="shared" si="41"/>
        <v>0</v>
      </c>
      <c r="H134" s="28">
        <f t="shared" si="41"/>
        <v>0</v>
      </c>
      <c r="I134" s="28">
        <f t="shared" si="41"/>
        <v>0</v>
      </c>
      <c r="J134" s="28">
        <f t="shared" si="41"/>
        <v>0</v>
      </c>
      <c r="K134" s="28">
        <f t="shared" si="41"/>
        <v>0</v>
      </c>
      <c r="L134" s="28">
        <f t="shared" si="41"/>
        <v>0</v>
      </c>
      <c r="M134" s="28">
        <f t="shared" si="41"/>
        <v>0</v>
      </c>
      <c r="N134" s="28">
        <f t="shared" si="42"/>
        <v>0</v>
      </c>
      <c r="O134" s="28">
        <f t="shared" si="42"/>
        <v>0</v>
      </c>
      <c r="P134" s="28">
        <f t="shared" si="42"/>
        <v>1234.7</v>
      </c>
      <c r="Q134" s="28">
        <f t="shared" si="42"/>
        <v>0</v>
      </c>
      <c r="R134" s="28">
        <f t="shared" si="42"/>
        <v>0</v>
      </c>
      <c r="S134" s="28">
        <f t="shared" si="42"/>
        <v>0</v>
      </c>
      <c r="T134" s="28">
        <f t="shared" si="42"/>
        <v>0</v>
      </c>
      <c r="U134" s="28">
        <f t="shared" si="42"/>
        <v>0</v>
      </c>
      <c r="V134" s="28">
        <f t="shared" si="42"/>
        <v>0</v>
      </c>
      <c r="W134" s="28">
        <f t="shared" si="42"/>
        <v>0</v>
      </c>
      <c r="X134" s="28">
        <f t="shared" si="43"/>
        <v>0</v>
      </c>
      <c r="Y134" s="28">
        <f t="shared" si="43"/>
        <v>0</v>
      </c>
      <c r="Z134" s="28">
        <f t="shared" si="43"/>
        <v>0</v>
      </c>
      <c r="AA134" s="28">
        <f t="shared" si="43"/>
        <v>0</v>
      </c>
      <c r="AB134" s="28">
        <f t="shared" si="43"/>
        <v>0</v>
      </c>
      <c r="AC134" s="28">
        <f t="shared" si="43"/>
        <v>0</v>
      </c>
      <c r="AD134" s="28">
        <f t="shared" si="43"/>
        <v>0</v>
      </c>
      <c r="AE134" s="28">
        <f t="shared" si="43"/>
        <v>1234.7</v>
      </c>
      <c r="AF134" s="28">
        <f t="shared" si="43"/>
        <v>0</v>
      </c>
      <c r="AG134" s="28">
        <f t="shared" si="43"/>
        <v>0</v>
      </c>
      <c r="AH134" s="28">
        <f t="shared" si="44"/>
        <v>0</v>
      </c>
      <c r="AI134" s="28">
        <f t="shared" si="44"/>
        <v>0</v>
      </c>
      <c r="AJ134" s="28">
        <f t="shared" si="44"/>
        <v>0</v>
      </c>
      <c r="AK134" s="28">
        <f t="shared" si="44"/>
        <v>0</v>
      </c>
      <c r="AL134" s="28">
        <f t="shared" si="44"/>
        <v>0</v>
      </c>
      <c r="AM134" s="28">
        <f t="shared" si="44"/>
        <v>0</v>
      </c>
      <c r="AN134" s="28">
        <f t="shared" si="44"/>
        <v>0</v>
      </c>
      <c r="AO134" s="28">
        <f t="shared" si="44"/>
        <v>0</v>
      </c>
      <c r="AP134" s="28">
        <f t="shared" si="44"/>
        <v>0</v>
      </c>
      <c r="AQ134" s="28">
        <f t="shared" si="44"/>
        <v>0</v>
      </c>
      <c r="AR134" s="28">
        <f t="shared" si="44"/>
        <v>0</v>
      </c>
      <c r="AS134" s="28">
        <f t="shared" si="44"/>
        <v>0</v>
      </c>
      <c r="AT134" s="28">
        <f t="shared" si="44"/>
        <v>1234.7</v>
      </c>
      <c r="AU134" s="28">
        <f t="shared" si="44"/>
        <v>0</v>
      </c>
    </row>
    <row r="135" spans="2:47" outlineLevel="1">
      <c r="B135" s="25">
        <v>2030</v>
      </c>
      <c r="C135" s="28">
        <v>699</v>
      </c>
      <c r="D135" s="28">
        <f t="shared" si="41"/>
        <v>0</v>
      </c>
      <c r="E135" s="28">
        <f t="shared" si="41"/>
        <v>0</v>
      </c>
      <c r="F135" s="28">
        <f t="shared" si="41"/>
        <v>0</v>
      </c>
      <c r="G135" s="28">
        <f t="shared" si="41"/>
        <v>0</v>
      </c>
      <c r="H135" s="28">
        <f t="shared" si="41"/>
        <v>0</v>
      </c>
      <c r="I135" s="28">
        <f t="shared" si="41"/>
        <v>0</v>
      </c>
      <c r="J135" s="28">
        <f t="shared" si="41"/>
        <v>0</v>
      </c>
      <c r="K135" s="28">
        <f t="shared" si="41"/>
        <v>0</v>
      </c>
      <c r="L135" s="28">
        <f t="shared" si="41"/>
        <v>0</v>
      </c>
      <c r="M135" s="28">
        <f t="shared" si="41"/>
        <v>0</v>
      </c>
      <c r="N135" s="28">
        <f t="shared" si="42"/>
        <v>0</v>
      </c>
      <c r="O135" s="28">
        <f t="shared" si="42"/>
        <v>0</v>
      </c>
      <c r="P135" s="28">
        <f t="shared" si="42"/>
        <v>0</v>
      </c>
      <c r="Q135" s="28">
        <f t="shared" si="42"/>
        <v>699</v>
      </c>
      <c r="R135" s="28">
        <f t="shared" si="42"/>
        <v>0</v>
      </c>
      <c r="S135" s="28">
        <f t="shared" si="42"/>
        <v>0</v>
      </c>
      <c r="T135" s="28">
        <f t="shared" si="42"/>
        <v>0</v>
      </c>
      <c r="U135" s="28">
        <f t="shared" si="42"/>
        <v>0</v>
      </c>
      <c r="V135" s="28">
        <f t="shared" si="42"/>
        <v>0</v>
      </c>
      <c r="W135" s="28">
        <f t="shared" si="42"/>
        <v>0</v>
      </c>
      <c r="X135" s="28">
        <f t="shared" si="43"/>
        <v>0</v>
      </c>
      <c r="Y135" s="28">
        <f t="shared" si="43"/>
        <v>0</v>
      </c>
      <c r="Z135" s="28">
        <f t="shared" si="43"/>
        <v>0</v>
      </c>
      <c r="AA135" s="28">
        <f t="shared" si="43"/>
        <v>0</v>
      </c>
      <c r="AB135" s="28">
        <f t="shared" si="43"/>
        <v>0</v>
      </c>
      <c r="AC135" s="28">
        <f t="shared" si="43"/>
        <v>0</v>
      </c>
      <c r="AD135" s="28">
        <f t="shared" si="43"/>
        <v>0</v>
      </c>
      <c r="AE135" s="28">
        <f t="shared" si="43"/>
        <v>0</v>
      </c>
      <c r="AF135" s="28">
        <f t="shared" si="43"/>
        <v>699</v>
      </c>
      <c r="AG135" s="28">
        <f t="shared" si="43"/>
        <v>0</v>
      </c>
      <c r="AH135" s="28">
        <f t="shared" si="44"/>
        <v>0</v>
      </c>
      <c r="AI135" s="28">
        <f t="shared" si="44"/>
        <v>0</v>
      </c>
      <c r="AJ135" s="28">
        <f t="shared" si="44"/>
        <v>0</v>
      </c>
      <c r="AK135" s="28">
        <f t="shared" si="44"/>
        <v>0</v>
      </c>
      <c r="AL135" s="28">
        <f t="shared" si="44"/>
        <v>0</v>
      </c>
      <c r="AM135" s="28">
        <f t="shared" si="44"/>
        <v>0</v>
      </c>
      <c r="AN135" s="28">
        <f t="shared" si="44"/>
        <v>0</v>
      </c>
      <c r="AO135" s="28">
        <f t="shared" si="44"/>
        <v>0</v>
      </c>
      <c r="AP135" s="28">
        <f t="shared" si="44"/>
        <v>0</v>
      </c>
      <c r="AQ135" s="28">
        <f t="shared" si="44"/>
        <v>0</v>
      </c>
      <c r="AR135" s="28">
        <f t="shared" si="44"/>
        <v>0</v>
      </c>
      <c r="AS135" s="28">
        <f t="shared" si="44"/>
        <v>0</v>
      </c>
      <c r="AT135" s="28">
        <f t="shared" si="44"/>
        <v>0</v>
      </c>
      <c r="AU135" s="28">
        <f t="shared" si="44"/>
        <v>699</v>
      </c>
    </row>
    <row r="136" spans="2:47" outlineLevel="1">
      <c r="B136" s="25">
        <v>2031</v>
      </c>
      <c r="C136" s="28">
        <v>77.500000000000227</v>
      </c>
      <c r="D136" s="28">
        <f t="shared" si="41"/>
        <v>0</v>
      </c>
      <c r="E136" s="28">
        <f t="shared" si="41"/>
        <v>0</v>
      </c>
      <c r="F136" s="28">
        <f t="shared" si="41"/>
        <v>0</v>
      </c>
      <c r="G136" s="28">
        <f t="shared" si="41"/>
        <v>0</v>
      </c>
      <c r="H136" s="28">
        <f t="shared" si="41"/>
        <v>0</v>
      </c>
      <c r="I136" s="28">
        <f t="shared" si="41"/>
        <v>0</v>
      </c>
      <c r="J136" s="28">
        <f t="shared" si="41"/>
        <v>0</v>
      </c>
      <c r="K136" s="28">
        <f t="shared" si="41"/>
        <v>0</v>
      </c>
      <c r="L136" s="28">
        <f t="shared" si="41"/>
        <v>0</v>
      </c>
      <c r="M136" s="28">
        <f t="shared" si="41"/>
        <v>0</v>
      </c>
      <c r="N136" s="28">
        <f t="shared" si="42"/>
        <v>0</v>
      </c>
      <c r="O136" s="28">
        <f t="shared" si="42"/>
        <v>0</v>
      </c>
      <c r="P136" s="28">
        <f t="shared" si="42"/>
        <v>0</v>
      </c>
      <c r="Q136" s="28">
        <f t="shared" si="42"/>
        <v>0</v>
      </c>
      <c r="R136" s="28">
        <f t="shared" si="42"/>
        <v>77.500000000000227</v>
      </c>
      <c r="S136" s="28">
        <f t="shared" si="42"/>
        <v>0</v>
      </c>
      <c r="T136" s="28">
        <f t="shared" si="42"/>
        <v>0</v>
      </c>
      <c r="U136" s="28">
        <f t="shared" si="42"/>
        <v>0</v>
      </c>
      <c r="V136" s="28">
        <f t="shared" si="42"/>
        <v>0</v>
      </c>
      <c r="W136" s="28">
        <f t="shared" si="42"/>
        <v>0</v>
      </c>
      <c r="X136" s="28">
        <f t="shared" si="43"/>
        <v>0</v>
      </c>
      <c r="Y136" s="28">
        <f t="shared" si="43"/>
        <v>0</v>
      </c>
      <c r="Z136" s="28">
        <f t="shared" si="43"/>
        <v>0</v>
      </c>
      <c r="AA136" s="28">
        <f t="shared" si="43"/>
        <v>0</v>
      </c>
      <c r="AB136" s="28">
        <f t="shared" si="43"/>
        <v>0</v>
      </c>
      <c r="AC136" s="28">
        <f t="shared" si="43"/>
        <v>0</v>
      </c>
      <c r="AD136" s="28">
        <f t="shared" si="43"/>
        <v>0</v>
      </c>
      <c r="AE136" s="28">
        <f t="shared" si="43"/>
        <v>0</v>
      </c>
      <c r="AF136" s="28">
        <f t="shared" si="43"/>
        <v>0</v>
      </c>
      <c r="AG136" s="28">
        <f t="shared" si="43"/>
        <v>77.500000000000227</v>
      </c>
      <c r="AH136" s="28">
        <f t="shared" si="44"/>
        <v>0</v>
      </c>
      <c r="AI136" s="28">
        <f t="shared" si="44"/>
        <v>0</v>
      </c>
      <c r="AJ136" s="28">
        <f t="shared" si="44"/>
        <v>0</v>
      </c>
      <c r="AK136" s="28">
        <f t="shared" si="44"/>
        <v>0</v>
      </c>
      <c r="AL136" s="28">
        <f t="shared" si="44"/>
        <v>0</v>
      </c>
      <c r="AM136" s="28">
        <f t="shared" si="44"/>
        <v>0</v>
      </c>
      <c r="AN136" s="28">
        <f t="shared" si="44"/>
        <v>0</v>
      </c>
      <c r="AO136" s="28">
        <f t="shared" si="44"/>
        <v>0</v>
      </c>
      <c r="AP136" s="28">
        <f t="shared" si="44"/>
        <v>0</v>
      </c>
      <c r="AQ136" s="28">
        <f t="shared" si="44"/>
        <v>0</v>
      </c>
      <c r="AR136" s="28">
        <f t="shared" si="44"/>
        <v>0</v>
      </c>
      <c r="AS136" s="28">
        <f t="shared" si="44"/>
        <v>0</v>
      </c>
      <c r="AT136" s="28">
        <f t="shared" si="44"/>
        <v>0</v>
      </c>
      <c r="AU136" s="28">
        <f t="shared" si="44"/>
        <v>0</v>
      </c>
    </row>
    <row r="137" spans="2:47" outlineLevel="1">
      <c r="B137" s="25">
        <v>2032</v>
      </c>
      <c r="C137" s="28">
        <v>173.69999999999982</v>
      </c>
      <c r="D137" s="28">
        <f t="shared" si="41"/>
        <v>0</v>
      </c>
      <c r="E137" s="28">
        <f t="shared" si="41"/>
        <v>0</v>
      </c>
      <c r="F137" s="28">
        <f t="shared" si="41"/>
        <v>0</v>
      </c>
      <c r="G137" s="28">
        <f t="shared" si="41"/>
        <v>0</v>
      </c>
      <c r="H137" s="28">
        <f t="shared" si="41"/>
        <v>0</v>
      </c>
      <c r="I137" s="28">
        <f t="shared" si="41"/>
        <v>0</v>
      </c>
      <c r="J137" s="28">
        <f t="shared" si="41"/>
        <v>0</v>
      </c>
      <c r="K137" s="28">
        <f t="shared" si="41"/>
        <v>0</v>
      </c>
      <c r="L137" s="28">
        <f t="shared" si="41"/>
        <v>0</v>
      </c>
      <c r="M137" s="28">
        <f t="shared" si="41"/>
        <v>0</v>
      </c>
      <c r="N137" s="28">
        <f t="shared" si="42"/>
        <v>0</v>
      </c>
      <c r="O137" s="28">
        <f t="shared" si="42"/>
        <v>0</v>
      </c>
      <c r="P137" s="28">
        <f t="shared" si="42"/>
        <v>0</v>
      </c>
      <c r="Q137" s="28">
        <f t="shared" si="42"/>
        <v>0</v>
      </c>
      <c r="R137" s="28">
        <f t="shared" si="42"/>
        <v>0</v>
      </c>
      <c r="S137" s="28">
        <f t="shared" si="42"/>
        <v>173.69999999999982</v>
      </c>
      <c r="T137" s="28">
        <f t="shared" si="42"/>
        <v>0</v>
      </c>
      <c r="U137" s="28">
        <f t="shared" si="42"/>
        <v>0</v>
      </c>
      <c r="V137" s="28">
        <f t="shared" si="42"/>
        <v>0</v>
      </c>
      <c r="W137" s="28">
        <f t="shared" si="42"/>
        <v>0</v>
      </c>
      <c r="X137" s="28">
        <f t="shared" si="43"/>
        <v>0</v>
      </c>
      <c r="Y137" s="28">
        <f t="shared" si="43"/>
        <v>0</v>
      </c>
      <c r="Z137" s="28">
        <f t="shared" si="43"/>
        <v>0</v>
      </c>
      <c r="AA137" s="28">
        <f t="shared" si="43"/>
        <v>0</v>
      </c>
      <c r="AB137" s="28">
        <f t="shared" si="43"/>
        <v>0</v>
      </c>
      <c r="AC137" s="28">
        <f t="shared" si="43"/>
        <v>0</v>
      </c>
      <c r="AD137" s="28">
        <f t="shared" si="43"/>
        <v>0</v>
      </c>
      <c r="AE137" s="28">
        <f t="shared" si="43"/>
        <v>0</v>
      </c>
      <c r="AF137" s="28">
        <f t="shared" si="43"/>
        <v>0</v>
      </c>
      <c r="AG137" s="28">
        <f t="shared" si="43"/>
        <v>0</v>
      </c>
      <c r="AH137" s="28">
        <f t="shared" si="44"/>
        <v>173.69999999999982</v>
      </c>
      <c r="AI137" s="28">
        <f t="shared" si="44"/>
        <v>0</v>
      </c>
      <c r="AJ137" s="28">
        <f t="shared" si="44"/>
        <v>0</v>
      </c>
      <c r="AK137" s="28">
        <f t="shared" si="44"/>
        <v>0</v>
      </c>
      <c r="AL137" s="28">
        <f t="shared" si="44"/>
        <v>0</v>
      </c>
      <c r="AM137" s="28">
        <f t="shared" si="44"/>
        <v>0</v>
      </c>
      <c r="AN137" s="28">
        <f t="shared" si="44"/>
        <v>0</v>
      </c>
      <c r="AO137" s="28">
        <f t="shared" si="44"/>
        <v>0</v>
      </c>
      <c r="AP137" s="28">
        <f t="shared" si="44"/>
        <v>0</v>
      </c>
      <c r="AQ137" s="28">
        <f t="shared" si="44"/>
        <v>0</v>
      </c>
      <c r="AR137" s="28">
        <f t="shared" si="44"/>
        <v>0</v>
      </c>
      <c r="AS137" s="28">
        <f t="shared" si="44"/>
        <v>0</v>
      </c>
      <c r="AT137" s="28">
        <f t="shared" si="44"/>
        <v>0</v>
      </c>
      <c r="AU137" s="28">
        <f t="shared" si="44"/>
        <v>0</v>
      </c>
    </row>
    <row r="138" spans="2:47" outlineLevel="1">
      <c r="B138" s="25">
        <v>2033</v>
      </c>
      <c r="C138" s="28">
        <v>85</v>
      </c>
      <c r="D138" s="28">
        <f t="shared" si="41"/>
        <v>0</v>
      </c>
      <c r="E138" s="28">
        <f t="shared" si="41"/>
        <v>0</v>
      </c>
      <c r="F138" s="28">
        <f t="shared" si="41"/>
        <v>0</v>
      </c>
      <c r="G138" s="28">
        <f t="shared" si="41"/>
        <v>0</v>
      </c>
      <c r="H138" s="28">
        <f t="shared" si="41"/>
        <v>0</v>
      </c>
      <c r="I138" s="28">
        <f t="shared" si="41"/>
        <v>0</v>
      </c>
      <c r="J138" s="28">
        <f t="shared" si="41"/>
        <v>0</v>
      </c>
      <c r="K138" s="28">
        <f t="shared" si="41"/>
        <v>0</v>
      </c>
      <c r="L138" s="28">
        <f t="shared" si="41"/>
        <v>0</v>
      </c>
      <c r="M138" s="28">
        <f t="shared" si="41"/>
        <v>0</v>
      </c>
      <c r="N138" s="28">
        <f t="shared" si="42"/>
        <v>0</v>
      </c>
      <c r="O138" s="28">
        <f t="shared" si="42"/>
        <v>0</v>
      </c>
      <c r="P138" s="28">
        <f t="shared" si="42"/>
        <v>0</v>
      </c>
      <c r="Q138" s="28">
        <f t="shared" si="42"/>
        <v>0</v>
      </c>
      <c r="R138" s="28">
        <f t="shared" si="42"/>
        <v>0</v>
      </c>
      <c r="S138" s="28">
        <f t="shared" si="42"/>
        <v>0</v>
      </c>
      <c r="T138" s="28">
        <f t="shared" si="42"/>
        <v>85</v>
      </c>
      <c r="U138" s="28">
        <f t="shared" si="42"/>
        <v>0</v>
      </c>
      <c r="V138" s="28">
        <f t="shared" si="42"/>
        <v>0</v>
      </c>
      <c r="W138" s="28">
        <f t="shared" si="42"/>
        <v>0</v>
      </c>
      <c r="X138" s="28">
        <f t="shared" si="43"/>
        <v>0</v>
      </c>
      <c r="Y138" s="28">
        <f t="shared" si="43"/>
        <v>0</v>
      </c>
      <c r="Z138" s="28">
        <f t="shared" si="43"/>
        <v>0</v>
      </c>
      <c r="AA138" s="28">
        <f t="shared" si="43"/>
        <v>0</v>
      </c>
      <c r="AB138" s="28">
        <f t="shared" si="43"/>
        <v>0</v>
      </c>
      <c r="AC138" s="28">
        <f t="shared" si="43"/>
        <v>0</v>
      </c>
      <c r="AD138" s="28">
        <f t="shared" si="43"/>
        <v>0</v>
      </c>
      <c r="AE138" s="28">
        <f t="shared" si="43"/>
        <v>0</v>
      </c>
      <c r="AF138" s="28">
        <f t="shared" si="43"/>
        <v>0</v>
      </c>
      <c r="AG138" s="28">
        <f t="shared" si="43"/>
        <v>0</v>
      </c>
      <c r="AH138" s="28">
        <f t="shared" si="44"/>
        <v>0</v>
      </c>
      <c r="AI138" s="28">
        <f t="shared" si="44"/>
        <v>85</v>
      </c>
      <c r="AJ138" s="28">
        <f t="shared" si="44"/>
        <v>0</v>
      </c>
      <c r="AK138" s="28">
        <f t="shared" si="44"/>
        <v>0</v>
      </c>
      <c r="AL138" s="28">
        <f t="shared" si="44"/>
        <v>0</v>
      </c>
      <c r="AM138" s="28">
        <f t="shared" si="44"/>
        <v>0</v>
      </c>
      <c r="AN138" s="28">
        <f t="shared" si="44"/>
        <v>0</v>
      </c>
      <c r="AO138" s="28">
        <f t="shared" si="44"/>
        <v>0</v>
      </c>
      <c r="AP138" s="28">
        <f t="shared" si="44"/>
        <v>0</v>
      </c>
      <c r="AQ138" s="28">
        <f t="shared" si="44"/>
        <v>0</v>
      </c>
      <c r="AR138" s="28">
        <f t="shared" si="44"/>
        <v>0</v>
      </c>
      <c r="AS138" s="28">
        <f t="shared" si="44"/>
        <v>0</v>
      </c>
      <c r="AT138" s="28">
        <f t="shared" si="44"/>
        <v>0</v>
      </c>
      <c r="AU138" s="28">
        <f t="shared" si="44"/>
        <v>0</v>
      </c>
    </row>
    <row r="139" spans="2:47" outlineLevel="1">
      <c r="B139" s="25">
        <v>2034</v>
      </c>
      <c r="C139" s="28">
        <v>79</v>
      </c>
      <c r="D139" s="28">
        <f t="shared" si="41"/>
        <v>0</v>
      </c>
      <c r="E139" s="28">
        <f t="shared" si="41"/>
        <v>0</v>
      </c>
      <c r="F139" s="28">
        <f t="shared" si="41"/>
        <v>0</v>
      </c>
      <c r="G139" s="28">
        <f t="shared" si="41"/>
        <v>0</v>
      </c>
      <c r="H139" s="28">
        <f t="shared" si="41"/>
        <v>0</v>
      </c>
      <c r="I139" s="28">
        <f t="shared" si="41"/>
        <v>0</v>
      </c>
      <c r="J139" s="28">
        <f t="shared" si="41"/>
        <v>0</v>
      </c>
      <c r="K139" s="28">
        <f t="shared" si="41"/>
        <v>0</v>
      </c>
      <c r="L139" s="28">
        <f t="shared" si="41"/>
        <v>0</v>
      </c>
      <c r="M139" s="28">
        <f t="shared" si="41"/>
        <v>0</v>
      </c>
      <c r="N139" s="28">
        <f t="shared" si="42"/>
        <v>0</v>
      </c>
      <c r="O139" s="28">
        <f t="shared" si="42"/>
        <v>0</v>
      </c>
      <c r="P139" s="28">
        <f t="shared" si="42"/>
        <v>0</v>
      </c>
      <c r="Q139" s="28">
        <f t="shared" si="42"/>
        <v>0</v>
      </c>
      <c r="R139" s="28">
        <f t="shared" si="42"/>
        <v>0</v>
      </c>
      <c r="S139" s="28">
        <f t="shared" si="42"/>
        <v>0</v>
      </c>
      <c r="T139" s="28">
        <f t="shared" si="42"/>
        <v>0</v>
      </c>
      <c r="U139" s="28">
        <f t="shared" si="42"/>
        <v>79</v>
      </c>
      <c r="V139" s="28">
        <f t="shared" si="42"/>
        <v>0</v>
      </c>
      <c r="W139" s="28">
        <f t="shared" si="42"/>
        <v>0</v>
      </c>
      <c r="X139" s="28">
        <f t="shared" si="43"/>
        <v>0</v>
      </c>
      <c r="Y139" s="28">
        <f t="shared" si="43"/>
        <v>0</v>
      </c>
      <c r="Z139" s="28">
        <f t="shared" si="43"/>
        <v>0</v>
      </c>
      <c r="AA139" s="28">
        <f t="shared" si="43"/>
        <v>0</v>
      </c>
      <c r="AB139" s="28">
        <f t="shared" si="43"/>
        <v>0</v>
      </c>
      <c r="AC139" s="28">
        <f t="shared" si="43"/>
        <v>0</v>
      </c>
      <c r="AD139" s="28">
        <f t="shared" si="43"/>
        <v>0</v>
      </c>
      <c r="AE139" s="28">
        <f t="shared" si="43"/>
        <v>0</v>
      </c>
      <c r="AF139" s="28">
        <f t="shared" si="43"/>
        <v>0</v>
      </c>
      <c r="AG139" s="28">
        <f t="shared" si="43"/>
        <v>0</v>
      </c>
      <c r="AH139" s="28">
        <f t="shared" si="44"/>
        <v>0</v>
      </c>
      <c r="AI139" s="28">
        <f t="shared" si="44"/>
        <v>0</v>
      </c>
      <c r="AJ139" s="28">
        <f t="shared" si="44"/>
        <v>79</v>
      </c>
      <c r="AK139" s="28">
        <f t="shared" si="44"/>
        <v>0</v>
      </c>
      <c r="AL139" s="28">
        <f t="shared" si="44"/>
        <v>0</v>
      </c>
      <c r="AM139" s="28">
        <f t="shared" si="44"/>
        <v>0</v>
      </c>
      <c r="AN139" s="28">
        <f t="shared" si="44"/>
        <v>0</v>
      </c>
      <c r="AO139" s="28">
        <f t="shared" si="44"/>
        <v>0</v>
      </c>
      <c r="AP139" s="28">
        <f t="shared" si="44"/>
        <v>0</v>
      </c>
      <c r="AQ139" s="28">
        <f t="shared" si="44"/>
        <v>0</v>
      </c>
      <c r="AR139" s="28">
        <f t="shared" si="44"/>
        <v>0</v>
      </c>
      <c r="AS139" s="28">
        <f t="shared" si="44"/>
        <v>0</v>
      </c>
      <c r="AT139" s="28">
        <f t="shared" si="44"/>
        <v>0</v>
      </c>
      <c r="AU139" s="28">
        <f t="shared" si="44"/>
        <v>0</v>
      </c>
    </row>
    <row r="140" spans="2:47" outlineLevel="1">
      <c r="B140" s="25">
        <v>2035</v>
      </c>
      <c r="C140" s="28">
        <v>191.5</v>
      </c>
      <c r="D140" s="28">
        <f t="shared" si="41"/>
        <v>0</v>
      </c>
      <c r="E140" s="28">
        <f t="shared" si="41"/>
        <v>0</v>
      </c>
      <c r="F140" s="28">
        <f t="shared" si="41"/>
        <v>0</v>
      </c>
      <c r="G140" s="28">
        <f t="shared" si="41"/>
        <v>0</v>
      </c>
      <c r="H140" s="28">
        <f t="shared" si="41"/>
        <v>0</v>
      </c>
      <c r="I140" s="28">
        <f t="shared" si="41"/>
        <v>0</v>
      </c>
      <c r="J140" s="28">
        <f t="shared" si="41"/>
        <v>0</v>
      </c>
      <c r="K140" s="28">
        <f t="shared" si="41"/>
        <v>0</v>
      </c>
      <c r="L140" s="28">
        <f t="shared" si="41"/>
        <v>0</v>
      </c>
      <c r="M140" s="28">
        <f t="shared" si="41"/>
        <v>0</v>
      </c>
      <c r="N140" s="28">
        <f t="shared" si="42"/>
        <v>0</v>
      </c>
      <c r="O140" s="28">
        <f t="shared" si="42"/>
        <v>0</v>
      </c>
      <c r="P140" s="28">
        <f t="shared" si="42"/>
        <v>0</v>
      </c>
      <c r="Q140" s="28">
        <f t="shared" si="42"/>
        <v>0</v>
      </c>
      <c r="R140" s="28">
        <f t="shared" si="42"/>
        <v>0</v>
      </c>
      <c r="S140" s="28">
        <f t="shared" si="42"/>
        <v>0</v>
      </c>
      <c r="T140" s="28">
        <f t="shared" si="42"/>
        <v>0</v>
      </c>
      <c r="U140" s="28">
        <f t="shared" si="42"/>
        <v>0</v>
      </c>
      <c r="V140" s="28">
        <f t="shared" si="42"/>
        <v>191.5</v>
      </c>
      <c r="W140" s="28">
        <f t="shared" si="42"/>
        <v>0</v>
      </c>
      <c r="X140" s="28">
        <f t="shared" si="43"/>
        <v>0</v>
      </c>
      <c r="Y140" s="28">
        <f t="shared" si="43"/>
        <v>0</v>
      </c>
      <c r="Z140" s="28">
        <f t="shared" si="43"/>
        <v>0</v>
      </c>
      <c r="AA140" s="28">
        <f t="shared" si="43"/>
        <v>0</v>
      </c>
      <c r="AB140" s="28">
        <f t="shared" si="43"/>
        <v>0</v>
      </c>
      <c r="AC140" s="28">
        <f t="shared" si="43"/>
        <v>0</v>
      </c>
      <c r="AD140" s="28">
        <f t="shared" si="43"/>
        <v>0</v>
      </c>
      <c r="AE140" s="28">
        <f t="shared" si="43"/>
        <v>0</v>
      </c>
      <c r="AF140" s="28">
        <f t="shared" si="43"/>
        <v>0</v>
      </c>
      <c r="AG140" s="28">
        <f t="shared" si="43"/>
        <v>0</v>
      </c>
      <c r="AH140" s="28">
        <f t="shared" si="44"/>
        <v>0</v>
      </c>
      <c r="AI140" s="28">
        <f t="shared" si="44"/>
        <v>0</v>
      </c>
      <c r="AJ140" s="28">
        <f t="shared" si="44"/>
        <v>0</v>
      </c>
      <c r="AK140" s="28">
        <f t="shared" si="44"/>
        <v>191.5</v>
      </c>
      <c r="AL140" s="28">
        <f t="shared" si="44"/>
        <v>0</v>
      </c>
      <c r="AM140" s="28">
        <f t="shared" si="44"/>
        <v>0</v>
      </c>
      <c r="AN140" s="28">
        <f t="shared" si="44"/>
        <v>0</v>
      </c>
      <c r="AO140" s="28">
        <f t="shared" si="44"/>
        <v>0</v>
      </c>
      <c r="AP140" s="28">
        <f t="shared" si="44"/>
        <v>0</v>
      </c>
      <c r="AQ140" s="28">
        <f t="shared" si="44"/>
        <v>0</v>
      </c>
      <c r="AR140" s="28">
        <f t="shared" si="44"/>
        <v>0</v>
      </c>
      <c r="AS140" s="28">
        <f t="shared" si="44"/>
        <v>0</v>
      </c>
      <c r="AT140" s="28">
        <f t="shared" si="44"/>
        <v>0</v>
      </c>
      <c r="AU140" s="28">
        <f t="shared" si="44"/>
        <v>0</v>
      </c>
    </row>
    <row r="141" spans="2:47" outlineLevel="1">
      <c r="B141" s="25">
        <v>2036</v>
      </c>
      <c r="C141" s="28">
        <v>94.400000000000091</v>
      </c>
      <c r="D141" s="28">
        <f t="shared" si="41"/>
        <v>0</v>
      </c>
      <c r="E141" s="28">
        <f t="shared" si="41"/>
        <v>0</v>
      </c>
      <c r="F141" s="28">
        <f t="shared" si="41"/>
        <v>0</v>
      </c>
      <c r="G141" s="28">
        <f t="shared" si="41"/>
        <v>0</v>
      </c>
      <c r="H141" s="28">
        <f t="shared" si="41"/>
        <v>0</v>
      </c>
      <c r="I141" s="28">
        <f t="shared" si="41"/>
        <v>0</v>
      </c>
      <c r="J141" s="28">
        <f t="shared" si="41"/>
        <v>0</v>
      </c>
      <c r="K141" s="28">
        <f t="shared" si="41"/>
        <v>0</v>
      </c>
      <c r="L141" s="28">
        <f t="shared" si="41"/>
        <v>0</v>
      </c>
      <c r="M141" s="28">
        <f t="shared" si="41"/>
        <v>0</v>
      </c>
      <c r="N141" s="28">
        <f t="shared" si="42"/>
        <v>0</v>
      </c>
      <c r="O141" s="28">
        <f t="shared" si="42"/>
        <v>0</v>
      </c>
      <c r="P141" s="28">
        <f t="shared" si="42"/>
        <v>0</v>
      </c>
      <c r="Q141" s="28">
        <f t="shared" si="42"/>
        <v>0</v>
      </c>
      <c r="R141" s="28">
        <f t="shared" si="42"/>
        <v>0</v>
      </c>
      <c r="S141" s="28">
        <f t="shared" si="42"/>
        <v>0</v>
      </c>
      <c r="T141" s="28">
        <f t="shared" si="42"/>
        <v>0</v>
      </c>
      <c r="U141" s="28">
        <f t="shared" si="42"/>
        <v>0</v>
      </c>
      <c r="V141" s="28">
        <f t="shared" si="42"/>
        <v>0</v>
      </c>
      <c r="W141" s="28">
        <f t="shared" si="42"/>
        <v>94.400000000000091</v>
      </c>
      <c r="X141" s="28">
        <f t="shared" si="43"/>
        <v>0</v>
      </c>
      <c r="Y141" s="28">
        <f t="shared" si="43"/>
        <v>0</v>
      </c>
      <c r="Z141" s="28">
        <f t="shared" si="43"/>
        <v>0</v>
      </c>
      <c r="AA141" s="28">
        <f t="shared" si="43"/>
        <v>0</v>
      </c>
      <c r="AB141" s="28">
        <f t="shared" si="43"/>
        <v>0</v>
      </c>
      <c r="AC141" s="28">
        <f t="shared" si="43"/>
        <v>0</v>
      </c>
      <c r="AD141" s="28">
        <f t="shared" si="43"/>
        <v>0</v>
      </c>
      <c r="AE141" s="28">
        <f t="shared" si="43"/>
        <v>0</v>
      </c>
      <c r="AF141" s="28">
        <f t="shared" si="43"/>
        <v>0</v>
      </c>
      <c r="AG141" s="28">
        <f t="shared" si="43"/>
        <v>0</v>
      </c>
      <c r="AH141" s="28">
        <f t="shared" si="44"/>
        <v>0</v>
      </c>
      <c r="AI141" s="28">
        <f t="shared" si="44"/>
        <v>0</v>
      </c>
      <c r="AJ141" s="28">
        <f t="shared" si="44"/>
        <v>0</v>
      </c>
      <c r="AK141" s="28">
        <f t="shared" si="44"/>
        <v>0</v>
      </c>
      <c r="AL141" s="28">
        <f t="shared" si="44"/>
        <v>94.400000000000091</v>
      </c>
      <c r="AM141" s="28">
        <f t="shared" si="44"/>
        <v>0</v>
      </c>
      <c r="AN141" s="28">
        <f t="shared" si="44"/>
        <v>0</v>
      </c>
      <c r="AO141" s="28">
        <f t="shared" si="44"/>
        <v>0</v>
      </c>
      <c r="AP141" s="28">
        <f t="shared" si="44"/>
        <v>0</v>
      </c>
      <c r="AQ141" s="28">
        <f t="shared" si="44"/>
        <v>0</v>
      </c>
      <c r="AR141" s="28">
        <f t="shared" si="44"/>
        <v>0</v>
      </c>
      <c r="AS141" s="28">
        <f t="shared" si="44"/>
        <v>0</v>
      </c>
      <c r="AT141" s="28">
        <f t="shared" si="44"/>
        <v>0</v>
      </c>
      <c r="AU141" s="28">
        <f t="shared" si="44"/>
        <v>0</v>
      </c>
    </row>
    <row r="142" spans="2:47" outlineLevel="1">
      <c r="B142" s="25">
        <v>2037</v>
      </c>
      <c r="C142" s="28">
        <v>88.199999999999818</v>
      </c>
      <c r="D142" s="28">
        <f t="shared" ref="D142:M151" si="45">+IF(D$121&lt;$B142,0,IF(MOD(D$121-$B142,$D$113)=0,1,0))*$C142</f>
        <v>0</v>
      </c>
      <c r="E142" s="28">
        <f t="shared" si="45"/>
        <v>0</v>
      </c>
      <c r="F142" s="28">
        <f t="shared" si="45"/>
        <v>0</v>
      </c>
      <c r="G142" s="28">
        <f t="shared" si="45"/>
        <v>0</v>
      </c>
      <c r="H142" s="28">
        <f t="shared" si="45"/>
        <v>0</v>
      </c>
      <c r="I142" s="28">
        <f t="shared" si="45"/>
        <v>0</v>
      </c>
      <c r="J142" s="28">
        <f t="shared" si="45"/>
        <v>0</v>
      </c>
      <c r="K142" s="28">
        <f t="shared" si="45"/>
        <v>0</v>
      </c>
      <c r="L142" s="28">
        <f t="shared" si="45"/>
        <v>0</v>
      </c>
      <c r="M142" s="28">
        <f t="shared" si="45"/>
        <v>0</v>
      </c>
      <c r="N142" s="28">
        <f t="shared" ref="N142:W151" si="46">+IF(N$121&lt;$B142,0,IF(MOD(N$121-$B142,$D$113)=0,1,0))*$C142</f>
        <v>0</v>
      </c>
      <c r="O142" s="28">
        <f t="shared" si="46"/>
        <v>0</v>
      </c>
      <c r="P142" s="28">
        <f t="shared" si="46"/>
        <v>0</v>
      </c>
      <c r="Q142" s="28">
        <f t="shared" si="46"/>
        <v>0</v>
      </c>
      <c r="R142" s="28">
        <f t="shared" si="46"/>
        <v>0</v>
      </c>
      <c r="S142" s="28">
        <f t="shared" si="46"/>
        <v>0</v>
      </c>
      <c r="T142" s="28">
        <f t="shared" si="46"/>
        <v>0</v>
      </c>
      <c r="U142" s="28">
        <f t="shared" si="46"/>
        <v>0</v>
      </c>
      <c r="V142" s="28">
        <f t="shared" si="46"/>
        <v>0</v>
      </c>
      <c r="W142" s="28">
        <f t="shared" si="46"/>
        <v>0</v>
      </c>
      <c r="X142" s="28">
        <f t="shared" ref="X142:AG151" si="47">+IF(X$121&lt;$B142,0,IF(MOD(X$121-$B142,$D$113)=0,1,0))*$C142</f>
        <v>88.199999999999818</v>
      </c>
      <c r="Y142" s="28">
        <f t="shared" si="47"/>
        <v>0</v>
      </c>
      <c r="Z142" s="28">
        <f t="shared" si="47"/>
        <v>0</v>
      </c>
      <c r="AA142" s="28">
        <f t="shared" si="47"/>
        <v>0</v>
      </c>
      <c r="AB142" s="28">
        <f t="shared" si="47"/>
        <v>0</v>
      </c>
      <c r="AC142" s="28">
        <f t="shared" si="47"/>
        <v>0</v>
      </c>
      <c r="AD142" s="28">
        <f t="shared" si="47"/>
        <v>0</v>
      </c>
      <c r="AE142" s="28">
        <f t="shared" si="47"/>
        <v>0</v>
      </c>
      <c r="AF142" s="28">
        <f t="shared" si="47"/>
        <v>0</v>
      </c>
      <c r="AG142" s="28">
        <f t="shared" si="47"/>
        <v>0</v>
      </c>
      <c r="AH142" s="28">
        <f t="shared" ref="AH142:AU151" si="48">+IF(AH$121&lt;$B142,0,IF(MOD(AH$121-$B142,$D$113)=0,1,0))*$C142</f>
        <v>0</v>
      </c>
      <c r="AI142" s="28">
        <f t="shared" si="48"/>
        <v>0</v>
      </c>
      <c r="AJ142" s="28">
        <f t="shared" si="48"/>
        <v>0</v>
      </c>
      <c r="AK142" s="28">
        <f t="shared" si="48"/>
        <v>0</v>
      </c>
      <c r="AL142" s="28">
        <f t="shared" si="48"/>
        <v>0</v>
      </c>
      <c r="AM142" s="28">
        <f t="shared" si="48"/>
        <v>88.199999999999818</v>
      </c>
      <c r="AN142" s="28">
        <f t="shared" si="48"/>
        <v>0</v>
      </c>
      <c r="AO142" s="28">
        <f t="shared" si="48"/>
        <v>0</v>
      </c>
      <c r="AP142" s="28">
        <f t="shared" si="48"/>
        <v>0</v>
      </c>
      <c r="AQ142" s="28">
        <f t="shared" si="48"/>
        <v>0</v>
      </c>
      <c r="AR142" s="28">
        <f t="shared" si="48"/>
        <v>0</v>
      </c>
      <c r="AS142" s="28">
        <f t="shared" si="48"/>
        <v>0</v>
      </c>
      <c r="AT142" s="28">
        <f t="shared" si="48"/>
        <v>0</v>
      </c>
      <c r="AU142" s="28">
        <f t="shared" si="48"/>
        <v>0</v>
      </c>
    </row>
    <row r="143" spans="2:47" outlineLevel="1">
      <c r="B143" s="25">
        <v>2038</v>
      </c>
      <c r="C143" s="28">
        <v>204.20000000000027</v>
      </c>
      <c r="D143" s="28">
        <f t="shared" si="45"/>
        <v>0</v>
      </c>
      <c r="E143" s="28">
        <f t="shared" si="45"/>
        <v>0</v>
      </c>
      <c r="F143" s="28">
        <f t="shared" si="45"/>
        <v>0</v>
      </c>
      <c r="G143" s="28">
        <f t="shared" si="45"/>
        <v>0</v>
      </c>
      <c r="H143" s="28">
        <f t="shared" si="45"/>
        <v>0</v>
      </c>
      <c r="I143" s="28">
        <f t="shared" si="45"/>
        <v>0</v>
      </c>
      <c r="J143" s="28">
        <f t="shared" si="45"/>
        <v>0</v>
      </c>
      <c r="K143" s="28">
        <f t="shared" si="45"/>
        <v>0</v>
      </c>
      <c r="L143" s="28">
        <f t="shared" si="45"/>
        <v>0</v>
      </c>
      <c r="M143" s="28">
        <f t="shared" si="45"/>
        <v>0</v>
      </c>
      <c r="N143" s="28">
        <f t="shared" si="46"/>
        <v>0</v>
      </c>
      <c r="O143" s="28">
        <f t="shared" si="46"/>
        <v>0</v>
      </c>
      <c r="P143" s="28">
        <f t="shared" si="46"/>
        <v>0</v>
      </c>
      <c r="Q143" s="28">
        <f t="shared" si="46"/>
        <v>0</v>
      </c>
      <c r="R143" s="28">
        <f t="shared" si="46"/>
        <v>0</v>
      </c>
      <c r="S143" s="28">
        <f t="shared" si="46"/>
        <v>0</v>
      </c>
      <c r="T143" s="28">
        <f t="shared" si="46"/>
        <v>0</v>
      </c>
      <c r="U143" s="28">
        <f t="shared" si="46"/>
        <v>0</v>
      </c>
      <c r="V143" s="28">
        <f t="shared" si="46"/>
        <v>0</v>
      </c>
      <c r="W143" s="28">
        <f t="shared" si="46"/>
        <v>0</v>
      </c>
      <c r="X143" s="28">
        <f t="shared" si="47"/>
        <v>0</v>
      </c>
      <c r="Y143" s="28">
        <f t="shared" si="47"/>
        <v>204.20000000000027</v>
      </c>
      <c r="Z143" s="28">
        <f t="shared" si="47"/>
        <v>0</v>
      </c>
      <c r="AA143" s="28">
        <f t="shared" si="47"/>
        <v>0</v>
      </c>
      <c r="AB143" s="28">
        <f t="shared" si="47"/>
        <v>0</v>
      </c>
      <c r="AC143" s="28">
        <f t="shared" si="47"/>
        <v>0</v>
      </c>
      <c r="AD143" s="28">
        <f t="shared" si="47"/>
        <v>0</v>
      </c>
      <c r="AE143" s="28">
        <f t="shared" si="47"/>
        <v>0</v>
      </c>
      <c r="AF143" s="28">
        <f t="shared" si="47"/>
        <v>0</v>
      </c>
      <c r="AG143" s="28">
        <f t="shared" si="47"/>
        <v>0</v>
      </c>
      <c r="AH143" s="28">
        <f t="shared" si="48"/>
        <v>0</v>
      </c>
      <c r="AI143" s="28">
        <f t="shared" si="48"/>
        <v>0</v>
      </c>
      <c r="AJ143" s="28">
        <f t="shared" si="48"/>
        <v>0</v>
      </c>
      <c r="AK143" s="28">
        <f t="shared" si="48"/>
        <v>0</v>
      </c>
      <c r="AL143" s="28">
        <f t="shared" si="48"/>
        <v>0</v>
      </c>
      <c r="AM143" s="28">
        <f t="shared" si="48"/>
        <v>0</v>
      </c>
      <c r="AN143" s="28">
        <f t="shared" si="48"/>
        <v>204.20000000000027</v>
      </c>
      <c r="AO143" s="28">
        <f t="shared" si="48"/>
        <v>0</v>
      </c>
      <c r="AP143" s="28">
        <f t="shared" si="48"/>
        <v>0</v>
      </c>
      <c r="AQ143" s="28">
        <f t="shared" si="48"/>
        <v>0</v>
      </c>
      <c r="AR143" s="28">
        <f t="shared" si="48"/>
        <v>0</v>
      </c>
      <c r="AS143" s="28">
        <f t="shared" si="48"/>
        <v>0</v>
      </c>
      <c r="AT143" s="28">
        <f t="shared" si="48"/>
        <v>0</v>
      </c>
      <c r="AU143" s="28">
        <f t="shared" si="48"/>
        <v>0</v>
      </c>
    </row>
    <row r="144" spans="2:47" outlineLevel="1">
      <c r="B144" s="25">
        <v>2039</v>
      </c>
      <c r="C144" s="28">
        <v>106.09999999999991</v>
      </c>
      <c r="D144" s="28">
        <f t="shared" si="45"/>
        <v>0</v>
      </c>
      <c r="E144" s="28">
        <f t="shared" si="45"/>
        <v>0</v>
      </c>
      <c r="F144" s="28">
        <f t="shared" si="45"/>
        <v>0</v>
      </c>
      <c r="G144" s="28">
        <f t="shared" si="45"/>
        <v>0</v>
      </c>
      <c r="H144" s="28">
        <f t="shared" si="45"/>
        <v>0</v>
      </c>
      <c r="I144" s="28">
        <f t="shared" si="45"/>
        <v>0</v>
      </c>
      <c r="J144" s="28">
        <f t="shared" si="45"/>
        <v>0</v>
      </c>
      <c r="K144" s="28">
        <f t="shared" si="45"/>
        <v>0</v>
      </c>
      <c r="L144" s="28">
        <f t="shared" si="45"/>
        <v>0</v>
      </c>
      <c r="M144" s="28">
        <f t="shared" si="45"/>
        <v>0</v>
      </c>
      <c r="N144" s="28">
        <f t="shared" si="46"/>
        <v>0</v>
      </c>
      <c r="O144" s="28">
        <f t="shared" si="46"/>
        <v>0</v>
      </c>
      <c r="P144" s="28">
        <f t="shared" si="46"/>
        <v>0</v>
      </c>
      <c r="Q144" s="28">
        <f t="shared" si="46"/>
        <v>0</v>
      </c>
      <c r="R144" s="28">
        <f t="shared" si="46"/>
        <v>0</v>
      </c>
      <c r="S144" s="28">
        <f t="shared" si="46"/>
        <v>0</v>
      </c>
      <c r="T144" s="28">
        <f t="shared" si="46"/>
        <v>0</v>
      </c>
      <c r="U144" s="28">
        <f t="shared" si="46"/>
        <v>0</v>
      </c>
      <c r="V144" s="28">
        <f t="shared" si="46"/>
        <v>0</v>
      </c>
      <c r="W144" s="28">
        <f t="shared" si="46"/>
        <v>0</v>
      </c>
      <c r="X144" s="28">
        <f t="shared" si="47"/>
        <v>0</v>
      </c>
      <c r="Y144" s="28">
        <f t="shared" si="47"/>
        <v>0</v>
      </c>
      <c r="Z144" s="28">
        <f t="shared" si="47"/>
        <v>106.09999999999991</v>
      </c>
      <c r="AA144" s="28">
        <f t="shared" si="47"/>
        <v>0</v>
      </c>
      <c r="AB144" s="28">
        <f t="shared" si="47"/>
        <v>0</v>
      </c>
      <c r="AC144" s="28">
        <f t="shared" si="47"/>
        <v>0</v>
      </c>
      <c r="AD144" s="28">
        <f t="shared" si="47"/>
        <v>0</v>
      </c>
      <c r="AE144" s="28">
        <f t="shared" si="47"/>
        <v>0</v>
      </c>
      <c r="AF144" s="28">
        <f t="shared" si="47"/>
        <v>0</v>
      </c>
      <c r="AG144" s="28">
        <f t="shared" si="47"/>
        <v>0</v>
      </c>
      <c r="AH144" s="28">
        <f t="shared" si="48"/>
        <v>0</v>
      </c>
      <c r="AI144" s="28">
        <f t="shared" si="48"/>
        <v>0</v>
      </c>
      <c r="AJ144" s="28">
        <f t="shared" si="48"/>
        <v>0</v>
      </c>
      <c r="AK144" s="28">
        <f t="shared" si="48"/>
        <v>0</v>
      </c>
      <c r="AL144" s="28">
        <f t="shared" si="48"/>
        <v>0</v>
      </c>
      <c r="AM144" s="28">
        <f t="shared" si="48"/>
        <v>0</v>
      </c>
      <c r="AN144" s="28">
        <f t="shared" si="48"/>
        <v>0</v>
      </c>
      <c r="AO144" s="28">
        <f t="shared" si="48"/>
        <v>106.09999999999991</v>
      </c>
      <c r="AP144" s="28">
        <f t="shared" si="48"/>
        <v>0</v>
      </c>
      <c r="AQ144" s="28">
        <f t="shared" si="48"/>
        <v>0</v>
      </c>
      <c r="AR144" s="28">
        <f t="shared" si="48"/>
        <v>0</v>
      </c>
      <c r="AS144" s="28">
        <f t="shared" si="48"/>
        <v>0</v>
      </c>
      <c r="AT144" s="28">
        <f t="shared" si="48"/>
        <v>0</v>
      </c>
      <c r="AU144" s="28">
        <f t="shared" si="48"/>
        <v>0</v>
      </c>
    </row>
    <row r="145" spans="2:47" outlineLevel="1">
      <c r="B145" s="25">
        <v>2040</v>
      </c>
      <c r="C145" s="28">
        <v>99.900000000000091</v>
      </c>
      <c r="D145" s="28">
        <f t="shared" si="45"/>
        <v>0</v>
      </c>
      <c r="E145" s="28">
        <f t="shared" si="45"/>
        <v>0</v>
      </c>
      <c r="F145" s="28">
        <f t="shared" si="45"/>
        <v>0</v>
      </c>
      <c r="G145" s="28">
        <f t="shared" si="45"/>
        <v>0</v>
      </c>
      <c r="H145" s="28">
        <f t="shared" si="45"/>
        <v>0</v>
      </c>
      <c r="I145" s="28">
        <f t="shared" si="45"/>
        <v>0</v>
      </c>
      <c r="J145" s="28">
        <f t="shared" si="45"/>
        <v>0</v>
      </c>
      <c r="K145" s="28">
        <f t="shared" si="45"/>
        <v>0</v>
      </c>
      <c r="L145" s="28">
        <f t="shared" si="45"/>
        <v>0</v>
      </c>
      <c r="M145" s="28">
        <f t="shared" si="45"/>
        <v>0</v>
      </c>
      <c r="N145" s="28">
        <f t="shared" si="46"/>
        <v>0</v>
      </c>
      <c r="O145" s="28">
        <f t="shared" si="46"/>
        <v>0</v>
      </c>
      <c r="P145" s="28">
        <f t="shared" si="46"/>
        <v>0</v>
      </c>
      <c r="Q145" s="28">
        <f t="shared" si="46"/>
        <v>0</v>
      </c>
      <c r="R145" s="28">
        <f t="shared" si="46"/>
        <v>0</v>
      </c>
      <c r="S145" s="28">
        <f t="shared" si="46"/>
        <v>0</v>
      </c>
      <c r="T145" s="28">
        <f t="shared" si="46"/>
        <v>0</v>
      </c>
      <c r="U145" s="28">
        <f t="shared" si="46"/>
        <v>0</v>
      </c>
      <c r="V145" s="28">
        <f t="shared" si="46"/>
        <v>0</v>
      </c>
      <c r="W145" s="28">
        <f t="shared" si="46"/>
        <v>0</v>
      </c>
      <c r="X145" s="28">
        <f t="shared" si="47"/>
        <v>0</v>
      </c>
      <c r="Y145" s="28">
        <f t="shared" si="47"/>
        <v>0</v>
      </c>
      <c r="Z145" s="28">
        <f t="shared" si="47"/>
        <v>0</v>
      </c>
      <c r="AA145" s="28">
        <f t="shared" si="47"/>
        <v>99.900000000000091</v>
      </c>
      <c r="AB145" s="28">
        <f t="shared" si="47"/>
        <v>0</v>
      </c>
      <c r="AC145" s="28">
        <f t="shared" si="47"/>
        <v>0</v>
      </c>
      <c r="AD145" s="28">
        <f t="shared" si="47"/>
        <v>0</v>
      </c>
      <c r="AE145" s="28">
        <f t="shared" si="47"/>
        <v>0</v>
      </c>
      <c r="AF145" s="28">
        <f t="shared" si="47"/>
        <v>0</v>
      </c>
      <c r="AG145" s="28">
        <f t="shared" si="47"/>
        <v>0</v>
      </c>
      <c r="AH145" s="28">
        <f t="shared" si="48"/>
        <v>0</v>
      </c>
      <c r="AI145" s="28">
        <f t="shared" si="48"/>
        <v>0</v>
      </c>
      <c r="AJ145" s="28">
        <f t="shared" si="48"/>
        <v>0</v>
      </c>
      <c r="AK145" s="28">
        <f t="shared" si="48"/>
        <v>0</v>
      </c>
      <c r="AL145" s="28">
        <f t="shared" si="48"/>
        <v>0</v>
      </c>
      <c r="AM145" s="28">
        <f t="shared" si="48"/>
        <v>0</v>
      </c>
      <c r="AN145" s="28">
        <f t="shared" si="48"/>
        <v>0</v>
      </c>
      <c r="AO145" s="28">
        <f t="shared" si="48"/>
        <v>0</v>
      </c>
      <c r="AP145" s="28">
        <f t="shared" si="48"/>
        <v>99.900000000000091</v>
      </c>
      <c r="AQ145" s="28">
        <f t="shared" si="48"/>
        <v>0</v>
      </c>
      <c r="AR145" s="28">
        <f t="shared" si="48"/>
        <v>0</v>
      </c>
      <c r="AS145" s="28">
        <f t="shared" si="48"/>
        <v>0</v>
      </c>
      <c r="AT145" s="28">
        <f t="shared" si="48"/>
        <v>0</v>
      </c>
      <c r="AU145" s="28">
        <f t="shared" si="48"/>
        <v>0</v>
      </c>
    </row>
    <row r="146" spans="2:47" outlineLevel="1">
      <c r="B146" s="25">
        <v>2041</v>
      </c>
      <c r="C146" s="28">
        <v>210.39999999999964</v>
      </c>
      <c r="D146" s="28">
        <f t="shared" si="45"/>
        <v>0</v>
      </c>
      <c r="E146" s="28">
        <f t="shared" si="45"/>
        <v>0</v>
      </c>
      <c r="F146" s="28">
        <f t="shared" si="45"/>
        <v>0</v>
      </c>
      <c r="G146" s="28">
        <f t="shared" si="45"/>
        <v>0</v>
      </c>
      <c r="H146" s="28">
        <f t="shared" si="45"/>
        <v>0</v>
      </c>
      <c r="I146" s="28">
        <f t="shared" si="45"/>
        <v>0</v>
      </c>
      <c r="J146" s="28">
        <f t="shared" si="45"/>
        <v>0</v>
      </c>
      <c r="K146" s="28">
        <f t="shared" si="45"/>
        <v>0</v>
      </c>
      <c r="L146" s="28">
        <f t="shared" si="45"/>
        <v>0</v>
      </c>
      <c r="M146" s="28">
        <f t="shared" si="45"/>
        <v>0</v>
      </c>
      <c r="N146" s="28">
        <f t="shared" si="46"/>
        <v>0</v>
      </c>
      <c r="O146" s="28">
        <f t="shared" si="46"/>
        <v>0</v>
      </c>
      <c r="P146" s="28">
        <f t="shared" si="46"/>
        <v>0</v>
      </c>
      <c r="Q146" s="28">
        <f t="shared" si="46"/>
        <v>0</v>
      </c>
      <c r="R146" s="28">
        <f t="shared" si="46"/>
        <v>0</v>
      </c>
      <c r="S146" s="28">
        <f t="shared" si="46"/>
        <v>0</v>
      </c>
      <c r="T146" s="28">
        <f t="shared" si="46"/>
        <v>0</v>
      </c>
      <c r="U146" s="28">
        <f t="shared" si="46"/>
        <v>0</v>
      </c>
      <c r="V146" s="28">
        <f t="shared" si="46"/>
        <v>0</v>
      </c>
      <c r="W146" s="28">
        <f t="shared" si="46"/>
        <v>0</v>
      </c>
      <c r="X146" s="28">
        <f t="shared" si="47"/>
        <v>0</v>
      </c>
      <c r="Y146" s="28">
        <f t="shared" si="47"/>
        <v>0</v>
      </c>
      <c r="Z146" s="28">
        <f t="shared" si="47"/>
        <v>0</v>
      </c>
      <c r="AA146" s="28">
        <f t="shared" si="47"/>
        <v>0</v>
      </c>
      <c r="AB146" s="28">
        <f t="shared" si="47"/>
        <v>210.39999999999964</v>
      </c>
      <c r="AC146" s="28">
        <f t="shared" si="47"/>
        <v>0</v>
      </c>
      <c r="AD146" s="28">
        <f t="shared" si="47"/>
        <v>0</v>
      </c>
      <c r="AE146" s="28">
        <f t="shared" si="47"/>
        <v>0</v>
      </c>
      <c r="AF146" s="28">
        <f t="shared" si="47"/>
        <v>0</v>
      </c>
      <c r="AG146" s="28">
        <f t="shared" si="47"/>
        <v>0</v>
      </c>
      <c r="AH146" s="28">
        <f t="shared" si="48"/>
        <v>0</v>
      </c>
      <c r="AI146" s="28">
        <f t="shared" si="48"/>
        <v>0</v>
      </c>
      <c r="AJ146" s="28">
        <f t="shared" si="48"/>
        <v>0</v>
      </c>
      <c r="AK146" s="28">
        <f t="shared" si="48"/>
        <v>0</v>
      </c>
      <c r="AL146" s="28">
        <f t="shared" si="48"/>
        <v>0</v>
      </c>
      <c r="AM146" s="28">
        <f t="shared" si="48"/>
        <v>0</v>
      </c>
      <c r="AN146" s="28">
        <f t="shared" si="48"/>
        <v>0</v>
      </c>
      <c r="AO146" s="28">
        <f t="shared" si="48"/>
        <v>0</v>
      </c>
      <c r="AP146" s="28">
        <f t="shared" si="48"/>
        <v>0</v>
      </c>
      <c r="AQ146" s="28">
        <f t="shared" si="48"/>
        <v>210.39999999999964</v>
      </c>
      <c r="AR146" s="28">
        <f t="shared" si="48"/>
        <v>0</v>
      </c>
      <c r="AS146" s="28">
        <f t="shared" si="48"/>
        <v>0</v>
      </c>
      <c r="AT146" s="28">
        <f t="shared" si="48"/>
        <v>0</v>
      </c>
      <c r="AU146" s="28">
        <f t="shared" si="48"/>
        <v>0</v>
      </c>
    </row>
    <row r="147" spans="2:47" outlineLevel="1">
      <c r="B147" s="25">
        <v>2042</v>
      </c>
      <c r="C147" s="28">
        <v>105</v>
      </c>
      <c r="D147" s="28">
        <f t="shared" si="45"/>
        <v>0</v>
      </c>
      <c r="E147" s="28">
        <f t="shared" si="45"/>
        <v>0</v>
      </c>
      <c r="F147" s="28">
        <f t="shared" si="45"/>
        <v>0</v>
      </c>
      <c r="G147" s="28">
        <f t="shared" si="45"/>
        <v>0</v>
      </c>
      <c r="H147" s="28">
        <f t="shared" si="45"/>
        <v>0</v>
      </c>
      <c r="I147" s="28">
        <f t="shared" si="45"/>
        <v>0</v>
      </c>
      <c r="J147" s="28">
        <f t="shared" si="45"/>
        <v>0</v>
      </c>
      <c r="K147" s="28">
        <f t="shared" si="45"/>
        <v>0</v>
      </c>
      <c r="L147" s="28">
        <f t="shared" si="45"/>
        <v>0</v>
      </c>
      <c r="M147" s="28">
        <f t="shared" si="45"/>
        <v>0</v>
      </c>
      <c r="N147" s="28">
        <f t="shared" si="46"/>
        <v>0</v>
      </c>
      <c r="O147" s="28">
        <f t="shared" si="46"/>
        <v>0</v>
      </c>
      <c r="P147" s="28">
        <f t="shared" si="46"/>
        <v>0</v>
      </c>
      <c r="Q147" s="28">
        <f t="shared" si="46"/>
        <v>0</v>
      </c>
      <c r="R147" s="28">
        <f t="shared" si="46"/>
        <v>0</v>
      </c>
      <c r="S147" s="28">
        <f t="shared" si="46"/>
        <v>0</v>
      </c>
      <c r="T147" s="28">
        <f t="shared" si="46"/>
        <v>0</v>
      </c>
      <c r="U147" s="28">
        <f t="shared" si="46"/>
        <v>0</v>
      </c>
      <c r="V147" s="28">
        <f t="shared" si="46"/>
        <v>0</v>
      </c>
      <c r="W147" s="28">
        <f t="shared" si="46"/>
        <v>0</v>
      </c>
      <c r="X147" s="28">
        <f t="shared" si="47"/>
        <v>0</v>
      </c>
      <c r="Y147" s="28">
        <f t="shared" si="47"/>
        <v>0</v>
      </c>
      <c r="Z147" s="28">
        <f t="shared" si="47"/>
        <v>0</v>
      </c>
      <c r="AA147" s="28">
        <f t="shared" si="47"/>
        <v>0</v>
      </c>
      <c r="AB147" s="28">
        <f t="shared" si="47"/>
        <v>0</v>
      </c>
      <c r="AC147" s="28">
        <f t="shared" si="47"/>
        <v>105</v>
      </c>
      <c r="AD147" s="28">
        <f t="shared" si="47"/>
        <v>0</v>
      </c>
      <c r="AE147" s="28">
        <f t="shared" si="47"/>
        <v>0</v>
      </c>
      <c r="AF147" s="28">
        <f t="shared" si="47"/>
        <v>0</v>
      </c>
      <c r="AG147" s="28">
        <f t="shared" si="47"/>
        <v>0</v>
      </c>
      <c r="AH147" s="28">
        <f t="shared" si="48"/>
        <v>0</v>
      </c>
      <c r="AI147" s="28">
        <f t="shared" si="48"/>
        <v>0</v>
      </c>
      <c r="AJ147" s="28">
        <f t="shared" si="48"/>
        <v>0</v>
      </c>
      <c r="AK147" s="28">
        <f t="shared" si="48"/>
        <v>0</v>
      </c>
      <c r="AL147" s="28">
        <f t="shared" si="48"/>
        <v>0</v>
      </c>
      <c r="AM147" s="28">
        <f t="shared" si="48"/>
        <v>0</v>
      </c>
      <c r="AN147" s="28">
        <f t="shared" si="48"/>
        <v>0</v>
      </c>
      <c r="AO147" s="28">
        <f t="shared" si="48"/>
        <v>0</v>
      </c>
      <c r="AP147" s="28">
        <f t="shared" si="48"/>
        <v>0</v>
      </c>
      <c r="AQ147" s="28">
        <f t="shared" si="48"/>
        <v>0</v>
      </c>
      <c r="AR147" s="28">
        <f t="shared" si="48"/>
        <v>105</v>
      </c>
      <c r="AS147" s="28">
        <f t="shared" si="48"/>
        <v>0</v>
      </c>
      <c r="AT147" s="28">
        <f t="shared" si="48"/>
        <v>0</v>
      </c>
      <c r="AU147" s="28">
        <f t="shared" si="48"/>
        <v>0</v>
      </c>
    </row>
    <row r="148" spans="2:47" outlineLevel="1">
      <c r="B148" s="25">
        <v>2043</v>
      </c>
      <c r="C148" s="28">
        <v>218</v>
      </c>
      <c r="D148" s="28">
        <f t="shared" si="45"/>
        <v>0</v>
      </c>
      <c r="E148" s="28">
        <f t="shared" si="45"/>
        <v>0</v>
      </c>
      <c r="F148" s="28">
        <f t="shared" si="45"/>
        <v>0</v>
      </c>
      <c r="G148" s="28">
        <f t="shared" si="45"/>
        <v>0</v>
      </c>
      <c r="H148" s="28">
        <f t="shared" si="45"/>
        <v>0</v>
      </c>
      <c r="I148" s="28">
        <f t="shared" si="45"/>
        <v>0</v>
      </c>
      <c r="J148" s="28">
        <f t="shared" si="45"/>
        <v>0</v>
      </c>
      <c r="K148" s="28">
        <f t="shared" si="45"/>
        <v>0</v>
      </c>
      <c r="L148" s="28">
        <f t="shared" si="45"/>
        <v>0</v>
      </c>
      <c r="M148" s="28">
        <f t="shared" si="45"/>
        <v>0</v>
      </c>
      <c r="N148" s="28">
        <f t="shared" si="46"/>
        <v>0</v>
      </c>
      <c r="O148" s="28">
        <f t="shared" si="46"/>
        <v>0</v>
      </c>
      <c r="P148" s="28">
        <f t="shared" si="46"/>
        <v>0</v>
      </c>
      <c r="Q148" s="28">
        <f t="shared" si="46"/>
        <v>0</v>
      </c>
      <c r="R148" s="28">
        <f t="shared" si="46"/>
        <v>0</v>
      </c>
      <c r="S148" s="28">
        <f t="shared" si="46"/>
        <v>0</v>
      </c>
      <c r="T148" s="28">
        <f t="shared" si="46"/>
        <v>0</v>
      </c>
      <c r="U148" s="28">
        <f t="shared" si="46"/>
        <v>0</v>
      </c>
      <c r="V148" s="28">
        <f t="shared" si="46"/>
        <v>0</v>
      </c>
      <c r="W148" s="28">
        <f t="shared" si="46"/>
        <v>0</v>
      </c>
      <c r="X148" s="28">
        <f t="shared" si="47"/>
        <v>0</v>
      </c>
      <c r="Y148" s="28">
        <f t="shared" si="47"/>
        <v>0</v>
      </c>
      <c r="Z148" s="28">
        <f t="shared" si="47"/>
        <v>0</v>
      </c>
      <c r="AA148" s="28">
        <f t="shared" si="47"/>
        <v>0</v>
      </c>
      <c r="AB148" s="28">
        <f t="shared" si="47"/>
        <v>0</v>
      </c>
      <c r="AC148" s="28">
        <f t="shared" si="47"/>
        <v>0</v>
      </c>
      <c r="AD148" s="28">
        <f t="shared" si="47"/>
        <v>218</v>
      </c>
      <c r="AE148" s="28">
        <f t="shared" si="47"/>
        <v>0</v>
      </c>
      <c r="AF148" s="28">
        <f t="shared" si="47"/>
        <v>0</v>
      </c>
      <c r="AG148" s="28">
        <f t="shared" si="47"/>
        <v>0</v>
      </c>
      <c r="AH148" s="28">
        <f t="shared" si="48"/>
        <v>0</v>
      </c>
      <c r="AI148" s="28">
        <f t="shared" si="48"/>
        <v>0</v>
      </c>
      <c r="AJ148" s="28">
        <f t="shared" si="48"/>
        <v>0</v>
      </c>
      <c r="AK148" s="28">
        <f t="shared" si="48"/>
        <v>0</v>
      </c>
      <c r="AL148" s="28">
        <f t="shared" si="48"/>
        <v>0</v>
      </c>
      <c r="AM148" s="28">
        <f t="shared" si="48"/>
        <v>0</v>
      </c>
      <c r="AN148" s="28">
        <f t="shared" si="48"/>
        <v>0</v>
      </c>
      <c r="AO148" s="28">
        <f t="shared" si="48"/>
        <v>0</v>
      </c>
      <c r="AP148" s="28">
        <f t="shared" si="48"/>
        <v>0</v>
      </c>
      <c r="AQ148" s="28">
        <f t="shared" si="48"/>
        <v>0</v>
      </c>
      <c r="AR148" s="28">
        <f t="shared" si="48"/>
        <v>0</v>
      </c>
      <c r="AS148" s="28">
        <f t="shared" si="48"/>
        <v>218</v>
      </c>
      <c r="AT148" s="28">
        <f t="shared" si="48"/>
        <v>0</v>
      </c>
      <c r="AU148" s="28">
        <f t="shared" si="48"/>
        <v>0</v>
      </c>
    </row>
    <row r="149" spans="2:47" outlineLevel="1">
      <c r="B149" s="25">
        <v>2044</v>
      </c>
      <c r="C149" s="28">
        <v>126.90000000000009</v>
      </c>
      <c r="D149" s="28">
        <f t="shared" si="45"/>
        <v>0</v>
      </c>
      <c r="E149" s="28">
        <f t="shared" si="45"/>
        <v>0</v>
      </c>
      <c r="F149" s="28">
        <f t="shared" si="45"/>
        <v>0</v>
      </c>
      <c r="G149" s="28">
        <f t="shared" si="45"/>
        <v>0</v>
      </c>
      <c r="H149" s="28">
        <f t="shared" si="45"/>
        <v>0</v>
      </c>
      <c r="I149" s="28">
        <f t="shared" si="45"/>
        <v>0</v>
      </c>
      <c r="J149" s="28">
        <f t="shared" si="45"/>
        <v>0</v>
      </c>
      <c r="K149" s="28">
        <f t="shared" si="45"/>
        <v>0</v>
      </c>
      <c r="L149" s="28">
        <f t="shared" si="45"/>
        <v>0</v>
      </c>
      <c r="M149" s="28">
        <f t="shared" si="45"/>
        <v>0</v>
      </c>
      <c r="N149" s="28">
        <f t="shared" si="46"/>
        <v>0</v>
      </c>
      <c r="O149" s="28">
        <f t="shared" si="46"/>
        <v>0</v>
      </c>
      <c r="P149" s="28">
        <f t="shared" si="46"/>
        <v>0</v>
      </c>
      <c r="Q149" s="28">
        <f t="shared" si="46"/>
        <v>0</v>
      </c>
      <c r="R149" s="28">
        <f t="shared" si="46"/>
        <v>0</v>
      </c>
      <c r="S149" s="28">
        <f t="shared" si="46"/>
        <v>0</v>
      </c>
      <c r="T149" s="28">
        <f t="shared" si="46"/>
        <v>0</v>
      </c>
      <c r="U149" s="28">
        <f t="shared" si="46"/>
        <v>0</v>
      </c>
      <c r="V149" s="28">
        <f t="shared" si="46"/>
        <v>0</v>
      </c>
      <c r="W149" s="28">
        <f t="shared" si="46"/>
        <v>0</v>
      </c>
      <c r="X149" s="28">
        <f t="shared" si="47"/>
        <v>0</v>
      </c>
      <c r="Y149" s="28">
        <f t="shared" si="47"/>
        <v>0</v>
      </c>
      <c r="Z149" s="28">
        <f t="shared" si="47"/>
        <v>0</v>
      </c>
      <c r="AA149" s="28">
        <f t="shared" si="47"/>
        <v>0</v>
      </c>
      <c r="AB149" s="28">
        <f t="shared" si="47"/>
        <v>0</v>
      </c>
      <c r="AC149" s="28">
        <f t="shared" si="47"/>
        <v>0</v>
      </c>
      <c r="AD149" s="28">
        <f t="shared" si="47"/>
        <v>0</v>
      </c>
      <c r="AE149" s="28">
        <f t="shared" si="47"/>
        <v>126.90000000000009</v>
      </c>
      <c r="AF149" s="28">
        <f t="shared" si="47"/>
        <v>0</v>
      </c>
      <c r="AG149" s="28">
        <f t="shared" si="47"/>
        <v>0</v>
      </c>
      <c r="AH149" s="28">
        <f t="shared" si="48"/>
        <v>0</v>
      </c>
      <c r="AI149" s="28">
        <f t="shared" si="48"/>
        <v>0</v>
      </c>
      <c r="AJ149" s="28">
        <f t="shared" si="48"/>
        <v>0</v>
      </c>
      <c r="AK149" s="28">
        <f t="shared" si="48"/>
        <v>0</v>
      </c>
      <c r="AL149" s="28">
        <f t="shared" si="48"/>
        <v>0</v>
      </c>
      <c r="AM149" s="28">
        <f t="shared" si="48"/>
        <v>0</v>
      </c>
      <c r="AN149" s="28">
        <f t="shared" si="48"/>
        <v>0</v>
      </c>
      <c r="AO149" s="28">
        <f t="shared" si="48"/>
        <v>0</v>
      </c>
      <c r="AP149" s="28">
        <f t="shared" si="48"/>
        <v>0</v>
      </c>
      <c r="AQ149" s="28">
        <f t="shared" si="48"/>
        <v>0</v>
      </c>
      <c r="AR149" s="28">
        <f t="shared" si="48"/>
        <v>0</v>
      </c>
      <c r="AS149" s="28">
        <f t="shared" si="48"/>
        <v>0</v>
      </c>
      <c r="AT149" s="28">
        <f t="shared" si="48"/>
        <v>126.90000000000009</v>
      </c>
      <c r="AU149" s="28">
        <f t="shared" si="48"/>
        <v>0</v>
      </c>
    </row>
    <row r="150" spans="2:47" outlineLevel="1">
      <c r="B150" s="25">
        <v>2045</v>
      </c>
      <c r="C150" s="28">
        <v>213.5</v>
      </c>
      <c r="D150" s="28">
        <f t="shared" si="45"/>
        <v>0</v>
      </c>
      <c r="E150" s="28">
        <f t="shared" si="45"/>
        <v>0</v>
      </c>
      <c r="F150" s="28">
        <f t="shared" si="45"/>
        <v>0</v>
      </c>
      <c r="G150" s="28">
        <f t="shared" si="45"/>
        <v>0</v>
      </c>
      <c r="H150" s="28">
        <f t="shared" si="45"/>
        <v>0</v>
      </c>
      <c r="I150" s="28">
        <f t="shared" si="45"/>
        <v>0</v>
      </c>
      <c r="J150" s="28">
        <f t="shared" si="45"/>
        <v>0</v>
      </c>
      <c r="K150" s="28">
        <f t="shared" si="45"/>
        <v>0</v>
      </c>
      <c r="L150" s="28">
        <f t="shared" si="45"/>
        <v>0</v>
      </c>
      <c r="M150" s="28">
        <f t="shared" si="45"/>
        <v>0</v>
      </c>
      <c r="N150" s="28">
        <f t="shared" si="46"/>
        <v>0</v>
      </c>
      <c r="O150" s="28">
        <f t="shared" si="46"/>
        <v>0</v>
      </c>
      <c r="P150" s="28">
        <f t="shared" si="46"/>
        <v>0</v>
      </c>
      <c r="Q150" s="28">
        <f t="shared" si="46"/>
        <v>0</v>
      </c>
      <c r="R150" s="28">
        <f t="shared" si="46"/>
        <v>0</v>
      </c>
      <c r="S150" s="28">
        <f t="shared" si="46"/>
        <v>0</v>
      </c>
      <c r="T150" s="28">
        <f t="shared" si="46"/>
        <v>0</v>
      </c>
      <c r="U150" s="28">
        <f t="shared" si="46"/>
        <v>0</v>
      </c>
      <c r="V150" s="28">
        <f t="shared" si="46"/>
        <v>0</v>
      </c>
      <c r="W150" s="28">
        <f t="shared" si="46"/>
        <v>0</v>
      </c>
      <c r="X150" s="28">
        <f t="shared" si="47"/>
        <v>0</v>
      </c>
      <c r="Y150" s="28">
        <f t="shared" si="47"/>
        <v>0</v>
      </c>
      <c r="Z150" s="28">
        <f t="shared" si="47"/>
        <v>0</v>
      </c>
      <c r="AA150" s="28">
        <f t="shared" si="47"/>
        <v>0</v>
      </c>
      <c r="AB150" s="28">
        <f t="shared" si="47"/>
        <v>0</v>
      </c>
      <c r="AC150" s="28">
        <f t="shared" si="47"/>
        <v>0</v>
      </c>
      <c r="AD150" s="28">
        <f t="shared" si="47"/>
        <v>0</v>
      </c>
      <c r="AE150" s="28">
        <f t="shared" si="47"/>
        <v>0</v>
      </c>
      <c r="AF150" s="28">
        <f t="shared" si="47"/>
        <v>213.5</v>
      </c>
      <c r="AG150" s="28">
        <f t="shared" si="47"/>
        <v>0</v>
      </c>
      <c r="AH150" s="28">
        <f t="shared" si="48"/>
        <v>0</v>
      </c>
      <c r="AI150" s="28">
        <f t="shared" si="48"/>
        <v>0</v>
      </c>
      <c r="AJ150" s="28">
        <f t="shared" si="48"/>
        <v>0</v>
      </c>
      <c r="AK150" s="28">
        <f t="shared" si="48"/>
        <v>0</v>
      </c>
      <c r="AL150" s="28">
        <f t="shared" si="48"/>
        <v>0</v>
      </c>
      <c r="AM150" s="28">
        <f t="shared" si="48"/>
        <v>0</v>
      </c>
      <c r="AN150" s="28">
        <f t="shared" si="48"/>
        <v>0</v>
      </c>
      <c r="AO150" s="28">
        <f t="shared" si="48"/>
        <v>0</v>
      </c>
      <c r="AP150" s="28">
        <f t="shared" si="48"/>
        <v>0</v>
      </c>
      <c r="AQ150" s="28">
        <f t="shared" si="48"/>
        <v>0</v>
      </c>
      <c r="AR150" s="28">
        <f t="shared" si="48"/>
        <v>0</v>
      </c>
      <c r="AS150" s="28">
        <f t="shared" si="48"/>
        <v>0</v>
      </c>
      <c r="AT150" s="28">
        <f t="shared" si="48"/>
        <v>0</v>
      </c>
      <c r="AU150" s="28">
        <f t="shared" si="48"/>
        <v>213.5</v>
      </c>
    </row>
    <row r="151" spans="2:47" outlineLevel="1">
      <c r="B151" s="25">
        <v>2046</v>
      </c>
      <c r="C151" s="28">
        <v>136.29999999999973</v>
      </c>
      <c r="D151" s="28">
        <f t="shared" si="45"/>
        <v>0</v>
      </c>
      <c r="E151" s="28">
        <f t="shared" si="45"/>
        <v>0</v>
      </c>
      <c r="F151" s="28">
        <f t="shared" si="45"/>
        <v>0</v>
      </c>
      <c r="G151" s="28">
        <f t="shared" si="45"/>
        <v>0</v>
      </c>
      <c r="H151" s="28">
        <f t="shared" si="45"/>
        <v>0</v>
      </c>
      <c r="I151" s="28">
        <f t="shared" si="45"/>
        <v>0</v>
      </c>
      <c r="J151" s="28">
        <f t="shared" si="45"/>
        <v>0</v>
      </c>
      <c r="K151" s="28">
        <f t="shared" si="45"/>
        <v>0</v>
      </c>
      <c r="L151" s="28">
        <f t="shared" si="45"/>
        <v>0</v>
      </c>
      <c r="M151" s="28">
        <f t="shared" si="45"/>
        <v>0</v>
      </c>
      <c r="N151" s="28">
        <f t="shared" si="46"/>
        <v>0</v>
      </c>
      <c r="O151" s="28">
        <f t="shared" si="46"/>
        <v>0</v>
      </c>
      <c r="P151" s="28">
        <f t="shared" si="46"/>
        <v>0</v>
      </c>
      <c r="Q151" s="28">
        <f t="shared" si="46"/>
        <v>0</v>
      </c>
      <c r="R151" s="28">
        <f t="shared" si="46"/>
        <v>0</v>
      </c>
      <c r="S151" s="28">
        <f t="shared" si="46"/>
        <v>0</v>
      </c>
      <c r="T151" s="28">
        <f t="shared" si="46"/>
        <v>0</v>
      </c>
      <c r="U151" s="28">
        <f t="shared" si="46"/>
        <v>0</v>
      </c>
      <c r="V151" s="28">
        <f t="shared" si="46"/>
        <v>0</v>
      </c>
      <c r="W151" s="28">
        <f t="shared" si="46"/>
        <v>0</v>
      </c>
      <c r="X151" s="28">
        <f t="shared" si="47"/>
        <v>0</v>
      </c>
      <c r="Y151" s="28">
        <f t="shared" si="47"/>
        <v>0</v>
      </c>
      <c r="Z151" s="28">
        <f t="shared" si="47"/>
        <v>0</v>
      </c>
      <c r="AA151" s="28">
        <f t="shared" si="47"/>
        <v>0</v>
      </c>
      <c r="AB151" s="28">
        <f t="shared" si="47"/>
        <v>0</v>
      </c>
      <c r="AC151" s="28">
        <f t="shared" si="47"/>
        <v>0</v>
      </c>
      <c r="AD151" s="28">
        <f t="shared" si="47"/>
        <v>0</v>
      </c>
      <c r="AE151" s="28">
        <f t="shared" si="47"/>
        <v>0</v>
      </c>
      <c r="AF151" s="28">
        <f t="shared" si="47"/>
        <v>0</v>
      </c>
      <c r="AG151" s="28">
        <f t="shared" si="47"/>
        <v>136.29999999999973</v>
      </c>
      <c r="AH151" s="28">
        <f t="shared" si="48"/>
        <v>0</v>
      </c>
      <c r="AI151" s="28">
        <f t="shared" si="48"/>
        <v>0</v>
      </c>
      <c r="AJ151" s="28">
        <f t="shared" si="48"/>
        <v>0</v>
      </c>
      <c r="AK151" s="28">
        <f t="shared" si="48"/>
        <v>0</v>
      </c>
      <c r="AL151" s="28">
        <f t="shared" si="48"/>
        <v>0</v>
      </c>
      <c r="AM151" s="28">
        <f t="shared" si="48"/>
        <v>0</v>
      </c>
      <c r="AN151" s="28">
        <f t="shared" si="48"/>
        <v>0</v>
      </c>
      <c r="AO151" s="28">
        <f t="shared" si="48"/>
        <v>0</v>
      </c>
      <c r="AP151" s="28">
        <f t="shared" si="48"/>
        <v>0</v>
      </c>
      <c r="AQ151" s="28">
        <f t="shared" si="48"/>
        <v>0</v>
      </c>
      <c r="AR151" s="28">
        <f t="shared" si="48"/>
        <v>0</v>
      </c>
      <c r="AS151" s="28">
        <f t="shared" si="48"/>
        <v>0</v>
      </c>
      <c r="AT151" s="28">
        <f t="shared" si="48"/>
        <v>0</v>
      </c>
      <c r="AU151" s="28">
        <f t="shared" si="48"/>
        <v>0</v>
      </c>
    </row>
    <row r="152" spans="2:47" outlineLevel="1">
      <c r="B152" s="25">
        <v>2047</v>
      </c>
      <c r="C152" s="28">
        <v>241.10000000000036</v>
      </c>
      <c r="D152" s="28">
        <f t="shared" ref="D152:M165" si="49">+IF(D$121&lt;$B152,0,IF(MOD(D$121-$B152,$D$113)=0,1,0))*$C152</f>
        <v>0</v>
      </c>
      <c r="E152" s="28">
        <f t="shared" si="49"/>
        <v>0</v>
      </c>
      <c r="F152" s="28">
        <f t="shared" si="49"/>
        <v>0</v>
      </c>
      <c r="G152" s="28">
        <f t="shared" si="49"/>
        <v>0</v>
      </c>
      <c r="H152" s="28">
        <f t="shared" si="49"/>
        <v>0</v>
      </c>
      <c r="I152" s="28">
        <f t="shared" si="49"/>
        <v>0</v>
      </c>
      <c r="J152" s="28">
        <f t="shared" si="49"/>
        <v>0</v>
      </c>
      <c r="K152" s="28">
        <f t="shared" si="49"/>
        <v>0</v>
      </c>
      <c r="L152" s="28">
        <f t="shared" si="49"/>
        <v>0</v>
      </c>
      <c r="M152" s="28">
        <f t="shared" si="49"/>
        <v>0</v>
      </c>
      <c r="N152" s="28">
        <f t="shared" ref="N152:W165" si="50">+IF(N$121&lt;$B152,0,IF(MOD(N$121-$B152,$D$113)=0,1,0))*$C152</f>
        <v>0</v>
      </c>
      <c r="O152" s="28">
        <f t="shared" si="50"/>
        <v>0</v>
      </c>
      <c r="P152" s="28">
        <f t="shared" si="50"/>
        <v>0</v>
      </c>
      <c r="Q152" s="28">
        <f t="shared" si="50"/>
        <v>0</v>
      </c>
      <c r="R152" s="28">
        <f t="shared" si="50"/>
        <v>0</v>
      </c>
      <c r="S152" s="28">
        <f t="shared" si="50"/>
        <v>0</v>
      </c>
      <c r="T152" s="28">
        <f t="shared" si="50"/>
        <v>0</v>
      </c>
      <c r="U152" s="28">
        <f t="shared" si="50"/>
        <v>0</v>
      </c>
      <c r="V152" s="28">
        <f t="shared" si="50"/>
        <v>0</v>
      </c>
      <c r="W152" s="28">
        <f t="shared" si="50"/>
        <v>0</v>
      </c>
      <c r="X152" s="28">
        <f t="shared" ref="X152:AG165" si="51">+IF(X$121&lt;$B152,0,IF(MOD(X$121-$B152,$D$113)=0,1,0))*$C152</f>
        <v>0</v>
      </c>
      <c r="Y152" s="28">
        <f t="shared" si="51"/>
        <v>0</v>
      </c>
      <c r="Z152" s="28">
        <f t="shared" si="51"/>
        <v>0</v>
      </c>
      <c r="AA152" s="28">
        <f t="shared" si="51"/>
        <v>0</v>
      </c>
      <c r="AB152" s="28">
        <f t="shared" si="51"/>
        <v>0</v>
      </c>
      <c r="AC152" s="28">
        <f t="shared" si="51"/>
        <v>0</v>
      </c>
      <c r="AD152" s="28">
        <f t="shared" si="51"/>
        <v>0</v>
      </c>
      <c r="AE152" s="28">
        <f t="shared" si="51"/>
        <v>0</v>
      </c>
      <c r="AF152" s="28">
        <f t="shared" si="51"/>
        <v>0</v>
      </c>
      <c r="AG152" s="28">
        <f t="shared" si="51"/>
        <v>0</v>
      </c>
      <c r="AH152" s="28">
        <f t="shared" ref="AH152:AU165" si="52">+IF(AH$121&lt;$B152,0,IF(MOD(AH$121-$B152,$D$113)=0,1,0))*$C152</f>
        <v>241.10000000000036</v>
      </c>
      <c r="AI152" s="28">
        <f t="shared" si="52"/>
        <v>0</v>
      </c>
      <c r="AJ152" s="28">
        <f t="shared" si="52"/>
        <v>0</v>
      </c>
      <c r="AK152" s="28">
        <f t="shared" si="52"/>
        <v>0</v>
      </c>
      <c r="AL152" s="28">
        <f t="shared" si="52"/>
        <v>0</v>
      </c>
      <c r="AM152" s="28">
        <f t="shared" si="52"/>
        <v>0</v>
      </c>
      <c r="AN152" s="28">
        <f t="shared" si="52"/>
        <v>0</v>
      </c>
      <c r="AO152" s="28">
        <f t="shared" si="52"/>
        <v>0</v>
      </c>
      <c r="AP152" s="28">
        <f t="shared" si="52"/>
        <v>0</v>
      </c>
      <c r="AQ152" s="28">
        <f t="shared" si="52"/>
        <v>0</v>
      </c>
      <c r="AR152" s="28">
        <f t="shared" si="52"/>
        <v>0</v>
      </c>
      <c r="AS152" s="28">
        <f t="shared" si="52"/>
        <v>0</v>
      </c>
      <c r="AT152" s="28">
        <f t="shared" si="52"/>
        <v>0</v>
      </c>
      <c r="AU152" s="28">
        <f t="shared" si="52"/>
        <v>0</v>
      </c>
    </row>
    <row r="153" spans="2:47" outlineLevel="1">
      <c r="B153" s="25">
        <v>2048</v>
      </c>
      <c r="C153" s="28">
        <v>145.10000000000036</v>
      </c>
      <c r="D153" s="28">
        <f t="shared" si="49"/>
        <v>0</v>
      </c>
      <c r="E153" s="28">
        <f t="shared" si="49"/>
        <v>0</v>
      </c>
      <c r="F153" s="28">
        <f t="shared" si="49"/>
        <v>0</v>
      </c>
      <c r="G153" s="28">
        <f t="shared" si="49"/>
        <v>0</v>
      </c>
      <c r="H153" s="28">
        <f t="shared" si="49"/>
        <v>0</v>
      </c>
      <c r="I153" s="28">
        <f t="shared" si="49"/>
        <v>0</v>
      </c>
      <c r="J153" s="28">
        <f t="shared" si="49"/>
        <v>0</v>
      </c>
      <c r="K153" s="28">
        <f t="shared" si="49"/>
        <v>0</v>
      </c>
      <c r="L153" s="28">
        <f t="shared" si="49"/>
        <v>0</v>
      </c>
      <c r="M153" s="28">
        <f t="shared" si="49"/>
        <v>0</v>
      </c>
      <c r="N153" s="28">
        <f t="shared" si="50"/>
        <v>0</v>
      </c>
      <c r="O153" s="28">
        <f t="shared" si="50"/>
        <v>0</v>
      </c>
      <c r="P153" s="28">
        <f t="shared" si="50"/>
        <v>0</v>
      </c>
      <c r="Q153" s="28">
        <f t="shared" si="50"/>
        <v>0</v>
      </c>
      <c r="R153" s="28">
        <f t="shared" si="50"/>
        <v>0</v>
      </c>
      <c r="S153" s="28">
        <f t="shared" si="50"/>
        <v>0</v>
      </c>
      <c r="T153" s="28">
        <f t="shared" si="50"/>
        <v>0</v>
      </c>
      <c r="U153" s="28">
        <f t="shared" si="50"/>
        <v>0</v>
      </c>
      <c r="V153" s="28">
        <f t="shared" si="50"/>
        <v>0</v>
      </c>
      <c r="W153" s="28">
        <f t="shared" si="50"/>
        <v>0</v>
      </c>
      <c r="X153" s="28">
        <f t="shared" si="51"/>
        <v>0</v>
      </c>
      <c r="Y153" s="28">
        <f t="shared" si="51"/>
        <v>0</v>
      </c>
      <c r="Z153" s="28">
        <f t="shared" si="51"/>
        <v>0</v>
      </c>
      <c r="AA153" s="28">
        <f t="shared" si="51"/>
        <v>0</v>
      </c>
      <c r="AB153" s="28">
        <f t="shared" si="51"/>
        <v>0</v>
      </c>
      <c r="AC153" s="28">
        <f t="shared" si="51"/>
        <v>0</v>
      </c>
      <c r="AD153" s="28">
        <f t="shared" si="51"/>
        <v>0</v>
      </c>
      <c r="AE153" s="28">
        <f t="shared" si="51"/>
        <v>0</v>
      </c>
      <c r="AF153" s="28">
        <f t="shared" si="51"/>
        <v>0</v>
      </c>
      <c r="AG153" s="28">
        <f t="shared" si="51"/>
        <v>0</v>
      </c>
      <c r="AH153" s="28">
        <f t="shared" si="52"/>
        <v>0</v>
      </c>
      <c r="AI153" s="28">
        <f t="shared" si="52"/>
        <v>145.10000000000036</v>
      </c>
      <c r="AJ153" s="28">
        <f t="shared" si="52"/>
        <v>0</v>
      </c>
      <c r="AK153" s="28">
        <f t="shared" si="52"/>
        <v>0</v>
      </c>
      <c r="AL153" s="28">
        <f t="shared" si="52"/>
        <v>0</v>
      </c>
      <c r="AM153" s="28">
        <f t="shared" si="52"/>
        <v>0</v>
      </c>
      <c r="AN153" s="28">
        <f t="shared" si="52"/>
        <v>0</v>
      </c>
      <c r="AO153" s="28">
        <f t="shared" si="52"/>
        <v>0</v>
      </c>
      <c r="AP153" s="28">
        <f t="shared" si="52"/>
        <v>0</v>
      </c>
      <c r="AQ153" s="28">
        <f t="shared" si="52"/>
        <v>0</v>
      </c>
      <c r="AR153" s="28">
        <f t="shared" si="52"/>
        <v>0</v>
      </c>
      <c r="AS153" s="28">
        <f t="shared" si="52"/>
        <v>0</v>
      </c>
      <c r="AT153" s="28">
        <f t="shared" si="52"/>
        <v>0</v>
      </c>
      <c r="AU153" s="28">
        <f t="shared" si="52"/>
        <v>0</v>
      </c>
    </row>
    <row r="154" spans="2:47" outlineLevel="1">
      <c r="B154" s="25">
        <v>2049</v>
      </c>
      <c r="C154" s="28">
        <v>226.19999999999891</v>
      </c>
      <c r="D154" s="28">
        <f t="shared" si="49"/>
        <v>0</v>
      </c>
      <c r="E154" s="28">
        <f t="shared" si="49"/>
        <v>0</v>
      </c>
      <c r="F154" s="28">
        <f t="shared" si="49"/>
        <v>0</v>
      </c>
      <c r="G154" s="28">
        <f t="shared" si="49"/>
        <v>0</v>
      </c>
      <c r="H154" s="28">
        <f t="shared" si="49"/>
        <v>0</v>
      </c>
      <c r="I154" s="28">
        <f t="shared" si="49"/>
        <v>0</v>
      </c>
      <c r="J154" s="28">
        <f t="shared" si="49"/>
        <v>0</v>
      </c>
      <c r="K154" s="28">
        <f t="shared" si="49"/>
        <v>0</v>
      </c>
      <c r="L154" s="28">
        <f t="shared" si="49"/>
        <v>0</v>
      </c>
      <c r="M154" s="28">
        <f t="shared" si="49"/>
        <v>0</v>
      </c>
      <c r="N154" s="28">
        <f t="shared" si="50"/>
        <v>0</v>
      </c>
      <c r="O154" s="28">
        <f t="shared" si="50"/>
        <v>0</v>
      </c>
      <c r="P154" s="28">
        <f t="shared" si="50"/>
        <v>0</v>
      </c>
      <c r="Q154" s="28">
        <f t="shared" si="50"/>
        <v>0</v>
      </c>
      <c r="R154" s="28">
        <f t="shared" si="50"/>
        <v>0</v>
      </c>
      <c r="S154" s="28">
        <f t="shared" si="50"/>
        <v>0</v>
      </c>
      <c r="T154" s="28">
        <f t="shared" si="50"/>
        <v>0</v>
      </c>
      <c r="U154" s="28">
        <f t="shared" si="50"/>
        <v>0</v>
      </c>
      <c r="V154" s="28">
        <f t="shared" si="50"/>
        <v>0</v>
      </c>
      <c r="W154" s="28">
        <f t="shared" si="50"/>
        <v>0</v>
      </c>
      <c r="X154" s="28">
        <f t="shared" si="51"/>
        <v>0</v>
      </c>
      <c r="Y154" s="28">
        <f t="shared" si="51"/>
        <v>0</v>
      </c>
      <c r="Z154" s="28">
        <f t="shared" si="51"/>
        <v>0</v>
      </c>
      <c r="AA154" s="28">
        <f t="shared" si="51"/>
        <v>0</v>
      </c>
      <c r="AB154" s="28">
        <f t="shared" si="51"/>
        <v>0</v>
      </c>
      <c r="AC154" s="28">
        <f t="shared" si="51"/>
        <v>0</v>
      </c>
      <c r="AD154" s="28">
        <f t="shared" si="51"/>
        <v>0</v>
      </c>
      <c r="AE154" s="28">
        <f t="shared" si="51"/>
        <v>0</v>
      </c>
      <c r="AF154" s="28">
        <f t="shared" si="51"/>
        <v>0</v>
      </c>
      <c r="AG154" s="28">
        <f t="shared" si="51"/>
        <v>0</v>
      </c>
      <c r="AH154" s="28">
        <f t="shared" si="52"/>
        <v>0</v>
      </c>
      <c r="AI154" s="28">
        <f t="shared" si="52"/>
        <v>0</v>
      </c>
      <c r="AJ154" s="28">
        <f t="shared" si="52"/>
        <v>226.19999999999891</v>
      </c>
      <c r="AK154" s="28">
        <f t="shared" si="52"/>
        <v>0</v>
      </c>
      <c r="AL154" s="28">
        <f t="shared" si="52"/>
        <v>0</v>
      </c>
      <c r="AM154" s="28">
        <f t="shared" si="52"/>
        <v>0</v>
      </c>
      <c r="AN154" s="28">
        <f t="shared" si="52"/>
        <v>0</v>
      </c>
      <c r="AO154" s="28">
        <f t="shared" si="52"/>
        <v>0</v>
      </c>
      <c r="AP154" s="28">
        <f t="shared" si="52"/>
        <v>0</v>
      </c>
      <c r="AQ154" s="28">
        <f t="shared" si="52"/>
        <v>0</v>
      </c>
      <c r="AR154" s="28">
        <f t="shared" si="52"/>
        <v>0</v>
      </c>
      <c r="AS154" s="28">
        <f t="shared" si="52"/>
        <v>0</v>
      </c>
      <c r="AT154" s="28">
        <f t="shared" si="52"/>
        <v>0</v>
      </c>
      <c r="AU154" s="28">
        <f t="shared" si="52"/>
        <v>0</v>
      </c>
    </row>
    <row r="155" spans="2:47" outlineLevel="1">
      <c r="B155" s="25">
        <v>2050</v>
      </c>
      <c r="C155" s="28">
        <v>144.80000000000109</v>
      </c>
      <c r="D155" s="28">
        <f t="shared" si="49"/>
        <v>0</v>
      </c>
      <c r="E155" s="28">
        <f t="shared" si="49"/>
        <v>0</v>
      </c>
      <c r="F155" s="28">
        <f t="shared" si="49"/>
        <v>0</v>
      </c>
      <c r="G155" s="28">
        <f t="shared" si="49"/>
        <v>0</v>
      </c>
      <c r="H155" s="28">
        <f t="shared" si="49"/>
        <v>0</v>
      </c>
      <c r="I155" s="28">
        <f t="shared" si="49"/>
        <v>0</v>
      </c>
      <c r="J155" s="28">
        <f t="shared" si="49"/>
        <v>0</v>
      </c>
      <c r="K155" s="28">
        <f t="shared" si="49"/>
        <v>0</v>
      </c>
      <c r="L155" s="28">
        <f t="shared" si="49"/>
        <v>0</v>
      </c>
      <c r="M155" s="28">
        <f t="shared" si="49"/>
        <v>0</v>
      </c>
      <c r="N155" s="28">
        <f t="shared" si="50"/>
        <v>0</v>
      </c>
      <c r="O155" s="28">
        <f t="shared" si="50"/>
        <v>0</v>
      </c>
      <c r="P155" s="28">
        <f t="shared" si="50"/>
        <v>0</v>
      </c>
      <c r="Q155" s="28">
        <f t="shared" si="50"/>
        <v>0</v>
      </c>
      <c r="R155" s="28">
        <f t="shared" si="50"/>
        <v>0</v>
      </c>
      <c r="S155" s="28">
        <f t="shared" si="50"/>
        <v>0</v>
      </c>
      <c r="T155" s="28">
        <f t="shared" si="50"/>
        <v>0</v>
      </c>
      <c r="U155" s="28">
        <f t="shared" si="50"/>
        <v>0</v>
      </c>
      <c r="V155" s="28">
        <f t="shared" si="50"/>
        <v>0</v>
      </c>
      <c r="W155" s="28">
        <f t="shared" si="50"/>
        <v>0</v>
      </c>
      <c r="X155" s="28">
        <f t="shared" si="51"/>
        <v>0</v>
      </c>
      <c r="Y155" s="28">
        <f t="shared" si="51"/>
        <v>0</v>
      </c>
      <c r="Z155" s="28">
        <f t="shared" si="51"/>
        <v>0</v>
      </c>
      <c r="AA155" s="28">
        <f t="shared" si="51"/>
        <v>0</v>
      </c>
      <c r="AB155" s="28">
        <f t="shared" si="51"/>
        <v>0</v>
      </c>
      <c r="AC155" s="28">
        <f t="shared" si="51"/>
        <v>0</v>
      </c>
      <c r="AD155" s="28">
        <f t="shared" si="51"/>
        <v>0</v>
      </c>
      <c r="AE155" s="28">
        <f t="shared" si="51"/>
        <v>0</v>
      </c>
      <c r="AF155" s="28">
        <f t="shared" si="51"/>
        <v>0</v>
      </c>
      <c r="AG155" s="28">
        <f t="shared" si="51"/>
        <v>0</v>
      </c>
      <c r="AH155" s="28">
        <f t="shared" si="52"/>
        <v>0</v>
      </c>
      <c r="AI155" s="28">
        <f t="shared" si="52"/>
        <v>0</v>
      </c>
      <c r="AJ155" s="28">
        <f t="shared" si="52"/>
        <v>0</v>
      </c>
      <c r="AK155" s="28">
        <f t="shared" si="52"/>
        <v>144.80000000000109</v>
      </c>
      <c r="AL155" s="28">
        <f t="shared" si="52"/>
        <v>0</v>
      </c>
      <c r="AM155" s="28">
        <f t="shared" si="52"/>
        <v>0</v>
      </c>
      <c r="AN155" s="28">
        <f t="shared" si="52"/>
        <v>0</v>
      </c>
      <c r="AO155" s="28">
        <f t="shared" si="52"/>
        <v>0</v>
      </c>
      <c r="AP155" s="28">
        <f t="shared" si="52"/>
        <v>0</v>
      </c>
      <c r="AQ155" s="28">
        <f t="shared" si="52"/>
        <v>0</v>
      </c>
      <c r="AR155" s="28">
        <f t="shared" si="52"/>
        <v>0</v>
      </c>
      <c r="AS155" s="28">
        <f t="shared" si="52"/>
        <v>0</v>
      </c>
      <c r="AT155" s="28">
        <f t="shared" si="52"/>
        <v>0</v>
      </c>
      <c r="AU155" s="28">
        <f t="shared" si="52"/>
        <v>0</v>
      </c>
    </row>
    <row r="156" spans="2:47" outlineLevel="1">
      <c r="B156" s="25">
        <v>2051</v>
      </c>
      <c r="C156" s="28">
        <v>256.5</v>
      </c>
      <c r="D156" s="28">
        <f t="shared" si="49"/>
        <v>0</v>
      </c>
      <c r="E156" s="28">
        <f t="shared" si="49"/>
        <v>0</v>
      </c>
      <c r="F156" s="28">
        <f t="shared" si="49"/>
        <v>0</v>
      </c>
      <c r="G156" s="28">
        <f t="shared" si="49"/>
        <v>0</v>
      </c>
      <c r="H156" s="28">
        <f t="shared" si="49"/>
        <v>0</v>
      </c>
      <c r="I156" s="28">
        <f t="shared" si="49"/>
        <v>0</v>
      </c>
      <c r="J156" s="28">
        <f t="shared" si="49"/>
        <v>0</v>
      </c>
      <c r="K156" s="28">
        <f t="shared" si="49"/>
        <v>0</v>
      </c>
      <c r="L156" s="28">
        <f t="shared" si="49"/>
        <v>0</v>
      </c>
      <c r="M156" s="28">
        <f t="shared" si="49"/>
        <v>0</v>
      </c>
      <c r="N156" s="28">
        <f t="shared" si="50"/>
        <v>0</v>
      </c>
      <c r="O156" s="28">
        <f t="shared" si="50"/>
        <v>0</v>
      </c>
      <c r="P156" s="28">
        <f t="shared" si="50"/>
        <v>0</v>
      </c>
      <c r="Q156" s="28">
        <f t="shared" si="50"/>
        <v>0</v>
      </c>
      <c r="R156" s="28">
        <f t="shared" si="50"/>
        <v>0</v>
      </c>
      <c r="S156" s="28">
        <f t="shared" si="50"/>
        <v>0</v>
      </c>
      <c r="T156" s="28">
        <f t="shared" si="50"/>
        <v>0</v>
      </c>
      <c r="U156" s="28">
        <f t="shared" si="50"/>
        <v>0</v>
      </c>
      <c r="V156" s="28">
        <f t="shared" si="50"/>
        <v>0</v>
      </c>
      <c r="W156" s="28">
        <f t="shared" si="50"/>
        <v>0</v>
      </c>
      <c r="X156" s="28">
        <f t="shared" si="51"/>
        <v>0</v>
      </c>
      <c r="Y156" s="28">
        <f t="shared" si="51"/>
        <v>0</v>
      </c>
      <c r="Z156" s="28">
        <f t="shared" si="51"/>
        <v>0</v>
      </c>
      <c r="AA156" s="28">
        <f t="shared" si="51"/>
        <v>0</v>
      </c>
      <c r="AB156" s="28">
        <f t="shared" si="51"/>
        <v>0</v>
      </c>
      <c r="AC156" s="28">
        <f t="shared" si="51"/>
        <v>0</v>
      </c>
      <c r="AD156" s="28">
        <f t="shared" si="51"/>
        <v>0</v>
      </c>
      <c r="AE156" s="28">
        <f t="shared" si="51"/>
        <v>0</v>
      </c>
      <c r="AF156" s="28">
        <f t="shared" si="51"/>
        <v>0</v>
      </c>
      <c r="AG156" s="28">
        <f t="shared" si="51"/>
        <v>0</v>
      </c>
      <c r="AH156" s="28">
        <f t="shared" si="52"/>
        <v>0</v>
      </c>
      <c r="AI156" s="28">
        <f t="shared" si="52"/>
        <v>0</v>
      </c>
      <c r="AJ156" s="28">
        <f t="shared" si="52"/>
        <v>0</v>
      </c>
      <c r="AK156" s="28">
        <f t="shared" si="52"/>
        <v>0</v>
      </c>
      <c r="AL156" s="28">
        <f t="shared" si="52"/>
        <v>256.5</v>
      </c>
      <c r="AM156" s="28">
        <f t="shared" si="52"/>
        <v>0</v>
      </c>
      <c r="AN156" s="28">
        <f t="shared" si="52"/>
        <v>0</v>
      </c>
      <c r="AO156" s="28">
        <f t="shared" si="52"/>
        <v>0</v>
      </c>
      <c r="AP156" s="28">
        <f t="shared" si="52"/>
        <v>0</v>
      </c>
      <c r="AQ156" s="28">
        <f t="shared" si="52"/>
        <v>0</v>
      </c>
      <c r="AR156" s="28">
        <f t="shared" si="52"/>
        <v>0</v>
      </c>
      <c r="AS156" s="28">
        <f t="shared" si="52"/>
        <v>0</v>
      </c>
      <c r="AT156" s="28">
        <f t="shared" si="52"/>
        <v>0</v>
      </c>
      <c r="AU156" s="28">
        <f t="shared" si="52"/>
        <v>0</v>
      </c>
    </row>
    <row r="157" spans="2:47" outlineLevel="1">
      <c r="B157" s="25">
        <v>2052</v>
      </c>
      <c r="C157" s="28">
        <v>155.80000000000018</v>
      </c>
      <c r="D157" s="28">
        <f t="shared" si="49"/>
        <v>0</v>
      </c>
      <c r="E157" s="28">
        <f t="shared" si="49"/>
        <v>0</v>
      </c>
      <c r="F157" s="28">
        <f t="shared" si="49"/>
        <v>0</v>
      </c>
      <c r="G157" s="28">
        <f t="shared" si="49"/>
        <v>0</v>
      </c>
      <c r="H157" s="28">
        <f t="shared" si="49"/>
        <v>0</v>
      </c>
      <c r="I157" s="28">
        <f t="shared" si="49"/>
        <v>0</v>
      </c>
      <c r="J157" s="28">
        <f t="shared" si="49"/>
        <v>0</v>
      </c>
      <c r="K157" s="28">
        <f t="shared" si="49"/>
        <v>0</v>
      </c>
      <c r="L157" s="28">
        <f t="shared" si="49"/>
        <v>0</v>
      </c>
      <c r="M157" s="28">
        <f t="shared" si="49"/>
        <v>0</v>
      </c>
      <c r="N157" s="28">
        <f t="shared" si="50"/>
        <v>0</v>
      </c>
      <c r="O157" s="28">
        <f t="shared" si="50"/>
        <v>0</v>
      </c>
      <c r="P157" s="28">
        <f t="shared" si="50"/>
        <v>0</v>
      </c>
      <c r="Q157" s="28">
        <f t="shared" si="50"/>
        <v>0</v>
      </c>
      <c r="R157" s="28">
        <f t="shared" si="50"/>
        <v>0</v>
      </c>
      <c r="S157" s="28">
        <f t="shared" si="50"/>
        <v>0</v>
      </c>
      <c r="T157" s="28">
        <f t="shared" si="50"/>
        <v>0</v>
      </c>
      <c r="U157" s="28">
        <f t="shared" si="50"/>
        <v>0</v>
      </c>
      <c r="V157" s="28">
        <f t="shared" si="50"/>
        <v>0</v>
      </c>
      <c r="W157" s="28">
        <f t="shared" si="50"/>
        <v>0</v>
      </c>
      <c r="X157" s="28">
        <f t="shared" si="51"/>
        <v>0</v>
      </c>
      <c r="Y157" s="28">
        <f t="shared" si="51"/>
        <v>0</v>
      </c>
      <c r="Z157" s="28">
        <f t="shared" si="51"/>
        <v>0</v>
      </c>
      <c r="AA157" s="28">
        <f t="shared" si="51"/>
        <v>0</v>
      </c>
      <c r="AB157" s="28">
        <f t="shared" si="51"/>
        <v>0</v>
      </c>
      <c r="AC157" s="28">
        <f t="shared" si="51"/>
        <v>0</v>
      </c>
      <c r="AD157" s="28">
        <f t="shared" si="51"/>
        <v>0</v>
      </c>
      <c r="AE157" s="28">
        <f t="shared" si="51"/>
        <v>0</v>
      </c>
      <c r="AF157" s="28">
        <f t="shared" si="51"/>
        <v>0</v>
      </c>
      <c r="AG157" s="28">
        <f t="shared" si="51"/>
        <v>0</v>
      </c>
      <c r="AH157" s="28">
        <f t="shared" si="52"/>
        <v>0</v>
      </c>
      <c r="AI157" s="28">
        <f t="shared" si="52"/>
        <v>0</v>
      </c>
      <c r="AJ157" s="28">
        <f t="shared" si="52"/>
        <v>0</v>
      </c>
      <c r="AK157" s="28">
        <f t="shared" si="52"/>
        <v>0</v>
      </c>
      <c r="AL157" s="28">
        <f t="shared" si="52"/>
        <v>0</v>
      </c>
      <c r="AM157" s="28">
        <f t="shared" si="52"/>
        <v>155.80000000000018</v>
      </c>
      <c r="AN157" s="28">
        <f t="shared" si="52"/>
        <v>0</v>
      </c>
      <c r="AO157" s="28">
        <f t="shared" si="52"/>
        <v>0</v>
      </c>
      <c r="AP157" s="28">
        <f t="shared" si="52"/>
        <v>0</v>
      </c>
      <c r="AQ157" s="28">
        <f t="shared" si="52"/>
        <v>0</v>
      </c>
      <c r="AR157" s="28">
        <f t="shared" si="52"/>
        <v>0</v>
      </c>
      <c r="AS157" s="28">
        <f t="shared" si="52"/>
        <v>0</v>
      </c>
      <c r="AT157" s="28">
        <f t="shared" si="52"/>
        <v>0</v>
      </c>
      <c r="AU157" s="28">
        <f t="shared" si="52"/>
        <v>0</v>
      </c>
    </row>
    <row r="158" spans="2:47" outlineLevel="1">
      <c r="B158" s="25">
        <v>2053</v>
      </c>
      <c r="C158" s="28">
        <v>265.09999999999854</v>
      </c>
      <c r="D158" s="28">
        <f t="shared" si="49"/>
        <v>0</v>
      </c>
      <c r="E158" s="28">
        <f t="shared" si="49"/>
        <v>0</v>
      </c>
      <c r="F158" s="28">
        <f t="shared" si="49"/>
        <v>0</v>
      </c>
      <c r="G158" s="28">
        <f t="shared" si="49"/>
        <v>0</v>
      </c>
      <c r="H158" s="28">
        <f t="shared" si="49"/>
        <v>0</v>
      </c>
      <c r="I158" s="28">
        <f t="shared" si="49"/>
        <v>0</v>
      </c>
      <c r="J158" s="28">
        <f t="shared" si="49"/>
        <v>0</v>
      </c>
      <c r="K158" s="28">
        <f t="shared" si="49"/>
        <v>0</v>
      </c>
      <c r="L158" s="28">
        <f t="shared" si="49"/>
        <v>0</v>
      </c>
      <c r="M158" s="28">
        <f t="shared" si="49"/>
        <v>0</v>
      </c>
      <c r="N158" s="28">
        <f t="shared" si="50"/>
        <v>0</v>
      </c>
      <c r="O158" s="28">
        <f t="shared" si="50"/>
        <v>0</v>
      </c>
      <c r="P158" s="28">
        <f t="shared" si="50"/>
        <v>0</v>
      </c>
      <c r="Q158" s="28">
        <f t="shared" si="50"/>
        <v>0</v>
      </c>
      <c r="R158" s="28">
        <f t="shared" si="50"/>
        <v>0</v>
      </c>
      <c r="S158" s="28">
        <f t="shared" si="50"/>
        <v>0</v>
      </c>
      <c r="T158" s="28">
        <f t="shared" si="50"/>
        <v>0</v>
      </c>
      <c r="U158" s="28">
        <f t="shared" si="50"/>
        <v>0</v>
      </c>
      <c r="V158" s="28">
        <f t="shared" si="50"/>
        <v>0</v>
      </c>
      <c r="W158" s="28">
        <f t="shared" si="50"/>
        <v>0</v>
      </c>
      <c r="X158" s="28">
        <f t="shared" si="51"/>
        <v>0</v>
      </c>
      <c r="Y158" s="28">
        <f t="shared" si="51"/>
        <v>0</v>
      </c>
      <c r="Z158" s="28">
        <f t="shared" si="51"/>
        <v>0</v>
      </c>
      <c r="AA158" s="28">
        <f t="shared" si="51"/>
        <v>0</v>
      </c>
      <c r="AB158" s="28">
        <f t="shared" si="51"/>
        <v>0</v>
      </c>
      <c r="AC158" s="28">
        <f t="shared" si="51"/>
        <v>0</v>
      </c>
      <c r="AD158" s="28">
        <f t="shared" si="51"/>
        <v>0</v>
      </c>
      <c r="AE158" s="28">
        <f t="shared" si="51"/>
        <v>0</v>
      </c>
      <c r="AF158" s="28">
        <f t="shared" si="51"/>
        <v>0</v>
      </c>
      <c r="AG158" s="28">
        <f t="shared" si="51"/>
        <v>0</v>
      </c>
      <c r="AH158" s="28">
        <f t="shared" si="52"/>
        <v>0</v>
      </c>
      <c r="AI158" s="28">
        <f t="shared" si="52"/>
        <v>0</v>
      </c>
      <c r="AJ158" s="28">
        <f t="shared" si="52"/>
        <v>0</v>
      </c>
      <c r="AK158" s="28">
        <f t="shared" si="52"/>
        <v>0</v>
      </c>
      <c r="AL158" s="28">
        <f t="shared" si="52"/>
        <v>0</v>
      </c>
      <c r="AM158" s="28">
        <f t="shared" si="52"/>
        <v>0</v>
      </c>
      <c r="AN158" s="28">
        <f t="shared" si="52"/>
        <v>265.09999999999854</v>
      </c>
      <c r="AO158" s="28">
        <f t="shared" si="52"/>
        <v>0</v>
      </c>
      <c r="AP158" s="28">
        <f t="shared" si="52"/>
        <v>0</v>
      </c>
      <c r="AQ158" s="28">
        <f t="shared" si="52"/>
        <v>0</v>
      </c>
      <c r="AR158" s="28">
        <f t="shared" si="52"/>
        <v>0</v>
      </c>
      <c r="AS158" s="28">
        <f t="shared" si="52"/>
        <v>0</v>
      </c>
      <c r="AT158" s="28">
        <f t="shared" si="52"/>
        <v>0</v>
      </c>
      <c r="AU158" s="28">
        <f t="shared" si="52"/>
        <v>0</v>
      </c>
    </row>
    <row r="159" spans="2:47" outlineLevel="1">
      <c r="B159" s="25">
        <v>2054</v>
      </c>
      <c r="C159" s="28">
        <v>141.40000000000146</v>
      </c>
      <c r="D159" s="28">
        <f t="shared" si="49"/>
        <v>0</v>
      </c>
      <c r="E159" s="28">
        <f t="shared" si="49"/>
        <v>0</v>
      </c>
      <c r="F159" s="28">
        <f t="shared" si="49"/>
        <v>0</v>
      </c>
      <c r="G159" s="28">
        <f t="shared" si="49"/>
        <v>0</v>
      </c>
      <c r="H159" s="28">
        <f t="shared" si="49"/>
        <v>0</v>
      </c>
      <c r="I159" s="28">
        <f t="shared" si="49"/>
        <v>0</v>
      </c>
      <c r="J159" s="28">
        <f t="shared" si="49"/>
        <v>0</v>
      </c>
      <c r="K159" s="28">
        <f t="shared" si="49"/>
        <v>0</v>
      </c>
      <c r="L159" s="28">
        <f t="shared" si="49"/>
        <v>0</v>
      </c>
      <c r="M159" s="28">
        <f t="shared" si="49"/>
        <v>0</v>
      </c>
      <c r="N159" s="28">
        <f t="shared" si="50"/>
        <v>0</v>
      </c>
      <c r="O159" s="28">
        <f t="shared" si="50"/>
        <v>0</v>
      </c>
      <c r="P159" s="28">
        <f t="shared" si="50"/>
        <v>0</v>
      </c>
      <c r="Q159" s="28">
        <f t="shared" si="50"/>
        <v>0</v>
      </c>
      <c r="R159" s="28">
        <f t="shared" si="50"/>
        <v>0</v>
      </c>
      <c r="S159" s="28">
        <f t="shared" si="50"/>
        <v>0</v>
      </c>
      <c r="T159" s="28">
        <f t="shared" si="50"/>
        <v>0</v>
      </c>
      <c r="U159" s="28">
        <f t="shared" si="50"/>
        <v>0</v>
      </c>
      <c r="V159" s="28">
        <f t="shared" si="50"/>
        <v>0</v>
      </c>
      <c r="W159" s="28">
        <f t="shared" si="50"/>
        <v>0</v>
      </c>
      <c r="X159" s="28">
        <f t="shared" si="51"/>
        <v>0</v>
      </c>
      <c r="Y159" s="28">
        <f t="shared" si="51"/>
        <v>0</v>
      </c>
      <c r="Z159" s="28">
        <f t="shared" si="51"/>
        <v>0</v>
      </c>
      <c r="AA159" s="28">
        <f t="shared" si="51"/>
        <v>0</v>
      </c>
      <c r="AB159" s="28">
        <f t="shared" si="51"/>
        <v>0</v>
      </c>
      <c r="AC159" s="28">
        <f t="shared" si="51"/>
        <v>0</v>
      </c>
      <c r="AD159" s="28">
        <f t="shared" si="51"/>
        <v>0</v>
      </c>
      <c r="AE159" s="28">
        <f t="shared" si="51"/>
        <v>0</v>
      </c>
      <c r="AF159" s="28">
        <f t="shared" si="51"/>
        <v>0</v>
      </c>
      <c r="AG159" s="28">
        <f t="shared" si="51"/>
        <v>0</v>
      </c>
      <c r="AH159" s="28">
        <f t="shared" si="52"/>
        <v>0</v>
      </c>
      <c r="AI159" s="28">
        <f t="shared" si="52"/>
        <v>0</v>
      </c>
      <c r="AJ159" s="28">
        <f t="shared" si="52"/>
        <v>0</v>
      </c>
      <c r="AK159" s="28">
        <f t="shared" si="52"/>
        <v>0</v>
      </c>
      <c r="AL159" s="28">
        <f t="shared" si="52"/>
        <v>0</v>
      </c>
      <c r="AM159" s="28">
        <f t="shared" si="52"/>
        <v>0</v>
      </c>
      <c r="AN159" s="28">
        <f t="shared" si="52"/>
        <v>0</v>
      </c>
      <c r="AO159" s="28">
        <f t="shared" si="52"/>
        <v>141.40000000000146</v>
      </c>
      <c r="AP159" s="28">
        <f t="shared" si="52"/>
        <v>0</v>
      </c>
      <c r="AQ159" s="28">
        <f t="shared" si="52"/>
        <v>0</v>
      </c>
      <c r="AR159" s="28">
        <f t="shared" si="52"/>
        <v>0</v>
      </c>
      <c r="AS159" s="28">
        <f t="shared" si="52"/>
        <v>0</v>
      </c>
      <c r="AT159" s="28">
        <f t="shared" si="52"/>
        <v>0</v>
      </c>
      <c r="AU159" s="28">
        <f t="shared" si="52"/>
        <v>0</v>
      </c>
    </row>
    <row r="160" spans="2:47" outlineLevel="1">
      <c r="B160" s="25">
        <v>2055</v>
      </c>
      <c r="C160" s="28">
        <v>276.30000000000018</v>
      </c>
      <c r="D160" s="28">
        <f t="shared" si="49"/>
        <v>0</v>
      </c>
      <c r="E160" s="28">
        <f t="shared" si="49"/>
        <v>0</v>
      </c>
      <c r="F160" s="28">
        <f t="shared" si="49"/>
        <v>0</v>
      </c>
      <c r="G160" s="28">
        <f t="shared" si="49"/>
        <v>0</v>
      </c>
      <c r="H160" s="28">
        <f t="shared" si="49"/>
        <v>0</v>
      </c>
      <c r="I160" s="28">
        <f t="shared" si="49"/>
        <v>0</v>
      </c>
      <c r="J160" s="28">
        <f t="shared" si="49"/>
        <v>0</v>
      </c>
      <c r="K160" s="28">
        <f t="shared" si="49"/>
        <v>0</v>
      </c>
      <c r="L160" s="28">
        <f t="shared" si="49"/>
        <v>0</v>
      </c>
      <c r="M160" s="28">
        <f t="shared" si="49"/>
        <v>0</v>
      </c>
      <c r="N160" s="28">
        <f t="shared" si="50"/>
        <v>0</v>
      </c>
      <c r="O160" s="28">
        <f t="shared" si="50"/>
        <v>0</v>
      </c>
      <c r="P160" s="28">
        <f t="shared" si="50"/>
        <v>0</v>
      </c>
      <c r="Q160" s="28">
        <f t="shared" si="50"/>
        <v>0</v>
      </c>
      <c r="R160" s="28">
        <f t="shared" si="50"/>
        <v>0</v>
      </c>
      <c r="S160" s="28">
        <f t="shared" si="50"/>
        <v>0</v>
      </c>
      <c r="T160" s="28">
        <f t="shared" si="50"/>
        <v>0</v>
      </c>
      <c r="U160" s="28">
        <f t="shared" si="50"/>
        <v>0</v>
      </c>
      <c r="V160" s="28">
        <f t="shared" si="50"/>
        <v>0</v>
      </c>
      <c r="W160" s="28">
        <f t="shared" si="50"/>
        <v>0</v>
      </c>
      <c r="X160" s="28">
        <f t="shared" si="51"/>
        <v>0</v>
      </c>
      <c r="Y160" s="28">
        <f t="shared" si="51"/>
        <v>0</v>
      </c>
      <c r="Z160" s="28">
        <f t="shared" si="51"/>
        <v>0</v>
      </c>
      <c r="AA160" s="28">
        <f t="shared" si="51"/>
        <v>0</v>
      </c>
      <c r="AB160" s="28">
        <f t="shared" si="51"/>
        <v>0</v>
      </c>
      <c r="AC160" s="28">
        <f t="shared" si="51"/>
        <v>0</v>
      </c>
      <c r="AD160" s="28">
        <f t="shared" si="51"/>
        <v>0</v>
      </c>
      <c r="AE160" s="28">
        <f t="shared" si="51"/>
        <v>0</v>
      </c>
      <c r="AF160" s="28">
        <f t="shared" si="51"/>
        <v>0</v>
      </c>
      <c r="AG160" s="28">
        <f t="shared" si="51"/>
        <v>0</v>
      </c>
      <c r="AH160" s="28">
        <f t="shared" si="52"/>
        <v>0</v>
      </c>
      <c r="AI160" s="28">
        <f t="shared" si="52"/>
        <v>0</v>
      </c>
      <c r="AJ160" s="28">
        <f t="shared" si="52"/>
        <v>0</v>
      </c>
      <c r="AK160" s="28">
        <f t="shared" si="52"/>
        <v>0</v>
      </c>
      <c r="AL160" s="28">
        <f t="shared" si="52"/>
        <v>0</v>
      </c>
      <c r="AM160" s="28">
        <f t="shared" si="52"/>
        <v>0</v>
      </c>
      <c r="AN160" s="28">
        <f t="shared" si="52"/>
        <v>0</v>
      </c>
      <c r="AO160" s="28">
        <f t="shared" si="52"/>
        <v>0</v>
      </c>
      <c r="AP160" s="28">
        <f t="shared" si="52"/>
        <v>276.30000000000018</v>
      </c>
      <c r="AQ160" s="28">
        <f t="shared" si="52"/>
        <v>0</v>
      </c>
      <c r="AR160" s="28">
        <f t="shared" si="52"/>
        <v>0</v>
      </c>
      <c r="AS160" s="28">
        <f t="shared" si="52"/>
        <v>0</v>
      </c>
      <c r="AT160" s="28">
        <f t="shared" si="52"/>
        <v>0</v>
      </c>
      <c r="AU160" s="28">
        <f t="shared" si="52"/>
        <v>0</v>
      </c>
    </row>
    <row r="161" spans="2:47" outlineLevel="1">
      <c r="B161" s="25">
        <v>2056</v>
      </c>
      <c r="C161" s="28">
        <v>179.59999999999945</v>
      </c>
      <c r="D161" s="28">
        <f t="shared" si="49"/>
        <v>0</v>
      </c>
      <c r="E161" s="28">
        <f t="shared" si="49"/>
        <v>0</v>
      </c>
      <c r="F161" s="28">
        <f t="shared" si="49"/>
        <v>0</v>
      </c>
      <c r="G161" s="28">
        <f t="shared" si="49"/>
        <v>0</v>
      </c>
      <c r="H161" s="28">
        <f t="shared" si="49"/>
        <v>0</v>
      </c>
      <c r="I161" s="28">
        <f t="shared" si="49"/>
        <v>0</v>
      </c>
      <c r="J161" s="28">
        <f t="shared" si="49"/>
        <v>0</v>
      </c>
      <c r="K161" s="28">
        <f t="shared" si="49"/>
        <v>0</v>
      </c>
      <c r="L161" s="28">
        <f t="shared" si="49"/>
        <v>0</v>
      </c>
      <c r="M161" s="28">
        <f t="shared" si="49"/>
        <v>0</v>
      </c>
      <c r="N161" s="28">
        <f t="shared" si="50"/>
        <v>0</v>
      </c>
      <c r="O161" s="28">
        <f t="shared" si="50"/>
        <v>0</v>
      </c>
      <c r="P161" s="28">
        <f t="shared" si="50"/>
        <v>0</v>
      </c>
      <c r="Q161" s="28">
        <f t="shared" si="50"/>
        <v>0</v>
      </c>
      <c r="R161" s="28">
        <f t="shared" si="50"/>
        <v>0</v>
      </c>
      <c r="S161" s="28">
        <f t="shared" si="50"/>
        <v>0</v>
      </c>
      <c r="T161" s="28">
        <f t="shared" si="50"/>
        <v>0</v>
      </c>
      <c r="U161" s="28">
        <f t="shared" si="50"/>
        <v>0</v>
      </c>
      <c r="V161" s="28">
        <f t="shared" si="50"/>
        <v>0</v>
      </c>
      <c r="W161" s="28">
        <f t="shared" si="50"/>
        <v>0</v>
      </c>
      <c r="X161" s="28">
        <f t="shared" si="51"/>
        <v>0</v>
      </c>
      <c r="Y161" s="28">
        <f t="shared" si="51"/>
        <v>0</v>
      </c>
      <c r="Z161" s="28">
        <f t="shared" si="51"/>
        <v>0</v>
      </c>
      <c r="AA161" s="28">
        <f t="shared" si="51"/>
        <v>0</v>
      </c>
      <c r="AB161" s="28">
        <f t="shared" si="51"/>
        <v>0</v>
      </c>
      <c r="AC161" s="28">
        <f t="shared" si="51"/>
        <v>0</v>
      </c>
      <c r="AD161" s="28">
        <f t="shared" si="51"/>
        <v>0</v>
      </c>
      <c r="AE161" s="28">
        <f t="shared" si="51"/>
        <v>0</v>
      </c>
      <c r="AF161" s="28">
        <f t="shared" si="51"/>
        <v>0</v>
      </c>
      <c r="AG161" s="28">
        <f t="shared" si="51"/>
        <v>0</v>
      </c>
      <c r="AH161" s="28">
        <f t="shared" si="52"/>
        <v>0</v>
      </c>
      <c r="AI161" s="28">
        <f t="shared" si="52"/>
        <v>0</v>
      </c>
      <c r="AJ161" s="28">
        <f t="shared" si="52"/>
        <v>0</v>
      </c>
      <c r="AK161" s="28">
        <f t="shared" si="52"/>
        <v>0</v>
      </c>
      <c r="AL161" s="28">
        <f t="shared" si="52"/>
        <v>0</v>
      </c>
      <c r="AM161" s="28">
        <f t="shared" si="52"/>
        <v>0</v>
      </c>
      <c r="AN161" s="28">
        <f t="shared" si="52"/>
        <v>0</v>
      </c>
      <c r="AO161" s="28">
        <f t="shared" si="52"/>
        <v>0</v>
      </c>
      <c r="AP161" s="28">
        <f t="shared" si="52"/>
        <v>0</v>
      </c>
      <c r="AQ161" s="28">
        <f t="shared" si="52"/>
        <v>179.59999999999945</v>
      </c>
      <c r="AR161" s="28">
        <f t="shared" si="52"/>
        <v>0</v>
      </c>
      <c r="AS161" s="28">
        <f t="shared" si="52"/>
        <v>0</v>
      </c>
      <c r="AT161" s="28">
        <f t="shared" si="52"/>
        <v>0</v>
      </c>
      <c r="AU161" s="28">
        <f t="shared" si="52"/>
        <v>0</v>
      </c>
    </row>
    <row r="162" spans="2:47" outlineLevel="1">
      <c r="B162" s="25">
        <v>2057</v>
      </c>
      <c r="C162" s="28">
        <v>284.79999999999927</v>
      </c>
      <c r="D162" s="28">
        <f t="shared" si="49"/>
        <v>0</v>
      </c>
      <c r="E162" s="28">
        <f t="shared" si="49"/>
        <v>0</v>
      </c>
      <c r="F162" s="28">
        <f t="shared" si="49"/>
        <v>0</v>
      </c>
      <c r="G162" s="28">
        <f t="shared" si="49"/>
        <v>0</v>
      </c>
      <c r="H162" s="28">
        <f t="shared" si="49"/>
        <v>0</v>
      </c>
      <c r="I162" s="28">
        <f t="shared" si="49"/>
        <v>0</v>
      </c>
      <c r="J162" s="28">
        <f t="shared" si="49"/>
        <v>0</v>
      </c>
      <c r="K162" s="28">
        <f t="shared" si="49"/>
        <v>0</v>
      </c>
      <c r="L162" s="28">
        <f t="shared" si="49"/>
        <v>0</v>
      </c>
      <c r="M162" s="28">
        <f t="shared" si="49"/>
        <v>0</v>
      </c>
      <c r="N162" s="28">
        <f t="shared" si="50"/>
        <v>0</v>
      </c>
      <c r="O162" s="28">
        <f t="shared" si="50"/>
        <v>0</v>
      </c>
      <c r="P162" s="28">
        <f t="shared" si="50"/>
        <v>0</v>
      </c>
      <c r="Q162" s="28">
        <f t="shared" si="50"/>
        <v>0</v>
      </c>
      <c r="R162" s="28">
        <f t="shared" si="50"/>
        <v>0</v>
      </c>
      <c r="S162" s="28">
        <f t="shared" si="50"/>
        <v>0</v>
      </c>
      <c r="T162" s="28">
        <f t="shared" si="50"/>
        <v>0</v>
      </c>
      <c r="U162" s="28">
        <f t="shared" si="50"/>
        <v>0</v>
      </c>
      <c r="V162" s="28">
        <f t="shared" si="50"/>
        <v>0</v>
      </c>
      <c r="W162" s="28">
        <f t="shared" si="50"/>
        <v>0</v>
      </c>
      <c r="X162" s="28">
        <f t="shared" si="51"/>
        <v>0</v>
      </c>
      <c r="Y162" s="28">
        <f t="shared" si="51"/>
        <v>0</v>
      </c>
      <c r="Z162" s="28">
        <f t="shared" si="51"/>
        <v>0</v>
      </c>
      <c r="AA162" s="28">
        <f t="shared" si="51"/>
        <v>0</v>
      </c>
      <c r="AB162" s="28">
        <f t="shared" si="51"/>
        <v>0</v>
      </c>
      <c r="AC162" s="28">
        <f t="shared" si="51"/>
        <v>0</v>
      </c>
      <c r="AD162" s="28">
        <f t="shared" si="51"/>
        <v>0</v>
      </c>
      <c r="AE162" s="28">
        <f t="shared" si="51"/>
        <v>0</v>
      </c>
      <c r="AF162" s="28">
        <f t="shared" si="51"/>
        <v>0</v>
      </c>
      <c r="AG162" s="28">
        <f t="shared" si="51"/>
        <v>0</v>
      </c>
      <c r="AH162" s="28">
        <f t="shared" si="52"/>
        <v>0</v>
      </c>
      <c r="AI162" s="28">
        <f t="shared" si="52"/>
        <v>0</v>
      </c>
      <c r="AJ162" s="28">
        <f t="shared" si="52"/>
        <v>0</v>
      </c>
      <c r="AK162" s="28">
        <f t="shared" si="52"/>
        <v>0</v>
      </c>
      <c r="AL162" s="28">
        <f t="shared" si="52"/>
        <v>0</v>
      </c>
      <c r="AM162" s="28">
        <f t="shared" si="52"/>
        <v>0</v>
      </c>
      <c r="AN162" s="28">
        <f t="shared" si="52"/>
        <v>0</v>
      </c>
      <c r="AO162" s="28">
        <f t="shared" si="52"/>
        <v>0</v>
      </c>
      <c r="AP162" s="28">
        <f t="shared" si="52"/>
        <v>0</v>
      </c>
      <c r="AQ162" s="28">
        <f t="shared" si="52"/>
        <v>0</v>
      </c>
      <c r="AR162" s="28">
        <f t="shared" si="52"/>
        <v>284.79999999999927</v>
      </c>
      <c r="AS162" s="28">
        <f t="shared" si="52"/>
        <v>0</v>
      </c>
      <c r="AT162" s="28">
        <f t="shared" si="52"/>
        <v>0</v>
      </c>
      <c r="AU162" s="28">
        <f t="shared" si="52"/>
        <v>0</v>
      </c>
    </row>
    <row r="163" spans="2:47" outlineLevel="1">
      <c r="B163" s="25">
        <v>2058</v>
      </c>
      <c r="C163" s="28">
        <v>293.09999999999945</v>
      </c>
      <c r="D163" s="28">
        <f t="shared" si="49"/>
        <v>0</v>
      </c>
      <c r="E163" s="28">
        <f t="shared" si="49"/>
        <v>0</v>
      </c>
      <c r="F163" s="28">
        <f t="shared" si="49"/>
        <v>0</v>
      </c>
      <c r="G163" s="28">
        <f t="shared" si="49"/>
        <v>0</v>
      </c>
      <c r="H163" s="28">
        <f t="shared" si="49"/>
        <v>0</v>
      </c>
      <c r="I163" s="28">
        <f t="shared" si="49"/>
        <v>0</v>
      </c>
      <c r="J163" s="28">
        <f t="shared" si="49"/>
        <v>0</v>
      </c>
      <c r="K163" s="28">
        <f t="shared" si="49"/>
        <v>0</v>
      </c>
      <c r="L163" s="28">
        <f t="shared" si="49"/>
        <v>0</v>
      </c>
      <c r="M163" s="28">
        <f t="shared" si="49"/>
        <v>0</v>
      </c>
      <c r="N163" s="28">
        <f t="shared" si="50"/>
        <v>0</v>
      </c>
      <c r="O163" s="28">
        <f t="shared" si="50"/>
        <v>0</v>
      </c>
      <c r="P163" s="28">
        <f t="shared" si="50"/>
        <v>0</v>
      </c>
      <c r="Q163" s="28">
        <f t="shared" si="50"/>
        <v>0</v>
      </c>
      <c r="R163" s="28">
        <f t="shared" si="50"/>
        <v>0</v>
      </c>
      <c r="S163" s="28">
        <f t="shared" si="50"/>
        <v>0</v>
      </c>
      <c r="T163" s="28">
        <f t="shared" si="50"/>
        <v>0</v>
      </c>
      <c r="U163" s="28">
        <f t="shared" si="50"/>
        <v>0</v>
      </c>
      <c r="V163" s="28">
        <f t="shared" si="50"/>
        <v>0</v>
      </c>
      <c r="W163" s="28">
        <f t="shared" si="50"/>
        <v>0</v>
      </c>
      <c r="X163" s="28">
        <f t="shared" si="51"/>
        <v>0</v>
      </c>
      <c r="Y163" s="28">
        <f t="shared" si="51"/>
        <v>0</v>
      </c>
      <c r="Z163" s="28">
        <f t="shared" si="51"/>
        <v>0</v>
      </c>
      <c r="AA163" s="28">
        <f t="shared" si="51"/>
        <v>0</v>
      </c>
      <c r="AB163" s="28">
        <f t="shared" si="51"/>
        <v>0</v>
      </c>
      <c r="AC163" s="28">
        <f t="shared" si="51"/>
        <v>0</v>
      </c>
      <c r="AD163" s="28">
        <f t="shared" si="51"/>
        <v>0</v>
      </c>
      <c r="AE163" s="28">
        <f t="shared" si="51"/>
        <v>0</v>
      </c>
      <c r="AF163" s="28">
        <f t="shared" si="51"/>
        <v>0</v>
      </c>
      <c r="AG163" s="28">
        <f t="shared" si="51"/>
        <v>0</v>
      </c>
      <c r="AH163" s="28">
        <f t="shared" si="52"/>
        <v>0</v>
      </c>
      <c r="AI163" s="28">
        <f t="shared" si="52"/>
        <v>0</v>
      </c>
      <c r="AJ163" s="28">
        <f t="shared" si="52"/>
        <v>0</v>
      </c>
      <c r="AK163" s="28">
        <f t="shared" si="52"/>
        <v>0</v>
      </c>
      <c r="AL163" s="28">
        <f t="shared" si="52"/>
        <v>0</v>
      </c>
      <c r="AM163" s="28">
        <f t="shared" si="52"/>
        <v>0</v>
      </c>
      <c r="AN163" s="28">
        <f t="shared" si="52"/>
        <v>0</v>
      </c>
      <c r="AO163" s="28">
        <f t="shared" si="52"/>
        <v>0</v>
      </c>
      <c r="AP163" s="28">
        <f t="shared" si="52"/>
        <v>0</v>
      </c>
      <c r="AQ163" s="28">
        <f t="shared" si="52"/>
        <v>0</v>
      </c>
      <c r="AR163" s="28">
        <f t="shared" si="52"/>
        <v>0</v>
      </c>
      <c r="AS163" s="28">
        <f t="shared" si="52"/>
        <v>293.09999999999945</v>
      </c>
      <c r="AT163" s="28">
        <f t="shared" si="52"/>
        <v>0</v>
      </c>
      <c r="AU163" s="28">
        <f t="shared" si="52"/>
        <v>0</v>
      </c>
    </row>
    <row r="164" spans="2:47" outlineLevel="1">
      <c r="B164" s="25">
        <v>2059</v>
      </c>
      <c r="C164" s="28">
        <v>166.90000000000146</v>
      </c>
      <c r="D164" s="28">
        <f t="shared" si="49"/>
        <v>0</v>
      </c>
      <c r="E164" s="28">
        <f t="shared" si="49"/>
        <v>0</v>
      </c>
      <c r="F164" s="28">
        <f t="shared" si="49"/>
        <v>0</v>
      </c>
      <c r="G164" s="28">
        <f t="shared" si="49"/>
        <v>0</v>
      </c>
      <c r="H164" s="28">
        <f t="shared" si="49"/>
        <v>0</v>
      </c>
      <c r="I164" s="28">
        <f t="shared" si="49"/>
        <v>0</v>
      </c>
      <c r="J164" s="28">
        <f t="shared" si="49"/>
        <v>0</v>
      </c>
      <c r="K164" s="28">
        <f t="shared" si="49"/>
        <v>0</v>
      </c>
      <c r="L164" s="28">
        <f t="shared" si="49"/>
        <v>0</v>
      </c>
      <c r="M164" s="28">
        <f t="shared" si="49"/>
        <v>0</v>
      </c>
      <c r="N164" s="28">
        <f t="shared" si="50"/>
        <v>0</v>
      </c>
      <c r="O164" s="28">
        <f t="shared" si="50"/>
        <v>0</v>
      </c>
      <c r="P164" s="28">
        <f t="shared" si="50"/>
        <v>0</v>
      </c>
      <c r="Q164" s="28">
        <f t="shared" si="50"/>
        <v>0</v>
      </c>
      <c r="R164" s="28">
        <f t="shared" si="50"/>
        <v>0</v>
      </c>
      <c r="S164" s="28">
        <f t="shared" si="50"/>
        <v>0</v>
      </c>
      <c r="T164" s="28">
        <f t="shared" si="50"/>
        <v>0</v>
      </c>
      <c r="U164" s="28">
        <f t="shared" si="50"/>
        <v>0</v>
      </c>
      <c r="V164" s="28">
        <f t="shared" si="50"/>
        <v>0</v>
      </c>
      <c r="W164" s="28">
        <f t="shared" si="50"/>
        <v>0</v>
      </c>
      <c r="X164" s="28">
        <f t="shared" si="51"/>
        <v>0</v>
      </c>
      <c r="Y164" s="28">
        <f t="shared" si="51"/>
        <v>0</v>
      </c>
      <c r="Z164" s="28">
        <f t="shared" si="51"/>
        <v>0</v>
      </c>
      <c r="AA164" s="28">
        <f t="shared" si="51"/>
        <v>0</v>
      </c>
      <c r="AB164" s="28">
        <f t="shared" si="51"/>
        <v>0</v>
      </c>
      <c r="AC164" s="28">
        <f t="shared" si="51"/>
        <v>0</v>
      </c>
      <c r="AD164" s="28">
        <f t="shared" si="51"/>
        <v>0</v>
      </c>
      <c r="AE164" s="28">
        <f t="shared" si="51"/>
        <v>0</v>
      </c>
      <c r="AF164" s="28">
        <f t="shared" si="51"/>
        <v>0</v>
      </c>
      <c r="AG164" s="28">
        <f t="shared" si="51"/>
        <v>0</v>
      </c>
      <c r="AH164" s="28">
        <f t="shared" si="52"/>
        <v>0</v>
      </c>
      <c r="AI164" s="28">
        <f t="shared" si="52"/>
        <v>0</v>
      </c>
      <c r="AJ164" s="28">
        <f t="shared" si="52"/>
        <v>0</v>
      </c>
      <c r="AK164" s="28">
        <f t="shared" si="52"/>
        <v>0</v>
      </c>
      <c r="AL164" s="28">
        <f t="shared" si="52"/>
        <v>0</v>
      </c>
      <c r="AM164" s="28">
        <f t="shared" si="52"/>
        <v>0</v>
      </c>
      <c r="AN164" s="28">
        <f t="shared" si="52"/>
        <v>0</v>
      </c>
      <c r="AO164" s="28">
        <f t="shared" si="52"/>
        <v>0</v>
      </c>
      <c r="AP164" s="28">
        <f t="shared" si="52"/>
        <v>0</v>
      </c>
      <c r="AQ164" s="28">
        <f t="shared" si="52"/>
        <v>0</v>
      </c>
      <c r="AR164" s="28">
        <f t="shared" si="52"/>
        <v>0</v>
      </c>
      <c r="AS164" s="28">
        <f t="shared" si="52"/>
        <v>0</v>
      </c>
      <c r="AT164" s="28">
        <f t="shared" si="52"/>
        <v>166.90000000000146</v>
      </c>
      <c r="AU164" s="28">
        <f t="shared" si="52"/>
        <v>0</v>
      </c>
    </row>
    <row r="165" spans="2:47" outlineLevel="1">
      <c r="B165" s="25">
        <v>2060</v>
      </c>
      <c r="C165" s="28">
        <v>294.90000000000055</v>
      </c>
      <c r="D165" s="28">
        <f t="shared" si="49"/>
        <v>0</v>
      </c>
      <c r="E165" s="28">
        <f t="shared" si="49"/>
        <v>0</v>
      </c>
      <c r="F165" s="28">
        <f t="shared" si="49"/>
        <v>0</v>
      </c>
      <c r="G165" s="28">
        <f t="shared" si="49"/>
        <v>0</v>
      </c>
      <c r="H165" s="28">
        <f t="shared" si="49"/>
        <v>0</v>
      </c>
      <c r="I165" s="28">
        <f t="shared" si="49"/>
        <v>0</v>
      </c>
      <c r="J165" s="28">
        <f t="shared" si="49"/>
        <v>0</v>
      </c>
      <c r="K165" s="28">
        <f t="shared" si="49"/>
        <v>0</v>
      </c>
      <c r="L165" s="28">
        <f t="shared" si="49"/>
        <v>0</v>
      </c>
      <c r="M165" s="28">
        <f t="shared" si="49"/>
        <v>0</v>
      </c>
      <c r="N165" s="28">
        <f t="shared" si="50"/>
        <v>0</v>
      </c>
      <c r="O165" s="28">
        <f t="shared" si="50"/>
        <v>0</v>
      </c>
      <c r="P165" s="28">
        <f t="shared" si="50"/>
        <v>0</v>
      </c>
      <c r="Q165" s="28">
        <f t="shared" si="50"/>
        <v>0</v>
      </c>
      <c r="R165" s="28">
        <f t="shared" si="50"/>
        <v>0</v>
      </c>
      <c r="S165" s="28">
        <f t="shared" si="50"/>
        <v>0</v>
      </c>
      <c r="T165" s="28">
        <f t="shared" si="50"/>
        <v>0</v>
      </c>
      <c r="U165" s="28">
        <f t="shared" si="50"/>
        <v>0</v>
      </c>
      <c r="V165" s="28">
        <f t="shared" si="50"/>
        <v>0</v>
      </c>
      <c r="W165" s="28">
        <f t="shared" si="50"/>
        <v>0</v>
      </c>
      <c r="X165" s="28">
        <f t="shared" si="51"/>
        <v>0</v>
      </c>
      <c r="Y165" s="28">
        <f t="shared" si="51"/>
        <v>0</v>
      </c>
      <c r="Z165" s="28">
        <f t="shared" si="51"/>
        <v>0</v>
      </c>
      <c r="AA165" s="28">
        <f t="shared" si="51"/>
        <v>0</v>
      </c>
      <c r="AB165" s="28">
        <f t="shared" si="51"/>
        <v>0</v>
      </c>
      <c r="AC165" s="28">
        <f t="shared" si="51"/>
        <v>0</v>
      </c>
      <c r="AD165" s="28">
        <f t="shared" si="51"/>
        <v>0</v>
      </c>
      <c r="AE165" s="28">
        <f t="shared" si="51"/>
        <v>0</v>
      </c>
      <c r="AF165" s="28">
        <f t="shared" si="51"/>
        <v>0</v>
      </c>
      <c r="AG165" s="28">
        <f t="shared" si="51"/>
        <v>0</v>
      </c>
      <c r="AH165" s="28">
        <f t="shared" si="52"/>
        <v>0</v>
      </c>
      <c r="AI165" s="28">
        <f t="shared" si="52"/>
        <v>0</v>
      </c>
      <c r="AJ165" s="28">
        <f t="shared" si="52"/>
        <v>0</v>
      </c>
      <c r="AK165" s="28">
        <f t="shared" si="52"/>
        <v>0</v>
      </c>
      <c r="AL165" s="28">
        <f t="shared" si="52"/>
        <v>0</v>
      </c>
      <c r="AM165" s="28">
        <f t="shared" si="52"/>
        <v>0</v>
      </c>
      <c r="AN165" s="28">
        <f t="shared" si="52"/>
        <v>0</v>
      </c>
      <c r="AO165" s="28">
        <f t="shared" si="52"/>
        <v>0</v>
      </c>
      <c r="AP165" s="28">
        <f t="shared" si="52"/>
        <v>0</v>
      </c>
      <c r="AQ165" s="28">
        <f t="shared" si="52"/>
        <v>0</v>
      </c>
      <c r="AR165" s="28">
        <f t="shared" si="52"/>
        <v>0</v>
      </c>
      <c r="AS165" s="28">
        <f t="shared" si="52"/>
        <v>0</v>
      </c>
      <c r="AT165" s="28">
        <f t="shared" si="52"/>
        <v>0</v>
      </c>
      <c r="AU165" s="28">
        <f t="shared" si="52"/>
        <v>294.90000000000055</v>
      </c>
    </row>
    <row r="166" spans="2:47">
      <c r="D166" s="30">
        <f>SUM(D122:D165)</f>
        <v>0</v>
      </c>
      <c r="E166" s="30">
        <f t="shared" ref="E166:AD166" si="53">SUM(E122:E165)</f>
        <v>0</v>
      </c>
      <c r="F166" s="30">
        <f t="shared" si="53"/>
        <v>0</v>
      </c>
      <c r="G166" s="30">
        <f t="shared" si="53"/>
        <v>0</v>
      </c>
      <c r="H166" s="30">
        <f t="shared" si="53"/>
        <v>0</v>
      </c>
      <c r="I166" s="30">
        <f t="shared" si="53"/>
        <v>0</v>
      </c>
      <c r="J166" s="30">
        <f t="shared" si="53"/>
        <v>0</v>
      </c>
      <c r="K166" s="30">
        <f t="shared" si="53"/>
        <v>0</v>
      </c>
      <c r="L166" s="30">
        <f t="shared" si="53"/>
        <v>0</v>
      </c>
      <c r="M166" s="30">
        <f t="shared" si="53"/>
        <v>0.2</v>
      </c>
      <c r="N166" s="30">
        <f t="shared" si="53"/>
        <v>5.5</v>
      </c>
      <c r="O166" s="30">
        <f t="shared" si="53"/>
        <v>69.900000000000006</v>
      </c>
      <c r="P166" s="30">
        <f t="shared" si="53"/>
        <v>1234.7</v>
      </c>
      <c r="Q166" s="30">
        <f t="shared" si="53"/>
        <v>699</v>
      </c>
      <c r="R166" s="30">
        <f t="shared" si="53"/>
        <v>77.500000000000227</v>
      </c>
      <c r="S166" s="30">
        <f t="shared" si="53"/>
        <v>173.69999999999982</v>
      </c>
      <c r="T166" s="30">
        <f t="shared" si="53"/>
        <v>85</v>
      </c>
      <c r="U166" s="30">
        <f t="shared" si="53"/>
        <v>79</v>
      </c>
      <c r="V166" s="30">
        <f t="shared" si="53"/>
        <v>191.5</v>
      </c>
      <c r="W166" s="30">
        <f t="shared" si="53"/>
        <v>94.400000000000091</v>
      </c>
      <c r="X166" s="30">
        <f t="shared" si="53"/>
        <v>88.199999999999818</v>
      </c>
      <c r="Y166" s="30">
        <f t="shared" si="53"/>
        <v>204.20000000000027</v>
      </c>
      <c r="Z166" s="30">
        <f t="shared" si="53"/>
        <v>106.09999999999991</v>
      </c>
      <c r="AA166" s="30">
        <f t="shared" si="53"/>
        <v>99.900000000000091</v>
      </c>
      <c r="AB166" s="30">
        <f t="shared" si="53"/>
        <v>210.59999999999962</v>
      </c>
      <c r="AC166" s="30">
        <f t="shared" si="53"/>
        <v>110.5</v>
      </c>
      <c r="AD166" s="30">
        <f t="shared" si="53"/>
        <v>287.89999999999998</v>
      </c>
      <c r="AE166" s="30">
        <f>SUM(AE122:AE165)</f>
        <v>1361.6000000000001</v>
      </c>
      <c r="AF166" s="30">
        <f t="shared" ref="AF166" si="54">SUM(AF122:AF165)</f>
        <v>912.5</v>
      </c>
      <c r="AG166" s="30">
        <f t="shared" ref="AG166" si="55">SUM(AG122:AG165)</f>
        <v>213.79999999999995</v>
      </c>
      <c r="AH166" s="30">
        <f t="shared" ref="AH166" si="56">SUM(AH122:AH165)</f>
        <v>414.80000000000018</v>
      </c>
      <c r="AI166" s="30">
        <f t="shared" ref="AI166" si="57">SUM(AI122:AI165)</f>
        <v>230.10000000000036</v>
      </c>
      <c r="AJ166" s="30">
        <f t="shared" ref="AJ166" si="58">SUM(AJ122:AJ165)</f>
        <v>305.19999999999891</v>
      </c>
      <c r="AK166" s="30">
        <f t="shared" ref="AK166" si="59">SUM(AK122:AK165)</f>
        <v>336.30000000000109</v>
      </c>
      <c r="AL166" s="30">
        <f t="shared" ref="AL166" si="60">SUM(AL122:AL165)</f>
        <v>350.90000000000009</v>
      </c>
      <c r="AM166" s="30">
        <f t="shared" ref="AM166" si="61">SUM(AM122:AM165)</f>
        <v>244</v>
      </c>
      <c r="AN166" s="30">
        <f t="shared" ref="AN166" si="62">SUM(AN122:AN165)</f>
        <v>469.29999999999882</v>
      </c>
      <c r="AO166" s="30">
        <f t="shared" ref="AO166" si="63">SUM(AO122:AO165)</f>
        <v>247.50000000000136</v>
      </c>
      <c r="AP166" s="30">
        <f t="shared" ref="AP166" si="64">SUM(AP122:AP165)</f>
        <v>376.20000000000027</v>
      </c>
      <c r="AQ166" s="30">
        <f t="shared" ref="AQ166" si="65">SUM(AQ122:AQ165)</f>
        <v>390.19999999999908</v>
      </c>
      <c r="AR166" s="30">
        <f t="shared" ref="AR166" si="66">SUM(AR122:AR165)</f>
        <v>395.29999999999927</v>
      </c>
      <c r="AS166" s="30">
        <f t="shared" ref="AS166" si="67">SUM(AS122:AS165)</f>
        <v>580.99999999999943</v>
      </c>
      <c r="AT166" s="30">
        <f t="shared" ref="AT166" si="68">SUM(AT122:AT165)</f>
        <v>1528.5000000000016</v>
      </c>
      <c r="AU166" s="30">
        <f t="shared" ref="AU166" si="69">SUM(AU122:AU165)</f>
        <v>1207.4000000000005</v>
      </c>
    </row>
  </sheetData>
  <mergeCells count="1">
    <mergeCell ref="B119:F119"/>
  </mergeCells>
  <hyperlinks>
    <hyperlink ref="B119:F119" location="Ind_ERNC!A1" display="Ir a Hoja Resumen" xr:uid="{10AE3994-C185-49CC-B374-5975562F2914}"/>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B7CF9-1793-4598-A848-9CC8CE4893DC}">
  <sheetPr>
    <tabColor theme="9" tint="0.79998168889431442"/>
  </sheetPr>
  <dimension ref="B1:AU165"/>
  <sheetViews>
    <sheetView topLeftCell="A93" workbookViewId="0">
      <selection activeCell="E103" sqref="E103"/>
    </sheetView>
  </sheetViews>
  <sheetFormatPr defaultColWidth="11.42578125" defaultRowHeight="15"/>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678</v>
      </c>
      <c r="C2" s="28" t="s">
        <v>498</v>
      </c>
      <c r="D2" s="28">
        <v>10483</v>
      </c>
      <c r="E2" s="28">
        <v>9114</v>
      </c>
      <c r="F2" s="28">
        <v>9750</v>
      </c>
      <c r="G2" s="28">
        <v>8847</v>
      </c>
      <c r="H2" s="28">
        <v>8233</v>
      </c>
      <c r="I2" s="28">
        <v>8582</v>
      </c>
      <c r="J2" s="28">
        <v>8574</v>
      </c>
      <c r="K2" s="28">
        <v>8661</v>
      </c>
      <c r="L2" s="28">
        <v>8745</v>
      </c>
      <c r="M2" s="28">
        <v>8822</v>
      </c>
      <c r="N2" s="28">
        <v>8877</v>
      </c>
      <c r="O2" s="28">
        <v>8953</v>
      </c>
      <c r="P2" s="28">
        <v>9000</v>
      </c>
      <c r="Q2" s="28">
        <v>9035</v>
      </c>
      <c r="R2" s="28">
        <v>9139</v>
      </c>
      <c r="S2" s="28">
        <v>9208</v>
      </c>
      <c r="T2" s="28">
        <v>9309</v>
      </c>
      <c r="U2" s="28">
        <v>9375</v>
      </c>
      <c r="V2" s="28">
        <v>9450</v>
      </c>
      <c r="W2" s="28">
        <v>9529</v>
      </c>
      <c r="X2" s="28">
        <v>9576</v>
      </c>
      <c r="Y2" s="28">
        <v>9654</v>
      </c>
      <c r="Z2" s="28">
        <v>9722</v>
      </c>
      <c r="AA2" s="28">
        <v>9757</v>
      </c>
      <c r="AB2" s="28">
        <v>9789</v>
      </c>
      <c r="AC2" s="28">
        <v>9818</v>
      </c>
      <c r="AD2" s="28">
        <v>9857</v>
      </c>
      <c r="AE2" s="28">
        <v>9895</v>
      </c>
      <c r="AF2" s="28">
        <v>9905</v>
      </c>
      <c r="AG2" s="28">
        <v>9953</v>
      </c>
      <c r="AH2" s="28">
        <v>9994</v>
      </c>
      <c r="AI2" s="28">
        <v>10034</v>
      </c>
      <c r="AJ2" s="28">
        <v>10018</v>
      </c>
      <c r="AK2" s="28">
        <v>10026</v>
      </c>
      <c r="AL2" s="28">
        <v>10038</v>
      </c>
      <c r="AM2" s="28">
        <v>10049</v>
      </c>
      <c r="AN2" s="28">
        <v>10068</v>
      </c>
      <c r="AO2" s="28">
        <v>10038</v>
      </c>
      <c r="AP2" s="28">
        <v>10054</v>
      </c>
      <c r="AQ2" s="28">
        <v>10069</v>
      </c>
      <c r="AR2" s="28">
        <v>10076</v>
      </c>
      <c r="AS2" s="28">
        <v>10091</v>
      </c>
      <c r="AT2" s="28">
        <v>10070</v>
      </c>
      <c r="AU2" s="28">
        <v>10067</v>
      </c>
    </row>
    <row r="3" spans="2:47">
      <c r="B3" s="27" t="s">
        <v>430</v>
      </c>
      <c r="C3" s="28" t="s">
        <v>498</v>
      </c>
      <c r="D3" s="28">
        <v>3599</v>
      </c>
      <c r="E3" s="28">
        <v>3883</v>
      </c>
      <c r="F3" s="28">
        <v>3420</v>
      </c>
      <c r="G3" s="28">
        <v>3634</v>
      </c>
      <c r="H3" s="28">
        <v>3608</v>
      </c>
      <c r="I3" s="28">
        <v>3644</v>
      </c>
      <c r="J3" s="28">
        <v>3637</v>
      </c>
      <c r="K3" s="28">
        <v>3600</v>
      </c>
      <c r="L3" s="28">
        <v>3563</v>
      </c>
      <c r="M3" s="28">
        <v>3526</v>
      </c>
      <c r="N3" s="28">
        <v>3488</v>
      </c>
      <c r="O3" s="28">
        <v>3451</v>
      </c>
      <c r="P3" s="28">
        <v>3413</v>
      </c>
      <c r="Q3" s="28">
        <v>3376</v>
      </c>
      <c r="R3" s="28">
        <v>3363</v>
      </c>
      <c r="S3" s="28">
        <v>3349</v>
      </c>
      <c r="T3" s="28">
        <v>3336</v>
      </c>
      <c r="U3" s="28">
        <v>3322</v>
      </c>
      <c r="V3" s="28">
        <v>3307</v>
      </c>
      <c r="W3" s="28">
        <v>3294</v>
      </c>
      <c r="X3" s="28">
        <v>3278</v>
      </c>
      <c r="Y3" s="28">
        <v>3263</v>
      </c>
      <c r="Z3" s="28">
        <v>3248</v>
      </c>
      <c r="AA3" s="28">
        <v>3233</v>
      </c>
      <c r="AB3" s="28">
        <v>3215</v>
      </c>
      <c r="AC3" s="28">
        <v>3199</v>
      </c>
      <c r="AD3" s="28">
        <v>3182</v>
      </c>
      <c r="AE3" s="28">
        <v>3165</v>
      </c>
      <c r="AF3" s="28">
        <v>3156</v>
      </c>
      <c r="AG3" s="28">
        <v>3147</v>
      </c>
      <c r="AH3" s="28">
        <v>3137</v>
      </c>
      <c r="AI3" s="28">
        <v>3128</v>
      </c>
      <c r="AJ3" s="28">
        <v>3117</v>
      </c>
      <c r="AK3" s="28">
        <v>3106</v>
      </c>
      <c r="AL3" s="28">
        <v>3095</v>
      </c>
      <c r="AM3" s="28">
        <v>3083</v>
      </c>
      <c r="AN3" s="28">
        <v>3073</v>
      </c>
      <c r="AO3" s="28">
        <v>3060</v>
      </c>
      <c r="AP3" s="28">
        <v>3050</v>
      </c>
      <c r="AQ3" s="28">
        <v>3033</v>
      </c>
      <c r="AR3" s="28">
        <v>3028</v>
      </c>
      <c r="AS3" s="28">
        <v>3018</v>
      </c>
      <c r="AT3" s="28">
        <v>3006</v>
      </c>
      <c r="AU3" s="28">
        <v>2994</v>
      </c>
    </row>
    <row r="4" spans="2:47">
      <c r="B4" s="27" t="s">
        <v>679</v>
      </c>
      <c r="C4" s="28" t="s">
        <v>498</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A4" s="28">
        <v>0</v>
      </c>
      <c r="AB4" s="28">
        <v>0</v>
      </c>
      <c r="AC4" s="28">
        <v>0</v>
      </c>
      <c r="AD4" s="28">
        <v>0</v>
      </c>
      <c r="AE4" s="28">
        <v>0</v>
      </c>
      <c r="AF4" s="28">
        <v>0</v>
      </c>
      <c r="AG4" s="28">
        <v>0</v>
      </c>
      <c r="AH4" s="28">
        <v>0</v>
      </c>
      <c r="AI4" s="28">
        <v>0</v>
      </c>
      <c r="AJ4" s="28">
        <v>0</v>
      </c>
      <c r="AK4" s="28">
        <v>0</v>
      </c>
      <c r="AL4" s="28">
        <v>0</v>
      </c>
      <c r="AM4" s="28">
        <v>0</v>
      </c>
      <c r="AN4" s="28">
        <v>0</v>
      </c>
      <c r="AO4" s="28">
        <v>0</v>
      </c>
      <c r="AP4" s="28">
        <v>0</v>
      </c>
      <c r="AQ4" s="28">
        <v>0</v>
      </c>
      <c r="AR4" s="28">
        <v>0</v>
      </c>
      <c r="AS4" s="28">
        <v>0</v>
      </c>
      <c r="AT4" s="28">
        <v>0</v>
      </c>
      <c r="AU4" s="28">
        <v>0</v>
      </c>
    </row>
    <row r="5" spans="2:47">
      <c r="B5" s="27" t="s">
        <v>397</v>
      </c>
      <c r="C5" s="28" t="s">
        <v>498</v>
      </c>
      <c r="D5" s="28">
        <v>37</v>
      </c>
      <c r="E5" s="28">
        <v>27</v>
      </c>
      <c r="F5" s="28">
        <v>23</v>
      </c>
      <c r="G5" s="28">
        <v>27</v>
      </c>
      <c r="H5" s="28">
        <v>31</v>
      </c>
      <c r="I5" s="28">
        <v>32</v>
      </c>
      <c r="J5" s="28">
        <v>32</v>
      </c>
      <c r="K5" s="28">
        <v>32</v>
      </c>
      <c r="L5" s="28">
        <v>33</v>
      </c>
      <c r="M5" s="28">
        <v>33</v>
      </c>
      <c r="N5" s="28">
        <v>33</v>
      </c>
      <c r="O5" s="28">
        <v>34</v>
      </c>
      <c r="P5" s="28">
        <v>34</v>
      </c>
      <c r="Q5" s="28">
        <v>34</v>
      </c>
      <c r="R5" s="28">
        <v>35</v>
      </c>
      <c r="S5" s="28">
        <v>35</v>
      </c>
      <c r="T5" s="28">
        <v>36</v>
      </c>
      <c r="U5" s="28">
        <v>36</v>
      </c>
      <c r="V5" s="28">
        <v>37</v>
      </c>
      <c r="W5" s="28">
        <v>37</v>
      </c>
      <c r="X5" s="28">
        <v>37</v>
      </c>
      <c r="Y5" s="28">
        <v>38</v>
      </c>
      <c r="Z5" s="28">
        <v>38</v>
      </c>
      <c r="AA5" s="28">
        <v>38</v>
      </c>
      <c r="AB5" s="28">
        <v>39</v>
      </c>
      <c r="AC5" s="28">
        <v>38</v>
      </c>
      <c r="AD5" s="28">
        <v>39</v>
      </c>
      <c r="AE5" s="28">
        <v>39</v>
      </c>
      <c r="AF5" s="28">
        <v>39</v>
      </c>
      <c r="AG5" s="28">
        <v>39</v>
      </c>
      <c r="AH5" s="28">
        <v>40</v>
      </c>
      <c r="AI5" s="28">
        <v>40</v>
      </c>
      <c r="AJ5" s="28">
        <v>39</v>
      </c>
      <c r="AK5" s="28">
        <v>40</v>
      </c>
      <c r="AL5" s="28">
        <v>40</v>
      </c>
      <c r="AM5" s="28">
        <v>40</v>
      </c>
      <c r="AN5" s="28">
        <v>40</v>
      </c>
      <c r="AO5" s="28">
        <v>40</v>
      </c>
      <c r="AP5" s="28">
        <v>40</v>
      </c>
      <c r="AQ5" s="28">
        <v>40</v>
      </c>
      <c r="AR5" s="28">
        <v>40</v>
      </c>
      <c r="AS5" s="28">
        <v>40</v>
      </c>
      <c r="AT5" s="28">
        <v>40</v>
      </c>
      <c r="AU5" s="28">
        <v>40</v>
      </c>
    </row>
    <row r="6" spans="2:47">
      <c r="B6" s="27" t="s">
        <v>432</v>
      </c>
      <c r="C6" s="28" t="s">
        <v>498</v>
      </c>
      <c r="D6" s="28">
        <v>3227</v>
      </c>
      <c r="E6" s="28">
        <v>3178</v>
      </c>
      <c r="F6" s="28">
        <v>2935</v>
      </c>
      <c r="G6" s="28">
        <v>3248</v>
      </c>
      <c r="H6" s="28">
        <v>3113</v>
      </c>
      <c r="I6" s="28">
        <v>3180</v>
      </c>
      <c r="J6" s="28">
        <v>3198</v>
      </c>
      <c r="K6" s="28">
        <v>3241</v>
      </c>
      <c r="L6" s="28">
        <v>3283</v>
      </c>
      <c r="M6" s="28">
        <v>3322</v>
      </c>
      <c r="N6" s="28">
        <v>3352</v>
      </c>
      <c r="O6" s="28">
        <v>3413</v>
      </c>
      <c r="P6" s="28">
        <v>3435</v>
      </c>
      <c r="Q6" s="28">
        <v>3459</v>
      </c>
      <c r="R6" s="28">
        <v>3523</v>
      </c>
      <c r="S6" s="28">
        <v>3546</v>
      </c>
      <c r="T6" s="28">
        <v>3607</v>
      </c>
      <c r="U6" s="28">
        <v>3624</v>
      </c>
      <c r="V6" s="28">
        <v>3679</v>
      </c>
      <c r="W6" s="28">
        <v>3731</v>
      </c>
      <c r="X6" s="28">
        <v>3741</v>
      </c>
      <c r="Y6" s="28">
        <v>3790</v>
      </c>
      <c r="Z6" s="28">
        <v>3840</v>
      </c>
      <c r="AA6" s="28">
        <v>3841</v>
      </c>
      <c r="AB6" s="28">
        <v>3880</v>
      </c>
      <c r="AC6" s="28">
        <v>3875</v>
      </c>
      <c r="AD6" s="28">
        <v>3909</v>
      </c>
      <c r="AE6" s="28">
        <v>3943</v>
      </c>
      <c r="AF6" s="28">
        <v>3932</v>
      </c>
      <c r="AG6" s="28">
        <v>3962</v>
      </c>
      <c r="AH6" s="28">
        <v>3991</v>
      </c>
      <c r="AI6" s="28">
        <v>4015</v>
      </c>
      <c r="AJ6" s="28">
        <v>3996</v>
      </c>
      <c r="AK6" s="28">
        <v>4007</v>
      </c>
      <c r="AL6" s="28">
        <v>4025</v>
      </c>
      <c r="AM6" s="28">
        <v>4040</v>
      </c>
      <c r="AN6" s="28">
        <v>4057</v>
      </c>
      <c r="AO6" s="28">
        <v>4022</v>
      </c>
      <c r="AP6" s="28">
        <v>4039</v>
      </c>
      <c r="AQ6" s="28">
        <v>4054</v>
      </c>
      <c r="AR6" s="28">
        <v>4072</v>
      </c>
      <c r="AS6" s="28">
        <v>4086</v>
      </c>
      <c r="AT6" s="28">
        <v>4054</v>
      </c>
      <c r="AU6" s="28">
        <v>4067</v>
      </c>
    </row>
    <row r="7" spans="2:47">
      <c r="B7" s="27" t="s">
        <v>385</v>
      </c>
      <c r="C7" s="28" t="s">
        <v>498</v>
      </c>
      <c r="D7" s="28">
        <v>15497</v>
      </c>
      <c r="E7" s="28">
        <v>17639</v>
      </c>
      <c r="F7" s="28">
        <v>17313</v>
      </c>
      <c r="G7" s="28">
        <v>16638</v>
      </c>
      <c r="H7" s="28">
        <v>16362</v>
      </c>
      <c r="I7" s="28">
        <v>16659</v>
      </c>
      <c r="J7" s="28">
        <v>16677</v>
      </c>
      <c r="K7" s="28">
        <v>16803</v>
      </c>
      <c r="L7" s="28">
        <v>16805</v>
      </c>
      <c r="M7" s="28">
        <v>16900</v>
      </c>
      <c r="N7" s="28">
        <v>16871</v>
      </c>
      <c r="O7" s="28">
        <v>16951</v>
      </c>
      <c r="P7" s="28">
        <v>16912</v>
      </c>
      <c r="Q7" s="28">
        <v>16934</v>
      </c>
      <c r="R7" s="28">
        <v>16962</v>
      </c>
      <c r="S7" s="28">
        <v>17081</v>
      </c>
      <c r="T7" s="28">
        <v>17195</v>
      </c>
      <c r="U7" s="28">
        <v>17307</v>
      </c>
      <c r="V7" s="28">
        <v>17309</v>
      </c>
      <c r="W7" s="28">
        <v>17402</v>
      </c>
      <c r="X7" s="28">
        <v>17494</v>
      </c>
      <c r="Y7" s="28">
        <v>17604</v>
      </c>
      <c r="Z7" s="28">
        <v>17721</v>
      </c>
      <c r="AA7" s="28">
        <v>17657</v>
      </c>
      <c r="AB7" s="28">
        <v>17687</v>
      </c>
      <c r="AC7" s="28">
        <v>17761</v>
      </c>
      <c r="AD7" s="28">
        <v>17834</v>
      </c>
      <c r="AE7" s="28">
        <v>17751</v>
      </c>
      <c r="AF7" s="28">
        <v>17829</v>
      </c>
      <c r="AG7" s="28">
        <v>17765</v>
      </c>
      <c r="AH7" s="28">
        <v>17796</v>
      </c>
      <c r="AI7" s="28">
        <v>17866</v>
      </c>
      <c r="AJ7" s="28">
        <v>17882</v>
      </c>
      <c r="AK7" s="28">
        <v>17914</v>
      </c>
      <c r="AL7" s="28">
        <v>17797</v>
      </c>
      <c r="AM7" s="28">
        <v>17825</v>
      </c>
      <c r="AN7" s="28">
        <v>17836</v>
      </c>
      <c r="AO7" s="28">
        <v>17813</v>
      </c>
      <c r="AP7" s="28">
        <v>17855</v>
      </c>
      <c r="AQ7" s="28">
        <v>17859</v>
      </c>
      <c r="AR7" s="28">
        <v>17869</v>
      </c>
      <c r="AS7" s="28">
        <v>17858</v>
      </c>
      <c r="AT7" s="28">
        <v>17739</v>
      </c>
      <c r="AU7" s="28">
        <v>17741</v>
      </c>
    </row>
    <row r="8" spans="2:47">
      <c r="B8" s="27" t="s">
        <v>434</v>
      </c>
      <c r="C8" s="28" t="s">
        <v>498</v>
      </c>
      <c r="D8" s="28">
        <v>6376</v>
      </c>
      <c r="E8" s="28">
        <v>6507</v>
      </c>
      <c r="F8" s="28">
        <v>6745</v>
      </c>
      <c r="G8" s="28">
        <v>6282</v>
      </c>
      <c r="H8" s="28">
        <v>7116</v>
      </c>
      <c r="I8" s="28">
        <v>7244</v>
      </c>
      <c r="J8" s="28">
        <v>7242</v>
      </c>
      <c r="K8" s="28">
        <v>7297</v>
      </c>
      <c r="L8" s="28">
        <v>7349</v>
      </c>
      <c r="M8" s="28">
        <v>7397</v>
      </c>
      <c r="N8" s="28">
        <v>7424</v>
      </c>
      <c r="O8" s="28">
        <v>7485</v>
      </c>
      <c r="P8" s="28">
        <v>7514</v>
      </c>
      <c r="Q8" s="28">
        <v>7533</v>
      </c>
      <c r="R8" s="28">
        <v>7624</v>
      </c>
      <c r="S8" s="28">
        <v>7662</v>
      </c>
      <c r="T8" s="28">
        <v>7747</v>
      </c>
      <c r="U8" s="28">
        <v>7775</v>
      </c>
      <c r="V8" s="28">
        <v>7850</v>
      </c>
      <c r="W8" s="28">
        <v>7925</v>
      </c>
      <c r="X8" s="28">
        <v>7935</v>
      </c>
      <c r="Y8" s="28">
        <v>8012</v>
      </c>
      <c r="Z8" s="28">
        <v>8064</v>
      </c>
      <c r="AA8" s="28">
        <v>8075</v>
      </c>
      <c r="AB8" s="28">
        <v>8111</v>
      </c>
      <c r="AC8" s="28">
        <v>8108</v>
      </c>
      <c r="AD8" s="28">
        <v>8135</v>
      </c>
      <c r="AE8" s="28">
        <v>8184</v>
      </c>
      <c r="AF8" s="28">
        <v>8160</v>
      </c>
      <c r="AG8" s="28">
        <v>8193</v>
      </c>
      <c r="AH8" s="28">
        <v>8237</v>
      </c>
      <c r="AI8" s="28">
        <v>8271</v>
      </c>
      <c r="AJ8" s="28">
        <v>8226</v>
      </c>
      <c r="AK8" s="28">
        <v>8235</v>
      </c>
      <c r="AL8" s="28">
        <v>8258</v>
      </c>
      <c r="AM8" s="28">
        <v>8260</v>
      </c>
      <c r="AN8" s="28">
        <v>8283</v>
      </c>
      <c r="AO8" s="28">
        <v>8221</v>
      </c>
      <c r="AP8" s="28">
        <v>8244</v>
      </c>
      <c r="AQ8" s="28">
        <v>8247</v>
      </c>
      <c r="AR8" s="28">
        <v>8270</v>
      </c>
      <c r="AS8" s="28">
        <v>8287</v>
      </c>
      <c r="AT8" s="28">
        <v>8231</v>
      </c>
      <c r="AU8" s="28">
        <v>8232</v>
      </c>
    </row>
    <row r="9" spans="2:47">
      <c r="B9" s="27" t="s">
        <v>435</v>
      </c>
      <c r="C9" s="28" t="s">
        <v>498</v>
      </c>
      <c r="D9" s="28">
        <v>766</v>
      </c>
      <c r="E9" s="28">
        <v>837</v>
      </c>
      <c r="F9" s="28">
        <v>718</v>
      </c>
      <c r="G9" s="28">
        <v>735</v>
      </c>
      <c r="H9" s="28">
        <v>687</v>
      </c>
      <c r="I9" s="28">
        <v>684</v>
      </c>
      <c r="J9" s="28">
        <v>684</v>
      </c>
      <c r="K9" s="28">
        <v>672</v>
      </c>
      <c r="L9" s="28">
        <v>659</v>
      </c>
      <c r="M9" s="28">
        <v>647</v>
      </c>
      <c r="N9" s="28">
        <v>635</v>
      </c>
      <c r="O9" s="28">
        <v>624</v>
      </c>
      <c r="P9" s="28">
        <v>612</v>
      </c>
      <c r="Q9" s="28">
        <v>601</v>
      </c>
      <c r="R9" s="28">
        <v>596</v>
      </c>
      <c r="S9" s="28">
        <v>590</v>
      </c>
      <c r="T9" s="28">
        <v>584</v>
      </c>
      <c r="U9" s="28">
        <v>579</v>
      </c>
      <c r="V9" s="28">
        <v>573</v>
      </c>
      <c r="W9" s="28">
        <v>568</v>
      </c>
      <c r="X9" s="28">
        <v>563</v>
      </c>
      <c r="Y9" s="28">
        <v>557</v>
      </c>
      <c r="Z9" s="28">
        <v>552</v>
      </c>
      <c r="AA9" s="28">
        <v>547</v>
      </c>
      <c r="AB9" s="28">
        <v>542</v>
      </c>
      <c r="AC9" s="28">
        <v>537</v>
      </c>
      <c r="AD9" s="28">
        <v>532</v>
      </c>
      <c r="AE9" s="28">
        <v>527</v>
      </c>
      <c r="AF9" s="28">
        <v>524</v>
      </c>
      <c r="AG9" s="28">
        <v>521</v>
      </c>
      <c r="AH9" s="28">
        <v>518</v>
      </c>
      <c r="AI9" s="28">
        <v>515</v>
      </c>
      <c r="AJ9" s="28">
        <v>512</v>
      </c>
      <c r="AK9" s="28">
        <v>509</v>
      </c>
      <c r="AL9" s="28">
        <v>507</v>
      </c>
      <c r="AM9" s="28">
        <v>504</v>
      </c>
      <c r="AN9" s="28">
        <v>501</v>
      </c>
      <c r="AO9" s="28">
        <v>498</v>
      </c>
      <c r="AP9" s="28">
        <v>495</v>
      </c>
      <c r="AQ9" s="28">
        <v>477</v>
      </c>
      <c r="AR9" s="28">
        <v>490</v>
      </c>
      <c r="AS9" s="28">
        <v>487</v>
      </c>
      <c r="AT9" s="28">
        <v>484</v>
      </c>
      <c r="AU9" s="28">
        <v>482</v>
      </c>
    </row>
    <row r="10" spans="2:47">
      <c r="B10" s="27" t="s">
        <v>680</v>
      </c>
      <c r="C10" s="28" t="s">
        <v>498</v>
      </c>
      <c r="D10" s="28">
        <v>20072</v>
      </c>
      <c r="E10" s="28">
        <v>21074</v>
      </c>
      <c r="F10" s="28">
        <v>20032</v>
      </c>
      <c r="G10" s="28">
        <v>18292</v>
      </c>
      <c r="H10" s="28">
        <v>13130</v>
      </c>
      <c r="I10" s="28">
        <v>13205</v>
      </c>
      <c r="J10" s="28">
        <v>13118</v>
      </c>
      <c r="K10" s="28">
        <v>12974</v>
      </c>
      <c r="L10" s="28">
        <v>12834</v>
      </c>
      <c r="M10" s="28">
        <v>12693</v>
      </c>
      <c r="N10" s="28">
        <v>12542</v>
      </c>
      <c r="O10" s="28">
        <v>12407</v>
      </c>
      <c r="P10" s="28">
        <v>12255</v>
      </c>
      <c r="Q10" s="28">
        <v>12107</v>
      </c>
      <c r="R10" s="28">
        <v>12064</v>
      </c>
      <c r="S10" s="28">
        <v>12007</v>
      </c>
      <c r="T10" s="28">
        <v>11962</v>
      </c>
      <c r="U10" s="28">
        <v>11910</v>
      </c>
      <c r="V10" s="28">
        <v>11849</v>
      </c>
      <c r="W10" s="28">
        <v>11796</v>
      </c>
      <c r="X10" s="28">
        <v>11739</v>
      </c>
      <c r="Y10" s="28">
        <v>11670</v>
      </c>
      <c r="Z10" s="28">
        <v>11613</v>
      </c>
      <c r="AA10" s="28">
        <v>11551</v>
      </c>
      <c r="AB10" s="28">
        <v>11471</v>
      </c>
      <c r="AC10" s="28">
        <v>11405</v>
      </c>
      <c r="AD10" s="28">
        <v>11337</v>
      </c>
      <c r="AE10" s="28">
        <v>11253</v>
      </c>
      <c r="AF10" s="28">
        <v>11223</v>
      </c>
      <c r="AG10" s="28">
        <v>11178</v>
      </c>
      <c r="AH10" s="28">
        <v>11130</v>
      </c>
      <c r="AI10" s="28">
        <v>11083</v>
      </c>
      <c r="AJ10" s="28">
        <v>11043</v>
      </c>
      <c r="AK10" s="28">
        <v>10984</v>
      </c>
      <c r="AL10" s="28">
        <v>10930</v>
      </c>
      <c r="AM10" s="28">
        <v>10870</v>
      </c>
      <c r="AN10" s="28">
        <v>10825</v>
      </c>
      <c r="AO10" s="28">
        <v>10764</v>
      </c>
      <c r="AP10" s="28">
        <v>10709</v>
      </c>
      <c r="AQ10" s="28">
        <v>10652</v>
      </c>
      <c r="AR10" s="28">
        <v>10607</v>
      </c>
      <c r="AS10" s="28">
        <v>10553</v>
      </c>
      <c r="AT10" s="28">
        <v>10494</v>
      </c>
      <c r="AU10" s="28">
        <v>10436</v>
      </c>
    </row>
    <row r="11" spans="2:47">
      <c r="B11" s="27" t="s">
        <v>437</v>
      </c>
      <c r="C11" s="28" t="s">
        <v>498</v>
      </c>
      <c r="D11" s="28">
        <v>0</v>
      </c>
      <c r="E11" s="28">
        <v>7</v>
      </c>
      <c r="F11" s="28">
        <v>14</v>
      </c>
      <c r="G11" s="28">
        <v>8</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row>
    <row r="12" spans="2:47">
      <c r="B12" s="27" t="s">
        <v>438</v>
      </c>
      <c r="C12" s="28" t="s">
        <v>498</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row>
    <row r="13" spans="2:47">
      <c r="B13" s="27" t="s">
        <v>439</v>
      </c>
      <c r="C13" s="28" t="s">
        <v>498</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row>
    <row r="14" spans="2:47">
      <c r="B14" s="27" t="s">
        <v>391</v>
      </c>
      <c r="C14" s="28" t="s">
        <v>498</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row>
    <row r="15" spans="2:47">
      <c r="B15" s="27" t="s">
        <v>440</v>
      </c>
      <c r="C15" s="28" t="s">
        <v>498</v>
      </c>
      <c r="D15" s="28">
        <v>2036</v>
      </c>
      <c r="E15" s="28">
        <v>2095</v>
      </c>
      <c r="F15" s="28">
        <v>2311</v>
      </c>
      <c r="G15" s="28">
        <v>2324</v>
      </c>
      <c r="H15" s="28">
        <v>1783</v>
      </c>
      <c r="I15" s="28">
        <v>1471</v>
      </c>
      <c r="J15" s="28">
        <v>1412</v>
      </c>
      <c r="K15" s="28">
        <v>1414</v>
      </c>
      <c r="L15" s="28">
        <v>1414</v>
      </c>
      <c r="M15" s="28">
        <v>1409</v>
      </c>
      <c r="N15" s="28">
        <v>1396</v>
      </c>
      <c r="O15" s="28">
        <v>1382</v>
      </c>
      <c r="P15" s="28">
        <v>1368</v>
      </c>
      <c r="Q15" s="28">
        <v>1353</v>
      </c>
      <c r="R15" s="28">
        <v>1347</v>
      </c>
      <c r="S15" s="28">
        <v>1339</v>
      </c>
      <c r="T15" s="28">
        <v>1332</v>
      </c>
      <c r="U15" s="28">
        <v>1324</v>
      </c>
      <c r="V15" s="28">
        <v>1316</v>
      </c>
      <c r="W15" s="28">
        <v>1307</v>
      </c>
      <c r="X15" s="28">
        <v>1298</v>
      </c>
      <c r="Y15" s="28">
        <v>1289</v>
      </c>
      <c r="Z15" s="28">
        <v>1279</v>
      </c>
      <c r="AA15" s="28">
        <v>1270</v>
      </c>
      <c r="AB15" s="28">
        <v>1259</v>
      </c>
      <c r="AC15" s="28">
        <v>1249</v>
      </c>
      <c r="AD15" s="28">
        <v>1238</v>
      </c>
      <c r="AE15" s="28">
        <v>1228</v>
      </c>
      <c r="AF15" s="28">
        <v>1221</v>
      </c>
      <c r="AG15" s="28">
        <v>1212</v>
      </c>
      <c r="AH15" s="28">
        <v>1204</v>
      </c>
      <c r="AI15" s="28">
        <v>1196</v>
      </c>
      <c r="AJ15" s="28">
        <v>1188</v>
      </c>
      <c r="AK15" s="28">
        <v>1178</v>
      </c>
      <c r="AL15" s="28">
        <v>1169</v>
      </c>
      <c r="AM15" s="28">
        <v>1161</v>
      </c>
      <c r="AN15" s="28">
        <v>1155</v>
      </c>
      <c r="AO15" s="28">
        <v>1148</v>
      </c>
      <c r="AP15" s="28">
        <v>1143</v>
      </c>
      <c r="AQ15" s="28">
        <v>1138</v>
      </c>
      <c r="AR15" s="28">
        <v>1134</v>
      </c>
      <c r="AS15" s="28">
        <v>1130</v>
      </c>
      <c r="AT15" s="28">
        <v>1125</v>
      </c>
      <c r="AU15" s="28">
        <v>1122</v>
      </c>
    </row>
    <row r="16" spans="2:47">
      <c r="B16" s="27" t="s">
        <v>398</v>
      </c>
      <c r="C16" s="28" t="s">
        <v>498</v>
      </c>
      <c r="D16" s="28">
        <v>1462</v>
      </c>
      <c r="E16" s="28">
        <v>1126</v>
      </c>
      <c r="F16" s="28">
        <v>1199</v>
      </c>
      <c r="G16" s="28">
        <v>1190</v>
      </c>
      <c r="H16" s="28">
        <v>1433</v>
      </c>
      <c r="I16" s="28">
        <v>1433</v>
      </c>
      <c r="J16" s="28">
        <v>1452</v>
      </c>
      <c r="K16" s="28">
        <v>1470</v>
      </c>
      <c r="L16" s="28">
        <v>1483</v>
      </c>
      <c r="M16" s="28">
        <v>1500</v>
      </c>
      <c r="N16" s="28">
        <v>1514</v>
      </c>
      <c r="O16" s="28">
        <v>1528</v>
      </c>
      <c r="P16" s="28">
        <v>1534</v>
      </c>
      <c r="Q16" s="28">
        <v>1545</v>
      </c>
      <c r="R16" s="28">
        <v>1566</v>
      </c>
      <c r="S16" s="28">
        <v>1586</v>
      </c>
      <c r="T16" s="28">
        <v>1605</v>
      </c>
      <c r="U16" s="28">
        <v>1622</v>
      </c>
      <c r="V16" s="28">
        <v>1640</v>
      </c>
      <c r="W16" s="28">
        <v>1650</v>
      </c>
      <c r="X16" s="28">
        <v>1665</v>
      </c>
      <c r="Y16" s="28">
        <v>1680</v>
      </c>
      <c r="Z16" s="28">
        <v>1695</v>
      </c>
      <c r="AA16" s="28">
        <v>1707</v>
      </c>
      <c r="AB16" s="28">
        <v>1719</v>
      </c>
      <c r="AC16" s="28">
        <v>1729</v>
      </c>
      <c r="AD16" s="28">
        <v>1738</v>
      </c>
      <c r="AE16" s="28">
        <v>1748</v>
      </c>
      <c r="AF16" s="28">
        <v>1756</v>
      </c>
      <c r="AG16" s="28">
        <v>1772</v>
      </c>
      <c r="AH16" s="28">
        <v>1779</v>
      </c>
      <c r="AI16" s="28">
        <v>1785</v>
      </c>
      <c r="AJ16" s="28">
        <v>1796</v>
      </c>
      <c r="AK16" s="28">
        <v>1800</v>
      </c>
      <c r="AL16" s="28">
        <v>1810</v>
      </c>
      <c r="AM16" s="28">
        <v>1812</v>
      </c>
      <c r="AN16" s="28">
        <v>1814</v>
      </c>
      <c r="AO16" s="28">
        <v>1824</v>
      </c>
      <c r="AP16" s="28">
        <v>1826</v>
      </c>
      <c r="AQ16" s="28">
        <v>1533</v>
      </c>
      <c r="AR16" s="28">
        <v>1838</v>
      </c>
      <c r="AS16" s="28">
        <v>1840</v>
      </c>
      <c r="AT16" s="28">
        <v>1851</v>
      </c>
      <c r="AU16" s="28">
        <v>1852</v>
      </c>
    </row>
    <row r="17" spans="2:47">
      <c r="B17" s="27" t="s">
        <v>442</v>
      </c>
      <c r="C17" s="28" t="s">
        <v>498</v>
      </c>
      <c r="D17" s="28">
        <v>0</v>
      </c>
      <c r="E17" s="28">
        <v>1</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row>
    <row r="18" spans="2:47">
      <c r="B18" s="27" t="s">
        <v>443</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444</v>
      </c>
      <c r="C19" s="28" t="s">
        <v>498</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row>
    <row r="20" spans="2:47">
      <c r="B20" s="27" t="s">
        <v>445</v>
      </c>
      <c r="C20" s="28" t="s">
        <v>498</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row>
    <row r="21" spans="2:47">
      <c r="B21" s="27" t="s">
        <v>446</v>
      </c>
      <c r="C21" s="28" t="s">
        <v>498</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row>
    <row r="22" spans="2:47" s="48" customFormat="1">
      <c r="B22" s="27" t="s">
        <v>501</v>
      </c>
      <c r="C22" s="30" t="s">
        <v>498</v>
      </c>
      <c r="D22" s="30">
        <f>SUM(D2:D21)</f>
        <v>63555</v>
      </c>
      <c r="E22" s="30">
        <f t="shared" ref="E22:AU22" si="0">SUM(E2:E21)</f>
        <v>65488</v>
      </c>
      <c r="F22" s="30">
        <f t="shared" si="0"/>
        <v>64460</v>
      </c>
      <c r="G22" s="30">
        <f t="shared" si="0"/>
        <v>61225</v>
      </c>
      <c r="H22" s="30">
        <f t="shared" si="0"/>
        <v>55496</v>
      </c>
      <c r="I22" s="30">
        <f t="shared" si="0"/>
        <v>56134</v>
      </c>
      <c r="J22" s="30">
        <f t="shared" si="0"/>
        <v>56026</v>
      </c>
      <c r="K22" s="30">
        <f t="shared" si="0"/>
        <v>56164</v>
      </c>
      <c r="L22" s="30">
        <f t="shared" si="0"/>
        <v>56168</v>
      </c>
      <c r="M22" s="30">
        <f t="shared" si="0"/>
        <v>56249</v>
      </c>
      <c r="N22" s="30">
        <f t="shared" si="0"/>
        <v>56132</v>
      </c>
      <c r="O22" s="30">
        <f t="shared" si="0"/>
        <v>56228</v>
      </c>
      <c r="P22" s="30">
        <f t="shared" si="0"/>
        <v>56077</v>
      </c>
      <c r="Q22" s="30">
        <f t="shared" si="0"/>
        <v>55977</v>
      </c>
      <c r="R22" s="30">
        <f t="shared" si="0"/>
        <v>56219</v>
      </c>
      <c r="S22" s="30">
        <f t="shared" si="0"/>
        <v>56403</v>
      </c>
      <c r="T22" s="30">
        <f t="shared" si="0"/>
        <v>56713</v>
      </c>
      <c r="U22" s="30">
        <f t="shared" si="0"/>
        <v>56874</v>
      </c>
      <c r="V22" s="30">
        <f t="shared" si="0"/>
        <v>57010</v>
      </c>
      <c r="W22" s="30">
        <f t="shared" si="0"/>
        <v>57239</v>
      </c>
      <c r="X22" s="30">
        <f t="shared" si="0"/>
        <v>57326</v>
      </c>
      <c r="Y22" s="30">
        <f t="shared" si="0"/>
        <v>57557</v>
      </c>
      <c r="Z22" s="30">
        <f t="shared" si="0"/>
        <v>57772</v>
      </c>
      <c r="AA22" s="30">
        <f t="shared" si="0"/>
        <v>57676</v>
      </c>
      <c r="AB22" s="30">
        <f t="shared" si="0"/>
        <v>57712</v>
      </c>
      <c r="AC22" s="30">
        <f t="shared" si="0"/>
        <v>57719</v>
      </c>
      <c r="AD22" s="30">
        <f t="shared" si="0"/>
        <v>57801</v>
      </c>
      <c r="AE22" s="30">
        <f t="shared" si="0"/>
        <v>57733</v>
      </c>
      <c r="AF22" s="30">
        <f t="shared" si="0"/>
        <v>57745</v>
      </c>
      <c r="AG22" s="30">
        <f t="shared" si="0"/>
        <v>57742</v>
      </c>
      <c r="AH22" s="30">
        <f t="shared" si="0"/>
        <v>57826</v>
      </c>
      <c r="AI22" s="30">
        <f t="shared" si="0"/>
        <v>57933</v>
      </c>
      <c r="AJ22" s="30">
        <f t="shared" si="0"/>
        <v>57817</v>
      </c>
      <c r="AK22" s="30">
        <f t="shared" si="0"/>
        <v>57799</v>
      </c>
      <c r="AL22" s="30">
        <f t="shared" si="0"/>
        <v>57669</v>
      </c>
      <c r="AM22" s="30">
        <f t="shared" si="0"/>
        <v>57644</v>
      </c>
      <c r="AN22" s="30">
        <f t="shared" si="0"/>
        <v>57652</v>
      </c>
      <c r="AO22" s="30">
        <f t="shared" si="0"/>
        <v>57428</v>
      </c>
      <c r="AP22" s="30">
        <f t="shared" si="0"/>
        <v>57455</v>
      </c>
      <c r="AQ22" s="30">
        <f t="shared" si="0"/>
        <v>57102</v>
      </c>
      <c r="AR22" s="30">
        <f t="shared" si="0"/>
        <v>57424</v>
      </c>
      <c r="AS22" s="30">
        <f t="shared" si="0"/>
        <v>57390</v>
      </c>
      <c r="AT22" s="30">
        <f t="shared" si="0"/>
        <v>57094</v>
      </c>
      <c r="AU22" s="30">
        <f t="shared" si="0"/>
        <v>57033</v>
      </c>
    </row>
    <row r="24" spans="2:47">
      <c r="B24" s="24" t="s">
        <v>502</v>
      </c>
      <c r="C24" s="25" t="s">
        <v>422</v>
      </c>
      <c r="D24" s="25">
        <v>2017</v>
      </c>
      <c r="E24" s="25">
        <v>2018</v>
      </c>
      <c r="F24" s="25">
        <v>2019</v>
      </c>
      <c r="G24" s="25">
        <v>2020</v>
      </c>
      <c r="H24" s="25">
        <v>2021</v>
      </c>
      <c r="I24" s="25">
        <v>2022</v>
      </c>
      <c r="J24" s="25">
        <v>2023</v>
      </c>
      <c r="K24" s="25">
        <v>2024</v>
      </c>
      <c r="L24" s="25">
        <v>2025</v>
      </c>
      <c r="M24" s="25">
        <v>2026</v>
      </c>
      <c r="N24" s="25">
        <v>2027</v>
      </c>
      <c r="O24" s="25">
        <v>2028</v>
      </c>
      <c r="P24" s="25">
        <v>2029</v>
      </c>
      <c r="Q24" s="25">
        <v>2030</v>
      </c>
      <c r="R24" s="25">
        <v>2031</v>
      </c>
      <c r="S24" s="25">
        <v>2032</v>
      </c>
      <c r="T24" s="25">
        <v>2033</v>
      </c>
      <c r="U24" s="25">
        <v>2034</v>
      </c>
      <c r="V24" s="25">
        <v>2035</v>
      </c>
      <c r="W24" s="25">
        <v>2036</v>
      </c>
      <c r="X24" s="25">
        <v>2037</v>
      </c>
      <c r="Y24" s="25">
        <v>2038</v>
      </c>
      <c r="Z24" s="25">
        <v>2039</v>
      </c>
      <c r="AA24" s="25">
        <v>2040</v>
      </c>
      <c r="AB24" s="25">
        <v>2041</v>
      </c>
      <c r="AC24" s="25">
        <v>2042</v>
      </c>
      <c r="AD24" s="25">
        <v>2043</v>
      </c>
      <c r="AE24" s="25">
        <v>2044</v>
      </c>
      <c r="AF24" s="25">
        <v>2045</v>
      </c>
      <c r="AG24" s="25">
        <v>2046</v>
      </c>
      <c r="AH24" s="25">
        <v>2047</v>
      </c>
      <c r="AI24" s="25">
        <v>2048</v>
      </c>
      <c r="AJ24" s="25">
        <v>2049</v>
      </c>
      <c r="AK24" s="25">
        <v>2050</v>
      </c>
      <c r="AL24" s="25">
        <v>2051</v>
      </c>
      <c r="AM24" s="25">
        <v>2052</v>
      </c>
      <c r="AN24" s="25">
        <v>2053</v>
      </c>
      <c r="AO24" s="25">
        <v>2054</v>
      </c>
      <c r="AP24" s="25">
        <v>2055</v>
      </c>
      <c r="AQ24" s="25">
        <v>2056</v>
      </c>
      <c r="AR24" s="25">
        <v>2057</v>
      </c>
      <c r="AS24" s="25">
        <v>2058</v>
      </c>
      <c r="AT24" s="25">
        <v>2059</v>
      </c>
      <c r="AU24" s="25">
        <v>2060</v>
      </c>
    </row>
    <row r="25" spans="2:47">
      <c r="B25" s="27" t="s">
        <v>678</v>
      </c>
      <c r="C25" s="28" t="s">
        <v>498</v>
      </c>
      <c r="D25" s="28">
        <v>10482.902597932929</v>
      </c>
      <c r="E25" s="28">
        <v>9114.0558656548146</v>
      </c>
      <c r="F25" s="28">
        <v>9749.5457217598068</v>
      </c>
      <c r="G25" s="28">
        <v>8847.3316423858087</v>
      </c>
      <c r="H25" s="28">
        <v>8233.0247868300576</v>
      </c>
      <c r="I25" s="28">
        <v>8581.6665099179718</v>
      </c>
      <c r="J25" s="28">
        <v>8573.9175206861873</v>
      </c>
      <c r="K25" s="28">
        <v>8661.4523933987166</v>
      </c>
      <c r="L25" s="28">
        <v>8742.7747303287797</v>
      </c>
      <c r="M25" s="28">
        <v>8818.5468207286194</v>
      </c>
      <c r="N25" s="28">
        <v>8871.7723933148482</v>
      </c>
      <c r="O25" s="28">
        <v>8944.3149742215228</v>
      </c>
      <c r="P25" s="28">
        <v>8974.2655515433053</v>
      </c>
      <c r="Q25" s="28">
        <v>8838.5647584447142</v>
      </c>
      <c r="R25" s="28">
        <v>8924.0989057473325</v>
      </c>
      <c r="S25" s="28">
        <v>8974.0985507243422</v>
      </c>
      <c r="T25" s="28">
        <v>9052.9850782746526</v>
      </c>
      <c r="U25" s="28">
        <v>9096.1556495640198</v>
      </c>
      <c r="V25" s="28">
        <v>9146.4945564282498</v>
      </c>
      <c r="W25" s="28">
        <v>9197.9628031890352</v>
      </c>
      <c r="X25" s="28">
        <v>9216.7994442809668</v>
      </c>
      <c r="Y25" s="28">
        <v>9263.2112906354523</v>
      </c>
      <c r="Z25" s="28">
        <v>9296.6826756421433</v>
      </c>
      <c r="AA25" s="28">
        <v>9296.3611132104597</v>
      </c>
      <c r="AB25" s="28">
        <v>9289.7955546228932</v>
      </c>
      <c r="AC25" s="28">
        <v>9279.2794499481461</v>
      </c>
      <c r="AD25" s="28">
        <v>9273.6610275343737</v>
      </c>
      <c r="AE25" s="28">
        <v>9262.749790421316</v>
      </c>
      <c r="AF25" s="28">
        <v>9224.0406976186368</v>
      </c>
      <c r="AG25" s="28">
        <v>9216.413557586453</v>
      </c>
      <c r="AH25" s="28">
        <v>9196.9454037629148</v>
      </c>
      <c r="AI25" s="28">
        <v>9173.7925808214732</v>
      </c>
      <c r="AJ25" s="28">
        <v>9095.5310646248763</v>
      </c>
      <c r="AK25" s="28">
        <v>9034.7344291228528</v>
      </c>
      <c r="AL25" s="28">
        <v>8971.7759097318358</v>
      </c>
      <c r="AM25" s="28">
        <v>8903.4334668147603</v>
      </c>
      <c r="AN25" s="28">
        <v>8837.3750191363943</v>
      </c>
      <c r="AO25" s="28">
        <v>8725.506859698673</v>
      </c>
      <c r="AP25" s="28">
        <v>8647.4581219997581</v>
      </c>
      <c r="AQ25" s="28">
        <v>8562.3611000024048</v>
      </c>
      <c r="AR25" s="28">
        <v>8465.2493975846646</v>
      </c>
      <c r="AS25" s="28">
        <v>8368.0328541871968</v>
      </c>
      <c r="AT25" s="28">
        <v>8238.0121549720134</v>
      </c>
      <c r="AU25" s="28">
        <v>8116.5332952968538</v>
      </c>
    </row>
    <row r="26" spans="2:47">
      <c r="B26" s="27" t="s">
        <v>430</v>
      </c>
      <c r="C26" s="28" t="s">
        <v>498</v>
      </c>
      <c r="D26" s="28">
        <v>3599.0950730561026</v>
      </c>
      <c r="E26" s="28">
        <v>3882.8514272869879</v>
      </c>
      <c r="F26" s="28">
        <v>3419.8859073890912</v>
      </c>
      <c r="G26" s="28">
        <v>3633.8681378420556</v>
      </c>
      <c r="H26" s="28">
        <v>3608.0360914342805</v>
      </c>
      <c r="I26" s="28">
        <v>3644.4900565330063</v>
      </c>
      <c r="J26" s="28">
        <v>3637.294782912013</v>
      </c>
      <c r="K26" s="28">
        <v>3599.7821423382602</v>
      </c>
      <c r="L26" s="28">
        <v>3562.6603122577544</v>
      </c>
      <c r="M26" s="28">
        <v>3525.471784623021</v>
      </c>
      <c r="N26" s="28">
        <v>3486.9483994091552</v>
      </c>
      <c r="O26" s="28">
        <v>3449.623340428645</v>
      </c>
      <c r="P26" s="28">
        <v>3405.0989776734491</v>
      </c>
      <c r="Q26" s="28">
        <v>3296.0804480528486</v>
      </c>
      <c r="R26" s="28">
        <v>3277.0025448771021</v>
      </c>
      <c r="S26" s="28">
        <v>3256.682359694662</v>
      </c>
      <c r="T26" s="28">
        <v>3236.7364104172075</v>
      </c>
      <c r="U26" s="28">
        <v>3215.1604776565596</v>
      </c>
      <c r="V26" s="28">
        <v>3191.9800841743195</v>
      </c>
      <c r="W26" s="28">
        <v>3169.8227950601363</v>
      </c>
      <c r="X26" s="28">
        <v>3145.0167790406517</v>
      </c>
      <c r="Y26" s="28">
        <v>3120.1884971577465</v>
      </c>
      <c r="Z26" s="28">
        <v>3095.0764914569359</v>
      </c>
      <c r="AA26" s="28">
        <v>3068.7682005822626</v>
      </c>
      <c r="AB26" s="28">
        <v>3038.6544571514892</v>
      </c>
      <c r="AC26" s="28">
        <v>3009.9955149626171</v>
      </c>
      <c r="AD26" s="28">
        <v>2979.5284766992827</v>
      </c>
      <c r="AE26" s="28">
        <v>2948.2617439947553</v>
      </c>
      <c r="AF26" s="28">
        <v>2923.4483416553976</v>
      </c>
      <c r="AG26" s="28">
        <v>2897.8033962155196</v>
      </c>
      <c r="AH26" s="28">
        <v>2870.1899529228999</v>
      </c>
      <c r="AI26" s="28">
        <v>2841.9882969030123</v>
      </c>
      <c r="AJ26" s="28">
        <v>2810.9829539852708</v>
      </c>
      <c r="AK26" s="28">
        <v>2778.5072854043542</v>
      </c>
      <c r="AL26" s="28">
        <v>2744.8388947637418</v>
      </c>
      <c r="AM26" s="28">
        <v>2709.1050272222396</v>
      </c>
      <c r="AN26" s="28">
        <v>2673.6260734988487</v>
      </c>
      <c r="AO26" s="28">
        <v>2635.0518655663182</v>
      </c>
      <c r="AP26" s="28">
        <v>2596.4550542592265</v>
      </c>
      <c r="AQ26" s="28">
        <v>2552.0959484155337</v>
      </c>
      <c r="AR26" s="28">
        <v>2514.9189147425059</v>
      </c>
      <c r="AS26" s="28">
        <v>2473.10721780424</v>
      </c>
      <c r="AT26" s="28">
        <v>2428.2470803478695</v>
      </c>
      <c r="AU26" s="28">
        <v>2381.6885433026837</v>
      </c>
    </row>
    <row r="27" spans="2:47">
      <c r="B27" s="27" t="s">
        <v>679</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397</v>
      </c>
      <c r="C28" s="28" t="s">
        <v>498</v>
      </c>
      <c r="D28" s="28">
        <v>36.986513453465413</v>
      </c>
      <c r="E28" s="28">
        <v>27.058832486458755</v>
      </c>
      <c r="F28" s="28">
        <v>22.67156969842614</v>
      </c>
      <c r="G28" s="28">
        <v>27.208601412627836</v>
      </c>
      <c r="H28" s="28">
        <v>30.878518107007121</v>
      </c>
      <c r="I28" s="28">
        <v>31.650190678443643</v>
      </c>
      <c r="J28" s="28">
        <v>31.679487161918939</v>
      </c>
      <c r="K28" s="28">
        <v>32.117608036571276</v>
      </c>
      <c r="L28" s="28">
        <v>32.544223889406531</v>
      </c>
      <c r="M28" s="28">
        <v>32.933984120854973</v>
      </c>
      <c r="N28" s="28">
        <v>33.210682179600788</v>
      </c>
      <c r="O28" s="28">
        <v>33.93890633329368</v>
      </c>
      <c r="P28" s="28">
        <v>34.093785289077239</v>
      </c>
      <c r="Q28" s="28">
        <v>33.411101108667374</v>
      </c>
      <c r="R28" s="28">
        <v>34.006631867893375</v>
      </c>
      <c r="S28" s="28">
        <v>34.073232233990538</v>
      </c>
      <c r="T28" s="28">
        <v>34.591033671637121</v>
      </c>
      <c r="U28" s="28">
        <v>34.531795420922229</v>
      </c>
      <c r="V28" s="28">
        <v>35.026391460319367</v>
      </c>
      <c r="W28" s="28">
        <v>35.412698996735763</v>
      </c>
      <c r="X28" s="28">
        <v>35.343516019991064</v>
      </c>
      <c r="Y28" s="28">
        <v>35.685626530934073</v>
      </c>
      <c r="Z28" s="28">
        <v>35.958944999901398</v>
      </c>
      <c r="AA28" s="28">
        <v>35.721739817019824</v>
      </c>
      <c r="AB28" s="28">
        <v>35.950872769127244</v>
      </c>
      <c r="AC28" s="28">
        <v>35.638686423879896</v>
      </c>
      <c r="AD28" s="28">
        <v>35.795503765051414</v>
      </c>
      <c r="AE28" s="28">
        <v>35.887302705479222</v>
      </c>
      <c r="AF28" s="28">
        <v>35.385014649774213</v>
      </c>
      <c r="AG28" s="28">
        <v>35.376040339033501</v>
      </c>
      <c r="AH28" s="28">
        <v>35.365060966901858</v>
      </c>
      <c r="AI28" s="28">
        <v>35.301315128913288</v>
      </c>
      <c r="AJ28" s="28">
        <v>34.613621862122557</v>
      </c>
      <c r="AK28" s="28">
        <v>34.417507304916512</v>
      </c>
      <c r="AL28" s="28">
        <v>34.181078112484904</v>
      </c>
      <c r="AM28" s="28">
        <v>33.963023269580511</v>
      </c>
      <c r="AN28" s="28">
        <v>33.646064373774024</v>
      </c>
      <c r="AO28" s="28">
        <v>32.742723015175734</v>
      </c>
      <c r="AP28" s="28">
        <v>32.450502492401753</v>
      </c>
      <c r="AQ28" s="28">
        <v>32.016389896465981</v>
      </c>
      <c r="AR28" s="28">
        <v>31.587915761220152</v>
      </c>
      <c r="AS28" s="28">
        <v>31.191723890952421</v>
      </c>
      <c r="AT28" s="28">
        <v>30.221235558940325</v>
      </c>
      <c r="AU28" s="28">
        <v>29.691611223159299</v>
      </c>
    </row>
    <row r="29" spans="2:47">
      <c r="B29" s="27" t="s">
        <v>432</v>
      </c>
      <c r="C29" s="28" t="s">
        <v>498</v>
      </c>
      <c r="D29" s="28">
        <v>3227.0646751605045</v>
      </c>
      <c r="E29" s="28">
        <v>3178.4454850345192</v>
      </c>
      <c r="F29" s="28">
        <v>2934.9954440146234</v>
      </c>
      <c r="G29" s="28">
        <v>3247.8176109977794</v>
      </c>
      <c r="H29" s="28">
        <v>3113.3755266092949</v>
      </c>
      <c r="I29" s="28">
        <v>3179.6955567954196</v>
      </c>
      <c r="J29" s="28">
        <v>3197.8530706901465</v>
      </c>
      <c r="K29" s="28">
        <v>3241.0895457270954</v>
      </c>
      <c r="L29" s="28">
        <v>3282.92957527005</v>
      </c>
      <c r="M29" s="28">
        <v>3321.7718031319964</v>
      </c>
      <c r="N29" s="28">
        <v>3351.1639497887609</v>
      </c>
      <c r="O29" s="28">
        <v>3411.3604786198457</v>
      </c>
      <c r="P29" s="28">
        <v>3426.1816834695628</v>
      </c>
      <c r="Q29" s="28">
        <v>3360.0417527672248</v>
      </c>
      <c r="R29" s="28">
        <v>3413.9583267735056</v>
      </c>
      <c r="S29" s="28">
        <v>3428.0781908448485</v>
      </c>
      <c r="T29" s="28">
        <v>3476.5344423357124</v>
      </c>
      <c r="U29" s="28">
        <v>3482.470007733421</v>
      </c>
      <c r="V29" s="28">
        <v>3523.7846428623411</v>
      </c>
      <c r="W29" s="28">
        <v>3561.2654396195908</v>
      </c>
      <c r="X29" s="28">
        <v>3556.7866581159433</v>
      </c>
      <c r="Y29" s="28">
        <v>3588.3765551865595</v>
      </c>
      <c r="Z29" s="28">
        <v>3619.1728652481856</v>
      </c>
      <c r="AA29" s="28">
        <v>3603.2214976172181</v>
      </c>
      <c r="AB29" s="28">
        <v>3620.9109982979267</v>
      </c>
      <c r="AC29" s="28">
        <v>3595.2117699754499</v>
      </c>
      <c r="AD29" s="28">
        <v>3604.6567672548094</v>
      </c>
      <c r="AE29" s="28">
        <v>3612.7037588186286</v>
      </c>
      <c r="AF29" s="28">
        <v>3576.8180575524684</v>
      </c>
      <c r="AG29" s="28">
        <v>3575.8641177834902</v>
      </c>
      <c r="AH29" s="28">
        <v>3572.3838691352285</v>
      </c>
      <c r="AI29" s="28">
        <v>3562.3961734763675</v>
      </c>
      <c r="AJ29" s="28">
        <v>3511.8761566257085</v>
      </c>
      <c r="AK29" s="28">
        <v>3485.4605872114221</v>
      </c>
      <c r="AL29" s="28">
        <v>3461.7248643004655</v>
      </c>
      <c r="AM29" s="28">
        <v>3433.5863488556447</v>
      </c>
      <c r="AN29" s="28">
        <v>3404.6649836767247</v>
      </c>
      <c r="AO29" s="28">
        <v>3328.559604124855</v>
      </c>
      <c r="AP29" s="28">
        <v>3293.5579426817012</v>
      </c>
      <c r="AQ29" s="28">
        <v>3253.8146836901246</v>
      </c>
      <c r="AR29" s="28">
        <v>3213.3985366634543</v>
      </c>
      <c r="AS29" s="28">
        <v>3167.1705236017474</v>
      </c>
      <c r="AT29" s="28">
        <v>3082.0153236332544</v>
      </c>
      <c r="AU29" s="28">
        <v>3028.317952915841</v>
      </c>
    </row>
    <row r="30" spans="2:47">
      <c r="B30" s="27" t="s">
        <v>385</v>
      </c>
      <c r="C30" s="28" t="s">
        <v>498</v>
      </c>
      <c r="D30" s="28">
        <v>15496.793030744164</v>
      </c>
      <c r="E30" s="28">
        <v>17638.9694301772</v>
      </c>
      <c r="F30" s="28">
        <v>17313.164274600294</v>
      </c>
      <c r="G30" s="28">
        <v>16637.917969303351</v>
      </c>
      <c r="H30" s="28">
        <v>16362.185426051947</v>
      </c>
      <c r="I30" s="28">
        <v>16658.522251618891</v>
      </c>
      <c r="J30" s="28">
        <v>16676.93188988731</v>
      </c>
      <c r="K30" s="28">
        <v>16803.031776990818</v>
      </c>
      <c r="L30" s="28">
        <v>16805.152443867904</v>
      </c>
      <c r="M30" s="28">
        <v>16900.245205721527</v>
      </c>
      <c r="N30" s="28">
        <v>16871.00941119223</v>
      </c>
      <c r="O30" s="28">
        <v>16950.207162866405</v>
      </c>
      <c r="P30" s="28">
        <v>16908.837448601782</v>
      </c>
      <c r="Q30" s="28">
        <v>16907.221823082153</v>
      </c>
      <c r="R30" s="28">
        <v>16933.378768215636</v>
      </c>
      <c r="S30" s="28">
        <v>17049.412507432524</v>
      </c>
      <c r="T30" s="28">
        <v>17160.906795767121</v>
      </c>
      <c r="U30" s="28">
        <v>17270.469405073633</v>
      </c>
      <c r="V30" s="28">
        <v>17269.493195762319</v>
      </c>
      <c r="W30" s="28">
        <v>17358.810037919084</v>
      </c>
      <c r="X30" s="28">
        <v>17447.673177187226</v>
      </c>
      <c r="Y30" s="28">
        <v>17553.573083572825</v>
      </c>
      <c r="Z30" s="28">
        <v>17666.089453211178</v>
      </c>
      <c r="AA30" s="28">
        <v>17598.726928483615</v>
      </c>
      <c r="AB30" s="28">
        <v>17623.674142899836</v>
      </c>
      <c r="AC30" s="28">
        <v>17692.410907615576</v>
      </c>
      <c r="AD30" s="28">
        <v>17760.791290268542</v>
      </c>
      <c r="AE30" s="28">
        <v>17671.405347751257</v>
      </c>
      <c r="AF30" s="28">
        <v>17744.402397065034</v>
      </c>
      <c r="AG30" s="28">
        <v>17673.406258771531</v>
      </c>
      <c r="AH30" s="28">
        <v>17697.76029560361</v>
      </c>
      <c r="AI30" s="28">
        <v>17760.137046710672</v>
      </c>
      <c r="AJ30" s="28">
        <v>17767.84936233702</v>
      </c>
      <c r="AK30" s="28">
        <v>17791.910552665788</v>
      </c>
      <c r="AL30" s="28">
        <v>17666.190552731379</v>
      </c>
      <c r="AM30" s="28">
        <v>17684.50426434871</v>
      </c>
      <c r="AN30" s="28">
        <v>17685.753624585454</v>
      </c>
      <c r="AO30" s="28">
        <v>17653.422794371563</v>
      </c>
      <c r="AP30" s="28">
        <v>17684.055716210525</v>
      </c>
      <c r="AQ30" s="28">
        <v>17676.696745590565</v>
      </c>
      <c r="AR30" s="28">
        <v>17673.728197099008</v>
      </c>
      <c r="AS30" s="28">
        <v>17650.339489748632</v>
      </c>
      <c r="AT30" s="28">
        <v>17519.147620744669</v>
      </c>
      <c r="AU30" s="28">
        <v>17507.079009000179</v>
      </c>
    </row>
    <row r="31" spans="2:47">
      <c r="B31" s="27" t="s">
        <v>434</v>
      </c>
      <c r="C31" s="28" t="s">
        <v>498</v>
      </c>
      <c r="D31" s="28">
        <v>6376.0559245225004</v>
      </c>
      <c r="E31" s="28">
        <v>6506.6403996555764</v>
      </c>
      <c r="F31" s="28">
        <v>6745.1899793211524</v>
      </c>
      <c r="G31" s="28">
        <v>6282.0260579189071</v>
      </c>
      <c r="H31" s="28">
        <v>7115.8681781806827</v>
      </c>
      <c r="I31" s="28">
        <v>7243.9213854131322</v>
      </c>
      <c r="J31" s="28">
        <v>7242.2497058018134</v>
      </c>
      <c r="K31" s="28">
        <v>7296.6774226505549</v>
      </c>
      <c r="L31" s="28">
        <v>7347.3842783871414</v>
      </c>
      <c r="M31" s="28">
        <v>7394.1558703734281</v>
      </c>
      <c r="N31" s="28">
        <v>7420.6244627272299</v>
      </c>
      <c r="O31" s="28">
        <v>7478.7146190964713</v>
      </c>
      <c r="P31" s="28">
        <v>7489.5492198996199</v>
      </c>
      <c r="Q31" s="28">
        <v>7317.0165206202055</v>
      </c>
      <c r="R31" s="28">
        <v>7388.6112325363765</v>
      </c>
      <c r="S31" s="28">
        <v>7406.5268836677387</v>
      </c>
      <c r="T31" s="28">
        <v>7467.6431132592488</v>
      </c>
      <c r="U31" s="28">
        <v>7472.6866783914384</v>
      </c>
      <c r="V31" s="28">
        <v>7520.7175619316095</v>
      </c>
      <c r="W31" s="28">
        <v>7565.4610799838792</v>
      </c>
      <c r="X31" s="28">
        <v>7547.0626142851434</v>
      </c>
      <c r="Y31" s="28">
        <v>7588.9532150128734</v>
      </c>
      <c r="Z31" s="28">
        <v>7605.047955330102</v>
      </c>
      <c r="AA31" s="28">
        <v>7578.3850305926208</v>
      </c>
      <c r="AB31" s="28">
        <v>7573.4028240740199</v>
      </c>
      <c r="AC31" s="28">
        <v>7528.7787628333535</v>
      </c>
      <c r="AD31" s="28">
        <v>7508.517817241539</v>
      </c>
      <c r="AE31" s="28">
        <v>7505.0405134480816</v>
      </c>
      <c r="AF31" s="28">
        <v>7431.3943755338132</v>
      </c>
      <c r="AG31" s="28">
        <v>7405.7563856424013</v>
      </c>
      <c r="AH31" s="28">
        <v>7384.9651037557078</v>
      </c>
      <c r="AI31" s="28">
        <v>7351.3488322979529</v>
      </c>
      <c r="AJ31" s="28">
        <v>7242.7184576793552</v>
      </c>
      <c r="AK31" s="28">
        <v>7177.8686505748819</v>
      </c>
      <c r="AL31" s="28">
        <v>7119.9672374586744</v>
      </c>
      <c r="AM31" s="28">
        <v>7038.7759531772272</v>
      </c>
      <c r="AN31" s="28">
        <v>6970.7379202872298</v>
      </c>
      <c r="AO31" s="28">
        <v>6826.6057489442674</v>
      </c>
      <c r="AP31" s="28">
        <v>6747.1811895867195</v>
      </c>
      <c r="AQ31" s="28">
        <v>6645.9903209638669</v>
      </c>
      <c r="AR31" s="28">
        <v>6555.7902976608402</v>
      </c>
      <c r="AS31" s="28">
        <v>6453.9836307045643</v>
      </c>
      <c r="AT31" s="28">
        <v>6290.8430254146579</v>
      </c>
      <c r="AU31" s="28">
        <v>6165.4523449168319</v>
      </c>
    </row>
    <row r="32" spans="2:47">
      <c r="B32" s="27" t="s">
        <v>435</v>
      </c>
      <c r="C32" s="28" t="s">
        <v>498</v>
      </c>
      <c r="D32" s="28">
        <v>765.74558420547703</v>
      </c>
      <c r="E32" s="28">
        <v>837.26156726577051</v>
      </c>
      <c r="F32" s="28">
        <v>718.40233855545603</v>
      </c>
      <c r="G32" s="28">
        <v>735.47517673495759</v>
      </c>
      <c r="H32" s="28">
        <v>687.02803578177497</v>
      </c>
      <c r="I32" s="28">
        <v>683.89894225588796</v>
      </c>
      <c r="J32" s="28">
        <v>684.07068845883714</v>
      </c>
      <c r="K32" s="28">
        <v>671.53475334441237</v>
      </c>
      <c r="L32" s="28">
        <v>659.23468844968954</v>
      </c>
      <c r="M32" s="28">
        <v>647.15800711030442</v>
      </c>
      <c r="N32" s="28">
        <v>635.26013700150747</v>
      </c>
      <c r="O32" s="28">
        <v>623.59465952675009</v>
      </c>
      <c r="P32" s="28">
        <v>610.34860958333229</v>
      </c>
      <c r="Q32" s="28">
        <v>579.20020517680496</v>
      </c>
      <c r="R32" s="28">
        <v>572.10276925299684</v>
      </c>
      <c r="S32" s="28">
        <v>564.67403021351572</v>
      </c>
      <c r="T32" s="28">
        <v>557.47376863004968</v>
      </c>
      <c r="U32" s="28">
        <v>550.02977456240956</v>
      </c>
      <c r="V32" s="28">
        <v>542.6919262874253</v>
      </c>
      <c r="W32" s="28">
        <v>535.14869961566444</v>
      </c>
      <c r="X32" s="28">
        <v>527.46614422768835</v>
      </c>
      <c r="Y32" s="28">
        <v>519.87435575158838</v>
      </c>
      <c r="Z32" s="28">
        <v>512.04701350451182</v>
      </c>
      <c r="AA32" s="28">
        <v>504.0596699535223</v>
      </c>
      <c r="AB32" s="28">
        <v>496.00698944807027</v>
      </c>
      <c r="AC32" s="28">
        <v>487.77335669590013</v>
      </c>
      <c r="AD32" s="28">
        <v>479.4751067679436</v>
      </c>
      <c r="AE32" s="28">
        <v>471.16826941504917</v>
      </c>
      <c r="AF32" s="28">
        <v>464.22384971854899</v>
      </c>
      <c r="AG32" s="28">
        <v>457.39502409125595</v>
      </c>
      <c r="AH32" s="28">
        <v>450.21572051503762</v>
      </c>
      <c r="AI32" s="28">
        <v>442.81243779586714</v>
      </c>
      <c r="AJ32" s="28">
        <v>434.98725396729986</v>
      </c>
      <c r="AK32" s="28">
        <v>427.26644577487468</v>
      </c>
      <c r="AL32" s="28">
        <v>419.1698738280366</v>
      </c>
      <c r="AM32" s="28">
        <v>410.85528094469805</v>
      </c>
      <c r="AN32" s="28">
        <v>402.30719132440504</v>
      </c>
      <c r="AO32" s="28">
        <v>393.3493577482771</v>
      </c>
      <c r="AP32" s="28">
        <v>384.36293549504819</v>
      </c>
      <c r="AQ32" s="28">
        <v>363.12444269492664</v>
      </c>
      <c r="AR32" s="28">
        <v>365.60430052794879</v>
      </c>
      <c r="AS32" s="28">
        <v>355.99096503896243</v>
      </c>
      <c r="AT32" s="28">
        <v>346.01888246659502</v>
      </c>
      <c r="AU32" s="28">
        <v>335.91131863067642</v>
      </c>
    </row>
    <row r="33" spans="2:47">
      <c r="B33" s="27" t="s">
        <v>680</v>
      </c>
      <c r="C33" s="28" t="s">
        <v>498</v>
      </c>
      <c r="D33" s="28">
        <v>20071.695398268446</v>
      </c>
      <c r="E33" s="28">
        <v>21073.962687252621</v>
      </c>
      <c r="F33" s="28">
        <v>20031.981852352088</v>
      </c>
      <c r="G33" s="28">
        <v>18291.704403010837</v>
      </c>
      <c r="H33" s="28">
        <v>13129.603592450492</v>
      </c>
      <c r="I33" s="28">
        <v>13205.437310866815</v>
      </c>
      <c r="J33" s="28">
        <v>13117.573966618256</v>
      </c>
      <c r="K33" s="28">
        <v>12974.21381580398</v>
      </c>
      <c r="L33" s="28">
        <v>12834.418714674597</v>
      </c>
      <c r="M33" s="28">
        <v>12692.516450712861</v>
      </c>
      <c r="N33" s="28">
        <v>12541.535515050888</v>
      </c>
      <c r="O33" s="28">
        <v>12404.191198374858</v>
      </c>
      <c r="P33" s="28">
        <v>12223.881063961069</v>
      </c>
      <c r="Q33" s="28">
        <v>11759.877814258058</v>
      </c>
      <c r="R33" s="28">
        <v>11689.322213813295</v>
      </c>
      <c r="S33" s="28">
        <v>11603.174764374817</v>
      </c>
      <c r="T33" s="28">
        <v>11527.404856442148</v>
      </c>
      <c r="U33" s="28">
        <v>11442.266481220107</v>
      </c>
      <c r="V33" s="28">
        <v>11345.394020305106</v>
      </c>
      <c r="W33" s="28">
        <v>11254.515365171759</v>
      </c>
      <c r="X33" s="28">
        <v>11155.950409399475</v>
      </c>
      <c r="Y33" s="28">
        <v>11044.21690033187</v>
      </c>
      <c r="Z33" s="28">
        <v>10940.067694798494</v>
      </c>
      <c r="AA33" s="28">
        <v>10829.106103748256</v>
      </c>
      <c r="AB33" s="28">
        <v>10697.009747900636</v>
      </c>
      <c r="AC33" s="28">
        <v>10574.226714959137</v>
      </c>
      <c r="AD33" s="28">
        <v>10446.399566431535</v>
      </c>
      <c r="AE33" s="28">
        <v>10300.908776692735</v>
      </c>
      <c r="AF33" s="28">
        <v>10199.839698890288</v>
      </c>
      <c r="AG33" s="28">
        <v>10080.45219116501</v>
      </c>
      <c r="AH33" s="28">
        <v>9953.8617757396842</v>
      </c>
      <c r="AI33" s="28">
        <v>9822.6799099033597</v>
      </c>
      <c r="AJ33" s="28">
        <v>9693.0303496424222</v>
      </c>
      <c r="AK33" s="28">
        <v>9541.8233297331844</v>
      </c>
      <c r="AL33" s="28">
        <v>9389.068993708579</v>
      </c>
      <c r="AM33" s="28">
        <v>9226.1745551556487</v>
      </c>
      <c r="AN33" s="28">
        <v>9070.2246481487182</v>
      </c>
      <c r="AO33" s="28">
        <v>8895.087745557852</v>
      </c>
      <c r="AP33" s="28">
        <v>8719.9507051423934</v>
      </c>
      <c r="AQ33" s="28">
        <v>8536.6218634614124</v>
      </c>
      <c r="AR33" s="28">
        <v>8358.0528969657043</v>
      </c>
      <c r="AS33" s="28">
        <v>8165.6619602876544</v>
      </c>
      <c r="AT33" s="28">
        <v>7964.4050307462248</v>
      </c>
      <c r="AU33" s="28">
        <v>7758.216702291581</v>
      </c>
    </row>
    <row r="34" spans="2:47">
      <c r="B34" s="27" t="s">
        <v>437</v>
      </c>
      <c r="C34" s="28" t="s">
        <v>498</v>
      </c>
      <c r="D34" s="28">
        <v>0</v>
      </c>
      <c r="E34" s="28">
        <v>7.3125451694081178</v>
      </c>
      <c r="F34" s="28">
        <v>13.668735252502644</v>
      </c>
      <c r="G34" s="28">
        <v>7.8856495466514795</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A34" s="28">
        <v>0</v>
      </c>
      <c r="AB34" s="28">
        <v>0</v>
      </c>
      <c r="AC34" s="28">
        <v>0</v>
      </c>
      <c r="AD34" s="28">
        <v>0</v>
      </c>
      <c r="AE34" s="28">
        <v>0</v>
      </c>
      <c r="AF34" s="28">
        <v>0</v>
      </c>
      <c r="AG34" s="28">
        <v>0</v>
      </c>
      <c r="AH34" s="28">
        <v>0</v>
      </c>
      <c r="AI34" s="28">
        <v>0</v>
      </c>
      <c r="AJ34" s="28">
        <v>0</v>
      </c>
      <c r="AK34" s="28">
        <v>0</v>
      </c>
      <c r="AL34" s="28">
        <v>0</v>
      </c>
      <c r="AM34" s="28">
        <v>0</v>
      </c>
      <c r="AN34" s="28">
        <v>0</v>
      </c>
      <c r="AO34" s="28">
        <v>0</v>
      </c>
      <c r="AP34" s="28">
        <v>0</v>
      </c>
      <c r="AQ34" s="28">
        <v>0</v>
      </c>
      <c r="AR34" s="28">
        <v>0</v>
      </c>
      <c r="AS34" s="28">
        <v>0</v>
      </c>
      <c r="AT34" s="28">
        <v>0</v>
      </c>
      <c r="AU34" s="28">
        <v>0</v>
      </c>
    </row>
    <row r="35" spans="2:47">
      <c r="B35" s="27" t="s">
        <v>438</v>
      </c>
      <c r="C35" s="28" t="s">
        <v>498</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0</v>
      </c>
      <c r="AD35" s="28">
        <v>0</v>
      </c>
      <c r="AE35" s="28">
        <v>0</v>
      </c>
      <c r="AF35" s="28">
        <v>0</v>
      </c>
      <c r="AG35" s="28">
        <v>0</v>
      </c>
      <c r="AH35" s="28">
        <v>0</v>
      </c>
      <c r="AI35" s="28">
        <v>0</v>
      </c>
      <c r="AJ35" s="28">
        <v>0</v>
      </c>
      <c r="AK35" s="28">
        <v>0</v>
      </c>
      <c r="AL35" s="28">
        <v>0</v>
      </c>
      <c r="AM35" s="28">
        <v>0</v>
      </c>
      <c r="AN35" s="28">
        <v>0</v>
      </c>
      <c r="AO35" s="28">
        <v>0</v>
      </c>
      <c r="AP35" s="28">
        <v>0</v>
      </c>
      <c r="AQ35" s="28">
        <v>0</v>
      </c>
      <c r="AR35" s="28">
        <v>0</v>
      </c>
      <c r="AS35" s="28">
        <v>0</v>
      </c>
      <c r="AT35" s="28">
        <v>0</v>
      </c>
      <c r="AU35" s="28">
        <v>0</v>
      </c>
    </row>
    <row r="36" spans="2:47">
      <c r="B36" s="27" t="s">
        <v>439</v>
      </c>
      <c r="C36" s="28" t="s">
        <v>498</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row>
    <row r="37" spans="2:47">
      <c r="B37" s="27" t="s">
        <v>391</v>
      </c>
      <c r="C37" s="28" t="s">
        <v>498</v>
      </c>
      <c r="D37" s="28">
        <v>0</v>
      </c>
      <c r="E37" s="28">
        <v>0</v>
      </c>
      <c r="F37" s="28">
        <v>0</v>
      </c>
      <c r="G37" s="28">
        <v>0</v>
      </c>
      <c r="H37" s="28">
        <v>0</v>
      </c>
      <c r="I37" s="28">
        <v>0</v>
      </c>
      <c r="J37" s="28">
        <v>0</v>
      </c>
      <c r="K37" s="28">
        <v>0</v>
      </c>
      <c r="L37" s="28">
        <v>16.976059233794118</v>
      </c>
      <c r="M37" s="28">
        <v>23.662305722306346</v>
      </c>
      <c r="N37" s="28">
        <v>33.274289037071313</v>
      </c>
      <c r="O37" s="28">
        <v>50.91665833084798</v>
      </c>
      <c r="P37" s="28">
        <v>129.15307119303239</v>
      </c>
      <c r="Q37" s="28">
        <v>841.70010989748562</v>
      </c>
      <c r="R37" s="28">
        <v>911.1978420907152</v>
      </c>
      <c r="S37" s="28">
        <v>982.63371687216545</v>
      </c>
      <c r="T37" s="28">
        <v>1063.5176209396111</v>
      </c>
      <c r="U37" s="28">
        <v>1146.537389303048</v>
      </c>
      <c r="V37" s="28">
        <v>1239.2342529533214</v>
      </c>
      <c r="W37" s="28">
        <v>1339.1816469839882</v>
      </c>
      <c r="X37" s="28">
        <v>1441.7502102213691</v>
      </c>
      <c r="Y37" s="28">
        <v>1557.3387231437023</v>
      </c>
      <c r="Z37" s="28">
        <v>1681.1274978415524</v>
      </c>
      <c r="AA37" s="28">
        <v>1808.2987236172025</v>
      </c>
      <c r="AB37" s="28">
        <v>1947.10089992903</v>
      </c>
      <c r="AC37" s="28">
        <v>2091.2969005752097</v>
      </c>
      <c r="AD37" s="28">
        <v>2250.6287892433829</v>
      </c>
      <c r="AE37" s="28">
        <v>2422.2076436858702</v>
      </c>
      <c r="AF37" s="28">
        <v>2599.3793557576405</v>
      </c>
      <c r="AG37" s="28">
        <v>2798.7465116980102</v>
      </c>
      <c r="AH37" s="28">
        <v>3011.237147636808</v>
      </c>
      <c r="AI37" s="28">
        <v>3237.013416352615</v>
      </c>
      <c r="AJ37" s="28">
        <v>3462.1052096967887</v>
      </c>
      <c r="AK37" s="28">
        <v>3709.1338256119775</v>
      </c>
      <c r="AL37" s="28">
        <v>3976.0157063040456</v>
      </c>
      <c r="AM37" s="28">
        <v>4254.4256084859708</v>
      </c>
      <c r="AN37" s="28">
        <v>4555.1971945640635</v>
      </c>
      <c r="AO37" s="28">
        <v>4846.5244523023293</v>
      </c>
      <c r="AP37" s="28">
        <v>5178.8275333524944</v>
      </c>
      <c r="AQ37" s="28">
        <v>5485.8373977510519</v>
      </c>
      <c r="AR37" s="28">
        <v>5896.4311774976195</v>
      </c>
      <c r="AS37" s="28">
        <v>6283.1072550334693</v>
      </c>
      <c r="AT37" s="28">
        <v>6658.4543700448276</v>
      </c>
      <c r="AU37" s="28">
        <v>7071.5802808197377</v>
      </c>
    </row>
    <row r="38" spans="2:47">
      <c r="B38" s="27" t="s">
        <v>440</v>
      </c>
      <c r="C38" s="28" t="s">
        <v>498</v>
      </c>
      <c r="D38" s="28">
        <v>2036.0629887473451</v>
      </c>
      <c r="E38" s="28">
        <v>2095.1147015920124</v>
      </c>
      <c r="F38" s="28">
        <v>2311.1043093008648</v>
      </c>
      <c r="G38" s="28">
        <v>2323.8601709138952</v>
      </c>
      <c r="H38" s="28">
        <v>1783.3379801630624</v>
      </c>
      <c r="I38" s="28">
        <v>1470.9483160880434</v>
      </c>
      <c r="J38" s="28">
        <v>1412.4220901207668</v>
      </c>
      <c r="K38" s="28">
        <v>1414.2897102412451</v>
      </c>
      <c r="L38" s="28">
        <v>1393.0652106090242</v>
      </c>
      <c r="M38" s="28">
        <v>1380.3749908270443</v>
      </c>
      <c r="N38" s="28">
        <v>1356.3007089178209</v>
      </c>
      <c r="O38" s="28">
        <v>1327.8560697646938</v>
      </c>
      <c r="P38" s="28">
        <v>1293.2903888412045</v>
      </c>
      <c r="Q38" s="28">
        <v>1249.3069317023103</v>
      </c>
      <c r="R38" s="28">
        <v>1240.6715323931992</v>
      </c>
      <c r="S38" s="28">
        <v>1230.5073338402838</v>
      </c>
      <c r="T38" s="28">
        <v>1220.9154874023852</v>
      </c>
      <c r="U38" s="28">
        <v>1209.9875343921001</v>
      </c>
      <c r="V38" s="28">
        <v>1199.4029314825025</v>
      </c>
      <c r="W38" s="28">
        <v>1187.6293296251058</v>
      </c>
      <c r="X38" s="28">
        <v>1176.4953146928499</v>
      </c>
      <c r="Y38" s="28">
        <v>1164.844209090274</v>
      </c>
      <c r="Z38" s="28">
        <v>1152.0495400712459</v>
      </c>
      <c r="AA38" s="28">
        <v>1139.9006428064463</v>
      </c>
      <c r="AB38" s="28">
        <v>1126.2921962685439</v>
      </c>
      <c r="AC38" s="28">
        <v>1113.5714994371024</v>
      </c>
      <c r="AD38" s="28">
        <v>1099.5415708699441</v>
      </c>
      <c r="AE38" s="28">
        <v>1086.1513389492302</v>
      </c>
      <c r="AF38" s="28">
        <v>1075.5305585670385</v>
      </c>
      <c r="AG38" s="28">
        <v>1063.4009853779407</v>
      </c>
      <c r="AH38" s="28">
        <v>1051.9433156555881</v>
      </c>
      <c r="AI38" s="28">
        <v>1040.2483422674572</v>
      </c>
      <c r="AJ38" s="28">
        <v>1028.348530976499</v>
      </c>
      <c r="AK38" s="28">
        <v>1014.9598788936177</v>
      </c>
      <c r="AL38" s="28">
        <v>1002.2963363190788</v>
      </c>
      <c r="AM38" s="28">
        <v>990.7045649987856</v>
      </c>
      <c r="AN38" s="28">
        <v>980.05687873286001</v>
      </c>
      <c r="AO38" s="28">
        <v>968.80497106378095</v>
      </c>
      <c r="AP38" s="28">
        <v>959.00127625034133</v>
      </c>
      <c r="AQ38" s="28">
        <v>949.50614053225115</v>
      </c>
      <c r="AR38" s="28">
        <v>940.33437844971422</v>
      </c>
      <c r="AS38" s="28">
        <v>931.16760234972537</v>
      </c>
      <c r="AT38" s="28">
        <v>921.07163668074963</v>
      </c>
      <c r="AU38" s="28">
        <v>912.00723562075905</v>
      </c>
    </row>
    <row r="39" spans="2:47">
      <c r="B39" s="27" t="s">
        <v>398</v>
      </c>
      <c r="C39" s="28" t="s">
        <v>498</v>
      </c>
      <c r="D39" s="28">
        <v>1462.2801935000946</v>
      </c>
      <c r="E39" s="28">
        <v>1125.5145821206877</v>
      </c>
      <c r="F39" s="28">
        <v>1198.8039536715667</v>
      </c>
      <c r="G39" s="28">
        <v>1189.5499523953727</v>
      </c>
      <c r="H39" s="28">
        <v>1433.4340444216705</v>
      </c>
      <c r="I39" s="28">
        <v>1433.2390997084997</v>
      </c>
      <c r="J39" s="28">
        <v>1451.5338508290129</v>
      </c>
      <c r="K39" s="28">
        <v>1469.7863131649437</v>
      </c>
      <c r="L39" s="28">
        <v>1483.0589532890219</v>
      </c>
      <c r="M39" s="28">
        <v>1500.1052988155398</v>
      </c>
      <c r="N39" s="28">
        <v>1514.1508979089022</v>
      </c>
      <c r="O39" s="28">
        <v>1527.061749296138</v>
      </c>
      <c r="P39" s="28">
        <v>1529.045253788292</v>
      </c>
      <c r="Q39" s="28">
        <v>1493.0428560653422</v>
      </c>
      <c r="R39" s="28">
        <v>1508.5057686891823</v>
      </c>
      <c r="S39" s="28">
        <v>1523.228219282835</v>
      </c>
      <c r="T39" s="28">
        <v>1536.5076458054948</v>
      </c>
      <c r="U39" s="28">
        <v>1548.0359219774887</v>
      </c>
      <c r="V39" s="28">
        <v>1558.5538736684784</v>
      </c>
      <c r="W39" s="28">
        <v>1561.7644373673061</v>
      </c>
      <c r="X39" s="28">
        <v>1568.8926711789168</v>
      </c>
      <c r="Y39" s="28">
        <v>1574.9606674215827</v>
      </c>
      <c r="Z39" s="28">
        <v>1580.5707957813249</v>
      </c>
      <c r="AA39" s="28">
        <v>1583.2906760915278</v>
      </c>
      <c r="AB39" s="28">
        <v>1584.2118347924436</v>
      </c>
      <c r="AC39" s="28">
        <v>1583.0757372412768</v>
      </c>
      <c r="AD39" s="28">
        <v>1580.5327499324044</v>
      </c>
      <c r="AE39" s="28">
        <v>1576.8854574707134</v>
      </c>
      <c r="AF39" s="28">
        <v>1571.4491117845084</v>
      </c>
      <c r="AG39" s="28">
        <v>1571.5716320515971</v>
      </c>
      <c r="AH39" s="28">
        <v>1562.4627018611973</v>
      </c>
      <c r="AI39" s="28">
        <v>1551.9158149926434</v>
      </c>
      <c r="AJ39" s="28">
        <v>1544.8571695476082</v>
      </c>
      <c r="AK39" s="28">
        <v>1529.7127421415846</v>
      </c>
      <c r="AL39" s="28">
        <v>1518.2447068125298</v>
      </c>
      <c r="AM39" s="28">
        <v>1499.7759258510175</v>
      </c>
      <c r="AN39" s="28">
        <v>1479.6284163552516</v>
      </c>
      <c r="AO39" s="28">
        <v>1464.4259641978426</v>
      </c>
      <c r="AP39" s="28">
        <v>1441.3558636280318</v>
      </c>
      <c r="AQ39" s="28">
        <v>1196.8211402542183</v>
      </c>
      <c r="AR39" s="28">
        <v>1398.312486425845</v>
      </c>
      <c r="AS39" s="28">
        <v>1371.5831097362741</v>
      </c>
      <c r="AT39" s="28">
        <v>1349.9211444881787</v>
      </c>
      <c r="AU39" s="28">
        <v>1319.7785405912186</v>
      </c>
    </row>
    <row r="40" spans="2:47">
      <c r="B40" s="27" t="s">
        <v>442</v>
      </c>
      <c r="C40" s="28" t="s">
        <v>498</v>
      </c>
      <c r="D40" s="28">
        <v>0.1413347238412726</v>
      </c>
      <c r="E40" s="28">
        <v>0.83304144815491388</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row>
    <row r="41" spans="2:47">
      <c r="B41" s="27" t="s">
        <v>443</v>
      </c>
      <c r="C41" s="28" t="s">
        <v>498</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row>
    <row r="42" spans="2:47">
      <c r="B42" s="27" t="s">
        <v>444</v>
      </c>
      <c r="C42" s="28" t="s">
        <v>498</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A42" s="28">
        <v>0</v>
      </c>
      <c r="AB42" s="28">
        <v>0</v>
      </c>
      <c r="AC42" s="28">
        <v>0</v>
      </c>
      <c r="AD42" s="28">
        <v>0</v>
      </c>
      <c r="AE42" s="28">
        <v>0</v>
      </c>
      <c r="AF42" s="28">
        <v>0</v>
      </c>
      <c r="AG42" s="28">
        <v>0</v>
      </c>
      <c r="AH42" s="28">
        <v>0</v>
      </c>
      <c r="AI42" s="28">
        <v>0</v>
      </c>
      <c r="AJ42" s="28">
        <v>0</v>
      </c>
      <c r="AK42" s="28">
        <v>0</v>
      </c>
      <c r="AL42" s="28">
        <v>0</v>
      </c>
      <c r="AM42" s="28">
        <v>0</v>
      </c>
      <c r="AN42" s="28">
        <v>0</v>
      </c>
      <c r="AO42" s="28">
        <v>0</v>
      </c>
      <c r="AP42" s="28">
        <v>0</v>
      </c>
      <c r="AQ42" s="28">
        <v>0</v>
      </c>
      <c r="AR42" s="28">
        <v>0</v>
      </c>
      <c r="AS42" s="28">
        <v>0</v>
      </c>
      <c r="AT42" s="28">
        <v>0</v>
      </c>
      <c r="AU42" s="28">
        <v>0</v>
      </c>
    </row>
    <row r="43" spans="2:47">
      <c r="B43" s="27" t="s">
        <v>445</v>
      </c>
      <c r="C43" s="28" t="s">
        <v>498</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A43" s="28">
        <v>0</v>
      </c>
      <c r="AB43" s="28">
        <v>0</v>
      </c>
      <c r="AC43" s="28">
        <v>0</v>
      </c>
      <c r="AD43" s="28">
        <v>0</v>
      </c>
      <c r="AE43" s="28">
        <v>0</v>
      </c>
      <c r="AF43" s="28">
        <v>0</v>
      </c>
      <c r="AG43" s="28">
        <v>0</v>
      </c>
      <c r="AH43" s="28">
        <v>0</v>
      </c>
      <c r="AI43" s="28">
        <v>0</v>
      </c>
      <c r="AJ43" s="28">
        <v>0</v>
      </c>
      <c r="AK43" s="28">
        <v>0</v>
      </c>
      <c r="AL43" s="28">
        <v>0</v>
      </c>
      <c r="AM43" s="28">
        <v>0</v>
      </c>
      <c r="AN43" s="28">
        <v>0</v>
      </c>
      <c r="AO43" s="28">
        <v>0</v>
      </c>
      <c r="AP43" s="28">
        <v>0</v>
      </c>
      <c r="AQ43" s="28">
        <v>0</v>
      </c>
      <c r="AR43" s="28">
        <v>0</v>
      </c>
      <c r="AS43" s="28">
        <v>0</v>
      </c>
      <c r="AT43" s="28">
        <v>0</v>
      </c>
      <c r="AU43" s="28">
        <v>0</v>
      </c>
    </row>
    <row r="44" spans="2:47">
      <c r="B44" s="27" t="s">
        <v>446</v>
      </c>
      <c r="C44" s="28" t="s">
        <v>498</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A44" s="28">
        <v>0</v>
      </c>
      <c r="AB44" s="28">
        <v>0</v>
      </c>
      <c r="AC44" s="28">
        <v>0</v>
      </c>
      <c r="AD44" s="28">
        <v>0</v>
      </c>
      <c r="AE44" s="28">
        <v>0</v>
      </c>
      <c r="AF44" s="28">
        <v>0</v>
      </c>
      <c r="AG44" s="28">
        <v>0</v>
      </c>
      <c r="AH44" s="28">
        <v>0</v>
      </c>
      <c r="AI44" s="28">
        <v>0</v>
      </c>
      <c r="AJ44" s="28">
        <v>0</v>
      </c>
      <c r="AK44" s="28">
        <v>0</v>
      </c>
      <c r="AL44" s="28">
        <v>0</v>
      </c>
      <c r="AM44" s="28">
        <v>0</v>
      </c>
      <c r="AN44" s="28">
        <v>0</v>
      </c>
      <c r="AO44" s="28">
        <v>0</v>
      </c>
      <c r="AP44" s="28">
        <v>0</v>
      </c>
      <c r="AQ44" s="28">
        <v>0</v>
      </c>
      <c r="AR44" s="28">
        <v>0</v>
      </c>
      <c r="AS44" s="28">
        <v>0</v>
      </c>
      <c r="AT44" s="28">
        <v>0</v>
      </c>
      <c r="AU44" s="28">
        <v>0</v>
      </c>
    </row>
    <row r="45" spans="2:47" s="48" customFormat="1">
      <c r="B45" s="27" t="s">
        <v>501</v>
      </c>
      <c r="C45" s="30" t="s">
        <v>498</v>
      </c>
      <c r="D45" s="30">
        <f>SUM(D25:D44)</f>
        <v>63554.823314314875</v>
      </c>
      <c r="E45" s="30">
        <f t="shared" ref="E45:AU45" si="1">SUM(E25:E44)</f>
        <v>65488.020565144208</v>
      </c>
      <c r="F45" s="30">
        <f t="shared" si="1"/>
        <v>64459.414085915865</v>
      </c>
      <c r="G45" s="30">
        <f t="shared" si="1"/>
        <v>61224.645372462241</v>
      </c>
      <c r="H45" s="30">
        <f t="shared" si="1"/>
        <v>55496.772180030275</v>
      </c>
      <c r="I45" s="30">
        <f t="shared" si="1"/>
        <v>56133.469619876108</v>
      </c>
      <c r="J45" s="30">
        <f t="shared" si="1"/>
        <v>56025.527053166261</v>
      </c>
      <c r="K45" s="30">
        <f t="shared" si="1"/>
        <v>56163.975481696601</v>
      </c>
      <c r="L45" s="30">
        <f t="shared" si="1"/>
        <v>56160.199190257161</v>
      </c>
      <c r="M45" s="30">
        <f t="shared" si="1"/>
        <v>56236.942521887504</v>
      </c>
      <c r="N45" s="30">
        <f t="shared" si="1"/>
        <v>56115.250846528026</v>
      </c>
      <c r="O45" s="30">
        <f t="shared" si="1"/>
        <v>56201.779816859475</v>
      </c>
      <c r="P45" s="30">
        <f t="shared" si="1"/>
        <v>56023.745053843726</v>
      </c>
      <c r="Q45" s="30">
        <f t="shared" si="1"/>
        <v>55675.464321175823</v>
      </c>
      <c r="R45" s="30">
        <f t="shared" si="1"/>
        <v>55892.856536257234</v>
      </c>
      <c r="S45" s="30">
        <f t="shared" si="1"/>
        <v>56053.089789181729</v>
      </c>
      <c r="T45" s="30">
        <f t="shared" si="1"/>
        <v>56335.216252945269</v>
      </c>
      <c r="U45" s="30">
        <f t="shared" si="1"/>
        <v>56468.331115295157</v>
      </c>
      <c r="V45" s="30">
        <f t="shared" si="1"/>
        <v>56572.773437315984</v>
      </c>
      <c r="W45" s="30">
        <f t="shared" si="1"/>
        <v>56766.974333532278</v>
      </c>
      <c r="X45" s="30">
        <f t="shared" si="1"/>
        <v>56819.236938650218</v>
      </c>
      <c r="Y45" s="30">
        <f t="shared" si="1"/>
        <v>57011.223123835407</v>
      </c>
      <c r="Z45" s="30">
        <f t="shared" si="1"/>
        <v>57183.890927885586</v>
      </c>
      <c r="AA45" s="30">
        <f t="shared" si="1"/>
        <v>57045.840326520156</v>
      </c>
      <c r="AB45" s="30">
        <f t="shared" si="1"/>
        <v>57033.010518154013</v>
      </c>
      <c r="AC45" s="30">
        <f t="shared" si="1"/>
        <v>56991.25930066764</v>
      </c>
      <c r="AD45" s="30">
        <f t="shared" si="1"/>
        <v>57019.528666008817</v>
      </c>
      <c r="AE45" s="30">
        <f t="shared" si="1"/>
        <v>56893.369943353122</v>
      </c>
      <c r="AF45" s="30">
        <f t="shared" si="1"/>
        <v>56845.911458793147</v>
      </c>
      <c r="AG45" s="30">
        <f t="shared" si="1"/>
        <v>56776.18610072224</v>
      </c>
      <c r="AH45" s="30">
        <f t="shared" si="1"/>
        <v>56787.330347555573</v>
      </c>
      <c r="AI45" s="30">
        <f t="shared" si="1"/>
        <v>56819.634166650336</v>
      </c>
      <c r="AJ45" s="30">
        <f t="shared" si="1"/>
        <v>56626.900130944981</v>
      </c>
      <c r="AK45" s="30">
        <f t="shared" si="1"/>
        <v>56525.795234439458</v>
      </c>
      <c r="AL45" s="30">
        <f t="shared" si="1"/>
        <v>56303.474154070856</v>
      </c>
      <c r="AM45" s="30">
        <f t="shared" si="1"/>
        <v>56185.304019124284</v>
      </c>
      <c r="AN45" s="30">
        <f t="shared" si="1"/>
        <v>56093.21801468372</v>
      </c>
      <c r="AO45" s="30">
        <f t="shared" si="1"/>
        <v>55770.082086590934</v>
      </c>
      <c r="AP45" s="30">
        <f t="shared" si="1"/>
        <v>55684.656841098637</v>
      </c>
      <c r="AQ45" s="30">
        <f t="shared" si="1"/>
        <v>55254.886173252817</v>
      </c>
      <c r="AR45" s="30">
        <f t="shared" si="1"/>
        <v>55413.408499378522</v>
      </c>
      <c r="AS45" s="30">
        <f t="shared" si="1"/>
        <v>55251.33633238342</v>
      </c>
      <c r="AT45" s="30">
        <f t="shared" si="1"/>
        <v>54828.357505097978</v>
      </c>
      <c r="AU45" s="30">
        <f t="shared" si="1"/>
        <v>54626.256834609529</v>
      </c>
    </row>
    <row r="47" spans="2:47">
      <c r="B47" s="24" t="s">
        <v>503</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678</v>
      </c>
      <c r="C48" s="28" t="s">
        <v>498</v>
      </c>
      <c r="D48" s="28">
        <f>+D2-D25</f>
        <v>9.7402067071016063E-2</v>
      </c>
      <c r="E48" s="28">
        <f t="shared" ref="E48:AU48" si="2">+E2-E25</f>
        <v>-5.5865654814624577E-2</v>
      </c>
      <c r="F48" s="28">
        <f t="shared" si="2"/>
        <v>0.45427824019316176</v>
      </c>
      <c r="G48" s="28">
        <f t="shared" si="2"/>
        <v>-0.33164238580866368</v>
      </c>
      <c r="H48" s="28">
        <f t="shared" si="2"/>
        <v>-2.4786830057564657E-2</v>
      </c>
      <c r="I48" s="28">
        <f t="shared" si="2"/>
        <v>0.33349008202822006</v>
      </c>
      <c r="J48" s="28">
        <f t="shared" si="2"/>
        <v>8.2479313812655164E-2</v>
      </c>
      <c r="K48" s="28">
        <f t="shared" si="2"/>
        <v>-0.45239339871659467</v>
      </c>
      <c r="L48" s="28">
        <f t="shared" si="2"/>
        <v>2.2252696712203033</v>
      </c>
      <c r="M48" s="28">
        <f t="shared" si="2"/>
        <v>3.4531792713805771</v>
      </c>
      <c r="N48" s="28">
        <f t="shared" si="2"/>
        <v>5.2276066851518408</v>
      </c>
      <c r="O48" s="28">
        <f t="shared" si="2"/>
        <v>8.6850257784772111</v>
      </c>
      <c r="P48" s="28">
        <f t="shared" si="2"/>
        <v>25.734448456694736</v>
      </c>
      <c r="Q48" s="28">
        <f t="shared" si="2"/>
        <v>196.43524155528576</v>
      </c>
      <c r="R48" s="28">
        <f t="shared" si="2"/>
        <v>214.90109425266746</v>
      </c>
      <c r="S48" s="28">
        <f t="shared" si="2"/>
        <v>233.9014492756578</v>
      </c>
      <c r="T48" s="28">
        <f t="shared" si="2"/>
        <v>256.01492172534745</v>
      </c>
      <c r="U48" s="28">
        <f t="shared" si="2"/>
        <v>278.84435043598023</v>
      </c>
      <c r="V48" s="28">
        <f t="shared" si="2"/>
        <v>303.50544357175022</v>
      </c>
      <c r="W48" s="28">
        <f t="shared" si="2"/>
        <v>331.03719681096482</v>
      </c>
      <c r="X48" s="28">
        <f t="shared" si="2"/>
        <v>359.20055571903322</v>
      </c>
      <c r="Y48" s="28">
        <f t="shared" si="2"/>
        <v>390.78870936454769</v>
      </c>
      <c r="Z48" s="28">
        <f t="shared" si="2"/>
        <v>425.31732435785671</v>
      </c>
      <c r="AA48" s="28">
        <f t="shared" si="2"/>
        <v>460.63888678954027</v>
      </c>
      <c r="AB48" s="28">
        <f t="shared" si="2"/>
        <v>499.20444537710682</v>
      </c>
      <c r="AC48" s="28">
        <f t="shared" si="2"/>
        <v>538.72055005185393</v>
      </c>
      <c r="AD48" s="28">
        <f t="shared" si="2"/>
        <v>583.33897246562628</v>
      </c>
      <c r="AE48" s="28">
        <f t="shared" si="2"/>
        <v>632.25020957868401</v>
      </c>
      <c r="AF48" s="28">
        <f t="shared" si="2"/>
        <v>680.95930238136316</v>
      </c>
      <c r="AG48" s="28">
        <f t="shared" si="2"/>
        <v>736.58644241354705</v>
      </c>
      <c r="AH48" s="28">
        <f t="shared" si="2"/>
        <v>797.05459623708521</v>
      </c>
      <c r="AI48" s="28">
        <f t="shared" si="2"/>
        <v>860.20741917852683</v>
      </c>
      <c r="AJ48" s="28">
        <f t="shared" si="2"/>
        <v>922.46893537512369</v>
      </c>
      <c r="AK48" s="28">
        <f t="shared" si="2"/>
        <v>991.26557087714718</v>
      </c>
      <c r="AL48" s="28">
        <f t="shared" si="2"/>
        <v>1066.2240902681642</v>
      </c>
      <c r="AM48" s="28">
        <f t="shared" si="2"/>
        <v>1145.5665331852397</v>
      </c>
      <c r="AN48" s="28">
        <f t="shared" si="2"/>
        <v>1230.6249808636057</v>
      </c>
      <c r="AO48" s="28">
        <f t="shared" si="2"/>
        <v>1312.493140301327</v>
      </c>
      <c r="AP48" s="28">
        <f t="shared" si="2"/>
        <v>1406.5418780002419</v>
      </c>
      <c r="AQ48" s="28">
        <f t="shared" si="2"/>
        <v>1506.6388999975952</v>
      </c>
      <c r="AR48" s="28">
        <f t="shared" si="2"/>
        <v>1610.7506024153354</v>
      </c>
      <c r="AS48" s="28">
        <f t="shared" si="2"/>
        <v>1722.9671458128032</v>
      </c>
      <c r="AT48" s="28">
        <f t="shared" si="2"/>
        <v>1831.9878450279866</v>
      </c>
      <c r="AU48" s="28">
        <f t="shared" si="2"/>
        <v>1950.4667047031462</v>
      </c>
    </row>
    <row r="49" spans="2:47">
      <c r="B49" s="27" t="s">
        <v>430</v>
      </c>
      <c r="C49" s="28" t="s">
        <v>498</v>
      </c>
      <c r="D49" s="28">
        <f t="shared" ref="D49:AU54" si="3">+D3-D26</f>
        <v>-9.5073056102592091E-2</v>
      </c>
      <c r="E49" s="28">
        <f t="shared" si="3"/>
        <v>0.1485727130120722</v>
      </c>
      <c r="F49" s="28">
        <f t="shared" si="3"/>
        <v>0.11409261090875589</v>
      </c>
      <c r="G49" s="28">
        <f t="shared" si="3"/>
        <v>0.13186215794439704</v>
      </c>
      <c r="H49" s="28">
        <f t="shared" si="3"/>
        <v>-3.6091434280479007E-2</v>
      </c>
      <c r="I49" s="28">
        <f t="shared" si="3"/>
        <v>-0.49005653300628182</v>
      </c>
      <c r="J49" s="28">
        <f t="shared" si="3"/>
        <v>-0.29478291201303364</v>
      </c>
      <c r="K49" s="28">
        <f t="shared" si="3"/>
        <v>0.21785766173979937</v>
      </c>
      <c r="L49" s="28">
        <f t="shared" si="3"/>
        <v>0.33968774224558729</v>
      </c>
      <c r="M49" s="28">
        <f t="shared" si="3"/>
        <v>0.52821537697900567</v>
      </c>
      <c r="N49" s="28">
        <f t="shared" si="3"/>
        <v>1.0516005908448278</v>
      </c>
      <c r="O49" s="28">
        <f t="shared" si="3"/>
        <v>1.3766595713550487</v>
      </c>
      <c r="P49" s="28">
        <f t="shared" si="3"/>
        <v>7.9010223265509012</v>
      </c>
      <c r="Q49" s="28">
        <f t="shared" si="3"/>
        <v>79.919551947151376</v>
      </c>
      <c r="R49" s="28">
        <f t="shared" si="3"/>
        <v>85.997455122897918</v>
      </c>
      <c r="S49" s="28">
        <f t="shared" si="3"/>
        <v>92.317640305338045</v>
      </c>
      <c r="T49" s="28">
        <f t="shared" si="3"/>
        <v>99.26358958279252</v>
      </c>
      <c r="U49" s="28">
        <f t="shared" si="3"/>
        <v>106.83952234344042</v>
      </c>
      <c r="V49" s="28">
        <f t="shared" si="3"/>
        <v>115.01991582568053</v>
      </c>
      <c r="W49" s="28">
        <f t="shared" si="3"/>
        <v>124.17720493986371</v>
      </c>
      <c r="X49" s="28">
        <f t="shared" si="3"/>
        <v>132.98322095934827</v>
      </c>
      <c r="Y49" s="28">
        <f t="shared" si="3"/>
        <v>142.8115028422535</v>
      </c>
      <c r="Z49" s="28">
        <f t="shared" si="3"/>
        <v>152.92350854306414</v>
      </c>
      <c r="AA49" s="28">
        <f t="shared" si="3"/>
        <v>164.23179941773742</v>
      </c>
      <c r="AB49" s="28">
        <f t="shared" si="3"/>
        <v>176.34554284851083</v>
      </c>
      <c r="AC49" s="28">
        <f t="shared" si="3"/>
        <v>189.00448503738289</v>
      </c>
      <c r="AD49" s="28">
        <f t="shared" si="3"/>
        <v>202.47152330071731</v>
      </c>
      <c r="AE49" s="28">
        <f t="shared" si="3"/>
        <v>216.73825600524469</v>
      </c>
      <c r="AF49" s="28">
        <f t="shared" si="3"/>
        <v>232.5516583446024</v>
      </c>
      <c r="AG49" s="28">
        <f t="shared" si="3"/>
        <v>249.19660378448043</v>
      </c>
      <c r="AH49" s="28">
        <f t="shared" si="3"/>
        <v>266.81004707710008</v>
      </c>
      <c r="AI49" s="28">
        <f t="shared" si="3"/>
        <v>286.01170309698773</v>
      </c>
      <c r="AJ49" s="28">
        <f t="shared" si="3"/>
        <v>306.0170460147292</v>
      </c>
      <c r="AK49" s="28">
        <f t="shared" si="3"/>
        <v>327.49271459564579</v>
      </c>
      <c r="AL49" s="28">
        <f t="shared" si="3"/>
        <v>350.16110523625821</v>
      </c>
      <c r="AM49" s="28">
        <f t="shared" si="3"/>
        <v>373.89497277776036</v>
      </c>
      <c r="AN49" s="28">
        <f t="shared" si="3"/>
        <v>399.37392650115135</v>
      </c>
      <c r="AO49" s="28">
        <f t="shared" si="3"/>
        <v>424.94813443368184</v>
      </c>
      <c r="AP49" s="28">
        <f t="shared" si="3"/>
        <v>453.54494574077353</v>
      </c>
      <c r="AQ49" s="28">
        <f t="shared" si="3"/>
        <v>480.90405158446629</v>
      </c>
      <c r="AR49" s="28">
        <f t="shared" si="3"/>
        <v>513.08108525749412</v>
      </c>
      <c r="AS49" s="28">
        <f t="shared" si="3"/>
        <v>544.89278219575999</v>
      </c>
      <c r="AT49" s="28">
        <f t="shared" si="3"/>
        <v>577.75291965213046</v>
      </c>
      <c r="AU49" s="28">
        <f t="shared" si="3"/>
        <v>612.31145669731632</v>
      </c>
    </row>
    <row r="50" spans="2:47">
      <c r="B50" s="27" t="s">
        <v>679</v>
      </c>
      <c r="C50" s="28" t="s">
        <v>498</v>
      </c>
      <c r="D50" s="28">
        <f t="shared" si="3"/>
        <v>0</v>
      </c>
      <c r="E50" s="28">
        <f t="shared" si="3"/>
        <v>0</v>
      </c>
      <c r="F50" s="28">
        <f t="shared" si="3"/>
        <v>0</v>
      </c>
      <c r="G50" s="28">
        <f t="shared" si="3"/>
        <v>0</v>
      </c>
      <c r="H50" s="28">
        <f t="shared" si="3"/>
        <v>0</v>
      </c>
      <c r="I50" s="28">
        <f t="shared" si="3"/>
        <v>0</v>
      </c>
      <c r="J50" s="28">
        <f t="shared" si="3"/>
        <v>0</v>
      </c>
      <c r="K50" s="28">
        <f t="shared" si="3"/>
        <v>0</v>
      </c>
      <c r="L50" s="28">
        <f t="shared" si="3"/>
        <v>0</v>
      </c>
      <c r="M50" s="28">
        <f t="shared" si="3"/>
        <v>0</v>
      </c>
      <c r="N50" s="28">
        <f t="shared" si="3"/>
        <v>0</v>
      </c>
      <c r="O50" s="28">
        <f t="shared" si="3"/>
        <v>0</v>
      </c>
      <c r="P50" s="28">
        <f t="shared" si="3"/>
        <v>0</v>
      </c>
      <c r="Q50" s="28">
        <f t="shared" si="3"/>
        <v>0</v>
      </c>
      <c r="R50" s="28">
        <f t="shared" si="3"/>
        <v>0</v>
      </c>
      <c r="S50" s="28">
        <f t="shared" si="3"/>
        <v>0</v>
      </c>
      <c r="T50" s="28">
        <f t="shared" si="3"/>
        <v>0</v>
      </c>
      <c r="U50" s="28">
        <f t="shared" si="3"/>
        <v>0</v>
      </c>
      <c r="V50" s="28">
        <f t="shared" si="3"/>
        <v>0</v>
      </c>
      <c r="W50" s="28">
        <f t="shared" si="3"/>
        <v>0</v>
      </c>
      <c r="X50" s="28">
        <f t="shared" si="3"/>
        <v>0</v>
      </c>
      <c r="Y50" s="28">
        <f t="shared" si="3"/>
        <v>0</v>
      </c>
      <c r="Z50" s="28">
        <f t="shared" si="3"/>
        <v>0</v>
      </c>
      <c r="AA50" s="28">
        <f t="shared" si="3"/>
        <v>0</v>
      </c>
      <c r="AB50" s="28">
        <f t="shared" si="3"/>
        <v>0</v>
      </c>
      <c r="AC50" s="28">
        <f t="shared" si="3"/>
        <v>0</v>
      </c>
      <c r="AD50" s="28">
        <f t="shared" si="3"/>
        <v>0</v>
      </c>
      <c r="AE50" s="28">
        <f t="shared" si="3"/>
        <v>0</v>
      </c>
      <c r="AF50" s="28">
        <f t="shared" si="3"/>
        <v>0</v>
      </c>
      <c r="AG50" s="28">
        <f t="shared" si="3"/>
        <v>0</v>
      </c>
      <c r="AH50" s="28">
        <f t="shared" si="3"/>
        <v>0</v>
      </c>
      <c r="AI50" s="28">
        <f t="shared" si="3"/>
        <v>0</v>
      </c>
      <c r="AJ50" s="28">
        <f t="shared" si="3"/>
        <v>0</v>
      </c>
      <c r="AK50" s="28">
        <f t="shared" si="3"/>
        <v>0</v>
      </c>
      <c r="AL50" s="28">
        <f t="shared" si="3"/>
        <v>0</v>
      </c>
      <c r="AM50" s="28">
        <f t="shared" si="3"/>
        <v>0</v>
      </c>
      <c r="AN50" s="28">
        <f t="shared" si="3"/>
        <v>0</v>
      </c>
      <c r="AO50" s="28">
        <f t="shared" si="3"/>
        <v>0</v>
      </c>
      <c r="AP50" s="28">
        <f t="shared" si="3"/>
        <v>0</v>
      </c>
      <c r="AQ50" s="28">
        <f t="shared" si="3"/>
        <v>0</v>
      </c>
      <c r="AR50" s="28">
        <f t="shared" si="3"/>
        <v>0</v>
      </c>
      <c r="AS50" s="28">
        <f t="shared" si="3"/>
        <v>0</v>
      </c>
      <c r="AT50" s="28">
        <f t="shared" si="3"/>
        <v>0</v>
      </c>
      <c r="AU50" s="28">
        <f t="shared" si="3"/>
        <v>0</v>
      </c>
    </row>
    <row r="51" spans="2:47">
      <c r="B51" s="27" t="s">
        <v>397</v>
      </c>
      <c r="C51" s="28" t="s">
        <v>498</v>
      </c>
      <c r="D51" s="28">
        <f t="shared" si="3"/>
        <v>1.3486546534586807E-2</v>
      </c>
      <c r="E51" s="28">
        <f t="shared" si="3"/>
        <v>-5.8832486458754829E-2</v>
      </c>
      <c r="F51" s="28">
        <f t="shared" si="3"/>
        <v>0.32843030157386011</v>
      </c>
      <c r="G51" s="28">
        <f t="shared" si="3"/>
        <v>-0.20860141262783571</v>
      </c>
      <c r="H51" s="28">
        <f t="shared" si="3"/>
        <v>0.12148189299287893</v>
      </c>
      <c r="I51" s="28">
        <f t="shared" si="3"/>
        <v>0.34980932155635713</v>
      </c>
      <c r="J51" s="28">
        <f t="shared" si="3"/>
        <v>0.32051283808106135</v>
      </c>
      <c r="K51" s="28">
        <f t="shared" si="3"/>
        <v>-0.11760803657127639</v>
      </c>
      <c r="L51" s="28">
        <f t="shared" si="3"/>
        <v>0.45577611059346879</v>
      </c>
      <c r="M51" s="28">
        <f t="shared" si="3"/>
        <v>6.6015879145027156E-2</v>
      </c>
      <c r="N51" s="28">
        <f t="shared" si="3"/>
        <v>-0.21068217960078783</v>
      </c>
      <c r="O51" s="28">
        <f t="shared" si="3"/>
        <v>6.1093666706319993E-2</v>
      </c>
      <c r="P51" s="28">
        <f t="shared" si="3"/>
        <v>-9.3785289077239042E-2</v>
      </c>
      <c r="Q51" s="28">
        <f t="shared" si="3"/>
        <v>0.58889889133262585</v>
      </c>
      <c r="R51" s="28">
        <f t="shared" si="3"/>
        <v>0.99336813210662456</v>
      </c>
      <c r="S51" s="28">
        <f t="shared" si="3"/>
        <v>0.92676776600946198</v>
      </c>
      <c r="T51" s="28">
        <f t="shared" si="3"/>
        <v>1.4089663283628795</v>
      </c>
      <c r="U51" s="28">
        <f t="shared" si="3"/>
        <v>1.4682045790777707</v>
      </c>
      <c r="V51" s="28">
        <f t="shared" si="3"/>
        <v>1.9736085396806331</v>
      </c>
      <c r="W51" s="28">
        <f t="shared" si="3"/>
        <v>1.587301003264237</v>
      </c>
      <c r="X51" s="28">
        <f t="shared" si="3"/>
        <v>1.6564839800089359</v>
      </c>
      <c r="Y51" s="28">
        <f t="shared" si="3"/>
        <v>2.3143734690659272</v>
      </c>
      <c r="Z51" s="28">
        <f t="shared" si="3"/>
        <v>2.0410550000986021</v>
      </c>
      <c r="AA51" s="28">
        <f t="shared" si="3"/>
        <v>2.2782601829801763</v>
      </c>
      <c r="AB51" s="28">
        <f t="shared" si="3"/>
        <v>3.0491272308727559</v>
      </c>
      <c r="AC51" s="28">
        <f t="shared" si="3"/>
        <v>2.3613135761201036</v>
      </c>
      <c r="AD51" s="28">
        <f t="shared" si="3"/>
        <v>3.2044962349485857</v>
      </c>
      <c r="AE51" s="28">
        <f t="shared" si="3"/>
        <v>3.1126972945207783</v>
      </c>
      <c r="AF51" s="28">
        <f t="shared" si="3"/>
        <v>3.6149853502257869</v>
      </c>
      <c r="AG51" s="28">
        <f t="shared" si="3"/>
        <v>3.6239596609664986</v>
      </c>
      <c r="AH51" s="28">
        <f t="shared" si="3"/>
        <v>4.6349390330981421</v>
      </c>
      <c r="AI51" s="28">
        <f t="shared" si="3"/>
        <v>4.6986848710867122</v>
      </c>
      <c r="AJ51" s="28">
        <f t="shared" si="3"/>
        <v>4.3863781378774434</v>
      </c>
      <c r="AK51" s="28">
        <f t="shared" si="3"/>
        <v>5.5824926950834879</v>
      </c>
      <c r="AL51" s="28">
        <f t="shared" si="3"/>
        <v>5.8189218875150956</v>
      </c>
      <c r="AM51" s="28">
        <f t="shared" si="3"/>
        <v>6.0369767304194895</v>
      </c>
      <c r="AN51" s="28">
        <f t="shared" si="3"/>
        <v>6.3539356262259759</v>
      </c>
      <c r="AO51" s="28">
        <f t="shared" si="3"/>
        <v>7.2572769848242658</v>
      </c>
      <c r="AP51" s="28">
        <f t="shared" si="3"/>
        <v>7.5494975075982467</v>
      </c>
      <c r="AQ51" s="28">
        <f t="shared" si="3"/>
        <v>7.9836101035340192</v>
      </c>
      <c r="AR51" s="28">
        <f t="shared" si="3"/>
        <v>8.4120842387798476</v>
      </c>
      <c r="AS51" s="28">
        <f t="shared" si="3"/>
        <v>8.8082761090475792</v>
      </c>
      <c r="AT51" s="28">
        <f t="shared" si="3"/>
        <v>9.7787644410596748</v>
      </c>
      <c r="AU51" s="28">
        <f t="shared" si="3"/>
        <v>10.308388776840701</v>
      </c>
    </row>
    <row r="52" spans="2:47">
      <c r="B52" s="27" t="s">
        <v>432</v>
      </c>
      <c r="C52" s="28" t="s">
        <v>498</v>
      </c>
      <c r="D52" s="28">
        <f t="shared" si="3"/>
        <v>-6.4675160504521045E-2</v>
      </c>
      <c r="E52" s="28">
        <f t="shared" si="3"/>
        <v>-0.44548503451915167</v>
      </c>
      <c r="F52" s="28">
        <f t="shared" si="3"/>
        <v>4.5559853765553271E-3</v>
      </c>
      <c r="G52" s="28">
        <f t="shared" si="3"/>
        <v>0.18238900222058874</v>
      </c>
      <c r="H52" s="28">
        <f t="shared" si="3"/>
        <v>-0.37552660929486592</v>
      </c>
      <c r="I52" s="28">
        <f t="shared" si="3"/>
        <v>0.304443204580366</v>
      </c>
      <c r="J52" s="28">
        <f t="shared" si="3"/>
        <v>0.1469293098534763</v>
      </c>
      <c r="K52" s="28">
        <f t="shared" si="3"/>
        <v>-8.9545727095355687E-2</v>
      </c>
      <c r="L52" s="28">
        <f t="shared" si="3"/>
        <v>7.0424729949991161E-2</v>
      </c>
      <c r="M52" s="28">
        <f t="shared" si="3"/>
        <v>0.22819686800357886</v>
      </c>
      <c r="N52" s="28">
        <f t="shared" si="3"/>
        <v>0.83605021123912593</v>
      </c>
      <c r="O52" s="28">
        <f t="shared" si="3"/>
        <v>1.6395213801542923</v>
      </c>
      <c r="P52" s="28">
        <f t="shared" si="3"/>
        <v>8.8183165304371869</v>
      </c>
      <c r="Q52" s="28">
        <f t="shared" si="3"/>
        <v>98.958247232775193</v>
      </c>
      <c r="R52" s="28">
        <f t="shared" si="3"/>
        <v>109.04167322649437</v>
      </c>
      <c r="S52" s="28">
        <f t="shared" si="3"/>
        <v>117.92180915515155</v>
      </c>
      <c r="T52" s="28">
        <f t="shared" si="3"/>
        <v>130.46555766428764</v>
      </c>
      <c r="U52" s="28">
        <f t="shared" si="3"/>
        <v>141.52999226657903</v>
      </c>
      <c r="V52" s="28">
        <f t="shared" si="3"/>
        <v>155.21535713765888</v>
      </c>
      <c r="W52" s="28">
        <f t="shared" si="3"/>
        <v>169.73456038040922</v>
      </c>
      <c r="X52" s="28">
        <f t="shared" si="3"/>
        <v>184.21334188405672</v>
      </c>
      <c r="Y52" s="28">
        <f t="shared" si="3"/>
        <v>201.62344481344053</v>
      </c>
      <c r="Z52" s="28">
        <f t="shared" si="3"/>
        <v>220.82713475181436</v>
      </c>
      <c r="AA52" s="28">
        <f t="shared" si="3"/>
        <v>237.77850238278188</v>
      </c>
      <c r="AB52" s="28">
        <f t="shared" si="3"/>
        <v>259.08900170207335</v>
      </c>
      <c r="AC52" s="28">
        <f t="shared" si="3"/>
        <v>279.7882300245501</v>
      </c>
      <c r="AD52" s="28">
        <f t="shared" si="3"/>
        <v>304.34323274519056</v>
      </c>
      <c r="AE52" s="28">
        <f t="shared" si="3"/>
        <v>330.29624118137144</v>
      </c>
      <c r="AF52" s="28">
        <f t="shared" si="3"/>
        <v>355.18194244753158</v>
      </c>
      <c r="AG52" s="28">
        <f t="shared" si="3"/>
        <v>386.1358822165098</v>
      </c>
      <c r="AH52" s="28">
        <f t="shared" si="3"/>
        <v>418.61613086477155</v>
      </c>
      <c r="AI52" s="28">
        <f t="shared" si="3"/>
        <v>452.60382652363251</v>
      </c>
      <c r="AJ52" s="28">
        <f t="shared" si="3"/>
        <v>484.12384337429148</v>
      </c>
      <c r="AK52" s="28">
        <f t="shared" si="3"/>
        <v>521.53941278857792</v>
      </c>
      <c r="AL52" s="28">
        <f t="shared" si="3"/>
        <v>563.27513569953453</v>
      </c>
      <c r="AM52" s="28">
        <f t="shared" si="3"/>
        <v>606.4136511443553</v>
      </c>
      <c r="AN52" s="28">
        <f t="shared" si="3"/>
        <v>652.33501632327534</v>
      </c>
      <c r="AO52" s="28">
        <f t="shared" si="3"/>
        <v>693.44039587514499</v>
      </c>
      <c r="AP52" s="28">
        <f t="shared" si="3"/>
        <v>745.44205731829879</v>
      </c>
      <c r="AQ52" s="28">
        <f t="shared" si="3"/>
        <v>800.18531630987536</v>
      </c>
      <c r="AR52" s="28">
        <f t="shared" si="3"/>
        <v>858.60146333654575</v>
      </c>
      <c r="AS52" s="28">
        <f t="shared" si="3"/>
        <v>918.82947639825261</v>
      </c>
      <c r="AT52" s="28">
        <f t="shared" si="3"/>
        <v>971.98467636674559</v>
      </c>
      <c r="AU52" s="28">
        <f t="shared" si="3"/>
        <v>1038.682047084159</v>
      </c>
    </row>
    <row r="53" spans="2:47">
      <c r="B53" s="27" t="s">
        <v>385</v>
      </c>
      <c r="C53" s="28" t="s">
        <v>498</v>
      </c>
      <c r="D53" s="28">
        <f t="shared" si="3"/>
        <v>0.20696925583615666</v>
      </c>
      <c r="E53" s="28">
        <f t="shared" si="3"/>
        <v>3.0569822800316615E-2</v>
      </c>
      <c r="F53" s="28">
        <f t="shared" si="3"/>
        <v>-0.16427460029444774</v>
      </c>
      <c r="G53" s="28">
        <f t="shared" si="3"/>
        <v>8.2030696648871526E-2</v>
      </c>
      <c r="H53" s="28">
        <f t="shared" si="3"/>
        <v>-0.18542605194670614</v>
      </c>
      <c r="I53" s="28">
        <f t="shared" si="3"/>
        <v>0.47774838110854034</v>
      </c>
      <c r="J53" s="28">
        <f t="shared" si="3"/>
        <v>6.8110112690192182E-2</v>
      </c>
      <c r="K53" s="28">
        <f t="shared" si="3"/>
        <v>-3.1776990817888873E-2</v>
      </c>
      <c r="L53" s="28">
        <f t="shared" si="3"/>
        <v>-0.15244386790436693</v>
      </c>
      <c r="M53" s="28">
        <f t="shared" si="3"/>
        <v>-0.24520572152687237</v>
      </c>
      <c r="N53" s="28">
        <f t="shared" si="3"/>
        <v>-9.4111922298907302E-3</v>
      </c>
      <c r="O53" s="28">
        <f t="shared" si="3"/>
        <v>0.7928371335947304</v>
      </c>
      <c r="P53" s="28">
        <f t="shared" si="3"/>
        <v>3.1625513982180564</v>
      </c>
      <c r="Q53" s="28">
        <f t="shared" si="3"/>
        <v>26.778176917847304</v>
      </c>
      <c r="R53" s="28">
        <f t="shared" si="3"/>
        <v>28.621231784363772</v>
      </c>
      <c r="S53" s="28">
        <f t="shared" si="3"/>
        <v>31.587492567476147</v>
      </c>
      <c r="T53" s="28">
        <f t="shared" si="3"/>
        <v>34.093204232878634</v>
      </c>
      <c r="U53" s="28">
        <f t="shared" si="3"/>
        <v>36.530594926367485</v>
      </c>
      <c r="V53" s="28">
        <f t="shared" si="3"/>
        <v>39.506804237680626</v>
      </c>
      <c r="W53" s="28">
        <f t="shared" si="3"/>
        <v>43.189962080916303</v>
      </c>
      <c r="X53" s="28">
        <f t="shared" si="3"/>
        <v>46.326822812774481</v>
      </c>
      <c r="Y53" s="28">
        <f t="shared" si="3"/>
        <v>50.426916427175456</v>
      </c>
      <c r="Z53" s="28">
        <f t="shared" si="3"/>
        <v>54.910546788822103</v>
      </c>
      <c r="AA53" s="28">
        <f t="shared" si="3"/>
        <v>58.273071516385244</v>
      </c>
      <c r="AB53" s="28">
        <f t="shared" si="3"/>
        <v>63.325857100164285</v>
      </c>
      <c r="AC53" s="28">
        <f t="shared" si="3"/>
        <v>68.589092384423566</v>
      </c>
      <c r="AD53" s="28">
        <f t="shared" si="3"/>
        <v>73.20870973145793</v>
      </c>
      <c r="AE53" s="28">
        <f t="shared" si="3"/>
        <v>79.594652248742932</v>
      </c>
      <c r="AF53" s="28">
        <f t="shared" si="3"/>
        <v>84.597602934965835</v>
      </c>
      <c r="AG53" s="28">
        <f t="shared" si="3"/>
        <v>91.593741228469298</v>
      </c>
      <c r="AH53" s="28">
        <f t="shared" si="3"/>
        <v>98.239704396390152</v>
      </c>
      <c r="AI53" s="28">
        <f t="shared" si="3"/>
        <v>105.86295328932829</v>
      </c>
      <c r="AJ53" s="28">
        <f t="shared" si="3"/>
        <v>114.15063766298044</v>
      </c>
      <c r="AK53" s="28">
        <f t="shared" si="3"/>
        <v>122.08944733421231</v>
      </c>
      <c r="AL53" s="28">
        <f t="shared" si="3"/>
        <v>130.80944726862072</v>
      </c>
      <c r="AM53" s="28">
        <f t="shared" si="3"/>
        <v>140.49573565128958</v>
      </c>
      <c r="AN53" s="28">
        <f t="shared" si="3"/>
        <v>150.24637541454649</v>
      </c>
      <c r="AO53" s="28">
        <f t="shared" si="3"/>
        <v>159.57720562843679</v>
      </c>
      <c r="AP53" s="28">
        <f t="shared" si="3"/>
        <v>170.94428378947487</v>
      </c>
      <c r="AQ53" s="28">
        <f t="shared" si="3"/>
        <v>182.30325440943489</v>
      </c>
      <c r="AR53" s="28">
        <f t="shared" si="3"/>
        <v>195.27180290099204</v>
      </c>
      <c r="AS53" s="28">
        <f t="shared" si="3"/>
        <v>207.66051025136767</v>
      </c>
      <c r="AT53" s="28">
        <f t="shared" si="3"/>
        <v>219.85237925533147</v>
      </c>
      <c r="AU53" s="28">
        <f t="shared" si="3"/>
        <v>233.92099099982079</v>
      </c>
    </row>
    <row r="54" spans="2:47">
      <c r="B54" s="27" t="s">
        <v>434</v>
      </c>
      <c r="C54" s="28" t="s">
        <v>498</v>
      </c>
      <c r="D54" s="28">
        <f t="shared" si="3"/>
        <v>-5.5924522500390594E-2</v>
      </c>
      <c r="E54" s="28">
        <f t="shared" si="3"/>
        <v>0.35960034442359756</v>
      </c>
      <c r="F54" s="28">
        <f t="shared" si="3"/>
        <v>-0.18997932115235017</v>
      </c>
      <c r="G54" s="28">
        <f t="shared" si="3"/>
        <v>-2.605791890709952E-2</v>
      </c>
      <c r="H54" s="28">
        <f t="shared" si="3"/>
        <v>0.13182181931733794</v>
      </c>
      <c r="I54" s="28">
        <f t="shared" si="3"/>
        <v>7.8614586867843173E-2</v>
      </c>
      <c r="J54" s="28">
        <f t="shared" si="3"/>
        <v>-0.24970580181343394</v>
      </c>
      <c r="K54" s="28">
        <f t="shared" si="3"/>
        <v>0.32257734944505501</v>
      </c>
      <c r="L54" s="28">
        <f t="shared" si="3"/>
        <v>1.6157216128585787</v>
      </c>
      <c r="M54" s="28">
        <f t="shared" si="3"/>
        <v>2.8441296265718847</v>
      </c>
      <c r="N54" s="28">
        <f t="shared" si="3"/>
        <v>3.3755372727700887</v>
      </c>
      <c r="O54" s="28">
        <f t="shared" si="3"/>
        <v>6.2853809035286758</v>
      </c>
      <c r="P54" s="28">
        <f t="shared" si="3"/>
        <v>24.450780100380143</v>
      </c>
      <c r="Q54" s="28">
        <f t="shared" si="3"/>
        <v>215.98347937979452</v>
      </c>
      <c r="R54" s="28">
        <f t="shared" si="3"/>
        <v>235.38876746362348</v>
      </c>
      <c r="S54" s="28">
        <f t="shared" si="3"/>
        <v>255.47311633226127</v>
      </c>
      <c r="T54" s="28">
        <f t="shared" si="3"/>
        <v>279.35688674075118</v>
      </c>
      <c r="U54" s="28">
        <f t="shared" si="3"/>
        <v>302.31332160856164</v>
      </c>
      <c r="V54" s="28">
        <f t="shared" si="3"/>
        <v>329.28243806839055</v>
      </c>
      <c r="W54" s="28">
        <f t="shared" si="3"/>
        <v>359.53892001612076</v>
      </c>
      <c r="X54" s="28">
        <f t="shared" si="3"/>
        <v>387.93738571485665</v>
      </c>
      <c r="Y54" s="28">
        <f t="shared" si="3"/>
        <v>423.04678498712656</v>
      </c>
      <c r="Z54" s="28">
        <f t="shared" si="3"/>
        <v>458.95204466989799</v>
      </c>
      <c r="AA54" s="28">
        <f t="shared" si="3"/>
        <v>496.61496940737925</v>
      </c>
      <c r="AB54" s="28">
        <f t="shared" si="3"/>
        <v>537.59717592598008</v>
      </c>
      <c r="AC54" s="28">
        <f t="shared" si="3"/>
        <v>579.22123716664646</v>
      </c>
      <c r="AD54" s="28">
        <f t="shared" si="3"/>
        <v>626.48218275846102</v>
      </c>
      <c r="AE54" s="28">
        <f t="shared" si="3"/>
        <v>678.95948655191842</v>
      </c>
      <c r="AF54" s="28">
        <f t="shared" si="3"/>
        <v>728.60562446618678</v>
      </c>
      <c r="AG54" s="28">
        <f t="shared" si="3"/>
        <v>787.24361435759874</v>
      </c>
      <c r="AH54" s="28">
        <f t="shared" si="3"/>
        <v>852.03489624429221</v>
      </c>
      <c r="AI54" s="28">
        <f t="shared" si="3"/>
        <v>919.65116770204713</v>
      </c>
      <c r="AJ54" s="28">
        <f t="shared" si="3"/>
        <v>983.2815423206448</v>
      </c>
      <c r="AK54" s="28">
        <f t="shared" si="3"/>
        <v>1057.1313494251181</v>
      </c>
      <c r="AL54" s="28">
        <f t="shared" si="3"/>
        <v>1138.0327625413256</v>
      </c>
      <c r="AM54" s="28">
        <f t="shared" ref="AM54:AU54" si="4">+AM8-AM31</f>
        <v>1221.2240468227728</v>
      </c>
      <c r="AN54" s="28">
        <f t="shared" si="4"/>
        <v>1312.2620797127702</v>
      </c>
      <c r="AO54" s="28">
        <f t="shared" si="4"/>
        <v>1394.3942510557326</v>
      </c>
      <c r="AP54" s="28">
        <f t="shared" si="4"/>
        <v>1496.8188104132805</v>
      </c>
      <c r="AQ54" s="28">
        <f t="shared" si="4"/>
        <v>1601.0096790361331</v>
      </c>
      <c r="AR54" s="28">
        <f t="shared" si="4"/>
        <v>1714.2097023391598</v>
      </c>
      <c r="AS54" s="28">
        <f t="shared" si="4"/>
        <v>1833.0163692954357</v>
      </c>
      <c r="AT54" s="28">
        <f t="shared" si="4"/>
        <v>1940.1569745853421</v>
      </c>
      <c r="AU54" s="28">
        <f t="shared" si="4"/>
        <v>2066.5476550831681</v>
      </c>
    </row>
    <row r="55" spans="2:47">
      <c r="B55" s="27" t="s">
        <v>435</v>
      </c>
      <c r="C55" s="28" t="s">
        <v>498</v>
      </c>
      <c r="D55" s="28">
        <f t="shared" ref="D55:AU60" si="5">+D9-D32</f>
        <v>0.25441579452296992</v>
      </c>
      <c r="E55" s="28">
        <f t="shared" si="5"/>
        <v>-0.26156726577050904</v>
      </c>
      <c r="F55" s="28">
        <f t="shared" si="5"/>
        <v>-0.40233855545602637</v>
      </c>
      <c r="G55" s="28">
        <f t="shared" si="5"/>
        <v>-0.47517673495758572</v>
      </c>
      <c r="H55" s="28">
        <f t="shared" si="5"/>
        <v>-2.8035781774974566E-2</v>
      </c>
      <c r="I55" s="28">
        <f t="shared" si="5"/>
        <v>0.10105774411204038</v>
      </c>
      <c r="J55" s="28">
        <f t="shared" si="5"/>
        <v>-7.0688458837139478E-2</v>
      </c>
      <c r="K55" s="28">
        <f t="shared" si="5"/>
        <v>0.46524665558763445</v>
      </c>
      <c r="L55" s="28">
        <f t="shared" si="5"/>
        <v>-0.23468844968954272</v>
      </c>
      <c r="M55" s="28">
        <f t="shared" si="5"/>
        <v>-0.15800711030442471</v>
      </c>
      <c r="N55" s="28">
        <f t="shared" si="5"/>
        <v>-0.26013700150747354</v>
      </c>
      <c r="O55" s="28">
        <f t="shared" si="5"/>
        <v>0.40534047324990752</v>
      </c>
      <c r="P55" s="28">
        <f t="shared" si="5"/>
        <v>1.6513904166677094</v>
      </c>
      <c r="Q55" s="28">
        <f t="shared" si="5"/>
        <v>21.799794823195043</v>
      </c>
      <c r="R55" s="28">
        <f t="shared" si="5"/>
        <v>23.897230747003164</v>
      </c>
      <c r="S55" s="28">
        <f t="shared" si="5"/>
        <v>25.325969786484279</v>
      </c>
      <c r="T55" s="28">
        <f t="shared" si="5"/>
        <v>26.526231369950324</v>
      </c>
      <c r="U55" s="28">
        <f t="shared" si="5"/>
        <v>28.970225437590443</v>
      </c>
      <c r="V55" s="28">
        <f t="shared" si="5"/>
        <v>30.308073712574696</v>
      </c>
      <c r="W55" s="28">
        <f t="shared" si="5"/>
        <v>32.851300384335559</v>
      </c>
      <c r="X55" s="28">
        <f t="shared" si="5"/>
        <v>35.533855772311654</v>
      </c>
      <c r="Y55" s="28">
        <f t="shared" si="5"/>
        <v>37.125644248411618</v>
      </c>
      <c r="Z55" s="28">
        <f t="shared" si="5"/>
        <v>39.952986495488176</v>
      </c>
      <c r="AA55" s="28">
        <f t="shared" si="5"/>
        <v>42.940330046477698</v>
      </c>
      <c r="AB55" s="28">
        <f t="shared" si="5"/>
        <v>45.993010551929729</v>
      </c>
      <c r="AC55" s="28">
        <f t="shared" si="5"/>
        <v>49.226643304099866</v>
      </c>
      <c r="AD55" s="28">
        <f t="shared" si="5"/>
        <v>52.524893232056399</v>
      </c>
      <c r="AE55" s="28">
        <f t="shared" si="5"/>
        <v>55.831730584950833</v>
      </c>
      <c r="AF55" s="28">
        <f t="shared" si="5"/>
        <v>59.77615028145101</v>
      </c>
      <c r="AG55" s="28">
        <f t="shared" si="5"/>
        <v>63.604975908744052</v>
      </c>
      <c r="AH55" s="28">
        <f t="shared" si="5"/>
        <v>67.784279484962383</v>
      </c>
      <c r="AI55" s="28">
        <f t="shared" si="5"/>
        <v>72.18756220413286</v>
      </c>
      <c r="AJ55" s="28">
        <f t="shared" si="5"/>
        <v>77.012746032700136</v>
      </c>
      <c r="AK55" s="28">
        <f t="shared" si="5"/>
        <v>81.733554225125317</v>
      </c>
      <c r="AL55" s="28">
        <f t="shared" si="5"/>
        <v>87.8301261719634</v>
      </c>
      <c r="AM55" s="28">
        <f t="shared" si="5"/>
        <v>93.144719055301948</v>
      </c>
      <c r="AN55" s="28">
        <f t="shared" si="5"/>
        <v>98.692808675594961</v>
      </c>
      <c r="AO55" s="28">
        <f t="shared" si="5"/>
        <v>104.6506422517229</v>
      </c>
      <c r="AP55" s="28">
        <f t="shared" si="5"/>
        <v>110.63706450495181</v>
      </c>
      <c r="AQ55" s="28">
        <f t="shared" si="5"/>
        <v>113.87555730507336</v>
      </c>
      <c r="AR55" s="28">
        <f t="shared" si="5"/>
        <v>124.39569947205121</v>
      </c>
      <c r="AS55" s="28">
        <f t="shared" si="5"/>
        <v>131.00903496103757</v>
      </c>
      <c r="AT55" s="28">
        <f t="shared" si="5"/>
        <v>137.98111753340498</v>
      </c>
      <c r="AU55" s="28">
        <f t="shared" si="5"/>
        <v>146.08868136932358</v>
      </c>
    </row>
    <row r="56" spans="2:47">
      <c r="B56" s="27" t="s">
        <v>680</v>
      </c>
      <c r="C56" s="28" t="s">
        <v>498</v>
      </c>
      <c r="D56" s="28">
        <f t="shared" si="5"/>
        <v>0.30460173155370285</v>
      </c>
      <c r="E56" s="28">
        <f t="shared" si="5"/>
        <v>3.7312747379473876E-2</v>
      </c>
      <c r="F56" s="28">
        <f t="shared" si="5"/>
        <v>1.8147647911973763E-2</v>
      </c>
      <c r="G56" s="28">
        <f t="shared" si="5"/>
        <v>0.29559698916273192</v>
      </c>
      <c r="H56" s="28">
        <f t="shared" si="5"/>
        <v>0.39640754950778501</v>
      </c>
      <c r="I56" s="28">
        <f t="shared" si="5"/>
        <v>-0.43731086681509623</v>
      </c>
      <c r="J56" s="28">
        <f t="shared" si="5"/>
        <v>0.42603338174376404</v>
      </c>
      <c r="K56" s="28">
        <f t="shared" si="5"/>
        <v>-0.21381580397974176</v>
      </c>
      <c r="L56" s="28">
        <f t="shared" si="5"/>
        <v>-0.4187146745971404</v>
      </c>
      <c r="M56" s="28">
        <f t="shared" si="5"/>
        <v>0.48354928713888512</v>
      </c>
      <c r="N56" s="28">
        <f t="shared" si="5"/>
        <v>0.46448494911237503</v>
      </c>
      <c r="O56" s="28">
        <f t="shared" si="5"/>
        <v>2.8088016251422232</v>
      </c>
      <c r="P56" s="28">
        <f t="shared" si="5"/>
        <v>31.118936038930769</v>
      </c>
      <c r="Q56" s="28">
        <f t="shared" si="5"/>
        <v>347.1221857419423</v>
      </c>
      <c r="R56" s="28">
        <f t="shared" si="5"/>
        <v>374.67778618670491</v>
      </c>
      <c r="S56" s="28">
        <f t="shared" si="5"/>
        <v>403.82523562518327</v>
      </c>
      <c r="T56" s="28">
        <f t="shared" si="5"/>
        <v>434.59514355785177</v>
      </c>
      <c r="U56" s="28">
        <f t="shared" si="5"/>
        <v>467.73351877989262</v>
      </c>
      <c r="V56" s="28">
        <f t="shared" si="5"/>
        <v>503.6059796948939</v>
      </c>
      <c r="W56" s="28">
        <f t="shared" si="5"/>
        <v>541.48463482824081</v>
      </c>
      <c r="X56" s="28">
        <f t="shared" si="5"/>
        <v>583.04959060052533</v>
      </c>
      <c r="Y56" s="28">
        <f t="shared" si="5"/>
        <v>625.78309966812958</v>
      </c>
      <c r="Z56" s="28">
        <f t="shared" si="5"/>
        <v>672.9323052015061</v>
      </c>
      <c r="AA56" s="28">
        <f t="shared" si="5"/>
        <v>721.89389625174408</v>
      </c>
      <c r="AB56" s="28">
        <f t="shared" si="5"/>
        <v>773.99025209936372</v>
      </c>
      <c r="AC56" s="28">
        <f t="shared" si="5"/>
        <v>830.7732850408629</v>
      </c>
      <c r="AD56" s="28">
        <f t="shared" si="5"/>
        <v>890.60043356846472</v>
      </c>
      <c r="AE56" s="28">
        <f t="shared" si="5"/>
        <v>952.09122330726495</v>
      </c>
      <c r="AF56" s="28">
        <f t="shared" si="5"/>
        <v>1023.1603011097122</v>
      </c>
      <c r="AG56" s="28">
        <f t="shared" si="5"/>
        <v>1097.5478088349901</v>
      </c>
      <c r="AH56" s="28">
        <f t="shared" si="5"/>
        <v>1176.1382242603158</v>
      </c>
      <c r="AI56" s="28">
        <f t="shared" si="5"/>
        <v>1260.3200900966403</v>
      </c>
      <c r="AJ56" s="28">
        <f t="shared" si="5"/>
        <v>1349.9696503575778</v>
      </c>
      <c r="AK56" s="28">
        <f t="shared" si="5"/>
        <v>1442.1766702668156</v>
      </c>
      <c r="AL56" s="28">
        <f t="shared" si="5"/>
        <v>1540.931006291421</v>
      </c>
      <c r="AM56" s="28">
        <f t="shared" si="5"/>
        <v>1643.8254448443513</v>
      </c>
      <c r="AN56" s="28">
        <f t="shared" si="5"/>
        <v>1754.7753518512818</v>
      </c>
      <c r="AO56" s="28">
        <f t="shared" si="5"/>
        <v>1868.912254442148</v>
      </c>
      <c r="AP56" s="28">
        <f t="shared" si="5"/>
        <v>1989.0492948576066</v>
      </c>
      <c r="AQ56" s="28">
        <f t="shared" si="5"/>
        <v>2115.3781365385876</v>
      </c>
      <c r="AR56" s="28">
        <f t="shared" si="5"/>
        <v>2248.9471030342957</v>
      </c>
      <c r="AS56" s="28">
        <f t="shared" si="5"/>
        <v>2387.3380397123456</v>
      </c>
      <c r="AT56" s="28">
        <f t="shared" si="5"/>
        <v>2529.5949692537752</v>
      </c>
      <c r="AU56" s="28">
        <f t="shared" si="5"/>
        <v>2677.783297708419</v>
      </c>
    </row>
    <row r="57" spans="2:47">
      <c r="B57" s="27" t="s">
        <v>437</v>
      </c>
      <c r="C57" s="28" t="s">
        <v>498</v>
      </c>
      <c r="D57" s="28">
        <f t="shared" si="5"/>
        <v>0</v>
      </c>
      <c r="E57" s="28">
        <f t="shared" si="5"/>
        <v>-0.31254516940811783</v>
      </c>
      <c r="F57" s="28">
        <f t="shared" si="5"/>
        <v>0.33126474749735557</v>
      </c>
      <c r="G57" s="28">
        <f t="shared" si="5"/>
        <v>0.11435045334852045</v>
      </c>
      <c r="H57" s="28">
        <f t="shared" si="5"/>
        <v>0</v>
      </c>
      <c r="I57" s="28">
        <f t="shared" si="5"/>
        <v>0</v>
      </c>
      <c r="J57" s="28">
        <f t="shared" si="5"/>
        <v>0</v>
      </c>
      <c r="K57" s="28">
        <f t="shared" si="5"/>
        <v>0</v>
      </c>
      <c r="L57" s="28">
        <f t="shared" si="5"/>
        <v>0</v>
      </c>
      <c r="M57" s="28">
        <f t="shared" si="5"/>
        <v>0</v>
      </c>
      <c r="N57" s="28">
        <f t="shared" si="5"/>
        <v>0</v>
      </c>
      <c r="O57" s="28">
        <f t="shared" si="5"/>
        <v>0</v>
      </c>
      <c r="P57" s="28">
        <f t="shared" si="5"/>
        <v>0</v>
      </c>
      <c r="Q57" s="28">
        <f t="shared" si="5"/>
        <v>0</v>
      </c>
      <c r="R57" s="28">
        <f t="shared" si="5"/>
        <v>0</v>
      </c>
      <c r="S57" s="28">
        <f t="shared" si="5"/>
        <v>0</v>
      </c>
      <c r="T57" s="28">
        <f t="shared" si="5"/>
        <v>0</v>
      </c>
      <c r="U57" s="28">
        <f t="shared" si="5"/>
        <v>0</v>
      </c>
      <c r="V57" s="28">
        <f t="shared" si="5"/>
        <v>0</v>
      </c>
      <c r="W57" s="28">
        <f t="shared" si="5"/>
        <v>0</v>
      </c>
      <c r="X57" s="28">
        <f t="shared" si="5"/>
        <v>0</v>
      </c>
      <c r="Y57" s="28">
        <f t="shared" si="5"/>
        <v>0</v>
      </c>
      <c r="Z57" s="28">
        <f t="shared" si="5"/>
        <v>0</v>
      </c>
      <c r="AA57" s="28">
        <f t="shared" si="5"/>
        <v>0</v>
      </c>
      <c r="AB57" s="28">
        <f t="shared" si="5"/>
        <v>0</v>
      </c>
      <c r="AC57" s="28">
        <f t="shared" si="5"/>
        <v>0</v>
      </c>
      <c r="AD57" s="28">
        <f t="shared" si="5"/>
        <v>0</v>
      </c>
      <c r="AE57" s="28">
        <f t="shared" si="5"/>
        <v>0</v>
      </c>
      <c r="AF57" s="28">
        <f t="shared" si="5"/>
        <v>0</v>
      </c>
      <c r="AG57" s="28">
        <f t="shared" si="5"/>
        <v>0</v>
      </c>
      <c r="AH57" s="28">
        <f t="shared" si="5"/>
        <v>0</v>
      </c>
      <c r="AI57" s="28">
        <f t="shared" si="5"/>
        <v>0</v>
      </c>
      <c r="AJ57" s="28">
        <f t="shared" si="5"/>
        <v>0</v>
      </c>
      <c r="AK57" s="28">
        <f t="shared" si="5"/>
        <v>0</v>
      </c>
      <c r="AL57" s="28">
        <f t="shared" si="5"/>
        <v>0</v>
      </c>
      <c r="AM57" s="28">
        <f t="shared" si="5"/>
        <v>0</v>
      </c>
      <c r="AN57" s="28">
        <f t="shared" si="5"/>
        <v>0</v>
      </c>
      <c r="AO57" s="28">
        <f t="shared" si="5"/>
        <v>0</v>
      </c>
      <c r="AP57" s="28">
        <f t="shared" si="5"/>
        <v>0</v>
      </c>
      <c r="AQ57" s="28">
        <f t="shared" si="5"/>
        <v>0</v>
      </c>
      <c r="AR57" s="28">
        <f t="shared" si="5"/>
        <v>0</v>
      </c>
      <c r="AS57" s="28">
        <f t="shared" si="5"/>
        <v>0</v>
      </c>
      <c r="AT57" s="28">
        <f t="shared" si="5"/>
        <v>0</v>
      </c>
      <c r="AU57" s="28">
        <f t="shared" si="5"/>
        <v>0</v>
      </c>
    </row>
    <row r="58" spans="2:47">
      <c r="B58" s="27" t="s">
        <v>438</v>
      </c>
      <c r="C58" s="28" t="s">
        <v>498</v>
      </c>
      <c r="D58" s="28">
        <f t="shared" si="5"/>
        <v>0</v>
      </c>
      <c r="E58" s="28">
        <f t="shared" si="5"/>
        <v>0</v>
      </c>
      <c r="F58" s="28">
        <f t="shared" si="5"/>
        <v>0</v>
      </c>
      <c r="G58" s="28">
        <f t="shared" si="5"/>
        <v>0</v>
      </c>
      <c r="H58" s="28">
        <f t="shared" si="5"/>
        <v>0</v>
      </c>
      <c r="I58" s="28">
        <f t="shared" si="5"/>
        <v>0</v>
      </c>
      <c r="J58" s="28">
        <f t="shared" si="5"/>
        <v>0</v>
      </c>
      <c r="K58" s="28">
        <f t="shared" si="5"/>
        <v>0</v>
      </c>
      <c r="L58" s="28">
        <f t="shared" si="5"/>
        <v>0</v>
      </c>
      <c r="M58" s="28">
        <f t="shared" si="5"/>
        <v>0</v>
      </c>
      <c r="N58" s="28">
        <f t="shared" si="5"/>
        <v>0</v>
      </c>
      <c r="O58" s="28">
        <f t="shared" si="5"/>
        <v>0</v>
      </c>
      <c r="P58" s="28">
        <f t="shared" si="5"/>
        <v>0</v>
      </c>
      <c r="Q58" s="28">
        <f t="shared" si="5"/>
        <v>0</v>
      </c>
      <c r="R58" s="28">
        <f t="shared" si="5"/>
        <v>0</v>
      </c>
      <c r="S58" s="28">
        <f t="shared" si="5"/>
        <v>0</v>
      </c>
      <c r="T58" s="28">
        <f t="shared" si="5"/>
        <v>0</v>
      </c>
      <c r="U58" s="28">
        <f t="shared" si="5"/>
        <v>0</v>
      </c>
      <c r="V58" s="28">
        <f t="shared" si="5"/>
        <v>0</v>
      </c>
      <c r="W58" s="28">
        <f t="shared" si="5"/>
        <v>0</v>
      </c>
      <c r="X58" s="28">
        <f t="shared" si="5"/>
        <v>0</v>
      </c>
      <c r="Y58" s="28">
        <f t="shared" si="5"/>
        <v>0</v>
      </c>
      <c r="Z58" s="28">
        <f t="shared" si="5"/>
        <v>0</v>
      </c>
      <c r="AA58" s="28">
        <f t="shared" si="5"/>
        <v>0</v>
      </c>
      <c r="AB58" s="28">
        <f t="shared" si="5"/>
        <v>0</v>
      </c>
      <c r="AC58" s="28">
        <f t="shared" si="5"/>
        <v>0</v>
      </c>
      <c r="AD58" s="28">
        <f t="shared" si="5"/>
        <v>0</v>
      </c>
      <c r="AE58" s="28">
        <f t="shared" si="5"/>
        <v>0</v>
      </c>
      <c r="AF58" s="28">
        <f t="shared" si="5"/>
        <v>0</v>
      </c>
      <c r="AG58" s="28">
        <f t="shared" si="5"/>
        <v>0</v>
      </c>
      <c r="AH58" s="28">
        <f t="shared" si="5"/>
        <v>0</v>
      </c>
      <c r="AI58" s="28">
        <f t="shared" si="5"/>
        <v>0</v>
      </c>
      <c r="AJ58" s="28">
        <f t="shared" si="5"/>
        <v>0</v>
      </c>
      <c r="AK58" s="28">
        <f t="shared" si="5"/>
        <v>0</v>
      </c>
      <c r="AL58" s="28">
        <f t="shared" si="5"/>
        <v>0</v>
      </c>
      <c r="AM58" s="28">
        <f t="shared" si="5"/>
        <v>0</v>
      </c>
      <c r="AN58" s="28">
        <f t="shared" si="5"/>
        <v>0</v>
      </c>
      <c r="AO58" s="28">
        <f t="shared" si="5"/>
        <v>0</v>
      </c>
      <c r="AP58" s="28">
        <f t="shared" si="5"/>
        <v>0</v>
      </c>
      <c r="AQ58" s="28">
        <f t="shared" si="5"/>
        <v>0</v>
      </c>
      <c r="AR58" s="28">
        <f t="shared" si="5"/>
        <v>0</v>
      </c>
      <c r="AS58" s="28">
        <f t="shared" si="5"/>
        <v>0</v>
      </c>
      <c r="AT58" s="28">
        <f t="shared" si="5"/>
        <v>0</v>
      </c>
      <c r="AU58" s="28">
        <f t="shared" si="5"/>
        <v>0</v>
      </c>
    </row>
    <row r="59" spans="2:47">
      <c r="B59" s="27" t="s">
        <v>439</v>
      </c>
      <c r="C59" s="28" t="s">
        <v>498</v>
      </c>
      <c r="D59" s="28">
        <f t="shared" si="5"/>
        <v>0</v>
      </c>
      <c r="E59" s="28">
        <f t="shared" si="5"/>
        <v>0</v>
      </c>
      <c r="F59" s="28">
        <f t="shared" si="5"/>
        <v>0</v>
      </c>
      <c r="G59" s="28">
        <f t="shared" si="5"/>
        <v>0</v>
      </c>
      <c r="H59" s="28">
        <f t="shared" si="5"/>
        <v>0</v>
      </c>
      <c r="I59" s="28">
        <f t="shared" si="5"/>
        <v>0</v>
      </c>
      <c r="J59" s="28">
        <f t="shared" si="5"/>
        <v>0</v>
      </c>
      <c r="K59" s="28">
        <f t="shared" si="5"/>
        <v>0</v>
      </c>
      <c r="L59" s="28">
        <f t="shared" si="5"/>
        <v>0</v>
      </c>
      <c r="M59" s="28">
        <f t="shared" si="5"/>
        <v>0</v>
      </c>
      <c r="N59" s="28">
        <f t="shared" si="5"/>
        <v>0</v>
      </c>
      <c r="O59" s="28">
        <f t="shared" si="5"/>
        <v>0</v>
      </c>
      <c r="P59" s="28">
        <f t="shared" si="5"/>
        <v>0</v>
      </c>
      <c r="Q59" s="28">
        <f t="shared" si="5"/>
        <v>0</v>
      </c>
      <c r="R59" s="28">
        <f t="shared" si="5"/>
        <v>0</v>
      </c>
      <c r="S59" s="28">
        <f t="shared" si="5"/>
        <v>0</v>
      </c>
      <c r="T59" s="28">
        <f t="shared" si="5"/>
        <v>0</v>
      </c>
      <c r="U59" s="28">
        <f t="shared" si="5"/>
        <v>0</v>
      </c>
      <c r="V59" s="28">
        <f t="shared" si="5"/>
        <v>0</v>
      </c>
      <c r="W59" s="28">
        <f t="shared" si="5"/>
        <v>0</v>
      </c>
      <c r="X59" s="28">
        <f t="shared" si="5"/>
        <v>0</v>
      </c>
      <c r="Y59" s="28">
        <f t="shared" si="5"/>
        <v>0</v>
      </c>
      <c r="Z59" s="28">
        <f t="shared" si="5"/>
        <v>0</v>
      </c>
      <c r="AA59" s="28">
        <f t="shared" si="5"/>
        <v>0</v>
      </c>
      <c r="AB59" s="28">
        <f t="shared" si="5"/>
        <v>0</v>
      </c>
      <c r="AC59" s="28">
        <f t="shared" si="5"/>
        <v>0</v>
      </c>
      <c r="AD59" s="28">
        <f t="shared" si="5"/>
        <v>0</v>
      </c>
      <c r="AE59" s="28">
        <f t="shared" si="5"/>
        <v>0</v>
      </c>
      <c r="AF59" s="28">
        <f t="shared" si="5"/>
        <v>0</v>
      </c>
      <c r="AG59" s="28">
        <f t="shared" si="5"/>
        <v>0</v>
      </c>
      <c r="AH59" s="28">
        <f t="shared" si="5"/>
        <v>0</v>
      </c>
      <c r="AI59" s="28">
        <f t="shared" si="5"/>
        <v>0</v>
      </c>
      <c r="AJ59" s="28">
        <f t="shared" si="5"/>
        <v>0</v>
      </c>
      <c r="AK59" s="28">
        <f t="shared" si="5"/>
        <v>0</v>
      </c>
      <c r="AL59" s="28">
        <f t="shared" si="5"/>
        <v>0</v>
      </c>
      <c r="AM59" s="28">
        <f t="shared" si="5"/>
        <v>0</v>
      </c>
      <c r="AN59" s="28">
        <f t="shared" si="5"/>
        <v>0</v>
      </c>
      <c r="AO59" s="28">
        <f t="shared" si="5"/>
        <v>0</v>
      </c>
      <c r="AP59" s="28">
        <f t="shared" si="5"/>
        <v>0</v>
      </c>
      <c r="AQ59" s="28">
        <f t="shared" si="5"/>
        <v>0</v>
      </c>
      <c r="AR59" s="28">
        <f t="shared" si="5"/>
        <v>0</v>
      </c>
      <c r="AS59" s="28">
        <f t="shared" si="5"/>
        <v>0</v>
      </c>
      <c r="AT59" s="28">
        <f t="shared" si="5"/>
        <v>0</v>
      </c>
      <c r="AU59" s="28">
        <f t="shared" si="5"/>
        <v>0</v>
      </c>
    </row>
    <row r="60" spans="2:47">
      <c r="B60" s="27" t="s">
        <v>391</v>
      </c>
      <c r="C60" s="28" t="s">
        <v>498</v>
      </c>
      <c r="D60" s="28">
        <f t="shared" si="5"/>
        <v>0</v>
      </c>
      <c r="E60" s="28">
        <f t="shared" si="5"/>
        <v>0</v>
      </c>
      <c r="F60" s="28">
        <f t="shared" si="5"/>
        <v>0</v>
      </c>
      <c r="G60" s="28">
        <f t="shared" si="5"/>
        <v>0</v>
      </c>
      <c r="H60" s="28">
        <f t="shared" si="5"/>
        <v>0</v>
      </c>
      <c r="I60" s="28">
        <f t="shared" si="5"/>
        <v>0</v>
      </c>
      <c r="J60" s="28">
        <f t="shared" si="5"/>
        <v>0</v>
      </c>
      <c r="K60" s="28">
        <f t="shared" si="5"/>
        <v>0</v>
      </c>
      <c r="L60" s="28">
        <f t="shared" si="5"/>
        <v>-16.976059233794118</v>
      </c>
      <c r="M60" s="28">
        <f t="shared" si="5"/>
        <v>-23.662305722306346</v>
      </c>
      <c r="N60" s="28">
        <f t="shared" si="5"/>
        <v>-33.274289037071313</v>
      </c>
      <c r="O60" s="28">
        <f t="shared" si="5"/>
        <v>-50.91665833084798</v>
      </c>
      <c r="P60" s="28">
        <f t="shared" si="5"/>
        <v>-129.15307119303239</v>
      </c>
      <c r="Q60" s="28">
        <f t="shared" si="5"/>
        <v>-841.70010989748562</v>
      </c>
      <c r="R60" s="28">
        <f t="shared" si="5"/>
        <v>-911.1978420907152</v>
      </c>
      <c r="S60" s="28">
        <f t="shared" si="5"/>
        <v>-982.63371687216545</v>
      </c>
      <c r="T60" s="28">
        <f t="shared" si="5"/>
        <v>-1063.5176209396111</v>
      </c>
      <c r="U60" s="28">
        <f t="shared" si="5"/>
        <v>-1146.537389303048</v>
      </c>
      <c r="V60" s="28">
        <f t="shared" si="5"/>
        <v>-1239.2342529533214</v>
      </c>
      <c r="W60" s="28">
        <f t="shared" si="5"/>
        <v>-1339.1816469839882</v>
      </c>
      <c r="X60" s="28">
        <f t="shared" si="5"/>
        <v>-1441.7502102213691</v>
      </c>
      <c r="Y60" s="28">
        <f t="shared" si="5"/>
        <v>-1557.3387231437023</v>
      </c>
      <c r="Z60" s="28">
        <f t="shared" si="5"/>
        <v>-1681.1274978415524</v>
      </c>
      <c r="AA60" s="28">
        <f t="shared" si="5"/>
        <v>-1808.2987236172025</v>
      </c>
      <c r="AB60" s="28">
        <f t="shared" si="5"/>
        <v>-1947.10089992903</v>
      </c>
      <c r="AC60" s="28">
        <f t="shared" si="5"/>
        <v>-2091.2969005752097</v>
      </c>
      <c r="AD60" s="28">
        <f t="shared" si="5"/>
        <v>-2250.6287892433829</v>
      </c>
      <c r="AE60" s="28">
        <f t="shared" si="5"/>
        <v>-2422.2076436858702</v>
      </c>
      <c r="AF60" s="28">
        <f t="shared" si="5"/>
        <v>-2599.3793557576405</v>
      </c>
      <c r="AG60" s="28">
        <f t="shared" si="5"/>
        <v>-2798.7465116980102</v>
      </c>
      <c r="AH60" s="28">
        <f t="shared" si="5"/>
        <v>-3011.237147636808</v>
      </c>
      <c r="AI60" s="28">
        <f t="shared" si="5"/>
        <v>-3237.013416352615</v>
      </c>
      <c r="AJ60" s="28">
        <f t="shared" si="5"/>
        <v>-3462.1052096967887</v>
      </c>
      <c r="AK60" s="28">
        <f t="shared" si="5"/>
        <v>-3709.1338256119775</v>
      </c>
      <c r="AL60" s="28">
        <f t="shared" si="5"/>
        <v>-3976.0157063040456</v>
      </c>
      <c r="AM60" s="28">
        <f t="shared" ref="AM60:AU60" si="6">+AM14-AM37</f>
        <v>-4254.4256084859708</v>
      </c>
      <c r="AN60" s="28">
        <f t="shared" si="6"/>
        <v>-4555.1971945640635</v>
      </c>
      <c r="AO60" s="28">
        <f t="shared" si="6"/>
        <v>-4846.5244523023293</v>
      </c>
      <c r="AP60" s="28">
        <f t="shared" si="6"/>
        <v>-5178.8275333524944</v>
      </c>
      <c r="AQ60" s="28">
        <f t="shared" si="6"/>
        <v>-5485.8373977510519</v>
      </c>
      <c r="AR60" s="28">
        <f t="shared" si="6"/>
        <v>-5896.4311774976195</v>
      </c>
      <c r="AS60" s="28">
        <f t="shared" si="6"/>
        <v>-6283.1072550334693</v>
      </c>
      <c r="AT60" s="28">
        <f t="shared" si="6"/>
        <v>-6658.4543700448276</v>
      </c>
      <c r="AU60" s="28">
        <f t="shared" si="6"/>
        <v>-7071.5802808197377</v>
      </c>
    </row>
    <row r="61" spans="2:47">
      <c r="B61" s="27" t="s">
        <v>440</v>
      </c>
      <c r="C61" s="28" t="s">
        <v>498</v>
      </c>
      <c r="D61" s="28">
        <f t="shared" ref="D61:AU66" si="7">+D15-D38</f>
        <v>-6.298874734511628E-2</v>
      </c>
      <c r="E61" s="28">
        <f t="shared" si="7"/>
        <v>-0.11470159201235219</v>
      </c>
      <c r="F61" s="28">
        <f t="shared" si="7"/>
        <v>-0.10430930086477019</v>
      </c>
      <c r="G61" s="28">
        <f t="shared" si="7"/>
        <v>0.13982908610478262</v>
      </c>
      <c r="H61" s="28">
        <f t="shared" si="7"/>
        <v>-0.33798016306241152</v>
      </c>
      <c r="I61" s="28">
        <f t="shared" si="7"/>
        <v>5.1683911956615702E-2</v>
      </c>
      <c r="J61" s="28">
        <f t="shared" si="7"/>
        <v>-0.42209012076682484</v>
      </c>
      <c r="K61" s="28">
        <f t="shared" si="7"/>
        <v>-0.28971024124507494</v>
      </c>
      <c r="L61" s="28">
        <f t="shared" si="7"/>
        <v>20.934789390975766</v>
      </c>
      <c r="M61" s="28">
        <f t="shared" si="7"/>
        <v>28.625009172955743</v>
      </c>
      <c r="N61" s="28">
        <f t="shared" si="7"/>
        <v>39.699291082179116</v>
      </c>
      <c r="O61" s="28">
        <f t="shared" si="7"/>
        <v>54.143930235306243</v>
      </c>
      <c r="P61" s="28">
        <f t="shared" si="7"/>
        <v>74.709611158795497</v>
      </c>
      <c r="Q61" s="28">
        <f t="shared" si="7"/>
        <v>103.69306829768971</v>
      </c>
      <c r="R61" s="28">
        <f t="shared" si="7"/>
        <v>106.32846760680081</v>
      </c>
      <c r="S61" s="28">
        <f t="shared" si="7"/>
        <v>108.49266615971624</v>
      </c>
      <c r="T61" s="28">
        <f t="shared" si="7"/>
        <v>111.08451259761478</v>
      </c>
      <c r="U61" s="28">
        <f t="shared" si="7"/>
        <v>114.01246560789991</v>
      </c>
      <c r="V61" s="28">
        <f t="shared" si="7"/>
        <v>116.59706851749752</v>
      </c>
      <c r="W61" s="28">
        <f t="shared" si="7"/>
        <v>119.37067037489419</v>
      </c>
      <c r="X61" s="28">
        <f t="shared" si="7"/>
        <v>121.50468530715011</v>
      </c>
      <c r="Y61" s="28">
        <f t="shared" si="7"/>
        <v>124.15579090972597</v>
      </c>
      <c r="Z61" s="28">
        <f t="shared" si="7"/>
        <v>126.95045992875407</v>
      </c>
      <c r="AA61" s="28">
        <f t="shared" si="7"/>
        <v>130.09935719355371</v>
      </c>
      <c r="AB61" s="28">
        <f t="shared" si="7"/>
        <v>132.70780373145612</v>
      </c>
      <c r="AC61" s="28">
        <f t="shared" si="7"/>
        <v>135.42850056289763</v>
      </c>
      <c r="AD61" s="28">
        <f t="shared" si="7"/>
        <v>138.45842913005595</v>
      </c>
      <c r="AE61" s="28">
        <f t="shared" si="7"/>
        <v>141.84866105076981</v>
      </c>
      <c r="AF61" s="28">
        <f t="shared" si="7"/>
        <v>145.4694414329615</v>
      </c>
      <c r="AG61" s="28">
        <f t="shared" si="7"/>
        <v>148.59901462205926</v>
      </c>
      <c r="AH61" s="28">
        <f t="shared" si="7"/>
        <v>152.05668434441191</v>
      </c>
      <c r="AI61" s="28">
        <f t="shared" si="7"/>
        <v>155.75165773254275</v>
      </c>
      <c r="AJ61" s="28">
        <f t="shared" si="7"/>
        <v>159.65146902350102</v>
      </c>
      <c r="AK61" s="28">
        <f t="shared" si="7"/>
        <v>163.04012110638234</v>
      </c>
      <c r="AL61" s="28">
        <f t="shared" si="7"/>
        <v>166.70366368092118</v>
      </c>
      <c r="AM61" s="28">
        <f t="shared" si="7"/>
        <v>170.2954350012144</v>
      </c>
      <c r="AN61" s="28">
        <f t="shared" si="7"/>
        <v>174.94312126713999</v>
      </c>
      <c r="AO61" s="28">
        <f t="shared" si="7"/>
        <v>179.19502893621905</v>
      </c>
      <c r="AP61" s="28">
        <f t="shared" si="7"/>
        <v>183.99872374965867</v>
      </c>
      <c r="AQ61" s="28">
        <f t="shared" si="7"/>
        <v>188.49385946774885</v>
      </c>
      <c r="AR61" s="28">
        <f t="shared" si="7"/>
        <v>193.66562155028578</v>
      </c>
      <c r="AS61" s="28">
        <f t="shared" si="7"/>
        <v>198.83239765027463</v>
      </c>
      <c r="AT61" s="28">
        <f t="shared" si="7"/>
        <v>203.92836331925037</v>
      </c>
      <c r="AU61" s="28">
        <f t="shared" si="7"/>
        <v>209.99276437924095</v>
      </c>
    </row>
    <row r="62" spans="2:47">
      <c r="B62" s="27" t="s">
        <v>398</v>
      </c>
      <c r="C62" s="28" t="s">
        <v>498</v>
      </c>
      <c r="D62" s="28">
        <f t="shared" si="7"/>
        <v>-0.28019350009458321</v>
      </c>
      <c r="E62" s="28">
        <f t="shared" si="7"/>
        <v>0.48541787931230829</v>
      </c>
      <c r="F62" s="28">
        <f t="shared" si="7"/>
        <v>0.19604632843334002</v>
      </c>
      <c r="G62" s="28">
        <f t="shared" si="7"/>
        <v>0.45004760462734339</v>
      </c>
      <c r="H62" s="28">
        <f t="shared" si="7"/>
        <v>-0.43404442167047819</v>
      </c>
      <c r="I62" s="28">
        <f t="shared" si="7"/>
        <v>-0.23909970849967976</v>
      </c>
      <c r="J62" s="28">
        <f t="shared" si="7"/>
        <v>0.46614917098713704</v>
      </c>
      <c r="K62" s="28">
        <f t="shared" si="7"/>
        <v>0.21368683505625086</v>
      </c>
      <c r="L62" s="28">
        <f t="shared" si="7"/>
        <v>-5.8953289021928867E-2</v>
      </c>
      <c r="M62" s="28">
        <f t="shared" si="7"/>
        <v>-0.10529881553975429</v>
      </c>
      <c r="N62" s="28">
        <f t="shared" si="7"/>
        <v>-0.15089790890215227</v>
      </c>
      <c r="O62" s="28">
        <f t="shared" si="7"/>
        <v>0.93825070386196785</v>
      </c>
      <c r="P62" s="28">
        <f t="shared" si="7"/>
        <v>4.9547462117079704</v>
      </c>
      <c r="Q62" s="28">
        <f t="shared" si="7"/>
        <v>51.957143934657779</v>
      </c>
      <c r="R62" s="28">
        <f t="shared" si="7"/>
        <v>57.494231310817668</v>
      </c>
      <c r="S62" s="28">
        <f t="shared" si="7"/>
        <v>62.771780717165029</v>
      </c>
      <c r="T62" s="28">
        <f t="shared" si="7"/>
        <v>68.492354194505197</v>
      </c>
      <c r="U62" s="28">
        <f t="shared" si="7"/>
        <v>73.96407802251133</v>
      </c>
      <c r="V62" s="28">
        <f t="shared" si="7"/>
        <v>81.446126331521555</v>
      </c>
      <c r="W62" s="28">
        <f t="shared" si="7"/>
        <v>88.235562632693927</v>
      </c>
      <c r="X62" s="28">
        <f t="shared" si="7"/>
        <v>96.107328821083229</v>
      </c>
      <c r="Y62" s="28">
        <f t="shared" si="7"/>
        <v>105.03933257841732</v>
      </c>
      <c r="Z62" s="28">
        <f t="shared" si="7"/>
        <v>114.42920421867507</v>
      </c>
      <c r="AA62" s="28">
        <f t="shared" si="7"/>
        <v>123.70932390847224</v>
      </c>
      <c r="AB62" s="28">
        <f t="shared" si="7"/>
        <v>134.7881652075564</v>
      </c>
      <c r="AC62" s="28">
        <f t="shared" si="7"/>
        <v>145.92426275872322</v>
      </c>
      <c r="AD62" s="28">
        <f t="shared" si="7"/>
        <v>157.46725006759561</v>
      </c>
      <c r="AE62" s="28">
        <f t="shared" si="7"/>
        <v>171.11454252928661</v>
      </c>
      <c r="AF62" s="28">
        <f t="shared" si="7"/>
        <v>184.55088821549157</v>
      </c>
      <c r="AG62" s="28">
        <f t="shared" si="7"/>
        <v>200.42836794840287</v>
      </c>
      <c r="AH62" s="28">
        <f t="shared" si="7"/>
        <v>216.53729813880273</v>
      </c>
      <c r="AI62" s="28">
        <f t="shared" si="7"/>
        <v>233.08418500735661</v>
      </c>
      <c r="AJ62" s="28">
        <f t="shared" si="7"/>
        <v>251.14283045239176</v>
      </c>
      <c r="AK62" s="28">
        <f t="shared" si="7"/>
        <v>270.28725785841539</v>
      </c>
      <c r="AL62" s="28">
        <f t="shared" si="7"/>
        <v>291.75529318747022</v>
      </c>
      <c r="AM62" s="28">
        <f t="shared" si="7"/>
        <v>312.22407414898248</v>
      </c>
      <c r="AN62" s="28">
        <f t="shared" si="7"/>
        <v>334.3715836447484</v>
      </c>
      <c r="AO62" s="28">
        <f t="shared" si="7"/>
        <v>359.57403580215737</v>
      </c>
      <c r="AP62" s="28">
        <f t="shared" si="7"/>
        <v>384.64413637196822</v>
      </c>
      <c r="AQ62" s="28">
        <f t="shared" si="7"/>
        <v>336.17885974578166</v>
      </c>
      <c r="AR62" s="28">
        <f t="shared" si="7"/>
        <v>439.68751357415499</v>
      </c>
      <c r="AS62" s="28">
        <f t="shared" si="7"/>
        <v>468.41689026372592</v>
      </c>
      <c r="AT62" s="28">
        <f t="shared" si="7"/>
        <v>501.0788555118213</v>
      </c>
      <c r="AU62" s="28">
        <f t="shared" si="7"/>
        <v>532.22145940878136</v>
      </c>
    </row>
    <row r="63" spans="2:47">
      <c r="B63" s="27" t="s">
        <v>442</v>
      </c>
      <c r="C63" s="28" t="s">
        <v>498</v>
      </c>
      <c r="D63" s="28">
        <f t="shared" si="7"/>
        <v>-0.1413347238412726</v>
      </c>
      <c r="E63" s="28">
        <f t="shared" si="7"/>
        <v>0.16695855184508612</v>
      </c>
      <c r="F63" s="28">
        <f t="shared" si="7"/>
        <v>0</v>
      </c>
      <c r="G63" s="28">
        <f t="shared" si="7"/>
        <v>0</v>
      </c>
      <c r="H63" s="28">
        <f t="shared" si="7"/>
        <v>0</v>
      </c>
      <c r="I63" s="28">
        <f t="shared" si="7"/>
        <v>0</v>
      </c>
      <c r="J63" s="28">
        <f t="shared" si="7"/>
        <v>0</v>
      </c>
      <c r="K63" s="28">
        <f t="shared" si="7"/>
        <v>0</v>
      </c>
      <c r="L63" s="28">
        <f t="shared" si="7"/>
        <v>0</v>
      </c>
      <c r="M63" s="28">
        <f t="shared" si="7"/>
        <v>0</v>
      </c>
      <c r="N63" s="28">
        <f t="shared" si="7"/>
        <v>0</v>
      </c>
      <c r="O63" s="28">
        <f t="shared" si="7"/>
        <v>0</v>
      </c>
      <c r="P63" s="28">
        <f t="shared" si="7"/>
        <v>0</v>
      </c>
      <c r="Q63" s="28">
        <f t="shared" si="7"/>
        <v>0</v>
      </c>
      <c r="R63" s="28">
        <f t="shared" si="7"/>
        <v>0</v>
      </c>
      <c r="S63" s="28">
        <f t="shared" si="7"/>
        <v>0</v>
      </c>
      <c r="T63" s="28">
        <f t="shared" si="7"/>
        <v>0</v>
      </c>
      <c r="U63" s="28">
        <f t="shared" si="7"/>
        <v>0</v>
      </c>
      <c r="V63" s="28">
        <f t="shared" si="7"/>
        <v>0</v>
      </c>
      <c r="W63" s="28">
        <f t="shared" si="7"/>
        <v>0</v>
      </c>
      <c r="X63" s="28">
        <f t="shared" si="7"/>
        <v>0</v>
      </c>
      <c r="Y63" s="28">
        <f t="shared" si="7"/>
        <v>0</v>
      </c>
      <c r="Z63" s="28">
        <f t="shared" si="7"/>
        <v>0</v>
      </c>
      <c r="AA63" s="28">
        <f t="shared" si="7"/>
        <v>0</v>
      </c>
      <c r="AB63" s="28">
        <f t="shared" si="7"/>
        <v>0</v>
      </c>
      <c r="AC63" s="28">
        <f t="shared" si="7"/>
        <v>0</v>
      </c>
      <c r="AD63" s="28">
        <f t="shared" si="7"/>
        <v>0</v>
      </c>
      <c r="AE63" s="28">
        <f t="shared" si="7"/>
        <v>0</v>
      </c>
      <c r="AF63" s="28">
        <f t="shared" si="7"/>
        <v>0</v>
      </c>
      <c r="AG63" s="28">
        <f t="shared" si="7"/>
        <v>0</v>
      </c>
      <c r="AH63" s="28">
        <f t="shared" si="7"/>
        <v>0</v>
      </c>
      <c r="AI63" s="28">
        <f t="shared" si="7"/>
        <v>0</v>
      </c>
      <c r="AJ63" s="28">
        <f t="shared" si="7"/>
        <v>0</v>
      </c>
      <c r="AK63" s="28">
        <f t="shared" si="7"/>
        <v>0</v>
      </c>
      <c r="AL63" s="28">
        <f t="shared" si="7"/>
        <v>0</v>
      </c>
      <c r="AM63" s="28">
        <f t="shared" si="7"/>
        <v>0</v>
      </c>
      <c r="AN63" s="28">
        <f t="shared" si="7"/>
        <v>0</v>
      </c>
      <c r="AO63" s="28">
        <f t="shared" si="7"/>
        <v>0</v>
      </c>
      <c r="AP63" s="28">
        <f t="shared" si="7"/>
        <v>0</v>
      </c>
      <c r="AQ63" s="28">
        <f t="shared" si="7"/>
        <v>0</v>
      </c>
      <c r="AR63" s="28">
        <f t="shared" si="7"/>
        <v>0</v>
      </c>
      <c r="AS63" s="28">
        <f t="shared" si="7"/>
        <v>0</v>
      </c>
      <c r="AT63" s="28">
        <f t="shared" si="7"/>
        <v>0</v>
      </c>
      <c r="AU63" s="28">
        <f t="shared" si="7"/>
        <v>0</v>
      </c>
    </row>
    <row r="64" spans="2:47">
      <c r="B64" s="27" t="s">
        <v>443</v>
      </c>
      <c r="C64" s="28" t="s">
        <v>498</v>
      </c>
      <c r="D64" s="28">
        <f t="shared" si="7"/>
        <v>0</v>
      </c>
      <c r="E64" s="28">
        <f t="shared" si="7"/>
        <v>0</v>
      </c>
      <c r="F64" s="28">
        <f t="shared" si="7"/>
        <v>0</v>
      </c>
      <c r="G64" s="28">
        <f t="shared" si="7"/>
        <v>0</v>
      </c>
      <c r="H64" s="28">
        <f t="shared" si="7"/>
        <v>0</v>
      </c>
      <c r="I64" s="28">
        <f t="shared" si="7"/>
        <v>0</v>
      </c>
      <c r="J64" s="28">
        <f t="shared" si="7"/>
        <v>0</v>
      </c>
      <c r="K64" s="28">
        <f t="shared" si="7"/>
        <v>0</v>
      </c>
      <c r="L64" s="28">
        <f t="shared" si="7"/>
        <v>0</v>
      </c>
      <c r="M64" s="28">
        <f t="shared" si="7"/>
        <v>0</v>
      </c>
      <c r="N64" s="28">
        <f t="shared" si="7"/>
        <v>0</v>
      </c>
      <c r="O64" s="28">
        <f t="shared" si="7"/>
        <v>0</v>
      </c>
      <c r="P64" s="28">
        <f t="shared" si="7"/>
        <v>0</v>
      </c>
      <c r="Q64" s="28">
        <f t="shared" si="7"/>
        <v>0</v>
      </c>
      <c r="R64" s="28">
        <f t="shared" si="7"/>
        <v>0</v>
      </c>
      <c r="S64" s="28">
        <f t="shared" si="7"/>
        <v>0</v>
      </c>
      <c r="T64" s="28">
        <f t="shared" si="7"/>
        <v>0</v>
      </c>
      <c r="U64" s="28">
        <f t="shared" si="7"/>
        <v>0</v>
      </c>
      <c r="V64" s="28">
        <f t="shared" si="7"/>
        <v>0</v>
      </c>
      <c r="W64" s="28">
        <f t="shared" si="7"/>
        <v>0</v>
      </c>
      <c r="X64" s="28">
        <f t="shared" si="7"/>
        <v>0</v>
      </c>
      <c r="Y64" s="28">
        <f t="shared" si="7"/>
        <v>0</v>
      </c>
      <c r="Z64" s="28">
        <f t="shared" si="7"/>
        <v>0</v>
      </c>
      <c r="AA64" s="28">
        <f t="shared" si="7"/>
        <v>0</v>
      </c>
      <c r="AB64" s="28">
        <f t="shared" si="7"/>
        <v>0</v>
      </c>
      <c r="AC64" s="28">
        <f t="shared" si="7"/>
        <v>0</v>
      </c>
      <c r="AD64" s="28">
        <f t="shared" si="7"/>
        <v>0</v>
      </c>
      <c r="AE64" s="28">
        <f t="shared" si="7"/>
        <v>0</v>
      </c>
      <c r="AF64" s="28">
        <f t="shared" si="7"/>
        <v>0</v>
      </c>
      <c r="AG64" s="28">
        <f t="shared" si="7"/>
        <v>0</v>
      </c>
      <c r="AH64" s="28">
        <f t="shared" si="7"/>
        <v>0</v>
      </c>
      <c r="AI64" s="28">
        <f t="shared" si="7"/>
        <v>0</v>
      </c>
      <c r="AJ64" s="28">
        <f t="shared" si="7"/>
        <v>0</v>
      </c>
      <c r="AK64" s="28">
        <f t="shared" si="7"/>
        <v>0</v>
      </c>
      <c r="AL64" s="28">
        <f t="shared" si="7"/>
        <v>0</v>
      </c>
      <c r="AM64" s="28">
        <f t="shared" si="7"/>
        <v>0</v>
      </c>
      <c r="AN64" s="28">
        <f t="shared" si="7"/>
        <v>0</v>
      </c>
      <c r="AO64" s="28">
        <f t="shared" si="7"/>
        <v>0</v>
      </c>
      <c r="AP64" s="28">
        <f t="shared" si="7"/>
        <v>0</v>
      </c>
      <c r="AQ64" s="28">
        <f t="shared" si="7"/>
        <v>0</v>
      </c>
      <c r="AR64" s="28">
        <f t="shared" si="7"/>
        <v>0</v>
      </c>
      <c r="AS64" s="28">
        <f t="shared" si="7"/>
        <v>0</v>
      </c>
      <c r="AT64" s="28">
        <f t="shared" si="7"/>
        <v>0</v>
      </c>
      <c r="AU64" s="28">
        <f t="shared" si="7"/>
        <v>0</v>
      </c>
    </row>
    <row r="65" spans="2:47">
      <c r="B65" s="27" t="s">
        <v>444</v>
      </c>
      <c r="C65" s="28" t="s">
        <v>498</v>
      </c>
      <c r="D65" s="28">
        <f t="shared" si="7"/>
        <v>0</v>
      </c>
      <c r="E65" s="28">
        <f t="shared" si="7"/>
        <v>0</v>
      </c>
      <c r="F65" s="28">
        <f t="shared" si="7"/>
        <v>0</v>
      </c>
      <c r="G65" s="28">
        <f t="shared" si="7"/>
        <v>0</v>
      </c>
      <c r="H65" s="28">
        <f t="shared" si="7"/>
        <v>0</v>
      </c>
      <c r="I65" s="28">
        <f t="shared" si="7"/>
        <v>0</v>
      </c>
      <c r="J65" s="28">
        <f t="shared" si="7"/>
        <v>0</v>
      </c>
      <c r="K65" s="28">
        <f t="shared" si="7"/>
        <v>0</v>
      </c>
      <c r="L65" s="28">
        <f t="shared" si="7"/>
        <v>0</v>
      </c>
      <c r="M65" s="28">
        <f t="shared" si="7"/>
        <v>0</v>
      </c>
      <c r="N65" s="28">
        <f t="shared" si="7"/>
        <v>0</v>
      </c>
      <c r="O65" s="28">
        <f t="shared" si="7"/>
        <v>0</v>
      </c>
      <c r="P65" s="28">
        <f t="shared" si="7"/>
        <v>0</v>
      </c>
      <c r="Q65" s="28">
        <f t="shared" si="7"/>
        <v>0</v>
      </c>
      <c r="R65" s="28">
        <f t="shared" si="7"/>
        <v>0</v>
      </c>
      <c r="S65" s="28">
        <f t="shared" si="7"/>
        <v>0</v>
      </c>
      <c r="T65" s="28">
        <f t="shared" si="7"/>
        <v>0</v>
      </c>
      <c r="U65" s="28">
        <f t="shared" si="7"/>
        <v>0</v>
      </c>
      <c r="V65" s="28">
        <f t="shared" si="7"/>
        <v>0</v>
      </c>
      <c r="W65" s="28">
        <f t="shared" si="7"/>
        <v>0</v>
      </c>
      <c r="X65" s="28">
        <f t="shared" si="7"/>
        <v>0</v>
      </c>
      <c r="Y65" s="28">
        <f t="shared" si="7"/>
        <v>0</v>
      </c>
      <c r="Z65" s="28">
        <f t="shared" si="7"/>
        <v>0</v>
      </c>
      <c r="AA65" s="28">
        <f t="shared" si="7"/>
        <v>0</v>
      </c>
      <c r="AB65" s="28">
        <f t="shared" si="7"/>
        <v>0</v>
      </c>
      <c r="AC65" s="28">
        <f t="shared" si="7"/>
        <v>0</v>
      </c>
      <c r="AD65" s="28">
        <f t="shared" si="7"/>
        <v>0</v>
      </c>
      <c r="AE65" s="28">
        <f t="shared" si="7"/>
        <v>0</v>
      </c>
      <c r="AF65" s="28">
        <f t="shared" si="7"/>
        <v>0</v>
      </c>
      <c r="AG65" s="28">
        <f t="shared" si="7"/>
        <v>0</v>
      </c>
      <c r="AH65" s="28">
        <f t="shared" si="7"/>
        <v>0</v>
      </c>
      <c r="AI65" s="28">
        <f t="shared" si="7"/>
        <v>0</v>
      </c>
      <c r="AJ65" s="28">
        <f t="shared" si="7"/>
        <v>0</v>
      </c>
      <c r="AK65" s="28">
        <f t="shared" si="7"/>
        <v>0</v>
      </c>
      <c r="AL65" s="28">
        <f t="shared" si="7"/>
        <v>0</v>
      </c>
      <c r="AM65" s="28">
        <f t="shared" si="7"/>
        <v>0</v>
      </c>
      <c r="AN65" s="28">
        <f t="shared" si="7"/>
        <v>0</v>
      </c>
      <c r="AO65" s="28">
        <f t="shared" si="7"/>
        <v>0</v>
      </c>
      <c r="AP65" s="28">
        <f t="shared" si="7"/>
        <v>0</v>
      </c>
      <c r="AQ65" s="28">
        <f t="shared" si="7"/>
        <v>0</v>
      </c>
      <c r="AR65" s="28">
        <f t="shared" si="7"/>
        <v>0</v>
      </c>
      <c r="AS65" s="28">
        <f t="shared" si="7"/>
        <v>0</v>
      </c>
      <c r="AT65" s="28">
        <f t="shared" si="7"/>
        <v>0</v>
      </c>
      <c r="AU65" s="28">
        <f t="shared" si="7"/>
        <v>0</v>
      </c>
    </row>
    <row r="66" spans="2:47">
      <c r="B66" s="27" t="s">
        <v>445</v>
      </c>
      <c r="C66" s="28" t="s">
        <v>498</v>
      </c>
      <c r="D66" s="28">
        <f t="shared" si="7"/>
        <v>0</v>
      </c>
      <c r="E66" s="28">
        <f t="shared" si="7"/>
        <v>0</v>
      </c>
      <c r="F66" s="28">
        <f t="shared" si="7"/>
        <v>0</v>
      </c>
      <c r="G66" s="28">
        <f t="shared" si="7"/>
        <v>0</v>
      </c>
      <c r="H66" s="28">
        <f t="shared" si="7"/>
        <v>0</v>
      </c>
      <c r="I66" s="28">
        <f t="shared" si="7"/>
        <v>0</v>
      </c>
      <c r="J66" s="28">
        <f t="shared" si="7"/>
        <v>0</v>
      </c>
      <c r="K66" s="28">
        <f t="shared" si="7"/>
        <v>0</v>
      </c>
      <c r="L66" s="28">
        <f t="shared" si="7"/>
        <v>0</v>
      </c>
      <c r="M66" s="28">
        <f t="shared" si="7"/>
        <v>0</v>
      </c>
      <c r="N66" s="28">
        <f t="shared" si="7"/>
        <v>0</v>
      </c>
      <c r="O66" s="28">
        <f t="shared" si="7"/>
        <v>0</v>
      </c>
      <c r="P66" s="28">
        <f t="shared" si="7"/>
        <v>0</v>
      </c>
      <c r="Q66" s="28">
        <f t="shared" si="7"/>
        <v>0</v>
      </c>
      <c r="R66" s="28">
        <f t="shared" si="7"/>
        <v>0</v>
      </c>
      <c r="S66" s="28">
        <f t="shared" si="7"/>
        <v>0</v>
      </c>
      <c r="T66" s="28">
        <f t="shared" si="7"/>
        <v>0</v>
      </c>
      <c r="U66" s="28">
        <f t="shared" si="7"/>
        <v>0</v>
      </c>
      <c r="V66" s="28">
        <f t="shared" si="7"/>
        <v>0</v>
      </c>
      <c r="W66" s="28">
        <f t="shared" si="7"/>
        <v>0</v>
      </c>
      <c r="X66" s="28">
        <f t="shared" si="7"/>
        <v>0</v>
      </c>
      <c r="Y66" s="28">
        <f t="shared" si="7"/>
        <v>0</v>
      </c>
      <c r="Z66" s="28">
        <f t="shared" si="7"/>
        <v>0</v>
      </c>
      <c r="AA66" s="28">
        <f t="shared" si="7"/>
        <v>0</v>
      </c>
      <c r="AB66" s="28">
        <f t="shared" si="7"/>
        <v>0</v>
      </c>
      <c r="AC66" s="28">
        <f t="shared" si="7"/>
        <v>0</v>
      </c>
      <c r="AD66" s="28">
        <f t="shared" si="7"/>
        <v>0</v>
      </c>
      <c r="AE66" s="28">
        <f t="shared" si="7"/>
        <v>0</v>
      </c>
      <c r="AF66" s="28">
        <f t="shared" si="7"/>
        <v>0</v>
      </c>
      <c r="AG66" s="28">
        <f t="shared" si="7"/>
        <v>0</v>
      </c>
      <c r="AH66" s="28">
        <f t="shared" si="7"/>
        <v>0</v>
      </c>
      <c r="AI66" s="28">
        <f t="shared" si="7"/>
        <v>0</v>
      </c>
      <c r="AJ66" s="28">
        <f t="shared" si="7"/>
        <v>0</v>
      </c>
      <c r="AK66" s="28">
        <f t="shared" si="7"/>
        <v>0</v>
      </c>
      <c r="AL66" s="28">
        <f t="shared" si="7"/>
        <v>0</v>
      </c>
      <c r="AM66" s="28">
        <f t="shared" ref="AM66:AU66" si="8">+AM20-AM43</f>
        <v>0</v>
      </c>
      <c r="AN66" s="28">
        <f t="shared" si="8"/>
        <v>0</v>
      </c>
      <c r="AO66" s="28">
        <f t="shared" si="8"/>
        <v>0</v>
      </c>
      <c r="AP66" s="28">
        <f t="shared" si="8"/>
        <v>0</v>
      </c>
      <c r="AQ66" s="28">
        <f t="shared" si="8"/>
        <v>0</v>
      </c>
      <c r="AR66" s="28">
        <f t="shared" si="8"/>
        <v>0</v>
      </c>
      <c r="AS66" s="28">
        <f t="shared" si="8"/>
        <v>0</v>
      </c>
      <c r="AT66" s="28">
        <f t="shared" si="8"/>
        <v>0</v>
      </c>
      <c r="AU66" s="28">
        <f t="shared" si="8"/>
        <v>0</v>
      </c>
    </row>
    <row r="67" spans="2:47">
      <c r="B67" s="27" t="s">
        <v>446</v>
      </c>
      <c r="C67" s="28" t="s">
        <v>498</v>
      </c>
      <c r="D67" s="28">
        <f t="shared" ref="D67:AU67" si="9">+D21-D44</f>
        <v>0</v>
      </c>
      <c r="E67" s="28">
        <f t="shared" si="9"/>
        <v>0</v>
      </c>
      <c r="F67" s="28">
        <f t="shared" si="9"/>
        <v>0</v>
      </c>
      <c r="G67" s="28">
        <f t="shared" si="9"/>
        <v>0</v>
      </c>
      <c r="H67" s="28">
        <f t="shared" si="9"/>
        <v>0</v>
      </c>
      <c r="I67" s="28">
        <f t="shared" si="9"/>
        <v>0</v>
      </c>
      <c r="J67" s="28">
        <f t="shared" si="9"/>
        <v>0</v>
      </c>
      <c r="K67" s="28">
        <f t="shared" si="9"/>
        <v>0</v>
      </c>
      <c r="L67" s="28">
        <f t="shared" si="9"/>
        <v>0</v>
      </c>
      <c r="M67" s="28">
        <f t="shared" si="9"/>
        <v>0</v>
      </c>
      <c r="N67" s="28">
        <f t="shared" si="9"/>
        <v>0</v>
      </c>
      <c r="O67" s="28">
        <f t="shared" si="9"/>
        <v>0</v>
      </c>
      <c r="P67" s="28">
        <f t="shared" si="9"/>
        <v>0</v>
      </c>
      <c r="Q67" s="28">
        <f t="shared" si="9"/>
        <v>0</v>
      </c>
      <c r="R67" s="28">
        <f t="shared" si="9"/>
        <v>0</v>
      </c>
      <c r="S67" s="28">
        <f t="shared" si="9"/>
        <v>0</v>
      </c>
      <c r="T67" s="28">
        <f t="shared" si="9"/>
        <v>0</v>
      </c>
      <c r="U67" s="28">
        <f t="shared" si="9"/>
        <v>0</v>
      </c>
      <c r="V67" s="28">
        <f t="shared" si="9"/>
        <v>0</v>
      </c>
      <c r="W67" s="28">
        <f t="shared" si="9"/>
        <v>0</v>
      </c>
      <c r="X67" s="28">
        <f t="shared" si="9"/>
        <v>0</v>
      </c>
      <c r="Y67" s="28">
        <f t="shared" si="9"/>
        <v>0</v>
      </c>
      <c r="Z67" s="28">
        <f t="shared" si="9"/>
        <v>0</v>
      </c>
      <c r="AA67" s="28">
        <f t="shared" si="9"/>
        <v>0</v>
      </c>
      <c r="AB67" s="28">
        <f t="shared" si="9"/>
        <v>0</v>
      </c>
      <c r="AC67" s="28">
        <f t="shared" si="9"/>
        <v>0</v>
      </c>
      <c r="AD67" s="28">
        <f t="shared" si="9"/>
        <v>0</v>
      </c>
      <c r="AE67" s="28">
        <f t="shared" si="9"/>
        <v>0</v>
      </c>
      <c r="AF67" s="28">
        <f t="shared" si="9"/>
        <v>0</v>
      </c>
      <c r="AG67" s="28">
        <f t="shared" si="9"/>
        <v>0</v>
      </c>
      <c r="AH67" s="28">
        <f t="shared" si="9"/>
        <v>0</v>
      </c>
      <c r="AI67" s="28">
        <f t="shared" si="9"/>
        <v>0</v>
      </c>
      <c r="AJ67" s="28">
        <f t="shared" si="9"/>
        <v>0</v>
      </c>
      <c r="AK67" s="28">
        <f t="shared" si="9"/>
        <v>0</v>
      </c>
      <c r="AL67" s="28">
        <f t="shared" si="9"/>
        <v>0</v>
      </c>
      <c r="AM67" s="28">
        <f t="shared" si="9"/>
        <v>0</v>
      </c>
      <c r="AN67" s="28">
        <f t="shared" si="9"/>
        <v>0</v>
      </c>
      <c r="AO67" s="28">
        <f t="shared" si="9"/>
        <v>0</v>
      </c>
      <c r="AP67" s="28">
        <f t="shared" si="9"/>
        <v>0</v>
      </c>
      <c r="AQ67" s="28">
        <f t="shared" si="9"/>
        <v>0</v>
      </c>
      <c r="AR67" s="28">
        <f t="shared" si="9"/>
        <v>0</v>
      </c>
      <c r="AS67" s="28">
        <f t="shared" si="9"/>
        <v>0</v>
      </c>
      <c r="AT67" s="28">
        <f t="shared" si="9"/>
        <v>0</v>
      </c>
      <c r="AU67" s="28">
        <f t="shared" si="9"/>
        <v>0</v>
      </c>
    </row>
    <row r="68" spans="2:47" s="48" customFormat="1">
      <c r="B68" s="27" t="s">
        <v>501</v>
      </c>
      <c r="C68" s="30" t="s">
        <v>498</v>
      </c>
      <c r="D68" s="30">
        <f>SUM(D48:D67)</f>
        <v>0.17668568512995647</v>
      </c>
      <c r="E68" s="30">
        <f t="shared" ref="E68:AU68" si="10">SUM(E48:E67)</f>
        <v>-2.0565144210655473E-2</v>
      </c>
      <c r="F68" s="30">
        <f t="shared" si="10"/>
        <v>0.58591408412740797</v>
      </c>
      <c r="G68" s="30">
        <f t="shared" si="10"/>
        <v>0.35462753775605105</v>
      </c>
      <c r="H68" s="30">
        <f t="shared" si="10"/>
        <v>-0.77218003026947812</v>
      </c>
      <c r="I68" s="30">
        <f t="shared" si="10"/>
        <v>0.53038012388892497</v>
      </c>
      <c r="J68" s="30">
        <f t="shared" si="10"/>
        <v>0.47294683373785418</v>
      </c>
      <c r="K68" s="30">
        <f t="shared" si="10"/>
        <v>2.4518303402807362E-2</v>
      </c>
      <c r="L68" s="30">
        <f t="shared" si="10"/>
        <v>7.8008097428365986</v>
      </c>
      <c r="M68" s="30">
        <f t="shared" si="10"/>
        <v>12.057478112497304</v>
      </c>
      <c r="N68" s="30">
        <f t="shared" si="10"/>
        <v>16.749153471985757</v>
      </c>
      <c r="O68" s="30">
        <f t="shared" si="10"/>
        <v>26.22018314052864</v>
      </c>
      <c r="P68" s="30">
        <f t="shared" si="10"/>
        <v>53.254946156273348</v>
      </c>
      <c r="Q68" s="30">
        <f t="shared" si="10"/>
        <v>301.53567882418599</v>
      </c>
      <c r="R68" s="30">
        <f t="shared" si="10"/>
        <v>326.14346374276499</v>
      </c>
      <c r="S68" s="30">
        <f t="shared" si="10"/>
        <v>349.91021081827762</v>
      </c>
      <c r="T68" s="30">
        <f t="shared" si="10"/>
        <v>377.78374705473129</v>
      </c>
      <c r="U68" s="30">
        <f t="shared" si="10"/>
        <v>405.66888470485287</v>
      </c>
      <c r="V68" s="30">
        <f t="shared" si="10"/>
        <v>437.22656268400783</v>
      </c>
      <c r="W68" s="30">
        <f t="shared" si="10"/>
        <v>472.02566646771515</v>
      </c>
      <c r="X68" s="30">
        <f t="shared" si="10"/>
        <v>506.76306134977949</v>
      </c>
      <c r="Y68" s="30">
        <f t="shared" si="10"/>
        <v>545.77687616459184</v>
      </c>
      <c r="Z68" s="30">
        <f t="shared" si="10"/>
        <v>588.10907211442486</v>
      </c>
      <c r="AA68" s="30">
        <f t="shared" si="10"/>
        <v>630.15967347984929</v>
      </c>
      <c r="AB68" s="30">
        <f t="shared" si="10"/>
        <v>678.98948184598407</v>
      </c>
      <c r="AC68" s="30">
        <f t="shared" si="10"/>
        <v>727.74069933235114</v>
      </c>
      <c r="AD68" s="30">
        <f t="shared" si="10"/>
        <v>781.47133399119161</v>
      </c>
      <c r="AE68" s="30">
        <f t="shared" si="10"/>
        <v>839.63005664688444</v>
      </c>
      <c r="AF68" s="30">
        <f t="shared" si="10"/>
        <v>899.08854120685123</v>
      </c>
      <c r="AG68" s="30">
        <f t="shared" si="10"/>
        <v>965.81389927775808</v>
      </c>
      <c r="AH68" s="30">
        <f t="shared" si="10"/>
        <v>1038.6696524444226</v>
      </c>
      <c r="AI68" s="30">
        <f t="shared" si="10"/>
        <v>1113.3658333496669</v>
      </c>
      <c r="AJ68" s="30">
        <f t="shared" si="10"/>
        <v>1190.0998690550291</v>
      </c>
      <c r="AK68" s="30">
        <f t="shared" si="10"/>
        <v>1273.2047655605465</v>
      </c>
      <c r="AL68" s="30">
        <f t="shared" si="10"/>
        <v>1365.5258459291485</v>
      </c>
      <c r="AM68" s="30">
        <f t="shared" si="10"/>
        <v>1458.695980875716</v>
      </c>
      <c r="AN68" s="30">
        <f t="shared" si="10"/>
        <v>1558.7819853162769</v>
      </c>
      <c r="AO68" s="30">
        <f t="shared" si="10"/>
        <v>1657.9179134090657</v>
      </c>
      <c r="AP68" s="30">
        <f t="shared" si="10"/>
        <v>1770.3431589013592</v>
      </c>
      <c r="AQ68" s="30">
        <f t="shared" si="10"/>
        <v>1847.1138267471779</v>
      </c>
      <c r="AR68" s="30">
        <f t="shared" si="10"/>
        <v>2010.5915006214743</v>
      </c>
      <c r="AS68" s="30">
        <f t="shared" si="10"/>
        <v>2138.6636676165817</v>
      </c>
      <c r="AT68" s="30">
        <f t="shared" si="10"/>
        <v>2265.6424949020193</v>
      </c>
      <c r="AU68" s="30">
        <f t="shared" si="10"/>
        <v>2406.7431653904787</v>
      </c>
    </row>
    <row r="70" spans="2:47">
      <c r="B70" s="24" t="s">
        <v>681</v>
      </c>
      <c r="C70" s="25" t="s">
        <v>422</v>
      </c>
      <c r="D70" s="25">
        <v>2017</v>
      </c>
      <c r="E70" s="25">
        <v>2018</v>
      </c>
      <c r="F70" s="25">
        <v>2019</v>
      </c>
      <c r="G70" s="25">
        <v>2020</v>
      </c>
      <c r="H70" s="25">
        <v>2021</v>
      </c>
      <c r="I70" s="25">
        <v>2022</v>
      </c>
      <c r="J70" s="25">
        <v>2023</v>
      </c>
      <c r="K70" s="25">
        <v>2024</v>
      </c>
      <c r="L70" s="25">
        <v>2025</v>
      </c>
      <c r="M70" s="25">
        <v>2026</v>
      </c>
      <c r="N70" s="25">
        <v>2027</v>
      </c>
      <c r="O70" s="25">
        <v>2028</v>
      </c>
      <c r="P70" s="25">
        <v>2029</v>
      </c>
      <c r="Q70" s="25">
        <v>2030</v>
      </c>
      <c r="R70" s="25">
        <v>2031</v>
      </c>
      <c r="S70" s="25">
        <v>2032</v>
      </c>
      <c r="T70" s="25">
        <v>2033</v>
      </c>
      <c r="U70" s="25">
        <v>2034</v>
      </c>
      <c r="V70" s="25">
        <v>2035</v>
      </c>
      <c r="W70" s="25">
        <v>2036</v>
      </c>
      <c r="X70" s="25">
        <v>2037</v>
      </c>
      <c r="Y70" s="25">
        <v>2038</v>
      </c>
      <c r="Z70" s="25">
        <v>2039</v>
      </c>
      <c r="AA70" s="25">
        <v>2040</v>
      </c>
      <c r="AB70" s="25">
        <v>2041</v>
      </c>
      <c r="AC70" s="25">
        <v>2042</v>
      </c>
      <c r="AD70" s="25">
        <v>2043</v>
      </c>
      <c r="AE70" s="25">
        <v>2044</v>
      </c>
      <c r="AF70" s="25">
        <v>2045</v>
      </c>
      <c r="AG70" s="25">
        <v>2046</v>
      </c>
      <c r="AH70" s="25">
        <v>2047</v>
      </c>
      <c r="AI70" s="25">
        <v>2048</v>
      </c>
      <c r="AJ70" s="25">
        <v>2049</v>
      </c>
      <c r="AK70" s="25">
        <v>2050</v>
      </c>
      <c r="AL70" s="25">
        <v>2051</v>
      </c>
      <c r="AM70" s="25">
        <v>2052</v>
      </c>
      <c r="AN70" s="25">
        <v>2053</v>
      </c>
      <c r="AO70" s="25">
        <v>2054</v>
      </c>
      <c r="AP70" s="25">
        <v>2055</v>
      </c>
      <c r="AQ70" s="25">
        <v>2056</v>
      </c>
      <c r="AR70" s="25">
        <v>2057</v>
      </c>
      <c r="AS70" s="25">
        <v>2058</v>
      </c>
      <c r="AT70" s="25">
        <v>2059</v>
      </c>
      <c r="AU70" s="25">
        <v>2060</v>
      </c>
    </row>
    <row r="71" spans="2:47">
      <c r="B71" s="27" t="s">
        <v>505</v>
      </c>
      <c r="C71" s="28" t="s">
        <v>506</v>
      </c>
      <c r="D71" s="28">
        <v>8735</v>
      </c>
      <c r="E71" s="28">
        <v>8343.6</v>
      </c>
      <c r="F71" s="28">
        <v>8429.7999999999993</v>
      </c>
      <c r="G71" s="28">
        <v>8210.9</v>
      </c>
      <c r="H71" s="28">
        <v>7999.3</v>
      </c>
      <c r="I71" s="28">
        <v>8041.2</v>
      </c>
      <c r="J71" s="28">
        <v>8024.6</v>
      </c>
      <c r="K71" s="28">
        <v>8067.5</v>
      </c>
      <c r="L71" s="28">
        <v>8105.8</v>
      </c>
      <c r="M71" s="28">
        <v>8139.6</v>
      </c>
      <c r="N71" s="28">
        <v>8154</v>
      </c>
      <c r="O71" s="28">
        <v>8192.7999999999993</v>
      </c>
      <c r="P71" s="28">
        <v>8200.1</v>
      </c>
      <c r="Q71" s="28">
        <v>8202.9</v>
      </c>
      <c r="R71" s="28">
        <v>8275.2000000000007</v>
      </c>
      <c r="S71" s="28">
        <v>8310.2000000000007</v>
      </c>
      <c r="T71" s="28">
        <v>8377.7000000000007</v>
      </c>
      <c r="U71" s="28">
        <v>8406.2999999999993</v>
      </c>
      <c r="V71" s="28">
        <v>8460.2999999999993</v>
      </c>
      <c r="W71" s="28">
        <v>8511.7000000000007</v>
      </c>
      <c r="X71" s="28">
        <v>8526.5</v>
      </c>
      <c r="Y71" s="28">
        <v>8578.5</v>
      </c>
      <c r="Z71" s="28">
        <v>8621.6</v>
      </c>
      <c r="AA71" s="28">
        <v>8628.9</v>
      </c>
      <c r="AB71" s="28">
        <v>8650.9</v>
      </c>
      <c r="AC71" s="28">
        <v>8649.7999999999993</v>
      </c>
      <c r="AD71" s="28">
        <v>8669.9</v>
      </c>
      <c r="AE71" s="28">
        <v>8695.1</v>
      </c>
      <c r="AF71" s="28">
        <v>8685.2000000000007</v>
      </c>
      <c r="AG71" s="28">
        <v>8715.5</v>
      </c>
      <c r="AH71" s="28">
        <v>8741.9</v>
      </c>
      <c r="AI71" s="28">
        <v>8764.7999999999993</v>
      </c>
      <c r="AJ71" s="28">
        <v>8739.5</v>
      </c>
      <c r="AK71" s="28">
        <v>8739.9</v>
      </c>
      <c r="AL71" s="28">
        <v>8749.2999999999993</v>
      </c>
      <c r="AM71" s="28">
        <v>8750.2000000000007</v>
      </c>
      <c r="AN71" s="28">
        <v>8760.5</v>
      </c>
      <c r="AO71" s="28">
        <v>8721.2000000000007</v>
      </c>
      <c r="AP71" s="28">
        <v>8730.2999999999993</v>
      </c>
      <c r="AQ71" s="28">
        <v>8610.6</v>
      </c>
      <c r="AR71" s="28">
        <v>8745</v>
      </c>
      <c r="AS71" s="28">
        <v>8752.7000000000007</v>
      </c>
      <c r="AT71" s="28">
        <v>8720</v>
      </c>
      <c r="AU71" s="28">
        <v>8716.6</v>
      </c>
    </row>
    <row r="73" spans="2:47">
      <c r="B73" s="24" t="s">
        <v>507</v>
      </c>
      <c r="C73" s="25" t="s">
        <v>422</v>
      </c>
      <c r="D73" s="25">
        <v>2017</v>
      </c>
      <c r="E73" s="25">
        <v>2018</v>
      </c>
      <c r="F73" s="25">
        <v>2019</v>
      </c>
      <c r="G73" s="25">
        <v>2020</v>
      </c>
      <c r="H73" s="25">
        <v>2021</v>
      </c>
      <c r="I73" s="25">
        <v>2022</v>
      </c>
      <c r="J73" s="25">
        <v>2023</v>
      </c>
      <c r="K73" s="25">
        <v>2024</v>
      </c>
      <c r="L73" s="25">
        <v>2025</v>
      </c>
      <c r="M73" s="25">
        <v>2026</v>
      </c>
      <c r="N73" s="25">
        <v>2027</v>
      </c>
      <c r="O73" s="25">
        <v>2028</v>
      </c>
      <c r="P73" s="25">
        <v>2029</v>
      </c>
      <c r="Q73" s="25">
        <v>2030</v>
      </c>
      <c r="R73" s="25">
        <v>2031</v>
      </c>
      <c r="S73" s="25">
        <v>2032</v>
      </c>
      <c r="T73" s="25">
        <v>2033</v>
      </c>
      <c r="U73" s="25">
        <v>2034</v>
      </c>
      <c r="V73" s="25">
        <v>2035</v>
      </c>
      <c r="W73" s="25">
        <v>2036</v>
      </c>
      <c r="X73" s="25">
        <v>2037</v>
      </c>
      <c r="Y73" s="25">
        <v>2038</v>
      </c>
      <c r="Z73" s="25">
        <v>2039</v>
      </c>
      <c r="AA73" s="25">
        <v>2040</v>
      </c>
      <c r="AB73" s="25">
        <v>2041</v>
      </c>
      <c r="AC73" s="25">
        <v>2042</v>
      </c>
      <c r="AD73" s="25">
        <v>2043</v>
      </c>
      <c r="AE73" s="25">
        <v>2044</v>
      </c>
      <c r="AF73" s="25">
        <v>2045</v>
      </c>
      <c r="AG73" s="25">
        <v>2046</v>
      </c>
      <c r="AH73" s="25">
        <v>2047</v>
      </c>
      <c r="AI73" s="25">
        <v>2048</v>
      </c>
      <c r="AJ73" s="25">
        <v>2049</v>
      </c>
      <c r="AK73" s="25">
        <v>2050</v>
      </c>
      <c r="AL73" s="25">
        <v>2051</v>
      </c>
      <c r="AM73" s="25">
        <v>2052</v>
      </c>
      <c r="AN73" s="25">
        <v>2053</v>
      </c>
      <c r="AO73" s="25">
        <v>2054</v>
      </c>
      <c r="AP73" s="25">
        <v>2055</v>
      </c>
      <c r="AQ73" s="25">
        <v>2056</v>
      </c>
      <c r="AR73" s="25">
        <v>2057</v>
      </c>
      <c r="AS73" s="25">
        <v>2058</v>
      </c>
      <c r="AT73" s="25">
        <v>2059</v>
      </c>
      <c r="AU73" s="25">
        <v>2060</v>
      </c>
    </row>
    <row r="74" spans="2:47">
      <c r="B74" s="27" t="s">
        <v>505</v>
      </c>
      <c r="C74" s="28" t="s">
        <v>506</v>
      </c>
      <c r="D74" s="28">
        <v>8735.0088079395045</v>
      </c>
      <c r="E74" s="28">
        <v>8343.6136166837532</v>
      </c>
      <c r="F74" s="28">
        <v>8429.8060180062312</v>
      </c>
      <c r="G74" s="28">
        <v>8210.8690004152195</v>
      </c>
      <c r="H74" s="28">
        <v>7999.3261132322696</v>
      </c>
      <c r="I74" s="28">
        <v>8041.2128409947591</v>
      </c>
      <c r="J74" s="28">
        <v>8024.6329526192958</v>
      </c>
      <c r="K74" s="28">
        <v>8067.4865270178225</v>
      </c>
      <c r="L74" s="28">
        <v>8095.987314255327</v>
      </c>
      <c r="M74" s="28">
        <v>8125.9368689025805</v>
      </c>
      <c r="N74" s="28">
        <v>8134.9997583375025</v>
      </c>
      <c r="O74" s="28">
        <v>8165.3637820743761</v>
      </c>
      <c r="P74" s="28">
        <v>8147.3932902930073</v>
      </c>
      <c r="Q74" s="28">
        <v>7961.3658476237424</v>
      </c>
      <c r="R74" s="28">
        <v>8014.2538127894468</v>
      </c>
      <c r="S74" s="28">
        <v>8029.6598638528612</v>
      </c>
      <c r="T74" s="28">
        <v>8074.7469717168142</v>
      </c>
      <c r="U74" s="28">
        <v>8080.5080253564402</v>
      </c>
      <c r="V74" s="28">
        <v>8108.7992372974195</v>
      </c>
      <c r="W74" s="28">
        <v>8132.3971772707309</v>
      </c>
      <c r="X74" s="28">
        <v>8118.9185309828945</v>
      </c>
      <c r="Y74" s="28">
        <v>8138.651954695787</v>
      </c>
      <c r="Z74" s="28">
        <v>8147.2600400952824</v>
      </c>
      <c r="AA74" s="28">
        <v>8119.5257863304059</v>
      </c>
      <c r="AB74" s="28">
        <v>8102.7479947806987</v>
      </c>
      <c r="AC74" s="28">
        <v>8061.9826311008546</v>
      </c>
      <c r="AD74" s="28">
        <v>8037.6466904892532</v>
      </c>
      <c r="AE74" s="28">
        <v>8014.6417076924472</v>
      </c>
      <c r="AF74" s="28">
        <v>7956.2442895197173</v>
      </c>
      <c r="AG74" s="28">
        <v>7930.8533370689893</v>
      </c>
      <c r="AH74" s="28">
        <v>7897.999551458005</v>
      </c>
      <c r="AI74" s="28">
        <v>7858.0252632256843</v>
      </c>
      <c r="AJ74" s="28">
        <v>7770.953327961859</v>
      </c>
      <c r="AK74" s="28">
        <v>7702.8182472427279</v>
      </c>
      <c r="AL74" s="28">
        <v>7637.6120910557893</v>
      </c>
      <c r="AM74" s="28">
        <v>7560.8519129528286</v>
      </c>
      <c r="AN74" s="28">
        <v>7487.3417414230917</v>
      </c>
      <c r="AO74" s="28">
        <v>7367.5745780564293</v>
      </c>
      <c r="AP74" s="28">
        <v>7283.7461180844621</v>
      </c>
      <c r="AQ74" s="28">
        <v>7097.6991460684912</v>
      </c>
      <c r="AR74" s="28">
        <v>7096.9579400355742</v>
      </c>
      <c r="AS74" s="28">
        <v>6995.9141399371756</v>
      </c>
      <c r="AT74" s="28">
        <v>6858.6335513780969</v>
      </c>
      <c r="AU74" s="28">
        <v>6739.1093450103599</v>
      </c>
    </row>
    <row r="76" spans="2:47">
      <c r="B76" s="24" t="s">
        <v>585</v>
      </c>
      <c r="C76" s="25" t="s">
        <v>422</v>
      </c>
      <c r="D76" s="25">
        <v>2017</v>
      </c>
      <c r="E76" s="25">
        <v>2018</v>
      </c>
      <c r="F76" s="25">
        <v>2019</v>
      </c>
      <c r="G76" s="25">
        <v>2020</v>
      </c>
      <c r="H76" s="25">
        <v>2021</v>
      </c>
      <c r="I76" s="25">
        <v>2022</v>
      </c>
      <c r="J76" s="25">
        <v>2023</v>
      </c>
      <c r="K76" s="25">
        <v>2024</v>
      </c>
      <c r="L76" s="25">
        <v>2025</v>
      </c>
      <c r="M76" s="25">
        <v>2026</v>
      </c>
      <c r="N76" s="25">
        <v>2027</v>
      </c>
      <c r="O76" s="25">
        <v>2028</v>
      </c>
      <c r="P76" s="25">
        <v>2029</v>
      </c>
      <c r="Q76" s="25">
        <v>2030</v>
      </c>
      <c r="R76" s="25">
        <v>2031</v>
      </c>
      <c r="S76" s="25">
        <v>2032</v>
      </c>
      <c r="T76" s="25">
        <v>2033</v>
      </c>
      <c r="U76" s="25">
        <v>2034</v>
      </c>
      <c r="V76" s="25">
        <v>2035</v>
      </c>
      <c r="W76" s="25">
        <v>2036</v>
      </c>
      <c r="X76" s="25">
        <v>2037</v>
      </c>
      <c r="Y76" s="25">
        <v>2038</v>
      </c>
      <c r="Z76" s="25">
        <v>2039</v>
      </c>
      <c r="AA76" s="25">
        <v>2040</v>
      </c>
      <c r="AB76" s="25">
        <v>2041</v>
      </c>
      <c r="AC76" s="25">
        <v>2042</v>
      </c>
      <c r="AD76" s="25">
        <v>2043</v>
      </c>
      <c r="AE76" s="25">
        <v>2044</v>
      </c>
      <c r="AF76" s="25">
        <v>2045</v>
      </c>
      <c r="AG76" s="25">
        <v>2046</v>
      </c>
      <c r="AH76" s="25">
        <v>2047</v>
      </c>
      <c r="AI76" s="25">
        <v>2048</v>
      </c>
      <c r="AJ76" s="25">
        <v>2049</v>
      </c>
      <c r="AK76" s="25">
        <v>2050</v>
      </c>
      <c r="AL76" s="25">
        <v>2051</v>
      </c>
      <c r="AM76" s="25">
        <v>2052</v>
      </c>
      <c r="AN76" s="25">
        <v>2053</v>
      </c>
      <c r="AO76" s="25">
        <v>2054</v>
      </c>
      <c r="AP76" s="25">
        <v>2055</v>
      </c>
      <c r="AQ76" s="25">
        <v>2056</v>
      </c>
      <c r="AR76" s="25">
        <v>2057</v>
      </c>
      <c r="AS76" s="25">
        <v>2058</v>
      </c>
      <c r="AT76" s="25">
        <v>2059</v>
      </c>
      <c r="AU76" s="25">
        <v>2060</v>
      </c>
    </row>
    <row r="77" spans="2:47">
      <c r="B77" s="27" t="s">
        <v>505</v>
      </c>
      <c r="C77" s="28" t="s">
        <v>506</v>
      </c>
      <c r="D77" s="28">
        <f t="shared" ref="D77:AU77" si="11">+D71-D74</f>
        <v>-8.8079395045497222E-3</v>
      </c>
      <c r="E77" s="28">
        <f t="shared" si="11"/>
        <v>-1.3616683752843528E-2</v>
      </c>
      <c r="F77" s="28">
        <f t="shared" si="11"/>
        <v>-6.0180062318977434E-3</v>
      </c>
      <c r="G77" s="28">
        <f t="shared" si="11"/>
        <v>3.0999584780147416E-2</v>
      </c>
      <c r="H77" s="28">
        <f t="shared" si="11"/>
        <v>-2.6113232269381115E-2</v>
      </c>
      <c r="I77" s="28">
        <f t="shared" si="11"/>
        <v>-1.2840994759244495E-2</v>
      </c>
      <c r="J77" s="28">
        <f t="shared" si="11"/>
        <v>-3.2952619295429031E-2</v>
      </c>
      <c r="K77" s="28">
        <f t="shared" si="11"/>
        <v>1.3472982177518134E-2</v>
      </c>
      <c r="L77" s="28">
        <f t="shared" si="11"/>
        <v>9.8126857446732174</v>
      </c>
      <c r="M77" s="28">
        <f t="shared" si="11"/>
        <v>13.663131097419864</v>
      </c>
      <c r="N77" s="28">
        <f t="shared" si="11"/>
        <v>19.000241662497501</v>
      </c>
      <c r="O77" s="28">
        <f t="shared" si="11"/>
        <v>27.436217925623168</v>
      </c>
      <c r="P77" s="28">
        <f t="shared" si="11"/>
        <v>52.706709706993024</v>
      </c>
      <c r="Q77" s="28">
        <f t="shared" si="11"/>
        <v>241.53415237625723</v>
      </c>
      <c r="R77" s="28">
        <f t="shared" si="11"/>
        <v>260.94618721055394</v>
      </c>
      <c r="S77" s="28">
        <f t="shared" si="11"/>
        <v>280.54013614713949</v>
      </c>
      <c r="T77" s="28">
        <f t="shared" si="11"/>
        <v>302.95302828318654</v>
      </c>
      <c r="U77" s="28">
        <f t="shared" si="11"/>
        <v>325.79197464355912</v>
      </c>
      <c r="V77" s="28">
        <f t="shared" si="11"/>
        <v>351.50076270257978</v>
      </c>
      <c r="W77" s="28">
        <f t="shared" si="11"/>
        <v>379.30282272926979</v>
      </c>
      <c r="X77" s="28">
        <f t="shared" si="11"/>
        <v>407.58146901710552</v>
      </c>
      <c r="Y77" s="28">
        <f t="shared" si="11"/>
        <v>439.84804530421297</v>
      </c>
      <c r="Z77" s="28">
        <f t="shared" si="11"/>
        <v>474.33995990471794</v>
      </c>
      <c r="AA77" s="28">
        <f t="shared" si="11"/>
        <v>509.3742136695937</v>
      </c>
      <c r="AB77" s="28">
        <f t="shared" si="11"/>
        <v>548.15200521930092</v>
      </c>
      <c r="AC77" s="28">
        <f t="shared" si="11"/>
        <v>587.81736889914464</v>
      </c>
      <c r="AD77" s="28">
        <f t="shared" si="11"/>
        <v>632.25330951074648</v>
      </c>
      <c r="AE77" s="28">
        <f t="shared" si="11"/>
        <v>680.45829230755317</v>
      </c>
      <c r="AF77" s="28">
        <f t="shared" si="11"/>
        <v>728.95571048028341</v>
      </c>
      <c r="AG77" s="28">
        <f t="shared" si="11"/>
        <v>784.64666293101072</v>
      </c>
      <c r="AH77" s="28">
        <f t="shared" si="11"/>
        <v>843.90044854199459</v>
      </c>
      <c r="AI77" s="28">
        <f t="shared" si="11"/>
        <v>906.77473677431499</v>
      </c>
      <c r="AJ77" s="28">
        <f t="shared" si="11"/>
        <v>968.54667203814097</v>
      </c>
      <c r="AK77" s="28">
        <f t="shared" si="11"/>
        <v>1037.0817527572717</v>
      </c>
      <c r="AL77" s="28">
        <f t="shared" si="11"/>
        <v>1111.68790894421</v>
      </c>
      <c r="AM77" s="28">
        <f t="shared" si="11"/>
        <v>1189.3480870471722</v>
      </c>
      <c r="AN77" s="28">
        <f t="shared" si="11"/>
        <v>1273.1582585769083</v>
      </c>
      <c r="AO77" s="28">
        <f t="shared" si="11"/>
        <v>1353.6254219435714</v>
      </c>
      <c r="AP77" s="28">
        <f t="shared" si="11"/>
        <v>1446.5538819155372</v>
      </c>
      <c r="AQ77" s="28">
        <f t="shared" si="11"/>
        <v>1512.9008539315091</v>
      </c>
      <c r="AR77" s="28">
        <f t="shared" si="11"/>
        <v>1648.0420599644258</v>
      </c>
      <c r="AS77" s="28">
        <f t="shared" si="11"/>
        <v>1756.7858600628251</v>
      </c>
      <c r="AT77" s="28">
        <f t="shared" si="11"/>
        <v>1861.3664486219031</v>
      </c>
      <c r="AU77" s="28">
        <f t="shared" si="11"/>
        <v>1977.4906549896405</v>
      </c>
    </row>
    <row r="79" spans="2:47">
      <c r="B79" s="24" t="s">
        <v>497</v>
      </c>
      <c r="C79" s="25" t="s">
        <v>422</v>
      </c>
      <c r="D79" s="25">
        <v>2017</v>
      </c>
      <c r="E79" s="25">
        <v>2018</v>
      </c>
      <c r="F79" s="25">
        <v>2019</v>
      </c>
      <c r="G79" s="25">
        <v>2020</v>
      </c>
      <c r="H79" s="25">
        <v>2021</v>
      </c>
      <c r="I79" s="25">
        <v>2022</v>
      </c>
      <c r="J79" s="25">
        <v>2023</v>
      </c>
      <c r="K79" s="25">
        <v>2024</v>
      </c>
      <c r="L79" s="25">
        <v>2025</v>
      </c>
      <c r="M79" s="25">
        <v>2026</v>
      </c>
      <c r="N79" s="25">
        <v>2027</v>
      </c>
      <c r="O79" s="25">
        <v>2028</v>
      </c>
      <c r="P79" s="25">
        <v>2029</v>
      </c>
      <c r="Q79" s="25">
        <v>2030</v>
      </c>
      <c r="R79" s="25">
        <v>2031</v>
      </c>
      <c r="S79" s="25">
        <v>2032</v>
      </c>
      <c r="T79" s="25">
        <v>2033</v>
      </c>
      <c r="U79" s="25">
        <v>2034</v>
      </c>
      <c r="V79" s="25">
        <v>2035</v>
      </c>
      <c r="W79" s="25">
        <v>2036</v>
      </c>
      <c r="X79" s="25">
        <v>2037</v>
      </c>
      <c r="Y79" s="25">
        <v>2038</v>
      </c>
      <c r="Z79" s="25">
        <v>2039</v>
      </c>
      <c r="AA79" s="25">
        <v>2040</v>
      </c>
      <c r="AB79" s="25">
        <v>2041</v>
      </c>
      <c r="AC79" s="25">
        <v>2042</v>
      </c>
      <c r="AD79" s="25">
        <v>2043</v>
      </c>
      <c r="AE79" s="25">
        <v>2044</v>
      </c>
      <c r="AF79" s="25">
        <v>2045</v>
      </c>
      <c r="AG79" s="25">
        <v>2046</v>
      </c>
      <c r="AH79" s="25">
        <v>2047</v>
      </c>
      <c r="AI79" s="25">
        <v>2048</v>
      </c>
      <c r="AJ79" s="25">
        <v>2049</v>
      </c>
      <c r="AK79" s="25">
        <v>2050</v>
      </c>
      <c r="AL79" s="25">
        <v>2051</v>
      </c>
      <c r="AM79" s="25">
        <v>2052</v>
      </c>
      <c r="AN79" s="25">
        <v>2053</v>
      </c>
      <c r="AO79" s="25">
        <v>2054</v>
      </c>
      <c r="AP79" s="25">
        <v>2055</v>
      </c>
      <c r="AQ79" s="25">
        <v>2056</v>
      </c>
      <c r="AR79" s="25">
        <v>2057</v>
      </c>
      <c r="AS79" s="25">
        <v>2058</v>
      </c>
      <c r="AT79" s="25">
        <v>2059</v>
      </c>
      <c r="AU79" s="25">
        <v>2060</v>
      </c>
    </row>
    <row r="80" spans="2:47">
      <c r="B80" s="27" t="s">
        <v>384</v>
      </c>
      <c r="C80" s="28" t="s">
        <v>512</v>
      </c>
      <c r="D80" s="28">
        <f t="shared" ref="D80:AU80" si="12">+VLOOKUP($B80,Precios,D$79-2014,FALSE)*D48/1000000</f>
        <v>7.3556136860864927E-3</v>
      </c>
      <c r="E80" s="28">
        <f t="shared" si="12"/>
        <v>-4.218865035349087E-3</v>
      </c>
      <c r="F80" s="28">
        <f t="shared" si="12"/>
        <v>3.4306204594403686E-2</v>
      </c>
      <c r="G80" s="28">
        <f t="shared" si="12"/>
        <v>-2.5044984621958661E-2</v>
      </c>
      <c r="H80" s="28">
        <f t="shared" si="12"/>
        <v>-2.0729405819800485E-3</v>
      </c>
      <c r="I80" s="28">
        <f t="shared" si="12"/>
        <v>2.9489239006458761E-2</v>
      </c>
      <c r="J80" s="28">
        <f t="shared" si="12"/>
        <v>7.8982042562057621E-3</v>
      </c>
      <c r="K80" s="28">
        <f t="shared" si="12"/>
        <v>-4.557068618333842E-2</v>
      </c>
      <c r="L80" s="28">
        <f t="shared" si="12"/>
        <v>0.23294208157698426</v>
      </c>
      <c r="M80" s="28">
        <f t="shared" si="12"/>
        <v>0.37598877322897717</v>
      </c>
      <c r="N80" s="28">
        <f t="shared" si="12"/>
        <v>0.58536062543058376</v>
      </c>
      <c r="O80" s="28">
        <f t="shared" si="12"/>
        <v>1.0004315844813823</v>
      </c>
      <c r="P80" s="28">
        <f t="shared" si="12"/>
        <v>3.0349508539585446</v>
      </c>
      <c r="Q80" s="28">
        <f t="shared" si="12"/>
        <v>23.736647386511077</v>
      </c>
      <c r="R80" s="28">
        <f t="shared" si="12"/>
        <v>26.432608885521031</v>
      </c>
      <c r="S80" s="28">
        <f t="shared" si="12"/>
        <v>29.417295712235642</v>
      </c>
      <c r="T80" s="28">
        <f t="shared" si="12"/>
        <v>32.617791034559552</v>
      </c>
      <c r="U80" s="28">
        <f t="shared" si="12"/>
        <v>35.997157715661572</v>
      </c>
      <c r="V80" s="28">
        <f t="shared" si="12"/>
        <v>39.518217127639439</v>
      </c>
      <c r="W80" s="28">
        <f t="shared" si="12"/>
        <v>43.731234931517868</v>
      </c>
      <c r="X80" s="28">
        <f t="shared" si="12"/>
        <v>48.224848897258362</v>
      </c>
      <c r="Y80" s="28">
        <f t="shared" si="12"/>
        <v>53.273141822337656</v>
      </c>
      <c r="Z80" s="28">
        <f t="shared" si="12"/>
        <v>58.15225331896449</v>
      </c>
      <c r="AA80" s="28">
        <f t="shared" si="12"/>
        <v>64.540476121756541</v>
      </c>
      <c r="AB80" s="28">
        <f t="shared" si="12"/>
        <v>70.962882800658221</v>
      </c>
      <c r="AC80" s="28">
        <f t="shared" si="12"/>
        <v>77.219496657023541</v>
      </c>
      <c r="AD80" s="28">
        <f t="shared" si="12"/>
        <v>84.817270496790911</v>
      </c>
      <c r="AE80" s="28">
        <f t="shared" si="12"/>
        <v>92.724967314559635</v>
      </c>
      <c r="AF80" s="28">
        <f t="shared" si="12"/>
        <v>99.286257099648196</v>
      </c>
      <c r="AG80" s="28">
        <f t="shared" si="12"/>
        <v>109.21165950174077</v>
      </c>
      <c r="AH80" s="28">
        <f t="shared" si="12"/>
        <v>119.06960821507862</v>
      </c>
      <c r="AI80" s="28">
        <f t="shared" si="12"/>
        <v>128.81182902143743</v>
      </c>
      <c r="AJ80" s="28">
        <f t="shared" si="12"/>
        <v>138.49659990008163</v>
      </c>
      <c r="AK80" s="28">
        <f t="shared" si="12"/>
        <v>149.12464862154857</v>
      </c>
      <c r="AL80" s="28">
        <f t="shared" si="12"/>
        <v>160.40130665728128</v>
      </c>
      <c r="AM80" s="28">
        <f t="shared" si="12"/>
        <v>172.33747620497815</v>
      </c>
      <c r="AN80" s="28">
        <f t="shared" si="12"/>
        <v>185.13355375976164</v>
      </c>
      <c r="AO80" s="28">
        <f t="shared" si="12"/>
        <v>197.44968867670426</v>
      </c>
      <c r="AP80" s="28">
        <f t="shared" si="12"/>
        <v>211.59825327402049</v>
      </c>
      <c r="AQ80" s="28">
        <f t="shared" si="12"/>
        <v>226.65671356151969</v>
      </c>
      <c r="AR80" s="28">
        <f t="shared" si="12"/>
        <v>242.3191369287496</v>
      </c>
      <c r="AS80" s="28">
        <f t="shared" si="12"/>
        <v>259.20084158521661</v>
      </c>
      <c r="AT80" s="28">
        <f t="shared" si="12"/>
        <v>275.60176777551465</v>
      </c>
      <c r="AU80" s="28">
        <f t="shared" si="12"/>
        <v>293.42556680295974</v>
      </c>
    </row>
    <row r="81" spans="2:47">
      <c r="B81" s="27" t="s">
        <v>430</v>
      </c>
      <c r="C81" s="28" t="s">
        <v>512</v>
      </c>
      <c r="D81" s="28">
        <f t="shared" ref="D81:AU81" si="13">+VLOOKUP($B81,Precios,D$79-2014,FALSE)*D49/1000000</f>
        <v>-2.1157803788808042E-3</v>
      </c>
      <c r="E81" s="28">
        <f t="shared" si="13"/>
        <v>3.3063755801519953E-3</v>
      </c>
      <c r="F81" s="28">
        <f t="shared" si="13"/>
        <v>2.5390464704904575E-3</v>
      </c>
      <c r="G81" s="28">
        <f t="shared" si="13"/>
        <v>2.9344945658902654E-3</v>
      </c>
      <c r="H81" s="28">
        <f t="shared" si="13"/>
        <v>-9.1513103482946279E-4</v>
      </c>
      <c r="I81" s="28">
        <f t="shared" si="13"/>
        <v>-1.3343304383146664E-2</v>
      </c>
      <c r="J81" s="28">
        <f t="shared" si="13"/>
        <v>-8.8803720890184637E-3</v>
      </c>
      <c r="K81" s="28">
        <f t="shared" si="13"/>
        <v>6.9980847047052975E-3</v>
      </c>
      <c r="L81" s="28">
        <f t="shared" si="13"/>
        <v>1.1455961138518735E-2</v>
      </c>
      <c r="M81" s="28">
        <f t="shared" si="13"/>
        <v>1.8722408754819835E-2</v>
      </c>
      <c r="N81" s="28">
        <f t="shared" si="13"/>
        <v>3.8616083693655733E-2</v>
      </c>
      <c r="O81" s="28">
        <f t="shared" si="13"/>
        <v>5.2390740525847121E-2</v>
      </c>
      <c r="P81" s="28">
        <f t="shared" si="13"/>
        <v>0.30973850513585599</v>
      </c>
      <c r="Q81" s="28">
        <f t="shared" si="13"/>
        <v>3.2304679262674654</v>
      </c>
      <c r="R81" s="28">
        <f t="shared" si="13"/>
        <v>3.5546193252568496</v>
      </c>
      <c r="S81" s="28">
        <f t="shared" si="13"/>
        <v>3.9241649756066059</v>
      </c>
      <c r="T81" s="28">
        <f t="shared" si="13"/>
        <v>4.2886356575294791</v>
      </c>
      <c r="U81" s="28">
        <f t="shared" si="13"/>
        <v>4.6929566387164936</v>
      </c>
      <c r="V81" s="28">
        <f t="shared" si="13"/>
        <v>5.1070368936306831</v>
      </c>
      <c r="W81" s="28">
        <f t="shared" si="13"/>
        <v>5.6147150327060116</v>
      </c>
      <c r="X81" s="28">
        <f t="shared" si="13"/>
        <v>6.136042269595638</v>
      </c>
      <c r="Y81" s="28">
        <f t="shared" si="13"/>
        <v>6.7169367472238974</v>
      </c>
      <c r="Z81" s="28">
        <f t="shared" si="13"/>
        <v>7.2193473639473025</v>
      </c>
      <c r="AA81" s="28">
        <f t="shared" si="13"/>
        <v>7.9941234767902323</v>
      </c>
      <c r="AB81" s="28">
        <f t="shared" si="13"/>
        <v>8.7406301660916697</v>
      </c>
      <c r="AC81" s="28">
        <f t="shared" si="13"/>
        <v>9.4661273915756663</v>
      </c>
      <c r="AD81" s="28">
        <f t="shared" si="13"/>
        <v>10.323356010205464</v>
      </c>
      <c r="AE81" s="28">
        <f t="shared" si="13"/>
        <v>11.170643562322699</v>
      </c>
      <c r="AF81" s="28">
        <f t="shared" si="13"/>
        <v>11.89813914494159</v>
      </c>
      <c r="AG81" s="28">
        <f t="shared" si="13"/>
        <v>13.019618602989132</v>
      </c>
      <c r="AH81" s="28">
        <f t="shared" si="13"/>
        <v>14.071653692906576</v>
      </c>
      <c r="AI81" s="28">
        <f t="shared" si="13"/>
        <v>15.129607352938939</v>
      </c>
      <c r="AJ81" s="28">
        <f t="shared" si="13"/>
        <v>16.240866300926957</v>
      </c>
      <c r="AK81" s="28">
        <f t="shared" si="13"/>
        <v>17.424334667391161</v>
      </c>
      <c r="AL81" s="28">
        <f t="shared" si="13"/>
        <v>18.630412260234323</v>
      </c>
      <c r="AM81" s="28">
        <f t="shared" si="13"/>
        <v>19.893178827439549</v>
      </c>
      <c r="AN81" s="28">
        <f t="shared" si="13"/>
        <v>21.248793156752143</v>
      </c>
      <c r="AO81" s="28">
        <f t="shared" si="13"/>
        <v>22.609475510923165</v>
      </c>
      <c r="AP81" s="28">
        <f t="shared" si="13"/>
        <v>24.130976260184799</v>
      </c>
      <c r="AQ81" s="28">
        <f t="shared" si="13"/>
        <v>25.586624569826366</v>
      </c>
      <c r="AR81" s="28">
        <f t="shared" si="13"/>
        <v>27.298611976981363</v>
      </c>
      <c r="AS81" s="28">
        <f t="shared" si="13"/>
        <v>28.991161548578265</v>
      </c>
      <c r="AT81" s="28">
        <f t="shared" si="13"/>
        <v>30.739493669380469</v>
      </c>
      <c r="AU81" s="28">
        <f t="shared" si="13"/>
        <v>32.578189580018474</v>
      </c>
    </row>
    <row r="82" spans="2:47">
      <c r="B82" s="27" t="s">
        <v>431</v>
      </c>
      <c r="C82" s="28" t="s">
        <v>512</v>
      </c>
      <c r="D82" s="28">
        <f t="shared" ref="D82:AU82" si="14">+VLOOKUP($B82,Precios,D$79-2014,FALSE)*D50/1000000</f>
        <v>0</v>
      </c>
      <c r="E82" s="28">
        <f t="shared" si="14"/>
        <v>0</v>
      </c>
      <c r="F82" s="28">
        <f t="shared" si="14"/>
        <v>0</v>
      </c>
      <c r="G82" s="28">
        <f t="shared" si="14"/>
        <v>0</v>
      </c>
      <c r="H82" s="28">
        <f t="shared" si="14"/>
        <v>0</v>
      </c>
      <c r="I82" s="28">
        <f t="shared" si="14"/>
        <v>0</v>
      </c>
      <c r="J82" s="28">
        <f t="shared" si="14"/>
        <v>0</v>
      </c>
      <c r="K82" s="28">
        <f t="shared" si="14"/>
        <v>0</v>
      </c>
      <c r="L82" s="28">
        <f t="shared" si="14"/>
        <v>0</v>
      </c>
      <c r="M82" s="28">
        <f t="shared" si="14"/>
        <v>0</v>
      </c>
      <c r="N82" s="28">
        <f t="shared" si="14"/>
        <v>0</v>
      </c>
      <c r="O82" s="28">
        <f t="shared" si="14"/>
        <v>0</v>
      </c>
      <c r="P82" s="28">
        <f t="shared" si="14"/>
        <v>0</v>
      </c>
      <c r="Q82" s="28">
        <f t="shared" si="14"/>
        <v>0</v>
      </c>
      <c r="R82" s="28">
        <f t="shared" si="14"/>
        <v>0</v>
      </c>
      <c r="S82" s="28">
        <f t="shared" si="14"/>
        <v>0</v>
      </c>
      <c r="T82" s="28">
        <f t="shared" si="14"/>
        <v>0</v>
      </c>
      <c r="U82" s="28">
        <f t="shared" si="14"/>
        <v>0</v>
      </c>
      <c r="V82" s="28">
        <f t="shared" si="14"/>
        <v>0</v>
      </c>
      <c r="W82" s="28">
        <f t="shared" si="14"/>
        <v>0</v>
      </c>
      <c r="X82" s="28">
        <f t="shared" si="14"/>
        <v>0</v>
      </c>
      <c r="Y82" s="28">
        <f t="shared" si="14"/>
        <v>0</v>
      </c>
      <c r="Z82" s="28">
        <f t="shared" si="14"/>
        <v>0</v>
      </c>
      <c r="AA82" s="28">
        <f t="shared" si="14"/>
        <v>0</v>
      </c>
      <c r="AB82" s="28">
        <f t="shared" si="14"/>
        <v>0</v>
      </c>
      <c r="AC82" s="28">
        <f t="shared" si="14"/>
        <v>0</v>
      </c>
      <c r="AD82" s="28">
        <f t="shared" si="14"/>
        <v>0</v>
      </c>
      <c r="AE82" s="28">
        <f t="shared" si="14"/>
        <v>0</v>
      </c>
      <c r="AF82" s="28">
        <f t="shared" si="14"/>
        <v>0</v>
      </c>
      <c r="AG82" s="28">
        <f t="shared" si="14"/>
        <v>0</v>
      </c>
      <c r="AH82" s="28">
        <f t="shared" si="14"/>
        <v>0</v>
      </c>
      <c r="AI82" s="28">
        <f t="shared" si="14"/>
        <v>0</v>
      </c>
      <c r="AJ82" s="28">
        <f t="shared" si="14"/>
        <v>0</v>
      </c>
      <c r="AK82" s="28">
        <f t="shared" si="14"/>
        <v>0</v>
      </c>
      <c r="AL82" s="28">
        <f t="shared" si="14"/>
        <v>0</v>
      </c>
      <c r="AM82" s="28">
        <f t="shared" si="14"/>
        <v>0</v>
      </c>
      <c r="AN82" s="28">
        <f t="shared" si="14"/>
        <v>0</v>
      </c>
      <c r="AO82" s="28">
        <f t="shared" si="14"/>
        <v>0</v>
      </c>
      <c r="AP82" s="28">
        <f t="shared" si="14"/>
        <v>0</v>
      </c>
      <c r="AQ82" s="28">
        <f t="shared" si="14"/>
        <v>0</v>
      </c>
      <c r="AR82" s="28">
        <f t="shared" si="14"/>
        <v>0</v>
      </c>
      <c r="AS82" s="28">
        <f t="shared" si="14"/>
        <v>0</v>
      </c>
      <c r="AT82" s="28">
        <f t="shared" si="14"/>
        <v>0</v>
      </c>
      <c r="AU82" s="28">
        <f t="shared" si="14"/>
        <v>0</v>
      </c>
    </row>
    <row r="83" spans="2:47">
      <c r="B83" s="27" t="s">
        <v>397</v>
      </c>
      <c r="C83" s="28" t="s">
        <v>512</v>
      </c>
      <c r="D83" s="28">
        <f t="shared" ref="D83:AU83" si="15">+VLOOKUP($B83,Precios,D$79-2014,FALSE)*D51/1000000</f>
        <v>1.105837421601519E-3</v>
      </c>
      <c r="E83" s="28">
        <f t="shared" si="15"/>
        <v>-4.8240047935999624E-3</v>
      </c>
      <c r="F83" s="28">
        <f t="shared" si="15"/>
        <v>2.6929838334582512E-2</v>
      </c>
      <c r="G83" s="28">
        <f t="shared" si="15"/>
        <v>-1.7104397162847722E-2</v>
      </c>
      <c r="H83" s="28">
        <f t="shared" si="15"/>
        <v>1.1252934162740317E-2</v>
      </c>
      <c r="I83" s="28">
        <f t="shared" si="15"/>
        <v>3.4646273909157026E-2</v>
      </c>
      <c r="J83" s="28">
        <f t="shared" si="15"/>
        <v>3.4923309081781456E-2</v>
      </c>
      <c r="K83" s="28">
        <f t="shared" si="15"/>
        <v>-1.3618069979226892E-2</v>
      </c>
      <c r="L83" s="28">
        <f t="shared" si="15"/>
        <v>5.5272490455342237E-2</v>
      </c>
      <c r="M83" s="28">
        <f t="shared" si="15"/>
        <v>8.3937746452152247E-3</v>
      </c>
      <c r="N83" s="28">
        <f t="shared" si="15"/>
        <v>-2.7706506557533966E-2</v>
      </c>
      <c r="O83" s="28">
        <f t="shared" si="15"/>
        <v>8.3128948514044048E-3</v>
      </c>
      <c r="P83" s="28">
        <f t="shared" si="15"/>
        <v>-1.3128065291210867E-2</v>
      </c>
      <c r="Q83" s="28">
        <f t="shared" si="15"/>
        <v>8.4884490067703502E-2</v>
      </c>
      <c r="R83" s="28">
        <f t="shared" si="15"/>
        <v>0.14627804914029538</v>
      </c>
      <c r="S83" s="28">
        <f t="shared" si="15"/>
        <v>0.14018008666392279</v>
      </c>
      <c r="T83" s="28">
        <f t="shared" si="15"/>
        <v>0.21646693446044718</v>
      </c>
      <c r="U83" s="28">
        <f t="shared" si="15"/>
        <v>0.22917680886370473</v>
      </c>
      <c r="V83" s="28">
        <f t="shared" si="15"/>
        <v>0.31127044010603033</v>
      </c>
      <c r="W83" s="28">
        <f t="shared" si="15"/>
        <v>0.25474866168016075</v>
      </c>
      <c r="X83" s="28">
        <f t="shared" si="15"/>
        <v>0.27108159829597178</v>
      </c>
      <c r="Y83" s="28">
        <f t="shared" si="15"/>
        <v>0.38578139437694958</v>
      </c>
      <c r="Z83" s="28">
        <f t="shared" si="15"/>
        <v>0.34144135995423713</v>
      </c>
      <c r="AA83" s="28">
        <f t="shared" si="15"/>
        <v>0.39251143637998065</v>
      </c>
      <c r="AB83" s="28">
        <f t="shared" si="15"/>
        <v>0.53456050526046361</v>
      </c>
      <c r="AC83" s="28">
        <f t="shared" si="15"/>
        <v>0.41814846280733525</v>
      </c>
      <c r="AD83" s="28">
        <f t="shared" si="15"/>
        <v>0.57731253867084098</v>
      </c>
      <c r="AE83" s="28">
        <f t="shared" si="15"/>
        <v>0.56663693325776376</v>
      </c>
      <c r="AF83" s="28">
        <f t="shared" si="15"/>
        <v>0.65344094449301604</v>
      </c>
      <c r="AG83" s="28">
        <f t="shared" si="15"/>
        <v>0.66842737499276927</v>
      </c>
      <c r="AH83" s="28">
        <f t="shared" si="15"/>
        <v>0.86269427245267982</v>
      </c>
      <c r="AI83" s="28">
        <f t="shared" si="15"/>
        <v>0.87709004860271567</v>
      </c>
      <c r="AJ83" s="28">
        <f t="shared" si="15"/>
        <v>0.82137911410668296</v>
      </c>
      <c r="AK83" s="28">
        <f t="shared" si="15"/>
        <v>1.0478965150394195</v>
      </c>
      <c r="AL83" s="28">
        <f t="shared" si="15"/>
        <v>1.0922769272199608</v>
      </c>
      <c r="AM83" s="28">
        <f t="shared" si="15"/>
        <v>1.1332082678320536</v>
      </c>
      <c r="AN83" s="28">
        <f t="shared" si="15"/>
        <v>1.1927050088880473</v>
      </c>
      <c r="AO83" s="28">
        <f t="shared" si="15"/>
        <v>1.3622723174847613</v>
      </c>
      <c r="AP83" s="28">
        <f t="shared" si="15"/>
        <v>1.417125388355331</v>
      </c>
      <c r="AQ83" s="28">
        <f t="shared" si="15"/>
        <v>1.4986131934027873</v>
      </c>
      <c r="AR83" s="28">
        <f t="shared" si="15"/>
        <v>1.5790425961146017</v>
      </c>
      <c r="AS83" s="28">
        <f t="shared" si="15"/>
        <v>1.6534122554795203</v>
      </c>
      <c r="AT83" s="28">
        <f t="shared" si="15"/>
        <v>1.8355838043823149</v>
      </c>
      <c r="AU83" s="28">
        <f t="shared" si="15"/>
        <v>1.9350002346507837</v>
      </c>
    </row>
    <row r="84" spans="2:47">
      <c r="B84" s="27" t="s">
        <v>432</v>
      </c>
      <c r="C84" s="28" t="s">
        <v>512</v>
      </c>
      <c r="D84" s="28">
        <f t="shared" ref="D84:AU84" si="16">+VLOOKUP($B84,Precios,D$79-2014,FALSE)*D52/1000000</f>
        <v>-1.1896120083382795E-2</v>
      </c>
      <c r="E84" s="28">
        <f t="shared" si="16"/>
        <v>-8.1940940303028689E-2</v>
      </c>
      <c r="F84" s="28">
        <f t="shared" si="16"/>
        <v>8.3801182269736254E-4</v>
      </c>
      <c r="G84" s="28">
        <f t="shared" si="16"/>
        <v>3.3547987440291284E-2</v>
      </c>
      <c r="H84" s="28">
        <f t="shared" si="16"/>
        <v>-7.6575584324418702E-2</v>
      </c>
      <c r="I84" s="28">
        <f t="shared" si="16"/>
        <v>6.5679767723671775E-2</v>
      </c>
      <c r="J84" s="28">
        <f t="shared" si="16"/>
        <v>3.4356182064312651E-2</v>
      </c>
      <c r="K84" s="28">
        <f t="shared" si="16"/>
        <v>-2.2037627862273149E-2</v>
      </c>
      <c r="L84" s="28">
        <f t="shared" si="16"/>
        <v>1.8018666586194335E-2</v>
      </c>
      <c r="M84" s="28">
        <f t="shared" si="16"/>
        <v>6.0755175145761488E-2</v>
      </c>
      <c r="N84" s="28">
        <f t="shared" si="16"/>
        <v>0.22898326106323968</v>
      </c>
      <c r="O84" s="28">
        <f t="shared" si="16"/>
        <v>0.46208139012448146</v>
      </c>
      <c r="P84" s="28">
        <f t="shared" si="16"/>
        <v>2.5451860049647168</v>
      </c>
      <c r="Q84" s="28">
        <f t="shared" si="16"/>
        <v>29.272826122330173</v>
      </c>
      <c r="R84" s="28">
        <f t="shared" si="16"/>
        <v>32.839095573394566</v>
      </c>
      <c r="S84" s="28">
        <f t="shared" si="16"/>
        <v>36.321786372468765</v>
      </c>
      <c r="T84" s="28">
        <f t="shared" si="16"/>
        <v>40.714607081155513</v>
      </c>
      <c r="U84" s="28">
        <f t="shared" si="16"/>
        <v>44.7592592525003</v>
      </c>
      <c r="V84" s="28">
        <f t="shared" si="16"/>
        <v>49.514761588757004</v>
      </c>
      <c r="W84" s="28">
        <f t="shared" si="16"/>
        <v>54.944409317639206</v>
      </c>
      <c r="X84" s="28">
        <f t="shared" si="16"/>
        <v>60.613644371872837</v>
      </c>
      <c r="Y84" s="28">
        <f t="shared" si="16"/>
        <v>67.374524542894335</v>
      </c>
      <c r="Z84" s="28">
        <f t="shared" si="16"/>
        <v>74.013090009601385</v>
      </c>
      <c r="AA84" s="28">
        <f t="shared" si="16"/>
        <v>81.688893387580592</v>
      </c>
      <c r="AB84" s="28">
        <f t="shared" si="16"/>
        <v>90.321210322845957</v>
      </c>
      <c r="AC84" s="28">
        <f t="shared" si="16"/>
        <v>98.360488614860003</v>
      </c>
      <c r="AD84" s="28">
        <f t="shared" si="16"/>
        <v>108.54828839289995</v>
      </c>
      <c r="AE84" s="28">
        <f t="shared" si="16"/>
        <v>118.83618096405361</v>
      </c>
      <c r="AF84" s="28">
        <f t="shared" si="16"/>
        <v>127.03634139059054</v>
      </c>
      <c r="AG84" s="28">
        <f t="shared" si="16"/>
        <v>140.46707427624418</v>
      </c>
      <c r="AH84" s="28">
        <f t="shared" si="16"/>
        <v>153.44543757069803</v>
      </c>
      <c r="AI84" s="28">
        <f t="shared" si="16"/>
        <v>166.30582446812952</v>
      </c>
      <c r="AJ84" s="28">
        <f t="shared" si="16"/>
        <v>178.35819530863003</v>
      </c>
      <c r="AK84" s="28">
        <f t="shared" si="16"/>
        <v>192.53311392272369</v>
      </c>
      <c r="AL84" s="28">
        <f t="shared" si="16"/>
        <v>207.94040337549586</v>
      </c>
      <c r="AM84" s="28">
        <f t="shared" si="16"/>
        <v>223.86555208896763</v>
      </c>
      <c r="AN84" s="28">
        <f t="shared" si="16"/>
        <v>240.81802627726859</v>
      </c>
      <c r="AO84" s="28">
        <f t="shared" si="16"/>
        <v>255.99261621244028</v>
      </c>
      <c r="AP84" s="28">
        <f t="shared" si="16"/>
        <v>275.18971150629937</v>
      </c>
      <c r="AQ84" s="28">
        <f t="shared" si="16"/>
        <v>295.39890348964627</v>
      </c>
      <c r="AR84" s="28">
        <f t="shared" si="16"/>
        <v>316.96399025897898</v>
      </c>
      <c r="AS84" s="28">
        <f t="shared" si="16"/>
        <v>339.19795113673462</v>
      </c>
      <c r="AT84" s="28">
        <f t="shared" si="16"/>
        <v>358.82089030522229</v>
      </c>
      <c r="AU84" s="28">
        <f t="shared" si="16"/>
        <v>383.44309940351633</v>
      </c>
    </row>
    <row r="85" spans="2:47">
      <c r="B85" s="27" t="s">
        <v>433</v>
      </c>
      <c r="C85" s="28" t="s">
        <v>512</v>
      </c>
      <c r="D85" s="28">
        <f t="shared" ref="D85:AU85" si="17">+VLOOKUP($B85,Precios,D$79-2014,FALSE)*D53/1000000</f>
        <v>1.2555726720194163E-2</v>
      </c>
      <c r="E85" s="28">
        <f t="shared" si="17"/>
        <v>1.8545089675994441E-3</v>
      </c>
      <c r="F85" s="28">
        <f t="shared" si="17"/>
        <v>-9.9656684758968345E-3</v>
      </c>
      <c r="G85" s="28">
        <f t="shared" si="17"/>
        <v>4.9763671692655779E-3</v>
      </c>
      <c r="H85" s="28">
        <f t="shared" si="17"/>
        <v>-1.0099073360700634E-2</v>
      </c>
      <c r="I85" s="28">
        <f t="shared" si="17"/>
        <v>2.2836645355197659E-2</v>
      </c>
      <c r="J85" s="28">
        <f t="shared" si="17"/>
        <v>3.6293074479285745E-3</v>
      </c>
      <c r="K85" s="28">
        <f t="shared" si="17"/>
        <v>-1.5927556800362419E-3</v>
      </c>
      <c r="L85" s="28">
        <f t="shared" si="17"/>
        <v>-8.9984032527860823E-3</v>
      </c>
      <c r="M85" s="28">
        <f t="shared" si="17"/>
        <v>-1.5179621382611912E-2</v>
      </c>
      <c r="N85" s="28">
        <f t="shared" si="17"/>
        <v>-5.6209080013742052E-4</v>
      </c>
      <c r="O85" s="28">
        <f t="shared" si="17"/>
        <v>4.414475355927603E-2</v>
      </c>
      <c r="P85" s="28">
        <f t="shared" si="17"/>
        <v>9.1874582202481708E-2</v>
      </c>
      <c r="Q85" s="28">
        <f t="shared" si="17"/>
        <v>0.84125984418069044</v>
      </c>
      <c r="R85" s="28">
        <f t="shared" si="17"/>
        <v>0.95983910177884102</v>
      </c>
      <c r="S85" s="28">
        <f t="shared" si="17"/>
        <v>1.1262820220997998</v>
      </c>
      <c r="T85" s="28">
        <f t="shared" si="17"/>
        <v>1.2879044119744729</v>
      </c>
      <c r="U85" s="28">
        <f t="shared" si="17"/>
        <v>1.4574254708507246</v>
      </c>
      <c r="V85" s="28">
        <f t="shared" si="17"/>
        <v>1.6599202835487592</v>
      </c>
      <c r="W85" s="28">
        <f t="shared" si="17"/>
        <v>1.8082724095904652</v>
      </c>
      <c r="X85" s="28">
        <f t="shared" si="17"/>
        <v>1.9327416766024639</v>
      </c>
      <c r="Y85" s="28">
        <f t="shared" si="17"/>
        <v>2.0963244083116113</v>
      </c>
      <c r="Z85" s="28">
        <f t="shared" si="17"/>
        <v>2.2745794617341391</v>
      </c>
      <c r="AA85" s="28">
        <f t="shared" si="17"/>
        <v>2.4052319492918097</v>
      </c>
      <c r="AB85" s="28">
        <f t="shared" si="17"/>
        <v>2.6023281849897884</v>
      </c>
      <c r="AC85" s="28">
        <f t="shared" si="17"/>
        <v>2.8062060694217887</v>
      </c>
      <c r="AD85" s="28">
        <f t="shared" si="17"/>
        <v>2.9819631772458144</v>
      </c>
      <c r="AE85" s="28">
        <f t="shared" si="17"/>
        <v>3.2276754790626114</v>
      </c>
      <c r="AF85" s="28">
        <f t="shared" si="17"/>
        <v>3.4152447580066956</v>
      </c>
      <c r="AG85" s="28">
        <f t="shared" si="17"/>
        <v>3.6811087883348934</v>
      </c>
      <c r="AH85" s="28">
        <f t="shared" si="17"/>
        <v>3.9304309903921482</v>
      </c>
      <c r="AI85" s="28">
        <f t="shared" si="17"/>
        <v>4.216271076883686</v>
      </c>
      <c r="AJ85" s="28">
        <f t="shared" si="17"/>
        <v>4.525695068738842</v>
      </c>
      <c r="AK85" s="28">
        <f t="shared" si="17"/>
        <v>4.8183512456710718</v>
      </c>
      <c r="AL85" s="28">
        <f t="shared" si="17"/>
        <v>5.1624925573373632</v>
      </c>
      <c r="AM85" s="28">
        <f t="shared" si="17"/>
        <v>5.5447691644777022</v>
      </c>
      <c r="AN85" s="28">
        <f t="shared" si="17"/>
        <v>5.9295854469264917</v>
      </c>
      <c r="AO85" s="28">
        <f t="shared" si="17"/>
        <v>6.2978336318918187</v>
      </c>
      <c r="AP85" s="28">
        <f t="shared" si="17"/>
        <v>6.746443863265438</v>
      </c>
      <c r="AQ85" s="28">
        <f t="shared" si="17"/>
        <v>7.1947341244736922</v>
      </c>
      <c r="AR85" s="28">
        <f t="shared" si="17"/>
        <v>7.7065475788157842</v>
      </c>
      <c r="AS85" s="28">
        <f t="shared" si="17"/>
        <v>8.195477169352225</v>
      </c>
      <c r="AT85" s="28">
        <f t="shared" si="17"/>
        <v>8.6766383874999118</v>
      </c>
      <c r="AU85" s="28">
        <f t="shared" si="17"/>
        <v>9.2318666599185661</v>
      </c>
    </row>
    <row r="86" spans="2:47">
      <c r="B86" s="27" t="s">
        <v>434</v>
      </c>
      <c r="C86" s="28" t="s">
        <v>512</v>
      </c>
      <c r="D86" s="28">
        <f t="shared" ref="D86:AU86" si="18">+VLOOKUP($B86,Precios,D$79-2014,FALSE)*D54/1000000</f>
        <v>-9.5380739734360481E-3</v>
      </c>
      <c r="E86" s="28">
        <f t="shared" si="18"/>
        <v>6.1330781786494461E-2</v>
      </c>
      <c r="F86" s="28">
        <f t="shared" si="18"/>
        <v>-3.2401471439682368E-2</v>
      </c>
      <c r="G86" s="28">
        <f t="shared" si="18"/>
        <v>-4.4442464060015377E-3</v>
      </c>
      <c r="H86" s="28">
        <f t="shared" si="18"/>
        <v>2.1431045193707046E-2</v>
      </c>
      <c r="I86" s="28">
        <f t="shared" si="18"/>
        <v>1.416905762876328E-2</v>
      </c>
      <c r="J86" s="28">
        <f t="shared" si="18"/>
        <v>-4.7614823996188743E-2</v>
      </c>
      <c r="K86" s="28">
        <f t="shared" si="18"/>
        <v>6.6668172832999625E-2</v>
      </c>
      <c r="L86" s="28">
        <f t="shared" si="18"/>
        <v>0.35145905661249904</v>
      </c>
      <c r="M86" s="28">
        <f t="shared" si="18"/>
        <v>0.64318376252525944</v>
      </c>
      <c r="N86" s="28">
        <f t="shared" si="18"/>
        <v>0.79433689012771402</v>
      </c>
      <c r="O86" s="28">
        <f t="shared" si="18"/>
        <v>1.5215674305325071</v>
      </c>
      <c r="P86" s="28">
        <f t="shared" si="18"/>
        <v>6.0909122125518298</v>
      </c>
      <c r="Q86" s="28">
        <f t="shared" si="18"/>
        <v>55.098858654173007</v>
      </c>
      <c r="R86" s="28">
        <f t="shared" si="18"/>
        <v>61.544127654335469</v>
      </c>
      <c r="S86" s="28">
        <f t="shared" si="18"/>
        <v>68.003632690791903</v>
      </c>
      <c r="T86" s="28">
        <f t="shared" si="18"/>
        <v>76.053757403850838</v>
      </c>
      <c r="U86" s="28">
        <f t="shared" si="18"/>
        <v>83.387294753672492</v>
      </c>
      <c r="V86" s="28">
        <f t="shared" si="18"/>
        <v>92.043092734707017</v>
      </c>
      <c r="W86" s="28">
        <f t="shared" si="18"/>
        <v>101.37576395122312</v>
      </c>
      <c r="X86" s="28">
        <f t="shared" si="18"/>
        <v>110.99491691075852</v>
      </c>
      <c r="Y86" s="28">
        <f t="shared" si="18"/>
        <v>123.03422581740016</v>
      </c>
      <c r="Z86" s="28">
        <f t="shared" si="18"/>
        <v>135.55333862674738</v>
      </c>
      <c r="AA86" s="28">
        <f t="shared" si="18"/>
        <v>147.11743070112337</v>
      </c>
      <c r="AB86" s="28">
        <f t="shared" si="18"/>
        <v>163.2433996997658</v>
      </c>
      <c r="AC86" s="28">
        <f t="shared" si="18"/>
        <v>178.47339067553358</v>
      </c>
      <c r="AD86" s="28">
        <f t="shared" si="18"/>
        <v>194.66514041808941</v>
      </c>
      <c r="AE86" s="28">
        <f t="shared" si="18"/>
        <v>214.03826299159374</v>
      </c>
      <c r="AF86" s="28">
        <f t="shared" si="18"/>
        <v>231.69987590238713</v>
      </c>
      <c r="AG86" s="28">
        <f t="shared" si="18"/>
        <v>248.8711032087264</v>
      </c>
      <c r="AH86" s="28">
        <f t="shared" si="18"/>
        <v>273.95547535837625</v>
      </c>
      <c r="AI86" s="28">
        <f t="shared" si="18"/>
        <v>297.95410550226512</v>
      </c>
      <c r="AJ86" s="28">
        <f t="shared" si="18"/>
        <v>319.34149330694896</v>
      </c>
      <c r="AK86" s="28">
        <f t="shared" si="18"/>
        <v>344.23400977004036</v>
      </c>
      <c r="AL86" s="28">
        <f t="shared" si="18"/>
        <v>370.57796205960142</v>
      </c>
      <c r="AM86" s="28">
        <f t="shared" si="18"/>
        <v>397.66756580817554</v>
      </c>
      <c r="AN86" s="28">
        <f t="shared" si="18"/>
        <v>427.31230874418139</v>
      </c>
      <c r="AO86" s="28">
        <f t="shared" si="18"/>
        <v>454.05703321752429</v>
      </c>
      <c r="AP86" s="28">
        <f t="shared" si="18"/>
        <v>487.40957430501737</v>
      </c>
      <c r="AQ86" s="28">
        <f t="shared" si="18"/>
        <v>521.33727922737387</v>
      </c>
      <c r="AR86" s="28">
        <f t="shared" si="18"/>
        <v>558.19863798743131</v>
      </c>
      <c r="AS86" s="28">
        <f t="shared" si="18"/>
        <v>596.88568986231246</v>
      </c>
      <c r="AT86" s="28">
        <f t="shared" si="18"/>
        <v>631.77391845206182</v>
      </c>
      <c r="AU86" s="28">
        <f t="shared" si="18"/>
        <v>672.93055501287415</v>
      </c>
    </row>
    <row r="87" spans="2:47">
      <c r="B87" s="27" t="s">
        <v>435</v>
      </c>
      <c r="C87" s="28" t="s">
        <v>512</v>
      </c>
      <c r="D87" s="28">
        <f t="shared" ref="D87:AU87" si="19">+VLOOKUP($B87,Precios,D$79-2014,FALSE)*D55/1000000</f>
        <v>1.8817730113884598E-3</v>
      </c>
      <c r="E87" s="28">
        <f t="shared" si="19"/>
        <v>-1.9346684914453187E-3</v>
      </c>
      <c r="F87" s="28">
        <f t="shared" si="19"/>
        <v>-2.9758759141418553E-3</v>
      </c>
      <c r="G87" s="28">
        <f t="shared" si="19"/>
        <v>-4.1955321921370746E-3</v>
      </c>
      <c r="H87" s="28">
        <f t="shared" si="19"/>
        <v>-2.4912368483266895E-4</v>
      </c>
      <c r="I87" s="28">
        <f t="shared" si="19"/>
        <v>8.989065722986194E-4</v>
      </c>
      <c r="J87" s="28">
        <f t="shared" si="19"/>
        <v>-6.2881839770572996E-4</v>
      </c>
      <c r="K87" s="28">
        <f t="shared" si="19"/>
        <v>4.0282159005844437E-3</v>
      </c>
      <c r="L87" s="28">
        <f t="shared" si="19"/>
        <v>-2.0453143450625991E-3</v>
      </c>
      <c r="M87" s="28">
        <f t="shared" si="19"/>
        <v>-1.3793836050865755E-3</v>
      </c>
      <c r="N87" s="28">
        <f t="shared" si="19"/>
        <v>-2.2785239717646676E-3</v>
      </c>
      <c r="O87" s="28">
        <f t="shared" si="19"/>
        <v>3.5613400760626948E-3</v>
      </c>
      <c r="P87" s="28">
        <f t="shared" si="19"/>
        <v>1.4535699358991376E-2</v>
      </c>
      <c r="Q87" s="28">
        <f t="shared" si="19"/>
        <v>0.19220564480972183</v>
      </c>
      <c r="R87" s="28">
        <f t="shared" si="19"/>
        <v>0.2111761288199473</v>
      </c>
      <c r="S87" s="28">
        <f t="shared" si="19"/>
        <v>0.2237204875882135</v>
      </c>
      <c r="T87" s="28">
        <f t="shared" si="19"/>
        <v>0.23472720481408996</v>
      </c>
      <c r="U87" s="28">
        <f t="shared" si="19"/>
        <v>0.25669559815762238</v>
      </c>
      <c r="V87" s="28">
        <f t="shared" si="19"/>
        <v>0.26863139004289915</v>
      </c>
      <c r="W87" s="28">
        <f t="shared" si="19"/>
        <v>0.29128424665797509</v>
      </c>
      <c r="X87" s="28">
        <f t="shared" si="19"/>
        <v>0.31593885723028814</v>
      </c>
      <c r="Y87" s="28">
        <f t="shared" si="19"/>
        <v>0.33112117966921745</v>
      </c>
      <c r="Z87" s="28">
        <f t="shared" si="19"/>
        <v>0.35648690809135469</v>
      </c>
      <c r="AA87" s="28">
        <f t="shared" si="19"/>
        <v>0.38152099875028783</v>
      </c>
      <c r="AB87" s="28">
        <f t="shared" si="19"/>
        <v>0.4068189222990834</v>
      </c>
      <c r="AC87" s="28">
        <f t="shared" si="19"/>
        <v>0.43458120712300702</v>
      </c>
      <c r="AD87" s="28">
        <f t="shared" si="19"/>
        <v>0.46341150157820776</v>
      </c>
      <c r="AE87" s="28">
        <f t="shared" si="19"/>
        <v>0.49261015702253719</v>
      </c>
      <c r="AF87" s="28">
        <f t="shared" si="19"/>
        <v>0.52700902149586992</v>
      </c>
      <c r="AG87" s="28">
        <f t="shared" si="19"/>
        <v>0.5604042391176175</v>
      </c>
      <c r="AH87" s="28">
        <f t="shared" si="19"/>
        <v>0.59672232712247564</v>
      </c>
      <c r="AI87" s="28">
        <f t="shared" si="19"/>
        <v>0.63600620679752207</v>
      </c>
      <c r="AJ87" s="28">
        <f t="shared" si="19"/>
        <v>0.67973740931681104</v>
      </c>
      <c r="AK87" s="28">
        <f t="shared" si="19"/>
        <v>0.72140779244912268</v>
      </c>
      <c r="AL87" s="28">
        <f t="shared" si="19"/>
        <v>0.77521818343691251</v>
      </c>
      <c r="AM87" s="28">
        <f t="shared" si="19"/>
        <v>0.82212656465296508</v>
      </c>
      <c r="AN87" s="28">
        <f t="shared" si="19"/>
        <v>0.871095866468242</v>
      </c>
      <c r="AO87" s="28">
        <f t="shared" si="19"/>
        <v>0.92368170601334876</v>
      </c>
      <c r="AP87" s="28">
        <f t="shared" si="19"/>
        <v>0.97651987882148283</v>
      </c>
      <c r="AQ87" s="28">
        <f t="shared" si="19"/>
        <v>1.0051039036316982</v>
      </c>
      <c r="AR87" s="28">
        <f t="shared" si="19"/>
        <v>1.0979582106403787</v>
      </c>
      <c r="AS87" s="28">
        <f t="shared" si="19"/>
        <v>1.1563297301596962</v>
      </c>
      <c r="AT87" s="28">
        <f t="shared" si="19"/>
        <v>1.2178676718898553</v>
      </c>
      <c r="AU87" s="28">
        <f t="shared" si="19"/>
        <v>1.2894277525013065</v>
      </c>
    </row>
    <row r="88" spans="2:47">
      <c r="B88" s="27" t="s">
        <v>436</v>
      </c>
      <c r="C88" s="28" t="s">
        <v>512</v>
      </c>
      <c r="D88" s="28">
        <f t="shared" ref="D88:AU88" si="20">+VLOOKUP($B88,Precios,D$79-2014,FALSE)*D56/1000000</f>
        <v>9.8521524787214335E-3</v>
      </c>
      <c r="E88" s="28">
        <f t="shared" si="20"/>
        <v>1.2551073347569421E-3</v>
      </c>
      <c r="F88" s="28">
        <f t="shared" si="20"/>
        <v>6.2530724134958558E-4</v>
      </c>
      <c r="G88" s="28">
        <f t="shared" si="20"/>
        <v>1.0466673806445274E-2</v>
      </c>
      <c r="H88" s="28">
        <f t="shared" si="20"/>
        <v>1.4371433031659445E-2</v>
      </c>
      <c r="I88" s="28">
        <f t="shared" si="20"/>
        <v>-1.6268443013458568E-2</v>
      </c>
      <c r="J88" s="28">
        <f t="shared" si="20"/>
        <v>1.621392459178472E-2</v>
      </c>
      <c r="K88" s="28">
        <f t="shared" si="20"/>
        <v>-8.2991718903492467E-3</v>
      </c>
      <c r="L88" s="28">
        <f t="shared" si="20"/>
        <v>-1.6594852876361619E-2</v>
      </c>
      <c r="M88" s="28">
        <f t="shared" si="20"/>
        <v>1.9991689777343561E-2</v>
      </c>
      <c r="N88" s="28">
        <f t="shared" si="20"/>
        <v>1.9683588121189127E-2</v>
      </c>
      <c r="O88" s="28">
        <f t="shared" si="20"/>
        <v>0.1219324005837274</v>
      </c>
      <c r="P88" s="28">
        <f t="shared" si="20"/>
        <v>1.3765144908360445</v>
      </c>
      <c r="Q88" s="28">
        <f t="shared" si="20"/>
        <v>15.570071154795862</v>
      </c>
      <c r="R88" s="28">
        <f t="shared" si="20"/>
        <v>16.998540329889764</v>
      </c>
      <c r="S88" s="28">
        <f t="shared" si="20"/>
        <v>18.614188106655895</v>
      </c>
      <c r="T88" s="28">
        <f t="shared" si="20"/>
        <v>20.315530951714624</v>
      </c>
      <c r="U88" s="28">
        <f t="shared" si="20"/>
        <v>22.146647635136009</v>
      </c>
      <c r="V88" s="28">
        <f t="shared" si="20"/>
        <v>24.17012859202719</v>
      </c>
      <c r="W88" s="28">
        <f t="shared" si="20"/>
        <v>26.37487011370245</v>
      </c>
      <c r="X88" s="28">
        <f t="shared" si="20"/>
        <v>28.778682414450095</v>
      </c>
      <c r="Y88" s="28">
        <f t="shared" si="20"/>
        <v>31.291012870851084</v>
      </c>
      <c r="Z88" s="28">
        <f t="shared" si="20"/>
        <v>34.095516624559885</v>
      </c>
      <c r="AA88" s="28">
        <f t="shared" si="20"/>
        <v>36.950906236289072</v>
      </c>
      <c r="AB88" s="28">
        <f t="shared" si="20"/>
        <v>40.399466946555897</v>
      </c>
      <c r="AC88" s="28">
        <f t="shared" si="20"/>
        <v>43.363334070493259</v>
      </c>
      <c r="AD88" s="28">
        <f t="shared" si="20"/>
        <v>46.486092920351808</v>
      </c>
      <c r="AE88" s="28">
        <f t="shared" si="20"/>
        <v>49.695687770974502</v>
      </c>
      <c r="AF88" s="28">
        <f t="shared" si="20"/>
        <v>53.405234308304259</v>
      </c>
      <c r="AG88" s="28">
        <f t="shared" si="20"/>
        <v>57.287990778986824</v>
      </c>
      <c r="AH88" s="28">
        <f t="shared" si="20"/>
        <v>61.39012369562198</v>
      </c>
      <c r="AI88" s="28">
        <f t="shared" si="20"/>
        <v>65.784109921067866</v>
      </c>
      <c r="AJ88" s="28">
        <f t="shared" si="20"/>
        <v>70.463489844408372</v>
      </c>
      <c r="AK88" s="28">
        <f t="shared" si="20"/>
        <v>75.276359829475638</v>
      </c>
      <c r="AL88" s="28">
        <f t="shared" si="20"/>
        <v>80.430975825263317</v>
      </c>
      <c r="AM88" s="28">
        <f t="shared" si="20"/>
        <v>85.801690066209446</v>
      </c>
      <c r="AN88" s="28">
        <f t="shared" si="20"/>
        <v>91.59287036685555</v>
      </c>
      <c r="AO88" s="28">
        <f t="shared" si="20"/>
        <v>97.55040020795488</v>
      </c>
      <c r="AP88" s="28">
        <f t="shared" si="20"/>
        <v>103.82111534959506</v>
      </c>
      <c r="AQ88" s="28">
        <f t="shared" si="20"/>
        <v>110.41501992403185</v>
      </c>
      <c r="AR88" s="28">
        <f t="shared" si="20"/>
        <v>117.38683259530596</v>
      </c>
      <c r="AS88" s="28">
        <f t="shared" si="20"/>
        <v>124.61033451521133</v>
      </c>
      <c r="AT88" s="28">
        <f t="shared" si="20"/>
        <v>132.03562715596374</v>
      </c>
      <c r="AU88" s="28">
        <f t="shared" si="20"/>
        <v>139.77051717690446</v>
      </c>
    </row>
    <row r="89" spans="2:47">
      <c r="B89" s="27" t="s">
        <v>437</v>
      </c>
      <c r="C89" s="28" t="s">
        <v>512</v>
      </c>
      <c r="D89" s="28">
        <f t="shared" ref="D89:AU89" si="21">+VLOOKUP($B89,Precios,D$79-2014,FALSE)*D57/1000000</f>
        <v>0</v>
      </c>
      <c r="E89" s="28">
        <f t="shared" si="21"/>
        <v>-2.3117238681458125E-3</v>
      </c>
      <c r="F89" s="28">
        <f t="shared" si="21"/>
        <v>2.4501822405867024E-3</v>
      </c>
      <c r="G89" s="28">
        <f t="shared" si="21"/>
        <v>1.009647511997846E-3</v>
      </c>
      <c r="H89" s="28">
        <f t="shared" si="21"/>
        <v>0</v>
      </c>
      <c r="I89" s="28">
        <f t="shared" si="21"/>
        <v>0</v>
      </c>
      <c r="J89" s="28">
        <f t="shared" si="21"/>
        <v>0</v>
      </c>
      <c r="K89" s="28">
        <f t="shared" si="21"/>
        <v>0</v>
      </c>
      <c r="L89" s="28">
        <f t="shared" si="21"/>
        <v>0</v>
      </c>
      <c r="M89" s="28">
        <f t="shared" si="21"/>
        <v>0</v>
      </c>
      <c r="N89" s="28">
        <f t="shared" si="21"/>
        <v>0</v>
      </c>
      <c r="O89" s="28">
        <f t="shared" si="21"/>
        <v>0</v>
      </c>
      <c r="P89" s="28">
        <f t="shared" si="21"/>
        <v>0</v>
      </c>
      <c r="Q89" s="28">
        <f t="shared" si="21"/>
        <v>0</v>
      </c>
      <c r="R89" s="28">
        <f t="shared" si="21"/>
        <v>0</v>
      </c>
      <c r="S89" s="28">
        <f t="shared" si="21"/>
        <v>0</v>
      </c>
      <c r="T89" s="28">
        <f t="shared" si="21"/>
        <v>0</v>
      </c>
      <c r="U89" s="28">
        <f t="shared" si="21"/>
        <v>0</v>
      </c>
      <c r="V89" s="28">
        <f t="shared" si="21"/>
        <v>0</v>
      </c>
      <c r="W89" s="28">
        <f t="shared" si="21"/>
        <v>0</v>
      </c>
      <c r="X89" s="28">
        <f t="shared" si="21"/>
        <v>0</v>
      </c>
      <c r="Y89" s="28">
        <f t="shared" si="21"/>
        <v>0</v>
      </c>
      <c r="Z89" s="28">
        <f t="shared" si="21"/>
        <v>0</v>
      </c>
      <c r="AA89" s="28">
        <f t="shared" si="21"/>
        <v>0</v>
      </c>
      <c r="AB89" s="28">
        <f t="shared" si="21"/>
        <v>0</v>
      </c>
      <c r="AC89" s="28">
        <f t="shared" si="21"/>
        <v>0</v>
      </c>
      <c r="AD89" s="28">
        <f t="shared" si="21"/>
        <v>0</v>
      </c>
      <c r="AE89" s="28">
        <f t="shared" si="21"/>
        <v>0</v>
      </c>
      <c r="AF89" s="28">
        <f t="shared" si="21"/>
        <v>0</v>
      </c>
      <c r="AG89" s="28">
        <f t="shared" si="21"/>
        <v>0</v>
      </c>
      <c r="AH89" s="28">
        <f t="shared" si="21"/>
        <v>0</v>
      </c>
      <c r="AI89" s="28">
        <f t="shared" si="21"/>
        <v>0</v>
      </c>
      <c r="AJ89" s="28">
        <f t="shared" si="21"/>
        <v>0</v>
      </c>
      <c r="AK89" s="28">
        <f t="shared" si="21"/>
        <v>0</v>
      </c>
      <c r="AL89" s="28">
        <f t="shared" si="21"/>
        <v>0</v>
      </c>
      <c r="AM89" s="28">
        <f t="shared" si="21"/>
        <v>0</v>
      </c>
      <c r="AN89" s="28">
        <f t="shared" si="21"/>
        <v>0</v>
      </c>
      <c r="AO89" s="28">
        <f t="shared" si="21"/>
        <v>0</v>
      </c>
      <c r="AP89" s="28">
        <f t="shared" si="21"/>
        <v>0</v>
      </c>
      <c r="AQ89" s="28">
        <f t="shared" si="21"/>
        <v>0</v>
      </c>
      <c r="AR89" s="28">
        <f t="shared" si="21"/>
        <v>0</v>
      </c>
      <c r="AS89" s="28">
        <f t="shared" si="21"/>
        <v>0</v>
      </c>
      <c r="AT89" s="28">
        <f t="shared" si="21"/>
        <v>0</v>
      </c>
      <c r="AU89" s="28">
        <f t="shared" si="21"/>
        <v>0</v>
      </c>
    </row>
    <row r="90" spans="2:47">
      <c r="B90" s="27" t="s">
        <v>438</v>
      </c>
      <c r="C90" s="28" t="s">
        <v>512</v>
      </c>
      <c r="D90" s="28">
        <f t="shared" ref="D90:AU90" si="22">+VLOOKUP($B90,Precios,D$79-2014,FALSE)*D58/1000000</f>
        <v>0</v>
      </c>
      <c r="E90" s="28">
        <f t="shared" si="22"/>
        <v>0</v>
      </c>
      <c r="F90" s="28">
        <f t="shared" si="22"/>
        <v>0</v>
      </c>
      <c r="G90" s="28">
        <f t="shared" si="22"/>
        <v>0</v>
      </c>
      <c r="H90" s="28">
        <f t="shared" si="22"/>
        <v>0</v>
      </c>
      <c r="I90" s="28">
        <f t="shared" si="22"/>
        <v>0</v>
      </c>
      <c r="J90" s="28">
        <f t="shared" si="22"/>
        <v>0</v>
      </c>
      <c r="K90" s="28">
        <f t="shared" si="22"/>
        <v>0</v>
      </c>
      <c r="L90" s="28">
        <f t="shared" si="22"/>
        <v>0</v>
      </c>
      <c r="M90" s="28">
        <f t="shared" si="22"/>
        <v>0</v>
      </c>
      <c r="N90" s="28">
        <f t="shared" si="22"/>
        <v>0</v>
      </c>
      <c r="O90" s="28">
        <f t="shared" si="22"/>
        <v>0</v>
      </c>
      <c r="P90" s="28">
        <f t="shared" si="22"/>
        <v>0</v>
      </c>
      <c r="Q90" s="28">
        <f t="shared" si="22"/>
        <v>0</v>
      </c>
      <c r="R90" s="28">
        <f t="shared" si="22"/>
        <v>0</v>
      </c>
      <c r="S90" s="28">
        <f t="shared" si="22"/>
        <v>0</v>
      </c>
      <c r="T90" s="28">
        <f t="shared" si="22"/>
        <v>0</v>
      </c>
      <c r="U90" s="28">
        <f t="shared" si="22"/>
        <v>0</v>
      </c>
      <c r="V90" s="28">
        <f t="shared" si="22"/>
        <v>0</v>
      </c>
      <c r="W90" s="28">
        <f t="shared" si="22"/>
        <v>0</v>
      </c>
      <c r="X90" s="28">
        <f t="shared" si="22"/>
        <v>0</v>
      </c>
      <c r="Y90" s="28">
        <f t="shared" si="22"/>
        <v>0</v>
      </c>
      <c r="Z90" s="28">
        <f t="shared" si="22"/>
        <v>0</v>
      </c>
      <c r="AA90" s="28">
        <f t="shared" si="22"/>
        <v>0</v>
      </c>
      <c r="AB90" s="28">
        <f t="shared" si="22"/>
        <v>0</v>
      </c>
      <c r="AC90" s="28">
        <f t="shared" si="22"/>
        <v>0</v>
      </c>
      <c r="AD90" s="28">
        <f t="shared" si="22"/>
        <v>0</v>
      </c>
      <c r="AE90" s="28">
        <f t="shared" si="22"/>
        <v>0</v>
      </c>
      <c r="AF90" s="28">
        <f t="shared" si="22"/>
        <v>0</v>
      </c>
      <c r="AG90" s="28">
        <f t="shared" si="22"/>
        <v>0</v>
      </c>
      <c r="AH90" s="28">
        <f t="shared" si="22"/>
        <v>0</v>
      </c>
      <c r="AI90" s="28">
        <f t="shared" si="22"/>
        <v>0</v>
      </c>
      <c r="AJ90" s="28">
        <f t="shared" si="22"/>
        <v>0</v>
      </c>
      <c r="AK90" s="28">
        <f t="shared" si="22"/>
        <v>0</v>
      </c>
      <c r="AL90" s="28">
        <f t="shared" si="22"/>
        <v>0</v>
      </c>
      <c r="AM90" s="28">
        <f t="shared" si="22"/>
        <v>0</v>
      </c>
      <c r="AN90" s="28">
        <f t="shared" si="22"/>
        <v>0</v>
      </c>
      <c r="AO90" s="28">
        <f t="shared" si="22"/>
        <v>0</v>
      </c>
      <c r="AP90" s="28">
        <f t="shared" si="22"/>
        <v>0</v>
      </c>
      <c r="AQ90" s="28">
        <f t="shared" si="22"/>
        <v>0</v>
      </c>
      <c r="AR90" s="28">
        <f t="shared" si="22"/>
        <v>0</v>
      </c>
      <c r="AS90" s="28">
        <f t="shared" si="22"/>
        <v>0</v>
      </c>
      <c r="AT90" s="28">
        <f t="shared" si="22"/>
        <v>0</v>
      </c>
      <c r="AU90" s="28">
        <f t="shared" si="22"/>
        <v>0</v>
      </c>
    </row>
    <row r="91" spans="2:47">
      <c r="B91" s="27" t="s">
        <v>439</v>
      </c>
      <c r="C91" s="28" t="s">
        <v>512</v>
      </c>
      <c r="D91" s="28">
        <f t="shared" ref="D91:AU91" si="23">+VLOOKUP($B91,Precios,D$79-2014,FALSE)*D59/1000000</f>
        <v>0</v>
      </c>
      <c r="E91" s="28">
        <f t="shared" si="23"/>
        <v>0</v>
      </c>
      <c r="F91" s="28">
        <f t="shared" si="23"/>
        <v>0</v>
      </c>
      <c r="G91" s="28">
        <f t="shared" si="23"/>
        <v>0</v>
      </c>
      <c r="H91" s="28">
        <f t="shared" si="23"/>
        <v>0</v>
      </c>
      <c r="I91" s="28">
        <f t="shared" si="23"/>
        <v>0</v>
      </c>
      <c r="J91" s="28">
        <f t="shared" si="23"/>
        <v>0</v>
      </c>
      <c r="K91" s="28">
        <f t="shared" si="23"/>
        <v>0</v>
      </c>
      <c r="L91" s="28">
        <f t="shared" si="23"/>
        <v>0</v>
      </c>
      <c r="M91" s="28">
        <f t="shared" si="23"/>
        <v>0</v>
      </c>
      <c r="N91" s="28">
        <f t="shared" si="23"/>
        <v>0</v>
      </c>
      <c r="O91" s="28">
        <f t="shared" si="23"/>
        <v>0</v>
      </c>
      <c r="P91" s="28">
        <f t="shared" si="23"/>
        <v>0</v>
      </c>
      <c r="Q91" s="28">
        <f t="shared" si="23"/>
        <v>0</v>
      </c>
      <c r="R91" s="28">
        <f t="shared" si="23"/>
        <v>0</v>
      </c>
      <c r="S91" s="28">
        <f t="shared" si="23"/>
        <v>0</v>
      </c>
      <c r="T91" s="28">
        <f t="shared" si="23"/>
        <v>0</v>
      </c>
      <c r="U91" s="28">
        <f t="shared" si="23"/>
        <v>0</v>
      </c>
      <c r="V91" s="28">
        <f t="shared" si="23"/>
        <v>0</v>
      </c>
      <c r="W91" s="28">
        <f t="shared" si="23"/>
        <v>0</v>
      </c>
      <c r="X91" s="28">
        <f t="shared" si="23"/>
        <v>0</v>
      </c>
      <c r="Y91" s="28">
        <f t="shared" si="23"/>
        <v>0</v>
      </c>
      <c r="Z91" s="28">
        <f t="shared" si="23"/>
        <v>0</v>
      </c>
      <c r="AA91" s="28">
        <f t="shared" si="23"/>
        <v>0</v>
      </c>
      <c r="AB91" s="28">
        <f t="shared" si="23"/>
        <v>0</v>
      </c>
      <c r="AC91" s="28">
        <f t="shared" si="23"/>
        <v>0</v>
      </c>
      <c r="AD91" s="28">
        <f t="shared" si="23"/>
        <v>0</v>
      </c>
      <c r="AE91" s="28">
        <f t="shared" si="23"/>
        <v>0</v>
      </c>
      <c r="AF91" s="28">
        <f t="shared" si="23"/>
        <v>0</v>
      </c>
      <c r="AG91" s="28">
        <f t="shared" si="23"/>
        <v>0</v>
      </c>
      <c r="AH91" s="28">
        <f t="shared" si="23"/>
        <v>0</v>
      </c>
      <c r="AI91" s="28">
        <f t="shared" si="23"/>
        <v>0</v>
      </c>
      <c r="AJ91" s="28">
        <f t="shared" si="23"/>
        <v>0</v>
      </c>
      <c r="AK91" s="28">
        <f t="shared" si="23"/>
        <v>0</v>
      </c>
      <c r="AL91" s="28">
        <f t="shared" si="23"/>
        <v>0</v>
      </c>
      <c r="AM91" s="28">
        <f t="shared" si="23"/>
        <v>0</v>
      </c>
      <c r="AN91" s="28">
        <f t="shared" si="23"/>
        <v>0</v>
      </c>
      <c r="AO91" s="28">
        <f t="shared" si="23"/>
        <v>0</v>
      </c>
      <c r="AP91" s="28">
        <f t="shared" si="23"/>
        <v>0</v>
      </c>
      <c r="AQ91" s="28">
        <f t="shared" si="23"/>
        <v>0</v>
      </c>
      <c r="AR91" s="28">
        <f t="shared" si="23"/>
        <v>0</v>
      </c>
      <c r="AS91" s="28">
        <f t="shared" si="23"/>
        <v>0</v>
      </c>
      <c r="AT91" s="28">
        <f t="shared" si="23"/>
        <v>0</v>
      </c>
      <c r="AU91" s="28">
        <f t="shared" si="23"/>
        <v>0</v>
      </c>
    </row>
    <row r="92" spans="2:47">
      <c r="B92" s="27" t="s">
        <v>429</v>
      </c>
      <c r="C92" s="28" t="s">
        <v>512</v>
      </c>
      <c r="D92" s="28">
        <f t="shared" ref="D92:AU92" si="24">+VLOOKUP($B92,Precios,D$79-2014,FALSE)*D60/1000000</f>
        <v>0</v>
      </c>
      <c r="E92" s="28">
        <f t="shared" si="24"/>
        <v>0</v>
      </c>
      <c r="F92" s="28">
        <f t="shared" si="24"/>
        <v>0</v>
      </c>
      <c r="G92" s="28">
        <f t="shared" si="24"/>
        <v>0</v>
      </c>
      <c r="H92" s="28">
        <f t="shared" si="24"/>
        <v>0</v>
      </c>
      <c r="I92" s="28">
        <f t="shared" si="24"/>
        <v>0</v>
      </c>
      <c r="J92" s="28">
        <f t="shared" si="24"/>
        <v>0</v>
      </c>
      <c r="K92" s="28">
        <f t="shared" si="24"/>
        <v>0</v>
      </c>
      <c r="L92" s="28">
        <f t="shared" si="24"/>
        <v>-4.2536115871150315</v>
      </c>
      <c r="M92" s="28">
        <f t="shared" si="24"/>
        <v>-5.6652399148138519</v>
      </c>
      <c r="N92" s="28">
        <f t="shared" si="24"/>
        <v>-7.5957079646865466</v>
      </c>
      <c r="O92" s="28">
        <f t="shared" si="24"/>
        <v>-11.055571135319511</v>
      </c>
      <c r="P92" s="28">
        <f t="shared" si="24"/>
        <v>-26.603707431266361</v>
      </c>
      <c r="Q92" s="28">
        <f t="shared" si="24"/>
        <v>-163.99769654427618</v>
      </c>
      <c r="R92" s="28">
        <f t="shared" si="24"/>
        <v>-167.3835311447329</v>
      </c>
      <c r="S92" s="28">
        <f t="shared" si="24"/>
        <v>-169.55470957780972</v>
      </c>
      <c r="T92" s="28">
        <f t="shared" si="24"/>
        <v>-180.11472032678944</v>
      </c>
      <c r="U92" s="28">
        <f t="shared" si="24"/>
        <v>-190.51298822084334</v>
      </c>
      <c r="V92" s="28">
        <f t="shared" si="24"/>
        <v>-201.9580436444509</v>
      </c>
      <c r="W92" s="28">
        <f t="shared" si="24"/>
        <v>-213.96946038009315</v>
      </c>
      <c r="X92" s="28">
        <f t="shared" si="24"/>
        <v>-225.75289218182209</v>
      </c>
      <c r="Y92" s="28">
        <f t="shared" si="24"/>
        <v>-238.87828117572747</v>
      </c>
      <c r="Z92" s="28">
        <f t="shared" si="24"/>
        <v>-252.49698677254455</v>
      </c>
      <c r="AA92" s="28">
        <f t="shared" si="24"/>
        <v>-265.8222158730984</v>
      </c>
      <c r="AB92" s="28">
        <f t="shared" si="24"/>
        <v>-280.00775662717797</v>
      </c>
      <c r="AC92" s="28">
        <f t="shared" si="24"/>
        <v>-294.06514410821234</v>
      </c>
      <c r="AD92" s="28">
        <f t="shared" si="24"/>
        <v>-310.08011425439281</v>
      </c>
      <c r="AE92" s="28">
        <f t="shared" si="24"/>
        <v>-326.84298945008993</v>
      </c>
      <c r="AF92" s="28">
        <f t="shared" si="24"/>
        <v>-343.3704779312381</v>
      </c>
      <c r="AG92" s="28">
        <f t="shared" si="24"/>
        <v>-361.76096777371509</v>
      </c>
      <c r="AH92" s="28">
        <f t="shared" si="24"/>
        <v>-380.67855619079307</v>
      </c>
      <c r="AI92" s="28">
        <f t="shared" si="24"/>
        <v>-400.03151374358004</v>
      </c>
      <c r="AJ92" s="28">
        <f t="shared" si="24"/>
        <v>-418.01991869306983</v>
      </c>
      <c r="AK92" s="28">
        <f t="shared" si="24"/>
        <v>-437.31671148993814</v>
      </c>
      <c r="AL92" s="28">
        <f t="shared" si="24"/>
        <v>-457.49532145786679</v>
      </c>
      <c r="AM92" s="28">
        <f t="shared" si="24"/>
        <v>-477.45236553633492</v>
      </c>
      <c r="AN92" s="28">
        <f t="shared" si="24"/>
        <v>-511.20641801586697</v>
      </c>
      <c r="AO92" s="28">
        <f t="shared" si="24"/>
        <v>-543.90058196479276</v>
      </c>
      <c r="AP92" s="28">
        <f t="shared" si="24"/>
        <v>-581.19325240330022</v>
      </c>
      <c r="AQ92" s="28">
        <f t="shared" si="24"/>
        <v>-615.64739486326084</v>
      </c>
      <c r="AR92" s="28">
        <f t="shared" si="24"/>
        <v>-661.72622887165915</v>
      </c>
      <c r="AS92" s="28">
        <f t="shared" si="24"/>
        <v>-705.12090183234193</v>
      </c>
      <c r="AT92" s="28">
        <f t="shared" si="24"/>
        <v>-747.24418343396519</v>
      </c>
      <c r="AU92" s="28">
        <f t="shared" si="24"/>
        <v>-793.60718552063906</v>
      </c>
    </row>
    <row r="93" spans="2:47">
      <c r="B93" s="27" t="s">
        <v>440</v>
      </c>
      <c r="C93" s="28" t="s">
        <v>512</v>
      </c>
      <c r="D93" s="28">
        <f t="shared" ref="D93:AU93" si="25">+VLOOKUP($B93,Precios,D$79-2014,FALSE)*D61/1000000</f>
        <v>-4.6589294897139255E-4</v>
      </c>
      <c r="E93" s="28">
        <f t="shared" si="25"/>
        <v>-8.4838427825143219E-4</v>
      </c>
      <c r="F93" s="28">
        <f t="shared" si="25"/>
        <v>-7.715182446599311E-4</v>
      </c>
      <c r="G93" s="28">
        <f t="shared" si="25"/>
        <v>1.234608912833427E-3</v>
      </c>
      <c r="H93" s="28">
        <f t="shared" si="25"/>
        <v>-3.0032643390601743E-3</v>
      </c>
      <c r="I93" s="28">
        <f t="shared" si="25"/>
        <v>4.597273425022928E-4</v>
      </c>
      <c r="J93" s="28">
        <f t="shared" si="25"/>
        <v>-3.7547576760658288E-3</v>
      </c>
      <c r="K93" s="28">
        <f t="shared" si="25"/>
        <v>-2.5083799879690818E-3</v>
      </c>
      <c r="L93" s="28">
        <f t="shared" si="25"/>
        <v>0.18244709149031013</v>
      </c>
      <c r="M93" s="28">
        <f t="shared" si="25"/>
        <v>0.24989298438883151</v>
      </c>
      <c r="N93" s="28">
        <f t="shared" si="25"/>
        <v>0.34772364511247622</v>
      </c>
      <c r="O93" s="28">
        <f t="shared" si="25"/>
        <v>0.47571106599970592</v>
      </c>
      <c r="P93" s="28">
        <f t="shared" si="25"/>
        <v>0.65760127712422922</v>
      </c>
      <c r="Q93" s="28">
        <f t="shared" si="25"/>
        <v>0.91424681819711351</v>
      </c>
      <c r="R93" s="28">
        <f t="shared" si="25"/>
        <v>0.93960820859451322</v>
      </c>
      <c r="S93" s="28">
        <f t="shared" si="25"/>
        <v>0.95838510341863603</v>
      </c>
      <c r="T93" s="28">
        <f t="shared" si="25"/>
        <v>0.9829725442910705</v>
      </c>
      <c r="U93" s="28">
        <f t="shared" si="25"/>
        <v>1.0102267971539616</v>
      </c>
      <c r="V93" s="28">
        <f t="shared" si="25"/>
        <v>1.0334418771651361</v>
      </c>
      <c r="W93" s="28">
        <f t="shared" si="25"/>
        <v>1.0584298151493641</v>
      </c>
      <c r="X93" s="28">
        <f t="shared" si="25"/>
        <v>1.0803232745144182</v>
      </c>
      <c r="Y93" s="28">
        <f t="shared" si="25"/>
        <v>1.1073373346390356</v>
      </c>
      <c r="Z93" s="28">
        <f t="shared" si="25"/>
        <v>1.1327357704758232</v>
      </c>
      <c r="AA93" s="28">
        <f t="shared" si="25"/>
        <v>1.1559211733941144</v>
      </c>
      <c r="AB93" s="28">
        <f t="shared" si="25"/>
        <v>1.1738315245476809</v>
      </c>
      <c r="AC93" s="28">
        <f t="shared" si="25"/>
        <v>1.1955859124885964</v>
      </c>
      <c r="AD93" s="28">
        <f t="shared" si="25"/>
        <v>1.2215775149859747</v>
      </c>
      <c r="AE93" s="28">
        <f t="shared" si="25"/>
        <v>1.2515480079439114</v>
      </c>
      <c r="AF93" s="28">
        <f t="shared" si="25"/>
        <v>1.2825133038205228</v>
      </c>
      <c r="AG93" s="28">
        <f t="shared" si="25"/>
        <v>1.3092610528204696</v>
      </c>
      <c r="AH93" s="28">
        <f t="shared" si="25"/>
        <v>1.338593833643307</v>
      </c>
      <c r="AI93" s="28">
        <f t="shared" si="25"/>
        <v>1.3722449963995207</v>
      </c>
      <c r="AJ93" s="28">
        <f t="shared" si="25"/>
        <v>1.4091313651064838</v>
      </c>
      <c r="AK93" s="28">
        <f t="shared" si="25"/>
        <v>1.4390468512359933</v>
      </c>
      <c r="AL93" s="28">
        <f t="shared" si="25"/>
        <v>1.4713825080699279</v>
      </c>
      <c r="AM93" s="28">
        <f t="shared" si="25"/>
        <v>1.5030846877159745</v>
      </c>
      <c r="AN93" s="28">
        <f t="shared" si="25"/>
        <v>1.5441067272061741</v>
      </c>
      <c r="AO93" s="28">
        <f t="shared" si="25"/>
        <v>1.581635491913985</v>
      </c>
      <c r="AP93" s="28">
        <f t="shared" si="25"/>
        <v>1.6240345152259734</v>
      </c>
      <c r="AQ93" s="28">
        <f t="shared" si="25"/>
        <v>1.6637100923606061</v>
      </c>
      <c r="AR93" s="28">
        <f t="shared" si="25"/>
        <v>1.7093578009719141</v>
      </c>
      <c r="AS93" s="28">
        <f t="shared" si="25"/>
        <v>1.7549615016271589</v>
      </c>
      <c r="AT93" s="28">
        <f t="shared" si="25"/>
        <v>1.7999402056429716</v>
      </c>
      <c r="AU93" s="28">
        <f t="shared" si="25"/>
        <v>1.8534666455817486</v>
      </c>
    </row>
    <row r="94" spans="2:47">
      <c r="B94" s="27" t="s">
        <v>398</v>
      </c>
      <c r="C94" s="28" t="s">
        <v>512</v>
      </c>
      <c r="D94" s="28">
        <f t="shared" ref="D94:AU94" si="26">+VLOOKUP($B94,Precios,D$79-2014,FALSE)*D62/1000000</f>
        <v>-2.1514727622264731E-3</v>
      </c>
      <c r="E94" s="28">
        <f t="shared" si="26"/>
        <v>3.7272932644248687E-3</v>
      </c>
      <c r="F94" s="28">
        <f t="shared" si="26"/>
        <v>1.5053466108830361E-3</v>
      </c>
      <c r="G94" s="28">
        <f t="shared" si="26"/>
        <v>3.4557017301762778E-3</v>
      </c>
      <c r="H94" s="28">
        <f t="shared" si="26"/>
        <v>-3.1203241769201099E-3</v>
      </c>
      <c r="I94" s="28">
        <f t="shared" si="26"/>
        <v>-1.7620379173183944E-3</v>
      </c>
      <c r="J94" s="28">
        <f t="shared" si="26"/>
        <v>3.4102396196799222E-3</v>
      </c>
      <c r="K94" s="28">
        <f t="shared" si="26"/>
        <v>1.5390472212986023E-3</v>
      </c>
      <c r="L94" s="28">
        <f t="shared" si="26"/>
        <v>-4.2227298256246836E-4</v>
      </c>
      <c r="M94" s="28">
        <f t="shared" si="26"/>
        <v>-7.4920448091605899E-4</v>
      </c>
      <c r="N94" s="28">
        <f t="shared" si="26"/>
        <v>-1.0759791195581775E-3</v>
      </c>
      <c r="O94" s="28">
        <f t="shared" si="26"/>
        <v>6.6046762896619735E-3</v>
      </c>
      <c r="P94" s="28">
        <f t="shared" si="26"/>
        <v>3.4588495813593009E-2</v>
      </c>
      <c r="Q94" s="28">
        <f t="shared" si="26"/>
        <v>0.36044981478161453</v>
      </c>
      <c r="R94" s="28">
        <f t="shared" si="26"/>
        <v>0.40187867621261897</v>
      </c>
      <c r="S94" s="28">
        <f t="shared" si="26"/>
        <v>0.43996077301597097</v>
      </c>
      <c r="T94" s="28">
        <f t="shared" si="26"/>
        <v>0.4789985032547347</v>
      </c>
      <c r="U94" s="28">
        <f t="shared" si="26"/>
        <v>0.51755892606247167</v>
      </c>
      <c r="V94" s="28">
        <f t="shared" si="26"/>
        <v>0.5741183041254152</v>
      </c>
      <c r="W94" s="28">
        <f t="shared" si="26"/>
        <v>0.62568187928986518</v>
      </c>
      <c r="X94" s="28">
        <f t="shared" si="26"/>
        <v>0.68682557850864112</v>
      </c>
      <c r="Y94" s="28">
        <f t="shared" si="26"/>
        <v>0.76524499721527428</v>
      </c>
      <c r="Z94" s="28">
        <f t="shared" si="26"/>
        <v>0.83351091650398401</v>
      </c>
      <c r="AA94" s="28">
        <f t="shared" si="26"/>
        <v>0.91034008931637778</v>
      </c>
      <c r="AB94" s="28">
        <f t="shared" si="26"/>
        <v>0.99339021615068523</v>
      </c>
      <c r="AC94" s="28">
        <f t="shared" si="26"/>
        <v>1.0815625931093493</v>
      </c>
      <c r="AD94" s="28">
        <f t="shared" si="26"/>
        <v>1.1760157143393715</v>
      </c>
      <c r="AE94" s="28">
        <f t="shared" si="26"/>
        <v>1.278964682849361</v>
      </c>
      <c r="AF94" s="28">
        <f t="shared" si="26"/>
        <v>1.3973330093175242</v>
      </c>
      <c r="AG94" s="28">
        <f t="shared" si="26"/>
        <v>1.5291294332277952</v>
      </c>
      <c r="AH94" s="28">
        <f t="shared" si="26"/>
        <v>1.6580875833574571</v>
      </c>
      <c r="AI94" s="28">
        <f t="shared" si="26"/>
        <v>1.7881471497751598</v>
      </c>
      <c r="AJ94" s="28">
        <f t="shared" si="26"/>
        <v>1.9428140532297766</v>
      </c>
      <c r="AK94" s="28">
        <f t="shared" si="26"/>
        <v>2.1019737670864012</v>
      </c>
      <c r="AL94" s="28">
        <f t="shared" si="26"/>
        <v>2.2689266876572822</v>
      </c>
      <c r="AM94" s="28">
        <f t="shared" si="26"/>
        <v>2.428108592739445</v>
      </c>
      <c r="AN94" s="28">
        <f t="shared" si="26"/>
        <v>2.6003456576135249</v>
      </c>
      <c r="AO94" s="28">
        <f t="shared" si="26"/>
        <v>2.7963404437564718</v>
      </c>
      <c r="AP94" s="28">
        <f t="shared" si="26"/>
        <v>2.9913059562023614</v>
      </c>
      <c r="AQ94" s="28">
        <f t="shared" si="26"/>
        <v>2.6144005079396324</v>
      </c>
      <c r="AR94" s="28">
        <f t="shared" si="26"/>
        <v>3.4193680699977707</v>
      </c>
      <c r="AS94" s="28">
        <f t="shared" si="26"/>
        <v>3.642791092691112</v>
      </c>
      <c r="AT94" s="28">
        <f t="shared" si="26"/>
        <v>3.8967971256686176</v>
      </c>
      <c r="AU94" s="28">
        <f t="shared" si="26"/>
        <v>4.1389873678163367</v>
      </c>
    </row>
    <row r="95" spans="2:47">
      <c r="B95" s="27" t="s">
        <v>442</v>
      </c>
      <c r="C95" s="28" t="s">
        <v>512</v>
      </c>
      <c r="D95" s="28">
        <f t="shared" ref="D95:AU95" si="27">+VLOOKUP($B95,Precios,D$79-2014,FALSE)*D63/1000000</f>
        <v>-1.0453748337253318E-3</v>
      </c>
      <c r="E95" s="28">
        <f t="shared" si="27"/>
        <v>1.2349001266673263E-3</v>
      </c>
      <c r="F95" s="28">
        <f t="shared" si="27"/>
        <v>0</v>
      </c>
      <c r="G95" s="28">
        <f t="shared" si="27"/>
        <v>0</v>
      </c>
      <c r="H95" s="28">
        <f t="shared" si="27"/>
        <v>0</v>
      </c>
      <c r="I95" s="28">
        <f t="shared" si="27"/>
        <v>0</v>
      </c>
      <c r="J95" s="28">
        <f t="shared" si="27"/>
        <v>0</v>
      </c>
      <c r="K95" s="28">
        <f t="shared" si="27"/>
        <v>0</v>
      </c>
      <c r="L95" s="28">
        <f t="shared" si="27"/>
        <v>0</v>
      </c>
      <c r="M95" s="28">
        <f t="shared" si="27"/>
        <v>0</v>
      </c>
      <c r="N95" s="28">
        <f t="shared" si="27"/>
        <v>0</v>
      </c>
      <c r="O95" s="28">
        <f t="shared" si="27"/>
        <v>0</v>
      </c>
      <c r="P95" s="28">
        <f t="shared" si="27"/>
        <v>0</v>
      </c>
      <c r="Q95" s="28">
        <f t="shared" si="27"/>
        <v>0</v>
      </c>
      <c r="R95" s="28">
        <f t="shared" si="27"/>
        <v>0</v>
      </c>
      <c r="S95" s="28">
        <f t="shared" si="27"/>
        <v>0</v>
      </c>
      <c r="T95" s="28">
        <f t="shared" si="27"/>
        <v>0</v>
      </c>
      <c r="U95" s="28">
        <f t="shared" si="27"/>
        <v>0</v>
      </c>
      <c r="V95" s="28">
        <f t="shared" si="27"/>
        <v>0</v>
      </c>
      <c r="W95" s="28">
        <f t="shared" si="27"/>
        <v>0</v>
      </c>
      <c r="X95" s="28">
        <f t="shared" si="27"/>
        <v>0</v>
      </c>
      <c r="Y95" s="28">
        <f t="shared" si="27"/>
        <v>0</v>
      </c>
      <c r="Z95" s="28">
        <f t="shared" si="27"/>
        <v>0</v>
      </c>
      <c r="AA95" s="28">
        <f t="shared" si="27"/>
        <v>0</v>
      </c>
      <c r="AB95" s="28">
        <f t="shared" si="27"/>
        <v>0</v>
      </c>
      <c r="AC95" s="28">
        <f t="shared" si="27"/>
        <v>0</v>
      </c>
      <c r="AD95" s="28">
        <f t="shared" si="27"/>
        <v>0</v>
      </c>
      <c r="AE95" s="28">
        <f t="shared" si="27"/>
        <v>0</v>
      </c>
      <c r="AF95" s="28">
        <f t="shared" si="27"/>
        <v>0</v>
      </c>
      <c r="AG95" s="28">
        <f t="shared" si="27"/>
        <v>0</v>
      </c>
      <c r="AH95" s="28">
        <f t="shared" si="27"/>
        <v>0</v>
      </c>
      <c r="AI95" s="28">
        <f t="shared" si="27"/>
        <v>0</v>
      </c>
      <c r="AJ95" s="28">
        <f t="shared" si="27"/>
        <v>0</v>
      </c>
      <c r="AK95" s="28">
        <f t="shared" si="27"/>
        <v>0</v>
      </c>
      <c r="AL95" s="28">
        <f t="shared" si="27"/>
        <v>0</v>
      </c>
      <c r="AM95" s="28">
        <f t="shared" si="27"/>
        <v>0</v>
      </c>
      <c r="AN95" s="28">
        <f t="shared" si="27"/>
        <v>0</v>
      </c>
      <c r="AO95" s="28">
        <f t="shared" si="27"/>
        <v>0</v>
      </c>
      <c r="AP95" s="28">
        <f t="shared" si="27"/>
        <v>0</v>
      </c>
      <c r="AQ95" s="28">
        <f t="shared" si="27"/>
        <v>0</v>
      </c>
      <c r="AR95" s="28">
        <f t="shared" si="27"/>
        <v>0</v>
      </c>
      <c r="AS95" s="28">
        <f t="shared" si="27"/>
        <v>0</v>
      </c>
      <c r="AT95" s="28">
        <f t="shared" si="27"/>
        <v>0</v>
      </c>
      <c r="AU95" s="28">
        <f t="shared" si="27"/>
        <v>0</v>
      </c>
    </row>
    <row r="96" spans="2:47">
      <c r="B96" s="27" t="s">
        <v>443</v>
      </c>
      <c r="C96" s="28" t="s">
        <v>512</v>
      </c>
      <c r="D96" s="28">
        <f t="shared" ref="D96:AU96" si="28">+VLOOKUP($B96,Precios,D$79-2014,FALSE)*D64/1000000</f>
        <v>0</v>
      </c>
      <c r="E96" s="28">
        <f t="shared" si="28"/>
        <v>0</v>
      </c>
      <c r="F96" s="28">
        <f t="shared" si="28"/>
        <v>0</v>
      </c>
      <c r="G96" s="28">
        <f t="shared" si="28"/>
        <v>0</v>
      </c>
      <c r="H96" s="28">
        <f t="shared" si="28"/>
        <v>0</v>
      </c>
      <c r="I96" s="28">
        <f t="shared" si="28"/>
        <v>0</v>
      </c>
      <c r="J96" s="28">
        <f t="shared" si="28"/>
        <v>0</v>
      </c>
      <c r="K96" s="28">
        <f t="shared" si="28"/>
        <v>0</v>
      </c>
      <c r="L96" s="28">
        <f t="shared" si="28"/>
        <v>0</v>
      </c>
      <c r="M96" s="28">
        <f t="shared" si="28"/>
        <v>0</v>
      </c>
      <c r="N96" s="28">
        <f t="shared" si="28"/>
        <v>0</v>
      </c>
      <c r="O96" s="28">
        <f t="shared" si="28"/>
        <v>0</v>
      </c>
      <c r="P96" s="28">
        <f t="shared" si="28"/>
        <v>0</v>
      </c>
      <c r="Q96" s="28">
        <f t="shared" si="28"/>
        <v>0</v>
      </c>
      <c r="R96" s="28">
        <f t="shared" si="28"/>
        <v>0</v>
      </c>
      <c r="S96" s="28">
        <f t="shared" si="28"/>
        <v>0</v>
      </c>
      <c r="T96" s="28">
        <f t="shared" si="28"/>
        <v>0</v>
      </c>
      <c r="U96" s="28">
        <f t="shared" si="28"/>
        <v>0</v>
      </c>
      <c r="V96" s="28">
        <f t="shared" si="28"/>
        <v>0</v>
      </c>
      <c r="W96" s="28">
        <f t="shared" si="28"/>
        <v>0</v>
      </c>
      <c r="X96" s="28">
        <f t="shared" si="28"/>
        <v>0</v>
      </c>
      <c r="Y96" s="28">
        <f t="shared" si="28"/>
        <v>0</v>
      </c>
      <c r="Z96" s="28">
        <f t="shared" si="28"/>
        <v>0</v>
      </c>
      <c r="AA96" s="28">
        <f t="shared" si="28"/>
        <v>0</v>
      </c>
      <c r="AB96" s="28">
        <f t="shared" si="28"/>
        <v>0</v>
      </c>
      <c r="AC96" s="28">
        <f t="shared" si="28"/>
        <v>0</v>
      </c>
      <c r="AD96" s="28">
        <f t="shared" si="28"/>
        <v>0</v>
      </c>
      <c r="AE96" s="28">
        <f t="shared" si="28"/>
        <v>0</v>
      </c>
      <c r="AF96" s="28">
        <f t="shared" si="28"/>
        <v>0</v>
      </c>
      <c r="AG96" s="28">
        <f t="shared" si="28"/>
        <v>0</v>
      </c>
      <c r="AH96" s="28">
        <f t="shared" si="28"/>
        <v>0</v>
      </c>
      <c r="AI96" s="28">
        <f t="shared" si="28"/>
        <v>0</v>
      </c>
      <c r="AJ96" s="28">
        <f t="shared" si="28"/>
        <v>0</v>
      </c>
      <c r="AK96" s="28">
        <f t="shared" si="28"/>
        <v>0</v>
      </c>
      <c r="AL96" s="28">
        <f t="shared" si="28"/>
        <v>0</v>
      </c>
      <c r="AM96" s="28">
        <f t="shared" si="28"/>
        <v>0</v>
      </c>
      <c r="AN96" s="28">
        <f t="shared" si="28"/>
        <v>0</v>
      </c>
      <c r="AO96" s="28">
        <f t="shared" si="28"/>
        <v>0</v>
      </c>
      <c r="AP96" s="28">
        <f t="shared" si="28"/>
        <v>0</v>
      </c>
      <c r="AQ96" s="28">
        <f t="shared" si="28"/>
        <v>0</v>
      </c>
      <c r="AR96" s="28">
        <f t="shared" si="28"/>
        <v>0</v>
      </c>
      <c r="AS96" s="28">
        <f t="shared" si="28"/>
        <v>0</v>
      </c>
      <c r="AT96" s="28">
        <f t="shared" si="28"/>
        <v>0</v>
      </c>
      <c r="AU96" s="28">
        <f t="shared" si="28"/>
        <v>0</v>
      </c>
    </row>
    <row r="97" spans="2:47">
      <c r="B97" s="27" t="s">
        <v>444</v>
      </c>
      <c r="C97" s="28" t="s">
        <v>512</v>
      </c>
      <c r="D97" s="28">
        <f t="shared" ref="D97:AU97" si="29">+VLOOKUP($B97,Precios,D$79-2014,FALSE)*D65/1000000</f>
        <v>0</v>
      </c>
      <c r="E97" s="28">
        <f t="shared" si="29"/>
        <v>0</v>
      </c>
      <c r="F97" s="28">
        <f t="shared" si="29"/>
        <v>0</v>
      </c>
      <c r="G97" s="28">
        <f t="shared" si="29"/>
        <v>0</v>
      </c>
      <c r="H97" s="28">
        <f t="shared" si="29"/>
        <v>0</v>
      </c>
      <c r="I97" s="28">
        <f t="shared" si="29"/>
        <v>0</v>
      </c>
      <c r="J97" s="28">
        <f t="shared" si="29"/>
        <v>0</v>
      </c>
      <c r="K97" s="28">
        <f t="shared" si="29"/>
        <v>0</v>
      </c>
      <c r="L97" s="28">
        <f t="shared" si="29"/>
        <v>0</v>
      </c>
      <c r="M97" s="28">
        <f t="shared" si="29"/>
        <v>0</v>
      </c>
      <c r="N97" s="28">
        <f t="shared" si="29"/>
        <v>0</v>
      </c>
      <c r="O97" s="28">
        <f t="shared" si="29"/>
        <v>0</v>
      </c>
      <c r="P97" s="28">
        <f t="shared" si="29"/>
        <v>0</v>
      </c>
      <c r="Q97" s="28">
        <f t="shared" si="29"/>
        <v>0</v>
      </c>
      <c r="R97" s="28">
        <f t="shared" si="29"/>
        <v>0</v>
      </c>
      <c r="S97" s="28">
        <f t="shared" si="29"/>
        <v>0</v>
      </c>
      <c r="T97" s="28">
        <f t="shared" si="29"/>
        <v>0</v>
      </c>
      <c r="U97" s="28">
        <f t="shared" si="29"/>
        <v>0</v>
      </c>
      <c r="V97" s="28">
        <f t="shared" si="29"/>
        <v>0</v>
      </c>
      <c r="W97" s="28">
        <f t="shared" si="29"/>
        <v>0</v>
      </c>
      <c r="X97" s="28">
        <f t="shared" si="29"/>
        <v>0</v>
      </c>
      <c r="Y97" s="28">
        <f t="shared" si="29"/>
        <v>0</v>
      </c>
      <c r="Z97" s="28">
        <f t="shared" si="29"/>
        <v>0</v>
      </c>
      <c r="AA97" s="28">
        <f t="shared" si="29"/>
        <v>0</v>
      </c>
      <c r="AB97" s="28">
        <f t="shared" si="29"/>
        <v>0</v>
      </c>
      <c r="AC97" s="28">
        <f t="shared" si="29"/>
        <v>0</v>
      </c>
      <c r="AD97" s="28">
        <f t="shared" si="29"/>
        <v>0</v>
      </c>
      <c r="AE97" s="28">
        <f t="shared" si="29"/>
        <v>0</v>
      </c>
      <c r="AF97" s="28">
        <f t="shared" si="29"/>
        <v>0</v>
      </c>
      <c r="AG97" s="28">
        <f t="shared" si="29"/>
        <v>0</v>
      </c>
      <c r="AH97" s="28">
        <f t="shared" si="29"/>
        <v>0</v>
      </c>
      <c r="AI97" s="28">
        <f t="shared" si="29"/>
        <v>0</v>
      </c>
      <c r="AJ97" s="28">
        <f t="shared" si="29"/>
        <v>0</v>
      </c>
      <c r="AK97" s="28">
        <f t="shared" si="29"/>
        <v>0</v>
      </c>
      <c r="AL97" s="28">
        <f t="shared" si="29"/>
        <v>0</v>
      </c>
      <c r="AM97" s="28">
        <f t="shared" si="29"/>
        <v>0</v>
      </c>
      <c r="AN97" s="28">
        <f t="shared" si="29"/>
        <v>0</v>
      </c>
      <c r="AO97" s="28">
        <f t="shared" si="29"/>
        <v>0</v>
      </c>
      <c r="AP97" s="28">
        <f t="shared" si="29"/>
        <v>0</v>
      </c>
      <c r="AQ97" s="28">
        <f t="shared" si="29"/>
        <v>0</v>
      </c>
      <c r="AR97" s="28">
        <f t="shared" si="29"/>
        <v>0</v>
      </c>
      <c r="AS97" s="28">
        <f t="shared" si="29"/>
        <v>0</v>
      </c>
      <c r="AT97" s="28">
        <f t="shared" si="29"/>
        <v>0</v>
      </c>
      <c r="AU97" s="28">
        <f t="shared" si="29"/>
        <v>0</v>
      </c>
    </row>
    <row r="98" spans="2:47">
      <c r="B98" s="27" t="s">
        <v>445</v>
      </c>
      <c r="C98" s="28" t="s">
        <v>512</v>
      </c>
      <c r="D98" s="28">
        <f t="shared" ref="D98:AU98" si="30">+VLOOKUP($B98,Precios,D$79-2014,FALSE)*D66/1000000</f>
        <v>0</v>
      </c>
      <c r="E98" s="28">
        <f t="shared" si="30"/>
        <v>0</v>
      </c>
      <c r="F98" s="28">
        <f t="shared" si="30"/>
        <v>0</v>
      </c>
      <c r="G98" s="28">
        <f t="shared" si="30"/>
        <v>0</v>
      </c>
      <c r="H98" s="28">
        <f t="shared" si="30"/>
        <v>0</v>
      </c>
      <c r="I98" s="28">
        <f t="shared" si="30"/>
        <v>0</v>
      </c>
      <c r="J98" s="28">
        <f t="shared" si="30"/>
        <v>0</v>
      </c>
      <c r="K98" s="28">
        <f t="shared" si="30"/>
        <v>0</v>
      </c>
      <c r="L98" s="28">
        <f t="shared" si="30"/>
        <v>0</v>
      </c>
      <c r="M98" s="28">
        <f t="shared" si="30"/>
        <v>0</v>
      </c>
      <c r="N98" s="28">
        <f t="shared" si="30"/>
        <v>0</v>
      </c>
      <c r="O98" s="28">
        <f t="shared" si="30"/>
        <v>0</v>
      </c>
      <c r="P98" s="28">
        <f t="shared" si="30"/>
        <v>0</v>
      </c>
      <c r="Q98" s="28">
        <f t="shared" si="30"/>
        <v>0</v>
      </c>
      <c r="R98" s="28">
        <f t="shared" si="30"/>
        <v>0</v>
      </c>
      <c r="S98" s="28">
        <f t="shared" si="30"/>
        <v>0</v>
      </c>
      <c r="T98" s="28">
        <f t="shared" si="30"/>
        <v>0</v>
      </c>
      <c r="U98" s="28">
        <f t="shared" si="30"/>
        <v>0</v>
      </c>
      <c r="V98" s="28">
        <f t="shared" si="30"/>
        <v>0</v>
      </c>
      <c r="W98" s="28">
        <f t="shared" si="30"/>
        <v>0</v>
      </c>
      <c r="X98" s="28">
        <f t="shared" si="30"/>
        <v>0</v>
      </c>
      <c r="Y98" s="28">
        <f t="shared" si="30"/>
        <v>0</v>
      </c>
      <c r="Z98" s="28">
        <f t="shared" si="30"/>
        <v>0</v>
      </c>
      <c r="AA98" s="28">
        <f t="shared" si="30"/>
        <v>0</v>
      </c>
      <c r="AB98" s="28">
        <f t="shared" si="30"/>
        <v>0</v>
      </c>
      <c r="AC98" s="28">
        <f t="shared" si="30"/>
        <v>0</v>
      </c>
      <c r="AD98" s="28">
        <f t="shared" si="30"/>
        <v>0</v>
      </c>
      <c r="AE98" s="28">
        <f t="shared" si="30"/>
        <v>0</v>
      </c>
      <c r="AF98" s="28">
        <f t="shared" si="30"/>
        <v>0</v>
      </c>
      <c r="AG98" s="28">
        <f t="shared" si="30"/>
        <v>0</v>
      </c>
      <c r="AH98" s="28">
        <f t="shared" si="30"/>
        <v>0</v>
      </c>
      <c r="AI98" s="28">
        <f t="shared" si="30"/>
        <v>0</v>
      </c>
      <c r="AJ98" s="28">
        <f t="shared" si="30"/>
        <v>0</v>
      </c>
      <c r="AK98" s="28">
        <f t="shared" si="30"/>
        <v>0</v>
      </c>
      <c r="AL98" s="28">
        <f t="shared" si="30"/>
        <v>0</v>
      </c>
      <c r="AM98" s="28">
        <f t="shared" si="30"/>
        <v>0</v>
      </c>
      <c r="AN98" s="28">
        <f t="shared" si="30"/>
        <v>0</v>
      </c>
      <c r="AO98" s="28">
        <f t="shared" si="30"/>
        <v>0</v>
      </c>
      <c r="AP98" s="28">
        <f t="shared" si="30"/>
        <v>0</v>
      </c>
      <c r="AQ98" s="28">
        <f t="shared" si="30"/>
        <v>0</v>
      </c>
      <c r="AR98" s="28">
        <f t="shared" si="30"/>
        <v>0</v>
      </c>
      <c r="AS98" s="28">
        <f t="shared" si="30"/>
        <v>0</v>
      </c>
      <c r="AT98" s="28">
        <f t="shared" si="30"/>
        <v>0</v>
      </c>
      <c r="AU98" s="28">
        <f t="shared" si="30"/>
        <v>0</v>
      </c>
    </row>
    <row r="99" spans="2:47">
      <c r="B99" s="27" t="s">
        <v>446</v>
      </c>
      <c r="C99" s="28" t="s">
        <v>512</v>
      </c>
      <c r="D99" s="28">
        <f t="shared" ref="D99:AU99" si="31">+VLOOKUP($B99,Precios,D$79-2014,FALSE)*D67/1000000</f>
        <v>0</v>
      </c>
      <c r="E99" s="28">
        <f t="shared" si="31"/>
        <v>0</v>
      </c>
      <c r="F99" s="28">
        <f t="shared" si="31"/>
        <v>0</v>
      </c>
      <c r="G99" s="28">
        <f t="shared" si="31"/>
        <v>0</v>
      </c>
      <c r="H99" s="28">
        <f t="shared" si="31"/>
        <v>0</v>
      </c>
      <c r="I99" s="28">
        <f t="shared" si="31"/>
        <v>0</v>
      </c>
      <c r="J99" s="28">
        <f t="shared" si="31"/>
        <v>0</v>
      </c>
      <c r="K99" s="28">
        <f t="shared" si="31"/>
        <v>0</v>
      </c>
      <c r="L99" s="28">
        <f t="shared" si="31"/>
        <v>0</v>
      </c>
      <c r="M99" s="28">
        <f t="shared" si="31"/>
        <v>0</v>
      </c>
      <c r="N99" s="28">
        <f t="shared" si="31"/>
        <v>0</v>
      </c>
      <c r="O99" s="28">
        <f t="shared" si="31"/>
        <v>0</v>
      </c>
      <c r="P99" s="28">
        <f t="shared" si="31"/>
        <v>0</v>
      </c>
      <c r="Q99" s="28">
        <f t="shared" si="31"/>
        <v>0</v>
      </c>
      <c r="R99" s="28">
        <f t="shared" si="31"/>
        <v>0</v>
      </c>
      <c r="S99" s="28">
        <f t="shared" si="31"/>
        <v>0</v>
      </c>
      <c r="T99" s="28">
        <f t="shared" si="31"/>
        <v>0</v>
      </c>
      <c r="U99" s="28">
        <f t="shared" si="31"/>
        <v>0</v>
      </c>
      <c r="V99" s="28">
        <f t="shared" si="31"/>
        <v>0</v>
      </c>
      <c r="W99" s="28">
        <f t="shared" si="31"/>
        <v>0</v>
      </c>
      <c r="X99" s="28">
        <f t="shared" si="31"/>
        <v>0</v>
      </c>
      <c r="Y99" s="28">
        <f t="shared" si="31"/>
        <v>0</v>
      </c>
      <c r="Z99" s="28">
        <f t="shared" si="31"/>
        <v>0</v>
      </c>
      <c r="AA99" s="28">
        <f t="shared" si="31"/>
        <v>0</v>
      </c>
      <c r="AB99" s="28">
        <f t="shared" si="31"/>
        <v>0</v>
      </c>
      <c r="AC99" s="28">
        <f t="shared" si="31"/>
        <v>0</v>
      </c>
      <c r="AD99" s="28">
        <f t="shared" si="31"/>
        <v>0</v>
      </c>
      <c r="AE99" s="28">
        <f t="shared" si="31"/>
        <v>0</v>
      </c>
      <c r="AF99" s="28">
        <f t="shared" si="31"/>
        <v>0</v>
      </c>
      <c r="AG99" s="28">
        <f t="shared" si="31"/>
        <v>0</v>
      </c>
      <c r="AH99" s="28">
        <f t="shared" si="31"/>
        <v>0</v>
      </c>
      <c r="AI99" s="28">
        <f t="shared" si="31"/>
        <v>0</v>
      </c>
      <c r="AJ99" s="28">
        <f t="shared" si="31"/>
        <v>0</v>
      </c>
      <c r="AK99" s="28">
        <f t="shared" si="31"/>
        <v>0</v>
      </c>
      <c r="AL99" s="28">
        <f t="shared" si="31"/>
        <v>0</v>
      </c>
      <c r="AM99" s="28">
        <f t="shared" si="31"/>
        <v>0</v>
      </c>
      <c r="AN99" s="28">
        <f t="shared" si="31"/>
        <v>0</v>
      </c>
      <c r="AO99" s="28">
        <f t="shared" si="31"/>
        <v>0</v>
      </c>
      <c r="AP99" s="28">
        <f t="shared" si="31"/>
        <v>0</v>
      </c>
      <c r="AQ99" s="28">
        <f t="shared" si="31"/>
        <v>0</v>
      </c>
      <c r="AR99" s="28">
        <f t="shared" si="31"/>
        <v>0</v>
      </c>
      <c r="AS99" s="28">
        <f t="shared" si="31"/>
        <v>0</v>
      </c>
      <c r="AT99" s="28">
        <f t="shared" si="31"/>
        <v>0</v>
      </c>
      <c r="AU99" s="28">
        <f t="shared" si="31"/>
        <v>0</v>
      </c>
    </row>
    <row r="100" spans="2:47" s="48" customFormat="1">
      <c r="B100" s="27" t="s">
        <v>501</v>
      </c>
      <c r="C100" s="28" t="s">
        <v>512</v>
      </c>
      <c r="D100" s="30">
        <f>SUM(D80:D99)</f>
        <v>5.5383883373692246E-3</v>
      </c>
      <c r="E100" s="30">
        <f t="shared" ref="E100:AU100" si="32">SUM(E80:E99)</f>
        <v>-2.3369619709725266E-2</v>
      </c>
      <c r="F100" s="30">
        <f t="shared" si="32"/>
        <v>2.3079403240612358E-2</v>
      </c>
      <c r="G100" s="30">
        <f t="shared" si="32"/>
        <v>6.8363207539549557E-3</v>
      </c>
      <c r="H100" s="30">
        <f t="shared" si="32"/>
        <v>-4.8980029114635004E-2</v>
      </c>
      <c r="I100" s="30">
        <f t="shared" si="32"/>
        <v>0.13680583222412582</v>
      </c>
      <c r="J100" s="30">
        <f t="shared" si="32"/>
        <v>3.9552394902714318E-2</v>
      </c>
      <c r="K100" s="30">
        <f t="shared" si="32"/>
        <v>-1.4393170923605061E-2</v>
      </c>
      <c r="L100" s="30">
        <f t="shared" si="32"/>
        <v>-3.4300770827119553</v>
      </c>
      <c r="M100" s="30">
        <f t="shared" si="32"/>
        <v>-4.3056195558162571</v>
      </c>
      <c r="N100" s="30">
        <f t="shared" si="32"/>
        <v>-5.6126269715866819</v>
      </c>
      <c r="O100" s="30">
        <f t="shared" si="32"/>
        <v>-7.3588328582954547</v>
      </c>
      <c r="P100" s="30">
        <f t="shared" si="32"/>
        <v>-12.460933374611288</v>
      </c>
      <c r="Q100" s="30">
        <f t="shared" si="32"/>
        <v>-34.695778688161738</v>
      </c>
      <c r="R100" s="30">
        <f t="shared" si="32"/>
        <v>-23.355759211789</v>
      </c>
      <c r="S100" s="30">
        <f t="shared" si="32"/>
        <v>-10.385113247264369</v>
      </c>
      <c r="T100" s="30">
        <f t="shared" si="32"/>
        <v>-2.9233285991846256</v>
      </c>
      <c r="U100" s="30">
        <f t="shared" si="32"/>
        <v>3.9414113759320428</v>
      </c>
      <c r="V100" s="30">
        <f t="shared" si="32"/>
        <v>12.242575587298688</v>
      </c>
      <c r="W100" s="30">
        <f t="shared" si="32"/>
        <v>22.10994997906332</v>
      </c>
      <c r="X100" s="30">
        <f t="shared" si="32"/>
        <v>33.282153667265135</v>
      </c>
      <c r="Y100" s="30">
        <f t="shared" si="32"/>
        <v>47.497369939191707</v>
      </c>
      <c r="Z100" s="30">
        <f t="shared" si="32"/>
        <v>61.475313588035412</v>
      </c>
      <c r="AA100" s="30">
        <f t="shared" si="32"/>
        <v>77.715139697573989</v>
      </c>
      <c r="AB100" s="30">
        <f t="shared" si="32"/>
        <v>99.370762661987257</v>
      </c>
      <c r="AC100" s="30">
        <f t="shared" si="32"/>
        <v>118.75377754622377</v>
      </c>
      <c r="AD100" s="30">
        <f t="shared" si="32"/>
        <v>141.18031443076492</v>
      </c>
      <c r="AE100" s="30">
        <f t="shared" si="32"/>
        <v>166.4401884135504</v>
      </c>
      <c r="AF100" s="30">
        <f t="shared" si="32"/>
        <v>187.23091095176733</v>
      </c>
      <c r="AG100" s="30">
        <f t="shared" si="32"/>
        <v>214.84480948346564</v>
      </c>
      <c r="AH100" s="30">
        <f t="shared" si="32"/>
        <v>249.64027134885643</v>
      </c>
      <c r="AI100" s="30">
        <f t="shared" si="32"/>
        <v>282.84372200071743</v>
      </c>
      <c r="AJ100" s="30">
        <f t="shared" si="32"/>
        <v>314.25948297842473</v>
      </c>
      <c r="AK100" s="30">
        <f t="shared" si="32"/>
        <v>351.40443149272318</v>
      </c>
      <c r="AL100" s="30">
        <f t="shared" si="32"/>
        <v>391.25603558373081</v>
      </c>
      <c r="AM100" s="30">
        <f t="shared" si="32"/>
        <v>433.54439473685346</v>
      </c>
      <c r="AN100" s="30">
        <f t="shared" si="32"/>
        <v>467.03697299605483</v>
      </c>
      <c r="AO100" s="30">
        <f t="shared" si="32"/>
        <v>496.72039545181445</v>
      </c>
      <c r="AP100" s="30">
        <f t="shared" si="32"/>
        <v>534.71180789368748</v>
      </c>
      <c r="AQ100" s="30">
        <f t="shared" si="32"/>
        <v>577.72370773094542</v>
      </c>
      <c r="AR100" s="30">
        <f t="shared" si="32"/>
        <v>615.95325513232854</v>
      </c>
      <c r="AS100" s="30">
        <f t="shared" si="32"/>
        <v>660.16804856502119</v>
      </c>
      <c r="AT100" s="30">
        <f t="shared" si="32"/>
        <v>699.15434111926152</v>
      </c>
      <c r="AU100" s="30">
        <f t="shared" si="32"/>
        <v>746.98949111610273</v>
      </c>
    </row>
    <row r="102" spans="2:47">
      <c r="B102" s="24" t="s">
        <v>513</v>
      </c>
      <c r="C102" s="30" t="s">
        <v>512</v>
      </c>
      <c r="D102" s="30">
        <f>+NPV(Td,G100:AK100)</f>
        <v>459.49202279410542</v>
      </c>
      <c r="E102" s="30">
        <f>+NPV(Td,K100:Q100)</f>
        <v>-48.485231069994008</v>
      </c>
    </row>
    <row r="105" spans="2:47" ht="15.95" thickBot="1"/>
    <row r="106" spans="2:47" ht="15.95" thickBot="1">
      <c r="B106" s="214" t="s">
        <v>528</v>
      </c>
      <c r="C106" s="215"/>
      <c r="D106" s="215"/>
      <c r="E106" s="215"/>
      <c r="F106" s="216"/>
    </row>
    <row r="109" spans="2:47">
      <c r="C109" s="25" t="s">
        <v>422</v>
      </c>
      <c r="D109" s="25">
        <v>2017</v>
      </c>
      <c r="E109" s="25">
        <v>2018</v>
      </c>
      <c r="F109" s="25">
        <v>2019</v>
      </c>
      <c r="G109" s="25">
        <v>2020</v>
      </c>
      <c r="H109" s="25">
        <v>2021</v>
      </c>
      <c r="I109" s="25">
        <v>2022</v>
      </c>
      <c r="J109" s="25">
        <v>2023</v>
      </c>
      <c r="K109" s="25">
        <v>2024</v>
      </c>
      <c r="L109" s="25">
        <v>2025</v>
      </c>
      <c r="M109" s="25">
        <v>2026</v>
      </c>
      <c r="N109" s="25">
        <v>2027</v>
      </c>
      <c r="O109" s="25">
        <v>2028</v>
      </c>
      <c r="P109" s="25">
        <v>2029</v>
      </c>
      <c r="Q109" s="25">
        <v>2030</v>
      </c>
      <c r="R109" s="25">
        <v>2031</v>
      </c>
      <c r="S109" s="25">
        <v>2032</v>
      </c>
      <c r="T109" s="25">
        <v>2033</v>
      </c>
      <c r="U109" s="25">
        <v>2034</v>
      </c>
      <c r="V109" s="25">
        <v>2035</v>
      </c>
      <c r="W109" s="25">
        <v>2036</v>
      </c>
      <c r="X109" s="25">
        <v>2037</v>
      </c>
      <c r="Y109" s="25">
        <v>2038</v>
      </c>
      <c r="Z109" s="25">
        <v>2039</v>
      </c>
      <c r="AA109" s="25">
        <v>2040</v>
      </c>
      <c r="AB109" s="25">
        <v>2041</v>
      </c>
      <c r="AC109" s="25">
        <v>2042</v>
      </c>
      <c r="AD109" s="25">
        <v>2043</v>
      </c>
      <c r="AE109" s="25">
        <v>2044</v>
      </c>
      <c r="AF109" s="25">
        <v>2045</v>
      </c>
      <c r="AG109" s="25">
        <v>2046</v>
      </c>
      <c r="AH109" s="25">
        <v>2047</v>
      </c>
      <c r="AI109" s="25">
        <v>2048</v>
      </c>
      <c r="AJ109" s="25">
        <v>2049</v>
      </c>
      <c r="AK109" s="25">
        <v>2050</v>
      </c>
      <c r="AL109" s="25">
        <v>2051</v>
      </c>
      <c r="AM109" s="25">
        <v>2052</v>
      </c>
      <c r="AN109" s="25">
        <v>2053</v>
      </c>
      <c r="AO109" s="25">
        <v>2054</v>
      </c>
      <c r="AP109" s="25">
        <v>2055</v>
      </c>
      <c r="AQ109" s="25">
        <v>2056</v>
      </c>
      <c r="AR109" s="25">
        <v>2057</v>
      </c>
      <c r="AS109" s="25">
        <v>2058</v>
      </c>
      <c r="AT109" s="25">
        <v>2059</v>
      </c>
      <c r="AU109" s="25">
        <v>2060</v>
      </c>
    </row>
    <row r="110" spans="2:47">
      <c r="B110" s="27" t="s">
        <v>694</v>
      </c>
      <c r="C110" s="28" t="s">
        <v>515</v>
      </c>
      <c r="D110" s="28">
        <f>+CONVERT(-D60,"Tcal","MWh")</f>
        <v>0</v>
      </c>
      <c r="E110" s="28">
        <f t="shared" ref="E110:AU110" si="33">+CONVERT(-E60,"Tcal","MWh")</f>
        <v>0</v>
      </c>
      <c r="F110" s="28">
        <f t="shared" si="33"/>
        <v>0</v>
      </c>
      <c r="G110" s="28">
        <f t="shared" si="33"/>
        <v>0</v>
      </c>
      <c r="H110" s="28">
        <f t="shared" si="33"/>
        <v>0</v>
      </c>
      <c r="I110" s="28">
        <f t="shared" si="33"/>
        <v>0</v>
      </c>
      <c r="J110" s="28">
        <f t="shared" si="33"/>
        <v>0</v>
      </c>
      <c r="K110" s="28">
        <f t="shared" si="33"/>
        <v>0</v>
      </c>
      <c r="L110" s="28">
        <f t="shared" si="33"/>
        <v>19743.156888902558</v>
      </c>
      <c r="M110" s="28">
        <f t="shared" si="33"/>
        <v>27519.261555042278</v>
      </c>
      <c r="N110" s="28">
        <f t="shared" si="33"/>
        <v>38697.998150113934</v>
      </c>
      <c r="O110" s="28">
        <f t="shared" si="33"/>
        <v>59216.073638776201</v>
      </c>
      <c r="P110" s="28">
        <f t="shared" si="33"/>
        <v>150205.02179749668</v>
      </c>
      <c r="Q110" s="28">
        <f t="shared" si="33"/>
        <v>978897.22781077574</v>
      </c>
      <c r="R110" s="28">
        <f t="shared" si="33"/>
        <v>1059723.0903515015</v>
      </c>
      <c r="S110" s="28">
        <f t="shared" si="33"/>
        <v>1142803.0127223283</v>
      </c>
      <c r="T110" s="28">
        <f t="shared" si="33"/>
        <v>1236870.9931527677</v>
      </c>
      <c r="U110" s="28">
        <f t="shared" si="33"/>
        <v>1333422.9837594447</v>
      </c>
      <c r="V110" s="28">
        <f t="shared" si="33"/>
        <v>1441229.4361847127</v>
      </c>
      <c r="W110" s="28">
        <f t="shared" si="33"/>
        <v>1557468.2554423783</v>
      </c>
      <c r="X110" s="28">
        <f t="shared" si="33"/>
        <v>1676755.4944874521</v>
      </c>
      <c r="Y110" s="28">
        <f t="shared" si="33"/>
        <v>1811184.9350161257</v>
      </c>
      <c r="Z110" s="28">
        <f t="shared" si="33"/>
        <v>1955151.2799897252</v>
      </c>
      <c r="AA110" s="28">
        <f t="shared" si="33"/>
        <v>2103051.4155668067</v>
      </c>
      <c r="AB110" s="28">
        <f t="shared" si="33"/>
        <v>2264478.3466174616</v>
      </c>
      <c r="AC110" s="28">
        <f t="shared" si="33"/>
        <v>2432178.295368969</v>
      </c>
      <c r="AD110" s="28">
        <f t="shared" si="33"/>
        <v>2617481.2818900547</v>
      </c>
      <c r="AE110" s="28">
        <f t="shared" si="33"/>
        <v>2817027.4896066673</v>
      </c>
      <c r="AF110" s="28">
        <f t="shared" si="33"/>
        <v>3023078.1907461355</v>
      </c>
      <c r="AG110" s="28">
        <f t="shared" si="33"/>
        <v>3254942.1931047859</v>
      </c>
      <c r="AH110" s="28">
        <f t="shared" si="33"/>
        <v>3502068.8027016078</v>
      </c>
      <c r="AI110" s="28">
        <f t="shared" si="33"/>
        <v>3764646.6032180912</v>
      </c>
      <c r="AJ110" s="28">
        <f t="shared" si="33"/>
        <v>4026428.3588773655</v>
      </c>
      <c r="AK110" s="28">
        <f t="shared" si="33"/>
        <v>4313722.6391867297</v>
      </c>
      <c r="AL110" s="28">
        <f t="shared" si="33"/>
        <v>4624106.2664316054</v>
      </c>
      <c r="AM110" s="28">
        <f t="shared" si="33"/>
        <v>4947896.982669184</v>
      </c>
      <c r="AN110" s="28">
        <f t="shared" si="33"/>
        <v>5297694.3372780057</v>
      </c>
      <c r="AO110" s="28">
        <f t="shared" si="33"/>
        <v>5636507.9380276091</v>
      </c>
      <c r="AP110" s="28">
        <f t="shared" si="33"/>
        <v>6022976.4212889504</v>
      </c>
      <c r="AQ110" s="28">
        <f t="shared" si="33"/>
        <v>6380028.8935844731</v>
      </c>
      <c r="AR110" s="28">
        <f t="shared" si="33"/>
        <v>6857549.4594297316</v>
      </c>
      <c r="AS110" s="28">
        <f t="shared" si="33"/>
        <v>7307253.7376039252</v>
      </c>
      <c r="AT110" s="28">
        <f t="shared" si="33"/>
        <v>7743782.4323621346</v>
      </c>
      <c r="AU110" s="28">
        <f t="shared" si="33"/>
        <v>8224247.8665933553</v>
      </c>
    </row>
    <row r="111" spans="2:47">
      <c r="B111" s="27" t="s">
        <v>695</v>
      </c>
      <c r="C111" s="28" t="s">
        <v>515</v>
      </c>
      <c r="D111" s="28">
        <v>0</v>
      </c>
      <c r="E111" s="28">
        <f>+E110-D110</f>
        <v>0</v>
      </c>
      <c r="F111" s="28">
        <f t="shared" ref="F111:AU111" si="34">+F110-E110</f>
        <v>0</v>
      </c>
      <c r="G111" s="28">
        <f t="shared" si="34"/>
        <v>0</v>
      </c>
      <c r="H111" s="28">
        <f t="shared" si="34"/>
        <v>0</v>
      </c>
      <c r="I111" s="28">
        <f t="shared" si="34"/>
        <v>0</v>
      </c>
      <c r="J111" s="28">
        <f t="shared" si="34"/>
        <v>0</v>
      </c>
      <c r="K111" s="28">
        <f t="shared" si="34"/>
        <v>0</v>
      </c>
      <c r="L111" s="28">
        <f t="shared" si="34"/>
        <v>19743.156888902558</v>
      </c>
      <c r="M111" s="28">
        <f t="shared" si="34"/>
        <v>7776.1046661397195</v>
      </c>
      <c r="N111" s="28">
        <f t="shared" si="34"/>
        <v>11178.736595071656</v>
      </c>
      <c r="O111" s="28">
        <f t="shared" si="34"/>
        <v>20518.075488662267</v>
      </c>
      <c r="P111" s="28">
        <f t="shared" si="34"/>
        <v>90988.948158720479</v>
      </c>
      <c r="Q111" s="28">
        <f t="shared" si="34"/>
        <v>828692.20601327904</v>
      </c>
      <c r="R111" s="28">
        <f t="shared" si="34"/>
        <v>80825.862540725735</v>
      </c>
      <c r="S111" s="28">
        <f t="shared" si="34"/>
        <v>83079.922370826825</v>
      </c>
      <c r="T111" s="28">
        <f t="shared" si="34"/>
        <v>94067.980430439347</v>
      </c>
      <c r="U111" s="28">
        <f t="shared" si="34"/>
        <v>96551.99060667702</v>
      </c>
      <c r="V111" s="28">
        <f t="shared" si="34"/>
        <v>107806.45242526801</v>
      </c>
      <c r="W111" s="28">
        <f t="shared" si="34"/>
        <v>116238.81925766566</v>
      </c>
      <c r="X111" s="28">
        <f t="shared" si="34"/>
        <v>119287.23904507374</v>
      </c>
      <c r="Y111" s="28">
        <f t="shared" si="34"/>
        <v>134429.44052867359</v>
      </c>
      <c r="Z111" s="28">
        <f t="shared" si="34"/>
        <v>143966.34497359954</v>
      </c>
      <c r="AA111" s="28">
        <f t="shared" si="34"/>
        <v>147900.13557708147</v>
      </c>
      <c r="AB111" s="28">
        <f t="shared" si="34"/>
        <v>161426.93105065497</v>
      </c>
      <c r="AC111" s="28">
        <f t="shared" si="34"/>
        <v>167699.94875150733</v>
      </c>
      <c r="AD111" s="28">
        <f t="shared" si="34"/>
        <v>185302.98652108572</v>
      </c>
      <c r="AE111" s="28">
        <f t="shared" si="34"/>
        <v>199546.20771661261</v>
      </c>
      <c r="AF111" s="28">
        <f t="shared" si="34"/>
        <v>206050.70113946823</v>
      </c>
      <c r="AG111" s="28">
        <f t="shared" si="34"/>
        <v>231864.00235865032</v>
      </c>
      <c r="AH111" s="28">
        <f t="shared" si="34"/>
        <v>247126.60959682195</v>
      </c>
      <c r="AI111" s="28">
        <f t="shared" si="34"/>
        <v>262577.80051648337</v>
      </c>
      <c r="AJ111" s="28">
        <f t="shared" si="34"/>
        <v>261781.75565927429</v>
      </c>
      <c r="AK111" s="28">
        <f t="shared" si="34"/>
        <v>287294.2803093642</v>
      </c>
      <c r="AL111" s="28">
        <f t="shared" si="34"/>
        <v>310383.62724487577</v>
      </c>
      <c r="AM111" s="28">
        <f t="shared" si="34"/>
        <v>323790.71623757854</v>
      </c>
      <c r="AN111" s="28">
        <f t="shared" si="34"/>
        <v>349797.35460882168</v>
      </c>
      <c r="AO111" s="28">
        <f t="shared" si="34"/>
        <v>338813.60074960347</v>
      </c>
      <c r="AP111" s="28">
        <f t="shared" si="34"/>
        <v>386468.48326134123</v>
      </c>
      <c r="AQ111" s="28">
        <f t="shared" si="34"/>
        <v>357052.47229552269</v>
      </c>
      <c r="AR111" s="28">
        <f t="shared" si="34"/>
        <v>477520.56584525853</v>
      </c>
      <c r="AS111" s="28">
        <f t="shared" si="34"/>
        <v>449704.27817419358</v>
      </c>
      <c r="AT111" s="28">
        <f t="shared" si="34"/>
        <v>436528.6947582094</v>
      </c>
      <c r="AU111" s="28">
        <f t="shared" si="34"/>
        <v>480465.43423122074</v>
      </c>
    </row>
    <row r="112" spans="2:47">
      <c r="B112" s="27" t="s">
        <v>490</v>
      </c>
      <c r="C112" s="28" t="s">
        <v>491</v>
      </c>
      <c r="D112" s="28">
        <v>15</v>
      </c>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row>
    <row r="113" spans="2:47">
      <c r="B113" s="27" t="s">
        <v>696</v>
      </c>
      <c r="C113" s="28" t="s">
        <v>35</v>
      </c>
      <c r="D113" s="28">
        <v>0.75</v>
      </c>
    </row>
    <row r="114" spans="2:47">
      <c r="B114" s="27" t="s">
        <v>697</v>
      </c>
      <c r="C114" s="28" t="s">
        <v>698</v>
      </c>
      <c r="D114" s="28">
        <f>+D111/8765*$D$113</f>
        <v>0</v>
      </c>
      <c r="E114" s="28">
        <f t="shared" ref="E114:AU114" si="35">+E111/8765*$D$113</f>
        <v>0</v>
      </c>
      <c r="F114" s="28">
        <f t="shared" si="35"/>
        <v>0</v>
      </c>
      <c r="G114" s="28">
        <f t="shared" si="35"/>
        <v>0</v>
      </c>
      <c r="H114" s="28">
        <f t="shared" si="35"/>
        <v>0</v>
      </c>
      <c r="I114" s="28">
        <f t="shared" si="35"/>
        <v>0</v>
      </c>
      <c r="J114" s="28">
        <f t="shared" si="35"/>
        <v>0</v>
      </c>
      <c r="K114" s="28">
        <f t="shared" si="35"/>
        <v>0</v>
      </c>
      <c r="L114" s="28">
        <f t="shared" si="35"/>
        <v>1.6893745198718673</v>
      </c>
      <c r="M114" s="28">
        <f t="shared" si="35"/>
        <v>0.66538260120990178</v>
      </c>
      <c r="N114" s="28">
        <f t="shared" si="35"/>
        <v>0.95653764361708404</v>
      </c>
      <c r="O114" s="28">
        <f t="shared" si="35"/>
        <v>1.7556824434109186</v>
      </c>
      <c r="P114" s="28">
        <f t="shared" si="35"/>
        <v>7.7857057751329553</v>
      </c>
      <c r="Q114" s="28">
        <f t="shared" si="35"/>
        <v>70.90920188362341</v>
      </c>
      <c r="R114" s="28">
        <f t="shared" si="35"/>
        <v>6.9160749464397373</v>
      </c>
      <c r="S114" s="28">
        <f t="shared" si="35"/>
        <v>7.1089494327575729</v>
      </c>
      <c r="T114" s="28">
        <f t="shared" si="35"/>
        <v>8.0491711720284673</v>
      </c>
      <c r="U114" s="28">
        <f t="shared" si="35"/>
        <v>8.2617219572170875</v>
      </c>
      <c r="V114" s="28">
        <f t="shared" si="35"/>
        <v>9.2247392263492323</v>
      </c>
      <c r="W114" s="28">
        <f t="shared" si="35"/>
        <v>9.9462766050484017</v>
      </c>
      <c r="X114" s="28">
        <f t="shared" si="35"/>
        <v>10.207122565180297</v>
      </c>
      <c r="Y114" s="28">
        <f t="shared" si="35"/>
        <v>11.502804380662315</v>
      </c>
      <c r="Z114" s="28">
        <f t="shared" si="35"/>
        <v>12.318854390211028</v>
      </c>
      <c r="AA114" s="28">
        <f t="shared" si="35"/>
        <v>12.655459404770234</v>
      </c>
      <c r="AB114" s="28">
        <f t="shared" si="35"/>
        <v>13.812914807528948</v>
      </c>
      <c r="AC114" s="28">
        <f t="shared" si="35"/>
        <v>14.349681866928751</v>
      </c>
      <c r="AD114" s="28">
        <f t="shared" si="35"/>
        <v>15.855931533464268</v>
      </c>
      <c r="AE114" s="28">
        <f t="shared" si="35"/>
        <v>17.074689764684479</v>
      </c>
      <c r="AF114" s="28">
        <f t="shared" si="35"/>
        <v>17.631263645704642</v>
      </c>
      <c r="AG114" s="28">
        <f t="shared" si="35"/>
        <v>19.840045837876527</v>
      </c>
      <c r="AH114" s="28">
        <f t="shared" si="35"/>
        <v>21.146030484611117</v>
      </c>
      <c r="AI114" s="28">
        <f t="shared" si="35"/>
        <v>22.468151784068745</v>
      </c>
      <c r="AJ114" s="28">
        <f t="shared" si="35"/>
        <v>22.40003613741651</v>
      </c>
      <c r="AK114" s="28">
        <f t="shared" si="35"/>
        <v>24.583081600915364</v>
      </c>
      <c r="AL114" s="28">
        <f t="shared" si="35"/>
        <v>26.55878156687471</v>
      </c>
      <c r="AM114" s="28">
        <f t="shared" si="35"/>
        <v>27.705993973552072</v>
      </c>
      <c r="AN114" s="28">
        <f t="shared" si="35"/>
        <v>29.931319561507841</v>
      </c>
      <c r="AO114" s="28">
        <f t="shared" si="35"/>
        <v>28.991466122327736</v>
      </c>
      <c r="AP114" s="28">
        <f t="shared" si="35"/>
        <v>33.069179971021782</v>
      </c>
      <c r="AQ114" s="28">
        <f t="shared" si="35"/>
        <v>30.55212255808808</v>
      </c>
      <c r="AR114" s="28">
        <f t="shared" si="35"/>
        <v>40.860288007295367</v>
      </c>
      <c r="AS114" s="28">
        <f t="shared" si="35"/>
        <v>38.480115074802647</v>
      </c>
      <c r="AT114" s="28">
        <f t="shared" si="35"/>
        <v>37.352712044341928</v>
      </c>
      <c r="AU114" s="28">
        <f t="shared" si="35"/>
        <v>41.112273322694307</v>
      </c>
    </row>
    <row r="115" spans="2:47" ht="17.100000000000001">
      <c r="B115" s="27" t="s">
        <v>699</v>
      </c>
      <c r="C115" s="28" t="s">
        <v>700</v>
      </c>
      <c r="D115" s="28">
        <f>100000*1.08</f>
        <v>108000</v>
      </c>
    </row>
    <row r="116" spans="2:47" ht="17.100000000000001">
      <c r="B116" s="27" t="s">
        <v>701</v>
      </c>
      <c r="C116" s="28" t="s">
        <v>700</v>
      </c>
      <c r="D116" s="28">
        <f>170000*1.08</f>
        <v>183600</v>
      </c>
    </row>
    <row r="117" spans="2:47">
      <c r="D117" s="28">
        <f>+SUM(D115:D116)</f>
        <v>291600</v>
      </c>
    </row>
    <row r="118" spans="2:47">
      <c r="B118" s="27" t="s">
        <v>475</v>
      </c>
      <c r="C118" s="28" t="s">
        <v>526</v>
      </c>
      <c r="D118" s="28">
        <f>+D165*$D$117/1000000</f>
        <v>0</v>
      </c>
      <c r="E118" s="28">
        <f t="shared" ref="E118:AU118" si="36">+E165*$D$117/1000000</f>
        <v>0</v>
      </c>
      <c r="F118" s="28">
        <f t="shared" si="36"/>
        <v>0</v>
      </c>
      <c r="G118" s="28">
        <f t="shared" si="36"/>
        <v>0</v>
      </c>
      <c r="H118" s="28">
        <f t="shared" si="36"/>
        <v>0</v>
      </c>
      <c r="I118" s="28">
        <f t="shared" si="36"/>
        <v>0</v>
      </c>
      <c r="J118" s="28">
        <f t="shared" si="36"/>
        <v>0</v>
      </c>
      <c r="K118" s="28">
        <f t="shared" si="36"/>
        <v>0</v>
      </c>
      <c r="L118" s="28">
        <f t="shared" si="36"/>
        <v>0.4926216099946365</v>
      </c>
      <c r="M118" s="28">
        <f t="shared" si="36"/>
        <v>0.19402556651280736</v>
      </c>
      <c r="N118" s="28">
        <f t="shared" si="36"/>
        <v>0.27892637687874172</v>
      </c>
      <c r="O118" s="28">
        <f t="shared" si="36"/>
        <v>0.51195700049862392</v>
      </c>
      <c r="P118" s="28">
        <f t="shared" si="36"/>
        <v>2.2703118040287698</v>
      </c>
      <c r="Q118" s="28">
        <f t="shared" si="36"/>
        <v>20.677123269264587</v>
      </c>
      <c r="R118" s="28">
        <f t="shared" si="36"/>
        <v>2.0167274543818277</v>
      </c>
      <c r="S118" s="28">
        <f t="shared" si="36"/>
        <v>2.0729696545921081</v>
      </c>
      <c r="T118" s="28">
        <f t="shared" si="36"/>
        <v>2.3471383137635011</v>
      </c>
      <c r="U118" s="28">
        <f t="shared" si="36"/>
        <v>2.4091181227245029</v>
      </c>
      <c r="V118" s="28">
        <f t="shared" si="36"/>
        <v>2.6899339584034361</v>
      </c>
      <c r="W118" s="28">
        <f t="shared" si="36"/>
        <v>2.9003342580321139</v>
      </c>
      <c r="X118" s="28">
        <f t="shared" si="36"/>
        <v>2.9763969400065746</v>
      </c>
      <c r="Y118" s="28">
        <f t="shared" si="36"/>
        <v>3.3542177574011309</v>
      </c>
      <c r="Z118" s="28">
        <f t="shared" si="36"/>
        <v>3.5921779401855356</v>
      </c>
      <c r="AA118" s="28">
        <f t="shared" si="36"/>
        <v>4.1829535724256361</v>
      </c>
      <c r="AB118" s="28">
        <f t="shared" si="36"/>
        <v>4.2218715243882494</v>
      </c>
      <c r="AC118" s="28">
        <f t="shared" si="36"/>
        <v>4.4632936092751656</v>
      </c>
      <c r="AD118" s="28">
        <f t="shared" si="36"/>
        <v>5.1355466356568051</v>
      </c>
      <c r="AE118" s="28">
        <f t="shared" si="36"/>
        <v>7.249291339410763</v>
      </c>
      <c r="AF118" s="28">
        <f t="shared" si="36"/>
        <v>25.818399748352061</v>
      </c>
      <c r="AG118" s="28">
        <f t="shared" si="36"/>
        <v>7.8020848207066233</v>
      </c>
      <c r="AH118" s="28">
        <f t="shared" si="36"/>
        <v>8.2391521439047111</v>
      </c>
      <c r="AI118" s="28">
        <f t="shared" si="36"/>
        <v>8.8988513739979478</v>
      </c>
      <c r="AJ118" s="28">
        <f t="shared" si="36"/>
        <v>8.940968660395157</v>
      </c>
      <c r="AK118" s="28">
        <f t="shared" si="36"/>
        <v>9.8583605532303551</v>
      </c>
      <c r="AL118" s="28">
        <f t="shared" si="36"/>
        <v>10.644874962932779</v>
      </c>
      <c r="AM118" s="28">
        <f t="shared" si="36"/>
        <v>11.055464782694358</v>
      </c>
      <c r="AN118" s="28">
        <f t="shared" si="36"/>
        <v>12.08219054153682</v>
      </c>
      <c r="AO118" s="28">
        <f t="shared" si="36"/>
        <v>12.046089461456305</v>
      </c>
      <c r="AP118" s="28">
        <f t="shared" si="36"/>
        <v>13.82592645197559</v>
      </c>
      <c r="AQ118" s="28">
        <f t="shared" si="36"/>
        <v>13.130870462326731</v>
      </c>
      <c r="AR118" s="28">
        <f t="shared" si="36"/>
        <v>16.378153592202494</v>
      </c>
      <c r="AS118" s="28">
        <f t="shared" si="36"/>
        <v>16.356348191469255</v>
      </c>
      <c r="AT118" s="28">
        <f t="shared" si="36"/>
        <v>18.141342171540867</v>
      </c>
      <c r="AU118" s="28">
        <f t="shared" si="36"/>
        <v>37.806738649249723</v>
      </c>
    </row>
    <row r="119" spans="2:47">
      <c r="B119" s="27" t="s">
        <v>607</v>
      </c>
      <c r="C119" s="72" t="s">
        <v>512</v>
      </c>
      <c r="D119" s="72">
        <f>+NPV(Td,G118:AK118)</f>
        <v>42.790609463017418</v>
      </c>
      <c r="E119" s="30">
        <f>+NPV(Td,K118:Q118)</f>
        <v>16.556787110433955</v>
      </c>
    </row>
    <row r="120" spans="2:47">
      <c r="B120" s="27" t="s">
        <v>687</v>
      </c>
      <c r="C120" s="25" t="s">
        <v>697</v>
      </c>
      <c r="D120" s="25">
        <v>2017</v>
      </c>
      <c r="E120" s="25">
        <v>2018</v>
      </c>
      <c r="F120" s="25">
        <v>2019</v>
      </c>
      <c r="G120" s="25">
        <v>2020</v>
      </c>
      <c r="H120" s="25">
        <v>2021</v>
      </c>
      <c r="I120" s="25">
        <v>2022</v>
      </c>
      <c r="J120" s="25">
        <v>2023</v>
      </c>
      <c r="K120" s="25">
        <v>2024</v>
      </c>
      <c r="L120" s="25">
        <v>2025</v>
      </c>
      <c r="M120" s="25">
        <v>2026</v>
      </c>
      <c r="N120" s="25">
        <v>2027</v>
      </c>
      <c r="O120" s="25">
        <v>2028</v>
      </c>
      <c r="P120" s="25">
        <v>2029</v>
      </c>
      <c r="Q120" s="25">
        <v>2030</v>
      </c>
      <c r="R120" s="25">
        <v>2031</v>
      </c>
      <c r="S120" s="25">
        <v>2032</v>
      </c>
      <c r="T120" s="25">
        <v>2033</v>
      </c>
      <c r="U120" s="25">
        <v>2034</v>
      </c>
      <c r="V120" s="25">
        <v>2035</v>
      </c>
      <c r="W120" s="25">
        <v>2036</v>
      </c>
      <c r="X120" s="25">
        <v>2037</v>
      </c>
      <c r="Y120" s="25">
        <v>2038</v>
      </c>
      <c r="Z120" s="25">
        <v>2039</v>
      </c>
      <c r="AA120" s="25">
        <v>2040</v>
      </c>
      <c r="AB120" s="25">
        <v>2041</v>
      </c>
      <c r="AC120" s="25">
        <v>2042</v>
      </c>
      <c r="AD120" s="25">
        <v>2043</v>
      </c>
      <c r="AE120" s="25">
        <v>2044</v>
      </c>
      <c r="AF120" s="25">
        <v>2045</v>
      </c>
      <c r="AG120" s="25">
        <v>2046</v>
      </c>
      <c r="AH120" s="25">
        <v>2047</v>
      </c>
      <c r="AI120" s="25">
        <v>2048</v>
      </c>
      <c r="AJ120" s="25">
        <v>2049</v>
      </c>
      <c r="AK120" s="25">
        <v>2050</v>
      </c>
      <c r="AL120" s="25">
        <v>2051</v>
      </c>
      <c r="AM120" s="25">
        <v>2052</v>
      </c>
      <c r="AN120" s="25">
        <v>2053</v>
      </c>
      <c r="AO120" s="25">
        <v>2054</v>
      </c>
      <c r="AP120" s="25">
        <v>2055</v>
      </c>
      <c r="AQ120" s="25">
        <v>2056</v>
      </c>
      <c r="AR120" s="25">
        <v>2057</v>
      </c>
      <c r="AS120" s="25">
        <v>2058</v>
      </c>
      <c r="AT120" s="25">
        <v>2059</v>
      </c>
      <c r="AU120" s="25">
        <v>2060</v>
      </c>
    </row>
    <row r="121" spans="2:47" hidden="1">
      <c r="B121" s="25">
        <v>2017</v>
      </c>
      <c r="C121" s="28" cm="1">
        <f t="array" ref="C121:C164">+TRANSPOSE(D114:AU114)</f>
        <v>0</v>
      </c>
      <c r="D121" s="28">
        <f>+IF(D$120&lt;$B121,0,IF(MOD(D$120-$B121,$D$112)=0,1,0))*$C121</f>
        <v>0</v>
      </c>
      <c r="E121" s="28">
        <f t="shared" ref="E121:AU127" si="37">+IF(E$120&lt;$B121,0,IF(MOD(E$120-$B121,$D$112)=0,1,0))*$C121</f>
        <v>0</v>
      </c>
      <c r="F121" s="28">
        <f t="shared" si="37"/>
        <v>0</v>
      </c>
      <c r="G121" s="28">
        <f t="shared" si="37"/>
        <v>0</v>
      </c>
      <c r="H121" s="28">
        <f t="shared" si="37"/>
        <v>0</v>
      </c>
      <c r="I121" s="28">
        <f t="shared" si="37"/>
        <v>0</v>
      </c>
      <c r="J121" s="28">
        <f t="shared" si="37"/>
        <v>0</v>
      </c>
      <c r="K121" s="28">
        <f t="shared" si="37"/>
        <v>0</v>
      </c>
      <c r="L121" s="28">
        <f t="shared" si="37"/>
        <v>0</v>
      </c>
      <c r="M121" s="28">
        <f t="shared" si="37"/>
        <v>0</v>
      </c>
      <c r="N121" s="28">
        <f t="shared" si="37"/>
        <v>0</v>
      </c>
      <c r="O121" s="28">
        <f t="shared" si="37"/>
        <v>0</v>
      </c>
      <c r="P121" s="28">
        <f t="shared" si="37"/>
        <v>0</v>
      </c>
      <c r="Q121" s="28">
        <f t="shared" si="37"/>
        <v>0</v>
      </c>
      <c r="R121" s="28">
        <f t="shared" si="37"/>
        <v>0</v>
      </c>
      <c r="S121" s="28">
        <f t="shared" si="37"/>
        <v>0</v>
      </c>
      <c r="T121" s="28">
        <f t="shared" si="37"/>
        <v>0</v>
      </c>
      <c r="U121" s="28">
        <f t="shared" si="37"/>
        <v>0</v>
      </c>
      <c r="V121" s="28">
        <f t="shared" si="37"/>
        <v>0</v>
      </c>
      <c r="W121" s="28">
        <f t="shared" si="37"/>
        <v>0</v>
      </c>
      <c r="X121" s="28">
        <f t="shared" si="37"/>
        <v>0</v>
      </c>
      <c r="Y121" s="28">
        <f t="shared" si="37"/>
        <v>0</v>
      </c>
      <c r="Z121" s="28">
        <f t="shared" si="37"/>
        <v>0</v>
      </c>
      <c r="AA121" s="28">
        <f t="shared" si="37"/>
        <v>0</v>
      </c>
      <c r="AB121" s="28">
        <f t="shared" si="37"/>
        <v>0</v>
      </c>
      <c r="AC121" s="28">
        <f t="shared" si="37"/>
        <v>0</v>
      </c>
      <c r="AD121" s="28">
        <f t="shared" si="37"/>
        <v>0</v>
      </c>
      <c r="AE121" s="28">
        <f t="shared" si="37"/>
        <v>0</v>
      </c>
      <c r="AF121" s="28">
        <f t="shared" si="37"/>
        <v>0</v>
      </c>
      <c r="AG121" s="28">
        <f t="shared" si="37"/>
        <v>0</v>
      </c>
      <c r="AH121" s="28">
        <f t="shared" si="37"/>
        <v>0</v>
      </c>
      <c r="AI121" s="28">
        <f t="shared" si="37"/>
        <v>0</v>
      </c>
      <c r="AJ121" s="28">
        <f t="shared" si="37"/>
        <v>0</v>
      </c>
      <c r="AK121" s="28">
        <f t="shared" si="37"/>
        <v>0</v>
      </c>
      <c r="AL121" s="28">
        <f t="shared" si="37"/>
        <v>0</v>
      </c>
      <c r="AM121" s="28">
        <f t="shared" si="37"/>
        <v>0</v>
      </c>
      <c r="AN121" s="28">
        <f t="shared" si="37"/>
        <v>0</v>
      </c>
      <c r="AO121" s="28">
        <f t="shared" si="37"/>
        <v>0</v>
      </c>
      <c r="AP121" s="28">
        <f t="shared" si="37"/>
        <v>0</v>
      </c>
      <c r="AQ121" s="28">
        <f t="shared" si="37"/>
        <v>0</v>
      </c>
      <c r="AR121" s="28">
        <f t="shared" si="37"/>
        <v>0</v>
      </c>
      <c r="AS121" s="28">
        <f t="shared" si="37"/>
        <v>0</v>
      </c>
      <c r="AT121" s="28">
        <f t="shared" si="37"/>
        <v>0</v>
      </c>
      <c r="AU121" s="28">
        <f t="shared" si="37"/>
        <v>0</v>
      </c>
    </row>
    <row r="122" spans="2:47" hidden="1">
      <c r="B122" s="25">
        <v>2018</v>
      </c>
      <c r="C122" s="28">
        <v>0</v>
      </c>
      <c r="D122" s="28">
        <f t="shared" ref="D122:S164" si="38">+IF(D$120&lt;$B122,0,IF(MOD(D$120-$B122,$D$112)=0,1,0))*$C122</f>
        <v>0</v>
      </c>
      <c r="E122" s="28">
        <f t="shared" si="38"/>
        <v>0</v>
      </c>
      <c r="F122" s="28">
        <f t="shared" si="38"/>
        <v>0</v>
      </c>
      <c r="G122" s="28">
        <f t="shared" si="38"/>
        <v>0</v>
      </c>
      <c r="H122" s="28">
        <f t="shared" si="38"/>
        <v>0</v>
      </c>
      <c r="I122" s="28">
        <f t="shared" si="38"/>
        <v>0</v>
      </c>
      <c r="J122" s="28">
        <f t="shared" si="38"/>
        <v>0</v>
      </c>
      <c r="K122" s="28">
        <f t="shared" si="38"/>
        <v>0</v>
      </c>
      <c r="L122" s="28">
        <f t="shared" si="38"/>
        <v>0</v>
      </c>
      <c r="M122" s="28">
        <f t="shared" si="38"/>
        <v>0</v>
      </c>
      <c r="N122" s="28">
        <f t="shared" si="38"/>
        <v>0</v>
      </c>
      <c r="O122" s="28">
        <f t="shared" si="38"/>
        <v>0</v>
      </c>
      <c r="P122" s="28">
        <f t="shared" si="38"/>
        <v>0</v>
      </c>
      <c r="Q122" s="28">
        <f t="shared" si="38"/>
        <v>0</v>
      </c>
      <c r="R122" s="28">
        <f t="shared" si="38"/>
        <v>0</v>
      </c>
      <c r="S122" s="28">
        <f t="shared" si="38"/>
        <v>0</v>
      </c>
      <c r="T122" s="28">
        <f t="shared" si="37"/>
        <v>0</v>
      </c>
      <c r="U122" s="28">
        <f t="shared" si="37"/>
        <v>0</v>
      </c>
      <c r="V122" s="28">
        <f t="shared" si="37"/>
        <v>0</v>
      </c>
      <c r="W122" s="28">
        <f t="shared" si="37"/>
        <v>0</v>
      </c>
      <c r="X122" s="28">
        <f t="shared" si="37"/>
        <v>0</v>
      </c>
      <c r="Y122" s="28">
        <f t="shared" si="37"/>
        <v>0</v>
      </c>
      <c r="Z122" s="28">
        <f t="shared" si="37"/>
        <v>0</v>
      </c>
      <c r="AA122" s="28">
        <f t="shared" si="37"/>
        <v>0</v>
      </c>
      <c r="AB122" s="28">
        <f t="shared" si="37"/>
        <v>0</v>
      </c>
      <c r="AC122" s="28">
        <f t="shared" si="37"/>
        <v>0</v>
      </c>
      <c r="AD122" s="28">
        <f t="shared" si="37"/>
        <v>0</v>
      </c>
      <c r="AE122" s="28">
        <f t="shared" si="37"/>
        <v>0</v>
      </c>
      <c r="AF122" s="28">
        <f t="shared" si="37"/>
        <v>0</v>
      </c>
      <c r="AG122" s="28">
        <f t="shared" si="37"/>
        <v>0</v>
      </c>
      <c r="AH122" s="28">
        <f t="shared" si="37"/>
        <v>0</v>
      </c>
      <c r="AI122" s="28">
        <f t="shared" si="37"/>
        <v>0</v>
      </c>
      <c r="AJ122" s="28">
        <f t="shared" si="37"/>
        <v>0</v>
      </c>
      <c r="AK122" s="28">
        <f t="shared" si="37"/>
        <v>0</v>
      </c>
      <c r="AL122" s="28">
        <f t="shared" si="37"/>
        <v>0</v>
      </c>
      <c r="AM122" s="28">
        <f t="shared" si="37"/>
        <v>0</v>
      </c>
      <c r="AN122" s="28">
        <f t="shared" si="37"/>
        <v>0</v>
      </c>
      <c r="AO122" s="28">
        <f t="shared" si="37"/>
        <v>0</v>
      </c>
      <c r="AP122" s="28">
        <f t="shared" si="37"/>
        <v>0</v>
      </c>
      <c r="AQ122" s="28">
        <f t="shared" si="37"/>
        <v>0</v>
      </c>
      <c r="AR122" s="28">
        <f t="shared" si="37"/>
        <v>0</v>
      </c>
      <c r="AS122" s="28">
        <f t="shared" si="37"/>
        <v>0</v>
      </c>
      <c r="AT122" s="28">
        <f t="shared" si="37"/>
        <v>0</v>
      </c>
      <c r="AU122" s="28">
        <f t="shared" si="37"/>
        <v>0</v>
      </c>
    </row>
    <row r="123" spans="2:47" hidden="1">
      <c r="B123" s="25">
        <v>2019</v>
      </c>
      <c r="C123" s="28">
        <v>0</v>
      </c>
      <c r="D123" s="28">
        <f t="shared" si="38"/>
        <v>0</v>
      </c>
      <c r="E123" s="28">
        <f t="shared" si="37"/>
        <v>0</v>
      </c>
      <c r="F123" s="28">
        <f t="shared" si="37"/>
        <v>0</v>
      </c>
      <c r="G123" s="28">
        <f t="shared" si="37"/>
        <v>0</v>
      </c>
      <c r="H123" s="28">
        <f t="shared" si="37"/>
        <v>0</v>
      </c>
      <c r="I123" s="28">
        <f t="shared" si="37"/>
        <v>0</v>
      </c>
      <c r="J123" s="28">
        <f t="shared" si="37"/>
        <v>0</v>
      </c>
      <c r="K123" s="28">
        <f t="shared" si="37"/>
        <v>0</v>
      </c>
      <c r="L123" s="28">
        <f t="shared" si="37"/>
        <v>0</v>
      </c>
      <c r="M123" s="28">
        <f t="shared" si="37"/>
        <v>0</v>
      </c>
      <c r="N123" s="28">
        <f t="shared" si="37"/>
        <v>0</v>
      </c>
      <c r="O123" s="28">
        <f t="shared" si="37"/>
        <v>0</v>
      </c>
      <c r="P123" s="28">
        <f t="shared" si="37"/>
        <v>0</v>
      </c>
      <c r="Q123" s="28">
        <f t="shared" si="37"/>
        <v>0</v>
      </c>
      <c r="R123" s="28">
        <f t="shared" si="37"/>
        <v>0</v>
      </c>
      <c r="S123" s="28">
        <f t="shared" si="37"/>
        <v>0</v>
      </c>
      <c r="T123" s="28">
        <f t="shared" si="37"/>
        <v>0</v>
      </c>
      <c r="U123" s="28">
        <f t="shared" si="37"/>
        <v>0</v>
      </c>
      <c r="V123" s="28">
        <f t="shared" si="37"/>
        <v>0</v>
      </c>
      <c r="W123" s="28">
        <f t="shared" si="37"/>
        <v>0</v>
      </c>
      <c r="X123" s="28">
        <f t="shared" si="37"/>
        <v>0</v>
      </c>
      <c r="Y123" s="28">
        <f t="shared" si="37"/>
        <v>0</v>
      </c>
      <c r="Z123" s="28">
        <f t="shared" si="37"/>
        <v>0</v>
      </c>
      <c r="AA123" s="28">
        <f t="shared" si="37"/>
        <v>0</v>
      </c>
      <c r="AB123" s="28">
        <f t="shared" si="37"/>
        <v>0</v>
      </c>
      <c r="AC123" s="28">
        <f t="shared" si="37"/>
        <v>0</v>
      </c>
      <c r="AD123" s="28">
        <f t="shared" si="37"/>
        <v>0</v>
      </c>
      <c r="AE123" s="28">
        <f t="shared" si="37"/>
        <v>0</v>
      </c>
      <c r="AF123" s="28">
        <f t="shared" si="37"/>
        <v>0</v>
      </c>
      <c r="AG123" s="28">
        <f t="shared" si="37"/>
        <v>0</v>
      </c>
      <c r="AH123" s="28">
        <f t="shared" si="37"/>
        <v>0</v>
      </c>
      <c r="AI123" s="28">
        <f t="shared" si="37"/>
        <v>0</v>
      </c>
      <c r="AJ123" s="28">
        <f t="shared" si="37"/>
        <v>0</v>
      </c>
      <c r="AK123" s="28">
        <f t="shared" si="37"/>
        <v>0</v>
      </c>
      <c r="AL123" s="28">
        <f t="shared" si="37"/>
        <v>0</v>
      </c>
      <c r="AM123" s="28">
        <f t="shared" si="37"/>
        <v>0</v>
      </c>
      <c r="AN123" s="28">
        <f t="shared" si="37"/>
        <v>0</v>
      </c>
      <c r="AO123" s="28">
        <f t="shared" si="37"/>
        <v>0</v>
      </c>
      <c r="AP123" s="28">
        <f t="shared" si="37"/>
        <v>0</v>
      </c>
      <c r="AQ123" s="28">
        <f t="shared" si="37"/>
        <v>0</v>
      </c>
      <c r="AR123" s="28">
        <f t="shared" si="37"/>
        <v>0</v>
      </c>
      <c r="AS123" s="28">
        <f t="shared" si="37"/>
        <v>0</v>
      </c>
      <c r="AT123" s="28">
        <f t="shared" si="37"/>
        <v>0</v>
      </c>
      <c r="AU123" s="28">
        <f t="shared" si="37"/>
        <v>0</v>
      </c>
    </row>
    <row r="124" spans="2:47" hidden="1">
      <c r="B124" s="25">
        <v>2020</v>
      </c>
      <c r="C124" s="28">
        <v>0</v>
      </c>
      <c r="D124" s="28">
        <f t="shared" si="38"/>
        <v>0</v>
      </c>
      <c r="E124" s="28">
        <f t="shared" si="37"/>
        <v>0</v>
      </c>
      <c r="F124" s="28">
        <f t="shared" si="37"/>
        <v>0</v>
      </c>
      <c r="G124" s="28">
        <f t="shared" si="37"/>
        <v>0</v>
      </c>
      <c r="H124" s="28">
        <f t="shared" si="37"/>
        <v>0</v>
      </c>
      <c r="I124" s="28">
        <f t="shared" si="37"/>
        <v>0</v>
      </c>
      <c r="J124" s="28">
        <f t="shared" si="37"/>
        <v>0</v>
      </c>
      <c r="K124" s="28">
        <f t="shared" si="37"/>
        <v>0</v>
      </c>
      <c r="L124" s="28">
        <f t="shared" si="37"/>
        <v>0</v>
      </c>
      <c r="M124" s="28">
        <f t="shared" si="37"/>
        <v>0</v>
      </c>
      <c r="N124" s="28">
        <f t="shared" si="37"/>
        <v>0</v>
      </c>
      <c r="O124" s="28">
        <f t="shared" si="37"/>
        <v>0</v>
      </c>
      <c r="P124" s="28">
        <f t="shared" si="37"/>
        <v>0</v>
      </c>
      <c r="Q124" s="28">
        <f t="shared" si="37"/>
        <v>0</v>
      </c>
      <c r="R124" s="28">
        <f t="shared" si="37"/>
        <v>0</v>
      </c>
      <c r="S124" s="28">
        <f t="shared" si="37"/>
        <v>0</v>
      </c>
      <c r="T124" s="28">
        <f t="shared" si="37"/>
        <v>0</v>
      </c>
      <c r="U124" s="28">
        <f t="shared" si="37"/>
        <v>0</v>
      </c>
      <c r="V124" s="28">
        <f t="shared" si="37"/>
        <v>0</v>
      </c>
      <c r="W124" s="28">
        <f t="shared" si="37"/>
        <v>0</v>
      </c>
      <c r="X124" s="28">
        <f t="shared" si="37"/>
        <v>0</v>
      </c>
      <c r="Y124" s="28">
        <f t="shared" si="37"/>
        <v>0</v>
      </c>
      <c r="Z124" s="28">
        <f t="shared" si="37"/>
        <v>0</v>
      </c>
      <c r="AA124" s="28">
        <f t="shared" si="37"/>
        <v>0</v>
      </c>
      <c r="AB124" s="28">
        <f t="shared" si="37"/>
        <v>0</v>
      </c>
      <c r="AC124" s="28">
        <f t="shared" si="37"/>
        <v>0</v>
      </c>
      <c r="AD124" s="28">
        <f t="shared" si="37"/>
        <v>0</v>
      </c>
      <c r="AE124" s="28">
        <f t="shared" si="37"/>
        <v>0</v>
      </c>
      <c r="AF124" s="28">
        <f t="shared" si="37"/>
        <v>0</v>
      </c>
      <c r="AG124" s="28">
        <f t="shared" si="37"/>
        <v>0</v>
      </c>
      <c r="AH124" s="28">
        <f t="shared" si="37"/>
        <v>0</v>
      </c>
      <c r="AI124" s="28">
        <f t="shared" si="37"/>
        <v>0</v>
      </c>
      <c r="AJ124" s="28">
        <f t="shared" si="37"/>
        <v>0</v>
      </c>
      <c r="AK124" s="28">
        <f t="shared" si="37"/>
        <v>0</v>
      </c>
      <c r="AL124" s="28">
        <f t="shared" si="37"/>
        <v>0</v>
      </c>
      <c r="AM124" s="28">
        <f t="shared" si="37"/>
        <v>0</v>
      </c>
      <c r="AN124" s="28">
        <f t="shared" si="37"/>
        <v>0</v>
      </c>
      <c r="AO124" s="28">
        <f t="shared" si="37"/>
        <v>0</v>
      </c>
      <c r="AP124" s="28">
        <f t="shared" si="37"/>
        <v>0</v>
      </c>
      <c r="AQ124" s="28">
        <f t="shared" si="37"/>
        <v>0</v>
      </c>
      <c r="AR124" s="28">
        <f t="shared" si="37"/>
        <v>0</v>
      </c>
      <c r="AS124" s="28">
        <f t="shared" si="37"/>
        <v>0</v>
      </c>
      <c r="AT124" s="28">
        <f t="shared" si="37"/>
        <v>0</v>
      </c>
      <c r="AU124" s="28">
        <f t="shared" si="37"/>
        <v>0</v>
      </c>
    </row>
    <row r="125" spans="2:47" hidden="1">
      <c r="B125" s="25">
        <v>2021</v>
      </c>
      <c r="C125" s="28">
        <v>0</v>
      </c>
      <c r="D125" s="28">
        <f t="shared" si="38"/>
        <v>0</v>
      </c>
      <c r="E125" s="28">
        <f t="shared" si="37"/>
        <v>0</v>
      </c>
      <c r="F125" s="28">
        <f t="shared" si="37"/>
        <v>0</v>
      </c>
      <c r="G125" s="28">
        <f t="shared" si="37"/>
        <v>0</v>
      </c>
      <c r="H125" s="28">
        <f t="shared" si="37"/>
        <v>0</v>
      </c>
      <c r="I125" s="28">
        <f t="shared" si="37"/>
        <v>0</v>
      </c>
      <c r="J125" s="28">
        <f t="shared" si="37"/>
        <v>0</v>
      </c>
      <c r="K125" s="28">
        <f t="shared" si="37"/>
        <v>0</v>
      </c>
      <c r="L125" s="28">
        <f t="shared" si="37"/>
        <v>0</v>
      </c>
      <c r="M125" s="28">
        <f t="shared" si="37"/>
        <v>0</v>
      </c>
      <c r="N125" s="28">
        <f t="shared" si="37"/>
        <v>0</v>
      </c>
      <c r="O125" s="28">
        <f t="shared" si="37"/>
        <v>0</v>
      </c>
      <c r="P125" s="28">
        <f t="shared" si="37"/>
        <v>0</v>
      </c>
      <c r="Q125" s="28">
        <f t="shared" si="37"/>
        <v>0</v>
      </c>
      <c r="R125" s="28">
        <f t="shared" si="37"/>
        <v>0</v>
      </c>
      <c r="S125" s="28">
        <f t="shared" si="37"/>
        <v>0</v>
      </c>
      <c r="T125" s="28">
        <f t="shared" si="37"/>
        <v>0</v>
      </c>
      <c r="U125" s="28">
        <f t="shared" si="37"/>
        <v>0</v>
      </c>
      <c r="V125" s="28">
        <f t="shared" si="37"/>
        <v>0</v>
      </c>
      <c r="W125" s="28">
        <f t="shared" si="37"/>
        <v>0</v>
      </c>
      <c r="X125" s="28">
        <f t="shared" si="37"/>
        <v>0</v>
      </c>
      <c r="Y125" s="28">
        <f t="shared" si="37"/>
        <v>0</v>
      </c>
      <c r="Z125" s="28">
        <f t="shared" si="37"/>
        <v>0</v>
      </c>
      <c r="AA125" s="28">
        <f t="shared" si="37"/>
        <v>0</v>
      </c>
      <c r="AB125" s="28">
        <f t="shared" si="37"/>
        <v>0</v>
      </c>
      <c r="AC125" s="28">
        <f t="shared" si="37"/>
        <v>0</v>
      </c>
      <c r="AD125" s="28">
        <f t="shared" si="37"/>
        <v>0</v>
      </c>
      <c r="AE125" s="28">
        <f t="shared" si="37"/>
        <v>0</v>
      </c>
      <c r="AF125" s="28">
        <f t="shared" si="37"/>
        <v>0</v>
      </c>
      <c r="AG125" s="28">
        <f t="shared" si="37"/>
        <v>0</v>
      </c>
      <c r="AH125" s="28">
        <f t="shared" si="37"/>
        <v>0</v>
      </c>
      <c r="AI125" s="28">
        <f t="shared" si="37"/>
        <v>0</v>
      </c>
      <c r="AJ125" s="28">
        <f t="shared" si="37"/>
        <v>0</v>
      </c>
      <c r="AK125" s="28">
        <f t="shared" si="37"/>
        <v>0</v>
      </c>
      <c r="AL125" s="28">
        <f t="shared" si="37"/>
        <v>0</v>
      </c>
      <c r="AM125" s="28">
        <f t="shared" si="37"/>
        <v>0</v>
      </c>
      <c r="AN125" s="28">
        <f t="shared" si="37"/>
        <v>0</v>
      </c>
      <c r="AO125" s="28">
        <f t="shared" si="37"/>
        <v>0</v>
      </c>
      <c r="AP125" s="28">
        <f t="shared" si="37"/>
        <v>0</v>
      </c>
      <c r="AQ125" s="28">
        <f t="shared" si="37"/>
        <v>0</v>
      </c>
      <c r="AR125" s="28">
        <f t="shared" si="37"/>
        <v>0</v>
      </c>
      <c r="AS125" s="28">
        <f t="shared" si="37"/>
        <v>0</v>
      </c>
      <c r="AT125" s="28">
        <f t="shared" si="37"/>
        <v>0</v>
      </c>
      <c r="AU125" s="28">
        <f t="shared" si="37"/>
        <v>0</v>
      </c>
    </row>
    <row r="126" spans="2:47" hidden="1">
      <c r="B126" s="25">
        <v>2022</v>
      </c>
      <c r="C126" s="28">
        <v>0</v>
      </c>
      <c r="D126" s="28">
        <f t="shared" si="38"/>
        <v>0</v>
      </c>
      <c r="E126" s="28">
        <f t="shared" si="37"/>
        <v>0</v>
      </c>
      <c r="F126" s="28">
        <f t="shared" si="37"/>
        <v>0</v>
      </c>
      <c r="G126" s="28">
        <f t="shared" si="37"/>
        <v>0</v>
      </c>
      <c r="H126" s="28">
        <f t="shared" si="37"/>
        <v>0</v>
      </c>
      <c r="I126" s="28">
        <f t="shared" si="37"/>
        <v>0</v>
      </c>
      <c r="J126" s="28">
        <f t="shared" si="37"/>
        <v>0</v>
      </c>
      <c r="K126" s="28">
        <f t="shared" si="37"/>
        <v>0</v>
      </c>
      <c r="L126" s="28">
        <f t="shared" si="37"/>
        <v>0</v>
      </c>
      <c r="M126" s="28">
        <f t="shared" si="37"/>
        <v>0</v>
      </c>
      <c r="N126" s="28">
        <f t="shared" si="37"/>
        <v>0</v>
      </c>
      <c r="O126" s="28">
        <f t="shared" si="37"/>
        <v>0</v>
      </c>
      <c r="P126" s="28">
        <f t="shared" si="37"/>
        <v>0</v>
      </c>
      <c r="Q126" s="28">
        <f t="shared" si="37"/>
        <v>0</v>
      </c>
      <c r="R126" s="28">
        <f t="shared" si="37"/>
        <v>0</v>
      </c>
      <c r="S126" s="28">
        <f t="shared" si="37"/>
        <v>0</v>
      </c>
      <c r="T126" s="28">
        <f t="shared" si="37"/>
        <v>0</v>
      </c>
      <c r="U126" s="28">
        <f t="shared" si="37"/>
        <v>0</v>
      </c>
      <c r="V126" s="28">
        <f t="shared" si="37"/>
        <v>0</v>
      </c>
      <c r="W126" s="28">
        <f t="shared" si="37"/>
        <v>0</v>
      </c>
      <c r="X126" s="28">
        <f t="shared" si="37"/>
        <v>0</v>
      </c>
      <c r="Y126" s="28">
        <f t="shared" si="37"/>
        <v>0</v>
      </c>
      <c r="Z126" s="28">
        <f t="shared" si="37"/>
        <v>0</v>
      </c>
      <c r="AA126" s="28">
        <f t="shared" si="37"/>
        <v>0</v>
      </c>
      <c r="AB126" s="28">
        <f t="shared" si="37"/>
        <v>0</v>
      </c>
      <c r="AC126" s="28">
        <f t="shared" si="37"/>
        <v>0</v>
      </c>
      <c r="AD126" s="28">
        <f t="shared" si="37"/>
        <v>0</v>
      </c>
      <c r="AE126" s="28">
        <f t="shared" si="37"/>
        <v>0</v>
      </c>
      <c r="AF126" s="28">
        <f t="shared" si="37"/>
        <v>0</v>
      </c>
      <c r="AG126" s="28">
        <f t="shared" si="37"/>
        <v>0</v>
      </c>
      <c r="AH126" s="28">
        <f t="shared" si="37"/>
        <v>0</v>
      </c>
      <c r="AI126" s="28">
        <f t="shared" si="37"/>
        <v>0</v>
      </c>
      <c r="AJ126" s="28">
        <f t="shared" si="37"/>
        <v>0</v>
      </c>
      <c r="AK126" s="28">
        <f t="shared" si="37"/>
        <v>0</v>
      </c>
      <c r="AL126" s="28">
        <f t="shared" si="37"/>
        <v>0</v>
      </c>
      <c r="AM126" s="28">
        <f t="shared" si="37"/>
        <v>0</v>
      </c>
      <c r="AN126" s="28">
        <f t="shared" si="37"/>
        <v>0</v>
      </c>
      <c r="AO126" s="28">
        <f t="shared" si="37"/>
        <v>0</v>
      </c>
      <c r="AP126" s="28">
        <f t="shared" si="37"/>
        <v>0</v>
      </c>
      <c r="AQ126" s="28">
        <f t="shared" si="37"/>
        <v>0</v>
      </c>
      <c r="AR126" s="28">
        <f t="shared" si="37"/>
        <v>0</v>
      </c>
      <c r="AS126" s="28">
        <f t="shared" si="37"/>
        <v>0</v>
      </c>
      <c r="AT126" s="28">
        <f t="shared" si="37"/>
        <v>0</v>
      </c>
      <c r="AU126" s="28">
        <f t="shared" si="37"/>
        <v>0</v>
      </c>
    </row>
    <row r="127" spans="2:47" hidden="1">
      <c r="B127" s="25">
        <v>2023</v>
      </c>
      <c r="C127" s="28">
        <v>0</v>
      </c>
      <c r="D127" s="28">
        <f t="shared" si="38"/>
        <v>0</v>
      </c>
      <c r="E127" s="28">
        <f t="shared" si="37"/>
        <v>0</v>
      </c>
      <c r="F127" s="28">
        <f t="shared" si="37"/>
        <v>0</v>
      </c>
      <c r="G127" s="28">
        <f t="shared" si="37"/>
        <v>0</v>
      </c>
      <c r="H127" s="28">
        <f t="shared" si="37"/>
        <v>0</v>
      </c>
      <c r="I127" s="28">
        <f t="shared" si="37"/>
        <v>0</v>
      </c>
      <c r="J127" s="28">
        <f t="shared" si="37"/>
        <v>0</v>
      </c>
      <c r="K127" s="28">
        <f t="shared" si="37"/>
        <v>0</v>
      </c>
      <c r="L127" s="28">
        <f t="shared" si="37"/>
        <v>0</v>
      </c>
      <c r="M127" s="28">
        <f t="shared" si="37"/>
        <v>0</v>
      </c>
      <c r="N127" s="28">
        <f t="shared" si="37"/>
        <v>0</v>
      </c>
      <c r="O127" s="28">
        <f t="shared" si="37"/>
        <v>0</v>
      </c>
      <c r="P127" s="28">
        <f t="shared" si="37"/>
        <v>0</v>
      </c>
      <c r="Q127" s="28">
        <f t="shared" ref="E127:AU133" si="39">+IF(Q$120&lt;$B127,0,IF(MOD(Q$120-$B127,$D$112)=0,1,0))*$C127</f>
        <v>0</v>
      </c>
      <c r="R127" s="28">
        <f t="shared" si="39"/>
        <v>0</v>
      </c>
      <c r="S127" s="28">
        <f t="shared" si="39"/>
        <v>0</v>
      </c>
      <c r="T127" s="28">
        <f t="shared" si="39"/>
        <v>0</v>
      </c>
      <c r="U127" s="28">
        <f t="shared" si="39"/>
        <v>0</v>
      </c>
      <c r="V127" s="28">
        <f t="shared" si="39"/>
        <v>0</v>
      </c>
      <c r="W127" s="28">
        <f t="shared" si="39"/>
        <v>0</v>
      </c>
      <c r="X127" s="28">
        <f t="shared" si="39"/>
        <v>0</v>
      </c>
      <c r="Y127" s="28">
        <f t="shared" si="39"/>
        <v>0</v>
      </c>
      <c r="Z127" s="28">
        <f t="shared" si="39"/>
        <v>0</v>
      </c>
      <c r="AA127" s="28">
        <f t="shared" si="39"/>
        <v>0</v>
      </c>
      <c r="AB127" s="28">
        <f t="shared" si="39"/>
        <v>0</v>
      </c>
      <c r="AC127" s="28">
        <f t="shared" si="39"/>
        <v>0</v>
      </c>
      <c r="AD127" s="28">
        <f t="shared" si="39"/>
        <v>0</v>
      </c>
      <c r="AE127" s="28">
        <f t="shared" si="39"/>
        <v>0</v>
      </c>
      <c r="AF127" s="28">
        <f t="shared" si="39"/>
        <v>0</v>
      </c>
      <c r="AG127" s="28">
        <f t="shared" si="39"/>
        <v>0</v>
      </c>
      <c r="AH127" s="28">
        <f t="shared" si="39"/>
        <v>0</v>
      </c>
      <c r="AI127" s="28">
        <f t="shared" si="39"/>
        <v>0</v>
      </c>
      <c r="AJ127" s="28">
        <f t="shared" si="39"/>
        <v>0</v>
      </c>
      <c r="AK127" s="28">
        <f t="shared" si="39"/>
        <v>0</v>
      </c>
      <c r="AL127" s="28">
        <f t="shared" si="39"/>
        <v>0</v>
      </c>
      <c r="AM127" s="28">
        <f t="shared" si="39"/>
        <v>0</v>
      </c>
      <c r="AN127" s="28">
        <f t="shared" si="39"/>
        <v>0</v>
      </c>
      <c r="AO127" s="28">
        <f t="shared" si="39"/>
        <v>0</v>
      </c>
      <c r="AP127" s="28">
        <f t="shared" si="39"/>
        <v>0</v>
      </c>
      <c r="AQ127" s="28">
        <f t="shared" si="39"/>
        <v>0</v>
      </c>
      <c r="AR127" s="28">
        <f t="shared" si="39"/>
        <v>0</v>
      </c>
      <c r="AS127" s="28">
        <f t="shared" si="39"/>
        <v>0</v>
      </c>
      <c r="AT127" s="28">
        <f t="shared" si="39"/>
        <v>0</v>
      </c>
      <c r="AU127" s="28">
        <f t="shared" si="39"/>
        <v>0</v>
      </c>
    </row>
    <row r="128" spans="2:47" hidden="1">
      <c r="B128" s="25">
        <v>2024</v>
      </c>
      <c r="C128" s="28">
        <v>0</v>
      </c>
      <c r="D128" s="28">
        <f t="shared" si="38"/>
        <v>0</v>
      </c>
      <c r="E128" s="28">
        <f t="shared" si="39"/>
        <v>0</v>
      </c>
      <c r="F128" s="28">
        <f t="shared" si="39"/>
        <v>0</v>
      </c>
      <c r="G128" s="28">
        <f t="shared" si="39"/>
        <v>0</v>
      </c>
      <c r="H128" s="28">
        <f t="shared" si="39"/>
        <v>0</v>
      </c>
      <c r="I128" s="28">
        <f t="shared" si="39"/>
        <v>0</v>
      </c>
      <c r="J128" s="28">
        <f t="shared" si="39"/>
        <v>0</v>
      </c>
      <c r="K128" s="28">
        <f t="shared" si="39"/>
        <v>0</v>
      </c>
      <c r="L128" s="28">
        <f t="shared" si="39"/>
        <v>0</v>
      </c>
      <c r="M128" s="28">
        <f t="shared" si="39"/>
        <v>0</v>
      </c>
      <c r="N128" s="28">
        <f t="shared" si="39"/>
        <v>0</v>
      </c>
      <c r="O128" s="28">
        <f t="shared" si="39"/>
        <v>0</v>
      </c>
      <c r="P128" s="28">
        <f t="shared" si="39"/>
        <v>0</v>
      </c>
      <c r="Q128" s="28">
        <f t="shared" si="39"/>
        <v>0</v>
      </c>
      <c r="R128" s="28">
        <f t="shared" si="39"/>
        <v>0</v>
      </c>
      <c r="S128" s="28">
        <f t="shared" si="39"/>
        <v>0</v>
      </c>
      <c r="T128" s="28">
        <f t="shared" si="39"/>
        <v>0</v>
      </c>
      <c r="U128" s="28">
        <f t="shared" si="39"/>
        <v>0</v>
      </c>
      <c r="V128" s="28">
        <f t="shared" si="39"/>
        <v>0</v>
      </c>
      <c r="W128" s="28">
        <f t="shared" si="39"/>
        <v>0</v>
      </c>
      <c r="X128" s="28">
        <f t="shared" si="39"/>
        <v>0</v>
      </c>
      <c r="Y128" s="28">
        <f t="shared" si="39"/>
        <v>0</v>
      </c>
      <c r="Z128" s="28">
        <f t="shared" si="39"/>
        <v>0</v>
      </c>
      <c r="AA128" s="28">
        <f t="shared" si="39"/>
        <v>0</v>
      </c>
      <c r="AB128" s="28">
        <f t="shared" si="39"/>
        <v>0</v>
      </c>
      <c r="AC128" s="28">
        <f t="shared" si="39"/>
        <v>0</v>
      </c>
      <c r="AD128" s="28">
        <f t="shared" si="39"/>
        <v>0</v>
      </c>
      <c r="AE128" s="28">
        <f t="shared" si="39"/>
        <v>0</v>
      </c>
      <c r="AF128" s="28">
        <f t="shared" si="39"/>
        <v>0</v>
      </c>
      <c r="AG128" s="28">
        <f t="shared" si="39"/>
        <v>0</v>
      </c>
      <c r="AH128" s="28">
        <f t="shared" si="39"/>
        <v>0</v>
      </c>
      <c r="AI128" s="28">
        <f t="shared" si="39"/>
        <v>0</v>
      </c>
      <c r="AJ128" s="28">
        <f t="shared" si="39"/>
        <v>0</v>
      </c>
      <c r="AK128" s="28">
        <f t="shared" si="39"/>
        <v>0</v>
      </c>
      <c r="AL128" s="28">
        <f t="shared" si="39"/>
        <v>0</v>
      </c>
      <c r="AM128" s="28">
        <f t="shared" si="39"/>
        <v>0</v>
      </c>
      <c r="AN128" s="28">
        <f t="shared" si="39"/>
        <v>0</v>
      </c>
      <c r="AO128" s="28">
        <f t="shared" si="39"/>
        <v>0</v>
      </c>
      <c r="AP128" s="28">
        <f t="shared" si="39"/>
        <v>0</v>
      </c>
      <c r="AQ128" s="28">
        <f t="shared" si="39"/>
        <v>0</v>
      </c>
      <c r="AR128" s="28">
        <f t="shared" si="39"/>
        <v>0</v>
      </c>
      <c r="AS128" s="28">
        <f t="shared" si="39"/>
        <v>0</v>
      </c>
      <c r="AT128" s="28">
        <f t="shared" si="39"/>
        <v>0</v>
      </c>
      <c r="AU128" s="28">
        <f t="shared" si="39"/>
        <v>0</v>
      </c>
    </row>
    <row r="129" spans="2:47" hidden="1">
      <c r="B129" s="25">
        <v>2025</v>
      </c>
      <c r="C129" s="28">
        <v>1.6893745198718673</v>
      </c>
      <c r="D129" s="28">
        <f t="shared" si="38"/>
        <v>0</v>
      </c>
      <c r="E129" s="28">
        <f t="shared" si="39"/>
        <v>0</v>
      </c>
      <c r="F129" s="28">
        <f t="shared" si="39"/>
        <v>0</v>
      </c>
      <c r="G129" s="28">
        <f t="shared" si="39"/>
        <v>0</v>
      </c>
      <c r="H129" s="28">
        <f t="shared" si="39"/>
        <v>0</v>
      </c>
      <c r="I129" s="28">
        <f t="shared" si="39"/>
        <v>0</v>
      </c>
      <c r="J129" s="28">
        <f t="shared" si="39"/>
        <v>0</v>
      </c>
      <c r="K129" s="28">
        <f t="shared" si="39"/>
        <v>0</v>
      </c>
      <c r="L129" s="28">
        <f t="shared" si="39"/>
        <v>1.6893745198718673</v>
      </c>
      <c r="M129" s="28">
        <f t="shared" si="39"/>
        <v>0</v>
      </c>
      <c r="N129" s="28">
        <f t="shared" si="39"/>
        <v>0</v>
      </c>
      <c r="O129" s="28">
        <f t="shared" si="39"/>
        <v>0</v>
      </c>
      <c r="P129" s="28">
        <f t="shared" si="39"/>
        <v>0</v>
      </c>
      <c r="Q129" s="28">
        <f t="shared" si="39"/>
        <v>0</v>
      </c>
      <c r="R129" s="28">
        <f t="shared" si="39"/>
        <v>0</v>
      </c>
      <c r="S129" s="28">
        <f t="shared" si="39"/>
        <v>0</v>
      </c>
      <c r="T129" s="28">
        <f t="shared" si="39"/>
        <v>0</v>
      </c>
      <c r="U129" s="28">
        <f t="shared" si="39"/>
        <v>0</v>
      </c>
      <c r="V129" s="28">
        <f t="shared" si="39"/>
        <v>0</v>
      </c>
      <c r="W129" s="28">
        <f t="shared" si="39"/>
        <v>0</v>
      </c>
      <c r="X129" s="28">
        <f t="shared" si="39"/>
        <v>0</v>
      </c>
      <c r="Y129" s="28">
        <f t="shared" si="39"/>
        <v>0</v>
      </c>
      <c r="Z129" s="28">
        <f t="shared" si="39"/>
        <v>0</v>
      </c>
      <c r="AA129" s="28">
        <f t="shared" si="39"/>
        <v>1.6893745198718673</v>
      </c>
      <c r="AB129" s="28">
        <f t="shared" si="39"/>
        <v>0</v>
      </c>
      <c r="AC129" s="28">
        <f t="shared" si="39"/>
        <v>0</v>
      </c>
      <c r="AD129" s="28">
        <f t="shared" si="39"/>
        <v>0</v>
      </c>
      <c r="AE129" s="28">
        <f t="shared" si="39"/>
        <v>0</v>
      </c>
      <c r="AF129" s="28">
        <f t="shared" si="39"/>
        <v>0</v>
      </c>
      <c r="AG129" s="28">
        <f t="shared" si="39"/>
        <v>0</v>
      </c>
      <c r="AH129" s="28">
        <f t="shared" si="39"/>
        <v>0</v>
      </c>
      <c r="AI129" s="28">
        <f t="shared" si="39"/>
        <v>0</v>
      </c>
      <c r="AJ129" s="28">
        <f t="shared" si="39"/>
        <v>0</v>
      </c>
      <c r="AK129" s="28">
        <f t="shared" si="39"/>
        <v>0</v>
      </c>
      <c r="AL129" s="28">
        <f t="shared" si="39"/>
        <v>0</v>
      </c>
      <c r="AM129" s="28">
        <f t="shared" si="39"/>
        <v>0</v>
      </c>
      <c r="AN129" s="28">
        <f t="shared" si="39"/>
        <v>0</v>
      </c>
      <c r="AO129" s="28">
        <f t="shared" si="39"/>
        <v>0</v>
      </c>
      <c r="AP129" s="28">
        <f t="shared" si="39"/>
        <v>1.6893745198718673</v>
      </c>
      <c r="AQ129" s="28">
        <f t="shared" si="39"/>
        <v>0</v>
      </c>
      <c r="AR129" s="28">
        <f t="shared" si="39"/>
        <v>0</v>
      </c>
      <c r="AS129" s="28">
        <f t="shared" si="39"/>
        <v>0</v>
      </c>
      <c r="AT129" s="28">
        <f t="shared" si="39"/>
        <v>0</v>
      </c>
      <c r="AU129" s="28">
        <f t="shared" si="39"/>
        <v>0</v>
      </c>
    </row>
    <row r="130" spans="2:47" hidden="1">
      <c r="B130" s="25">
        <v>2026</v>
      </c>
      <c r="C130" s="28">
        <v>0.66538260120990178</v>
      </c>
      <c r="D130" s="28">
        <f t="shared" si="38"/>
        <v>0</v>
      </c>
      <c r="E130" s="28">
        <f t="shared" si="39"/>
        <v>0</v>
      </c>
      <c r="F130" s="28">
        <f t="shared" si="39"/>
        <v>0</v>
      </c>
      <c r="G130" s="28">
        <f t="shared" si="39"/>
        <v>0</v>
      </c>
      <c r="H130" s="28">
        <f t="shared" si="39"/>
        <v>0</v>
      </c>
      <c r="I130" s="28">
        <f t="shared" si="39"/>
        <v>0</v>
      </c>
      <c r="J130" s="28">
        <f t="shared" si="39"/>
        <v>0</v>
      </c>
      <c r="K130" s="28">
        <f t="shared" si="39"/>
        <v>0</v>
      </c>
      <c r="L130" s="28">
        <f t="shared" si="39"/>
        <v>0</v>
      </c>
      <c r="M130" s="28">
        <f t="shared" si="39"/>
        <v>0.66538260120990178</v>
      </c>
      <c r="N130" s="28">
        <f t="shared" si="39"/>
        <v>0</v>
      </c>
      <c r="O130" s="28">
        <f t="shared" si="39"/>
        <v>0</v>
      </c>
      <c r="P130" s="28">
        <f t="shared" si="39"/>
        <v>0</v>
      </c>
      <c r="Q130" s="28">
        <f t="shared" si="39"/>
        <v>0</v>
      </c>
      <c r="R130" s="28">
        <f t="shared" si="39"/>
        <v>0</v>
      </c>
      <c r="S130" s="28">
        <f t="shared" si="39"/>
        <v>0</v>
      </c>
      <c r="T130" s="28">
        <f t="shared" si="39"/>
        <v>0</v>
      </c>
      <c r="U130" s="28">
        <f t="shared" si="39"/>
        <v>0</v>
      </c>
      <c r="V130" s="28">
        <f t="shared" si="39"/>
        <v>0</v>
      </c>
      <c r="W130" s="28">
        <f t="shared" si="39"/>
        <v>0</v>
      </c>
      <c r="X130" s="28">
        <f t="shared" si="39"/>
        <v>0</v>
      </c>
      <c r="Y130" s="28">
        <f t="shared" si="39"/>
        <v>0</v>
      </c>
      <c r="Z130" s="28">
        <f t="shared" si="39"/>
        <v>0</v>
      </c>
      <c r="AA130" s="28">
        <f t="shared" si="39"/>
        <v>0</v>
      </c>
      <c r="AB130" s="28">
        <f t="shared" si="39"/>
        <v>0.66538260120990178</v>
      </c>
      <c r="AC130" s="28">
        <f t="shared" si="39"/>
        <v>0</v>
      </c>
      <c r="AD130" s="28">
        <f t="shared" si="39"/>
        <v>0</v>
      </c>
      <c r="AE130" s="28">
        <f t="shared" si="39"/>
        <v>0</v>
      </c>
      <c r="AF130" s="28">
        <f t="shared" si="39"/>
        <v>0</v>
      </c>
      <c r="AG130" s="28">
        <f t="shared" si="39"/>
        <v>0</v>
      </c>
      <c r="AH130" s="28">
        <f t="shared" si="39"/>
        <v>0</v>
      </c>
      <c r="AI130" s="28">
        <f t="shared" si="39"/>
        <v>0</v>
      </c>
      <c r="AJ130" s="28">
        <f t="shared" si="39"/>
        <v>0</v>
      </c>
      <c r="AK130" s="28">
        <f t="shared" si="39"/>
        <v>0</v>
      </c>
      <c r="AL130" s="28">
        <f t="shared" si="39"/>
        <v>0</v>
      </c>
      <c r="AM130" s="28">
        <f t="shared" si="39"/>
        <v>0</v>
      </c>
      <c r="AN130" s="28">
        <f t="shared" si="39"/>
        <v>0</v>
      </c>
      <c r="AO130" s="28">
        <f t="shared" si="39"/>
        <v>0</v>
      </c>
      <c r="AP130" s="28">
        <f t="shared" si="39"/>
        <v>0</v>
      </c>
      <c r="AQ130" s="28">
        <f t="shared" si="39"/>
        <v>0.66538260120990178</v>
      </c>
      <c r="AR130" s="28">
        <f t="shared" si="39"/>
        <v>0</v>
      </c>
      <c r="AS130" s="28">
        <f t="shared" si="39"/>
        <v>0</v>
      </c>
      <c r="AT130" s="28">
        <f t="shared" si="39"/>
        <v>0</v>
      </c>
      <c r="AU130" s="28">
        <f t="shared" si="39"/>
        <v>0</v>
      </c>
    </row>
    <row r="131" spans="2:47" hidden="1">
      <c r="B131" s="25">
        <v>2027</v>
      </c>
      <c r="C131" s="28">
        <v>0.95653764361708404</v>
      </c>
      <c r="D131" s="28">
        <f t="shared" si="38"/>
        <v>0</v>
      </c>
      <c r="E131" s="28">
        <f t="shared" si="39"/>
        <v>0</v>
      </c>
      <c r="F131" s="28">
        <f t="shared" si="39"/>
        <v>0</v>
      </c>
      <c r="G131" s="28">
        <f t="shared" si="39"/>
        <v>0</v>
      </c>
      <c r="H131" s="28">
        <f t="shared" si="39"/>
        <v>0</v>
      </c>
      <c r="I131" s="28">
        <f t="shared" si="39"/>
        <v>0</v>
      </c>
      <c r="J131" s="28">
        <f t="shared" si="39"/>
        <v>0</v>
      </c>
      <c r="K131" s="28">
        <f t="shared" si="39"/>
        <v>0</v>
      </c>
      <c r="L131" s="28">
        <f t="shared" si="39"/>
        <v>0</v>
      </c>
      <c r="M131" s="28">
        <f t="shared" si="39"/>
        <v>0</v>
      </c>
      <c r="N131" s="28">
        <f t="shared" si="39"/>
        <v>0.95653764361708404</v>
      </c>
      <c r="O131" s="28">
        <f t="shared" si="39"/>
        <v>0</v>
      </c>
      <c r="P131" s="28">
        <f t="shared" si="39"/>
        <v>0</v>
      </c>
      <c r="Q131" s="28">
        <f t="shared" si="39"/>
        <v>0</v>
      </c>
      <c r="R131" s="28">
        <f t="shared" si="39"/>
        <v>0</v>
      </c>
      <c r="S131" s="28">
        <f t="shared" si="39"/>
        <v>0</v>
      </c>
      <c r="T131" s="28">
        <f t="shared" si="39"/>
        <v>0</v>
      </c>
      <c r="U131" s="28">
        <f t="shared" si="39"/>
        <v>0</v>
      </c>
      <c r="V131" s="28">
        <f t="shared" si="39"/>
        <v>0</v>
      </c>
      <c r="W131" s="28">
        <f t="shared" si="39"/>
        <v>0</v>
      </c>
      <c r="X131" s="28">
        <f t="shared" si="39"/>
        <v>0</v>
      </c>
      <c r="Y131" s="28">
        <f t="shared" si="39"/>
        <v>0</v>
      </c>
      <c r="Z131" s="28">
        <f t="shared" si="39"/>
        <v>0</v>
      </c>
      <c r="AA131" s="28">
        <f t="shared" si="39"/>
        <v>0</v>
      </c>
      <c r="AB131" s="28">
        <f t="shared" si="39"/>
        <v>0</v>
      </c>
      <c r="AC131" s="28">
        <f t="shared" si="39"/>
        <v>0.95653764361708404</v>
      </c>
      <c r="AD131" s="28">
        <f t="shared" si="39"/>
        <v>0</v>
      </c>
      <c r="AE131" s="28">
        <f t="shared" si="39"/>
        <v>0</v>
      </c>
      <c r="AF131" s="28">
        <f t="shared" si="39"/>
        <v>0</v>
      </c>
      <c r="AG131" s="28">
        <f t="shared" si="39"/>
        <v>0</v>
      </c>
      <c r="AH131" s="28">
        <f t="shared" si="39"/>
        <v>0</v>
      </c>
      <c r="AI131" s="28">
        <f t="shared" si="39"/>
        <v>0</v>
      </c>
      <c r="AJ131" s="28">
        <f t="shared" si="39"/>
        <v>0</v>
      </c>
      <c r="AK131" s="28">
        <f t="shared" si="39"/>
        <v>0</v>
      </c>
      <c r="AL131" s="28">
        <f t="shared" si="39"/>
        <v>0</v>
      </c>
      <c r="AM131" s="28">
        <f t="shared" si="39"/>
        <v>0</v>
      </c>
      <c r="AN131" s="28">
        <f t="shared" si="39"/>
        <v>0</v>
      </c>
      <c r="AO131" s="28">
        <f t="shared" si="39"/>
        <v>0</v>
      </c>
      <c r="AP131" s="28">
        <f t="shared" si="39"/>
        <v>0</v>
      </c>
      <c r="AQ131" s="28">
        <f t="shared" si="39"/>
        <v>0</v>
      </c>
      <c r="AR131" s="28">
        <f t="shared" si="39"/>
        <v>0.95653764361708404</v>
      </c>
      <c r="AS131" s="28">
        <f t="shared" si="39"/>
        <v>0</v>
      </c>
      <c r="AT131" s="28">
        <f t="shared" si="39"/>
        <v>0</v>
      </c>
      <c r="AU131" s="28">
        <f t="shared" si="39"/>
        <v>0</v>
      </c>
    </row>
    <row r="132" spans="2:47" hidden="1">
      <c r="B132" s="25">
        <v>2028</v>
      </c>
      <c r="C132" s="28">
        <v>1.7556824434109186</v>
      </c>
      <c r="D132" s="28">
        <f t="shared" si="38"/>
        <v>0</v>
      </c>
      <c r="E132" s="28">
        <f t="shared" si="39"/>
        <v>0</v>
      </c>
      <c r="F132" s="28">
        <f t="shared" si="39"/>
        <v>0</v>
      </c>
      <c r="G132" s="28">
        <f t="shared" si="39"/>
        <v>0</v>
      </c>
      <c r="H132" s="28">
        <f t="shared" si="39"/>
        <v>0</v>
      </c>
      <c r="I132" s="28">
        <f t="shared" si="39"/>
        <v>0</v>
      </c>
      <c r="J132" s="28">
        <f t="shared" si="39"/>
        <v>0</v>
      </c>
      <c r="K132" s="28">
        <f t="shared" si="39"/>
        <v>0</v>
      </c>
      <c r="L132" s="28">
        <f t="shared" si="39"/>
        <v>0</v>
      </c>
      <c r="M132" s="28">
        <f t="shared" si="39"/>
        <v>0</v>
      </c>
      <c r="N132" s="28">
        <f t="shared" si="39"/>
        <v>0</v>
      </c>
      <c r="O132" s="28">
        <f t="shared" si="39"/>
        <v>1.7556824434109186</v>
      </c>
      <c r="P132" s="28">
        <f t="shared" si="39"/>
        <v>0</v>
      </c>
      <c r="Q132" s="28">
        <f t="shared" si="39"/>
        <v>0</v>
      </c>
      <c r="R132" s="28">
        <f t="shared" si="39"/>
        <v>0</v>
      </c>
      <c r="S132" s="28">
        <f t="shared" si="39"/>
        <v>0</v>
      </c>
      <c r="T132" s="28">
        <f t="shared" si="39"/>
        <v>0</v>
      </c>
      <c r="U132" s="28">
        <f t="shared" si="39"/>
        <v>0</v>
      </c>
      <c r="V132" s="28">
        <f t="shared" si="39"/>
        <v>0</v>
      </c>
      <c r="W132" s="28">
        <f t="shared" si="39"/>
        <v>0</v>
      </c>
      <c r="X132" s="28">
        <f t="shared" si="39"/>
        <v>0</v>
      </c>
      <c r="Y132" s="28">
        <f t="shared" si="39"/>
        <v>0</v>
      </c>
      <c r="Z132" s="28">
        <f t="shared" si="39"/>
        <v>0</v>
      </c>
      <c r="AA132" s="28">
        <f t="shared" si="39"/>
        <v>0</v>
      </c>
      <c r="AB132" s="28">
        <f t="shared" si="39"/>
        <v>0</v>
      </c>
      <c r="AC132" s="28">
        <f t="shared" si="39"/>
        <v>0</v>
      </c>
      <c r="AD132" s="28">
        <f t="shared" si="39"/>
        <v>1.7556824434109186</v>
      </c>
      <c r="AE132" s="28">
        <f t="shared" si="39"/>
        <v>0</v>
      </c>
      <c r="AF132" s="28">
        <f t="shared" si="39"/>
        <v>0</v>
      </c>
      <c r="AG132" s="28">
        <f t="shared" si="39"/>
        <v>0</v>
      </c>
      <c r="AH132" s="28">
        <f t="shared" si="39"/>
        <v>0</v>
      </c>
      <c r="AI132" s="28">
        <f t="shared" si="39"/>
        <v>0</v>
      </c>
      <c r="AJ132" s="28">
        <f t="shared" si="39"/>
        <v>0</v>
      </c>
      <c r="AK132" s="28">
        <f t="shared" si="39"/>
        <v>0</v>
      </c>
      <c r="AL132" s="28">
        <f t="shared" si="39"/>
        <v>0</v>
      </c>
      <c r="AM132" s="28">
        <f t="shared" si="39"/>
        <v>0</v>
      </c>
      <c r="AN132" s="28">
        <f t="shared" si="39"/>
        <v>0</v>
      </c>
      <c r="AO132" s="28">
        <f t="shared" si="39"/>
        <v>0</v>
      </c>
      <c r="AP132" s="28">
        <f t="shared" si="39"/>
        <v>0</v>
      </c>
      <c r="AQ132" s="28">
        <f t="shared" si="39"/>
        <v>0</v>
      </c>
      <c r="AR132" s="28">
        <f t="shared" si="39"/>
        <v>0</v>
      </c>
      <c r="AS132" s="28">
        <f t="shared" si="39"/>
        <v>1.7556824434109186</v>
      </c>
      <c r="AT132" s="28">
        <f t="shared" si="39"/>
        <v>0</v>
      </c>
      <c r="AU132" s="28">
        <f t="shared" si="39"/>
        <v>0</v>
      </c>
    </row>
    <row r="133" spans="2:47" hidden="1">
      <c r="B133" s="25">
        <v>2029</v>
      </c>
      <c r="C133" s="28">
        <v>7.7857057751329553</v>
      </c>
      <c r="D133" s="28">
        <f t="shared" si="38"/>
        <v>0</v>
      </c>
      <c r="E133" s="28">
        <f t="shared" si="39"/>
        <v>0</v>
      </c>
      <c r="F133" s="28">
        <f t="shared" si="39"/>
        <v>0</v>
      </c>
      <c r="G133" s="28">
        <f t="shared" si="39"/>
        <v>0</v>
      </c>
      <c r="H133" s="28">
        <f t="shared" si="39"/>
        <v>0</v>
      </c>
      <c r="I133" s="28">
        <f t="shared" si="39"/>
        <v>0</v>
      </c>
      <c r="J133" s="28">
        <f t="shared" si="39"/>
        <v>0</v>
      </c>
      <c r="K133" s="28">
        <f t="shared" si="39"/>
        <v>0</v>
      </c>
      <c r="L133" s="28">
        <f t="shared" si="39"/>
        <v>0</v>
      </c>
      <c r="M133" s="28">
        <f t="shared" si="39"/>
        <v>0</v>
      </c>
      <c r="N133" s="28">
        <f t="shared" ref="E133:AU139" si="40">+IF(N$120&lt;$B133,0,IF(MOD(N$120-$B133,$D$112)=0,1,0))*$C133</f>
        <v>0</v>
      </c>
      <c r="O133" s="28">
        <f t="shared" si="40"/>
        <v>0</v>
      </c>
      <c r="P133" s="28">
        <f t="shared" si="40"/>
        <v>7.7857057751329553</v>
      </c>
      <c r="Q133" s="28">
        <f t="shared" si="40"/>
        <v>0</v>
      </c>
      <c r="R133" s="28">
        <f t="shared" si="40"/>
        <v>0</v>
      </c>
      <c r="S133" s="28">
        <f t="shared" si="40"/>
        <v>0</v>
      </c>
      <c r="T133" s="28">
        <f t="shared" si="40"/>
        <v>0</v>
      </c>
      <c r="U133" s="28">
        <f t="shared" si="40"/>
        <v>0</v>
      </c>
      <c r="V133" s="28">
        <f t="shared" si="40"/>
        <v>0</v>
      </c>
      <c r="W133" s="28">
        <f t="shared" si="40"/>
        <v>0</v>
      </c>
      <c r="X133" s="28">
        <f t="shared" si="40"/>
        <v>0</v>
      </c>
      <c r="Y133" s="28">
        <f t="shared" si="40"/>
        <v>0</v>
      </c>
      <c r="Z133" s="28">
        <f t="shared" si="40"/>
        <v>0</v>
      </c>
      <c r="AA133" s="28">
        <f t="shared" si="40"/>
        <v>0</v>
      </c>
      <c r="AB133" s="28">
        <f t="shared" si="40"/>
        <v>0</v>
      </c>
      <c r="AC133" s="28">
        <f t="shared" si="40"/>
        <v>0</v>
      </c>
      <c r="AD133" s="28">
        <f t="shared" si="40"/>
        <v>0</v>
      </c>
      <c r="AE133" s="28">
        <f t="shared" si="40"/>
        <v>7.7857057751329553</v>
      </c>
      <c r="AF133" s="28">
        <f t="shared" si="40"/>
        <v>0</v>
      </c>
      <c r="AG133" s="28">
        <f t="shared" si="40"/>
        <v>0</v>
      </c>
      <c r="AH133" s="28">
        <f t="shared" si="40"/>
        <v>0</v>
      </c>
      <c r="AI133" s="28">
        <f t="shared" si="40"/>
        <v>0</v>
      </c>
      <c r="AJ133" s="28">
        <f t="shared" si="40"/>
        <v>0</v>
      </c>
      <c r="AK133" s="28">
        <f t="shared" si="40"/>
        <v>0</v>
      </c>
      <c r="AL133" s="28">
        <f t="shared" si="40"/>
        <v>0</v>
      </c>
      <c r="AM133" s="28">
        <f t="shared" si="40"/>
        <v>0</v>
      </c>
      <c r="AN133" s="28">
        <f t="shared" si="40"/>
        <v>0</v>
      </c>
      <c r="AO133" s="28">
        <f t="shared" si="40"/>
        <v>0</v>
      </c>
      <c r="AP133" s="28">
        <f t="shared" si="40"/>
        <v>0</v>
      </c>
      <c r="AQ133" s="28">
        <f t="shared" si="40"/>
        <v>0</v>
      </c>
      <c r="AR133" s="28">
        <f t="shared" si="40"/>
        <v>0</v>
      </c>
      <c r="AS133" s="28">
        <f t="shared" si="40"/>
        <v>0</v>
      </c>
      <c r="AT133" s="28">
        <f t="shared" si="40"/>
        <v>7.7857057751329553</v>
      </c>
      <c r="AU133" s="28">
        <f t="shared" si="40"/>
        <v>0</v>
      </c>
    </row>
    <row r="134" spans="2:47" hidden="1">
      <c r="B134" s="25">
        <v>2030</v>
      </c>
      <c r="C134" s="28">
        <v>70.90920188362341</v>
      </c>
      <c r="D134" s="28">
        <f t="shared" si="38"/>
        <v>0</v>
      </c>
      <c r="E134" s="28">
        <f t="shared" si="40"/>
        <v>0</v>
      </c>
      <c r="F134" s="28">
        <f t="shared" si="40"/>
        <v>0</v>
      </c>
      <c r="G134" s="28">
        <f t="shared" si="40"/>
        <v>0</v>
      </c>
      <c r="H134" s="28">
        <f t="shared" si="40"/>
        <v>0</v>
      </c>
      <c r="I134" s="28">
        <f t="shared" si="40"/>
        <v>0</v>
      </c>
      <c r="J134" s="28">
        <f t="shared" si="40"/>
        <v>0</v>
      </c>
      <c r="K134" s="28">
        <f t="shared" si="40"/>
        <v>0</v>
      </c>
      <c r="L134" s="28">
        <f t="shared" si="40"/>
        <v>0</v>
      </c>
      <c r="M134" s="28">
        <f t="shared" si="40"/>
        <v>0</v>
      </c>
      <c r="N134" s="28">
        <f t="shared" si="40"/>
        <v>0</v>
      </c>
      <c r="O134" s="28">
        <f t="shared" si="40"/>
        <v>0</v>
      </c>
      <c r="P134" s="28">
        <f t="shared" si="40"/>
        <v>0</v>
      </c>
      <c r="Q134" s="28">
        <f t="shared" si="40"/>
        <v>70.90920188362341</v>
      </c>
      <c r="R134" s="28">
        <f t="shared" si="40"/>
        <v>0</v>
      </c>
      <c r="S134" s="28">
        <f t="shared" si="40"/>
        <v>0</v>
      </c>
      <c r="T134" s="28">
        <f t="shared" si="40"/>
        <v>0</v>
      </c>
      <c r="U134" s="28">
        <f t="shared" si="40"/>
        <v>0</v>
      </c>
      <c r="V134" s="28">
        <f t="shared" si="40"/>
        <v>0</v>
      </c>
      <c r="W134" s="28">
        <f t="shared" si="40"/>
        <v>0</v>
      </c>
      <c r="X134" s="28">
        <f t="shared" si="40"/>
        <v>0</v>
      </c>
      <c r="Y134" s="28">
        <f t="shared" si="40"/>
        <v>0</v>
      </c>
      <c r="Z134" s="28">
        <f t="shared" si="40"/>
        <v>0</v>
      </c>
      <c r="AA134" s="28">
        <f t="shared" si="40"/>
        <v>0</v>
      </c>
      <c r="AB134" s="28">
        <f t="shared" si="40"/>
        <v>0</v>
      </c>
      <c r="AC134" s="28">
        <f t="shared" si="40"/>
        <v>0</v>
      </c>
      <c r="AD134" s="28">
        <f t="shared" si="40"/>
        <v>0</v>
      </c>
      <c r="AE134" s="28">
        <f t="shared" si="40"/>
        <v>0</v>
      </c>
      <c r="AF134" s="28">
        <f t="shared" si="40"/>
        <v>70.90920188362341</v>
      </c>
      <c r="AG134" s="28">
        <f t="shared" si="40"/>
        <v>0</v>
      </c>
      <c r="AH134" s="28">
        <f t="shared" si="40"/>
        <v>0</v>
      </c>
      <c r="AI134" s="28">
        <f t="shared" si="40"/>
        <v>0</v>
      </c>
      <c r="AJ134" s="28">
        <f t="shared" si="40"/>
        <v>0</v>
      </c>
      <c r="AK134" s="28">
        <f t="shared" si="40"/>
        <v>0</v>
      </c>
      <c r="AL134" s="28">
        <f t="shared" si="40"/>
        <v>0</v>
      </c>
      <c r="AM134" s="28">
        <f t="shared" si="40"/>
        <v>0</v>
      </c>
      <c r="AN134" s="28">
        <f t="shared" si="40"/>
        <v>0</v>
      </c>
      <c r="AO134" s="28">
        <f t="shared" si="40"/>
        <v>0</v>
      </c>
      <c r="AP134" s="28">
        <f t="shared" si="40"/>
        <v>0</v>
      </c>
      <c r="AQ134" s="28">
        <f t="shared" si="40"/>
        <v>0</v>
      </c>
      <c r="AR134" s="28">
        <f t="shared" si="40"/>
        <v>0</v>
      </c>
      <c r="AS134" s="28">
        <f t="shared" si="40"/>
        <v>0</v>
      </c>
      <c r="AT134" s="28">
        <f t="shared" si="40"/>
        <v>0</v>
      </c>
      <c r="AU134" s="28">
        <f t="shared" si="40"/>
        <v>70.90920188362341</v>
      </c>
    </row>
    <row r="135" spans="2:47" hidden="1">
      <c r="B135" s="25">
        <v>2031</v>
      </c>
      <c r="C135" s="28">
        <v>6.9160749464397373</v>
      </c>
      <c r="D135" s="28">
        <f t="shared" si="38"/>
        <v>0</v>
      </c>
      <c r="E135" s="28">
        <f t="shared" si="40"/>
        <v>0</v>
      </c>
      <c r="F135" s="28">
        <f t="shared" si="40"/>
        <v>0</v>
      </c>
      <c r="G135" s="28">
        <f t="shared" si="40"/>
        <v>0</v>
      </c>
      <c r="H135" s="28">
        <f t="shared" si="40"/>
        <v>0</v>
      </c>
      <c r="I135" s="28">
        <f t="shared" si="40"/>
        <v>0</v>
      </c>
      <c r="J135" s="28">
        <f t="shared" si="40"/>
        <v>0</v>
      </c>
      <c r="K135" s="28">
        <f t="shared" si="40"/>
        <v>0</v>
      </c>
      <c r="L135" s="28">
        <f t="shared" si="40"/>
        <v>0</v>
      </c>
      <c r="M135" s="28">
        <f t="shared" si="40"/>
        <v>0</v>
      </c>
      <c r="N135" s="28">
        <f t="shared" si="40"/>
        <v>0</v>
      </c>
      <c r="O135" s="28">
        <f t="shared" si="40"/>
        <v>0</v>
      </c>
      <c r="P135" s="28">
        <f t="shared" si="40"/>
        <v>0</v>
      </c>
      <c r="Q135" s="28">
        <f t="shared" si="40"/>
        <v>0</v>
      </c>
      <c r="R135" s="28">
        <f t="shared" si="40"/>
        <v>6.9160749464397373</v>
      </c>
      <c r="S135" s="28">
        <f t="shared" si="40"/>
        <v>0</v>
      </c>
      <c r="T135" s="28">
        <f t="shared" si="40"/>
        <v>0</v>
      </c>
      <c r="U135" s="28">
        <f t="shared" si="40"/>
        <v>0</v>
      </c>
      <c r="V135" s="28">
        <f t="shared" si="40"/>
        <v>0</v>
      </c>
      <c r="W135" s="28">
        <f t="shared" si="40"/>
        <v>0</v>
      </c>
      <c r="X135" s="28">
        <f t="shared" si="40"/>
        <v>0</v>
      </c>
      <c r="Y135" s="28">
        <f t="shared" si="40"/>
        <v>0</v>
      </c>
      <c r="Z135" s="28">
        <f t="shared" si="40"/>
        <v>0</v>
      </c>
      <c r="AA135" s="28">
        <f t="shared" si="40"/>
        <v>0</v>
      </c>
      <c r="AB135" s="28">
        <f t="shared" si="40"/>
        <v>0</v>
      </c>
      <c r="AC135" s="28">
        <f t="shared" si="40"/>
        <v>0</v>
      </c>
      <c r="AD135" s="28">
        <f t="shared" si="40"/>
        <v>0</v>
      </c>
      <c r="AE135" s="28">
        <f t="shared" si="40"/>
        <v>0</v>
      </c>
      <c r="AF135" s="28">
        <f t="shared" si="40"/>
        <v>0</v>
      </c>
      <c r="AG135" s="28">
        <f t="shared" si="40"/>
        <v>6.9160749464397373</v>
      </c>
      <c r="AH135" s="28">
        <f t="shared" si="40"/>
        <v>0</v>
      </c>
      <c r="AI135" s="28">
        <f t="shared" si="40"/>
        <v>0</v>
      </c>
      <c r="AJ135" s="28">
        <f t="shared" si="40"/>
        <v>0</v>
      </c>
      <c r="AK135" s="28">
        <f t="shared" si="40"/>
        <v>0</v>
      </c>
      <c r="AL135" s="28">
        <f t="shared" si="40"/>
        <v>0</v>
      </c>
      <c r="AM135" s="28">
        <f t="shared" si="40"/>
        <v>0</v>
      </c>
      <c r="AN135" s="28">
        <f t="shared" si="40"/>
        <v>0</v>
      </c>
      <c r="AO135" s="28">
        <f t="shared" si="40"/>
        <v>0</v>
      </c>
      <c r="AP135" s="28">
        <f t="shared" si="40"/>
        <v>0</v>
      </c>
      <c r="AQ135" s="28">
        <f t="shared" si="40"/>
        <v>0</v>
      </c>
      <c r="AR135" s="28">
        <f t="shared" si="40"/>
        <v>0</v>
      </c>
      <c r="AS135" s="28">
        <f t="shared" si="40"/>
        <v>0</v>
      </c>
      <c r="AT135" s="28">
        <f t="shared" si="40"/>
        <v>0</v>
      </c>
      <c r="AU135" s="28">
        <f t="shared" si="40"/>
        <v>0</v>
      </c>
    </row>
    <row r="136" spans="2:47" hidden="1">
      <c r="B136" s="25">
        <v>2032</v>
      </c>
      <c r="C136" s="28">
        <v>7.1089494327575729</v>
      </c>
      <c r="D136" s="28">
        <f t="shared" si="38"/>
        <v>0</v>
      </c>
      <c r="E136" s="28">
        <f t="shared" si="40"/>
        <v>0</v>
      </c>
      <c r="F136" s="28">
        <f t="shared" si="40"/>
        <v>0</v>
      </c>
      <c r="G136" s="28">
        <f t="shared" si="40"/>
        <v>0</v>
      </c>
      <c r="H136" s="28">
        <f t="shared" si="40"/>
        <v>0</v>
      </c>
      <c r="I136" s="28">
        <f t="shared" si="40"/>
        <v>0</v>
      </c>
      <c r="J136" s="28">
        <f t="shared" si="40"/>
        <v>0</v>
      </c>
      <c r="K136" s="28">
        <f t="shared" si="40"/>
        <v>0</v>
      </c>
      <c r="L136" s="28">
        <f t="shared" si="40"/>
        <v>0</v>
      </c>
      <c r="M136" s="28">
        <f t="shared" si="40"/>
        <v>0</v>
      </c>
      <c r="N136" s="28">
        <f t="shared" si="40"/>
        <v>0</v>
      </c>
      <c r="O136" s="28">
        <f t="shared" si="40"/>
        <v>0</v>
      </c>
      <c r="P136" s="28">
        <f t="shared" si="40"/>
        <v>0</v>
      </c>
      <c r="Q136" s="28">
        <f t="shared" si="40"/>
        <v>0</v>
      </c>
      <c r="R136" s="28">
        <f t="shared" si="40"/>
        <v>0</v>
      </c>
      <c r="S136" s="28">
        <f t="shared" si="40"/>
        <v>7.1089494327575729</v>
      </c>
      <c r="T136" s="28">
        <f t="shared" si="40"/>
        <v>0</v>
      </c>
      <c r="U136" s="28">
        <f t="shared" si="40"/>
        <v>0</v>
      </c>
      <c r="V136" s="28">
        <f t="shared" si="40"/>
        <v>0</v>
      </c>
      <c r="W136" s="28">
        <f t="shared" si="40"/>
        <v>0</v>
      </c>
      <c r="X136" s="28">
        <f t="shared" si="40"/>
        <v>0</v>
      </c>
      <c r="Y136" s="28">
        <f t="shared" si="40"/>
        <v>0</v>
      </c>
      <c r="Z136" s="28">
        <f t="shared" si="40"/>
        <v>0</v>
      </c>
      <c r="AA136" s="28">
        <f t="shared" si="40"/>
        <v>0</v>
      </c>
      <c r="AB136" s="28">
        <f t="shared" si="40"/>
        <v>0</v>
      </c>
      <c r="AC136" s="28">
        <f t="shared" si="40"/>
        <v>0</v>
      </c>
      <c r="AD136" s="28">
        <f t="shared" si="40"/>
        <v>0</v>
      </c>
      <c r="AE136" s="28">
        <f t="shared" si="40"/>
        <v>0</v>
      </c>
      <c r="AF136" s="28">
        <f t="shared" si="40"/>
        <v>0</v>
      </c>
      <c r="AG136" s="28">
        <f t="shared" si="40"/>
        <v>0</v>
      </c>
      <c r="AH136" s="28">
        <f t="shared" si="40"/>
        <v>7.1089494327575729</v>
      </c>
      <c r="AI136" s="28">
        <f t="shared" si="40"/>
        <v>0</v>
      </c>
      <c r="AJ136" s="28">
        <f t="shared" si="40"/>
        <v>0</v>
      </c>
      <c r="AK136" s="28">
        <f t="shared" si="40"/>
        <v>0</v>
      </c>
      <c r="AL136" s="28">
        <f t="shared" si="40"/>
        <v>0</v>
      </c>
      <c r="AM136" s="28">
        <f t="shared" si="40"/>
        <v>0</v>
      </c>
      <c r="AN136" s="28">
        <f t="shared" si="40"/>
        <v>0</v>
      </c>
      <c r="AO136" s="28">
        <f t="shared" si="40"/>
        <v>0</v>
      </c>
      <c r="AP136" s="28">
        <f t="shared" si="40"/>
        <v>0</v>
      </c>
      <c r="AQ136" s="28">
        <f t="shared" si="40"/>
        <v>0</v>
      </c>
      <c r="AR136" s="28">
        <f t="shared" si="40"/>
        <v>0</v>
      </c>
      <c r="AS136" s="28">
        <f t="shared" si="40"/>
        <v>0</v>
      </c>
      <c r="AT136" s="28">
        <f t="shared" si="40"/>
        <v>0</v>
      </c>
      <c r="AU136" s="28">
        <f t="shared" si="40"/>
        <v>0</v>
      </c>
    </row>
    <row r="137" spans="2:47" hidden="1">
      <c r="B137" s="25">
        <v>2033</v>
      </c>
      <c r="C137" s="28">
        <v>8.0491711720284673</v>
      </c>
      <c r="D137" s="28">
        <f t="shared" si="38"/>
        <v>0</v>
      </c>
      <c r="E137" s="28">
        <f t="shared" si="40"/>
        <v>0</v>
      </c>
      <c r="F137" s="28">
        <f t="shared" si="40"/>
        <v>0</v>
      </c>
      <c r="G137" s="28">
        <f t="shared" si="40"/>
        <v>0</v>
      </c>
      <c r="H137" s="28">
        <f t="shared" si="40"/>
        <v>0</v>
      </c>
      <c r="I137" s="28">
        <f t="shared" si="40"/>
        <v>0</v>
      </c>
      <c r="J137" s="28">
        <f t="shared" si="40"/>
        <v>0</v>
      </c>
      <c r="K137" s="28">
        <f t="shared" si="40"/>
        <v>0</v>
      </c>
      <c r="L137" s="28">
        <f t="shared" si="40"/>
        <v>0</v>
      </c>
      <c r="M137" s="28">
        <f t="shared" si="40"/>
        <v>0</v>
      </c>
      <c r="N137" s="28">
        <f t="shared" si="40"/>
        <v>0</v>
      </c>
      <c r="O137" s="28">
        <f t="shared" si="40"/>
        <v>0</v>
      </c>
      <c r="P137" s="28">
        <f t="shared" si="40"/>
        <v>0</v>
      </c>
      <c r="Q137" s="28">
        <f t="shared" si="40"/>
        <v>0</v>
      </c>
      <c r="R137" s="28">
        <f t="shared" si="40"/>
        <v>0</v>
      </c>
      <c r="S137" s="28">
        <f t="shared" si="40"/>
        <v>0</v>
      </c>
      <c r="T137" s="28">
        <f t="shared" si="40"/>
        <v>8.0491711720284673</v>
      </c>
      <c r="U137" s="28">
        <f t="shared" si="40"/>
        <v>0</v>
      </c>
      <c r="V137" s="28">
        <f t="shared" si="40"/>
        <v>0</v>
      </c>
      <c r="W137" s="28">
        <f t="shared" si="40"/>
        <v>0</v>
      </c>
      <c r="X137" s="28">
        <f t="shared" si="40"/>
        <v>0</v>
      </c>
      <c r="Y137" s="28">
        <f t="shared" si="40"/>
        <v>0</v>
      </c>
      <c r="Z137" s="28">
        <f t="shared" si="40"/>
        <v>0</v>
      </c>
      <c r="AA137" s="28">
        <f t="shared" si="40"/>
        <v>0</v>
      </c>
      <c r="AB137" s="28">
        <f t="shared" si="40"/>
        <v>0</v>
      </c>
      <c r="AC137" s="28">
        <f t="shared" si="40"/>
        <v>0</v>
      </c>
      <c r="AD137" s="28">
        <f t="shared" si="40"/>
        <v>0</v>
      </c>
      <c r="AE137" s="28">
        <f t="shared" si="40"/>
        <v>0</v>
      </c>
      <c r="AF137" s="28">
        <f t="shared" si="40"/>
        <v>0</v>
      </c>
      <c r="AG137" s="28">
        <f t="shared" si="40"/>
        <v>0</v>
      </c>
      <c r="AH137" s="28">
        <f t="shared" si="40"/>
        <v>0</v>
      </c>
      <c r="AI137" s="28">
        <f t="shared" si="40"/>
        <v>8.0491711720284673</v>
      </c>
      <c r="AJ137" s="28">
        <f t="shared" si="40"/>
        <v>0</v>
      </c>
      <c r="AK137" s="28">
        <f t="shared" si="40"/>
        <v>0</v>
      </c>
      <c r="AL137" s="28">
        <f t="shared" si="40"/>
        <v>0</v>
      </c>
      <c r="AM137" s="28">
        <f t="shared" si="40"/>
        <v>0</v>
      </c>
      <c r="AN137" s="28">
        <f t="shared" si="40"/>
        <v>0</v>
      </c>
      <c r="AO137" s="28">
        <f t="shared" si="40"/>
        <v>0</v>
      </c>
      <c r="AP137" s="28">
        <f t="shared" si="40"/>
        <v>0</v>
      </c>
      <c r="AQ137" s="28">
        <f t="shared" si="40"/>
        <v>0</v>
      </c>
      <c r="AR137" s="28">
        <f t="shared" si="40"/>
        <v>0</v>
      </c>
      <c r="AS137" s="28">
        <f t="shared" si="40"/>
        <v>0</v>
      </c>
      <c r="AT137" s="28">
        <f t="shared" si="40"/>
        <v>0</v>
      </c>
      <c r="AU137" s="28">
        <f t="shared" si="40"/>
        <v>0</v>
      </c>
    </row>
    <row r="138" spans="2:47" hidden="1">
      <c r="B138" s="25">
        <v>2034</v>
      </c>
      <c r="C138" s="28">
        <v>8.2617219572170875</v>
      </c>
      <c r="D138" s="28">
        <f t="shared" si="38"/>
        <v>0</v>
      </c>
      <c r="E138" s="28">
        <f t="shared" si="40"/>
        <v>0</v>
      </c>
      <c r="F138" s="28">
        <f t="shared" si="40"/>
        <v>0</v>
      </c>
      <c r="G138" s="28">
        <f t="shared" si="40"/>
        <v>0</v>
      </c>
      <c r="H138" s="28">
        <f t="shared" si="40"/>
        <v>0</v>
      </c>
      <c r="I138" s="28">
        <f t="shared" si="40"/>
        <v>0</v>
      </c>
      <c r="J138" s="28">
        <f t="shared" si="40"/>
        <v>0</v>
      </c>
      <c r="K138" s="28">
        <f t="shared" si="40"/>
        <v>0</v>
      </c>
      <c r="L138" s="28">
        <f t="shared" si="40"/>
        <v>0</v>
      </c>
      <c r="M138" s="28">
        <f t="shared" si="40"/>
        <v>0</v>
      </c>
      <c r="N138" s="28">
        <f t="shared" si="40"/>
        <v>0</v>
      </c>
      <c r="O138" s="28">
        <f t="shared" si="40"/>
        <v>0</v>
      </c>
      <c r="P138" s="28">
        <f t="shared" si="40"/>
        <v>0</v>
      </c>
      <c r="Q138" s="28">
        <f t="shared" si="40"/>
        <v>0</v>
      </c>
      <c r="R138" s="28">
        <f t="shared" si="40"/>
        <v>0</v>
      </c>
      <c r="S138" s="28">
        <f t="shared" si="40"/>
        <v>0</v>
      </c>
      <c r="T138" s="28">
        <f t="shared" si="40"/>
        <v>0</v>
      </c>
      <c r="U138" s="28">
        <f t="shared" si="40"/>
        <v>8.2617219572170875</v>
      </c>
      <c r="V138" s="28">
        <f t="shared" si="40"/>
        <v>0</v>
      </c>
      <c r="W138" s="28">
        <f t="shared" si="40"/>
        <v>0</v>
      </c>
      <c r="X138" s="28">
        <f t="shared" si="40"/>
        <v>0</v>
      </c>
      <c r="Y138" s="28">
        <f t="shared" si="40"/>
        <v>0</v>
      </c>
      <c r="Z138" s="28">
        <f t="shared" si="40"/>
        <v>0</v>
      </c>
      <c r="AA138" s="28">
        <f t="shared" si="40"/>
        <v>0</v>
      </c>
      <c r="AB138" s="28">
        <f t="shared" si="40"/>
        <v>0</v>
      </c>
      <c r="AC138" s="28">
        <f t="shared" si="40"/>
        <v>0</v>
      </c>
      <c r="AD138" s="28">
        <f t="shared" si="40"/>
        <v>0</v>
      </c>
      <c r="AE138" s="28">
        <f t="shared" si="40"/>
        <v>0</v>
      </c>
      <c r="AF138" s="28">
        <f t="shared" si="40"/>
        <v>0</v>
      </c>
      <c r="AG138" s="28">
        <f t="shared" si="40"/>
        <v>0</v>
      </c>
      <c r="AH138" s="28">
        <f t="shared" si="40"/>
        <v>0</v>
      </c>
      <c r="AI138" s="28">
        <f t="shared" si="40"/>
        <v>0</v>
      </c>
      <c r="AJ138" s="28">
        <f t="shared" si="40"/>
        <v>8.2617219572170875</v>
      </c>
      <c r="AK138" s="28">
        <f t="shared" si="40"/>
        <v>0</v>
      </c>
      <c r="AL138" s="28">
        <f t="shared" si="40"/>
        <v>0</v>
      </c>
      <c r="AM138" s="28">
        <f t="shared" si="40"/>
        <v>0</v>
      </c>
      <c r="AN138" s="28">
        <f t="shared" si="40"/>
        <v>0</v>
      </c>
      <c r="AO138" s="28">
        <f t="shared" si="40"/>
        <v>0</v>
      </c>
      <c r="AP138" s="28">
        <f t="shared" si="40"/>
        <v>0</v>
      </c>
      <c r="AQ138" s="28">
        <f t="shared" si="40"/>
        <v>0</v>
      </c>
      <c r="AR138" s="28">
        <f t="shared" si="40"/>
        <v>0</v>
      </c>
      <c r="AS138" s="28">
        <f t="shared" si="40"/>
        <v>0</v>
      </c>
      <c r="AT138" s="28">
        <f t="shared" si="40"/>
        <v>0</v>
      </c>
      <c r="AU138" s="28">
        <f t="shared" si="40"/>
        <v>0</v>
      </c>
    </row>
    <row r="139" spans="2:47" hidden="1">
      <c r="B139" s="25">
        <v>2035</v>
      </c>
      <c r="C139" s="28">
        <v>9.2247392263492323</v>
      </c>
      <c r="D139" s="28">
        <f t="shared" si="38"/>
        <v>0</v>
      </c>
      <c r="E139" s="28">
        <f t="shared" si="40"/>
        <v>0</v>
      </c>
      <c r="F139" s="28">
        <f t="shared" si="40"/>
        <v>0</v>
      </c>
      <c r="G139" s="28">
        <f t="shared" si="40"/>
        <v>0</v>
      </c>
      <c r="H139" s="28">
        <f t="shared" si="40"/>
        <v>0</v>
      </c>
      <c r="I139" s="28">
        <f t="shared" si="40"/>
        <v>0</v>
      </c>
      <c r="J139" s="28">
        <f t="shared" si="40"/>
        <v>0</v>
      </c>
      <c r="K139" s="28">
        <f t="shared" ref="E139:AU145" si="41">+IF(K$120&lt;$B139,0,IF(MOD(K$120-$B139,$D$112)=0,1,0))*$C139</f>
        <v>0</v>
      </c>
      <c r="L139" s="28">
        <f t="shared" si="41"/>
        <v>0</v>
      </c>
      <c r="M139" s="28">
        <f t="shared" si="41"/>
        <v>0</v>
      </c>
      <c r="N139" s="28">
        <f t="shared" si="41"/>
        <v>0</v>
      </c>
      <c r="O139" s="28">
        <f t="shared" si="41"/>
        <v>0</v>
      </c>
      <c r="P139" s="28">
        <f t="shared" si="41"/>
        <v>0</v>
      </c>
      <c r="Q139" s="28">
        <f t="shared" si="41"/>
        <v>0</v>
      </c>
      <c r="R139" s="28">
        <f t="shared" si="41"/>
        <v>0</v>
      </c>
      <c r="S139" s="28">
        <f t="shared" si="41"/>
        <v>0</v>
      </c>
      <c r="T139" s="28">
        <f t="shared" si="41"/>
        <v>0</v>
      </c>
      <c r="U139" s="28">
        <f t="shared" si="41"/>
        <v>0</v>
      </c>
      <c r="V139" s="28">
        <f t="shared" si="41"/>
        <v>9.2247392263492323</v>
      </c>
      <c r="W139" s="28">
        <f t="shared" si="41"/>
        <v>0</v>
      </c>
      <c r="X139" s="28">
        <f t="shared" si="41"/>
        <v>0</v>
      </c>
      <c r="Y139" s="28">
        <f t="shared" si="41"/>
        <v>0</v>
      </c>
      <c r="Z139" s="28">
        <f t="shared" si="41"/>
        <v>0</v>
      </c>
      <c r="AA139" s="28">
        <f t="shared" si="41"/>
        <v>0</v>
      </c>
      <c r="AB139" s="28">
        <f t="shared" si="41"/>
        <v>0</v>
      </c>
      <c r="AC139" s="28">
        <f t="shared" si="41"/>
        <v>0</v>
      </c>
      <c r="AD139" s="28">
        <f t="shared" si="41"/>
        <v>0</v>
      </c>
      <c r="AE139" s="28">
        <f t="shared" si="41"/>
        <v>0</v>
      </c>
      <c r="AF139" s="28">
        <f t="shared" si="41"/>
        <v>0</v>
      </c>
      <c r="AG139" s="28">
        <f t="shared" si="41"/>
        <v>0</v>
      </c>
      <c r="AH139" s="28">
        <f t="shared" si="41"/>
        <v>0</v>
      </c>
      <c r="AI139" s="28">
        <f t="shared" si="41"/>
        <v>0</v>
      </c>
      <c r="AJ139" s="28">
        <f t="shared" si="41"/>
        <v>0</v>
      </c>
      <c r="AK139" s="28">
        <f t="shared" si="41"/>
        <v>9.2247392263492323</v>
      </c>
      <c r="AL139" s="28">
        <f t="shared" si="41"/>
        <v>0</v>
      </c>
      <c r="AM139" s="28">
        <f t="shared" si="41"/>
        <v>0</v>
      </c>
      <c r="AN139" s="28">
        <f t="shared" si="41"/>
        <v>0</v>
      </c>
      <c r="AO139" s="28">
        <f t="shared" si="41"/>
        <v>0</v>
      </c>
      <c r="AP139" s="28">
        <f t="shared" si="41"/>
        <v>0</v>
      </c>
      <c r="AQ139" s="28">
        <f t="shared" si="41"/>
        <v>0</v>
      </c>
      <c r="AR139" s="28">
        <f t="shared" si="41"/>
        <v>0</v>
      </c>
      <c r="AS139" s="28">
        <f t="shared" si="41"/>
        <v>0</v>
      </c>
      <c r="AT139" s="28">
        <f t="shared" si="41"/>
        <v>0</v>
      </c>
      <c r="AU139" s="28">
        <f t="shared" si="41"/>
        <v>0</v>
      </c>
    </row>
    <row r="140" spans="2:47" hidden="1">
      <c r="B140" s="25">
        <v>2036</v>
      </c>
      <c r="C140" s="28">
        <v>9.9462766050484017</v>
      </c>
      <c r="D140" s="28">
        <f t="shared" si="38"/>
        <v>0</v>
      </c>
      <c r="E140" s="28">
        <f t="shared" si="41"/>
        <v>0</v>
      </c>
      <c r="F140" s="28">
        <f t="shared" si="41"/>
        <v>0</v>
      </c>
      <c r="G140" s="28">
        <f t="shared" si="41"/>
        <v>0</v>
      </c>
      <c r="H140" s="28">
        <f t="shared" si="41"/>
        <v>0</v>
      </c>
      <c r="I140" s="28">
        <f t="shared" si="41"/>
        <v>0</v>
      </c>
      <c r="J140" s="28">
        <f t="shared" si="41"/>
        <v>0</v>
      </c>
      <c r="K140" s="28">
        <f t="shared" si="41"/>
        <v>0</v>
      </c>
      <c r="L140" s="28">
        <f t="shared" si="41"/>
        <v>0</v>
      </c>
      <c r="M140" s="28">
        <f t="shared" si="41"/>
        <v>0</v>
      </c>
      <c r="N140" s="28">
        <f t="shared" si="41"/>
        <v>0</v>
      </c>
      <c r="O140" s="28">
        <f t="shared" si="41"/>
        <v>0</v>
      </c>
      <c r="P140" s="28">
        <f t="shared" si="41"/>
        <v>0</v>
      </c>
      <c r="Q140" s="28">
        <f t="shared" si="41"/>
        <v>0</v>
      </c>
      <c r="R140" s="28">
        <f t="shared" si="41"/>
        <v>0</v>
      </c>
      <c r="S140" s="28">
        <f t="shared" si="41"/>
        <v>0</v>
      </c>
      <c r="T140" s="28">
        <f t="shared" si="41"/>
        <v>0</v>
      </c>
      <c r="U140" s="28">
        <f t="shared" si="41"/>
        <v>0</v>
      </c>
      <c r="V140" s="28">
        <f t="shared" si="41"/>
        <v>0</v>
      </c>
      <c r="W140" s="28">
        <f t="shared" si="41"/>
        <v>9.9462766050484017</v>
      </c>
      <c r="X140" s="28">
        <f t="shared" si="41"/>
        <v>0</v>
      </c>
      <c r="Y140" s="28">
        <f t="shared" si="41"/>
        <v>0</v>
      </c>
      <c r="Z140" s="28">
        <f t="shared" si="41"/>
        <v>0</v>
      </c>
      <c r="AA140" s="28">
        <f t="shared" si="41"/>
        <v>0</v>
      </c>
      <c r="AB140" s="28">
        <f t="shared" si="41"/>
        <v>0</v>
      </c>
      <c r="AC140" s="28">
        <f t="shared" si="41"/>
        <v>0</v>
      </c>
      <c r="AD140" s="28">
        <f t="shared" si="41"/>
        <v>0</v>
      </c>
      <c r="AE140" s="28">
        <f t="shared" si="41"/>
        <v>0</v>
      </c>
      <c r="AF140" s="28">
        <f t="shared" si="41"/>
        <v>0</v>
      </c>
      <c r="AG140" s="28">
        <f t="shared" si="41"/>
        <v>0</v>
      </c>
      <c r="AH140" s="28">
        <f t="shared" si="41"/>
        <v>0</v>
      </c>
      <c r="AI140" s="28">
        <f t="shared" si="41"/>
        <v>0</v>
      </c>
      <c r="AJ140" s="28">
        <f t="shared" si="41"/>
        <v>0</v>
      </c>
      <c r="AK140" s="28">
        <f t="shared" si="41"/>
        <v>0</v>
      </c>
      <c r="AL140" s="28">
        <f t="shared" si="41"/>
        <v>9.9462766050484017</v>
      </c>
      <c r="AM140" s="28">
        <f t="shared" si="41"/>
        <v>0</v>
      </c>
      <c r="AN140" s="28">
        <f t="shared" si="41"/>
        <v>0</v>
      </c>
      <c r="AO140" s="28">
        <f t="shared" si="41"/>
        <v>0</v>
      </c>
      <c r="AP140" s="28">
        <f t="shared" si="41"/>
        <v>0</v>
      </c>
      <c r="AQ140" s="28">
        <f t="shared" si="41"/>
        <v>0</v>
      </c>
      <c r="AR140" s="28">
        <f t="shared" si="41"/>
        <v>0</v>
      </c>
      <c r="AS140" s="28">
        <f t="shared" si="41"/>
        <v>0</v>
      </c>
      <c r="AT140" s="28">
        <f t="shared" si="41"/>
        <v>0</v>
      </c>
      <c r="AU140" s="28">
        <f t="shared" si="41"/>
        <v>0</v>
      </c>
    </row>
    <row r="141" spans="2:47" hidden="1">
      <c r="B141" s="25">
        <v>2037</v>
      </c>
      <c r="C141" s="28">
        <v>10.207122565180297</v>
      </c>
      <c r="D141" s="28">
        <f t="shared" si="38"/>
        <v>0</v>
      </c>
      <c r="E141" s="28">
        <f t="shared" si="41"/>
        <v>0</v>
      </c>
      <c r="F141" s="28">
        <f t="shared" si="41"/>
        <v>0</v>
      </c>
      <c r="G141" s="28">
        <f t="shared" si="41"/>
        <v>0</v>
      </c>
      <c r="H141" s="28">
        <f t="shared" si="41"/>
        <v>0</v>
      </c>
      <c r="I141" s="28">
        <f t="shared" si="41"/>
        <v>0</v>
      </c>
      <c r="J141" s="28">
        <f t="shared" si="41"/>
        <v>0</v>
      </c>
      <c r="K141" s="28">
        <f t="shared" si="41"/>
        <v>0</v>
      </c>
      <c r="L141" s="28">
        <f t="shared" si="41"/>
        <v>0</v>
      </c>
      <c r="M141" s="28">
        <f t="shared" si="41"/>
        <v>0</v>
      </c>
      <c r="N141" s="28">
        <f t="shared" si="41"/>
        <v>0</v>
      </c>
      <c r="O141" s="28">
        <f t="shared" si="41"/>
        <v>0</v>
      </c>
      <c r="P141" s="28">
        <f t="shared" si="41"/>
        <v>0</v>
      </c>
      <c r="Q141" s="28">
        <f t="shared" si="41"/>
        <v>0</v>
      </c>
      <c r="R141" s="28">
        <f t="shared" si="41"/>
        <v>0</v>
      </c>
      <c r="S141" s="28">
        <f t="shared" si="41"/>
        <v>0</v>
      </c>
      <c r="T141" s="28">
        <f t="shared" si="41"/>
        <v>0</v>
      </c>
      <c r="U141" s="28">
        <f t="shared" si="41"/>
        <v>0</v>
      </c>
      <c r="V141" s="28">
        <f t="shared" si="41"/>
        <v>0</v>
      </c>
      <c r="W141" s="28">
        <f t="shared" si="41"/>
        <v>0</v>
      </c>
      <c r="X141" s="28">
        <f t="shared" si="41"/>
        <v>10.207122565180297</v>
      </c>
      <c r="Y141" s="28">
        <f t="shared" si="41"/>
        <v>0</v>
      </c>
      <c r="Z141" s="28">
        <f t="shared" si="41"/>
        <v>0</v>
      </c>
      <c r="AA141" s="28">
        <f t="shared" si="41"/>
        <v>0</v>
      </c>
      <c r="AB141" s="28">
        <f t="shared" si="41"/>
        <v>0</v>
      </c>
      <c r="AC141" s="28">
        <f t="shared" si="41"/>
        <v>0</v>
      </c>
      <c r="AD141" s="28">
        <f t="shared" si="41"/>
        <v>0</v>
      </c>
      <c r="AE141" s="28">
        <f t="shared" si="41"/>
        <v>0</v>
      </c>
      <c r="AF141" s="28">
        <f t="shared" si="41"/>
        <v>0</v>
      </c>
      <c r="AG141" s="28">
        <f t="shared" si="41"/>
        <v>0</v>
      </c>
      <c r="AH141" s="28">
        <f t="shared" si="41"/>
        <v>0</v>
      </c>
      <c r="AI141" s="28">
        <f t="shared" si="41"/>
        <v>0</v>
      </c>
      <c r="AJ141" s="28">
        <f t="shared" si="41"/>
        <v>0</v>
      </c>
      <c r="AK141" s="28">
        <f t="shared" si="41"/>
        <v>0</v>
      </c>
      <c r="AL141" s="28">
        <f t="shared" si="41"/>
        <v>0</v>
      </c>
      <c r="AM141" s="28">
        <f t="shared" si="41"/>
        <v>10.207122565180297</v>
      </c>
      <c r="AN141" s="28">
        <f t="shared" si="41"/>
        <v>0</v>
      </c>
      <c r="AO141" s="28">
        <f t="shared" si="41"/>
        <v>0</v>
      </c>
      <c r="AP141" s="28">
        <f t="shared" si="41"/>
        <v>0</v>
      </c>
      <c r="AQ141" s="28">
        <f t="shared" si="41"/>
        <v>0</v>
      </c>
      <c r="AR141" s="28">
        <f t="shared" si="41"/>
        <v>0</v>
      </c>
      <c r="AS141" s="28">
        <f t="shared" si="41"/>
        <v>0</v>
      </c>
      <c r="AT141" s="28">
        <f t="shared" si="41"/>
        <v>0</v>
      </c>
      <c r="AU141" s="28">
        <f t="shared" si="41"/>
        <v>0</v>
      </c>
    </row>
    <row r="142" spans="2:47" hidden="1">
      <c r="B142" s="25">
        <v>2038</v>
      </c>
      <c r="C142" s="28">
        <v>11.502804380662315</v>
      </c>
      <c r="D142" s="28">
        <f t="shared" si="38"/>
        <v>0</v>
      </c>
      <c r="E142" s="28">
        <f t="shared" si="41"/>
        <v>0</v>
      </c>
      <c r="F142" s="28">
        <f t="shared" si="41"/>
        <v>0</v>
      </c>
      <c r="G142" s="28">
        <f t="shared" si="41"/>
        <v>0</v>
      </c>
      <c r="H142" s="28">
        <f t="shared" si="41"/>
        <v>0</v>
      </c>
      <c r="I142" s="28">
        <f t="shared" si="41"/>
        <v>0</v>
      </c>
      <c r="J142" s="28">
        <f t="shared" si="41"/>
        <v>0</v>
      </c>
      <c r="K142" s="28">
        <f t="shared" si="41"/>
        <v>0</v>
      </c>
      <c r="L142" s="28">
        <f t="shared" si="41"/>
        <v>0</v>
      </c>
      <c r="M142" s="28">
        <f t="shared" si="41"/>
        <v>0</v>
      </c>
      <c r="N142" s="28">
        <f t="shared" si="41"/>
        <v>0</v>
      </c>
      <c r="O142" s="28">
        <f t="shared" si="41"/>
        <v>0</v>
      </c>
      <c r="P142" s="28">
        <f t="shared" si="41"/>
        <v>0</v>
      </c>
      <c r="Q142" s="28">
        <f t="shared" si="41"/>
        <v>0</v>
      </c>
      <c r="R142" s="28">
        <f t="shared" si="41"/>
        <v>0</v>
      </c>
      <c r="S142" s="28">
        <f t="shared" si="41"/>
        <v>0</v>
      </c>
      <c r="T142" s="28">
        <f t="shared" si="41"/>
        <v>0</v>
      </c>
      <c r="U142" s="28">
        <f t="shared" si="41"/>
        <v>0</v>
      </c>
      <c r="V142" s="28">
        <f t="shared" si="41"/>
        <v>0</v>
      </c>
      <c r="W142" s="28">
        <f t="shared" si="41"/>
        <v>0</v>
      </c>
      <c r="X142" s="28">
        <f t="shared" si="41"/>
        <v>0</v>
      </c>
      <c r="Y142" s="28">
        <f t="shared" si="41"/>
        <v>11.502804380662315</v>
      </c>
      <c r="Z142" s="28">
        <f t="shared" si="41"/>
        <v>0</v>
      </c>
      <c r="AA142" s="28">
        <f t="shared" si="41"/>
        <v>0</v>
      </c>
      <c r="AB142" s="28">
        <f t="shared" si="41"/>
        <v>0</v>
      </c>
      <c r="AC142" s="28">
        <f t="shared" si="41"/>
        <v>0</v>
      </c>
      <c r="AD142" s="28">
        <f t="shared" si="41"/>
        <v>0</v>
      </c>
      <c r="AE142" s="28">
        <f t="shared" si="41"/>
        <v>0</v>
      </c>
      <c r="AF142" s="28">
        <f t="shared" si="41"/>
        <v>0</v>
      </c>
      <c r="AG142" s="28">
        <f t="shared" si="41"/>
        <v>0</v>
      </c>
      <c r="AH142" s="28">
        <f t="shared" si="41"/>
        <v>0</v>
      </c>
      <c r="AI142" s="28">
        <f t="shared" si="41"/>
        <v>0</v>
      </c>
      <c r="AJ142" s="28">
        <f t="shared" si="41"/>
        <v>0</v>
      </c>
      <c r="AK142" s="28">
        <f t="shared" si="41"/>
        <v>0</v>
      </c>
      <c r="AL142" s="28">
        <f t="shared" si="41"/>
        <v>0</v>
      </c>
      <c r="AM142" s="28">
        <f t="shared" si="41"/>
        <v>0</v>
      </c>
      <c r="AN142" s="28">
        <f t="shared" si="41"/>
        <v>11.502804380662315</v>
      </c>
      <c r="AO142" s="28">
        <f t="shared" si="41"/>
        <v>0</v>
      </c>
      <c r="AP142" s="28">
        <f t="shared" si="41"/>
        <v>0</v>
      </c>
      <c r="AQ142" s="28">
        <f t="shared" si="41"/>
        <v>0</v>
      </c>
      <c r="AR142" s="28">
        <f t="shared" si="41"/>
        <v>0</v>
      </c>
      <c r="AS142" s="28">
        <f t="shared" si="41"/>
        <v>0</v>
      </c>
      <c r="AT142" s="28">
        <f t="shared" si="41"/>
        <v>0</v>
      </c>
      <c r="AU142" s="28">
        <f t="shared" si="41"/>
        <v>0</v>
      </c>
    </row>
    <row r="143" spans="2:47" hidden="1">
      <c r="B143" s="25">
        <v>2039</v>
      </c>
      <c r="C143" s="28">
        <v>12.318854390211028</v>
      </c>
      <c r="D143" s="28">
        <f t="shared" si="38"/>
        <v>0</v>
      </c>
      <c r="E143" s="28">
        <f t="shared" si="41"/>
        <v>0</v>
      </c>
      <c r="F143" s="28">
        <f t="shared" si="41"/>
        <v>0</v>
      </c>
      <c r="G143" s="28">
        <f t="shared" si="41"/>
        <v>0</v>
      </c>
      <c r="H143" s="28">
        <f t="shared" si="41"/>
        <v>0</v>
      </c>
      <c r="I143" s="28">
        <f t="shared" si="41"/>
        <v>0</v>
      </c>
      <c r="J143" s="28">
        <f t="shared" si="41"/>
        <v>0</v>
      </c>
      <c r="K143" s="28">
        <f t="shared" si="41"/>
        <v>0</v>
      </c>
      <c r="L143" s="28">
        <f t="shared" si="41"/>
        <v>0</v>
      </c>
      <c r="M143" s="28">
        <f t="shared" si="41"/>
        <v>0</v>
      </c>
      <c r="N143" s="28">
        <f t="shared" si="41"/>
        <v>0</v>
      </c>
      <c r="O143" s="28">
        <f t="shared" si="41"/>
        <v>0</v>
      </c>
      <c r="P143" s="28">
        <f t="shared" si="41"/>
        <v>0</v>
      </c>
      <c r="Q143" s="28">
        <f t="shared" si="41"/>
        <v>0</v>
      </c>
      <c r="R143" s="28">
        <f t="shared" si="41"/>
        <v>0</v>
      </c>
      <c r="S143" s="28">
        <f t="shared" si="41"/>
        <v>0</v>
      </c>
      <c r="T143" s="28">
        <f t="shared" si="41"/>
        <v>0</v>
      </c>
      <c r="U143" s="28">
        <f t="shared" si="41"/>
        <v>0</v>
      </c>
      <c r="V143" s="28">
        <f t="shared" si="41"/>
        <v>0</v>
      </c>
      <c r="W143" s="28">
        <f t="shared" si="41"/>
        <v>0</v>
      </c>
      <c r="X143" s="28">
        <f t="shared" si="41"/>
        <v>0</v>
      </c>
      <c r="Y143" s="28">
        <f t="shared" si="41"/>
        <v>0</v>
      </c>
      <c r="Z143" s="28">
        <f t="shared" si="41"/>
        <v>12.318854390211028</v>
      </c>
      <c r="AA143" s="28">
        <f t="shared" si="41"/>
        <v>0</v>
      </c>
      <c r="AB143" s="28">
        <f t="shared" si="41"/>
        <v>0</v>
      </c>
      <c r="AC143" s="28">
        <f t="shared" si="41"/>
        <v>0</v>
      </c>
      <c r="AD143" s="28">
        <f t="shared" si="41"/>
        <v>0</v>
      </c>
      <c r="AE143" s="28">
        <f t="shared" si="41"/>
        <v>0</v>
      </c>
      <c r="AF143" s="28">
        <f t="shared" si="41"/>
        <v>0</v>
      </c>
      <c r="AG143" s="28">
        <f t="shared" si="41"/>
        <v>0</v>
      </c>
      <c r="AH143" s="28">
        <f t="shared" si="41"/>
        <v>0</v>
      </c>
      <c r="AI143" s="28">
        <f t="shared" si="41"/>
        <v>0</v>
      </c>
      <c r="AJ143" s="28">
        <f t="shared" si="41"/>
        <v>0</v>
      </c>
      <c r="AK143" s="28">
        <f t="shared" si="41"/>
        <v>0</v>
      </c>
      <c r="AL143" s="28">
        <f t="shared" si="41"/>
        <v>0</v>
      </c>
      <c r="AM143" s="28">
        <f t="shared" si="41"/>
        <v>0</v>
      </c>
      <c r="AN143" s="28">
        <f t="shared" si="41"/>
        <v>0</v>
      </c>
      <c r="AO143" s="28">
        <f t="shared" si="41"/>
        <v>12.318854390211028</v>
      </c>
      <c r="AP143" s="28">
        <f t="shared" si="41"/>
        <v>0</v>
      </c>
      <c r="AQ143" s="28">
        <f t="shared" si="41"/>
        <v>0</v>
      </c>
      <c r="AR143" s="28">
        <f t="shared" si="41"/>
        <v>0</v>
      </c>
      <c r="AS143" s="28">
        <f t="shared" si="41"/>
        <v>0</v>
      </c>
      <c r="AT143" s="28">
        <f t="shared" si="41"/>
        <v>0</v>
      </c>
      <c r="AU143" s="28">
        <f t="shared" si="41"/>
        <v>0</v>
      </c>
    </row>
    <row r="144" spans="2:47" hidden="1">
      <c r="B144" s="25">
        <v>2040</v>
      </c>
      <c r="C144" s="28">
        <v>12.655459404770234</v>
      </c>
      <c r="D144" s="28">
        <f t="shared" si="38"/>
        <v>0</v>
      </c>
      <c r="E144" s="28">
        <f t="shared" si="41"/>
        <v>0</v>
      </c>
      <c r="F144" s="28">
        <f t="shared" si="41"/>
        <v>0</v>
      </c>
      <c r="G144" s="28">
        <f t="shared" si="41"/>
        <v>0</v>
      </c>
      <c r="H144" s="28">
        <f t="shared" si="41"/>
        <v>0</v>
      </c>
      <c r="I144" s="28">
        <f t="shared" si="41"/>
        <v>0</v>
      </c>
      <c r="J144" s="28">
        <f t="shared" si="41"/>
        <v>0</v>
      </c>
      <c r="K144" s="28">
        <f t="shared" si="41"/>
        <v>0</v>
      </c>
      <c r="L144" s="28">
        <f t="shared" si="41"/>
        <v>0</v>
      </c>
      <c r="M144" s="28">
        <f t="shared" si="41"/>
        <v>0</v>
      </c>
      <c r="N144" s="28">
        <f t="shared" si="41"/>
        <v>0</v>
      </c>
      <c r="O144" s="28">
        <f t="shared" si="41"/>
        <v>0</v>
      </c>
      <c r="P144" s="28">
        <f t="shared" si="41"/>
        <v>0</v>
      </c>
      <c r="Q144" s="28">
        <f t="shared" si="41"/>
        <v>0</v>
      </c>
      <c r="R144" s="28">
        <f t="shared" si="41"/>
        <v>0</v>
      </c>
      <c r="S144" s="28">
        <f t="shared" si="41"/>
        <v>0</v>
      </c>
      <c r="T144" s="28">
        <f t="shared" si="41"/>
        <v>0</v>
      </c>
      <c r="U144" s="28">
        <f t="shared" si="41"/>
        <v>0</v>
      </c>
      <c r="V144" s="28">
        <f t="shared" si="41"/>
        <v>0</v>
      </c>
      <c r="W144" s="28">
        <f t="shared" si="41"/>
        <v>0</v>
      </c>
      <c r="X144" s="28">
        <f t="shared" si="41"/>
        <v>0</v>
      </c>
      <c r="Y144" s="28">
        <f t="shared" si="41"/>
        <v>0</v>
      </c>
      <c r="Z144" s="28">
        <f t="shared" si="41"/>
        <v>0</v>
      </c>
      <c r="AA144" s="28">
        <f t="shared" si="41"/>
        <v>12.655459404770234</v>
      </c>
      <c r="AB144" s="28">
        <f t="shared" si="41"/>
        <v>0</v>
      </c>
      <c r="AC144" s="28">
        <f t="shared" si="41"/>
        <v>0</v>
      </c>
      <c r="AD144" s="28">
        <f t="shared" si="41"/>
        <v>0</v>
      </c>
      <c r="AE144" s="28">
        <f t="shared" si="41"/>
        <v>0</v>
      </c>
      <c r="AF144" s="28">
        <f t="shared" si="41"/>
        <v>0</v>
      </c>
      <c r="AG144" s="28">
        <f t="shared" si="41"/>
        <v>0</v>
      </c>
      <c r="AH144" s="28">
        <f t="shared" si="41"/>
        <v>0</v>
      </c>
      <c r="AI144" s="28">
        <f t="shared" si="41"/>
        <v>0</v>
      </c>
      <c r="AJ144" s="28">
        <f t="shared" si="41"/>
        <v>0</v>
      </c>
      <c r="AK144" s="28">
        <f t="shared" si="41"/>
        <v>0</v>
      </c>
      <c r="AL144" s="28">
        <f t="shared" si="41"/>
        <v>0</v>
      </c>
      <c r="AM144" s="28">
        <f t="shared" si="41"/>
        <v>0</v>
      </c>
      <c r="AN144" s="28">
        <f t="shared" si="41"/>
        <v>0</v>
      </c>
      <c r="AO144" s="28">
        <f t="shared" si="41"/>
        <v>0</v>
      </c>
      <c r="AP144" s="28">
        <f t="shared" si="41"/>
        <v>12.655459404770234</v>
      </c>
      <c r="AQ144" s="28">
        <f t="shared" si="41"/>
        <v>0</v>
      </c>
      <c r="AR144" s="28">
        <f t="shared" si="41"/>
        <v>0</v>
      </c>
      <c r="AS144" s="28">
        <f t="shared" si="41"/>
        <v>0</v>
      </c>
      <c r="AT144" s="28">
        <f t="shared" si="41"/>
        <v>0</v>
      </c>
      <c r="AU144" s="28">
        <f t="shared" si="41"/>
        <v>0</v>
      </c>
    </row>
    <row r="145" spans="2:47" hidden="1">
      <c r="B145" s="25">
        <v>2041</v>
      </c>
      <c r="C145" s="28">
        <v>13.812914807528948</v>
      </c>
      <c r="D145" s="28">
        <f t="shared" si="38"/>
        <v>0</v>
      </c>
      <c r="E145" s="28">
        <f t="shared" si="41"/>
        <v>0</v>
      </c>
      <c r="F145" s="28">
        <f t="shared" si="41"/>
        <v>0</v>
      </c>
      <c r="G145" s="28">
        <f t="shared" si="41"/>
        <v>0</v>
      </c>
      <c r="H145" s="28">
        <f t="shared" ref="E145:AU150" si="42">+IF(H$120&lt;$B145,0,IF(MOD(H$120-$B145,$D$112)=0,1,0))*$C145</f>
        <v>0</v>
      </c>
      <c r="I145" s="28">
        <f t="shared" si="42"/>
        <v>0</v>
      </c>
      <c r="J145" s="28">
        <f t="shared" si="42"/>
        <v>0</v>
      </c>
      <c r="K145" s="28">
        <f t="shared" si="42"/>
        <v>0</v>
      </c>
      <c r="L145" s="28">
        <f t="shared" si="42"/>
        <v>0</v>
      </c>
      <c r="M145" s="28">
        <f t="shared" si="42"/>
        <v>0</v>
      </c>
      <c r="N145" s="28">
        <f t="shared" si="42"/>
        <v>0</v>
      </c>
      <c r="O145" s="28">
        <f t="shared" si="42"/>
        <v>0</v>
      </c>
      <c r="P145" s="28">
        <f t="shared" si="42"/>
        <v>0</v>
      </c>
      <c r="Q145" s="28">
        <f t="shared" si="42"/>
        <v>0</v>
      </c>
      <c r="R145" s="28">
        <f t="shared" si="42"/>
        <v>0</v>
      </c>
      <c r="S145" s="28">
        <f t="shared" si="42"/>
        <v>0</v>
      </c>
      <c r="T145" s="28">
        <f t="shared" si="42"/>
        <v>0</v>
      </c>
      <c r="U145" s="28">
        <f t="shared" si="42"/>
        <v>0</v>
      </c>
      <c r="V145" s="28">
        <f t="shared" si="42"/>
        <v>0</v>
      </c>
      <c r="W145" s="28">
        <f t="shared" si="42"/>
        <v>0</v>
      </c>
      <c r="X145" s="28">
        <f t="shared" si="42"/>
        <v>0</v>
      </c>
      <c r="Y145" s="28">
        <f t="shared" si="42"/>
        <v>0</v>
      </c>
      <c r="Z145" s="28">
        <f t="shared" si="42"/>
        <v>0</v>
      </c>
      <c r="AA145" s="28">
        <f t="shared" si="42"/>
        <v>0</v>
      </c>
      <c r="AB145" s="28">
        <f t="shared" si="42"/>
        <v>13.812914807528948</v>
      </c>
      <c r="AC145" s="28">
        <f t="shared" si="42"/>
        <v>0</v>
      </c>
      <c r="AD145" s="28">
        <f t="shared" si="42"/>
        <v>0</v>
      </c>
      <c r="AE145" s="28">
        <f t="shared" si="42"/>
        <v>0</v>
      </c>
      <c r="AF145" s="28">
        <f t="shared" si="42"/>
        <v>0</v>
      </c>
      <c r="AG145" s="28">
        <f t="shared" si="42"/>
        <v>0</v>
      </c>
      <c r="AH145" s="28">
        <f t="shared" si="42"/>
        <v>0</v>
      </c>
      <c r="AI145" s="28">
        <f t="shared" si="42"/>
        <v>0</v>
      </c>
      <c r="AJ145" s="28">
        <f t="shared" si="42"/>
        <v>0</v>
      </c>
      <c r="AK145" s="28">
        <f t="shared" si="42"/>
        <v>0</v>
      </c>
      <c r="AL145" s="28">
        <f t="shared" si="42"/>
        <v>0</v>
      </c>
      <c r="AM145" s="28">
        <f t="shared" si="42"/>
        <v>0</v>
      </c>
      <c r="AN145" s="28">
        <f t="shared" si="42"/>
        <v>0</v>
      </c>
      <c r="AO145" s="28">
        <f t="shared" si="42"/>
        <v>0</v>
      </c>
      <c r="AP145" s="28">
        <f t="shared" si="42"/>
        <v>0</v>
      </c>
      <c r="AQ145" s="28">
        <f t="shared" si="42"/>
        <v>13.812914807528948</v>
      </c>
      <c r="AR145" s="28">
        <f t="shared" si="42"/>
        <v>0</v>
      </c>
      <c r="AS145" s="28">
        <f t="shared" si="42"/>
        <v>0</v>
      </c>
      <c r="AT145" s="28">
        <f t="shared" si="42"/>
        <v>0</v>
      </c>
      <c r="AU145" s="28">
        <f t="shared" si="42"/>
        <v>0</v>
      </c>
    </row>
    <row r="146" spans="2:47" hidden="1">
      <c r="B146" s="25">
        <v>2042</v>
      </c>
      <c r="C146" s="28">
        <v>14.349681866928751</v>
      </c>
      <c r="D146" s="28">
        <f t="shared" si="38"/>
        <v>0</v>
      </c>
      <c r="E146" s="28">
        <f t="shared" si="42"/>
        <v>0</v>
      </c>
      <c r="F146" s="28">
        <f t="shared" si="42"/>
        <v>0</v>
      </c>
      <c r="G146" s="28">
        <f t="shared" si="42"/>
        <v>0</v>
      </c>
      <c r="H146" s="28">
        <f t="shared" si="42"/>
        <v>0</v>
      </c>
      <c r="I146" s="28">
        <f t="shared" si="42"/>
        <v>0</v>
      </c>
      <c r="J146" s="28">
        <f t="shared" si="42"/>
        <v>0</v>
      </c>
      <c r="K146" s="28">
        <f t="shared" si="42"/>
        <v>0</v>
      </c>
      <c r="L146" s="28">
        <f t="shared" si="42"/>
        <v>0</v>
      </c>
      <c r="M146" s="28">
        <f t="shared" si="42"/>
        <v>0</v>
      </c>
      <c r="N146" s="28">
        <f t="shared" si="42"/>
        <v>0</v>
      </c>
      <c r="O146" s="28">
        <f t="shared" si="42"/>
        <v>0</v>
      </c>
      <c r="P146" s="28">
        <f t="shared" si="42"/>
        <v>0</v>
      </c>
      <c r="Q146" s="28">
        <f t="shared" si="42"/>
        <v>0</v>
      </c>
      <c r="R146" s="28">
        <f t="shared" si="42"/>
        <v>0</v>
      </c>
      <c r="S146" s="28">
        <f t="shared" si="42"/>
        <v>0</v>
      </c>
      <c r="T146" s="28">
        <f t="shared" si="42"/>
        <v>0</v>
      </c>
      <c r="U146" s="28">
        <f t="shared" si="42"/>
        <v>0</v>
      </c>
      <c r="V146" s="28">
        <f t="shared" si="42"/>
        <v>0</v>
      </c>
      <c r="W146" s="28">
        <f t="shared" si="42"/>
        <v>0</v>
      </c>
      <c r="X146" s="28">
        <f t="shared" si="42"/>
        <v>0</v>
      </c>
      <c r="Y146" s="28">
        <f t="shared" si="42"/>
        <v>0</v>
      </c>
      <c r="Z146" s="28">
        <f t="shared" si="42"/>
        <v>0</v>
      </c>
      <c r="AA146" s="28">
        <f t="shared" si="42"/>
        <v>0</v>
      </c>
      <c r="AB146" s="28">
        <f t="shared" si="42"/>
        <v>0</v>
      </c>
      <c r="AC146" s="28">
        <f t="shared" si="42"/>
        <v>14.349681866928751</v>
      </c>
      <c r="AD146" s="28">
        <f t="shared" si="42"/>
        <v>0</v>
      </c>
      <c r="AE146" s="28">
        <f t="shared" si="42"/>
        <v>0</v>
      </c>
      <c r="AF146" s="28">
        <f t="shared" si="42"/>
        <v>0</v>
      </c>
      <c r="AG146" s="28">
        <f t="shared" si="42"/>
        <v>0</v>
      </c>
      <c r="AH146" s="28">
        <f t="shared" si="42"/>
        <v>0</v>
      </c>
      <c r="AI146" s="28">
        <f t="shared" si="42"/>
        <v>0</v>
      </c>
      <c r="AJ146" s="28">
        <f t="shared" si="42"/>
        <v>0</v>
      </c>
      <c r="AK146" s="28">
        <f t="shared" si="42"/>
        <v>0</v>
      </c>
      <c r="AL146" s="28">
        <f t="shared" si="42"/>
        <v>0</v>
      </c>
      <c r="AM146" s="28">
        <f t="shared" si="42"/>
        <v>0</v>
      </c>
      <c r="AN146" s="28">
        <f t="shared" si="42"/>
        <v>0</v>
      </c>
      <c r="AO146" s="28">
        <f t="shared" si="42"/>
        <v>0</v>
      </c>
      <c r="AP146" s="28">
        <f t="shared" si="42"/>
        <v>0</v>
      </c>
      <c r="AQ146" s="28">
        <f t="shared" si="42"/>
        <v>0</v>
      </c>
      <c r="AR146" s="28">
        <f t="shared" si="42"/>
        <v>14.349681866928751</v>
      </c>
      <c r="AS146" s="28">
        <f t="shared" si="42"/>
        <v>0</v>
      </c>
      <c r="AT146" s="28">
        <f t="shared" si="42"/>
        <v>0</v>
      </c>
      <c r="AU146" s="28">
        <f t="shared" si="42"/>
        <v>0</v>
      </c>
    </row>
    <row r="147" spans="2:47" hidden="1">
      <c r="B147" s="25">
        <v>2043</v>
      </c>
      <c r="C147" s="28">
        <v>15.855931533464268</v>
      </c>
      <c r="D147" s="28">
        <f t="shared" si="38"/>
        <v>0</v>
      </c>
      <c r="E147" s="28">
        <f t="shared" si="42"/>
        <v>0</v>
      </c>
      <c r="F147" s="28">
        <f t="shared" si="42"/>
        <v>0</v>
      </c>
      <c r="G147" s="28">
        <f t="shared" si="42"/>
        <v>0</v>
      </c>
      <c r="H147" s="28">
        <f t="shared" si="42"/>
        <v>0</v>
      </c>
      <c r="I147" s="28">
        <f t="shared" si="42"/>
        <v>0</v>
      </c>
      <c r="J147" s="28">
        <f t="shared" si="42"/>
        <v>0</v>
      </c>
      <c r="K147" s="28">
        <f t="shared" si="42"/>
        <v>0</v>
      </c>
      <c r="L147" s="28">
        <f t="shared" si="42"/>
        <v>0</v>
      </c>
      <c r="M147" s="28">
        <f t="shared" si="42"/>
        <v>0</v>
      </c>
      <c r="N147" s="28">
        <f t="shared" si="42"/>
        <v>0</v>
      </c>
      <c r="O147" s="28">
        <f t="shared" si="42"/>
        <v>0</v>
      </c>
      <c r="P147" s="28">
        <f t="shared" si="42"/>
        <v>0</v>
      </c>
      <c r="Q147" s="28">
        <f t="shared" si="42"/>
        <v>0</v>
      </c>
      <c r="R147" s="28">
        <f t="shared" si="42"/>
        <v>0</v>
      </c>
      <c r="S147" s="28">
        <f t="shared" si="42"/>
        <v>0</v>
      </c>
      <c r="T147" s="28">
        <f t="shared" si="42"/>
        <v>0</v>
      </c>
      <c r="U147" s="28">
        <f t="shared" si="42"/>
        <v>0</v>
      </c>
      <c r="V147" s="28">
        <f t="shared" si="42"/>
        <v>0</v>
      </c>
      <c r="W147" s="28">
        <f t="shared" si="42"/>
        <v>0</v>
      </c>
      <c r="X147" s="28">
        <f t="shared" si="42"/>
        <v>0</v>
      </c>
      <c r="Y147" s="28">
        <f t="shared" si="42"/>
        <v>0</v>
      </c>
      <c r="Z147" s="28">
        <f t="shared" si="42"/>
        <v>0</v>
      </c>
      <c r="AA147" s="28">
        <f t="shared" si="42"/>
        <v>0</v>
      </c>
      <c r="AB147" s="28">
        <f t="shared" si="42"/>
        <v>0</v>
      </c>
      <c r="AC147" s="28">
        <f t="shared" si="42"/>
        <v>0</v>
      </c>
      <c r="AD147" s="28">
        <f t="shared" si="42"/>
        <v>15.855931533464268</v>
      </c>
      <c r="AE147" s="28">
        <f t="shared" si="42"/>
        <v>0</v>
      </c>
      <c r="AF147" s="28">
        <f t="shared" si="42"/>
        <v>0</v>
      </c>
      <c r="AG147" s="28">
        <f t="shared" si="42"/>
        <v>0</v>
      </c>
      <c r="AH147" s="28">
        <f t="shared" si="42"/>
        <v>0</v>
      </c>
      <c r="AI147" s="28">
        <f t="shared" si="42"/>
        <v>0</v>
      </c>
      <c r="AJ147" s="28">
        <f t="shared" si="42"/>
        <v>0</v>
      </c>
      <c r="AK147" s="28">
        <f t="shared" si="42"/>
        <v>0</v>
      </c>
      <c r="AL147" s="28">
        <f t="shared" si="42"/>
        <v>0</v>
      </c>
      <c r="AM147" s="28">
        <f t="shared" si="42"/>
        <v>0</v>
      </c>
      <c r="AN147" s="28">
        <f t="shared" si="42"/>
        <v>0</v>
      </c>
      <c r="AO147" s="28">
        <f t="shared" si="42"/>
        <v>0</v>
      </c>
      <c r="AP147" s="28">
        <f t="shared" si="42"/>
        <v>0</v>
      </c>
      <c r="AQ147" s="28">
        <f t="shared" si="42"/>
        <v>0</v>
      </c>
      <c r="AR147" s="28">
        <f t="shared" si="42"/>
        <v>0</v>
      </c>
      <c r="AS147" s="28">
        <f t="shared" si="42"/>
        <v>15.855931533464268</v>
      </c>
      <c r="AT147" s="28">
        <f t="shared" si="42"/>
        <v>0</v>
      </c>
      <c r="AU147" s="28">
        <f t="shared" si="42"/>
        <v>0</v>
      </c>
    </row>
    <row r="148" spans="2:47" hidden="1">
      <c r="B148" s="25">
        <v>2044</v>
      </c>
      <c r="C148" s="28">
        <v>17.074689764684479</v>
      </c>
      <c r="D148" s="28">
        <f t="shared" si="38"/>
        <v>0</v>
      </c>
      <c r="E148" s="28">
        <f t="shared" si="42"/>
        <v>0</v>
      </c>
      <c r="F148" s="28">
        <f t="shared" si="42"/>
        <v>0</v>
      </c>
      <c r="G148" s="28">
        <f t="shared" si="42"/>
        <v>0</v>
      </c>
      <c r="H148" s="28">
        <f t="shared" si="42"/>
        <v>0</v>
      </c>
      <c r="I148" s="28">
        <f t="shared" si="42"/>
        <v>0</v>
      </c>
      <c r="J148" s="28">
        <f t="shared" si="42"/>
        <v>0</v>
      </c>
      <c r="K148" s="28">
        <f t="shared" si="42"/>
        <v>0</v>
      </c>
      <c r="L148" s="28">
        <f t="shared" si="42"/>
        <v>0</v>
      </c>
      <c r="M148" s="28">
        <f t="shared" si="42"/>
        <v>0</v>
      </c>
      <c r="N148" s="28">
        <f t="shared" si="42"/>
        <v>0</v>
      </c>
      <c r="O148" s="28">
        <f t="shared" si="42"/>
        <v>0</v>
      </c>
      <c r="P148" s="28">
        <f t="shared" si="42"/>
        <v>0</v>
      </c>
      <c r="Q148" s="28">
        <f t="shared" si="42"/>
        <v>0</v>
      </c>
      <c r="R148" s="28">
        <f t="shared" si="42"/>
        <v>0</v>
      </c>
      <c r="S148" s="28">
        <f t="shared" si="42"/>
        <v>0</v>
      </c>
      <c r="T148" s="28">
        <f t="shared" si="42"/>
        <v>0</v>
      </c>
      <c r="U148" s="28">
        <f t="shared" si="42"/>
        <v>0</v>
      </c>
      <c r="V148" s="28">
        <f t="shared" si="42"/>
        <v>0</v>
      </c>
      <c r="W148" s="28">
        <f t="shared" si="42"/>
        <v>0</v>
      </c>
      <c r="X148" s="28">
        <f t="shared" si="42"/>
        <v>0</v>
      </c>
      <c r="Y148" s="28">
        <f t="shared" si="42"/>
        <v>0</v>
      </c>
      <c r="Z148" s="28">
        <f t="shared" si="42"/>
        <v>0</v>
      </c>
      <c r="AA148" s="28">
        <f t="shared" si="42"/>
        <v>0</v>
      </c>
      <c r="AB148" s="28">
        <f t="shared" si="42"/>
        <v>0</v>
      </c>
      <c r="AC148" s="28">
        <f t="shared" si="42"/>
        <v>0</v>
      </c>
      <c r="AD148" s="28">
        <f t="shared" si="42"/>
        <v>0</v>
      </c>
      <c r="AE148" s="28">
        <f t="shared" si="42"/>
        <v>17.074689764684479</v>
      </c>
      <c r="AF148" s="28">
        <f t="shared" si="42"/>
        <v>0</v>
      </c>
      <c r="AG148" s="28">
        <f t="shared" si="42"/>
        <v>0</v>
      </c>
      <c r="AH148" s="28">
        <f t="shared" si="42"/>
        <v>0</v>
      </c>
      <c r="AI148" s="28">
        <f t="shared" si="42"/>
        <v>0</v>
      </c>
      <c r="AJ148" s="28">
        <f t="shared" si="42"/>
        <v>0</v>
      </c>
      <c r="AK148" s="28">
        <f t="shared" si="42"/>
        <v>0</v>
      </c>
      <c r="AL148" s="28">
        <f t="shared" si="42"/>
        <v>0</v>
      </c>
      <c r="AM148" s="28">
        <f t="shared" si="42"/>
        <v>0</v>
      </c>
      <c r="AN148" s="28">
        <f t="shared" si="42"/>
        <v>0</v>
      </c>
      <c r="AO148" s="28">
        <f t="shared" si="42"/>
        <v>0</v>
      </c>
      <c r="AP148" s="28">
        <f t="shared" si="42"/>
        <v>0</v>
      </c>
      <c r="AQ148" s="28">
        <f t="shared" si="42"/>
        <v>0</v>
      </c>
      <c r="AR148" s="28">
        <f t="shared" si="42"/>
        <v>0</v>
      </c>
      <c r="AS148" s="28">
        <f t="shared" si="42"/>
        <v>0</v>
      </c>
      <c r="AT148" s="28">
        <f t="shared" si="42"/>
        <v>17.074689764684479</v>
      </c>
      <c r="AU148" s="28">
        <f t="shared" si="42"/>
        <v>0</v>
      </c>
    </row>
    <row r="149" spans="2:47" hidden="1">
      <c r="B149" s="25">
        <v>2045</v>
      </c>
      <c r="C149" s="28">
        <v>17.631263645704642</v>
      </c>
      <c r="D149" s="28">
        <f t="shared" si="38"/>
        <v>0</v>
      </c>
      <c r="E149" s="28">
        <f t="shared" si="42"/>
        <v>0</v>
      </c>
      <c r="F149" s="28">
        <f t="shared" si="42"/>
        <v>0</v>
      </c>
      <c r="G149" s="28">
        <f t="shared" si="42"/>
        <v>0</v>
      </c>
      <c r="H149" s="28">
        <f t="shared" si="42"/>
        <v>0</v>
      </c>
      <c r="I149" s="28">
        <f t="shared" si="42"/>
        <v>0</v>
      </c>
      <c r="J149" s="28">
        <f t="shared" si="42"/>
        <v>0</v>
      </c>
      <c r="K149" s="28">
        <f t="shared" si="42"/>
        <v>0</v>
      </c>
      <c r="L149" s="28">
        <f t="shared" si="42"/>
        <v>0</v>
      </c>
      <c r="M149" s="28">
        <f t="shared" si="42"/>
        <v>0</v>
      </c>
      <c r="N149" s="28">
        <f t="shared" si="42"/>
        <v>0</v>
      </c>
      <c r="O149" s="28">
        <f t="shared" si="42"/>
        <v>0</v>
      </c>
      <c r="P149" s="28">
        <f t="shared" si="42"/>
        <v>0</v>
      </c>
      <c r="Q149" s="28">
        <f t="shared" si="42"/>
        <v>0</v>
      </c>
      <c r="R149" s="28">
        <f t="shared" si="42"/>
        <v>0</v>
      </c>
      <c r="S149" s="28">
        <f t="shared" si="42"/>
        <v>0</v>
      </c>
      <c r="T149" s="28">
        <f t="shared" si="42"/>
        <v>0</v>
      </c>
      <c r="U149" s="28">
        <f t="shared" si="42"/>
        <v>0</v>
      </c>
      <c r="V149" s="28">
        <f t="shared" si="42"/>
        <v>0</v>
      </c>
      <c r="W149" s="28">
        <f t="shared" si="42"/>
        <v>0</v>
      </c>
      <c r="X149" s="28">
        <f t="shared" si="42"/>
        <v>0</v>
      </c>
      <c r="Y149" s="28">
        <f t="shared" si="42"/>
        <v>0</v>
      </c>
      <c r="Z149" s="28">
        <f t="shared" si="42"/>
        <v>0</v>
      </c>
      <c r="AA149" s="28">
        <f t="shared" si="42"/>
        <v>0</v>
      </c>
      <c r="AB149" s="28">
        <f t="shared" si="42"/>
        <v>0</v>
      </c>
      <c r="AC149" s="28">
        <f t="shared" si="42"/>
        <v>0</v>
      </c>
      <c r="AD149" s="28">
        <f t="shared" si="42"/>
        <v>0</v>
      </c>
      <c r="AE149" s="28">
        <f t="shared" si="42"/>
        <v>0</v>
      </c>
      <c r="AF149" s="28">
        <f t="shared" si="42"/>
        <v>17.631263645704642</v>
      </c>
      <c r="AG149" s="28">
        <f t="shared" si="42"/>
        <v>0</v>
      </c>
      <c r="AH149" s="28">
        <f t="shared" si="42"/>
        <v>0</v>
      </c>
      <c r="AI149" s="28">
        <f t="shared" si="42"/>
        <v>0</v>
      </c>
      <c r="AJ149" s="28">
        <f t="shared" si="42"/>
        <v>0</v>
      </c>
      <c r="AK149" s="28">
        <f t="shared" si="42"/>
        <v>0</v>
      </c>
      <c r="AL149" s="28">
        <f t="shared" si="42"/>
        <v>0</v>
      </c>
      <c r="AM149" s="28">
        <f t="shared" si="42"/>
        <v>0</v>
      </c>
      <c r="AN149" s="28">
        <f t="shared" si="42"/>
        <v>0</v>
      </c>
      <c r="AO149" s="28">
        <f t="shared" si="42"/>
        <v>0</v>
      </c>
      <c r="AP149" s="28">
        <f t="shared" si="42"/>
        <v>0</v>
      </c>
      <c r="AQ149" s="28">
        <f t="shared" si="42"/>
        <v>0</v>
      </c>
      <c r="AR149" s="28">
        <f t="shared" si="42"/>
        <v>0</v>
      </c>
      <c r="AS149" s="28">
        <f t="shared" si="42"/>
        <v>0</v>
      </c>
      <c r="AT149" s="28">
        <f t="shared" si="42"/>
        <v>0</v>
      </c>
      <c r="AU149" s="28">
        <f t="shared" si="42"/>
        <v>17.631263645704642</v>
      </c>
    </row>
    <row r="150" spans="2:47" hidden="1">
      <c r="B150" s="25">
        <v>2046</v>
      </c>
      <c r="C150" s="28">
        <v>19.840045837876527</v>
      </c>
      <c r="D150" s="28">
        <f t="shared" si="38"/>
        <v>0</v>
      </c>
      <c r="E150" s="28">
        <f t="shared" si="42"/>
        <v>0</v>
      </c>
      <c r="F150" s="28">
        <f t="shared" si="42"/>
        <v>0</v>
      </c>
      <c r="G150" s="28">
        <f t="shared" si="42"/>
        <v>0</v>
      </c>
      <c r="H150" s="28">
        <f t="shared" si="42"/>
        <v>0</v>
      </c>
      <c r="I150" s="28">
        <f t="shared" si="42"/>
        <v>0</v>
      </c>
      <c r="J150" s="28">
        <f t="shared" si="42"/>
        <v>0</v>
      </c>
      <c r="K150" s="28">
        <f t="shared" si="42"/>
        <v>0</v>
      </c>
      <c r="L150" s="28">
        <f t="shared" si="42"/>
        <v>0</v>
      </c>
      <c r="M150" s="28">
        <f t="shared" si="42"/>
        <v>0</v>
      </c>
      <c r="N150" s="28">
        <f t="shared" si="42"/>
        <v>0</v>
      </c>
      <c r="O150" s="28">
        <f t="shared" si="42"/>
        <v>0</v>
      </c>
      <c r="P150" s="28">
        <f t="shared" si="42"/>
        <v>0</v>
      </c>
      <c r="Q150" s="28">
        <f t="shared" si="42"/>
        <v>0</v>
      </c>
      <c r="R150" s="28">
        <f t="shared" si="42"/>
        <v>0</v>
      </c>
      <c r="S150" s="28">
        <f t="shared" si="42"/>
        <v>0</v>
      </c>
      <c r="T150" s="28">
        <f t="shared" si="42"/>
        <v>0</v>
      </c>
      <c r="U150" s="28">
        <f t="shared" si="42"/>
        <v>0</v>
      </c>
      <c r="V150" s="28">
        <f t="shared" si="42"/>
        <v>0</v>
      </c>
      <c r="W150" s="28">
        <f t="shared" si="42"/>
        <v>0</v>
      </c>
      <c r="X150" s="28">
        <f t="shared" si="42"/>
        <v>0</v>
      </c>
      <c r="Y150" s="28">
        <f t="shared" si="42"/>
        <v>0</v>
      </c>
      <c r="Z150" s="28">
        <f t="shared" si="42"/>
        <v>0</v>
      </c>
      <c r="AA150" s="28">
        <f t="shared" si="42"/>
        <v>0</v>
      </c>
      <c r="AB150" s="28">
        <f t="shared" si="42"/>
        <v>0</v>
      </c>
      <c r="AC150" s="28">
        <f t="shared" si="42"/>
        <v>0</v>
      </c>
      <c r="AD150" s="28">
        <f t="shared" si="42"/>
        <v>0</v>
      </c>
      <c r="AE150" s="28">
        <f t="shared" si="42"/>
        <v>0</v>
      </c>
      <c r="AF150" s="28">
        <f t="shared" si="42"/>
        <v>0</v>
      </c>
      <c r="AG150" s="28">
        <f t="shared" si="42"/>
        <v>19.840045837876527</v>
      </c>
      <c r="AH150" s="28">
        <f t="shared" si="42"/>
        <v>0</v>
      </c>
      <c r="AI150" s="28">
        <f t="shared" si="42"/>
        <v>0</v>
      </c>
      <c r="AJ150" s="28">
        <f t="shared" si="42"/>
        <v>0</v>
      </c>
      <c r="AK150" s="28">
        <f t="shared" si="42"/>
        <v>0</v>
      </c>
      <c r="AL150" s="28">
        <f t="shared" si="42"/>
        <v>0</v>
      </c>
      <c r="AM150" s="28">
        <f t="shared" si="42"/>
        <v>0</v>
      </c>
      <c r="AN150" s="28">
        <f t="shared" si="42"/>
        <v>0</v>
      </c>
      <c r="AO150" s="28">
        <f t="shared" si="42"/>
        <v>0</v>
      </c>
      <c r="AP150" s="28">
        <f t="shared" si="42"/>
        <v>0</v>
      </c>
      <c r="AQ150" s="28">
        <f t="shared" si="42"/>
        <v>0</v>
      </c>
      <c r="AR150" s="28">
        <f t="shared" si="42"/>
        <v>0</v>
      </c>
      <c r="AS150" s="28">
        <f t="shared" si="42"/>
        <v>0</v>
      </c>
      <c r="AT150" s="28">
        <f t="shared" si="42"/>
        <v>0</v>
      </c>
      <c r="AU150" s="28">
        <f t="shared" si="42"/>
        <v>0</v>
      </c>
    </row>
    <row r="151" spans="2:47" hidden="1">
      <c r="B151" s="25">
        <v>2047</v>
      </c>
      <c r="C151" s="28">
        <v>21.146030484611117</v>
      </c>
      <c r="D151" s="28">
        <f t="shared" si="38"/>
        <v>0</v>
      </c>
      <c r="E151" s="28">
        <f t="shared" ref="E151:AU156" si="43">+IF(E$120&lt;$B151,0,IF(MOD(E$120-$B151,$D$112)=0,1,0))*$C151</f>
        <v>0</v>
      </c>
      <c r="F151" s="28">
        <f t="shared" si="43"/>
        <v>0</v>
      </c>
      <c r="G151" s="28">
        <f t="shared" si="43"/>
        <v>0</v>
      </c>
      <c r="H151" s="28">
        <f t="shared" si="43"/>
        <v>0</v>
      </c>
      <c r="I151" s="28">
        <f t="shared" si="43"/>
        <v>0</v>
      </c>
      <c r="J151" s="28">
        <f t="shared" si="43"/>
        <v>0</v>
      </c>
      <c r="K151" s="28">
        <f t="shared" si="43"/>
        <v>0</v>
      </c>
      <c r="L151" s="28">
        <f t="shared" si="43"/>
        <v>0</v>
      </c>
      <c r="M151" s="28">
        <f t="shared" si="43"/>
        <v>0</v>
      </c>
      <c r="N151" s="28">
        <f t="shared" si="43"/>
        <v>0</v>
      </c>
      <c r="O151" s="28">
        <f t="shared" si="43"/>
        <v>0</v>
      </c>
      <c r="P151" s="28">
        <f t="shared" si="43"/>
        <v>0</v>
      </c>
      <c r="Q151" s="28">
        <f t="shared" si="43"/>
        <v>0</v>
      </c>
      <c r="R151" s="28">
        <f t="shared" si="43"/>
        <v>0</v>
      </c>
      <c r="S151" s="28">
        <f t="shared" si="43"/>
        <v>0</v>
      </c>
      <c r="T151" s="28">
        <f t="shared" si="43"/>
        <v>0</v>
      </c>
      <c r="U151" s="28">
        <f t="shared" si="43"/>
        <v>0</v>
      </c>
      <c r="V151" s="28">
        <f t="shared" si="43"/>
        <v>0</v>
      </c>
      <c r="W151" s="28">
        <f t="shared" si="43"/>
        <v>0</v>
      </c>
      <c r="X151" s="28">
        <f t="shared" si="43"/>
        <v>0</v>
      </c>
      <c r="Y151" s="28">
        <f t="shared" si="43"/>
        <v>0</v>
      </c>
      <c r="Z151" s="28">
        <f t="shared" si="43"/>
        <v>0</v>
      </c>
      <c r="AA151" s="28">
        <f t="shared" si="43"/>
        <v>0</v>
      </c>
      <c r="AB151" s="28">
        <f t="shared" si="43"/>
        <v>0</v>
      </c>
      <c r="AC151" s="28">
        <f t="shared" si="43"/>
        <v>0</v>
      </c>
      <c r="AD151" s="28">
        <f t="shared" si="43"/>
        <v>0</v>
      </c>
      <c r="AE151" s="28">
        <f t="shared" si="43"/>
        <v>0</v>
      </c>
      <c r="AF151" s="28">
        <f t="shared" si="43"/>
        <v>0</v>
      </c>
      <c r="AG151" s="28">
        <f t="shared" si="43"/>
        <v>0</v>
      </c>
      <c r="AH151" s="28">
        <f t="shared" si="43"/>
        <v>21.146030484611117</v>
      </c>
      <c r="AI151" s="28">
        <f t="shared" si="43"/>
        <v>0</v>
      </c>
      <c r="AJ151" s="28">
        <f t="shared" si="43"/>
        <v>0</v>
      </c>
      <c r="AK151" s="28">
        <f t="shared" si="43"/>
        <v>0</v>
      </c>
      <c r="AL151" s="28">
        <f t="shared" si="43"/>
        <v>0</v>
      </c>
      <c r="AM151" s="28">
        <f t="shared" si="43"/>
        <v>0</v>
      </c>
      <c r="AN151" s="28">
        <f t="shared" si="43"/>
        <v>0</v>
      </c>
      <c r="AO151" s="28">
        <f t="shared" si="43"/>
        <v>0</v>
      </c>
      <c r="AP151" s="28">
        <f t="shared" si="43"/>
        <v>0</v>
      </c>
      <c r="AQ151" s="28">
        <f t="shared" si="43"/>
        <v>0</v>
      </c>
      <c r="AR151" s="28">
        <f t="shared" si="43"/>
        <v>0</v>
      </c>
      <c r="AS151" s="28">
        <f t="shared" si="43"/>
        <v>0</v>
      </c>
      <c r="AT151" s="28">
        <f t="shared" si="43"/>
        <v>0</v>
      </c>
      <c r="AU151" s="28">
        <f t="shared" si="43"/>
        <v>0</v>
      </c>
    </row>
    <row r="152" spans="2:47" hidden="1">
      <c r="B152" s="25">
        <v>2048</v>
      </c>
      <c r="C152" s="28">
        <v>22.468151784068745</v>
      </c>
      <c r="D152" s="28">
        <f t="shared" si="38"/>
        <v>0</v>
      </c>
      <c r="E152" s="28">
        <f t="shared" si="43"/>
        <v>0</v>
      </c>
      <c r="F152" s="28">
        <f t="shared" si="43"/>
        <v>0</v>
      </c>
      <c r="G152" s="28">
        <f t="shared" si="43"/>
        <v>0</v>
      </c>
      <c r="H152" s="28">
        <f t="shared" si="43"/>
        <v>0</v>
      </c>
      <c r="I152" s="28">
        <f t="shared" si="43"/>
        <v>0</v>
      </c>
      <c r="J152" s="28">
        <f t="shared" si="43"/>
        <v>0</v>
      </c>
      <c r="K152" s="28">
        <f t="shared" si="43"/>
        <v>0</v>
      </c>
      <c r="L152" s="28">
        <f t="shared" si="43"/>
        <v>0</v>
      </c>
      <c r="M152" s="28">
        <f t="shared" si="43"/>
        <v>0</v>
      </c>
      <c r="N152" s="28">
        <f t="shared" si="43"/>
        <v>0</v>
      </c>
      <c r="O152" s="28">
        <f t="shared" si="43"/>
        <v>0</v>
      </c>
      <c r="P152" s="28">
        <f t="shared" si="43"/>
        <v>0</v>
      </c>
      <c r="Q152" s="28">
        <f t="shared" si="43"/>
        <v>0</v>
      </c>
      <c r="R152" s="28">
        <f t="shared" si="43"/>
        <v>0</v>
      </c>
      <c r="S152" s="28">
        <f t="shared" si="43"/>
        <v>0</v>
      </c>
      <c r="T152" s="28">
        <f t="shared" si="43"/>
        <v>0</v>
      </c>
      <c r="U152" s="28">
        <f t="shared" si="43"/>
        <v>0</v>
      </c>
      <c r="V152" s="28">
        <f t="shared" si="43"/>
        <v>0</v>
      </c>
      <c r="W152" s="28">
        <f t="shared" si="43"/>
        <v>0</v>
      </c>
      <c r="X152" s="28">
        <f t="shared" si="43"/>
        <v>0</v>
      </c>
      <c r="Y152" s="28">
        <f t="shared" si="43"/>
        <v>0</v>
      </c>
      <c r="Z152" s="28">
        <f t="shared" si="43"/>
        <v>0</v>
      </c>
      <c r="AA152" s="28">
        <f t="shared" si="43"/>
        <v>0</v>
      </c>
      <c r="AB152" s="28">
        <f t="shared" si="43"/>
        <v>0</v>
      </c>
      <c r="AC152" s="28">
        <f t="shared" si="43"/>
        <v>0</v>
      </c>
      <c r="AD152" s="28">
        <f t="shared" si="43"/>
        <v>0</v>
      </c>
      <c r="AE152" s="28">
        <f t="shared" si="43"/>
        <v>0</v>
      </c>
      <c r="AF152" s="28">
        <f t="shared" si="43"/>
        <v>0</v>
      </c>
      <c r="AG152" s="28">
        <f t="shared" si="43"/>
        <v>0</v>
      </c>
      <c r="AH152" s="28">
        <f t="shared" si="43"/>
        <v>0</v>
      </c>
      <c r="AI152" s="28">
        <f t="shared" si="43"/>
        <v>22.468151784068745</v>
      </c>
      <c r="AJ152" s="28">
        <f t="shared" si="43"/>
        <v>0</v>
      </c>
      <c r="AK152" s="28">
        <f t="shared" si="43"/>
        <v>0</v>
      </c>
      <c r="AL152" s="28">
        <f t="shared" si="43"/>
        <v>0</v>
      </c>
      <c r="AM152" s="28">
        <f t="shared" si="43"/>
        <v>0</v>
      </c>
      <c r="AN152" s="28">
        <f t="shared" si="43"/>
        <v>0</v>
      </c>
      <c r="AO152" s="28">
        <f t="shared" si="43"/>
        <v>0</v>
      </c>
      <c r="AP152" s="28">
        <f t="shared" si="43"/>
        <v>0</v>
      </c>
      <c r="AQ152" s="28">
        <f t="shared" si="43"/>
        <v>0</v>
      </c>
      <c r="AR152" s="28">
        <f t="shared" si="43"/>
        <v>0</v>
      </c>
      <c r="AS152" s="28">
        <f t="shared" si="43"/>
        <v>0</v>
      </c>
      <c r="AT152" s="28">
        <f t="shared" si="43"/>
        <v>0</v>
      </c>
      <c r="AU152" s="28">
        <f t="shared" si="43"/>
        <v>0</v>
      </c>
    </row>
    <row r="153" spans="2:47" hidden="1">
      <c r="B153" s="25">
        <v>2049</v>
      </c>
      <c r="C153" s="28">
        <v>22.40003613741651</v>
      </c>
      <c r="D153" s="28">
        <f t="shared" si="38"/>
        <v>0</v>
      </c>
      <c r="E153" s="28">
        <f t="shared" si="43"/>
        <v>0</v>
      </c>
      <c r="F153" s="28">
        <f t="shared" si="43"/>
        <v>0</v>
      </c>
      <c r="G153" s="28">
        <f t="shared" si="43"/>
        <v>0</v>
      </c>
      <c r="H153" s="28">
        <f t="shared" si="43"/>
        <v>0</v>
      </c>
      <c r="I153" s="28">
        <f t="shared" si="43"/>
        <v>0</v>
      </c>
      <c r="J153" s="28">
        <f t="shared" si="43"/>
        <v>0</v>
      </c>
      <c r="K153" s="28">
        <f t="shared" si="43"/>
        <v>0</v>
      </c>
      <c r="L153" s="28">
        <f t="shared" si="43"/>
        <v>0</v>
      </c>
      <c r="M153" s="28">
        <f t="shared" si="43"/>
        <v>0</v>
      </c>
      <c r="N153" s="28">
        <f t="shared" si="43"/>
        <v>0</v>
      </c>
      <c r="O153" s="28">
        <f t="shared" si="43"/>
        <v>0</v>
      </c>
      <c r="P153" s="28">
        <f t="shared" si="43"/>
        <v>0</v>
      </c>
      <c r="Q153" s="28">
        <f t="shared" si="43"/>
        <v>0</v>
      </c>
      <c r="R153" s="28">
        <f t="shared" si="43"/>
        <v>0</v>
      </c>
      <c r="S153" s="28">
        <f t="shared" si="43"/>
        <v>0</v>
      </c>
      <c r="T153" s="28">
        <f t="shared" si="43"/>
        <v>0</v>
      </c>
      <c r="U153" s="28">
        <f t="shared" si="43"/>
        <v>0</v>
      </c>
      <c r="V153" s="28">
        <f t="shared" si="43"/>
        <v>0</v>
      </c>
      <c r="W153" s="28">
        <f t="shared" si="43"/>
        <v>0</v>
      </c>
      <c r="X153" s="28">
        <f t="shared" si="43"/>
        <v>0</v>
      </c>
      <c r="Y153" s="28">
        <f t="shared" si="43"/>
        <v>0</v>
      </c>
      <c r="Z153" s="28">
        <f t="shared" si="43"/>
        <v>0</v>
      </c>
      <c r="AA153" s="28">
        <f t="shared" si="43"/>
        <v>0</v>
      </c>
      <c r="AB153" s="28">
        <f t="shared" si="43"/>
        <v>0</v>
      </c>
      <c r="AC153" s="28">
        <f t="shared" si="43"/>
        <v>0</v>
      </c>
      <c r="AD153" s="28">
        <f t="shared" si="43"/>
        <v>0</v>
      </c>
      <c r="AE153" s="28">
        <f t="shared" si="43"/>
        <v>0</v>
      </c>
      <c r="AF153" s="28">
        <f t="shared" si="43"/>
        <v>0</v>
      </c>
      <c r="AG153" s="28">
        <f t="shared" si="43"/>
        <v>0</v>
      </c>
      <c r="AH153" s="28">
        <f t="shared" si="43"/>
        <v>0</v>
      </c>
      <c r="AI153" s="28">
        <f t="shared" si="43"/>
        <v>0</v>
      </c>
      <c r="AJ153" s="28">
        <f t="shared" si="43"/>
        <v>22.40003613741651</v>
      </c>
      <c r="AK153" s="28">
        <f t="shared" si="43"/>
        <v>0</v>
      </c>
      <c r="AL153" s="28">
        <f t="shared" si="43"/>
        <v>0</v>
      </c>
      <c r="AM153" s="28">
        <f t="shared" si="43"/>
        <v>0</v>
      </c>
      <c r="AN153" s="28">
        <f t="shared" si="43"/>
        <v>0</v>
      </c>
      <c r="AO153" s="28">
        <f t="shared" si="43"/>
        <v>0</v>
      </c>
      <c r="AP153" s="28">
        <f t="shared" si="43"/>
        <v>0</v>
      </c>
      <c r="AQ153" s="28">
        <f t="shared" si="43"/>
        <v>0</v>
      </c>
      <c r="AR153" s="28">
        <f t="shared" si="43"/>
        <v>0</v>
      </c>
      <c r="AS153" s="28">
        <f t="shared" si="43"/>
        <v>0</v>
      </c>
      <c r="AT153" s="28">
        <f t="shared" si="43"/>
        <v>0</v>
      </c>
      <c r="AU153" s="28">
        <f t="shared" si="43"/>
        <v>0</v>
      </c>
    </row>
    <row r="154" spans="2:47" hidden="1">
      <c r="B154" s="25">
        <v>2050</v>
      </c>
      <c r="C154" s="28">
        <v>24.583081600915364</v>
      </c>
      <c r="D154" s="28">
        <f t="shared" si="38"/>
        <v>0</v>
      </c>
      <c r="E154" s="28">
        <f t="shared" si="43"/>
        <v>0</v>
      </c>
      <c r="F154" s="28">
        <f t="shared" si="43"/>
        <v>0</v>
      </c>
      <c r="G154" s="28">
        <f t="shared" si="43"/>
        <v>0</v>
      </c>
      <c r="H154" s="28">
        <f t="shared" si="43"/>
        <v>0</v>
      </c>
      <c r="I154" s="28">
        <f t="shared" si="43"/>
        <v>0</v>
      </c>
      <c r="J154" s="28">
        <f t="shared" si="43"/>
        <v>0</v>
      </c>
      <c r="K154" s="28">
        <f t="shared" si="43"/>
        <v>0</v>
      </c>
      <c r="L154" s="28">
        <f t="shared" si="43"/>
        <v>0</v>
      </c>
      <c r="M154" s="28">
        <f t="shared" si="43"/>
        <v>0</v>
      </c>
      <c r="N154" s="28">
        <f t="shared" si="43"/>
        <v>0</v>
      </c>
      <c r="O154" s="28">
        <f t="shared" si="43"/>
        <v>0</v>
      </c>
      <c r="P154" s="28">
        <f t="shared" si="43"/>
        <v>0</v>
      </c>
      <c r="Q154" s="28">
        <f t="shared" si="43"/>
        <v>0</v>
      </c>
      <c r="R154" s="28">
        <f t="shared" si="43"/>
        <v>0</v>
      </c>
      <c r="S154" s="28">
        <f t="shared" si="43"/>
        <v>0</v>
      </c>
      <c r="T154" s="28">
        <f t="shared" si="43"/>
        <v>0</v>
      </c>
      <c r="U154" s="28">
        <f t="shared" si="43"/>
        <v>0</v>
      </c>
      <c r="V154" s="28">
        <f t="shared" si="43"/>
        <v>0</v>
      </c>
      <c r="W154" s="28">
        <f t="shared" si="43"/>
        <v>0</v>
      </c>
      <c r="X154" s="28">
        <f t="shared" si="43"/>
        <v>0</v>
      </c>
      <c r="Y154" s="28">
        <f t="shared" si="43"/>
        <v>0</v>
      </c>
      <c r="Z154" s="28">
        <f t="shared" si="43"/>
        <v>0</v>
      </c>
      <c r="AA154" s="28">
        <f t="shared" si="43"/>
        <v>0</v>
      </c>
      <c r="AB154" s="28">
        <f t="shared" si="43"/>
        <v>0</v>
      </c>
      <c r="AC154" s="28">
        <f t="shared" si="43"/>
        <v>0</v>
      </c>
      <c r="AD154" s="28">
        <f t="shared" si="43"/>
        <v>0</v>
      </c>
      <c r="AE154" s="28">
        <f t="shared" si="43"/>
        <v>0</v>
      </c>
      <c r="AF154" s="28">
        <f t="shared" si="43"/>
        <v>0</v>
      </c>
      <c r="AG154" s="28">
        <f t="shared" si="43"/>
        <v>0</v>
      </c>
      <c r="AH154" s="28">
        <f t="shared" si="43"/>
        <v>0</v>
      </c>
      <c r="AI154" s="28">
        <f t="shared" si="43"/>
        <v>0</v>
      </c>
      <c r="AJ154" s="28">
        <f t="shared" si="43"/>
        <v>0</v>
      </c>
      <c r="AK154" s="28">
        <f t="shared" si="43"/>
        <v>24.583081600915364</v>
      </c>
      <c r="AL154" s="28">
        <f t="shared" si="43"/>
        <v>0</v>
      </c>
      <c r="AM154" s="28">
        <f t="shared" si="43"/>
        <v>0</v>
      </c>
      <c r="AN154" s="28">
        <f t="shared" si="43"/>
        <v>0</v>
      </c>
      <c r="AO154" s="28">
        <f t="shared" si="43"/>
        <v>0</v>
      </c>
      <c r="AP154" s="28">
        <f t="shared" si="43"/>
        <v>0</v>
      </c>
      <c r="AQ154" s="28">
        <f t="shared" si="43"/>
        <v>0</v>
      </c>
      <c r="AR154" s="28">
        <f t="shared" si="43"/>
        <v>0</v>
      </c>
      <c r="AS154" s="28">
        <f t="shared" si="43"/>
        <v>0</v>
      </c>
      <c r="AT154" s="28">
        <f t="shared" si="43"/>
        <v>0</v>
      </c>
      <c r="AU154" s="28">
        <f t="shared" si="43"/>
        <v>0</v>
      </c>
    </row>
    <row r="155" spans="2:47" hidden="1">
      <c r="B155" s="25">
        <v>2051</v>
      </c>
      <c r="C155" s="28">
        <v>26.55878156687471</v>
      </c>
      <c r="D155" s="28">
        <f t="shared" si="38"/>
        <v>0</v>
      </c>
      <c r="E155" s="28">
        <f t="shared" si="43"/>
        <v>0</v>
      </c>
      <c r="F155" s="28">
        <f t="shared" si="43"/>
        <v>0</v>
      </c>
      <c r="G155" s="28">
        <f t="shared" si="43"/>
        <v>0</v>
      </c>
      <c r="H155" s="28">
        <f t="shared" si="43"/>
        <v>0</v>
      </c>
      <c r="I155" s="28">
        <f t="shared" si="43"/>
        <v>0</v>
      </c>
      <c r="J155" s="28">
        <f t="shared" si="43"/>
        <v>0</v>
      </c>
      <c r="K155" s="28">
        <f t="shared" si="43"/>
        <v>0</v>
      </c>
      <c r="L155" s="28">
        <f t="shared" si="43"/>
        <v>0</v>
      </c>
      <c r="M155" s="28">
        <f t="shared" si="43"/>
        <v>0</v>
      </c>
      <c r="N155" s="28">
        <f t="shared" si="43"/>
        <v>0</v>
      </c>
      <c r="O155" s="28">
        <f t="shared" si="43"/>
        <v>0</v>
      </c>
      <c r="P155" s="28">
        <f t="shared" si="43"/>
        <v>0</v>
      </c>
      <c r="Q155" s="28">
        <f t="shared" si="43"/>
        <v>0</v>
      </c>
      <c r="R155" s="28">
        <f t="shared" si="43"/>
        <v>0</v>
      </c>
      <c r="S155" s="28">
        <f t="shared" si="43"/>
        <v>0</v>
      </c>
      <c r="T155" s="28">
        <f t="shared" si="43"/>
        <v>0</v>
      </c>
      <c r="U155" s="28">
        <f t="shared" si="43"/>
        <v>0</v>
      </c>
      <c r="V155" s="28">
        <f t="shared" si="43"/>
        <v>0</v>
      </c>
      <c r="W155" s="28">
        <f t="shared" si="43"/>
        <v>0</v>
      </c>
      <c r="X155" s="28">
        <f t="shared" si="43"/>
        <v>0</v>
      </c>
      <c r="Y155" s="28">
        <f t="shared" si="43"/>
        <v>0</v>
      </c>
      <c r="Z155" s="28">
        <f t="shared" si="43"/>
        <v>0</v>
      </c>
      <c r="AA155" s="28">
        <f t="shared" si="43"/>
        <v>0</v>
      </c>
      <c r="AB155" s="28">
        <f t="shared" si="43"/>
        <v>0</v>
      </c>
      <c r="AC155" s="28">
        <f t="shared" si="43"/>
        <v>0</v>
      </c>
      <c r="AD155" s="28">
        <f t="shared" si="43"/>
        <v>0</v>
      </c>
      <c r="AE155" s="28">
        <f t="shared" si="43"/>
        <v>0</v>
      </c>
      <c r="AF155" s="28">
        <f t="shared" si="43"/>
        <v>0</v>
      </c>
      <c r="AG155" s="28">
        <f t="shared" si="43"/>
        <v>0</v>
      </c>
      <c r="AH155" s="28">
        <f t="shared" si="43"/>
        <v>0</v>
      </c>
      <c r="AI155" s="28">
        <f t="shared" si="43"/>
        <v>0</v>
      </c>
      <c r="AJ155" s="28">
        <f t="shared" si="43"/>
        <v>0</v>
      </c>
      <c r="AK155" s="28">
        <f t="shared" si="43"/>
        <v>0</v>
      </c>
      <c r="AL155" s="28">
        <f t="shared" si="43"/>
        <v>26.55878156687471</v>
      </c>
      <c r="AM155" s="28">
        <f t="shared" si="43"/>
        <v>0</v>
      </c>
      <c r="AN155" s="28">
        <f t="shared" si="43"/>
        <v>0</v>
      </c>
      <c r="AO155" s="28">
        <f t="shared" si="43"/>
        <v>0</v>
      </c>
      <c r="AP155" s="28">
        <f t="shared" si="43"/>
        <v>0</v>
      </c>
      <c r="AQ155" s="28">
        <f t="shared" si="43"/>
        <v>0</v>
      </c>
      <c r="AR155" s="28">
        <f t="shared" si="43"/>
        <v>0</v>
      </c>
      <c r="AS155" s="28">
        <f t="shared" si="43"/>
        <v>0</v>
      </c>
      <c r="AT155" s="28">
        <f t="shared" si="43"/>
        <v>0</v>
      </c>
      <c r="AU155" s="28">
        <f t="shared" si="43"/>
        <v>0</v>
      </c>
    </row>
    <row r="156" spans="2:47" hidden="1">
      <c r="B156" s="25">
        <v>2052</v>
      </c>
      <c r="C156" s="28">
        <v>27.705993973552072</v>
      </c>
      <c r="D156" s="28">
        <f t="shared" si="38"/>
        <v>0</v>
      </c>
      <c r="E156" s="28">
        <f t="shared" si="43"/>
        <v>0</v>
      </c>
      <c r="F156" s="28">
        <f t="shared" si="43"/>
        <v>0</v>
      </c>
      <c r="G156" s="28">
        <f t="shared" si="43"/>
        <v>0</v>
      </c>
      <c r="H156" s="28">
        <f t="shared" si="43"/>
        <v>0</v>
      </c>
      <c r="I156" s="28">
        <f t="shared" si="43"/>
        <v>0</v>
      </c>
      <c r="J156" s="28">
        <f t="shared" si="43"/>
        <v>0</v>
      </c>
      <c r="K156" s="28">
        <f t="shared" si="43"/>
        <v>0</v>
      </c>
      <c r="L156" s="28">
        <f t="shared" si="43"/>
        <v>0</v>
      </c>
      <c r="M156" s="28">
        <f t="shared" si="43"/>
        <v>0</v>
      </c>
      <c r="N156" s="28">
        <f t="shared" si="43"/>
        <v>0</v>
      </c>
      <c r="O156" s="28">
        <f t="shared" si="43"/>
        <v>0</v>
      </c>
      <c r="P156" s="28">
        <f t="shared" si="43"/>
        <v>0</v>
      </c>
      <c r="Q156" s="28">
        <f t="shared" si="43"/>
        <v>0</v>
      </c>
      <c r="R156" s="28">
        <f t="shared" si="43"/>
        <v>0</v>
      </c>
      <c r="S156" s="28">
        <f t="shared" si="43"/>
        <v>0</v>
      </c>
      <c r="T156" s="28">
        <f t="shared" si="43"/>
        <v>0</v>
      </c>
      <c r="U156" s="28">
        <f t="shared" si="43"/>
        <v>0</v>
      </c>
      <c r="V156" s="28">
        <f t="shared" si="43"/>
        <v>0</v>
      </c>
      <c r="W156" s="28">
        <f t="shared" si="43"/>
        <v>0</v>
      </c>
      <c r="X156" s="28">
        <f t="shared" si="43"/>
        <v>0</v>
      </c>
      <c r="Y156" s="28">
        <f t="shared" si="43"/>
        <v>0</v>
      </c>
      <c r="Z156" s="28">
        <f t="shared" si="43"/>
        <v>0</v>
      </c>
      <c r="AA156" s="28">
        <f t="shared" si="43"/>
        <v>0</v>
      </c>
      <c r="AB156" s="28">
        <f t="shared" si="43"/>
        <v>0</v>
      </c>
      <c r="AC156" s="28">
        <f t="shared" si="43"/>
        <v>0</v>
      </c>
      <c r="AD156" s="28">
        <f t="shared" si="43"/>
        <v>0</v>
      </c>
      <c r="AE156" s="28">
        <f t="shared" si="43"/>
        <v>0</v>
      </c>
      <c r="AF156" s="28">
        <f t="shared" si="43"/>
        <v>0</v>
      </c>
      <c r="AG156" s="28">
        <f t="shared" si="43"/>
        <v>0</v>
      </c>
      <c r="AH156" s="28">
        <f t="shared" si="43"/>
        <v>0</v>
      </c>
      <c r="AI156" s="28">
        <f t="shared" si="43"/>
        <v>0</v>
      </c>
      <c r="AJ156" s="28">
        <f t="shared" si="43"/>
        <v>0</v>
      </c>
      <c r="AK156" s="28">
        <f t="shared" si="43"/>
        <v>0</v>
      </c>
      <c r="AL156" s="28">
        <f t="shared" si="43"/>
        <v>0</v>
      </c>
      <c r="AM156" s="28">
        <f t="shared" si="43"/>
        <v>27.705993973552072</v>
      </c>
      <c r="AN156" s="28">
        <f t="shared" si="43"/>
        <v>0</v>
      </c>
      <c r="AO156" s="28">
        <f t="shared" si="43"/>
        <v>0</v>
      </c>
      <c r="AP156" s="28">
        <f t="shared" si="43"/>
        <v>0</v>
      </c>
      <c r="AQ156" s="28">
        <f t="shared" si="43"/>
        <v>0</v>
      </c>
      <c r="AR156" s="28">
        <f t="shared" si="43"/>
        <v>0</v>
      </c>
      <c r="AS156" s="28">
        <f t="shared" ref="E156:AU162" si="44">+IF(AS$120&lt;$B156,0,IF(MOD(AS$120-$B156,$D$112)=0,1,0))*$C156</f>
        <v>0</v>
      </c>
      <c r="AT156" s="28">
        <f t="shared" si="44"/>
        <v>0</v>
      </c>
      <c r="AU156" s="28">
        <f t="shared" si="44"/>
        <v>0</v>
      </c>
    </row>
    <row r="157" spans="2:47" hidden="1">
      <c r="B157" s="25">
        <v>2053</v>
      </c>
      <c r="C157" s="28">
        <v>29.931319561507841</v>
      </c>
      <c r="D157" s="28">
        <f t="shared" si="38"/>
        <v>0</v>
      </c>
      <c r="E157" s="28">
        <f t="shared" si="44"/>
        <v>0</v>
      </c>
      <c r="F157" s="28">
        <f t="shared" si="44"/>
        <v>0</v>
      </c>
      <c r="G157" s="28">
        <f t="shared" si="44"/>
        <v>0</v>
      </c>
      <c r="H157" s="28">
        <f t="shared" si="44"/>
        <v>0</v>
      </c>
      <c r="I157" s="28">
        <f t="shared" si="44"/>
        <v>0</v>
      </c>
      <c r="J157" s="28">
        <f t="shared" si="44"/>
        <v>0</v>
      </c>
      <c r="K157" s="28">
        <f t="shared" si="44"/>
        <v>0</v>
      </c>
      <c r="L157" s="28">
        <f t="shared" si="44"/>
        <v>0</v>
      </c>
      <c r="M157" s="28">
        <f t="shared" si="44"/>
        <v>0</v>
      </c>
      <c r="N157" s="28">
        <f t="shared" si="44"/>
        <v>0</v>
      </c>
      <c r="O157" s="28">
        <f t="shared" si="44"/>
        <v>0</v>
      </c>
      <c r="P157" s="28">
        <f t="shared" si="44"/>
        <v>0</v>
      </c>
      <c r="Q157" s="28">
        <f t="shared" si="44"/>
        <v>0</v>
      </c>
      <c r="R157" s="28">
        <f t="shared" si="44"/>
        <v>0</v>
      </c>
      <c r="S157" s="28">
        <f t="shared" si="44"/>
        <v>0</v>
      </c>
      <c r="T157" s="28">
        <f t="shared" si="44"/>
        <v>0</v>
      </c>
      <c r="U157" s="28">
        <f t="shared" si="44"/>
        <v>0</v>
      </c>
      <c r="V157" s="28">
        <f t="shared" si="44"/>
        <v>0</v>
      </c>
      <c r="W157" s="28">
        <f t="shared" si="44"/>
        <v>0</v>
      </c>
      <c r="X157" s="28">
        <f t="shared" si="44"/>
        <v>0</v>
      </c>
      <c r="Y157" s="28">
        <f t="shared" si="44"/>
        <v>0</v>
      </c>
      <c r="Z157" s="28">
        <f t="shared" si="44"/>
        <v>0</v>
      </c>
      <c r="AA157" s="28">
        <f t="shared" si="44"/>
        <v>0</v>
      </c>
      <c r="AB157" s="28">
        <f t="shared" si="44"/>
        <v>0</v>
      </c>
      <c r="AC157" s="28">
        <f t="shared" si="44"/>
        <v>0</v>
      </c>
      <c r="AD157" s="28">
        <f t="shared" si="44"/>
        <v>0</v>
      </c>
      <c r="AE157" s="28">
        <f t="shared" si="44"/>
        <v>0</v>
      </c>
      <c r="AF157" s="28">
        <f t="shared" si="44"/>
        <v>0</v>
      </c>
      <c r="AG157" s="28">
        <f t="shared" si="44"/>
        <v>0</v>
      </c>
      <c r="AH157" s="28">
        <f t="shared" si="44"/>
        <v>0</v>
      </c>
      <c r="AI157" s="28">
        <f t="shared" si="44"/>
        <v>0</v>
      </c>
      <c r="AJ157" s="28">
        <f t="shared" si="44"/>
        <v>0</v>
      </c>
      <c r="AK157" s="28">
        <f t="shared" si="44"/>
        <v>0</v>
      </c>
      <c r="AL157" s="28">
        <f t="shared" si="44"/>
        <v>0</v>
      </c>
      <c r="AM157" s="28">
        <f t="shared" si="44"/>
        <v>0</v>
      </c>
      <c r="AN157" s="28">
        <f t="shared" si="44"/>
        <v>29.931319561507841</v>
      </c>
      <c r="AO157" s="28">
        <f t="shared" si="44"/>
        <v>0</v>
      </c>
      <c r="AP157" s="28">
        <f t="shared" si="44"/>
        <v>0</v>
      </c>
      <c r="AQ157" s="28">
        <f t="shared" si="44"/>
        <v>0</v>
      </c>
      <c r="AR157" s="28">
        <f t="shared" si="44"/>
        <v>0</v>
      </c>
      <c r="AS157" s="28">
        <f t="shared" si="44"/>
        <v>0</v>
      </c>
      <c r="AT157" s="28">
        <f t="shared" si="44"/>
        <v>0</v>
      </c>
      <c r="AU157" s="28">
        <f t="shared" si="44"/>
        <v>0</v>
      </c>
    </row>
    <row r="158" spans="2:47" hidden="1">
      <c r="B158" s="25">
        <v>2054</v>
      </c>
      <c r="C158" s="28">
        <v>28.991466122327736</v>
      </c>
      <c r="D158" s="28">
        <f t="shared" si="38"/>
        <v>0</v>
      </c>
      <c r="E158" s="28">
        <f t="shared" si="44"/>
        <v>0</v>
      </c>
      <c r="F158" s="28">
        <f t="shared" si="44"/>
        <v>0</v>
      </c>
      <c r="G158" s="28">
        <f t="shared" si="44"/>
        <v>0</v>
      </c>
      <c r="H158" s="28">
        <f t="shared" si="44"/>
        <v>0</v>
      </c>
      <c r="I158" s="28">
        <f t="shared" si="44"/>
        <v>0</v>
      </c>
      <c r="J158" s="28">
        <f t="shared" si="44"/>
        <v>0</v>
      </c>
      <c r="K158" s="28">
        <f t="shared" si="44"/>
        <v>0</v>
      </c>
      <c r="L158" s="28">
        <f t="shared" si="44"/>
        <v>0</v>
      </c>
      <c r="M158" s="28">
        <f t="shared" si="44"/>
        <v>0</v>
      </c>
      <c r="N158" s="28">
        <f t="shared" si="44"/>
        <v>0</v>
      </c>
      <c r="O158" s="28">
        <f t="shared" si="44"/>
        <v>0</v>
      </c>
      <c r="P158" s="28">
        <f t="shared" si="44"/>
        <v>0</v>
      </c>
      <c r="Q158" s="28">
        <f t="shared" si="44"/>
        <v>0</v>
      </c>
      <c r="R158" s="28">
        <f t="shared" si="44"/>
        <v>0</v>
      </c>
      <c r="S158" s="28">
        <f t="shared" si="44"/>
        <v>0</v>
      </c>
      <c r="T158" s="28">
        <f t="shared" si="44"/>
        <v>0</v>
      </c>
      <c r="U158" s="28">
        <f t="shared" si="44"/>
        <v>0</v>
      </c>
      <c r="V158" s="28">
        <f t="shared" si="44"/>
        <v>0</v>
      </c>
      <c r="W158" s="28">
        <f t="shared" si="44"/>
        <v>0</v>
      </c>
      <c r="X158" s="28">
        <f t="shared" si="44"/>
        <v>0</v>
      </c>
      <c r="Y158" s="28">
        <f t="shared" si="44"/>
        <v>0</v>
      </c>
      <c r="Z158" s="28">
        <f t="shared" si="44"/>
        <v>0</v>
      </c>
      <c r="AA158" s="28">
        <f t="shared" si="44"/>
        <v>0</v>
      </c>
      <c r="AB158" s="28">
        <f t="shared" si="44"/>
        <v>0</v>
      </c>
      <c r="AC158" s="28">
        <f t="shared" si="44"/>
        <v>0</v>
      </c>
      <c r="AD158" s="28">
        <f t="shared" si="44"/>
        <v>0</v>
      </c>
      <c r="AE158" s="28">
        <f t="shared" si="44"/>
        <v>0</v>
      </c>
      <c r="AF158" s="28">
        <f t="shared" si="44"/>
        <v>0</v>
      </c>
      <c r="AG158" s="28">
        <f t="shared" si="44"/>
        <v>0</v>
      </c>
      <c r="AH158" s="28">
        <f t="shared" si="44"/>
        <v>0</v>
      </c>
      <c r="AI158" s="28">
        <f t="shared" si="44"/>
        <v>0</v>
      </c>
      <c r="AJ158" s="28">
        <f t="shared" si="44"/>
        <v>0</v>
      </c>
      <c r="AK158" s="28">
        <f t="shared" si="44"/>
        <v>0</v>
      </c>
      <c r="AL158" s="28">
        <f t="shared" si="44"/>
        <v>0</v>
      </c>
      <c r="AM158" s="28">
        <f t="shared" si="44"/>
        <v>0</v>
      </c>
      <c r="AN158" s="28">
        <f t="shared" si="44"/>
        <v>0</v>
      </c>
      <c r="AO158" s="28">
        <f t="shared" si="44"/>
        <v>28.991466122327736</v>
      </c>
      <c r="AP158" s="28">
        <f t="shared" si="44"/>
        <v>0</v>
      </c>
      <c r="AQ158" s="28">
        <f t="shared" si="44"/>
        <v>0</v>
      </c>
      <c r="AR158" s="28">
        <f t="shared" si="44"/>
        <v>0</v>
      </c>
      <c r="AS158" s="28">
        <f t="shared" si="44"/>
        <v>0</v>
      </c>
      <c r="AT158" s="28">
        <f t="shared" si="44"/>
        <v>0</v>
      </c>
      <c r="AU158" s="28">
        <f t="shared" si="44"/>
        <v>0</v>
      </c>
    </row>
    <row r="159" spans="2:47" hidden="1">
      <c r="B159" s="25">
        <v>2055</v>
      </c>
      <c r="C159" s="28">
        <v>33.069179971021782</v>
      </c>
      <c r="D159" s="28">
        <f t="shared" si="38"/>
        <v>0</v>
      </c>
      <c r="E159" s="28">
        <f t="shared" si="44"/>
        <v>0</v>
      </c>
      <c r="F159" s="28">
        <f t="shared" si="44"/>
        <v>0</v>
      </c>
      <c r="G159" s="28">
        <f t="shared" si="44"/>
        <v>0</v>
      </c>
      <c r="H159" s="28">
        <f t="shared" si="44"/>
        <v>0</v>
      </c>
      <c r="I159" s="28">
        <f t="shared" si="44"/>
        <v>0</v>
      </c>
      <c r="J159" s="28">
        <f t="shared" si="44"/>
        <v>0</v>
      </c>
      <c r="K159" s="28">
        <f t="shared" si="44"/>
        <v>0</v>
      </c>
      <c r="L159" s="28">
        <f t="shared" si="44"/>
        <v>0</v>
      </c>
      <c r="M159" s="28">
        <f t="shared" si="44"/>
        <v>0</v>
      </c>
      <c r="N159" s="28">
        <f t="shared" si="44"/>
        <v>0</v>
      </c>
      <c r="O159" s="28">
        <f t="shared" si="44"/>
        <v>0</v>
      </c>
      <c r="P159" s="28">
        <f t="shared" si="44"/>
        <v>0</v>
      </c>
      <c r="Q159" s="28">
        <f t="shared" si="44"/>
        <v>0</v>
      </c>
      <c r="R159" s="28">
        <f t="shared" si="44"/>
        <v>0</v>
      </c>
      <c r="S159" s="28">
        <f t="shared" si="44"/>
        <v>0</v>
      </c>
      <c r="T159" s="28">
        <f t="shared" si="44"/>
        <v>0</v>
      </c>
      <c r="U159" s="28">
        <f t="shared" si="44"/>
        <v>0</v>
      </c>
      <c r="V159" s="28">
        <f t="shared" si="44"/>
        <v>0</v>
      </c>
      <c r="W159" s="28">
        <f t="shared" si="44"/>
        <v>0</v>
      </c>
      <c r="X159" s="28">
        <f t="shared" si="44"/>
        <v>0</v>
      </c>
      <c r="Y159" s="28">
        <f t="shared" si="44"/>
        <v>0</v>
      </c>
      <c r="Z159" s="28">
        <f t="shared" si="44"/>
        <v>0</v>
      </c>
      <c r="AA159" s="28">
        <f t="shared" si="44"/>
        <v>0</v>
      </c>
      <c r="AB159" s="28">
        <f t="shared" si="44"/>
        <v>0</v>
      </c>
      <c r="AC159" s="28">
        <f t="shared" si="44"/>
        <v>0</v>
      </c>
      <c r="AD159" s="28">
        <f t="shared" si="44"/>
        <v>0</v>
      </c>
      <c r="AE159" s="28">
        <f t="shared" si="44"/>
        <v>0</v>
      </c>
      <c r="AF159" s="28">
        <f t="shared" si="44"/>
        <v>0</v>
      </c>
      <c r="AG159" s="28">
        <f t="shared" si="44"/>
        <v>0</v>
      </c>
      <c r="AH159" s="28">
        <f t="shared" si="44"/>
        <v>0</v>
      </c>
      <c r="AI159" s="28">
        <f t="shared" si="44"/>
        <v>0</v>
      </c>
      <c r="AJ159" s="28">
        <f t="shared" si="44"/>
        <v>0</v>
      </c>
      <c r="AK159" s="28">
        <f t="shared" si="44"/>
        <v>0</v>
      </c>
      <c r="AL159" s="28">
        <f t="shared" si="44"/>
        <v>0</v>
      </c>
      <c r="AM159" s="28">
        <f t="shared" si="44"/>
        <v>0</v>
      </c>
      <c r="AN159" s="28">
        <f t="shared" si="44"/>
        <v>0</v>
      </c>
      <c r="AO159" s="28">
        <f t="shared" si="44"/>
        <v>0</v>
      </c>
      <c r="AP159" s="28">
        <f t="shared" si="44"/>
        <v>33.069179971021782</v>
      </c>
      <c r="AQ159" s="28">
        <f t="shared" si="44"/>
        <v>0</v>
      </c>
      <c r="AR159" s="28">
        <f t="shared" si="44"/>
        <v>0</v>
      </c>
      <c r="AS159" s="28">
        <f t="shared" si="44"/>
        <v>0</v>
      </c>
      <c r="AT159" s="28">
        <f t="shared" si="44"/>
        <v>0</v>
      </c>
      <c r="AU159" s="28">
        <f t="shared" si="44"/>
        <v>0</v>
      </c>
    </row>
    <row r="160" spans="2:47" hidden="1">
      <c r="B160" s="25">
        <v>2056</v>
      </c>
      <c r="C160" s="28">
        <v>30.55212255808808</v>
      </c>
      <c r="D160" s="28">
        <f t="shared" si="38"/>
        <v>0</v>
      </c>
      <c r="E160" s="28">
        <f t="shared" si="44"/>
        <v>0</v>
      </c>
      <c r="F160" s="28">
        <f t="shared" si="44"/>
        <v>0</v>
      </c>
      <c r="G160" s="28">
        <f t="shared" si="44"/>
        <v>0</v>
      </c>
      <c r="H160" s="28">
        <f t="shared" si="44"/>
        <v>0</v>
      </c>
      <c r="I160" s="28">
        <f t="shared" si="44"/>
        <v>0</v>
      </c>
      <c r="J160" s="28">
        <f t="shared" si="44"/>
        <v>0</v>
      </c>
      <c r="K160" s="28">
        <f t="shared" si="44"/>
        <v>0</v>
      </c>
      <c r="L160" s="28">
        <f t="shared" si="44"/>
        <v>0</v>
      </c>
      <c r="M160" s="28">
        <f t="shared" si="44"/>
        <v>0</v>
      </c>
      <c r="N160" s="28">
        <f t="shared" si="44"/>
        <v>0</v>
      </c>
      <c r="O160" s="28">
        <f t="shared" si="44"/>
        <v>0</v>
      </c>
      <c r="P160" s="28">
        <f t="shared" si="44"/>
        <v>0</v>
      </c>
      <c r="Q160" s="28">
        <f t="shared" si="44"/>
        <v>0</v>
      </c>
      <c r="R160" s="28">
        <f t="shared" si="44"/>
        <v>0</v>
      </c>
      <c r="S160" s="28">
        <f t="shared" si="44"/>
        <v>0</v>
      </c>
      <c r="T160" s="28">
        <f t="shared" si="44"/>
        <v>0</v>
      </c>
      <c r="U160" s="28">
        <f t="shared" si="44"/>
        <v>0</v>
      </c>
      <c r="V160" s="28">
        <f t="shared" si="44"/>
        <v>0</v>
      </c>
      <c r="W160" s="28">
        <f t="shared" si="44"/>
        <v>0</v>
      </c>
      <c r="X160" s="28">
        <f t="shared" si="44"/>
        <v>0</v>
      </c>
      <c r="Y160" s="28">
        <f t="shared" si="44"/>
        <v>0</v>
      </c>
      <c r="Z160" s="28">
        <f t="shared" si="44"/>
        <v>0</v>
      </c>
      <c r="AA160" s="28">
        <f t="shared" si="44"/>
        <v>0</v>
      </c>
      <c r="AB160" s="28">
        <f t="shared" si="44"/>
        <v>0</v>
      </c>
      <c r="AC160" s="28">
        <f t="shared" si="44"/>
        <v>0</v>
      </c>
      <c r="AD160" s="28">
        <f t="shared" si="44"/>
        <v>0</v>
      </c>
      <c r="AE160" s="28">
        <f t="shared" si="44"/>
        <v>0</v>
      </c>
      <c r="AF160" s="28">
        <f t="shared" si="44"/>
        <v>0</v>
      </c>
      <c r="AG160" s="28">
        <f t="shared" si="44"/>
        <v>0</v>
      </c>
      <c r="AH160" s="28">
        <f t="shared" si="44"/>
        <v>0</v>
      </c>
      <c r="AI160" s="28">
        <f t="shared" si="44"/>
        <v>0</v>
      </c>
      <c r="AJ160" s="28">
        <f t="shared" si="44"/>
        <v>0</v>
      </c>
      <c r="AK160" s="28">
        <f t="shared" si="44"/>
        <v>0</v>
      </c>
      <c r="AL160" s="28">
        <f t="shared" si="44"/>
        <v>0</v>
      </c>
      <c r="AM160" s="28">
        <f t="shared" si="44"/>
        <v>0</v>
      </c>
      <c r="AN160" s="28">
        <f t="shared" si="44"/>
        <v>0</v>
      </c>
      <c r="AO160" s="28">
        <f t="shared" si="44"/>
        <v>0</v>
      </c>
      <c r="AP160" s="28">
        <f t="shared" si="44"/>
        <v>0</v>
      </c>
      <c r="AQ160" s="28">
        <f t="shared" si="44"/>
        <v>30.55212255808808</v>
      </c>
      <c r="AR160" s="28">
        <f t="shared" si="44"/>
        <v>0</v>
      </c>
      <c r="AS160" s="28">
        <f t="shared" si="44"/>
        <v>0</v>
      </c>
      <c r="AT160" s="28">
        <f t="shared" si="44"/>
        <v>0</v>
      </c>
      <c r="AU160" s="28">
        <f t="shared" si="44"/>
        <v>0</v>
      </c>
    </row>
    <row r="161" spans="2:47" hidden="1">
      <c r="B161" s="25">
        <v>2057</v>
      </c>
      <c r="C161" s="28">
        <v>40.860288007295367</v>
      </c>
      <c r="D161" s="28">
        <f t="shared" si="38"/>
        <v>0</v>
      </c>
      <c r="E161" s="28">
        <f t="shared" si="44"/>
        <v>0</v>
      </c>
      <c r="F161" s="28">
        <f t="shared" si="44"/>
        <v>0</v>
      </c>
      <c r="G161" s="28">
        <f t="shared" si="44"/>
        <v>0</v>
      </c>
      <c r="H161" s="28">
        <f t="shared" si="44"/>
        <v>0</v>
      </c>
      <c r="I161" s="28">
        <f t="shared" si="44"/>
        <v>0</v>
      </c>
      <c r="J161" s="28">
        <f t="shared" si="44"/>
        <v>0</v>
      </c>
      <c r="K161" s="28">
        <f t="shared" si="44"/>
        <v>0</v>
      </c>
      <c r="L161" s="28">
        <f t="shared" si="44"/>
        <v>0</v>
      </c>
      <c r="M161" s="28">
        <f t="shared" si="44"/>
        <v>0</v>
      </c>
      <c r="N161" s="28">
        <f t="shared" si="44"/>
        <v>0</v>
      </c>
      <c r="O161" s="28">
        <f t="shared" si="44"/>
        <v>0</v>
      </c>
      <c r="P161" s="28">
        <f t="shared" si="44"/>
        <v>0</v>
      </c>
      <c r="Q161" s="28">
        <f t="shared" si="44"/>
        <v>0</v>
      </c>
      <c r="R161" s="28">
        <f t="shared" si="44"/>
        <v>0</v>
      </c>
      <c r="S161" s="28">
        <f t="shared" si="44"/>
        <v>0</v>
      </c>
      <c r="T161" s="28">
        <f t="shared" si="44"/>
        <v>0</v>
      </c>
      <c r="U161" s="28">
        <f t="shared" si="44"/>
        <v>0</v>
      </c>
      <c r="V161" s="28">
        <f t="shared" si="44"/>
        <v>0</v>
      </c>
      <c r="W161" s="28">
        <f t="shared" si="44"/>
        <v>0</v>
      </c>
      <c r="X161" s="28">
        <f t="shared" si="44"/>
        <v>0</v>
      </c>
      <c r="Y161" s="28">
        <f t="shared" si="44"/>
        <v>0</v>
      </c>
      <c r="Z161" s="28">
        <f t="shared" si="44"/>
        <v>0</v>
      </c>
      <c r="AA161" s="28">
        <f t="shared" si="44"/>
        <v>0</v>
      </c>
      <c r="AB161" s="28">
        <f t="shared" si="44"/>
        <v>0</v>
      </c>
      <c r="AC161" s="28">
        <f t="shared" si="44"/>
        <v>0</v>
      </c>
      <c r="AD161" s="28">
        <f t="shared" si="44"/>
        <v>0</v>
      </c>
      <c r="AE161" s="28">
        <f t="shared" si="44"/>
        <v>0</v>
      </c>
      <c r="AF161" s="28">
        <f t="shared" si="44"/>
        <v>0</v>
      </c>
      <c r="AG161" s="28">
        <f t="shared" si="44"/>
        <v>0</v>
      </c>
      <c r="AH161" s="28">
        <f t="shared" si="44"/>
        <v>0</v>
      </c>
      <c r="AI161" s="28">
        <f t="shared" si="44"/>
        <v>0</v>
      </c>
      <c r="AJ161" s="28">
        <f t="shared" si="44"/>
        <v>0</v>
      </c>
      <c r="AK161" s="28">
        <f t="shared" si="44"/>
        <v>0</v>
      </c>
      <c r="AL161" s="28">
        <f t="shared" si="44"/>
        <v>0</v>
      </c>
      <c r="AM161" s="28">
        <f t="shared" si="44"/>
        <v>0</v>
      </c>
      <c r="AN161" s="28">
        <f t="shared" si="44"/>
        <v>0</v>
      </c>
      <c r="AO161" s="28">
        <f t="shared" si="44"/>
        <v>0</v>
      </c>
      <c r="AP161" s="28">
        <f t="shared" si="44"/>
        <v>0</v>
      </c>
      <c r="AQ161" s="28">
        <f t="shared" si="44"/>
        <v>0</v>
      </c>
      <c r="AR161" s="28">
        <f t="shared" si="44"/>
        <v>40.860288007295367</v>
      </c>
      <c r="AS161" s="28">
        <f t="shared" si="44"/>
        <v>0</v>
      </c>
      <c r="AT161" s="28">
        <f t="shared" si="44"/>
        <v>0</v>
      </c>
      <c r="AU161" s="28">
        <f t="shared" si="44"/>
        <v>0</v>
      </c>
    </row>
    <row r="162" spans="2:47" hidden="1">
      <c r="B162" s="25">
        <v>2058</v>
      </c>
      <c r="C162" s="28">
        <v>38.480115074802647</v>
      </c>
      <c r="D162" s="28">
        <f t="shared" si="38"/>
        <v>0</v>
      </c>
      <c r="E162" s="28">
        <f t="shared" si="44"/>
        <v>0</v>
      </c>
      <c r="F162" s="28">
        <f t="shared" si="44"/>
        <v>0</v>
      </c>
      <c r="G162" s="28">
        <f t="shared" si="44"/>
        <v>0</v>
      </c>
      <c r="H162" s="28">
        <f t="shared" si="44"/>
        <v>0</v>
      </c>
      <c r="I162" s="28">
        <f t="shared" si="44"/>
        <v>0</v>
      </c>
      <c r="J162" s="28">
        <f t="shared" si="44"/>
        <v>0</v>
      </c>
      <c r="K162" s="28">
        <f t="shared" si="44"/>
        <v>0</v>
      </c>
      <c r="L162" s="28">
        <f t="shared" si="44"/>
        <v>0</v>
      </c>
      <c r="M162" s="28">
        <f t="shared" si="44"/>
        <v>0</v>
      </c>
      <c r="N162" s="28">
        <f t="shared" si="44"/>
        <v>0</v>
      </c>
      <c r="O162" s="28">
        <f t="shared" si="44"/>
        <v>0</v>
      </c>
      <c r="P162" s="28">
        <f t="shared" si="44"/>
        <v>0</v>
      </c>
      <c r="Q162" s="28">
        <f t="shared" si="44"/>
        <v>0</v>
      </c>
      <c r="R162" s="28">
        <f t="shared" si="44"/>
        <v>0</v>
      </c>
      <c r="S162" s="28">
        <f t="shared" si="44"/>
        <v>0</v>
      </c>
      <c r="T162" s="28">
        <f t="shared" si="44"/>
        <v>0</v>
      </c>
      <c r="U162" s="28">
        <f t="shared" si="44"/>
        <v>0</v>
      </c>
      <c r="V162" s="28">
        <f t="shared" si="44"/>
        <v>0</v>
      </c>
      <c r="W162" s="28">
        <f t="shared" si="44"/>
        <v>0</v>
      </c>
      <c r="X162" s="28">
        <f t="shared" si="44"/>
        <v>0</v>
      </c>
      <c r="Y162" s="28">
        <f t="shared" si="44"/>
        <v>0</v>
      </c>
      <c r="Z162" s="28">
        <f t="shared" si="44"/>
        <v>0</v>
      </c>
      <c r="AA162" s="28">
        <f t="shared" si="44"/>
        <v>0</v>
      </c>
      <c r="AB162" s="28">
        <f t="shared" si="44"/>
        <v>0</v>
      </c>
      <c r="AC162" s="28">
        <f t="shared" si="44"/>
        <v>0</v>
      </c>
      <c r="AD162" s="28">
        <f t="shared" si="44"/>
        <v>0</v>
      </c>
      <c r="AE162" s="28">
        <f t="shared" si="44"/>
        <v>0</v>
      </c>
      <c r="AF162" s="28">
        <f t="shared" si="44"/>
        <v>0</v>
      </c>
      <c r="AG162" s="28">
        <f t="shared" si="44"/>
        <v>0</v>
      </c>
      <c r="AH162" s="28">
        <f t="shared" si="44"/>
        <v>0</v>
      </c>
      <c r="AI162" s="28">
        <f t="shared" si="44"/>
        <v>0</v>
      </c>
      <c r="AJ162" s="28">
        <f t="shared" si="44"/>
        <v>0</v>
      </c>
      <c r="AK162" s="28">
        <f t="shared" si="44"/>
        <v>0</v>
      </c>
      <c r="AL162" s="28">
        <f t="shared" si="44"/>
        <v>0</v>
      </c>
      <c r="AM162" s="28">
        <f t="shared" si="44"/>
        <v>0</v>
      </c>
      <c r="AN162" s="28">
        <f t="shared" si="44"/>
        <v>0</v>
      </c>
      <c r="AO162" s="28">
        <f t="shared" si="44"/>
        <v>0</v>
      </c>
      <c r="AP162" s="28">
        <f t="shared" ref="E162:AU164" si="45">+IF(AP$120&lt;$B162,0,IF(MOD(AP$120-$B162,$D$112)=0,1,0))*$C162</f>
        <v>0</v>
      </c>
      <c r="AQ162" s="28">
        <f t="shared" si="45"/>
        <v>0</v>
      </c>
      <c r="AR162" s="28">
        <f t="shared" si="45"/>
        <v>0</v>
      </c>
      <c r="AS162" s="28">
        <f t="shared" si="45"/>
        <v>38.480115074802647</v>
      </c>
      <c r="AT162" s="28">
        <f t="shared" si="45"/>
        <v>0</v>
      </c>
      <c r="AU162" s="28">
        <f t="shared" si="45"/>
        <v>0</v>
      </c>
    </row>
    <row r="163" spans="2:47" hidden="1">
      <c r="B163" s="25">
        <v>2059</v>
      </c>
      <c r="C163" s="28">
        <v>37.352712044341928</v>
      </c>
      <c r="D163" s="28">
        <f t="shared" si="38"/>
        <v>0</v>
      </c>
      <c r="E163" s="28">
        <f t="shared" si="45"/>
        <v>0</v>
      </c>
      <c r="F163" s="28">
        <f t="shared" si="45"/>
        <v>0</v>
      </c>
      <c r="G163" s="28">
        <f t="shared" si="45"/>
        <v>0</v>
      </c>
      <c r="H163" s="28">
        <f t="shared" si="45"/>
        <v>0</v>
      </c>
      <c r="I163" s="28">
        <f t="shared" si="45"/>
        <v>0</v>
      </c>
      <c r="J163" s="28">
        <f t="shared" si="45"/>
        <v>0</v>
      </c>
      <c r="K163" s="28">
        <f t="shared" si="45"/>
        <v>0</v>
      </c>
      <c r="L163" s="28">
        <f t="shared" si="45"/>
        <v>0</v>
      </c>
      <c r="M163" s="28">
        <f t="shared" si="45"/>
        <v>0</v>
      </c>
      <c r="N163" s="28">
        <f t="shared" si="45"/>
        <v>0</v>
      </c>
      <c r="O163" s="28">
        <f t="shared" si="45"/>
        <v>0</v>
      </c>
      <c r="P163" s="28">
        <f t="shared" si="45"/>
        <v>0</v>
      </c>
      <c r="Q163" s="28">
        <f t="shared" si="45"/>
        <v>0</v>
      </c>
      <c r="R163" s="28">
        <f t="shared" si="45"/>
        <v>0</v>
      </c>
      <c r="S163" s="28">
        <f t="shared" si="45"/>
        <v>0</v>
      </c>
      <c r="T163" s="28">
        <f t="shared" si="45"/>
        <v>0</v>
      </c>
      <c r="U163" s="28">
        <f t="shared" si="45"/>
        <v>0</v>
      </c>
      <c r="V163" s="28">
        <f t="shared" si="45"/>
        <v>0</v>
      </c>
      <c r="W163" s="28">
        <f t="shared" si="45"/>
        <v>0</v>
      </c>
      <c r="X163" s="28">
        <f t="shared" si="45"/>
        <v>0</v>
      </c>
      <c r="Y163" s="28">
        <f t="shared" si="45"/>
        <v>0</v>
      </c>
      <c r="Z163" s="28">
        <f t="shared" si="45"/>
        <v>0</v>
      </c>
      <c r="AA163" s="28">
        <f t="shared" si="45"/>
        <v>0</v>
      </c>
      <c r="AB163" s="28">
        <f t="shared" si="45"/>
        <v>0</v>
      </c>
      <c r="AC163" s="28">
        <f t="shared" si="45"/>
        <v>0</v>
      </c>
      <c r="AD163" s="28">
        <f t="shared" si="45"/>
        <v>0</v>
      </c>
      <c r="AE163" s="28">
        <f t="shared" si="45"/>
        <v>0</v>
      </c>
      <c r="AF163" s="28">
        <f t="shared" si="45"/>
        <v>0</v>
      </c>
      <c r="AG163" s="28">
        <f t="shared" si="45"/>
        <v>0</v>
      </c>
      <c r="AH163" s="28">
        <f t="shared" si="45"/>
        <v>0</v>
      </c>
      <c r="AI163" s="28">
        <f t="shared" si="45"/>
        <v>0</v>
      </c>
      <c r="AJ163" s="28">
        <f t="shared" si="45"/>
        <v>0</v>
      </c>
      <c r="AK163" s="28">
        <f t="shared" si="45"/>
        <v>0</v>
      </c>
      <c r="AL163" s="28">
        <f t="shared" si="45"/>
        <v>0</v>
      </c>
      <c r="AM163" s="28">
        <f t="shared" si="45"/>
        <v>0</v>
      </c>
      <c r="AN163" s="28">
        <f t="shared" si="45"/>
        <v>0</v>
      </c>
      <c r="AO163" s="28">
        <f t="shared" si="45"/>
        <v>0</v>
      </c>
      <c r="AP163" s="28">
        <f t="shared" si="45"/>
        <v>0</v>
      </c>
      <c r="AQ163" s="28">
        <f t="shared" si="45"/>
        <v>0</v>
      </c>
      <c r="AR163" s="28">
        <f t="shared" si="45"/>
        <v>0</v>
      </c>
      <c r="AS163" s="28">
        <f t="shared" si="45"/>
        <v>0</v>
      </c>
      <c r="AT163" s="28">
        <f t="shared" si="45"/>
        <v>37.352712044341928</v>
      </c>
      <c r="AU163" s="28">
        <f t="shared" si="45"/>
        <v>0</v>
      </c>
    </row>
    <row r="164" spans="2:47" hidden="1">
      <c r="B164" s="25">
        <v>2060</v>
      </c>
      <c r="C164" s="28">
        <v>41.112273322694307</v>
      </c>
      <c r="D164" s="28">
        <f t="shared" si="38"/>
        <v>0</v>
      </c>
      <c r="E164" s="28">
        <f t="shared" si="45"/>
        <v>0</v>
      </c>
      <c r="F164" s="28">
        <f t="shared" si="45"/>
        <v>0</v>
      </c>
      <c r="G164" s="28">
        <f t="shared" si="45"/>
        <v>0</v>
      </c>
      <c r="H164" s="28">
        <f t="shared" si="45"/>
        <v>0</v>
      </c>
      <c r="I164" s="28">
        <f t="shared" si="45"/>
        <v>0</v>
      </c>
      <c r="J164" s="28">
        <f t="shared" si="45"/>
        <v>0</v>
      </c>
      <c r="K164" s="28">
        <f t="shared" si="45"/>
        <v>0</v>
      </c>
      <c r="L164" s="28">
        <f t="shared" si="45"/>
        <v>0</v>
      </c>
      <c r="M164" s="28">
        <f t="shared" si="45"/>
        <v>0</v>
      </c>
      <c r="N164" s="28">
        <f t="shared" si="45"/>
        <v>0</v>
      </c>
      <c r="O164" s="28">
        <f t="shared" si="45"/>
        <v>0</v>
      </c>
      <c r="P164" s="28">
        <f t="shared" si="45"/>
        <v>0</v>
      </c>
      <c r="Q164" s="28">
        <f t="shared" si="45"/>
        <v>0</v>
      </c>
      <c r="R164" s="28">
        <f t="shared" si="45"/>
        <v>0</v>
      </c>
      <c r="S164" s="28">
        <f t="shared" si="45"/>
        <v>0</v>
      </c>
      <c r="T164" s="28">
        <f t="shared" si="45"/>
        <v>0</v>
      </c>
      <c r="U164" s="28">
        <f t="shared" si="45"/>
        <v>0</v>
      </c>
      <c r="V164" s="28">
        <f t="shared" si="45"/>
        <v>0</v>
      </c>
      <c r="W164" s="28">
        <f t="shared" si="45"/>
        <v>0</v>
      </c>
      <c r="X164" s="28">
        <f t="shared" si="45"/>
        <v>0</v>
      </c>
      <c r="Y164" s="28">
        <f t="shared" si="45"/>
        <v>0</v>
      </c>
      <c r="Z164" s="28">
        <f t="shared" si="45"/>
        <v>0</v>
      </c>
      <c r="AA164" s="28">
        <f t="shared" si="45"/>
        <v>0</v>
      </c>
      <c r="AB164" s="28">
        <f t="shared" si="45"/>
        <v>0</v>
      </c>
      <c r="AC164" s="28">
        <f t="shared" si="45"/>
        <v>0</v>
      </c>
      <c r="AD164" s="28">
        <f t="shared" si="45"/>
        <v>0</v>
      </c>
      <c r="AE164" s="28">
        <f t="shared" si="45"/>
        <v>0</v>
      </c>
      <c r="AF164" s="28">
        <f t="shared" si="45"/>
        <v>0</v>
      </c>
      <c r="AG164" s="28">
        <f t="shared" si="45"/>
        <v>0</v>
      </c>
      <c r="AH164" s="28">
        <f t="shared" si="45"/>
        <v>0</v>
      </c>
      <c r="AI164" s="28">
        <f t="shared" si="45"/>
        <v>0</v>
      </c>
      <c r="AJ164" s="28">
        <f t="shared" si="45"/>
        <v>0</v>
      </c>
      <c r="AK164" s="28">
        <f t="shared" si="45"/>
        <v>0</v>
      </c>
      <c r="AL164" s="28">
        <f t="shared" si="45"/>
        <v>0</v>
      </c>
      <c r="AM164" s="28">
        <f t="shared" si="45"/>
        <v>0</v>
      </c>
      <c r="AN164" s="28">
        <f t="shared" si="45"/>
        <v>0</v>
      </c>
      <c r="AO164" s="28">
        <f t="shared" si="45"/>
        <v>0</v>
      </c>
      <c r="AP164" s="28">
        <f t="shared" si="45"/>
        <v>0</v>
      </c>
      <c r="AQ164" s="28">
        <f t="shared" si="45"/>
        <v>0</v>
      </c>
      <c r="AR164" s="28">
        <f t="shared" si="45"/>
        <v>0</v>
      </c>
      <c r="AS164" s="28">
        <f t="shared" si="45"/>
        <v>0</v>
      </c>
      <c r="AT164" s="28">
        <f t="shared" si="45"/>
        <v>0</v>
      </c>
      <c r="AU164" s="28">
        <f t="shared" si="45"/>
        <v>41.112273322694307</v>
      </c>
    </row>
    <row r="165" spans="2:47" collapsed="1">
      <c r="B165" s="338"/>
      <c r="C165" s="338"/>
      <c r="D165" s="30">
        <f>SUM(D121:D164)</f>
        <v>0</v>
      </c>
      <c r="E165" s="30">
        <f t="shared" ref="E165:AU165" si="46">SUM(E121:E164)</f>
        <v>0</v>
      </c>
      <c r="F165" s="30">
        <f t="shared" si="46"/>
        <v>0</v>
      </c>
      <c r="G165" s="30">
        <f t="shared" si="46"/>
        <v>0</v>
      </c>
      <c r="H165" s="30">
        <f t="shared" si="46"/>
        <v>0</v>
      </c>
      <c r="I165" s="30">
        <f t="shared" si="46"/>
        <v>0</v>
      </c>
      <c r="J165" s="30">
        <f t="shared" si="46"/>
        <v>0</v>
      </c>
      <c r="K165" s="30">
        <f t="shared" si="46"/>
        <v>0</v>
      </c>
      <c r="L165" s="30">
        <f t="shared" si="46"/>
        <v>1.6893745198718673</v>
      </c>
      <c r="M165" s="30">
        <f t="shared" si="46"/>
        <v>0.66538260120990178</v>
      </c>
      <c r="N165" s="30">
        <f t="shared" si="46"/>
        <v>0.95653764361708404</v>
      </c>
      <c r="O165" s="30">
        <f t="shared" si="46"/>
        <v>1.7556824434109186</v>
      </c>
      <c r="P165" s="30">
        <f t="shared" si="46"/>
        <v>7.7857057751329553</v>
      </c>
      <c r="Q165" s="30">
        <f t="shared" si="46"/>
        <v>70.90920188362341</v>
      </c>
      <c r="R165" s="30">
        <f t="shared" si="46"/>
        <v>6.9160749464397373</v>
      </c>
      <c r="S165" s="30">
        <f t="shared" si="46"/>
        <v>7.1089494327575729</v>
      </c>
      <c r="T165" s="30">
        <f t="shared" si="46"/>
        <v>8.0491711720284673</v>
      </c>
      <c r="U165" s="30">
        <f t="shared" si="46"/>
        <v>8.2617219572170875</v>
      </c>
      <c r="V165" s="30">
        <f t="shared" si="46"/>
        <v>9.2247392263492323</v>
      </c>
      <c r="W165" s="30">
        <f t="shared" si="46"/>
        <v>9.9462766050484017</v>
      </c>
      <c r="X165" s="30">
        <f t="shared" si="46"/>
        <v>10.207122565180297</v>
      </c>
      <c r="Y165" s="30">
        <f t="shared" si="46"/>
        <v>11.502804380662315</v>
      </c>
      <c r="Z165" s="30">
        <f t="shared" si="46"/>
        <v>12.318854390211028</v>
      </c>
      <c r="AA165" s="30">
        <f t="shared" si="46"/>
        <v>14.344833924642101</v>
      </c>
      <c r="AB165" s="30">
        <f t="shared" si="46"/>
        <v>14.47829740873885</v>
      </c>
      <c r="AC165" s="30">
        <f t="shared" si="46"/>
        <v>15.306219510545835</v>
      </c>
      <c r="AD165" s="30">
        <f t="shared" si="46"/>
        <v>17.611613976875187</v>
      </c>
      <c r="AE165" s="30">
        <f t="shared" si="46"/>
        <v>24.860395539817432</v>
      </c>
      <c r="AF165" s="30">
        <f t="shared" si="46"/>
        <v>88.54046552932806</v>
      </c>
      <c r="AG165" s="30">
        <f t="shared" si="46"/>
        <v>26.756120784316266</v>
      </c>
      <c r="AH165" s="30">
        <f t="shared" si="46"/>
        <v>28.25497991736869</v>
      </c>
      <c r="AI165" s="30">
        <f t="shared" si="46"/>
        <v>30.51732295609721</v>
      </c>
      <c r="AJ165" s="30">
        <f t="shared" si="46"/>
        <v>30.661758094633598</v>
      </c>
      <c r="AK165" s="30">
        <f t="shared" si="46"/>
        <v>33.807820827264592</v>
      </c>
      <c r="AL165" s="30">
        <f t="shared" si="46"/>
        <v>36.50505817192311</v>
      </c>
      <c r="AM165" s="30">
        <f t="shared" si="46"/>
        <v>37.913116538732368</v>
      </c>
      <c r="AN165" s="30">
        <f t="shared" si="46"/>
        <v>41.43412394217016</v>
      </c>
      <c r="AO165" s="30">
        <f t="shared" si="46"/>
        <v>41.310320512538766</v>
      </c>
      <c r="AP165" s="30">
        <f t="shared" si="46"/>
        <v>47.414013895663885</v>
      </c>
      <c r="AQ165" s="30">
        <f t="shared" si="46"/>
        <v>45.030419966826926</v>
      </c>
      <c r="AR165" s="30">
        <f t="shared" si="46"/>
        <v>56.166507517841204</v>
      </c>
      <c r="AS165" s="30">
        <f t="shared" si="46"/>
        <v>56.091729051677831</v>
      </c>
      <c r="AT165" s="30">
        <f t="shared" si="46"/>
        <v>62.21310758415936</v>
      </c>
      <c r="AU165" s="30">
        <f t="shared" si="46"/>
        <v>129.65273885202237</v>
      </c>
    </row>
  </sheetData>
  <mergeCells count="2">
    <mergeCell ref="B106:F106"/>
    <mergeCell ref="B165:C165"/>
  </mergeCells>
  <hyperlinks>
    <hyperlink ref="B106:F106" location="Ind_H2Ter!A1" display="Ir a Hoja Resumen" xr:uid="{938D0F4C-FDE9-470F-9993-26C454432AAC}"/>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2C843-64BF-40DE-8B9A-C1E8FADDD89F}">
  <sheetPr>
    <tabColor theme="9" tint="0.79998168889431442"/>
  </sheetPr>
  <dimension ref="B1:AV171"/>
  <sheetViews>
    <sheetView topLeftCell="A92" workbookViewId="0">
      <selection activeCell="E108" sqref="E108"/>
    </sheetView>
  </sheetViews>
  <sheetFormatPr defaultColWidth="11.42578125" defaultRowHeight="15"/>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678</v>
      </c>
      <c r="C2" s="28" t="s">
        <v>498</v>
      </c>
      <c r="D2" s="28">
        <v>10463.5</v>
      </c>
      <c r="E2" s="28">
        <v>9091.1</v>
      </c>
      <c r="F2" s="28">
        <v>9719.7000000000007</v>
      </c>
      <c r="G2" s="28">
        <v>8811.2000000000007</v>
      </c>
      <c r="H2" s="28">
        <v>8239.5999999999985</v>
      </c>
      <c r="I2" s="28">
        <v>8573.5</v>
      </c>
      <c r="J2" s="28">
        <v>8543.8000000000011</v>
      </c>
      <c r="K2" s="28">
        <v>8630.7000000000007</v>
      </c>
      <c r="L2" s="28">
        <v>8712.9000000000015</v>
      </c>
      <c r="M2" s="28">
        <v>8790.6999999999989</v>
      </c>
      <c r="N2" s="28">
        <v>8847.5</v>
      </c>
      <c r="O2" s="28">
        <v>8924</v>
      </c>
      <c r="P2" s="28">
        <v>8974.6999999999989</v>
      </c>
      <c r="Q2" s="28">
        <v>9015.1999999999989</v>
      </c>
      <c r="R2" s="28">
        <v>9114.3000000000011</v>
      </c>
      <c r="S2" s="28">
        <v>9182.6</v>
      </c>
      <c r="T2" s="28">
        <v>9281.1999999999989</v>
      </c>
      <c r="U2" s="28">
        <v>9343.7999999999993</v>
      </c>
      <c r="V2" s="28">
        <v>9420.2000000000007</v>
      </c>
      <c r="W2" s="28">
        <v>9497.2999999999993</v>
      </c>
      <c r="X2" s="28">
        <v>9544.5000000000018</v>
      </c>
      <c r="Y2" s="28">
        <v>9626.2000000000025</v>
      </c>
      <c r="Z2" s="28">
        <v>9693.7000000000007</v>
      </c>
      <c r="AA2" s="28">
        <v>9729.6</v>
      </c>
      <c r="AB2" s="28">
        <v>9668.7000000000007</v>
      </c>
      <c r="AC2" s="28">
        <v>9700.9</v>
      </c>
      <c r="AD2" s="28">
        <v>9742.5000000000018</v>
      </c>
      <c r="AE2" s="28">
        <v>9787.2000000000007</v>
      </c>
      <c r="AF2" s="28">
        <v>9797.4</v>
      </c>
      <c r="AG2" s="28">
        <v>9851.9000000000015</v>
      </c>
      <c r="AH2" s="28">
        <v>9896.5</v>
      </c>
      <c r="AI2" s="28">
        <v>9942.4</v>
      </c>
      <c r="AJ2" s="28">
        <v>9929.2000000000007</v>
      </c>
      <c r="AK2" s="28">
        <v>9944.1999999999989</v>
      </c>
      <c r="AL2" s="28">
        <v>9963.7000000000007</v>
      </c>
      <c r="AM2" s="28">
        <v>9981.4</v>
      </c>
      <c r="AN2" s="28">
        <v>10006.200000000001</v>
      </c>
      <c r="AO2" s="28">
        <v>9984.5</v>
      </c>
      <c r="AP2" s="28">
        <v>10007.9</v>
      </c>
      <c r="AQ2" s="28">
        <v>10031.6</v>
      </c>
      <c r="AR2" s="28">
        <v>10040.9</v>
      </c>
      <c r="AS2" s="28">
        <v>10063.1</v>
      </c>
      <c r="AT2" s="28">
        <v>9949.7000000000007</v>
      </c>
      <c r="AU2" s="28">
        <v>9956.1</v>
      </c>
    </row>
    <row r="3" spans="2:47">
      <c r="B3" s="27" t="s">
        <v>430</v>
      </c>
      <c r="C3" s="28" t="s">
        <v>498</v>
      </c>
      <c r="D3" s="28">
        <v>3616.2000000000012</v>
      </c>
      <c r="E3" s="28">
        <v>3886.9</v>
      </c>
      <c r="F3" s="28">
        <v>3379.4</v>
      </c>
      <c r="G3" s="28">
        <v>3602.5</v>
      </c>
      <c r="H3" s="28">
        <v>3595.6</v>
      </c>
      <c r="I3" s="28">
        <v>3626.8</v>
      </c>
      <c r="J3" s="28">
        <v>3629.2</v>
      </c>
      <c r="K3" s="28">
        <v>3618.1</v>
      </c>
      <c r="L3" s="28">
        <v>3507.3</v>
      </c>
      <c r="M3" s="28">
        <v>3496.3</v>
      </c>
      <c r="N3" s="28">
        <v>3484.8</v>
      </c>
      <c r="O3" s="28">
        <v>3472.9</v>
      </c>
      <c r="P3" s="28">
        <v>3361.4</v>
      </c>
      <c r="Q3" s="28">
        <v>3349.6</v>
      </c>
      <c r="R3" s="28">
        <v>3347.5</v>
      </c>
      <c r="S3" s="28">
        <v>3345.8000000000011</v>
      </c>
      <c r="T3" s="28">
        <v>3344</v>
      </c>
      <c r="U3" s="28">
        <v>3340.8999999999992</v>
      </c>
      <c r="V3" s="28">
        <v>3338.6</v>
      </c>
      <c r="W3" s="28">
        <v>3336.1</v>
      </c>
      <c r="X3" s="28">
        <v>3232.3</v>
      </c>
      <c r="Y3" s="28">
        <v>3230.4</v>
      </c>
      <c r="Z3" s="28">
        <v>3227.3000000000011</v>
      </c>
      <c r="AA3" s="28">
        <v>3224.2</v>
      </c>
      <c r="AB3" s="28">
        <v>3219.6</v>
      </c>
      <c r="AC3" s="28">
        <v>3215.6</v>
      </c>
      <c r="AD3" s="28">
        <v>3211.2</v>
      </c>
      <c r="AE3" s="28">
        <v>3108.3999999999992</v>
      </c>
      <c r="AF3" s="28">
        <v>3105.6999999999989</v>
      </c>
      <c r="AG3" s="28">
        <v>3105.3</v>
      </c>
      <c r="AH3" s="28">
        <v>3104.1</v>
      </c>
      <c r="AI3" s="28">
        <v>3104</v>
      </c>
      <c r="AJ3" s="28">
        <v>3100.099999999999</v>
      </c>
      <c r="AK3" s="28">
        <v>3098.1</v>
      </c>
      <c r="AL3" s="28">
        <v>3096.5</v>
      </c>
      <c r="AM3" s="28">
        <v>3093.4</v>
      </c>
      <c r="AN3" s="28">
        <v>3091</v>
      </c>
      <c r="AO3" s="28">
        <v>3087.7</v>
      </c>
      <c r="AP3" s="28">
        <v>3086.1</v>
      </c>
      <c r="AQ3" s="28">
        <v>2983.6</v>
      </c>
      <c r="AR3" s="28">
        <v>2980.9999999999991</v>
      </c>
      <c r="AS3" s="28">
        <v>2980.2</v>
      </c>
      <c r="AT3" s="28">
        <v>2977.3</v>
      </c>
      <c r="AU3" s="28">
        <v>2973.7</v>
      </c>
    </row>
    <row r="4" spans="2:47">
      <c r="B4" s="27" t="s">
        <v>679</v>
      </c>
      <c r="C4" s="28" t="s">
        <v>498</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A4" s="28">
        <v>0</v>
      </c>
      <c r="AB4" s="28">
        <v>0</v>
      </c>
      <c r="AC4" s="28">
        <v>0</v>
      </c>
      <c r="AD4" s="28">
        <v>0</v>
      </c>
      <c r="AE4" s="28">
        <v>0</v>
      </c>
      <c r="AF4" s="28">
        <v>0</v>
      </c>
      <c r="AG4" s="28">
        <v>0</v>
      </c>
      <c r="AH4" s="28">
        <v>0</v>
      </c>
      <c r="AI4" s="28">
        <v>0</v>
      </c>
      <c r="AJ4" s="28">
        <v>0</v>
      </c>
      <c r="AK4" s="28">
        <v>0</v>
      </c>
      <c r="AL4" s="28">
        <v>0</v>
      </c>
      <c r="AM4" s="28">
        <v>0</v>
      </c>
      <c r="AN4" s="28">
        <v>0</v>
      </c>
      <c r="AO4" s="28">
        <v>0</v>
      </c>
      <c r="AP4" s="28">
        <v>0</v>
      </c>
      <c r="AQ4" s="28">
        <v>0</v>
      </c>
      <c r="AR4" s="28">
        <v>0</v>
      </c>
      <c r="AS4" s="28">
        <v>0</v>
      </c>
      <c r="AT4" s="28">
        <v>0</v>
      </c>
      <c r="AU4" s="28">
        <v>0</v>
      </c>
    </row>
    <row r="5" spans="2:47">
      <c r="B5" s="27" t="s">
        <v>397</v>
      </c>
      <c r="C5" s="28" t="s">
        <v>498</v>
      </c>
      <c r="D5" s="28">
        <v>35.799999999999997</v>
      </c>
      <c r="E5" s="28">
        <v>25.3</v>
      </c>
      <c r="F5" s="28">
        <v>19.8</v>
      </c>
      <c r="G5" s="28">
        <v>25</v>
      </c>
      <c r="H5" s="28">
        <v>28.3</v>
      </c>
      <c r="I5" s="28">
        <v>29.2</v>
      </c>
      <c r="J5" s="28">
        <v>29</v>
      </c>
      <c r="K5" s="28">
        <v>29.5</v>
      </c>
      <c r="L5" s="28">
        <v>29.8</v>
      </c>
      <c r="M5" s="28">
        <v>30.2</v>
      </c>
      <c r="N5" s="28">
        <v>30.5</v>
      </c>
      <c r="O5" s="28">
        <v>31.2</v>
      </c>
      <c r="P5" s="28">
        <v>31.4</v>
      </c>
      <c r="Q5" s="28">
        <v>31.6</v>
      </c>
      <c r="R5" s="28">
        <v>32.200000000000003</v>
      </c>
      <c r="S5" s="28">
        <v>32.299999999999997</v>
      </c>
      <c r="T5" s="28">
        <v>33</v>
      </c>
      <c r="U5" s="28">
        <v>33</v>
      </c>
      <c r="V5" s="28">
        <v>33.700000000000003</v>
      </c>
      <c r="W5" s="28">
        <v>34.299999999999997</v>
      </c>
      <c r="X5" s="28">
        <v>34.299999999999997</v>
      </c>
      <c r="Y5" s="28">
        <v>34.799999999999997</v>
      </c>
      <c r="Z5" s="28">
        <v>35.299999999999997</v>
      </c>
      <c r="AA5" s="28">
        <v>35.200000000000003</v>
      </c>
      <c r="AB5" s="28">
        <v>35.6</v>
      </c>
      <c r="AC5" s="28">
        <v>35.5</v>
      </c>
      <c r="AD5" s="28">
        <v>35.900000000000013</v>
      </c>
      <c r="AE5" s="28">
        <v>36.200000000000003</v>
      </c>
      <c r="AF5" s="28">
        <v>36</v>
      </c>
      <c r="AG5" s="28">
        <v>36.299999999999997</v>
      </c>
      <c r="AH5" s="28">
        <v>36.6</v>
      </c>
      <c r="AI5" s="28">
        <v>36.900000000000013</v>
      </c>
      <c r="AJ5" s="28">
        <v>36.5</v>
      </c>
      <c r="AK5" s="28">
        <v>36.700000000000003</v>
      </c>
      <c r="AL5" s="28">
        <v>36.900000000000013</v>
      </c>
      <c r="AM5" s="28">
        <v>37.099999999999987</v>
      </c>
      <c r="AN5" s="28">
        <v>37.299999999999997</v>
      </c>
      <c r="AO5" s="28">
        <v>36.799999999999997</v>
      </c>
      <c r="AP5" s="28">
        <v>37</v>
      </c>
      <c r="AQ5" s="28">
        <v>37.200000000000003</v>
      </c>
      <c r="AR5" s="28">
        <v>37.4</v>
      </c>
      <c r="AS5" s="28">
        <v>37.5</v>
      </c>
      <c r="AT5" s="28">
        <v>37.099999999999987</v>
      </c>
      <c r="AU5" s="28">
        <v>37.299999999999997</v>
      </c>
    </row>
    <row r="6" spans="2:47">
      <c r="B6" s="27" t="s">
        <v>432</v>
      </c>
      <c r="C6" s="28" t="s">
        <v>498</v>
      </c>
      <c r="D6" s="28">
        <v>3232.099999999999</v>
      </c>
      <c r="E6" s="28">
        <v>3179.5</v>
      </c>
      <c r="F6" s="28">
        <v>2979</v>
      </c>
      <c r="G6" s="28">
        <v>3255.9</v>
      </c>
      <c r="H6" s="28">
        <v>3064</v>
      </c>
      <c r="I6" s="28">
        <v>3228.1</v>
      </c>
      <c r="J6" s="28">
        <v>3125.3</v>
      </c>
      <c r="K6" s="28">
        <v>3167.7000000000012</v>
      </c>
      <c r="L6" s="28">
        <v>3208.9</v>
      </c>
      <c r="M6" s="28">
        <v>3247.1</v>
      </c>
      <c r="N6" s="28">
        <v>3276.3</v>
      </c>
      <c r="O6" s="28">
        <v>3336.5</v>
      </c>
      <c r="P6" s="28">
        <v>3359.1</v>
      </c>
      <c r="Q6" s="28">
        <v>3382.7</v>
      </c>
      <c r="R6" s="28">
        <v>3445.1</v>
      </c>
      <c r="S6" s="28">
        <v>3468.8</v>
      </c>
      <c r="T6" s="28">
        <v>3527.4</v>
      </c>
      <c r="U6" s="28">
        <v>3544</v>
      </c>
      <c r="V6" s="28">
        <v>3598.8</v>
      </c>
      <c r="W6" s="28">
        <v>3650.4</v>
      </c>
      <c r="X6" s="28">
        <v>3659.8</v>
      </c>
      <c r="Y6" s="28">
        <v>3708.7</v>
      </c>
      <c r="Z6" s="28">
        <v>3758.2</v>
      </c>
      <c r="AA6" s="28">
        <v>3759.6</v>
      </c>
      <c r="AB6" s="28">
        <v>3799.2</v>
      </c>
      <c r="AC6" s="28">
        <v>3793.8</v>
      </c>
      <c r="AD6" s="28">
        <v>3828.1</v>
      </c>
      <c r="AE6" s="28">
        <v>3863.6</v>
      </c>
      <c r="AF6" s="28">
        <v>3852.3</v>
      </c>
      <c r="AG6" s="28">
        <v>3882</v>
      </c>
      <c r="AH6" s="28">
        <v>3911.7</v>
      </c>
      <c r="AI6" s="28">
        <v>3936.4</v>
      </c>
      <c r="AJ6" s="28">
        <v>3918.4</v>
      </c>
      <c r="AK6" s="28">
        <v>3930.4</v>
      </c>
      <c r="AL6" s="28">
        <v>3948.7</v>
      </c>
      <c r="AM6" s="28">
        <v>3965</v>
      </c>
      <c r="AN6" s="28">
        <v>3982.8</v>
      </c>
      <c r="AO6" s="28">
        <v>3948.7</v>
      </c>
      <c r="AP6" s="28">
        <v>3966.5</v>
      </c>
      <c r="AQ6" s="28">
        <v>3983.1</v>
      </c>
      <c r="AR6" s="28">
        <v>4000.5</v>
      </c>
      <c r="AS6" s="28">
        <v>4016.5</v>
      </c>
      <c r="AT6" s="28">
        <v>3985.8</v>
      </c>
      <c r="AU6" s="28">
        <v>3999.5</v>
      </c>
    </row>
    <row r="7" spans="2:47">
      <c r="B7" s="27" t="s">
        <v>385</v>
      </c>
      <c r="C7" s="28" t="s">
        <v>498</v>
      </c>
      <c r="D7" s="28">
        <v>15477.2</v>
      </c>
      <c r="E7" s="28">
        <v>17649.599999999999</v>
      </c>
      <c r="F7" s="28">
        <v>17299.5</v>
      </c>
      <c r="G7" s="28">
        <v>16653.3</v>
      </c>
      <c r="H7" s="28">
        <v>16349.5</v>
      </c>
      <c r="I7" s="28">
        <v>16629.400000000001</v>
      </c>
      <c r="J7" s="28">
        <v>16591.8</v>
      </c>
      <c r="K7" s="28">
        <v>16673.8</v>
      </c>
      <c r="L7" s="28">
        <v>16720.900000000001</v>
      </c>
      <c r="M7" s="28">
        <v>16775.400000000001</v>
      </c>
      <c r="N7" s="28">
        <v>16793.099999999999</v>
      </c>
      <c r="O7" s="28">
        <v>16832.599999999999</v>
      </c>
      <c r="P7" s="28">
        <v>16839.5</v>
      </c>
      <c r="Q7" s="28">
        <v>16823.2</v>
      </c>
      <c r="R7" s="28">
        <v>16870.7</v>
      </c>
      <c r="S7" s="28">
        <v>17008.5</v>
      </c>
      <c r="T7" s="28">
        <v>17058.7</v>
      </c>
      <c r="U7" s="28">
        <v>17190.7</v>
      </c>
      <c r="V7" s="28">
        <v>17214</v>
      </c>
      <c r="W7" s="28">
        <v>17327.3</v>
      </c>
      <c r="X7" s="28">
        <v>17354.099999999999</v>
      </c>
      <c r="Y7" s="28">
        <v>17482.5</v>
      </c>
      <c r="Z7" s="28">
        <v>17617.3</v>
      </c>
      <c r="AA7" s="28">
        <v>17574.400000000001</v>
      </c>
      <c r="AB7" s="28">
        <v>17542.5</v>
      </c>
      <c r="AC7" s="28">
        <v>17635.900000000001</v>
      </c>
      <c r="AD7" s="28">
        <v>17730.2</v>
      </c>
      <c r="AE7" s="28">
        <v>17669.8</v>
      </c>
      <c r="AF7" s="28">
        <v>17660</v>
      </c>
      <c r="AG7" s="28">
        <v>17628.2</v>
      </c>
      <c r="AH7" s="28">
        <v>17673.599999999999</v>
      </c>
      <c r="AI7" s="28">
        <v>17758</v>
      </c>
      <c r="AJ7" s="28">
        <v>17787.900000000001</v>
      </c>
      <c r="AK7" s="28">
        <v>17836.2</v>
      </c>
      <c r="AL7" s="28">
        <v>17637.400000000001</v>
      </c>
      <c r="AM7" s="28">
        <v>17681.400000000001</v>
      </c>
      <c r="AN7" s="28">
        <v>17726</v>
      </c>
      <c r="AO7" s="28">
        <v>17720.099999999999</v>
      </c>
      <c r="AP7" s="28">
        <v>17777.7</v>
      </c>
      <c r="AQ7" s="28">
        <v>17715.599999999999</v>
      </c>
      <c r="AR7" s="28">
        <v>17739.3</v>
      </c>
      <c r="AS7" s="28">
        <v>17744.8</v>
      </c>
      <c r="AT7" s="28">
        <v>17643.400000000001</v>
      </c>
      <c r="AU7" s="28">
        <v>17578.3</v>
      </c>
    </row>
    <row r="8" spans="2:47">
      <c r="B8" s="27" t="s">
        <v>434</v>
      </c>
      <c r="C8" s="28" t="s">
        <v>498</v>
      </c>
      <c r="D8" s="28">
        <v>6326.2</v>
      </c>
      <c r="E8" s="28">
        <v>6545.5</v>
      </c>
      <c r="F8" s="28">
        <v>6724.3</v>
      </c>
      <c r="G8" s="28">
        <v>6323.7</v>
      </c>
      <c r="H8" s="28">
        <v>7153.0999999999995</v>
      </c>
      <c r="I8" s="28">
        <v>7276.7000000000007</v>
      </c>
      <c r="J8" s="28">
        <v>7237.2</v>
      </c>
      <c r="K8" s="28">
        <v>7292.4</v>
      </c>
      <c r="L8" s="28">
        <v>7345.7</v>
      </c>
      <c r="M8" s="28">
        <v>7294.0999999999995</v>
      </c>
      <c r="N8" s="28">
        <v>7323.6</v>
      </c>
      <c r="O8" s="28">
        <v>7385.3</v>
      </c>
      <c r="P8" s="28">
        <v>7416.9999999999991</v>
      </c>
      <c r="Q8" s="28">
        <v>7438.0999999999995</v>
      </c>
      <c r="R8" s="28">
        <v>7528.4</v>
      </c>
      <c r="S8" s="28">
        <v>7566.7</v>
      </c>
      <c r="T8" s="28">
        <v>7650.3</v>
      </c>
      <c r="U8" s="28">
        <v>7678.3</v>
      </c>
      <c r="V8" s="28">
        <v>7754.3999999999987</v>
      </c>
      <c r="W8" s="28">
        <v>7828.3</v>
      </c>
      <c r="X8" s="28">
        <v>7839.3000000000011</v>
      </c>
      <c r="Y8" s="28">
        <v>7917.2</v>
      </c>
      <c r="Z8" s="28">
        <v>7970.2000000000007</v>
      </c>
      <c r="AA8" s="28">
        <v>7981.5</v>
      </c>
      <c r="AB8" s="28">
        <v>8020</v>
      </c>
      <c r="AC8" s="28">
        <v>8018.7</v>
      </c>
      <c r="AD8" s="28">
        <v>8047.3</v>
      </c>
      <c r="AE8" s="28">
        <v>8099</v>
      </c>
      <c r="AF8" s="28">
        <v>8076.1999999999989</v>
      </c>
      <c r="AG8" s="28">
        <v>8111</v>
      </c>
      <c r="AH8" s="28">
        <v>8156.2000000000007</v>
      </c>
      <c r="AI8" s="28">
        <v>8192.5</v>
      </c>
      <c r="AJ8" s="28">
        <v>8148.9000000000005</v>
      </c>
      <c r="AK8" s="28">
        <v>8160.5999999999995</v>
      </c>
      <c r="AL8" s="28">
        <v>8186.2</v>
      </c>
      <c r="AM8" s="28">
        <v>8190.8000000000011</v>
      </c>
      <c r="AN8" s="28">
        <v>8215.6</v>
      </c>
      <c r="AO8" s="28">
        <v>8157.2999999999993</v>
      </c>
      <c r="AP8" s="28">
        <v>8182.2999999999993</v>
      </c>
      <c r="AQ8" s="28">
        <v>8187.9</v>
      </c>
      <c r="AR8" s="28">
        <v>8212.9</v>
      </c>
      <c r="AS8" s="28">
        <v>8232.2999999999993</v>
      </c>
      <c r="AT8" s="28">
        <v>8179.9</v>
      </c>
      <c r="AU8" s="28">
        <v>8183</v>
      </c>
    </row>
    <row r="9" spans="2:47">
      <c r="B9" s="27" t="s">
        <v>435</v>
      </c>
      <c r="C9" s="28" t="s">
        <v>498</v>
      </c>
      <c r="D9" s="28">
        <v>718.5</v>
      </c>
      <c r="E9" s="28">
        <v>809.3</v>
      </c>
      <c r="F9" s="28">
        <v>707.19999999999993</v>
      </c>
      <c r="G9" s="28">
        <v>708.4</v>
      </c>
      <c r="H9" s="28">
        <v>709.4</v>
      </c>
      <c r="I9" s="28">
        <v>709.6</v>
      </c>
      <c r="J9" s="28">
        <v>709.6</v>
      </c>
      <c r="K9" s="28">
        <v>709.7</v>
      </c>
      <c r="L9" s="28">
        <v>609.9</v>
      </c>
      <c r="M9" s="28">
        <v>610</v>
      </c>
      <c r="N9" s="28">
        <v>610.1</v>
      </c>
      <c r="O9" s="28">
        <v>610.29999999999995</v>
      </c>
      <c r="P9" s="28">
        <v>610.4</v>
      </c>
      <c r="Q9" s="28">
        <v>610.5</v>
      </c>
      <c r="R9" s="28">
        <v>610.70000000000005</v>
      </c>
      <c r="S9" s="28">
        <v>610.70000000000005</v>
      </c>
      <c r="T9" s="28">
        <v>610.9</v>
      </c>
      <c r="U9" s="28">
        <v>611</v>
      </c>
      <c r="V9" s="28">
        <v>611.20000000000005</v>
      </c>
      <c r="W9" s="28">
        <v>611.4</v>
      </c>
      <c r="X9" s="28">
        <v>611.4</v>
      </c>
      <c r="Y9" s="28">
        <v>511.5</v>
      </c>
      <c r="Z9" s="28">
        <v>511.7</v>
      </c>
      <c r="AA9" s="28">
        <v>511.7</v>
      </c>
      <c r="AB9" s="28">
        <v>511.8</v>
      </c>
      <c r="AC9" s="28">
        <v>511.8</v>
      </c>
      <c r="AD9" s="28">
        <v>511.9</v>
      </c>
      <c r="AE9" s="28">
        <v>512</v>
      </c>
      <c r="AF9" s="28">
        <v>512</v>
      </c>
      <c r="AG9" s="28">
        <v>512.1</v>
      </c>
      <c r="AH9" s="28">
        <v>512.20000000000005</v>
      </c>
      <c r="AI9" s="28">
        <v>512.29999999999995</v>
      </c>
      <c r="AJ9" s="28">
        <v>512.1</v>
      </c>
      <c r="AK9" s="28">
        <v>512.20000000000005</v>
      </c>
      <c r="AL9" s="28">
        <v>512.29999999999995</v>
      </c>
      <c r="AM9" s="28">
        <v>512.29999999999995</v>
      </c>
      <c r="AN9" s="28">
        <v>512.4</v>
      </c>
      <c r="AO9" s="28">
        <v>512.20000000000005</v>
      </c>
      <c r="AP9" s="28">
        <v>512.29999999999995</v>
      </c>
      <c r="AQ9" s="28">
        <v>512.4</v>
      </c>
      <c r="AR9" s="28">
        <v>512.4</v>
      </c>
      <c r="AS9" s="28">
        <v>512.5</v>
      </c>
      <c r="AT9" s="28">
        <v>512.29999999999995</v>
      </c>
      <c r="AU9" s="28">
        <v>512.4</v>
      </c>
    </row>
    <row r="10" spans="2:47">
      <c r="B10" s="27" t="s">
        <v>680</v>
      </c>
      <c r="C10" s="28" t="s">
        <v>498</v>
      </c>
      <c r="D10" s="28">
        <v>20080.3</v>
      </c>
      <c r="E10" s="28">
        <v>21113.200000000001</v>
      </c>
      <c r="F10" s="28">
        <v>20004.900000000009</v>
      </c>
      <c r="G10" s="28">
        <v>18291.900000000009</v>
      </c>
      <c r="H10" s="28">
        <v>13112.9</v>
      </c>
      <c r="I10" s="28">
        <v>13237.9</v>
      </c>
      <c r="J10" s="28">
        <v>13052.2</v>
      </c>
      <c r="K10" s="28">
        <v>12925.2</v>
      </c>
      <c r="L10" s="28">
        <v>12799.9</v>
      </c>
      <c r="M10" s="28">
        <v>12673.6</v>
      </c>
      <c r="N10" s="28">
        <v>12545.1</v>
      </c>
      <c r="O10" s="28">
        <v>12420.4</v>
      </c>
      <c r="P10" s="28">
        <v>12190.9</v>
      </c>
      <c r="Q10" s="28">
        <v>12065.6</v>
      </c>
      <c r="R10" s="28">
        <v>12062.6</v>
      </c>
      <c r="S10" s="28">
        <v>11959.9</v>
      </c>
      <c r="T10" s="28">
        <v>11958.9</v>
      </c>
      <c r="U10" s="28">
        <v>11852.2</v>
      </c>
      <c r="V10" s="28">
        <v>11850.4</v>
      </c>
      <c r="W10" s="28">
        <v>11746.3</v>
      </c>
      <c r="X10" s="28">
        <v>11738.7</v>
      </c>
      <c r="Y10" s="28">
        <v>11635.4</v>
      </c>
      <c r="Z10" s="28">
        <v>11531.6</v>
      </c>
      <c r="AA10" s="28">
        <v>11525.7</v>
      </c>
      <c r="AB10" s="28">
        <v>11416.3</v>
      </c>
      <c r="AC10" s="28">
        <v>11408.7</v>
      </c>
      <c r="AD10" s="28">
        <v>11301.2</v>
      </c>
      <c r="AE10" s="28">
        <v>11194.6</v>
      </c>
      <c r="AF10" s="28">
        <v>11192.7</v>
      </c>
      <c r="AG10" s="28">
        <v>11191.9</v>
      </c>
      <c r="AH10" s="28">
        <v>11090.3</v>
      </c>
      <c r="AI10" s="28">
        <v>11091.2</v>
      </c>
      <c r="AJ10" s="28">
        <v>10987.6</v>
      </c>
      <c r="AK10" s="28">
        <v>10981.3</v>
      </c>
      <c r="AL10" s="28">
        <v>10881.1</v>
      </c>
      <c r="AM10" s="28">
        <v>10875.7</v>
      </c>
      <c r="AN10" s="28">
        <v>10770.5</v>
      </c>
      <c r="AO10" s="28">
        <v>10762.9</v>
      </c>
      <c r="AP10" s="28">
        <v>10662</v>
      </c>
      <c r="AQ10" s="28">
        <v>10657.8</v>
      </c>
      <c r="AR10" s="28">
        <v>10553</v>
      </c>
      <c r="AS10" s="28">
        <v>10551.4</v>
      </c>
      <c r="AT10" s="28">
        <v>10445.5</v>
      </c>
      <c r="AU10" s="28">
        <v>10439.5</v>
      </c>
    </row>
    <row r="11" spans="2:47">
      <c r="B11" s="27" t="s">
        <v>437</v>
      </c>
      <c r="C11" s="28" t="s">
        <v>498</v>
      </c>
      <c r="D11" s="28">
        <v>0</v>
      </c>
      <c r="E11" s="28">
        <v>1.9</v>
      </c>
      <c r="F11" s="28">
        <v>6.1</v>
      </c>
      <c r="G11" s="28">
        <v>7.9</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row>
    <row r="12" spans="2:47">
      <c r="B12" s="27" t="s">
        <v>438</v>
      </c>
      <c r="C12" s="28" t="s">
        <v>498</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row>
    <row r="13" spans="2:47">
      <c r="B13" s="27" t="s">
        <v>439</v>
      </c>
      <c r="C13" s="28" t="s">
        <v>498</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row>
    <row r="14" spans="2:47">
      <c r="B14" s="27" t="s">
        <v>391</v>
      </c>
      <c r="C14" s="28" t="s">
        <v>498</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row>
    <row r="15" spans="2:47">
      <c r="B15" s="27" t="s">
        <v>440</v>
      </c>
      <c r="C15" s="28" t="s">
        <v>498</v>
      </c>
      <c r="D15" s="28">
        <v>2000.3</v>
      </c>
      <c r="E15" s="28">
        <v>2056.9</v>
      </c>
      <c r="F15" s="28">
        <v>2335.5</v>
      </c>
      <c r="G15" s="28">
        <v>2285.6</v>
      </c>
      <c r="H15" s="28">
        <v>1795.1</v>
      </c>
      <c r="I15" s="28">
        <v>1483.7</v>
      </c>
      <c r="J15" s="28">
        <v>1419.6</v>
      </c>
      <c r="K15" s="28">
        <v>1424</v>
      </c>
      <c r="L15" s="28">
        <v>1425.9</v>
      </c>
      <c r="M15" s="28">
        <v>1424</v>
      </c>
      <c r="N15" s="28">
        <v>1414.8</v>
      </c>
      <c r="O15" s="28">
        <v>1405</v>
      </c>
      <c r="P15" s="28">
        <v>1394.2</v>
      </c>
      <c r="Q15" s="28">
        <v>1382.9</v>
      </c>
      <c r="R15" s="28">
        <v>1378.6</v>
      </c>
      <c r="S15" s="28">
        <v>1372.8</v>
      </c>
      <c r="T15" s="28">
        <v>1367.4</v>
      </c>
      <c r="U15" s="28">
        <v>1360.8</v>
      </c>
      <c r="V15" s="28">
        <v>1354.8</v>
      </c>
      <c r="W15" s="28">
        <v>1347.5</v>
      </c>
      <c r="X15" s="28">
        <v>1340.9</v>
      </c>
      <c r="Y15" s="28">
        <v>1333.9</v>
      </c>
      <c r="Z15" s="28">
        <v>1225.8</v>
      </c>
      <c r="AA15" s="28">
        <v>1218.4000000000001</v>
      </c>
      <c r="AB15" s="28">
        <v>1209.8</v>
      </c>
      <c r="AC15" s="28">
        <v>1202.0999999999999</v>
      </c>
      <c r="AD15" s="28">
        <v>1193</v>
      </c>
      <c r="AE15" s="28">
        <v>1184.8</v>
      </c>
      <c r="AF15" s="28">
        <v>1179.0999999999999</v>
      </c>
      <c r="AG15" s="28">
        <v>1171.9000000000001</v>
      </c>
      <c r="AH15" s="28">
        <v>1165.8</v>
      </c>
      <c r="AI15" s="28">
        <v>1159.4000000000001</v>
      </c>
      <c r="AJ15" s="28">
        <v>1152.9000000000001</v>
      </c>
      <c r="AK15" s="28">
        <v>1144.9000000000001</v>
      </c>
      <c r="AL15" s="28">
        <v>1138</v>
      </c>
      <c r="AM15" s="28">
        <v>1132.0999999999999</v>
      </c>
      <c r="AN15" s="28">
        <v>1127</v>
      </c>
      <c r="AO15" s="28">
        <v>1121.5</v>
      </c>
      <c r="AP15" s="28">
        <v>1117.5999999999999</v>
      </c>
      <c r="AQ15" s="28">
        <v>1114.0999999999999</v>
      </c>
      <c r="AR15" s="28">
        <v>1111</v>
      </c>
      <c r="AS15" s="28">
        <v>1108.0999999999999</v>
      </c>
      <c r="AT15" s="28">
        <v>1104.2</v>
      </c>
      <c r="AU15" s="28">
        <v>1101.7</v>
      </c>
    </row>
    <row r="16" spans="2:47">
      <c r="B16" s="27" t="s">
        <v>398</v>
      </c>
      <c r="C16" s="28" t="s">
        <v>498</v>
      </c>
      <c r="D16" s="28">
        <v>1445.8</v>
      </c>
      <c r="E16" s="28">
        <v>1134.5</v>
      </c>
      <c r="F16" s="28">
        <v>1221.9000000000001</v>
      </c>
      <c r="G16" s="28">
        <v>1160.2</v>
      </c>
      <c r="H16" s="28">
        <v>1419.9</v>
      </c>
      <c r="I16" s="28">
        <v>1458.3</v>
      </c>
      <c r="J16" s="28">
        <v>1466.4</v>
      </c>
      <c r="K16" s="28">
        <v>1487.8</v>
      </c>
      <c r="L16" s="28">
        <v>1504.4</v>
      </c>
      <c r="M16" s="28">
        <v>1524.6</v>
      </c>
      <c r="N16" s="28">
        <v>1541.9</v>
      </c>
      <c r="O16" s="28">
        <v>1558.6</v>
      </c>
      <c r="P16" s="28">
        <v>1568.2</v>
      </c>
      <c r="Q16" s="28">
        <v>1582.6</v>
      </c>
      <c r="R16" s="28">
        <v>1603.3</v>
      </c>
      <c r="S16" s="28">
        <v>1623.7</v>
      </c>
      <c r="T16" s="28">
        <v>1643.1</v>
      </c>
      <c r="U16" s="28">
        <v>1561</v>
      </c>
      <c r="V16" s="28">
        <v>1578.9</v>
      </c>
      <c r="W16" s="28">
        <v>1589.7</v>
      </c>
      <c r="X16" s="28">
        <v>1605.2</v>
      </c>
      <c r="Y16" s="28">
        <v>1620.4</v>
      </c>
      <c r="Z16" s="28">
        <v>1635.9</v>
      </c>
      <c r="AA16" s="28">
        <v>1648.9</v>
      </c>
      <c r="AB16" s="28">
        <v>1661.2</v>
      </c>
      <c r="AC16" s="28">
        <v>1671.9</v>
      </c>
      <c r="AD16" s="28">
        <v>1682.1</v>
      </c>
      <c r="AE16" s="28">
        <v>1692.3</v>
      </c>
      <c r="AF16" s="28">
        <v>1700.3</v>
      </c>
      <c r="AG16" s="28">
        <v>1715.7</v>
      </c>
      <c r="AH16" s="28">
        <v>1721.9</v>
      </c>
      <c r="AI16" s="28">
        <v>1728</v>
      </c>
      <c r="AJ16" s="28">
        <v>1739</v>
      </c>
      <c r="AK16" s="28">
        <v>1742.4</v>
      </c>
      <c r="AL16" s="28">
        <v>1751.8</v>
      </c>
      <c r="AM16" s="28">
        <v>1754.2</v>
      </c>
      <c r="AN16" s="28">
        <v>1755.9</v>
      </c>
      <c r="AO16" s="28">
        <v>1765.5</v>
      </c>
      <c r="AP16" s="28">
        <v>1767.1</v>
      </c>
      <c r="AQ16" s="28">
        <v>1477.2</v>
      </c>
      <c r="AR16" s="28">
        <v>1778.9</v>
      </c>
      <c r="AS16" s="28">
        <v>1780.8</v>
      </c>
      <c r="AT16" s="28">
        <v>1791.3</v>
      </c>
      <c r="AU16" s="28">
        <v>1792.1</v>
      </c>
    </row>
    <row r="17" spans="2:47">
      <c r="B17" s="27" t="s">
        <v>442</v>
      </c>
      <c r="C17" s="28" t="s">
        <v>498</v>
      </c>
      <c r="D17" s="28">
        <v>0.1</v>
      </c>
      <c r="E17" s="28">
        <v>0.90000000000000013</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row>
    <row r="18" spans="2:47">
      <c r="B18" s="27" t="s">
        <v>443</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444</v>
      </c>
      <c r="C19" s="28" t="s">
        <v>498</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row>
    <row r="20" spans="2:47">
      <c r="B20" s="27" t="s">
        <v>445</v>
      </c>
      <c r="C20" s="28" t="s">
        <v>498</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row>
    <row r="21" spans="2:47">
      <c r="B21" s="27" t="s">
        <v>446</v>
      </c>
      <c r="C21" s="28" t="s">
        <v>498</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row>
    <row r="22" spans="2:47" s="48" customFormat="1">
      <c r="B22" s="27" t="s">
        <v>501</v>
      </c>
      <c r="C22" s="30" t="s">
        <v>498</v>
      </c>
      <c r="D22" s="30">
        <f>SUM(D2:D21)</f>
        <v>63396.000000000007</v>
      </c>
      <c r="E22" s="30">
        <f t="shared" ref="E22:AU22" si="0">SUM(E2:E21)</f>
        <v>65494.6</v>
      </c>
      <c r="F22" s="30">
        <f t="shared" si="0"/>
        <v>64397.30000000001</v>
      </c>
      <c r="G22" s="30">
        <f t="shared" si="0"/>
        <v>61125.600000000006</v>
      </c>
      <c r="H22" s="30">
        <f t="shared" si="0"/>
        <v>55467.4</v>
      </c>
      <c r="I22" s="30">
        <f t="shared" si="0"/>
        <v>56253.2</v>
      </c>
      <c r="J22" s="30">
        <f t="shared" si="0"/>
        <v>55804.099999999991</v>
      </c>
      <c r="K22" s="30">
        <f t="shared" si="0"/>
        <v>55958.900000000009</v>
      </c>
      <c r="L22" s="30">
        <f t="shared" si="0"/>
        <v>55865.600000000006</v>
      </c>
      <c r="M22" s="30">
        <f t="shared" si="0"/>
        <v>55866</v>
      </c>
      <c r="N22" s="30">
        <f t="shared" si="0"/>
        <v>55867.7</v>
      </c>
      <c r="O22" s="30">
        <f t="shared" si="0"/>
        <v>55976.800000000003</v>
      </c>
      <c r="P22" s="30">
        <f t="shared" si="0"/>
        <v>55746.799999999996</v>
      </c>
      <c r="Q22" s="30">
        <f t="shared" si="0"/>
        <v>55682</v>
      </c>
      <c r="R22" s="30">
        <f t="shared" si="0"/>
        <v>55993.4</v>
      </c>
      <c r="S22" s="30">
        <f t="shared" si="0"/>
        <v>56171.799999999996</v>
      </c>
      <c r="T22" s="30">
        <f t="shared" si="0"/>
        <v>56474.900000000009</v>
      </c>
      <c r="U22" s="30">
        <f t="shared" si="0"/>
        <v>56515.700000000012</v>
      </c>
      <c r="V22" s="30">
        <f t="shared" si="0"/>
        <v>56755.000000000007</v>
      </c>
      <c r="W22" s="30">
        <f t="shared" si="0"/>
        <v>56968.599999999991</v>
      </c>
      <c r="X22" s="30">
        <f t="shared" si="0"/>
        <v>56960.500000000007</v>
      </c>
      <c r="Y22" s="30">
        <f t="shared" si="0"/>
        <v>57101.000000000007</v>
      </c>
      <c r="Z22" s="30">
        <f t="shared" si="0"/>
        <v>57207</v>
      </c>
      <c r="AA22" s="30">
        <f t="shared" si="0"/>
        <v>57209.2</v>
      </c>
      <c r="AB22" s="30">
        <f t="shared" si="0"/>
        <v>57084.700000000012</v>
      </c>
      <c r="AC22" s="30">
        <f t="shared" si="0"/>
        <v>57194.899999999994</v>
      </c>
      <c r="AD22" s="30">
        <f t="shared" si="0"/>
        <v>57283.4</v>
      </c>
      <c r="AE22" s="30">
        <f t="shared" si="0"/>
        <v>57147.9</v>
      </c>
      <c r="AF22" s="30">
        <f t="shared" si="0"/>
        <v>57111.69999999999</v>
      </c>
      <c r="AG22" s="30">
        <f t="shared" si="0"/>
        <v>57206.299999999996</v>
      </c>
      <c r="AH22" s="30">
        <f t="shared" si="0"/>
        <v>57268.9</v>
      </c>
      <c r="AI22" s="30">
        <f t="shared" si="0"/>
        <v>57461.1</v>
      </c>
      <c r="AJ22" s="30">
        <f t="shared" si="0"/>
        <v>57312.600000000006</v>
      </c>
      <c r="AK22" s="30">
        <f t="shared" si="0"/>
        <v>57387</v>
      </c>
      <c r="AL22" s="30">
        <f t="shared" si="0"/>
        <v>57152.6</v>
      </c>
      <c r="AM22" s="30">
        <f t="shared" si="0"/>
        <v>57223.4</v>
      </c>
      <c r="AN22" s="30">
        <f t="shared" si="0"/>
        <v>57224.700000000004</v>
      </c>
      <c r="AO22" s="30">
        <f t="shared" si="0"/>
        <v>57097.200000000004</v>
      </c>
      <c r="AP22" s="30">
        <f t="shared" si="0"/>
        <v>57116.5</v>
      </c>
      <c r="AQ22" s="30">
        <f t="shared" si="0"/>
        <v>56700.499999999993</v>
      </c>
      <c r="AR22" s="30">
        <f t="shared" si="0"/>
        <v>56967.299999999996</v>
      </c>
      <c r="AS22" s="30">
        <f t="shared" si="0"/>
        <v>57027.199999999997</v>
      </c>
      <c r="AT22" s="30">
        <f t="shared" si="0"/>
        <v>56626.500000000007</v>
      </c>
      <c r="AU22" s="30">
        <f t="shared" si="0"/>
        <v>56573.599999999991</v>
      </c>
    </row>
    <row r="24" spans="2:47">
      <c r="B24" s="24" t="s">
        <v>502</v>
      </c>
      <c r="C24" s="25" t="s">
        <v>422</v>
      </c>
      <c r="D24" s="25">
        <v>2017</v>
      </c>
      <c r="E24" s="25">
        <v>2018</v>
      </c>
      <c r="F24" s="25">
        <v>2019</v>
      </c>
      <c r="G24" s="25">
        <v>2020</v>
      </c>
      <c r="H24" s="25">
        <v>2021</v>
      </c>
      <c r="I24" s="25">
        <v>2022</v>
      </c>
      <c r="J24" s="25">
        <v>2023</v>
      </c>
      <c r="K24" s="25">
        <v>2024</v>
      </c>
      <c r="L24" s="25">
        <v>2025</v>
      </c>
      <c r="M24" s="25">
        <v>2026</v>
      </c>
      <c r="N24" s="25">
        <v>2027</v>
      </c>
      <c r="O24" s="25">
        <v>2028</v>
      </c>
      <c r="P24" s="25">
        <v>2029</v>
      </c>
      <c r="Q24" s="25">
        <v>2030</v>
      </c>
      <c r="R24" s="25">
        <v>2031</v>
      </c>
      <c r="S24" s="25">
        <v>2032</v>
      </c>
      <c r="T24" s="25">
        <v>2033</v>
      </c>
      <c r="U24" s="25">
        <v>2034</v>
      </c>
      <c r="V24" s="25">
        <v>2035</v>
      </c>
      <c r="W24" s="25">
        <v>2036</v>
      </c>
      <c r="X24" s="25">
        <v>2037</v>
      </c>
      <c r="Y24" s="25">
        <v>2038</v>
      </c>
      <c r="Z24" s="25">
        <v>2039</v>
      </c>
      <c r="AA24" s="25">
        <v>2040</v>
      </c>
      <c r="AB24" s="25">
        <v>2041</v>
      </c>
      <c r="AC24" s="25">
        <v>2042</v>
      </c>
      <c r="AD24" s="25">
        <v>2043</v>
      </c>
      <c r="AE24" s="25">
        <v>2044</v>
      </c>
      <c r="AF24" s="25">
        <v>2045</v>
      </c>
      <c r="AG24" s="25">
        <v>2046</v>
      </c>
      <c r="AH24" s="25">
        <v>2047</v>
      </c>
      <c r="AI24" s="25">
        <v>2048</v>
      </c>
      <c r="AJ24" s="25">
        <v>2049</v>
      </c>
      <c r="AK24" s="25">
        <v>2050</v>
      </c>
      <c r="AL24" s="25">
        <v>2051</v>
      </c>
      <c r="AM24" s="25">
        <v>2052</v>
      </c>
      <c r="AN24" s="25">
        <v>2053</v>
      </c>
      <c r="AO24" s="25">
        <v>2054</v>
      </c>
      <c r="AP24" s="25">
        <v>2055</v>
      </c>
      <c r="AQ24" s="25">
        <v>2056</v>
      </c>
      <c r="AR24" s="25">
        <v>2057</v>
      </c>
      <c r="AS24" s="25">
        <v>2058</v>
      </c>
      <c r="AT24" s="25">
        <v>2059</v>
      </c>
      <c r="AU24" s="25">
        <v>2060</v>
      </c>
    </row>
    <row r="25" spans="2:47">
      <c r="B25" s="27" t="s">
        <v>678</v>
      </c>
      <c r="C25" s="28" t="s">
        <v>498</v>
      </c>
      <c r="D25" s="28">
        <v>10463.5</v>
      </c>
      <c r="E25" s="28">
        <v>9091.1</v>
      </c>
      <c r="F25" s="28">
        <v>9719.7000000000007</v>
      </c>
      <c r="G25" s="28">
        <v>8811.2000000000007</v>
      </c>
      <c r="H25" s="28">
        <v>8239.5999999999985</v>
      </c>
      <c r="I25" s="28">
        <v>8573.5</v>
      </c>
      <c r="J25" s="28">
        <v>8543.8000000000011</v>
      </c>
      <c r="K25" s="28">
        <v>8630.7000000000007</v>
      </c>
      <c r="L25" s="28">
        <v>8712.9000000000015</v>
      </c>
      <c r="M25" s="28">
        <v>8790.6999999999989</v>
      </c>
      <c r="N25" s="28">
        <v>8847.5</v>
      </c>
      <c r="O25" s="28">
        <v>8924</v>
      </c>
      <c r="P25" s="28">
        <v>8974.6999999999989</v>
      </c>
      <c r="Q25" s="28">
        <v>9015.1999999999989</v>
      </c>
      <c r="R25" s="28">
        <v>9114.3000000000011</v>
      </c>
      <c r="S25" s="28">
        <v>9182.6</v>
      </c>
      <c r="T25" s="28">
        <v>9281.1999999999989</v>
      </c>
      <c r="U25" s="28">
        <v>9285.7000000000007</v>
      </c>
      <c r="V25" s="28">
        <v>9206.6</v>
      </c>
      <c r="W25" s="28">
        <v>9229.9</v>
      </c>
      <c r="X25" s="28">
        <v>9225.6</v>
      </c>
      <c r="Y25" s="28">
        <v>9256.8000000000047</v>
      </c>
      <c r="Z25" s="28">
        <v>9079.9</v>
      </c>
      <c r="AA25" s="28">
        <v>8811.6000000000022</v>
      </c>
      <c r="AB25" s="28">
        <v>8574.2000000000007</v>
      </c>
      <c r="AC25" s="28">
        <v>8348.8000000000029</v>
      </c>
      <c r="AD25" s="28">
        <v>8348.7000000000025</v>
      </c>
      <c r="AE25" s="28">
        <v>8268.9</v>
      </c>
      <c r="AF25" s="28">
        <v>8058.9000000000005</v>
      </c>
      <c r="AG25" s="28">
        <v>8003.4000000000005</v>
      </c>
      <c r="AH25" s="28">
        <v>7945.6</v>
      </c>
      <c r="AI25" s="28">
        <v>7792.9999999999982</v>
      </c>
      <c r="AJ25" s="28">
        <v>7777.6000000000022</v>
      </c>
      <c r="AK25" s="28">
        <v>7788.9999999999982</v>
      </c>
      <c r="AL25" s="28">
        <v>7812.0000000000018</v>
      </c>
      <c r="AM25" s="28">
        <v>7828.7</v>
      </c>
      <c r="AN25" s="28">
        <v>7852.4</v>
      </c>
      <c r="AO25" s="28">
        <v>7832.8000000000011</v>
      </c>
      <c r="AP25" s="28">
        <v>7854.2000000000007</v>
      </c>
      <c r="AQ25" s="28">
        <v>7878.4000000000005</v>
      </c>
      <c r="AR25" s="28">
        <v>7888.6</v>
      </c>
      <c r="AS25" s="28">
        <v>7915.8</v>
      </c>
      <c r="AT25" s="28">
        <v>7804.7</v>
      </c>
      <c r="AU25" s="28">
        <v>7912.4</v>
      </c>
    </row>
    <row r="26" spans="2:47">
      <c r="B26" s="27" t="s">
        <v>430</v>
      </c>
      <c r="C26" s="28" t="s">
        <v>498</v>
      </c>
      <c r="D26" s="28">
        <v>3616.2000000000012</v>
      </c>
      <c r="E26" s="28">
        <v>3886.9</v>
      </c>
      <c r="F26" s="28">
        <v>3379.4</v>
      </c>
      <c r="G26" s="28">
        <v>3602.5</v>
      </c>
      <c r="H26" s="28">
        <v>3595.6</v>
      </c>
      <c r="I26" s="28">
        <v>3626.8</v>
      </c>
      <c r="J26" s="28">
        <v>3629.2</v>
      </c>
      <c r="K26" s="28">
        <v>3618.1</v>
      </c>
      <c r="L26" s="28">
        <v>3507.3</v>
      </c>
      <c r="M26" s="28">
        <v>3496.3</v>
      </c>
      <c r="N26" s="28">
        <v>3484.8</v>
      </c>
      <c r="O26" s="28">
        <v>3472.9</v>
      </c>
      <c r="P26" s="28">
        <v>3361.4</v>
      </c>
      <c r="Q26" s="28">
        <v>3349.6</v>
      </c>
      <c r="R26" s="28">
        <v>3347.5</v>
      </c>
      <c r="S26" s="28">
        <v>3345.8000000000011</v>
      </c>
      <c r="T26" s="28">
        <v>3344</v>
      </c>
      <c r="U26" s="28">
        <v>3333.099999999999</v>
      </c>
      <c r="V26" s="28">
        <v>3323.5</v>
      </c>
      <c r="W26" s="28">
        <v>3214.1</v>
      </c>
      <c r="X26" s="28">
        <v>3203.6000000000004</v>
      </c>
      <c r="Y26" s="28">
        <v>3195.6000000000013</v>
      </c>
      <c r="Z26" s="28">
        <v>3160.4000000000015</v>
      </c>
      <c r="AA26" s="28">
        <v>3130.8</v>
      </c>
      <c r="AB26" s="28">
        <v>3003.8999999999987</v>
      </c>
      <c r="AC26" s="28">
        <v>2981.1</v>
      </c>
      <c r="AD26" s="28">
        <v>2959.9999999999995</v>
      </c>
      <c r="AE26" s="28">
        <v>2842.9999999999991</v>
      </c>
      <c r="AF26" s="28">
        <v>2927.2999999999988</v>
      </c>
      <c r="AG26" s="28">
        <v>2815.8</v>
      </c>
      <c r="AH26" s="28">
        <v>2804.5</v>
      </c>
      <c r="AI26" s="28">
        <v>2794.9</v>
      </c>
      <c r="AJ26" s="28">
        <v>2791.3999999999987</v>
      </c>
      <c r="AK26" s="28">
        <v>2789.7999999999997</v>
      </c>
      <c r="AL26" s="28">
        <v>2788.5</v>
      </c>
      <c r="AM26" s="28">
        <v>2785.8000000000011</v>
      </c>
      <c r="AN26" s="28">
        <v>2783.7000000000003</v>
      </c>
      <c r="AO26" s="28">
        <v>2780.8999999999996</v>
      </c>
      <c r="AP26" s="28">
        <v>2779.6</v>
      </c>
      <c r="AQ26" s="28">
        <v>2677.4999999999995</v>
      </c>
      <c r="AR26" s="28">
        <v>2674.9999999999991</v>
      </c>
      <c r="AS26" s="28">
        <v>2674.5</v>
      </c>
      <c r="AT26" s="28">
        <v>2672.1</v>
      </c>
      <c r="AU26" s="28">
        <v>2668.599999999999</v>
      </c>
    </row>
    <row r="27" spans="2:47">
      <c r="B27" s="27" t="s">
        <v>679</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397</v>
      </c>
      <c r="C28" s="28" t="s">
        <v>498</v>
      </c>
      <c r="D28" s="28">
        <v>35.799999999999997</v>
      </c>
      <c r="E28" s="28">
        <v>25.3</v>
      </c>
      <c r="F28" s="28">
        <v>19.8</v>
      </c>
      <c r="G28" s="28">
        <v>25</v>
      </c>
      <c r="H28" s="28">
        <v>28.3</v>
      </c>
      <c r="I28" s="28">
        <v>29.2</v>
      </c>
      <c r="J28" s="28">
        <v>29</v>
      </c>
      <c r="K28" s="28">
        <v>29.5</v>
      </c>
      <c r="L28" s="28">
        <v>29.8</v>
      </c>
      <c r="M28" s="28">
        <v>30.2</v>
      </c>
      <c r="N28" s="28">
        <v>30.5</v>
      </c>
      <c r="O28" s="28">
        <v>31.2</v>
      </c>
      <c r="P28" s="28">
        <v>31.4</v>
      </c>
      <c r="Q28" s="28">
        <v>31.6</v>
      </c>
      <c r="R28" s="28">
        <v>32.200000000000003</v>
      </c>
      <c r="S28" s="28">
        <v>32.299999999999997</v>
      </c>
      <c r="T28" s="28">
        <v>33</v>
      </c>
      <c r="U28" s="28">
        <v>33</v>
      </c>
      <c r="V28" s="28">
        <v>33.700000000000003</v>
      </c>
      <c r="W28" s="28">
        <v>34.299999999999997</v>
      </c>
      <c r="X28" s="28">
        <v>34.299999999999997</v>
      </c>
      <c r="Y28" s="28">
        <v>34.799999999999997</v>
      </c>
      <c r="Z28" s="28">
        <v>35.299999999999997</v>
      </c>
      <c r="AA28" s="28">
        <v>35.200000000000003</v>
      </c>
      <c r="AB28" s="28">
        <v>35.6</v>
      </c>
      <c r="AC28" s="28">
        <v>35.5</v>
      </c>
      <c r="AD28" s="28">
        <v>35.900000000000013</v>
      </c>
      <c r="AE28" s="28">
        <v>36.200000000000003</v>
      </c>
      <c r="AF28" s="28">
        <v>36</v>
      </c>
      <c r="AG28" s="28">
        <v>36.299999999999997</v>
      </c>
      <c r="AH28" s="28">
        <v>36.6</v>
      </c>
      <c r="AI28" s="28">
        <v>36.900000000000013</v>
      </c>
      <c r="AJ28" s="28">
        <v>36.5</v>
      </c>
      <c r="AK28" s="28">
        <v>36.700000000000003</v>
      </c>
      <c r="AL28" s="28">
        <v>36.900000000000013</v>
      </c>
      <c r="AM28" s="28">
        <v>37.099999999999987</v>
      </c>
      <c r="AN28" s="28">
        <v>37.299999999999997</v>
      </c>
      <c r="AO28" s="28">
        <v>36.799999999999997</v>
      </c>
      <c r="AP28" s="28">
        <v>37</v>
      </c>
      <c r="AQ28" s="28">
        <v>37.200000000000003</v>
      </c>
      <c r="AR28" s="28">
        <v>37.4</v>
      </c>
      <c r="AS28" s="28">
        <v>37.5</v>
      </c>
      <c r="AT28" s="28">
        <v>37.099999999999987</v>
      </c>
      <c r="AU28" s="28">
        <v>37.299999999999997</v>
      </c>
    </row>
    <row r="29" spans="2:47">
      <c r="B29" s="27" t="s">
        <v>432</v>
      </c>
      <c r="C29" s="28" t="s">
        <v>498</v>
      </c>
      <c r="D29" s="28">
        <v>3232.099999999999</v>
      </c>
      <c r="E29" s="28">
        <v>3179.5</v>
      </c>
      <c r="F29" s="28">
        <v>2979</v>
      </c>
      <c r="G29" s="28">
        <v>3255.9</v>
      </c>
      <c r="H29" s="28">
        <v>3064</v>
      </c>
      <c r="I29" s="28">
        <v>3228.1</v>
      </c>
      <c r="J29" s="28">
        <v>3125.3</v>
      </c>
      <c r="K29" s="28">
        <v>3167.7000000000012</v>
      </c>
      <c r="L29" s="28">
        <v>3208.9</v>
      </c>
      <c r="M29" s="28">
        <v>3247.1</v>
      </c>
      <c r="N29" s="28">
        <v>3276.3</v>
      </c>
      <c r="O29" s="28">
        <v>3336.5</v>
      </c>
      <c r="P29" s="28">
        <v>3359.1</v>
      </c>
      <c r="Q29" s="28">
        <v>3382.7</v>
      </c>
      <c r="R29" s="28">
        <v>3445.1</v>
      </c>
      <c r="S29" s="28">
        <v>3468.8</v>
      </c>
      <c r="T29" s="28">
        <v>3527.4</v>
      </c>
      <c r="U29" s="28">
        <v>3544</v>
      </c>
      <c r="V29" s="28">
        <v>3598.8</v>
      </c>
      <c r="W29" s="28">
        <v>3650.4</v>
      </c>
      <c r="X29" s="28">
        <v>3659.8</v>
      </c>
      <c r="Y29" s="28">
        <v>3708.7</v>
      </c>
      <c r="Z29" s="28">
        <v>3758.2</v>
      </c>
      <c r="AA29" s="28">
        <v>3759.6</v>
      </c>
      <c r="AB29" s="28">
        <v>3799.2</v>
      </c>
      <c r="AC29" s="28">
        <v>3793.8</v>
      </c>
      <c r="AD29" s="28">
        <v>3828.1</v>
      </c>
      <c r="AE29" s="28">
        <v>3863.6</v>
      </c>
      <c r="AF29" s="28">
        <v>3852.3</v>
      </c>
      <c r="AG29" s="28">
        <v>3882</v>
      </c>
      <c r="AH29" s="28">
        <v>3911.7</v>
      </c>
      <c r="AI29" s="28">
        <v>3936.4</v>
      </c>
      <c r="AJ29" s="28">
        <v>3918.4</v>
      </c>
      <c r="AK29" s="28">
        <v>3930.4</v>
      </c>
      <c r="AL29" s="28">
        <v>3948.7</v>
      </c>
      <c r="AM29" s="28">
        <v>3965</v>
      </c>
      <c r="AN29" s="28">
        <v>3982.8</v>
      </c>
      <c r="AO29" s="28">
        <v>3948.7</v>
      </c>
      <c r="AP29" s="28">
        <v>3966.5</v>
      </c>
      <c r="AQ29" s="28">
        <v>3983.1</v>
      </c>
      <c r="AR29" s="28">
        <v>4000.5</v>
      </c>
      <c r="AS29" s="28">
        <v>4016.5</v>
      </c>
      <c r="AT29" s="28">
        <v>3985.8</v>
      </c>
      <c r="AU29" s="28">
        <v>3999.5</v>
      </c>
    </row>
    <row r="30" spans="2:47">
      <c r="B30" s="27" t="s">
        <v>385</v>
      </c>
      <c r="C30" s="28" t="s">
        <v>498</v>
      </c>
      <c r="D30" s="28">
        <v>15477.2</v>
      </c>
      <c r="E30" s="28">
        <v>17649.599999999999</v>
      </c>
      <c r="F30" s="28">
        <v>17299.5</v>
      </c>
      <c r="G30" s="28">
        <v>16653.3</v>
      </c>
      <c r="H30" s="28">
        <v>16349.5</v>
      </c>
      <c r="I30" s="28">
        <v>16629.400000000001</v>
      </c>
      <c r="J30" s="28">
        <v>16591.8</v>
      </c>
      <c r="K30" s="28">
        <v>16673.8</v>
      </c>
      <c r="L30" s="28">
        <v>16720.900000000001</v>
      </c>
      <c r="M30" s="28">
        <v>16775.400000000001</v>
      </c>
      <c r="N30" s="28">
        <v>16793.099999999999</v>
      </c>
      <c r="O30" s="28">
        <v>16832.599999999999</v>
      </c>
      <c r="P30" s="28">
        <v>16839.5</v>
      </c>
      <c r="Q30" s="28">
        <v>16823.2</v>
      </c>
      <c r="R30" s="28">
        <v>16870.7</v>
      </c>
      <c r="S30" s="28">
        <v>17008.5</v>
      </c>
      <c r="T30" s="28">
        <v>17058.7</v>
      </c>
      <c r="U30" s="28">
        <v>17183.100000000002</v>
      </c>
      <c r="V30" s="28">
        <v>17199</v>
      </c>
      <c r="W30" s="28">
        <v>17304.399999999998</v>
      </c>
      <c r="X30" s="28">
        <v>17322.8</v>
      </c>
      <c r="Y30" s="28">
        <v>17443.100000000002</v>
      </c>
      <c r="Z30" s="28">
        <v>17535.399999999998</v>
      </c>
      <c r="AA30" s="28">
        <v>17351.600000000002</v>
      </c>
      <c r="AB30" s="28">
        <v>17378.5</v>
      </c>
      <c r="AC30" s="28">
        <v>17430.100000000002</v>
      </c>
      <c r="AD30" s="28">
        <v>17382.7</v>
      </c>
      <c r="AE30" s="28">
        <v>17284.2</v>
      </c>
      <c r="AF30" s="28">
        <v>17233.099999999999</v>
      </c>
      <c r="AG30" s="28">
        <v>17161.7</v>
      </c>
      <c r="AH30" s="28">
        <v>17168</v>
      </c>
      <c r="AI30" s="28">
        <v>17212.600000000002</v>
      </c>
      <c r="AJ30" s="28">
        <v>17240.100000000002</v>
      </c>
      <c r="AK30" s="28">
        <v>17284.900000000001</v>
      </c>
      <c r="AL30" s="28">
        <v>17087.000000000004</v>
      </c>
      <c r="AM30" s="28">
        <v>17129.500000000004</v>
      </c>
      <c r="AN30" s="28">
        <v>17172.299999999992</v>
      </c>
      <c r="AO30" s="28">
        <v>17166.599999999999</v>
      </c>
      <c r="AP30" s="28">
        <v>17221.800000000003</v>
      </c>
      <c r="AQ30" s="28">
        <v>17158.599999999999</v>
      </c>
      <c r="AR30" s="28">
        <v>17181.8</v>
      </c>
      <c r="AS30" s="28">
        <v>17188.699999999997</v>
      </c>
      <c r="AT30" s="28">
        <v>17088.600000000002</v>
      </c>
      <c r="AU30" s="28">
        <v>17022.900000000001</v>
      </c>
    </row>
    <row r="31" spans="2:47">
      <c r="B31" s="27" t="s">
        <v>434</v>
      </c>
      <c r="C31" s="28" t="s">
        <v>498</v>
      </c>
      <c r="D31" s="28">
        <v>6326.2</v>
      </c>
      <c r="E31" s="28">
        <v>6545.5</v>
      </c>
      <c r="F31" s="28">
        <v>6724.3</v>
      </c>
      <c r="G31" s="28">
        <v>6323.7</v>
      </c>
      <c r="H31" s="28">
        <v>7153.0999999999995</v>
      </c>
      <c r="I31" s="28">
        <v>7276.7000000000007</v>
      </c>
      <c r="J31" s="28">
        <v>7237.2</v>
      </c>
      <c r="K31" s="28">
        <v>7292.4</v>
      </c>
      <c r="L31" s="28">
        <v>7345.7</v>
      </c>
      <c r="M31" s="28">
        <v>7294.0999999999995</v>
      </c>
      <c r="N31" s="28">
        <v>7323.6</v>
      </c>
      <c r="O31" s="28">
        <v>7385.3</v>
      </c>
      <c r="P31" s="28">
        <v>7416.9999999999991</v>
      </c>
      <c r="Q31" s="28">
        <v>7438.0999999999995</v>
      </c>
      <c r="R31" s="28">
        <v>7528.4</v>
      </c>
      <c r="S31" s="28">
        <v>7566.7</v>
      </c>
      <c r="T31" s="28">
        <v>7650.3</v>
      </c>
      <c r="U31" s="28">
        <v>7678.3</v>
      </c>
      <c r="V31" s="28">
        <v>7754.3999999999987</v>
      </c>
      <c r="W31" s="28">
        <v>7828.3</v>
      </c>
      <c r="X31" s="28">
        <v>7839.3000000000011</v>
      </c>
      <c r="Y31" s="28">
        <v>7917.2</v>
      </c>
      <c r="Z31" s="28">
        <v>7970.2000000000007</v>
      </c>
      <c r="AA31" s="28">
        <v>7981.5</v>
      </c>
      <c r="AB31" s="28">
        <v>8020</v>
      </c>
      <c r="AC31" s="28">
        <v>8018.7</v>
      </c>
      <c r="AD31" s="28">
        <v>8047.3</v>
      </c>
      <c r="AE31" s="28">
        <v>8099</v>
      </c>
      <c r="AF31" s="28">
        <v>8076.1999999999989</v>
      </c>
      <c r="AG31" s="28">
        <v>8111</v>
      </c>
      <c r="AH31" s="28">
        <v>8156.2000000000007</v>
      </c>
      <c r="AI31" s="28">
        <v>8192.5</v>
      </c>
      <c r="AJ31" s="28">
        <v>8148.9000000000005</v>
      </c>
      <c r="AK31" s="28">
        <v>8160.5999999999995</v>
      </c>
      <c r="AL31" s="28">
        <v>8186.2</v>
      </c>
      <c r="AM31" s="28">
        <v>8190.8000000000011</v>
      </c>
      <c r="AN31" s="28">
        <v>8215.6</v>
      </c>
      <c r="AO31" s="28">
        <v>8157.2999999999993</v>
      </c>
      <c r="AP31" s="28">
        <v>8182.2999999999993</v>
      </c>
      <c r="AQ31" s="28">
        <v>8187.9</v>
      </c>
      <c r="AR31" s="28">
        <v>8212.9</v>
      </c>
      <c r="AS31" s="28">
        <v>8232.2999999999993</v>
      </c>
      <c r="AT31" s="28">
        <v>8179.9</v>
      </c>
      <c r="AU31" s="28">
        <v>8183</v>
      </c>
    </row>
    <row r="32" spans="2:47">
      <c r="B32" s="27" t="s">
        <v>435</v>
      </c>
      <c r="C32" s="28" t="s">
        <v>498</v>
      </c>
      <c r="D32" s="28">
        <v>718.5</v>
      </c>
      <c r="E32" s="28">
        <v>809.3</v>
      </c>
      <c r="F32" s="28">
        <v>707.19999999999993</v>
      </c>
      <c r="G32" s="28">
        <v>708.4</v>
      </c>
      <c r="H32" s="28">
        <v>709.4</v>
      </c>
      <c r="I32" s="28">
        <v>709.6</v>
      </c>
      <c r="J32" s="28">
        <v>709.6</v>
      </c>
      <c r="K32" s="28">
        <v>709.7</v>
      </c>
      <c r="L32" s="28">
        <v>609.9</v>
      </c>
      <c r="M32" s="28">
        <v>610</v>
      </c>
      <c r="N32" s="28">
        <v>610.1</v>
      </c>
      <c r="O32" s="28">
        <v>610.29999999999995</v>
      </c>
      <c r="P32" s="28">
        <v>610.4</v>
      </c>
      <c r="Q32" s="28">
        <v>610.5</v>
      </c>
      <c r="R32" s="28">
        <v>610.70000000000005</v>
      </c>
      <c r="S32" s="28">
        <v>610.70000000000005</v>
      </c>
      <c r="T32" s="28">
        <v>610.9</v>
      </c>
      <c r="U32" s="28">
        <v>611</v>
      </c>
      <c r="V32" s="28">
        <v>611.20000000000005</v>
      </c>
      <c r="W32" s="28">
        <v>611.4</v>
      </c>
      <c r="X32" s="28">
        <v>611.4</v>
      </c>
      <c r="Y32" s="28">
        <v>511.5</v>
      </c>
      <c r="Z32" s="28">
        <v>511.7</v>
      </c>
      <c r="AA32" s="28">
        <v>511.7</v>
      </c>
      <c r="AB32" s="28">
        <v>511.8</v>
      </c>
      <c r="AC32" s="28">
        <v>511.8</v>
      </c>
      <c r="AD32" s="28">
        <v>511.9</v>
      </c>
      <c r="AE32" s="28">
        <v>512</v>
      </c>
      <c r="AF32" s="28">
        <v>512</v>
      </c>
      <c r="AG32" s="28">
        <v>512.1</v>
      </c>
      <c r="AH32" s="28">
        <v>512.20000000000005</v>
      </c>
      <c r="AI32" s="28">
        <v>512.29999999999995</v>
      </c>
      <c r="AJ32" s="28">
        <v>512.1</v>
      </c>
      <c r="AK32" s="28">
        <v>512.20000000000005</v>
      </c>
      <c r="AL32" s="28">
        <v>512.29999999999995</v>
      </c>
      <c r="AM32" s="28">
        <v>512.29999999999995</v>
      </c>
      <c r="AN32" s="28">
        <v>512.4</v>
      </c>
      <c r="AO32" s="28">
        <v>512.20000000000005</v>
      </c>
      <c r="AP32" s="28">
        <v>512.29999999999995</v>
      </c>
      <c r="AQ32" s="28">
        <v>512.4</v>
      </c>
      <c r="AR32" s="28">
        <v>512.4</v>
      </c>
      <c r="AS32" s="28">
        <v>512.5</v>
      </c>
      <c r="AT32" s="28">
        <v>512.29999999999995</v>
      </c>
      <c r="AU32" s="28">
        <v>512.4</v>
      </c>
    </row>
    <row r="33" spans="2:47">
      <c r="B33" s="27" t="s">
        <v>680</v>
      </c>
      <c r="C33" s="28" t="s">
        <v>498</v>
      </c>
      <c r="D33" s="28">
        <v>20080.3</v>
      </c>
      <c r="E33" s="28">
        <v>21113.200000000001</v>
      </c>
      <c r="F33" s="28">
        <v>20004.900000000009</v>
      </c>
      <c r="G33" s="28">
        <v>18291.900000000009</v>
      </c>
      <c r="H33" s="28">
        <v>13112.9</v>
      </c>
      <c r="I33" s="28">
        <v>13237.9</v>
      </c>
      <c r="J33" s="28">
        <v>13052.2</v>
      </c>
      <c r="K33" s="28">
        <v>12925.2</v>
      </c>
      <c r="L33" s="28">
        <v>12799.9</v>
      </c>
      <c r="M33" s="28">
        <v>12673.6</v>
      </c>
      <c r="N33" s="28">
        <v>12545.1</v>
      </c>
      <c r="O33" s="28">
        <v>12420.4</v>
      </c>
      <c r="P33" s="28">
        <v>12190.9</v>
      </c>
      <c r="Q33" s="28">
        <v>12065.6</v>
      </c>
      <c r="R33" s="28">
        <v>12062.6</v>
      </c>
      <c r="S33" s="28">
        <v>11959.9</v>
      </c>
      <c r="T33" s="28">
        <v>11958.9</v>
      </c>
      <c r="U33" s="28">
        <v>11852.2</v>
      </c>
      <c r="V33" s="28">
        <v>11850.4</v>
      </c>
      <c r="W33" s="28">
        <v>11746.3</v>
      </c>
      <c r="X33" s="28">
        <v>11738.7</v>
      </c>
      <c r="Y33" s="28">
        <v>11635.4</v>
      </c>
      <c r="Z33" s="28">
        <v>11531.6</v>
      </c>
      <c r="AA33" s="28">
        <v>11525.7</v>
      </c>
      <c r="AB33" s="28">
        <v>11416.3</v>
      </c>
      <c r="AC33" s="28">
        <v>11408.7</v>
      </c>
      <c r="AD33" s="28">
        <v>11301.2</v>
      </c>
      <c r="AE33" s="28">
        <v>11194.6</v>
      </c>
      <c r="AF33" s="28">
        <v>11192.7</v>
      </c>
      <c r="AG33" s="28">
        <v>11191.9</v>
      </c>
      <c r="AH33" s="28">
        <v>11090.3</v>
      </c>
      <c r="AI33" s="28">
        <v>11091.2</v>
      </c>
      <c r="AJ33" s="28">
        <v>10987.6</v>
      </c>
      <c r="AK33" s="28">
        <v>10981.3</v>
      </c>
      <c r="AL33" s="28">
        <v>10881.1</v>
      </c>
      <c r="AM33" s="28">
        <v>10875.7</v>
      </c>
      <c r="AN33" s="28">
        <v>10770.5</v>
      </c>
      <c r="AO33" s="28">
        <v>10762.9</v>
      </c>
      <c r="AP33" s="28">
        <v>10662</v>
      </c>
      <c r="AQ33" s="28">
        <v>10657.8</v>
      </c>
      <c r="AR33" s="28">
        <v>10553</v>
      </c>
      <c r="AS33" s="28">
        <v>10551.4</v>
      </c>
      <c r="AT33" s="28">
        <v>10445.5</v>
      </c>
      <c r="AU33" s="28">
        <v>10439.5</v>
      </c>
    </row>
    <row r="34" spans="2:47">
      <c r="B34" s="27" t="s">
        <v>437</v>
      </c>
      <c r="C34" s="28" t="s">
        <v>498</v>
      </c>
      <c r="D34" s="28">
        <v>0</v>
      </c>
      <c r="E34" s="28">
        <v>1.9</v>
      </c>
      <c r="F34" s="28">
        <v>6.1</v>
      </c>
      <c r="G34" s="28">
        <v>7.9</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A34" s="28">
        <v>0</v>
      </c>
      <c r="AB34" s="28">
        <v>0</v>
      </c>
      <c r="AC34" s="28">
        <v>0</v>
      </c>
      <c r="AD34" s="28">
        <v>0</v>
      </c>
      <c r="AE34" s="28">
        <v>0</v>
      </c>
      <c r="AF34" s="28">
        <v>0</v>
      </c>
      <c r="AG34" s="28">
        <v>0</v>
      </c>
      <c r="AH34" s="28">
        <v>0</v>
      </c>
      <c r="AI34" s="28">
        <v>0</v>
      </c>
      <c r="AJ34" s="28">
        <v>0</v>
      </c>
      <c r="AK34" s="28">
        <v>0</v>
      </c>
      <c r="AL34" s="28">
        <v>0</v>
      </c>
      <c r="AM34" s="28">
        <v>0</v>
      </c>
      <c r="AN34" s="28">
        <v>0</v>
      </c>
      <c r="AO34" s="28">
        <v>0</v>
      </c>
      <c r="AP34" s="28">
        <v>0</v>
      </c>
      <c r="AQ34" s="28">
        <v>0</v>
      </c>
      <c r="AR34" s="28">
        <v>0</v>
      </c>
      <c r="AS34" s="28">
        <v>0</v>
      </c>
      <c r="AT34" s="28">
        <v>0</v>
      </c>
      <c r="AU34" s="28">
        <v>0</v>
      </c>
    </row>
    <row r="35" spans="2:47">
      <c r="B35" s="27" t="s">
        <v>438</v>
      </c>
      <c r="C35" s="28" t="s">
        <v>498</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0</v>
      </c>
      <c r="AD35" s="28">
        <v>0</v>
      </c>
      <c r="AE35" s="28">
        <v>0</v>
      </c>
      <c r="AF35" s="28">
        <v>0</v>
      </c>
      <c r="AG35" s="28">
        <v>0</v>
      </c>
      <c r="AH35" s="28">
        <v>0</v>
      </c>
      <c r="AI35" s="28">
        <v>0</v>
      </c>
      <c r="AJ35" s="28">
        <v>0</v>
      </c>
      <c r="AK35" s="28">
        <v>0</v>
      </c>
      <c r="AL35" s="28">
        <v>0</v>
      </c>
      <c r="AM35" s="28">
        <v>0</v>
      </c>
      <c r="AN35" s="28">
        <v>0</v>
      </c>
      <c r="AO35" s="28">
        <v>0</v>
      </c>
      <c r="AP35" s="28">
        <v>0</v>
      </c>
      <c r="AQ35" s="28">
        <v>0</v>
      </c>
      <c r="AR35" s="28">
        <v>0</v>
      </c>
      <c r="AS35" s="28">
        <v>0</v>
      </c>
      <c r="AT35" s="28">
        <v>0</v>
      </c>
      <c r="AU35" s="28">
        <v>0</v>
      </c>
    </row>
    <row r="36" spans="2:47">
      <c r="B36" s="27" t="s">
        <v>439</v>
      </c>
      <c r="C36" s="28" t="s">
        <v>498</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row>
    <row r="37" spans="2:47">
      <c r="B37" s="27" t="s">
        <v>391</v>
      </c>
      <c r="C37" s="28" t="s">
        <v>498</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26.4</v>
      </c>
      <c r="V37" s="28">
        <v>52.099999999999987</v>
      </c>
      <c r="W37" s="28">
        <v>77.599999999999994</v>
      </c>
      <c r="X37" s="28">
        <v>102.5</v>
      </c>
      <c r="Y37" s="28">
        <v>126.7</v>
      </c>
      <c r="Z37" s="28">
        <v>347.9</v>
      </c>
      <c r="AA37" s="28">
        <v>453.19999999999987</v>
      </c>
      <c r="AB37" s="28">
        <v>549.6</v>
      </c>
      <c r="AC37" s="28">
        <v>640.5</v>
      </c>
      <c r="AD37" s="28">
        <v>825.2</v>
      </c>
      <c r="AE37" s="28">
        <v>900.9</v>
      </c>
      <c r="AF37" s="28">
        <v>977.40000000000009</v>
      </c>
      <c r="AG37" s="28">
        <v>1049.8</v>
      </c>
      <c r="AH37" s="28">
        <v>1118.2</v>
      </c>
      <c r="AI37" s="28">
        <v>1186.4000000000001</v>
      </c>
      <c r="AJ37" s="28">
        <v>1189.0999999999999</v>
      </c>
      <c r="AK37" s="28">
        <v>1193.3</v>
      </c>
      <c r="AL37" s="28">
        <v>1191.2</v>
      </c>
      <c r="AM37" s="28">
        <v>1192.7</v>
      </c>
      <c r="AN37" s="28">
        <v>1194.5999999999999</v>
      </c>
      <c r="AO37" s="28">
        <v>1193.7</v>
      </c>
      <c r="AP37" s="28">
        <v>1196.4000000000001</v>
      </c>
      <c r="AQ37" s="28">
        <v>1197.3</v>
      </c>
      <c r="AR37" s="28">
        <v>1197.3</v>
      </c>
      <c r="AS37" s="28">
        <v>1194.0999999999999</v>
      </c>
      <c r="AT37" s="28">
        <v>1192.4000000000001</v>
      </c>
      <c r="AU37" s="28">
        <v>1192.4000000000001</v>
      </c>
    </row>
    <row r="38" spans="2:47">
      <c r="B38" s="27" t="s">
        <v>440</v>
      </c>
      <c r="C38" s="28" t="s">
        <v>498</v>
      </c>
      <c r="D38" s="28">
        <v>2000.3</v>
      </c>
      <c r="E38" s="28">
        <v>2056.9</v>
      </c>
      <c r="F38" s="28">
        <v>2335.5</v>
      </c>
      <c r="G38" s="28">
        <v>2285.6</v>
      </c>
      <c r="H38" s="28">
        <v>1795.1</v>
      </c>
      <c r="I38" s="28">
        <v>1483.7</v>
      </c>
      <c r="J38" s="28">
        <v>1419.6</v>
      </c>
      <c r="K38" s="28">
        <v>1424</v>
      </c>
      <c r="L38" s="28">
        <v>1425.9</v>
      </c>
      <c r="M38" s="28">
        <v>1424</v>
      </c>
      <c r="N38" s="28">
        <v>1414.8</v>
      </c>
      <c r="O38" s="28">
        <v>1405</v>
      </c>
      <c r="P38" s="28">
        <v>1394.2</v>
      </c>
      <c r="Q38" s="28">
        <v>1382.9</v>
      </c>
      <c r="R38" s="28">
        <v>1378.6</v>
      </c>
      <c r="S38" s="28">
        <v>1372.8</v>
      </c>
      <c r="T38" s="28">
        <v>1367.4</v>
      </c>
      <c r="U38" s="28">
        <v>1360.8</v>
      </c>
      <c r="V38" s="28">
        <v>1354.8</v>
      </c>
      <c r="W38" s="28">
        <v>1347.5</v>
      </c>
      <c r="X38" s="28">
        <v>1340.9</v>
      </c>
      <c r="Y38" s="28">
        <v>1333.9</v>
      </c>
      <c r="Z38" s="28">
        <v>1225.8</v>
      </c>
      <c r="AA38" s="28">
        <v>1218.4000000000001</v>
      </c>
      <c r="AB38" s="28">
        <v>1209.8</v>
      </c>
      <c r="AC38" s="28">
        <v>1202.0999999999999</v>
      </c>
      <c r="AD38" s="28">
        <v>1193</v>
      </c>
      <c r="AE38" s="28">
        <v>1184.8</v>
      </c>
      <c r="AF38" s="28">
        <v>1179.0999999999999</v>
      </c>
      <c r="AG38" s="28">
        <v>1171.9000000000001</v>
      </c>
      <c r="AH38" s="28">
        <v>1165.8</v>
      </c>
      <c r="AI38" s="28">
        <v>1159.4000000000001</v>
      </c>
      <c r="AJ38" s="28">
        <v>1152.9000000000001</v>
      </c>
      <c r="AK38" s="28">
        <v>1144.9000000000001</v>
      </c>
      <c r="AL38" s="28">
        <v>1138</v>
      </c>
      <c r="AM38" s="28">
        <v>1132.0999999999999</v>
      </c>
      <c r="AN38" s="28">
        <v>1127</v>
      </c>
      <c r="AO38" s="28">
        <v>1121.5</v>
      </c>
      <c r="AP38" s="28">
        <v>1117.5999999999999</v>
      </c>
      <c r="AQ38" s="28">
        <v>1114.0999999999999</v>
      </c>
      <c r="AR38" s="28">
        <v>1111</v>
      </c>
      <c r="AS38" s="28">
        <v>1108.0999999999999</v>
      </c>
      <c r="AT38" s="28">
        <v>1104.2</v>
      </c>
      <c r="AU38" s="28">
        <v>1101.7</v>
      </c>
    </row>
    <row r="39" spans="2:47">
      <c r="B39" s="27" t="s">
        <v>398</v>
      </c>
      <c r="C39" s="28" t="s">
        <v>498</v>
      </c>
      <c r="D39" s="28">
        <v>1445.8</v>
      </c>
      <c r="E39" s="28">
        <v>1134.5</v>
      </c>
      <c r="F39" s="28">
        <v>1221.9000000000001</v>
      </c>
      <c r="G39" s="28">
        <v>1160.2</v>
      </c>
      <c r="H39" s="28">
        <v>1419.9</v>
      </c>
      <c r="I39" s="28">
        <v>1458.3</v>
      </c>
      <c r="J39" s="28">
        <v>1466.4</v>
      </c>
      <c r="K39" s="28">
        <v>1487.8</v>
      </c>
      <c r="L39" s="28">
        <v>1504.4</v>
      </c>
      <c r="M39" s="28">
        <v>1524.6</v>
      </c>
      <c r="N39" s="28">
        <v>1541.9</v>
      </c>
      <c r="O39" s="28">
        <v>1558.6</v>
      </c>
      <c r="P39" s="28">
        <v>1568.2</v>
      </c>
      <c r="Q39" s="28">
        <v>1582.6</v>
      </c>
      <c r="R39" s="28">
        <v>1603.3</v>
      </c>
      <c r="S39" s="28">
        <v>1623.7</v>
      </c>
      <c r="T39" s="28">
        <v>1643.1</v>
      </c>
      <c r="U39" s="28">
        <v>1561</v>
      </c>
      <c r="V39" s="28">
        <v>1578.9</v>
      </c>
      <c r="W39" s="28">
        <v>1589.7</v>
      </c>
      <c r="X39" s="28">
        <v>1605.2</v>
      </c>
      <c r="Y39" s="28">
        <v>1620.4</v>
      </c>
      <c r="Z39" s="28">
        <v>1635.9</v>
      </c>
      <c r="AA39" s="28">
        <v>1648.9</v>
      </c>
      <c r="AB39" s="28">
        <v>1661.2</v>
      </c>
      <c r="AC39" s="28">
        <v>1671.9</v>
      </c>
      <c r="AD39" s="28">
        <v>1682.1</v>
      </c>
      <c r="AE39" s="28">
        <v>1692.3</v>
      </c>
      <c r="AF39" s="28">
        <v>1700.3</v>
      </c>
      <c r="AG39" s="28">
        <v>1715.7</v>
      </c>
      <c r="AH39" s="28">
        <v>1721.9</v>
      </c>
      <c r="AI39" s="28">
        <v>1728</v>
      </c>
      <c r="AJ39" s="28">
        <v>1739</v>
      </c>
      <c r="AK39" s="28">
        <v>1742.4</v>
      </c>
      <c r="AL39" s="28">
        <v>1751.8</v>
      </c>
      <c r="AM39" s="28">
        <v>1754.2</v>
      </c>
      <c r="AN39" s="28">
        <v>1755.9</v>
      </c>
      <c r="AO39" s="28">
        <v>1765.5</v>
      </c>
      <c r="AP39" s="28">
        <v>1767.1</v>
      </c>
      <c r="AQ39" s="28">
        <v>1477.2</v>
      </c>
      <c r="AR39" s="28">
        <v>1778.9</v>
      </c>
      <c r="AS39" s="28">
        <v>1780.8</v>
      </c>
      <c r="AT39" s="28">
        <v>1791.3</v>
      </c>
      <c r="AU39" s="28">
        <v>1792.1</v>
      </c>
    </row>
    <row r="40" spans="2:47">
      <c r="B40" s="27" t="s">
        <v>442</v>
      </c>
      <c r="C40" s="28" t="s">
        <v>498</v>
      </c>
      <c r="D40" s="28">
        <v>0.1</v>
      </c>
      <c r="E40" s="28">
        <v>0.90000000000000013</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row>
    <row r="41" spans="2:47">
      <c r="B41" s="27" t="s">
        <v>443</v>
      </c>
      <c r="C41" s="28" t="s">
        <v>498</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row>
    <row r="42" spans="2:47">
      <c r="B42" s="27" t="s">
        <v>444</v>
      </c>
      <c r="C42" s="28" t="s">
        <v>498</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A42" s="28">
        <v>0</v>
      </c>
      <c r="AB42" s="28">
        <v>0</v>
      </c>
      <c r="AC42" s="28">
        <v>0</v>
      </c>
      <c r="AD42" s="28">
        <v>0</v>
      </c>
      <c r="AE42" s="28">
        <v>0</v>
      </c>
      <c r="AF42" s="28">
        <v>0</v>
      </c>
      <c r="AG42" s="28">
        <v>0</v>
      </c>
      <c r="AH42" s="28">
        <v>0</v>
      </c>
      <c r="AI42" s="28">
        <v>0</v>
      </c>
      <c r="AJ42" s="28">
        <v>0</v>
      </c>
      <c r="AK42" s="28">
        <v>0</v>
      </c>
      <c r="AL42" s="28">
        <v>0</v>
      </c>
      <c r="AM42" s="28">
        <v>0</v>
      </c>
      <c r="AN42" s="28">
        <v>0</v>
      </c>
      <c r="AO42" s="28">
        <v>0</v>
      </c>
      <c r="AP42" s="28">
        <v>0</v>
      </c>
      <c r="AQ42" s="28">
        <v>0</v>
      </c>
      <c r="AR42" s="28">
        <v>0</v>
      </c>
      <c r="AS42" s="28">
        <v>0</v>
      </c>
      <c r="AT42" s="28">
        <v>0</v>
      </c>
      <c r="AU42" s="28">
        <v>0</v>
      </c>
    </row>
    <row r="43" spans="2:47">
      <c r="B43" s="27" t="s">
        <v>445</v>
      </c>
      <c r="C43" s="28" t="s">
        <v>498</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A43" s="28">
        <v>0</v>
      </c>
      <c r="AB43" s="28">
        <v>0</v>
      </c>
      <c r="AC43" s="28">
        <v>0</v>
      </c>
      <c r="AD43" s="28">
        <v>0</v>
      </c>
      <c r="AE43" s="28">
        <v>0</v>
      </c>
      <c r="AF43" s="28">
        <v>0</v>
      </c>
      <c r="AG43" s="28">
        <v>0</v>
      </c>
      <c r="AH43" s="28">
        <v>0</v>
      </c>
      <c r="AI43" s="28">
        <v>0</v>
      </c>
      <c r="AJ43" s="28">
        <v>0</v>
      </c>
      <c r="AK43" s="28">
        <v>0</v>
      </c>
      <c r="AL43" s="28">
        <v>0</v>
      </c>
      <c r="AM43" s="28">
        <v>0</v>
      </c>
      <c r="AN43" s="28">
        <v>0</v>
      </c>
      <c r="AO43" s="28">
        <v>0</v>
      </c>
      <c r="AP43" s="28">
        <v>0</v>
      </c>
      <c r="AQ43" s="28">
        <v>0</v>
      </c>
      <c r="AR43" s="28">
        <v>0</v>
      </c>
      <c r="AS43" s="28">
        <v>0</v>
      </c>
      <c r="AT43" s="28">
        <v>0</v>
      </c>
      <c r="AU43" s="28">
        <v>0</v>
      </c>
    </row>
    <row r="44" spans="2:47">
      <c r="B44" s="27" t="s">
        <v>446</v>
      </c>
      <c r="C44" s="28" t="s">
        <v>498</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A44" s="28">
        <v>0</v>
      </c>
      <c r="AB44" s="28">
        <v>0</v>
      </c>
      <c r="AC44" s="28">
        <v>0</v>
      </c>
      <c r="AD44" s="28">
        <v>0</v>
      </c>
      <c r="AE44" s="28">
        <v>0</v>
      </c>
      <c r="AF44" s="28">
        <v>0</v>
      </c>
      <c r="AG44" s="28">
        <v>0</v>
      </c>
      <c r="AH44" s="28">
        <v>0</v>
      </c>
      <c r="AI44" s="28">
        <v>0</v>
      </c>
      <c r="AJ44" s="28">
        <v>0</v>
      </c>
      <c r="AK44" s="28">
        <v>0</v>
      </c>
      <c r="AL44" s="28">
        <v>0</v>
      </c>
      <c r="AM44" s="28">
        <v>0</v>
      </c>
      <c r="AN44" s="28">
        <v>0</v>
      </c>
      <c r="AO44" s="28">
        <v>0</v>
      </c>
      <c r="AP44" s="28">
        <v>0</v>
      </c>
      <c r="AQ44" s="28">
        <v>0</v>
      </c>
      <c r="AR44" s="28">
        <v>0</v>
      </c>
      <c r="AS44" s="28">
        <v>0</v>
      </c>
      <c r="AT44" s="28">
        <v>0</v>
      </c>
      <c r="AU44" s="28">
        <v>0</v>
      </c>
    </row>
    <row r="45" spans="2:47" s="48" customFormat="1">
      <c r="B45" s="27" t="s">
        <v>501</v>
      </c>
      <c r="C45" s="30" t="s">
        <v>498</v>
      </c>
      <c r="D45" s="30">
        <f>SUM(D25:D44)</f>
        <v>63396.000000000007</v>
      </c>
      <c r="E45" s="30">
        <f t="shared" ref="E45:AU45" si="1">SUM(E25:E44)</f>
        <v>65494.6</v>
      </c>
      <c r="F45" s="30">
        <f t="shared" si="1"/>
        <v>64397.30000000001</v>
      </c>
      <c r="G45" s="30">
        <f t="shared" si="1"/>
        <v>61125.600000000006</v>
      </c>
      <c r="H45" s="30">
        <f t="shared" si="1"/>
        <v>55467.4</v>
      </c>
      <c r="I45" s="30">
        <f t="shared" si="1"/>
        <v>56253.2</v>
      </c>
      <c r="J45" s="30">
        <f t="shared" si="1"/>
        <v>55804.099999999991</v>
      </c>
      <c r="K45" s="30">
        <f t="shared" si="1"/>
        <v>55958.900000000009</v>
      </c>
      <c r="L45" s="30">
        <f t="shared" si="1"/>
        <v>55865.600000000006</v>
      </c>
      <c r="M45" s="30">
        <f t="shared" si="1"/>
        <v>55866</v>
      </c>
      <c r="N45" s="30">
        <f t="shared" si="1"/>
        <v>55867.7</v>
      </c>
      <c r="O45" s="30">
        <f t="shared" si="1"/>
        <v>55976.800000000003</v>
      </c>
      <c r="P45" s="30">
        <f t="shared" si="1"/>
        <v>55746.799999999996</v>
      </c>
      <c r="Q45" s="30">
        <f t="shared" si="1"/>
        <v>55682</v>
      </c>
      <c r="R45" s="30">
        <f t="shared" si="1"/>
        <v>55993.4</v>
      </c>
      <c r="S45" s="30">
        <f t="shared" si="1"/>
        <v>56171.799999999996</v>
      </c>
      <c r="T45" s="30">
        <f t="shared" si="1"/>
        <v>56474.900000000009</v>
      </c>
      <c r="U45" s="30">
        <f t="shared" si="1"/>
        <v>56468.600000000013</v>
      </c>
      <c r="V45" s="30">
        <f t="shared" si="1"/>
        <v>56563.400000000009</v>
      </c>
      <c r="W45" s="30">
        <f t="shared" si="1"/>
        <v>56633.9</v>
      </c>
      <c r="X45" s="30">
        <f t="shared" si="1"/>
        <v>56684.1</v>
      </c>
      <c r="Y45" s="30">
        <f t="shared" si="1"/>
        <v>56784.100000000006</v>
      </c>
      <c r="Z45" s="30">
        <f t="shared" si="1"/>
        <v>56792.299999999996</v>
      </c>
      <c r="AA45" s="30">
        <f t="shared" si="1"/>
        <v>56428.2</v>
      </c>
      <c r="AB45" s="30">
        <f t="shared" si="1"/>
        <v>56160.1</v>
      </c>
      <c r="AC45" s="30">
        <f t="shared" si="1"/>
        <v>56043.000000000015</v>
      </c>
      <c r="AD45" s="30">
        <f t="shared" si="1"/>
        <v>56116.1</v>
      </c>
      <c r="AE45" s="30">
        <f t="shared" si="1"/>
        <v>55879.500000000007</v>
      </c>
      <c r="AF45" s="30">
        <f t="shared" si="1"/>
        <v>55745.3</v>
      </c>
      <c r="AG45" s="30">
        <f t="shared" si="1"/>
        <v>55651.6</v>
      </c>
      <c r="AH45" s="30">
        <f t="shared" si="1"/>
        <v>55631.000000000007</v>
      </c>
      <c r="AI45" s="30">
        <f t="shared" si="1"/>
        <v>55643.600000000006</v>
      </c>
      <c r="AJ45" s="30">
        <f t="shared" si="1"/>
        <v>55493.599999999999</v>
      </c>
      <c r="AK45" s="30">
        <f t="shared" si="1"/>
        <v>55565.5</v>
      </c>
      <c r="AL45" s="30">
        <f t="shared" si="1"/>
        <v>55333.700000000004</v>
      </c>
      <c r="AM45" s="30">
        <f t="shared" si="1"/>
        <v>55403.9</v>
      </c>
      <c r="AN45" s="30">
        <f t="shared" si="1"/>
        <v>55404.499999999993</v>
      </c>
      <c r="AO45" s="30">
        <f t="shared" si="1"/>
        <v>55278.899999999994</v>
      </c>
      <c r="AP45" s="30">
        <f t="shared" si="1"/>
        <v>55296.80000000001</v>
      </c>
      <c r="AQ45" s="30">
        <f t="shared" si="1"/>
        <v>54881.499999999993</v>
      </c>
      <c r="AR45" s="30">
        <f t="shared" si="1"/>
        <v>55148.800000000003</v>
      </c>
      <c r="AS45" s="30">
        <f t="shared" si="1"/>
        <v>55212.2</v>
      </c>
      <c r="AT45" s="30">
        <f t="shared" si="1"/>
        <v>54813.900000000009</v>
      </c>
      <c r="AU45" s="30">
        <f t="shared" si="1"/>
        <v>54861.799999999996</v>
      </c>
    </row>
    <row r="47" spans="2:47">
      <c r="B47" s="24" t="s">
        <v>503</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678</v>
      </c>
      <c r="C48" s="28" t="s">
        <v>498</v>
      </c>
      <c r="D48" s="28">
        <f>+D2-D25</f>
        <v>0</v>
      </c>
      <c r="E48" s="28">
        <f t="shared" ref="E48:AU54" si="2">+E2-E25</f>
        <v>0</v>
      </c>
      <c r="F48" s="28">
        <f t="shared" si="2"/>
        <v>0</v>
      </c>
      <c r="G48" s="28">
        <f t="shared" si="2"/>
        <v>0</v>
      </c>
      <c r="H48" s="28">
        <f t="shared" si="2"/>
        <v>0</v>
      </c>
      <c r="I48" s="28">
        <f t="shared" si="2"/>
        <v>0</v>
      </c>
      <c r="J48" s="28">
        <f t="shared" si="2"/>
        <v>0</v>
      </c>
      <c r="K48" s="28">
        <f t="shared" si="2"/>
        <v>0</v>
      </c>
      <c r="L48" s="28">
        <f t="shared" si="2"/>
        <v>0</v>
      </c>
      <c r="M48" s="28">
        <f t="shared" si="2"/>
        <v>0</v>
      </c>
      <c r="N48" s="28">
        <f t="shared" si="2"/>
        <v>0</v>
      </c>
      <c r="O48" s="28">
        <f t="shared" si="2"/>
        <v>0</v>
      </c>
      <c r="P48" s="28">
        <f t="shared" si="2"/>
        <v>0</v>
      </c>
      <c r="Q48" s="28">
        <f t="shared" si="2"/>
        <v>0</v>
      </c>
      <c r="R48" s="28">
        <f t="shared" si="2"/>
        <v>0</v>
      </c>
      <c r="S48" s="28">
        <f t="shared" si="2"/>
        <v>0</v>
      </c>
      <c r="T48" s="28">
        <f t="shared" si="2"/>
        <v>0</v>
      </c>
      <c r="U48" s="28">
        <f t="shared" si="2"/>
        <v>58.099999999998545</v>
      </c>
      <c r="V48" s="28">
        <f t="shared" si="2"/>
        <v>213.60000000000036</v>
      </c>
      <c r="W48" s="28">
        <f t="shared" si="2"/>
        <v>267.39999999999964</v>
      </c>
      <c r="X48" s="28">
        <f t="shared" si="2"/>
        <v>318.90000000000146</v>
      </c>
      <c r="Y48" s="28">
        <f t="shared" si="2"/>
        <v>369.39999999999782</v>
      </c>
      <c r="Z48" s="28">
        <f t="shared" si="2"/>
        <v>613.80000000000109</v>
      </c>
      <c r="AA48" s="28">
        <f t="shared" si="2"/>
        <v>917.99999999999818</v>
      </c>
      <c r="AB48" s="28">
        <f t="shared" si="2"/>
        <v>1094.5</v>
      </c>
      <c r="AC48" s="28">
        <f t="shared" si="2"/>
        <v>1352.0999999999967</v>
      </c>
      <c r="AD48" s="28">
        <f t="shared" si="2"/>
        <v>1393.7999999999993</v>
      </c>
      <c r="AE48" s="28">
        <f t="shared" si="2"/>
        <v>1518.3000000000011</v>
      </c>
      <c r="AF48" s="28">
        <f t="shared" si="2"/>
        <v>1738.4999999999991</v>
      </c>
      <c r="AG48" s="28">
        <f t="shared" si="2"/>
        <v>1848.5000000000009</v>
      </c>
      <c r="AH48" s="28">
        <f t="shared" si="2"/>
        <v>1950.8999999999996</v>
      </c>
      <c r="AI48" s="28">
        <f t="shared" si="2"/>
        <v>2149.4000000000015</v>
      </c>
      <c r="AJ48" s="28">
        <f t="shared" si="2"/>
        <v>2151.5999999999985</v>
      </c>
      <c r="AK48" s="28">
        <f t="shared" si="2"/>
        <v>2155.2000000000007</v>
      </c>
      <c r="AL48" s="28">
        <f t="shared" si="2"/>
        <v>2151.6999999999989</v>
      </c>
      <c r="AM48" s="28">
        <f t="shared" si="2"/>
        <v>2152.6999999999998</v>
      </c>
      <c r="AN48" s="28">
        <f t="shared" si="2"/>
        <v>2153.8000000000011</v>
      </c>
      <c r="AO48" s="28">
        <f t="shared" si="2"/>
        <v>2151.6999999999989</v>
      </c>
      <c r="AP48" s="28">
        <f t="shared" si="2"/>
        <v>2153.6999999999989</v>
      </c>
      <c r="AQ48" s="28">
        <f t="shared" si="2"/>
        <v>2153.1999999999998</v>
      </c>
      <c r="AR48" s="28">
        <f t="shared" si="2"/>
        <v>2152.2999999999993</v>
      </c>
      <c r="AS48" s="28">
        <f t="shared" si="2"/>
        <v>2147.3000000000002</v>
      </c>
      <c r="AT48" s="28">
        <f t="shared" si="2"/>
        <v>2145.0000000000009</v>
      </c>
      <c r="AU48" s="28">
        <f t="shared" si="2"/>
        <v>2043.7000000000007</v>
      </c>
    </row>
    <row r="49" spans="2:47">
      <c r="B49" s="27" t="s">
        <v>430</v>
      </c>
      <c r="C49" s="28" t="s">
        <v>498</v>
      </c>
      <c r="D49" s="28">
        <f t="shared" ref="D49:S67" si="3">+D3-D26</f>
        <v>0</v>
      </c>
      <c r="E49" s="28">
        <f t="shared" si="3"/>
        <v>0</v>
      </c>
      <c r="F49" s="28">
        <f t="shared" si="3"/>
        <v>0</v>
      </c>
      <c r="G49" s="28">
        <f t="shared" si="3"/>
        <v>0</v>
      </c>
      <c r="H49" s="28">
        <f t="shared" si="3"/>
        <v>0</v>
      </c>
      <c r="I49" s="28">
        <f t="shared" si="3"/>
        <v>0</v>
      </c>
      <c r="J49" s="28">
        <f t="shared" si="3"/>
        <v>0</v>
      </c>
      <c r="K49" s="28">
        <f t="shared" si="3"/>
        <v>0</v>
      </c>
      <c r="L49" s="28">
        <f t="shared" si="3"/>
        <v>0</v>
      </c>
      <c r="M49" s="28">
        <f t="shared" si="3"/>
        <v>0</v>
      </c>
      <c r="N49" s="28">
        <f t="shared" si="3"/>
        <v>0</v>
      </c>
      <c r="O49" s="28">
        <f t="shared" si="3"/>
        <v>0</v>
      </c>
      <c r="P49" s="28">
        <f t="shared" si="3"/>
        <v>0</v>
      </c>
      <c r="Q49" s="28">
        <f t="shared" si="3"/>
        <v>0</v>
      </c>
      <c r="R49" s="28">
        <f t="shared" si="3"/>
        <v>0</v>
      </c>
      <c r="S49" s="28">
        <f t="shared" si="3"/>
        <v>0</v>
      </c>
      <c r="T49" s="28">
        <f t="shared" si="2"/>
        <v>0</v>
      </c>
      <c r="U49" s="28">
        <f t="shared" si="2"/>
        <v>7.8000000000001819</v>
      </c>
      <c r="V49" s="28">
        <f t="shared" si="2"/>
        <v>15.099999999999909</v>
      </c>
      <c r="W49" s="28">
        <f t="shared" si="2"/>
        <v>122</v>
      </c>
      <c r="X49" s="28">
        <f t="shared" si="2"/>
        <v>28.699999999999818</v>
      </c>
      <c r="Y49" s="28">
        <f t="shared" si="2"/>
        <v>34.799999999998818</v>
      </c>
      <c r="Z49" s="28">
        <f t="shared" si="2"/>
        <v>66.899999999999636</v>
      </c>
      <c r="AA49" s="28">
        <f t="shared" si="2"/>
        <v>93.399999999999636</v>
      </c>
      <c r="AB49" s="28">
        <f t="shared" si="2"/>
        <v>215.70000000000118</v>
      </c>
      <c r="AC49" s="28">
        <f t="shared" si="2"/>
        <v>234.5</v>
      </c>
      <c r="AD49" s="28">
        <f t="shared" si="2"/>
        <v>251.20000000000027</v>
      </c>
      <c r="AE49" s="28">
        <f t="shared" si="2"/>
        <v>265.40000000000009</v>
      </c>
      <c r="AF49" s="28">
        <f t="shared" si="2"/>
        <v>178.40000000000009</v>
      </c>
      <c r="AG49" s="28">
        <f t="shared" si="2"/>
        <v>289.5</v>
      </c>
      <c r="AH49" s="28">
        <f t="shared" si="2"/>
        <v>299.59999999999991</v>
      </c>
      <c r="AI49" s="28">
        <f t="shared" si="2"/>
        <v>309.09999999999991</v>
      </c>
      <c r="AJ49" s="28">
        <f t="shared" si="2"/>
        <v>308.70000000000027</v>
      </c>
      <c r="AK49" s="28">
        <f t="shared" si="2"/>
        <v>308.30000000000018</v>
      </c>
      <c r="AL49" s="28">
        <f t="shared" si="2"/>
        <v>308</v>
      </c>
      <c r="AM49" s="28">
        <f t="shared" si="2"/>
        <v>307.599999999999</v>
      </c>
      <c r="AN49" s="28">
        <f t="shared" si="2"/>
        <v>307.29999999999973</v>
      </c>
      <c r="AO49" s="28">
        <f t="shared" si="2"/>
        <v>306.80000000000018</v>
      </c>
      <c r="AP49" s="28">
        <f t="shared" si="2"/>
        <v>306.5</v>
      </c>
      <c r="AQ49" s="28">
        <f t="shared" si="2"/>
        <v>306.10000000000036</v>
      </c>
      <c r="AR49" s="28">
        <f t="shared" si="2"/>
        <v>306</v>
      </c>
      <c r="AS49" s="28">
        <f t="shared" si="2"/>
        <v>305.69999999999982</v>
      </c>
      <c r="AT49" s="28">
        <f t="shared" si="2"/>
        <v>305.20000000000027</v>
      </c>
      <c r="AU49" s="28">
        <f t="shared" si="2"/>
        <v>305.10000000000082</v>
      </c>
    </row>
    <row r="50" spans="2:47">
      <c r="B50" s="27" t="s">
        <v>679</v>
      </c>
      <c r="C50" s="28" t="s">
        <v>498</v>
      </c>
      <c r="D50" s="28">
        <f t="shared" si="3"/>
        <v>0</v>
      </c>
      <c r="E50" s="28">
        <f t="shared" si="2"/>
        <v>0</v>
      </c>
      <c r="F50" s="28">
        <f t="shared" si="2"/>
        <v>0</v>
      </c>
      <c r="G50" s="28">
        <f t="shared" si="2"/>
        <v>0</v>
      </c>
      <c r="H50" s="28">
        <f t="shared" si="2"/>
        <v>0</v>
      </c>
      <c r="I50" s="28">
        <f t="shared" si="2"/>
        <v>0</v>
      </c>
      <c r="J50" s="28">
        <f t="shared" si="2"/>
        <v>0</v>
      </c>
      <c r="K50" s="28">
        <f t="shared" si="2"/>
        <v>0</v>
      </c>
      <c r="L50" s="28">
        <f t="shared" si="2"/>
        <v>0</v>
      </c>
      <c r="M50" s="28">
        <f t="shared" si="2"/>
        <v>0</v>
      </c>
      <c r="N50" s="28">
        <f t="shared" si="2"/>
        <v>0</v>
      </c>
      <c r="O50" s="28">
        <f t="shared" si="2"/>
        <v>0</v>
      </c>
      <c r="P50" s="28">
        <f t="shared" si="2"/>
        <v>0</v>
      </c>
      <c r="Q50" s="28">
        <f t="shared" si="2"/>
        <v>0</v>
      </c>
      <c r="R50" s="28">
        <f t="shared" si="2"/>
        <v>0</v>
      </c>
      <c r="S50" s="28">
        <f t="shared" si="2"/>
        <v>0</v>
      </c>
      <c r="T50" s="28">
        <f t="shared" si="2"/>
        <v>0</v>
      </c>
      <c r="U50" s="28">
        <f t="shared" si="2"/>
        <v>0</v>
      </c>
      <c r="V50" s="28">
        <f t="shared" si="2"/>
        <v>0</v>
      </c>
      <c r="W50" s="28">
        <f t="shared" si="2"/>
        <v>0</v>
      </c>
      <c r="X50" s="28">
        <f t="shared" si="2"/>
        <v>0</v>
      </c>
      <c r="Y50" s="28">
        <f t="shared" si="2"/>
        <v>0</v>
      </c>
      <c r="Z50" s="28">
        <f t="shared" si="2"/>
        <v>0</v>
      </c>
      <c r="AA50" s="28">
        <f t="shared" si="2"/>
        <v>0</v>
      </c>
      <c r="AB50" s="28">
        <f t="shared" si="2"/>
        <v>0</v>
      </c>
      <c r="AC50" s="28">
        <f t="shared" si="2"/>
        <v>0</v>
      </c>
      <c r="AD50" s="28">
        <f t="shared" si="2"/>
        <v>0</v>
      </c>
      <c r="AE50" s="28">
        <f t="shared" si="2"/>
        <v>0</v>
      </c>
      <c r="AF50" s="28">
        <f t="shared" si="2"/>
        <v>0</v>
      </c>
      <c r="AG50" s="28">
        <f t="shared" si="2"/>
        <v>0</v>
      </c>
      <c r="AH50" s="28">
        <f t="shared" si="2"/>
        <v>0</v>
      </c>
      <c r="AI50" s="28">
        <f t="shared" si="2"/>
        <v>0</v>
      </c>
      <c r="AJ50" s="28">
        <f t="shared" si="2"/>
        <v>0</v>
      </c>
      <c r="AK50" s="28">
        <f t="shared" si="2"/>
        <v>0</v>
      </c>
      <c r="AL50" s="28">
        <f t="shared" si="2"/>
        <v>0</v>
      </c>
      <c r="AM50" s="28">
        <f t="shared" si="2"/>
        <v>0</v>
      </c>
      <c r="AN50" s="28">
        <f t="shared" si="2"/>
        <v>0</v>
      </c>
      <c r="AO50" s="28">
        <f t="shared" si="2"/>
        <v>0</v>
      </c>
      <c r="AP50" s="28">
        <f t="shared" si="2"/>
        <v>0</v>
      </c>
      <c r="AQ50" s="28">
        <f t="shared" si="2"/>
        <v>0</v>
      </c>
      <c r="AR50" s="28">
        <f t="shared" si="2"/>
        <v>0</v>
      </c>
      <c r="AS50" s="28">
        <f t="shared" si="2"/>
        <v>0</v>
      </c>
      <c r="AT50" s="28">
        <f t="shared" si="2"/>
        <v>0</v>
      </c>
      <c r="AU50" s="28">
        <f t="shared" si="2"/>
        <v>0</v>
      </c>
    </row>
    <row r="51" spans="2:47">
      <c r="B51" s="27" t="s">
        <v>397</v>
      </c>
      <c r="C51" s="28" t="s">
        <v>498</v>
      </c>
      <c r="D51" s="28">
        <f t="shared" si="3"/>
        <v>0</v>
      </c>
      <c r="E51" s="28">
        <f t="shared" si="2"/>
        <v>0</v>
      </c>
      <c r="F51" s="28">
        <f t="shared" si="2"/>
        <v>0</v>
      </c>
      <c r="G51" s="28">
        <f t="shared" si="2"/>
        <v>0</v>
      </c>
      <c r="H51" s="28">
        <f t="shared" si="2"/>
        <v>0</v>
      </c>
      <c r="I51" s="28">
        <f t="shared" si="2"/>
        <v>0</v>
      </c>
      <c r="J51" s="28">
        <f t="shared" si="2"/>
        <v>0</v>
      </c>
      <c r="K51" s="28">
        <f t="shared" si="2"/>
        <v>0</v>
      </c>
      <c r="L51" s="28">
        <f t="shared" si="2"/>
        <v>0</v>
      </c>
      <c r="M51" s="28">
        <f t="shared" si="2"/>
        <v>0</v>
      </c>
      <c r="N51" s="28">
        <f t="shared" si="2"/>
        <v>0</v>
      </c>
      <c r="O51" s="28">
        <f t="shared" si="2"/>
        <v>0</v>
      </c>
      <c r="P51" s="28">
        <f t="shared" si="2"/>
        <v>0</v>
      </c>
      <c r="Q51" s="28">
        <f t="shared" si="2"/>
        <v>0</v>
      </c>
      <c r="R51" s="28">
        <f t="shared" si="2"/>
        <v>0</v>
      </c>
      <c r="S51" s="28">
        <f t="shared" si="2"/>
        <v>0</v>
      </c>
      <c r="T51" s="28">
        <f t="shared" si="2"/>
        <v>0</v>
      </c>
      <c r="U51" s="28">
        <f t="shared" si="2"/>
        <v>0</v>
      </c>
      <c r="V51" s="28">
        <f t="shared" si="2"/>
        <v>0</v>
      </c>
      <c r="W51" s="28">
        <f t="shared" si="2"/>
        <v>0</v>
      </c>
      <c r="X51" s="28">
        <f t="shared" si="2"/>
        <v>0</v>
      </c>
      <c r="Y51" s="28">
        <f t="shared" si="2"/>
        <v>0</v>
      </c>
      <c r="Z51" s="28">
        <f t="shared" si="2"/>
        <v>0</v>
      </c>
      <c r="AA51" s="28">
        <f t="shared" si="2"/>
        <v>0</v>
      </c>
      <c r="AB51" s="28">
        <f t="shared" si="2"/>
        <v>0</v>
      </c>
      <c r="AC51" s="28">
        <f t="shared" si="2"/>
        <v>0</v>
      </c>
      <c r="AD51" s="28">
        <f t="shared" si="2"/>
        <v>0</v>
      </c>
      <c r="AE51" s="28">
        <f t="shared" si="2"/>
        <v>0</v>
      </c>
      <c r="AF51" s="28">
        <f t="shared" si="2"/>
        <v>0</v>
      </c>
      <c r="AG51" s="28">
        <f t="shared" si="2"/>
        <v>0</v>
      </c>
      <c r="AH51" s="28">
        <f t="shared" si="2"/>
        <v>0</v>
      </c>
      <c r="AI51" s="28">
        <f t="shared" si="2"/>
        <v>0</v>
      </c>
      <c r="AJ51" s="28">
        <f t="shared" si="2"/>
        <v>0</v>
      </c>
      <c r="AK51" s="28">
        <f t="shared" si="2"/>
        <v>0</v>
      </c>
      <c r="AL51" s="28">
        <f t="shared" si="2"/>
        <v>0</v>
      </c>
      <c r="AM51" s="28">
        <f t="shared" si="2"/>
        <v>0</v>
      </c>
      <c r="AN51" s="28">
        <f t="shared" si="2"/>
        <v>0</v>
      </c>
      <c r="AO51" s="28">
        <f t="shared" si="2"/>
        <v>0</v>
      </c>
      <c r="AP51" s="28">
        <f t="shared" si="2"/>
        <v>0</v>
      </c>
      <c r="AQ51" s="28">
        <f t="shared" si="2"/>
        <v>0</v>
      </c>
      <c r="AR51" s="28">
        <f t="shared" si="2"/>
        <v>0</v>
      </c>
      <c r="AS51" s="28">
        <f t="shared" si="2"/>
        <v>0</v>
      </c>
      <c r="AT51" s="28">
        <f t="shared" si="2"/>
        <v>0</v>
      </c>
      <c r="AU51" s="28">
        <f t="shared" si="2"/>
        <v>0</v>
      </c>
    </row>
    <row r="52" spans="2:47">
      <c r="B52" s="27" t="s">
        <v>432</v>
      </c>
      <c r="C52" s="28" t="s">
        <v>498</v>
      </c>
      <c r="D52" s="28">
        <f t="shared" si="3"/>
        <v>0</v>
      </c>
      <c r="E52" s="28">
        <f t="shared" si="2"/>
        <v>0</v>
      </c>
      <c r="F52" s="28">
        <f t="shared" si="2"/>
        <v>0</v>
      </c>
      <c r="G52" s="28">
        <f t="shared" si="2"/>
        <v>0</v>
      </c>
      <c r="H52" s="28">
        <f t="shared" si="2"/>
        <v>0</v>
      </c>
      <c r="I52" s="28">
        <f t="shared" si="2"/>
        <v>0</v>
      </c>
      <c r="J52" s="28">
        <f t="shared" si="2"/>
        <v>0</v>
      </c>
      <c r="K52" s="28">
        <f t="shared" si="2"/>
        <v>0</v>
      </c>
      <c r="L52" s="28">
        <f t="shared" si="2"/>
        <v>0</v>
      </c>
      <c r="M52" s="28">
        <f t="shared" si="2"/>
        <v>0</v>
      </c>
      <c r="N52" s="28">
        <f t="shared" si="2"/>
        <v>0</v>
      </c>
      <c r="O52" s="28">
        <f t="shared" si="2"/>
        <v>0</v>
      </c>
      <c r="P52" s="28">
        <f t="shared" si="2"/>
        <v>0</v>
      </c>
      <c r="Q52" s="28">
        <f t="shared" si="2"/>
        <v>0</v>
      </c>
      <c r="R52" s="28">
        <f t="shared" si="2"/>
        <v>0</v>
      </c>
      <c r="S52" s="28">
        <f t="shared" si="2"/>
        <v>0</v>
      </c>
      <c r="T52" s="28">
        <f t="shared" si="2"/>
        <v>0</v>
      </c>
      <c r="U52" s="28">
        <f t="shared" si="2"/>
        <v>0</v>
      </c>
      <c r="V52" s="28">
        <f t="shared" si="2"/>
        <v>0</v>
      </c>
      <c r="W52" s="28">
        <f t="shared" si="2"/>
        <v>0</v>
      </c>
      <c r="X52" s="28">
        <f t="shared" si="2"/>
        <v>0</v>
      </c>
      <c r="Y52" s="28">
        <f t="shared" si="2"/>
        <v>0</v>
      </c>
      <c r="Z52" s="28">
        <f t="shared" si="2"/>
        <v>0</v>
      </c>
      <c r="AA52" s="28">
        <f t="shared" si="2"/>
        <v>0</v>
      </c>
      <c r="AB52" s="28">
        <f t="shared" si="2"/>
        <v>0</v>
      </c>
      <c r="AC52" s="28">
        <f t="shared" si="2"/>
        <v>0</v>
      </c>
      <c r="AD52" s="28">
        <f t="shared" si="2"/>
        <v>0</v>
      </c>
      <c r="AE52" s="28">
        <f t="shared" si="2"/>
        <v>0</v>
      </c>
      <c r="AF52" s="28">
        <f t="shared" si="2"/>
        <v>0</v>
      </c>
      <c r="AG52" s="28">
        <f t="shared" si="2"/>
        <v>0</v>
      </c>
      <c r="AH52" s="28">
        <f t="shared" si="2"/>
        <v>0</v>
      </c>
      <c r="AI52" s="28">
        <f t="shared" si="2"/>
        <v>0</v>
      </c>
      <c r="AJ52" s="28">
        <f t="shared" si="2"/>
        <v>0</v>
      </c>
      <c r="AK52" s="28">
        <f t="shared" si="2"/>
        <v>0</v>
      </c>
      <c r="AL52" s="28">
        <f t="shared" si="2"/>
        <v>0</v>
      </c>
      <c r="AM52" s="28">
        <f t="shared" si="2"/>
        <v>0</v>
      </c>
      <c r="AN52" s="28">
        <f t="shared" si="2"/>
        <v>0</v>
      </c>
      <c r="AO52" s="28">
        <f t="shared" si="2"/>
        <v>0</v>
      </c>
      <c r="AP52" s="28">
        <f t="shared" si="2"/>
        <v>0</v>
      </c>
      <c r="AQ52" s="28">
        <f t="shared" si="2"/>
        <v>0</v>
      </c>
      <c r="AR52" s="28">
        <f t="shared" si="2"/>
        <v>0</v>
      </c>
      <c r="AS52" s="28">
        <f t="shared" si="2"/>
        <v>0</v>
      </c>
      <c r="AT52" s="28">
        <f t="shared" si="2"/>
        <v>0</v>
      </c>
      <c r="AU52" s="28">
        <f t="shared" si="2"/>
        <v>0</v>
      </c>
    </row>
    <row r="53" spans="2:47">
      <c r="B53" s="27" t="s">
        <v>385</v>
      </c>
      <c r="C53" s="28" t="s">
        <v>498</v>
      </c>
      <c r="D53" s="28">
        <f t="shared" si="3"/>
        <v>0</v>
      </c>
      <c r="E53" s="28">
        <f t="shared" si="2"/>
        <v>0</v>
      </c>
      <c r="F53" s="28">
        <f t="shared" si="2"/>
        <v>0</v>
      </c>
      <c r="G53" s="28">
        <f t="shared" si="2"/>
        <v>0</v>
      </c>
      <c r="H53" s="28">
        <f t="shared" si="2"/>
        <v>0</v>
      </c>
      <c r="I53" s="28">
        <f t="shared" si="2"/>
        <v>0</v>
      </c>
      <c r="J53" s="28">
        <f t="shared" si="2"/>
        <v>0</v>
      </c>
      <c r="K53" s="28">
        <f t="shared" si="2"/>
        <v>0</v>
      </c>
      <c r="L53" s="28">
        <f t="shared" si="2"/>
        <v>0</v>
      </c>
      <c r="M53" s="28">
        <f t="shared" si="2"/>
        <v>0</v>
      </c>
      <c r="N53" s="28">
        <f t="shared" si="2"/>
        <v>0</v>
      </c>
      <c r="O53" s="28">
        <f t="shared" si="2"/>
        <v>0</v>
      </c>
      <c r="P53" s="28">
        <f t="shared" si="2"/>
        <v>0</v>
      </c>
      <c r="Q53" s="28">
        <f t="shared" si="2"/>
        <v>0</v>
      </c>
      <c r="R53" s="28">
        <f t="shared" si="2"/>
        <v>0</v>
      </c>
      <c r="S53" s="28">
        <f t="shared" si="2"/>
        <v>0</v>
      </c>
      <c r="T53" s="28">
        <f t="shared" si="2"/>
        <v>0</v>
      </c>
      <c r="U53" s="28">
        <f t="shared" si="2"/>
        <v>7.5999999999985448</v>
      </c>
      <c r="V53" s="28">
        <f t="shared" si="2"/>
        <v>15</v>
      </c>
      <c r="W53" s="28">
        <f t="shared" si="2"/>
        <v>22.900000000001455</v>
      </c>
      <c r="X53" s="28">
        <f t="shared" si="2"/>
        <v>31.299999999999272</v>
      </c>
      <c r="Y53" s="28">
        <f t="shared" si="2"/>
        <v>39.399999999997817</v>
      </c>
      <c r="Z53" s="28">
        <f t="shared" si="2"/>
        <v>81.900000000001455</v>
      </c>
      <c r="AA53" s="28">
        <f t="shared" si="2"/>
        <v>222.79999999999927</v>
      </c>
      <c r="AB53" s="28">
        <f t="shared" si="2"/>
        <v>164</v>
      </c>
      <c r="AC53" s="28">
        <f t="shared" si="2"/>
        <v>205.79999999999927</v>
      </c>
      <c r="AD53" s="28">
        <f t="shared" si="2"/>
        <v>347.5</v>
      </c>
      <c r="AE53" s="28">
        <f t="shared" si="2"/>
        <v>385.59999999999854</v>
      </c>
      <c r="AF53" s="28">
        <f t="shared" si="2"/>
        <v>426.90000000000146</v>
      </c>
      <c r="AG53" s="28">
        <f t="shared" si="2"/>
        <v>466.5</v>
      </c>
      <c r="AH53" s="28">
        <f t="shared" si="2"/>
        <v>505.59999999999854</v>
      </c>
      <c r="AI53" s="28">
        <f t="shared" si="2"/>
        <v>545.39999999999782</v>
      </c>
      <c r="AJ53" s="28">
        <f t="shared" si="2"/>
        <v>547.79999999999927</v>
      </c>
      <c r="AK53" s="28">
        <f t="shared" si="2"/>
        <v>551.29999999999927</v>
      </c>
      <c r="AL53" s="28">
        <f t="shared" si="2"/>
        <v>550.39999999999782</v>
      </c>
      <c r="AM53" s="28">
        <f t="shared" si="2"/>
        <v>551.89999999999782</v>
      </c>
      <c r="AN53" s="28">
        <f t="shared" si="2"/>
        <v>553.700000000008</v>
      </c>
      <c r="AO53" s="28">
        <f t="shared" si="2"/>
        <v>553.5</v>
      </c>
      <c r="AP53" s="28">
        <f t="shared" si="2"/>
        <v>555.89999999999782</v>
      </c>
      <c r="AQ53" s="28">
        <f t="shared" si="2"/>
        <v>557</v>
      </c>
      <c r="AR53" s="28">
        <f t="shared" si="2"/>
        <v>557.5</v>
      </c>
      <c r="AS53" s="28">
        <f t="shared" si="2"/>
        <v>556.10000000000218</v>
      </c>
      <c r="AT53" s="28">
        <f t="shared" si="2"/>
        <v>554.79999999999927</v>
      </c>
      <c r="AU53" s="28">
        <f t="shared" si="2"/>
        <v>555.39999999999782</v>
      </c>
    </row>
    <row r="54" spans="2:47">
      <c r="B54" s="27" t="s">
        <v>434</v>
      </c>
      <c r="C54" s="28" t="s">
        <v>498</v>
      </c>
      <c r="D54" s="28">
        <f t="shared" si="3"/>
        <v>0</v>
      </c>
      <c r="E54" s="28">
        <f t="shared" si="2"/>
        <v>0</v>
      </c>
      <c r="F54" s="28">
        <f t="shared" si="2"/>
        <v>0</v>
      </c>
      <c r="G54" s="28">
        <f t="shared" si="2"/>
        <v>0</v>
      </c>
      <c r="H54" s="28">
        <f t="shared" si="2"/>
        <v>0</v>
      </c>
      <c r="I54" s="28">
        <f t="shared" si="2"/>
        <v>0</v>
      </c>
      <c r="J54" s="28">
        <f t="shared" si="2"/>
        <v>0</v>
      </c>
      <c r="K54" s="28">
        <f t="shared" si="2"/>
        <v>0</v>
      </c>
      <c r="L54" s="28">
        <f t="shared" si="2"/>
        <v>0</v>
      </c>
      <c r="M54" s="28">
        <f t="shared" si="2"/>
        <v>0</v>
      </c>
      <c r="N54" s="28">
        <f t="shared" si="2"/>
        <v>0</v>
      </c>
      <c r="O54" s="28">
        <f t="shared" si="2"/>
        <v>0</v>
      </c>
      <c r="P54" s="28">
        <f t="shared" si="2"/>
        <v>0</v>
      </c>
      <c r="Q54" s="28">
        <f t="shared" ref="E54:AU60" si="4">+Q8-Q31</f>
        <v>0</v>
      </c>
      <c r="R54" s="28">
        <f t="shared" si="4"/>
        <v>0</v>
      </c>
      <c r="S54" s="28">
        <f t="shared" si="4"/>
        <v>0</v>
      </c>
      <c r="T54" s="28">
        <f t="shared" si="4"/>
        <v>0</v>
      </c>
      <c r="U54" s="28">
        <f t="shared" si="4"/>
        <v>0</v>
      </c>
      <c r="V54" s="28">
        <f t="shared" si="4"/>
        <v>0</v>
      </c>
      <c r="W54" s="28">
        <f t="shared" si="4"/>
        <v>0</v>
      </c>
      <c r="X54" s="28">
        <f t="shared" si="4"/>
        <v>0</v>
      </c>
      <c r="Y54" s="28">
        <f t="shared" si="4"/>
        <v>0</v>
      </c>
      <c r="Z54" s="28">
        <f t="shared" si="4"/>
        <v>0</v>
      </c>
      <c r="AA54" s="28">
        <f t="shared" si="4"/>
        <v>0</v>
      </c>
      <c r="AB54" s="28">
        <f t="shared" si="4"/>
        <v>0</v>
      </c>
      <c r="AC54" s="28">
        <f t="shared" si="4"/>
        <v>0</v>
      </c>
      <c r="AD54" s="28">
        <f t="shared" si="4"/>
        <v>0</v>
      </c>
      <c r="AE54" s="28">
        <f t="shared" si="4"/>
        <v>0</v>
      </c>
      <c r="AF54" s="28">
        <f t="shared" si="4"/>
        <v>0</v>
      </c>
      <c r="AG54" s="28">
        <f t="shared" si="4"/>
        <v>0</v>
      </c>
      <c r="AH54" s="28">
        <f t="shared" si="4"/>
        <v>0</v>
      </c>
      <c r="AI54" s="28">
        <f t="shared" si="4"/>
        <v>0</v>
      </c>
      <c r="AJ54" s="28">
        <f t="shared" si="4"/>
        <v>0</v>
      </c>
      <c r="AK54" s="28">
        <f t="shared" si="4"/>
        <v>0</v>
      </c>
      <c r="AL54" s="28">
        <f t="shared" si="4"/>
        <v>0</v>
      </c>
      <c r="AM54" s="28">
        <f t="shared" si="4"/>
        <v>0</v>
      </c>
      <c r="AN54" s="28">
        <f t="shared" si="4"/>
        <v>0</v>
      </c>
      <c r="AO54" s="28">
        <f t="shared" si="4"/>
        <v>0</v>
      </c>
      <c r="AP54" s="28">
        <f t="shared" si="4"/>
        <v>0</v>
      </c>
      <c r="AQ54" s="28">
        <f t="shared" si="4"/>
        <v>0</v>
      </c>
      <c r="AR54" s="28">
        <f t="shared" si="4"/>
        <v>0</v>
      </c>
      <c r="AS54" s="28">
        <f t="shared" si="4"/>
        <v>0</v>
      </c>
      <c r="AT54" s="28">
        <f t="shared" si="4"/>
        <v>0</v>
      </c>
      <c r="AU54" s="28">
        <f t="shared" si="4"/>
        <v>0</v>
      </c>
    </row>
    <row r="55" spans="2:47">
      <c r="B55" s="27" t="s">
        <v>435</v>
      </c>
      <c r="C55" s="28" t="s">
        <v>498</v>
      </c>
      <c r="D55" s="28">
        <f t="shared" si="3"/>
        <v>0</v>
      </c>
      <c r="E55" s="28">
        <f t="shared" si="4"/>
        <v>0</v>
      </c>
      <c r="F55" s="28">
        <f t="shared" si="4"/>
        <v>0</v>
      </c>
      <c r="G55" s="28">
        <f t="shared" si="4"/>
        <v>0</v>
      </c>
      <c r="H55" s="28">
        <f t="shared" si="4"/>
        <v>0</v>
      </c>
      <c r="I55" s="28">
        <f t="shared" si="4"/>
        <v>0</v>
      </c>
      <c r="J55" s="28">
        <f t="shared" si="4"/>
        <v>0</v>
      </c>
      <c r="K55" s="28">
        <f t="shared" si="4"/>
        <v>0</v>
      </c>
      <c r="L55" s="28">
        <f t="shared" si="4"/>
        <v>0</v>
      </c>
      <c r="M55" s="28">
        <f t="shared" si="4"/>
        <v>0</v>
      </c>
      <c r="N55" s="28">
        <f t="shared" si="4"/>
        <v>0</v>
      </c>
      <c r="O55" s="28">
        <f t="shared" si="4"/>
        <v>0</v>
      </c>
      <c r="P55" s="28">
        <f t="shared" si="4"/>
        <v>0</v>
      </c>
      <c r="Q55" s="28">
        <f t="shared" si="4"/>
        <v>0</v>
      </c>
      <c r="R55" s="28">
        <f t="shared" si="4"/>
        <v>0</v>
      </c>
      <c r="S55" s="28">
        <f t="shared" si="4"/>
        <v>0</v>
      </c>
      <c r="T55" s="28">
        <f t="shared" si="4"/>
        <v>0</v>
      </c>
      <c r="U55" s="28">
        <f t="shared" si="4"/>
        <v>0</v>
      </c>
      <c r="V55" s="28">
        <f t="shared" si="4"/>
        <v>0</v>
      </c>
      <c r="W55" s="28">
        <f t="shared" si="4"/>
        <v>0</v>
      </c>
      <c r="X55" s="28">
        <f t="shared" si="4"/>
        <v>0</v>
      </c>
      <c r="Y55" s="28">
        <f t="shared" si="4"/>
        <v>0</v>
      </c>
      <c r="Z55" s="28">
        <f t="shared" si="4"/>
        <v>0</v>
      </c>
      <c r="AA55" s="28">
        <f t="shared" si="4"/>
        <v>0</v>
      </c>
      <c r="AB55" s="28">
        <f t="shared" si="4"/>
        <v>0</v>
      </c>
      <c r="AC55" s="28">
        <f t="shared" si="4"/>
        <v>0</v>
      </c>
      <c r="AD55" s="28">
        <f t="shared" si="4"/>
        <v>0</v>
      </c>
      <c r="AE55" s="28">
        <f t="shared" si="4"/>
        <v>0</v>
      </c>
      <c r="AF55" s="28">
        <f t="shared" si="4"/>
        <v>0</v>
      </c>
      <c r="AG55" s="28">
        <f t="shared" si="4"/>
        <v>0</v>
      </c>
      <c r="AH55" s="28">
        <f t="shared" si="4"/>
        <v>0</v>
      </c>
      <c r="AI55" s="28">
        <f t="shared" si="4"/>
        <v>0</v>
      </c>
      <c r="AJ55" s="28">
        <f t="shared" si="4"/>
        <v>0</v>
      </c>
      <c r="AK55" s="28">
        <f t="shared" si="4"/>
        <v>0</v>
      </c>
      <c r="AL55" s="28">
        <f t="shared" si="4"/>
        <v>0</v>
      </c>
      <c r="AM55" s="28">
        <f t="shared" si="4"/>
        <v>0</v>
      </c>
      <c r="AN55" s="28">
        <f t="shared" si="4"/>
        <v>0</v>
      </c>
      <c r="AO55" s="28">
        <f t="shared" si="4"/>
        <v>0</v>
      </c>
      <c r="AP55" s="28">
        <f t="shared" si="4"/>
        <v>0</v>
      </c>
      <c r="AQ55" s="28">
        <f t="shared" si="4"/>
        <v>0</v>
      </c>
      <c r="AR55" s="28">
        <f t="shared" si="4"/>
        <v>0</v>
      </c>
      <c r="AS55" s="28">
        <f t="shared" si="4"/>
        <v>0</v>
      </c>
      <c r="AT55" s="28">
        <f t="shared" si="4"/>
        <v>0</v>
      </c>
      <c r="AU55" s="28">
        <f t="shared" si="4"/>
        <v>0</v>
      </c>
    </row>
    <row r="56" spans="2:47">
      <c r="B56" s="27" t="s">
        <v>680</v>
      </c>
      <c r="C56" s="28" t="s">
        <v>498</v>
      </c>
      <c r="D56" s="28">
        <f t="shared" si="3"/>
        <v>0</v>
      </c>
      <c r="E56" s="28">
        <f t="shared" si="4"/>
        <v>0</v>
      </c>
      <c r="F56" s="28">
        <f t="shared" si="4"/>
        <v>0</v>
      </c>
      <c r="G56" s="28">
        <f t="shared" si="4"/>
        <v>0</v>
      </c>
      <c r="H56" s="28">
        <f t="shared" si="4"/>
        <v>0</v>
      </c>
      <c r="I56" s="28">
        <f t="shared" si="4"/>
        <v>0</v>
      </c>
      <c r="J56" s="28">
        <f t="shared" si="4"/>
        <v>0</v>
      </c>
      <c r="K56" s="28">
        <f t="shared" si="4"/>
        <v>0</v>
      </c>
      <c r="L56" s="28">
        <f t="shared" si="4"/>
        <v>0</v>
      </c>
      <c r="M56" s="28">
        <f t="shared" si="4"/>
        <v>0</v>
      </c>
      <c r="N56" s="28">
        <f t="shared" si="4"/>
        <v>0</v>
      </c>
      <c r="O56" s="28">
        <f t="shared" si="4"/>
        <v>0</v>
      </c>
      <c r="P56" s="28">
        <f t="shared" si="4"/>
        <v>0</v>
      </c>
      <c r="Q56" s="28">
        <f t="shared" si="4"/>
        <v>0</v>
      </c>
      <c r="R56" s="28">
        <f t="shared" si="4"/>
        <v>0</v>
      </c>
      <c r="S56" s="28">
        <f t="shared" si="4"/>
        <v>0</v>
      </c>
      <c r="T56" s="28">
        <f t="shared" si="4"/>
        <v>0</v>
      </c>
      <c r="U56" s="28">
        <f t="shared" si="4"/>
        <v>0</v>
      </c>
      <c r="V56" s="28">
        <f t="shared" si="4"/>
        <v>0</v>
      </c>
      <c r="W56" s="28">
        <f t="shared" si="4"/>
        <v>0</v>
      </c>
      <c r="X56" s="28">
        <f t="shared" si="4"/>
        <v>0</v>
      </c>
      <c r="Y56" s="28">
        <f t="shared" si="4"/>
        <v>0</v>
      </c>
      <c r="Z56" s="28">
        <f t="shared" si="4"/>
        <v>0</v>
      </c>
      <c r="AA56" s="28">
        <f t="shared" si="4"/>
        <v>0</v>
      </c>
      <c r="AB56" s="28">
        <f t="shared" si="4"/>
        <v>0</v>
      </c>
      <c r="AC56" s="28">
        <f t="shared" si="4"/>
        <v>0</v>
      </c>
      <c r="AD56" s="28">
        <f t="shared" si="4"/>
        <v>0</v>
      </c>
      <c r="AE56" s="28">
        <f t="shared" si="4"/>
        <v>0</v>
      </c>
      <c r="AF56" s="28">
        <f t="shared" si="4"/>
        <v>0</v>
      </c>
      <c r="AG56" s="28">
        <f t="shared" si="4"/>
        <v>0</v>
      </c>
      <c r="AH56" s="28">
        <f t="shared" si="4"/>
        <v>0</v>
      </c>
      <c r="AI56" s="28">
        <f t="shared" si="4"/>
        <v>0</v>
      </c>
      <c r="AJ56" s="28">
        <f t="shared" si="4"/>
        <v>0</v>
      </c>
      <c r="AK56" s="28">
        <f t="shared" si="4"/>
        <v>0</v>
      </c>
      <c r="AL56" s="28">
        <f t="shared" si="4"/>
        <v>0</v>
      </c>
      <c r="AM56" s="28">
        <f t="shared" si="4"/>
        <v>0</v>
      </c>
      <c r="AN56" s="28">
        <f t="shared" si="4"/>
        <v>0</v>
      </c>
      <c r="AO56" s="28">
        <f t="shared" si="4"/>
        <v>0</v>
      </c>
      <c r="AP56" s="28">
        <f t="shared" si="4"/>
        <v>0</v>
      </c>
      <c r="AQ56" s="28">
        <f t="shared" si="4"/>
        <v>0</v>
      </c>
      <c r="AR56" s="28">
        <f t="shared" si="4"/>
        <v>0</v>
      </c>
      <c r="AS56" s="28">
        <f t="shared" si="4"/>
        <v>0</v>
      </c>
      <c r="AT56" s="28">
        <f t="shared" si="4"/>
        <v>0</v>
      </c>
      <c r="AU56" s="28">
        <f t="shared" si="4"/>
        <v>0</v>
      </c>
    </row>
    <row r="57" spans="2:47">
      <c r="B57" s="27" t="s">
        <v>437</v>
      </c>
      <c r="C57" s="28" t="s">
        <v>498</v>
      </c>
      <c r="D57" s="28">
        <f t="shared" si="3"/>
        <v>0</v>
      </c>
      <c r="E57" s="28">
        <f t="shared" si="4"/>
        <v>0</v>
      </c>
      <c r="F57" s="28">
        <f t="shared" si="4"/>
        <v>0</v>
      </c>
      <c r="G57" s="28">
        <f t="shared" si="4"/>
        <v>0</v>
      </c>
      <c r="H57" s="28">
        <f t="shared" si="4"/>
        <v>0</v>
      </c>
      <c r="I57" s="28">
        <f t="shared" si="4"/>
        <v>0</v>
      </c>
      <c r="J57" s="28">
        <f t="shared" si="4"/>
        <v>0</v>
      </c>
      <c r="K57" s="28">
        <f t="shared" si="4"/>
        <v>0</v>
      </c>
      <c r="L57" s="28">
        <f t="shared" si="4"/>
        <v>0</v>
      </c>
      <c r="M57" s="28">
        <f t="shared" si="4"/>
        <v>0</v>
      </c>
      <c r="N57" s="28">
        <f t="shared" si="4"/>
        <v>0</v>
      </c>
      <c r="O57" s="28">
        <f t="shared" si="4"/>
        <v>0</v>
      </c>
      <c r="P57" s="28">
        <f t="shared" si="4"/>
        <v>0</v>
      </c>
      <c r="Q57" s="28">
        <f t="shared" si="4"/>
        <v>0</v>
      </c>
      <c r="R57" s="28">
        <f t="shared" si="4"/>
        <v>0</v>
      </c>
      <c r="S57" s="28">
        <f t="shared" si="4"/>
        <v>0</v>
      </c>
      <c r="T57" s="28">
        <f t="shared" si="4"/>
        <v>0</v>
      </c>
      <c r="U57" s="28">
        <f t="shared" si="4"/>
        <v>0</v>
      </c>
      <c r="V57" s="28">
        <f t="shared" si="4"/>
        <v>0</v>
      </c>
      <c r="W57" s="28">
        <f t="shared" si="4"/>
        <v>0</v>
      </c>
      <c r="X57" s="28">
        <f t="shared" si="4"/>
        <v>0</v>
      </c>
      <c r="Y57" s="28">
        <f t="shared" si="4"/>
        <v>0</v>
      </c>
      <c r="Z57" s="28">
        <f t="shared" si="4"/>
        <v>0</v>
      </c>
      <c r="AA57" s="28">
        <f t="shared" si="4"/>
        <v>0</v>
      </c>
      <c r="AB57" s="28">
        <f t="shared" si="4"/>
        <v>0</v>
      </c>
      <c r="AC57" s="28">
        <f t="shared" si="4"/>
        <v>0</v>
      </c>
      <c r="AD57" s="28">
        <f t="shared" si="4"/>
        <v>0</v>
      </c>
      <c r="AE57" s="28">
        <f t="shared" si="4"/>
        <v>0</v>
      </c>
      <c r="AF57" s="28">
        <f t="shared" si="4"/>
        <v>0</v>
      </c>
      <c r="AG57" s="28">
        <f t="shared" si="4"/>
        <v>0</v>
      </c>
      <c r="AH57" s="28">
        <f t="shared" si="4"/>
        <v>0</v>
      </c>
      <c r="AI57" s="28">
        <f t="shared" si="4"/>
        <v>0</v>
      </c>
      <c r="AJ57" s="28">
        <f t="shared" si="4"/>
        <v>0</v>
      </c>
      <c r="AK57" s="28">
        <f t="shared" si="4"/>
        <v>0</v>
      </c>
      <c r="AL57" s="28">
        <f t="shared" si="4"/>
        <v>0</v>
      </c>
      <c r="AM57" s="28">
        <f t="shared" si="4"/>
        <v>0</v>
      </c>
      <c r="AN57" s="28">
        <f t="shared" si="4"/>
        <v>0</v>
      </c>
      <c r="AO57" s="28">
        <f t="shared" si="4"/>
        <v>0</v>
      </c>
      <c r="AP57" s="28">
        <f t="shared" si="4"/>
        <v>0</v>
      </c>
      <c r="AQ57" s="28">
        <f t="shared" si="4"/>
        <v>0</v>
      </c>
      <c r="AR57" s="28">
        <f t="shared" si="4"/>
        <v>0</v>
      </c>
      <c r="AS57" s="28">
        <f t="shared" si="4"/>
        <v>0</v>
      </c>
      <c r="AT57" s="28">
        <f t="shared" si="4"/>
        <v>0</v>
      </c>
      <c r="AU57" s="28">
        <f t="shared" si="4"/>
        <v>0</v>
      </c>
    </row>
    <row r="58" spans="2:47">
      <c r="B58" s="27" t="s">
        <v>438</v>
      </c>
      <c r="C58" s="28" t="s">
        <v>498</v>
      </c>
      <c r="D58" s="28">
        <f t="shared" si="3"/>
        <v>0</v>
      </c>
      <c r="E58" s="28">
        <f t="shared" si="4"/>
        <v>0</v>
      </c>
      <c r="F58" s="28">
        <f t="shared" si="4"/>
        <v>0</v>
      </c>
      <c r="G58" s="28">
        <f t="shared" si="4"/>
        <v>0</v>
      </c>
      <c r="H58" s="28">
        <f t="shared" si="4"/>
        <v>0</v>
      </c>
      <c r="I58" s="28">
        <f t="shared" si="4"/>
        <v>0</v>
      </c>
      <c r="J58" s="28">
        <f t="shared" si="4"/>
        <v>0</v>
      </c>
      <c r="K58" s="28">
        <f t="shared" si="4"/>
        <v>0</v>
      </c>
      <c r="L58" s="28">
        <f t="shared" si="4"/>
        <v>0</v>
      </c>
      <c r="M58" s="28">
        <f t="shared" si="4"/>
        <v>0</v>
      </c>
      <c r="N58" s="28">
        <f t="shared" si="4"/>
        <v>0</v>
      </c>
      <c r="O58" s="28">
        <f t="shared" si="4"/>
        <v>0</v>
      </c>
      <c r="P58" s="28">
        <f t="shared" si="4"/>
        <v>0</v>
      </c>
      <c r="Q58" s="28">
        <f t="shared" si="4"/>
        <v>0</v>
      </c>
      <c r="R58" s="28">
        <f t="shared" si="4"/>
        <v>0</v>
      </c>
      <c r="S58" s="28">
        <f t="shared" si="4"/>
        <v>0</v>
      </c>
      <c r="T58" s="28">
        <f t="shared" si="4"/>
        <v>0</v>
      </c>
      <c r="U58" s="28">
        <f t="shared" si="4"/>
        <v>0</v>
      </c>
      <c r="V58" s="28">
        <f t="shared" si="4"/>
        <v>0</v>
      </c>
      <c r="W58" s="28">
        <f t="shared" si="4"/>
        <v>0</v>
      </c>
      <c r="X58" s="28">
        <f t="shared" si="4"/>
        <v>0</v>
      </c>
      <c r="Y58" s="28">
        <f t="shared" si="4"/>
        <v>0</v>
      </c>
      <c r="Z58" s="28">
        <f t="shared" si="4"/>
        <v>0</v>
      </c>
      <c r="AA58" s="28">
        <f t="shared" si="4"/>
        <v>0</v>
      </c>
      <c r="AB58" s="28">
        <f t="shared" si="4"/>
        <v>0</v>
      </c>
      <c r="AC58" s="28">
        <f t="shared" si="4"/>
        <v>0</v>
      </c>
      <c r="AD58" s="28">
        <f t="shared" si="4"/>
        <v>0</v>
      </c>
      <c r="AE58" s="28">
        <f t="shared" si="4"/>
        <v>0</v>
      </c>
      <c r="AF58" s="28">
        <f t="shared" si="4"/>
        <v>0</v>
      </c>
      <c r="AG58" s="28">
        <f t="shared" si="4"/>
        <v>0</v>
      </c>
      <c r="AH58" s="28">
        <f t="shared" si="4"/>
        <v>0</v>
      </c>
      <c r="AI58" s="28">
        <f t="shared" si="4"/>
        <v>0</v>
      </c>
      <c r="AJ58" s="28">
        <f t="shared" si="4"/>
        <v>0</v>
      </c>
      <c r="AK58" s="28">
        <f t="shared" si="4"/>
        <v>0</v>
      </c>
      <c r="AL58" s="28">
        <f t="shared" si="4"/>
        <v>0</v>
      </c>
      <c r="AM58" s="28">
        <f t="shared" si="4"/>
        <v>0</v>
      </c>
      <c r="AN58" s="28">
        <f t="shared" si="4"/>
        <v>0</v>
      </c>
      <c r="AO58" s="28">
        <f t="shared" si="4"/>
        <v>0</v>
      </c>
      <c r="AP58" s="28">
        <f t="shared" si="4"/>
        <v>0</v>
      </c>
      <c r="AQ58" s="28">
        <f t="shared" si="4"/>
        <v>0</v>
      </c>
      <c r="AR58" s="28">
        <f t="shared" si="4"/>
        <v>0</v>
      </c>
      <c r="AS58" s="28">
        <f t="shared" si="4"/>
        <v>0</v>
      </c>
      <c r="AT58" s="28">
        <f t="shared" si="4"/>
        <v>0</v>
      </c>
      <c r="AU58" s="28">
        <f t="shared" si="4"/>
        <v>0</v>
      </c>
    </row>
    <row r="59" spans="2:47">
      <c r="B59" s="27" t="s">
        <v>439</v>
      </c>
      <c r="C59" s="28" t="s">
        <v>498</v>
      </c>
      <c r="D59" s="28">
        <f t="shared" si="3"/>
        <v>0</v>
      </c>
      <c r="E59" s="28">
        <f t="shared" si="4"/>
        <v>0</v>
      </c>
      <c r="F59" s="28">
        <f t="shared" si="4"/>
        <v>0</v>
      </c>
      <c r="G59" s="28">
        <f t="shared" si="4"/>
        <v>0</v>
      </c>
      <c r="H59" s="28">
        <f t="shared" si="4"/>
        <v>0</v>
      </c>
      <c r="I59" s="28">
        <f t="shared" si="4"/>
        <v>0</v>
      </c>
      <c r="J59" s="28">
        <f t="shared" si="4"/>
        <v>0</v>
      </c>
      <c r="K59" s="28">
        <f t="shared" si="4"/>
        <v>0</v>
      </c>
      <c r="L59" s="28">
        <f t="shared" si="4"/>
        <v>0</v>
      </c>
      <c r="M59" s="28">
        <f t="shared" si="4"/>
        <v>0</v>
      </c>
      <c r="N59" s="28">
        <f t="shared" si="4"/>
        <v>0</v>
      </c>
      <c r="O59" s="28">
        <f t="shared" si="4"/>
        <v>0</v>
      </c>
      <c r="P59" s="28">
        <f t="shared" si="4"/>
        <v>0</v>
      </c>
      <c r="Q59" s="28">
        <f t="shared" si="4"/>
        <v>0</v>
      </c>
      <c r="R59" s="28">
        <f t="shared" si="4"/>
        <v>0</v>
      </c>
      <c r="S59" s="28">
        <f t="shared" si="4"/>
        <v>0</v>
      </c>
      <c r="T59" s="28">
        <f t="shared" si="4"/>
        <v>0</v>
      </c>
      <c r="U59" s="28">
        <f t="shared" si="4"/>
        <v>0</v>
      </c>
      <c r="V59" s="28">
        <f t="shared" si="4"/>
        <v>0</v>
      </c>
      <c r="W59" s="28">
        <f t="shared" si="4"/>
        <v>0</v>
      </c>
      <c r="X59" s="28">
        <f t="shared" si="4"/>
        <v>0</v>
      </c>
      <c r="Y59" s="28">
        <f t="shared" si="4"/>
        <v>0</v>
      </c>
      <c r="Z59" s="28">
        <f t="shared" si="4"/>
        <v>0</v>
      </c>
      <c r="AA59" s="28">
        <f t="shared" si="4"/>
        <v>0</v>
      </c>
      <c r="AB59" s="28">
        <f t="shared" si="4"/>
        <v>0</v>
      </c>
      <c r="AC59" s="28">
        <f t="shared" si="4"/>
        <v>0</v>
      </c>
      <c r="AD59" s="28">
        <f t="shared" si="4"/>
        <v>0</v>
      </c>
      <c r="AE59" s="28">
        <f t="shared" si="4"/>
        <v>0</v>
      </c>
      <c r="AF59" s="28">
        <f t="shared" si="4"/>
        <v>0</v>
      </c>
      <c r="AG59" s="28">
        <f t="shared" si="4"/>
        <v>0</v>
      </c>
      <c r="AH59" s="28">
        <f t="shared" si="4"/>
        <v>0</v>
      </c>
      <c r="AI59" s="28">
        <f t="shared" si="4"/>
        <v>0</v>
      </c>
      <c r="AJ59" s="28">
        <f t="shared" si="4"/>
        <v>0</v>
      </c>
      <c r="AK59" s="28">
        <f t="shared" si="4"/>
        <v>0</v>
      </c>
      <c r="AL59" s="28">
        <f t="shared" si="4"/>
        <v>0</v>
      </c>
      <c r="AM59" s="28">
        <f t="shared" si="4"/>
        <v>0</v>
      </c>
      <c r="AN59" s="28">
        <f t="shared" si="4"/>
        <v>0</v>
      </c>
      <c r="AO59" s="28">
        <f t="shared" si="4"/>
        <v>0</v>
      </c>
      <c r="AP59" s="28">
        <f t="shared" si="4"/>
        <v>0</v>
      </c>
      <c r="AQ59" s="28">
        <f t="shared" si="4"/>
        <v>0</v>
      </c>
      <c r="AR59" s="28">
        <f t="shared" si="4"/>
        <v>0</v>
      </c>
      <c r="AS59" s="28">
        <f t="shared" si="4"/>
        <v>0</v>
      </c>
      <c r="AT59" s="28">
        <f t="shared" si="4"/>
        <v>0</v>
      </c>
      <c r="AU59" s="28">
        <f t="shared" si="4"/>
        <v>0</v>
      </c>
    </row>
    <row r="60" spans="2:47">
      <c r="B60" s="27" t="s">
        <v>391</v>
      </c>
      <c r="C60" s="28" t="s">
        <v>498</v>
      </c>
      <c r="D60" s="28">
        <f t="shared" si="3"/>
        <v>0</v>
      </c>
      <c r="E60" s="28">
        <f t="shared" si="4"/>
        <v>0</v>
      </c>
      <c r="F60" s="28">
        <f t="shared" si="4"/>
        <v>0</v>
      </c>
      <c r="G60" s="28">
        <f t="shared" si="4"/>
        <v>0</v>
      </c>
      <c r="H60" s="28">
        <f t="shared" si="4"/>
        <v>0</v>
      </c>
      <c r="I60" s="28">
        <f t="shared" si="4"/>
        <v>0</v>
      </c>
      <c r="J60" s="28">
        <f t="shared" si="4"/>
        <v>0</v>
      </c>
      <c r="K60" s="28">
        <f t="shared" si="4"/>
        <v>0</v>
      </c>
      <c r="L60" s="28">
        <f t="shared" si="4"/>
        <v>0</v>
      </c>
      <c r="M60" s="28">
        <f t="shared" si="4"/>
        <v>0</v>
      </c>
      <c r="N60" s="28">
        <f t="shared" ref="E60:AU66" si="5">+N14-N37</f>
        <v>0</v>
      </c>
      <c r="O60" s="28">
        <f t="shared" si="5"/>
        <v>0</v>
      </c>
      <c r="P60" s="28">
        <f t="shared" si="5"/>
        <v>0</v>
      </c>
      <c r="Q60" s="28">
        <f t="shared" si="5"/>
        <v>0</v>
      </c>
      <c r="R60" s="28">
        <f t="shared" si="5"/>
        <v>0</v>
      </c>
      <c r="S60" s="28">
        <f t="shared" si="5"/>
        <v>0</v>
      </c>
      <c r="T60" s="28">
        <f t="shared" si="5"/>
        <v>0</v>
      </c>
      <c r="U60" s="28">
        <f t="shared" si="5"/>
        <v>-26.4</v>
      </c>
      <c r="V60" s="28">
        <f t="shared" si="5"/>
        <v>-52.099999999999987</v>
      </c>
      <c r="W60" s="28">
        <f t="shared" si="5"/>
        <v>-77.599999999999994</v>
      </c>
      <c r="X60" s="28">
        <f t="shared" si="5"/>
        <v>-102.5</v>
      </c>
      <c r="Y60" s="28">
        <f t="shared" si="5"/>
        <v>-126.7</v>
      </c>
      <c r="Z60" s="28">
        <f t="shared" si="5"/>
        <v>-347.9</v>
      </c>
      <c r="AA60" s="28">
        <f t="shared" si="5"/>
        <v>-453.19999999999987</v>
      </c>
      <c r="AB60" s="28">
        <f t="shared" si="5"/>
        <v>-549.6</v>
      </c>
      <c r="AC60" s="28">
        <f t="shared" si="5"/>
        <v>-640.5</v>
      </c>
      <c r="AD60" s="28">
        <f t="shared" si="5"/>
        <v>-825.2</v>
      </c>
      <c r="AE60" s="28">
        <f t="shared" si="5"/>
        <v>-900.9</v>
      </c>
      <c r="AF60" s="28">
        <f t="shared" si="5"/>
        <v>-977.40000000000009</v>
      </c>
      <c r="AG60" s="28">
        <f t="shared" si="5"/>
        <v>-1049.8</v>
      </c>
      <c r="AH60" s="28">
        <f t="shared" si="5"/>
        <v>-1118.2</v>
      </c>
      <c r="AI60" s="28">
        <f t="shared" si="5"/>
        <v>-1186.4000000000001</v>
      </c>
      <c r="AJ60" s="28">
        <f t="shared" si="5"/>
        <v>-1189.0999999999999</v>
      </c>
      <c r="AK60" s="28">
        <f t="shared" si="5"/>
        <v>-1193.3</v>
      </c>
      <c r="AL60" s="28">
        <f t="shared" si="5"/>
        <v>-1191.2</v>
      </c>
      <c r="AM60" s="28">
        <f t="shared" si="5"/>
        <v>-1192.7</v>
      </c>
      <c r="AN60" s="28">
        <f t="shared" si="5"/>
        <v>-1194.5999999999999</v>
      </c>
      <c r="AO60" s="28">
        <f t="shared" si="5"/>
        <v>-1193.7</v>
      </c>
      <c r="AP60" s="28">
        <f t="shared" si="5"/>
        <v>-1196.4000000000001</v>
      </c>
      <c r="AQ60" s="28">
        <f t="shared" si="5"/>
        <v>-1197.3</v>
      </c>
      <c r="AR60" s="28">
        <f t="shared" si="5"/>
        <v>-1197.3</v>
      </c>
      <c r="AS60" s="28">
        <f t="shared" si="5"/>
        <v>-1194.0999999999999</v>
      </c>
      <c r="AT60" s="28">
        <f t="shared" si="5"/>
        <v>-1192.4000000000001</v>
      </c>
      <c r="AU60" s="28">
        <f t="shared" si="5"/>
        <v>-1192.4000000000001</v>
      </c>
    </row>
    <row r="61" spans="2:47">
      <c r="B61" s="27" t="s">
        <v>440</v>
      </c>
      <c r="C61" s="28" t="s">
        <v>498</v>
      </c>
      <c r="D61" s="28">
        <f t="shared" si="3"/>
        <v>0</v>
      </c>
      <c r="E61" s="28">
        <f t="shared" si="5"/>
        <v>0</v>
      </c>
      <c r="F61" s="28">
        <f t="shared" si="5"/>
        <v>0</v>
      </c>
      <c r="G61" s="28">
        <f t="shared" si="5"/>
        <v>0</v>
      </c>
      <c r="H61" s="28">
        <f t="shared" si="5"/>
        <v>0</v>
      </c>
      <c r="I61" s="28">
        <f t="shared" si="5"/>
        <v>0</v>
      </c>
      <c r="J61" s="28">
        <f t="shared" si="5"/>
        <v>0</v>
      </c>
      <c r="K61" s="28">
        <f t="shared" si="5"/>
        <v>0</v>
      </c>
      <c r="L61" s="28">
        <f t="shared" si="5"/>
        <v>0</v>
      </c>
      <c r="M61" s="28">
        <f t="shared" si="5"/>
        <v>0</v>
      </c>
      <c r="N61" s="28">
        <f t="shared" si="5"/>
        <v>0</v>
      </c>
      <c r="O61" s="28">
        <f t="shared" si="5"/>
        <v>0</v>
      </c>
      <c r="P61" s="28">
        <f t="shared" si="5"/>
        <v>0</v>
      </c>
      <c r="Q61" s="28">
        <f t="shared" si="5"/>
        <v>0</v>
      </c>
      <c r="R61" s="28">
        <f t="shared" si="5"/>
        <v>0</v>
      </c>
      <c r="S61" s="28">
        <f t="shared" si="5"/>
        <v>0</v>
      </c>
      <c r="T61" s="28">
        <f t="shared" si="5"/>
        <v>0</v>
      </c>
      <c r="U61" s="28">
        <f t="shared" si="5"/>
        <v>0</v>
      </c>
      <c r="V61" s="28">
        <f t="shared" si="5"/>
        <v>0</v>
      </c>
      <c r="W61" s="28">
        <f t="shared" si="5"/>
        <v>0</v>
      </c>
      <c r="X61" s="28">
        <f t="shared" si="5"/>
        <v>0</v>
      </c>
      <c r="Y61" s="28">
        <f t="shared" si="5"/>
        <v>0</v>
      </c>
      <c r="Z61" s="28">
        <f t="shared" si="5"/>
        <v>0</v>
      </c>
      <c r="AA61" s="28">
        <f t="shared" si="5"/>
        <v>0</v>
      </c>
      <c r="AB61" s="28">
        <f t="shared" si="5"/>
        <v>0</v>
      </c>
      <c r="AC61" s="28">
        <f t="shared" si="5"/>
        <v>0</v>
      </c>
      <c r="AD61" s="28">
        <f t="shared" si="5"/>
        <v>0</v>
      </c>
      <c r="AE61" s="28">
        <f t="shared" si="5"/>
        <v>0</v>
      </c>
      <c r="AF61" s="28">
        <f t="shared" si="5"/>
        <v>0</v>
      </c>
      <c r="AG61" s="28">
        <f t="shared" si="5"/>
        <v>0</v>
      </c>
      <c r="AH61" s="28">
        <f t="shared" si="5"/>
        <v>0</v>
      </c>
      <c r="AI61" s="28">
        <f t="shared" si="5"/>
        <v>0</v>
      </c>
      <c r="AJ61" s="28">
        <f t="shared" si="5"/>
        <v>0</v>
      </c>
      <c r="AK61" s="28">
        <f t="shared" si="5"/>
        <v>0</v>
      </c>
      <c r="AL61" s="28">
        <f t="shared" si="5"/>
        <v>0</v>
      </c>
      <c r="AM61" s="28">
        <f t="shared" si="5"/>
        <v>0</v>
      </c>
      <c r="AN61" s="28">
        <f t="shared" si="5"/>
        <v>0</v>
      </c>
      <c r="AO61" s="28">
        <f t="shared" si="5"/>
        <v>0</v>
      </c>
      <c r="AP61" s="28">
        <f t="shared" si="5"/>
        <v>0</v>
      </c>
      <c r="AQ61" s="28">
        <f t="shared" si="5"/>
        <v>0</v>
      </c>
      <c r="AR61" s="28">
        <f t="shared" si="5"/>
        <v>0</v>
      </c>
      <c r="AS61" s="28">
        <f t="shared" si="5"/>
        <v>0</v>
      </c>
      <c r="AT61" s="28">
        <f t="shared" si="5"/>
        <v>0</v>
      </c>
      <c r="AU61" s="28">
        <f t="shared" si="5"/>
        <v>0</v>
      </c>
    </row>
    <row r="62" spans="2:47">
      <c r="B62" s="27" t="s">
        <v>398</v>
      </c>
      <c r="C62" s="28" t="s">
        <v>498</v>
      </c>
      <c r="D62" s="28">
        <f t="shared" si="3"/>
        <v>0</v>
      </c>
      <c r="E62" s="28">
        <f t="shared" si="5"/>
        <v>0</v>
      </c>
      <c r="F62" s="28">
        <f t="shared" si="5"/>
        <v>0</v>
      </c>
      <c r="G62" s="28">
        <f t="shared" si="5"/>
        <v>0</v>
      </c>
      <c r="H62" s="28">
        <f t="shared" si="5"/>
        <v>0</v>
      </c>
      <c r="I62" s="28">
        <f t="shared" si="5"/>
        <v>0</v>
      </c>
      <c r="J62" s="28">
        <f t="shared" si="5"/>
        <v>0</v>
      </c>
      <c r="K62" s="28">
        <f t="shared" si="5"/>
        <v>0</v>
      </c>
      <c r="L62" s="28">
        <f t="shared" si="5"/>
        <v>0</v>
      </c>
      <c r="M62" s="28">
        <f t="shared" si="5"/>
        <v>0</v>
      </c>
      <c r="N62" s="28">
        <f t="shared" si="5"/>
        <v>0</v>
      </c>
      <c r="O62" s="28">
        <f t="shared" si="5"/>
        <v>0</v>
      </c>
      <c r="P62" s="28">
        <f t="shared" si="5"/>
        <v>0</v>
      </c>
      <c r="Q62" s="28">
        <f t="shared" si="5"/>
        <v>0</v>
      </c>
      <c r="R62" s="28">
        <f t="shared" si="5"/>
        <v>0</v>
      </c>
      <c r="S62" s="28">
        <f t="shared" si="5"/>
        <v>0</v>
      </c>
      <c r="T62" s="28">
        <f t="shared" si="5"/>
        <v>0</v>
      </c>
      <c r="U62" s="28">
        <f t="shared" si="5"/>
        <v>0</v>
      </c>
      <c r="V62" s="28">
        <f t="shared" si="5"/>
        <v>0</v>
      </c>
      <c r="W62" s="28">
        <f t="shared" si="5"/>
        <v>0</v>
      </c>
      <c r="X62" s="28">
        <f t="shared" si="5"/>
        <v>0</v>
      </c>
      <c r="Y62" s="28">
        <f t="shared" si="5"/>
        <v>0</v>
      </c>
      <c r="Z62" s="28">
        <f t="shared" si="5"/>
        <v>0</v>
      </c>
      <c r="AA62" s="28">
        <f t="shared" si="5"/>
        <v>0</v>
      </c>
      <c r="AB62" s="28">
        <f t="shared" si="5"/>
        <v>0</v>
      </c>
      <c r="AC62" s="28">
        <f t="shared" si="5"/>
        <v>0</v>
      </c>
      <c r="AD62" s="28">
        <f t="shared" si="5"/>
        <v>0</v>
      </c>
      <c r="AE62" s="28">
        <f t="shared" si="5"/>
        <v>0</v>
      </c>
      <c r="AF62" s="28">
        <f t="shared" si="5"/>
        <v>0</v>
      </c>
      <c r="AG62" s="28">
        <f t="shared" si="5"/>
        <v>0</v>
      </c>
      <c r="AH62" s="28">
        <f t="shared" si="5"/>
        <v>0</v>
      </c>
      <c r="AI62" s="28">
        <f t="shared" si="5"/>
        <v>0</v>
      </c>
      <c r="AJ62" s="28">
        <f t="shared" si="5"/>
        <v>0</v>
      </c>
      <c r="AK62" s="28">
        <f t="shared" si="5"/>
        <v>0</v>
      </c>
      <c r="AL62" s="28">
        <f t="shared" si="5"/>
        <v>0</v>
      </c>
      <c r="AM62" s="28">
        <f t="shared" si="5"/>
        <v>0</v>
      </c>
      <c r="AN62" s="28">
        <f t="shared" si="5"/>
        <v>0</v>
      </c>
      <c r="AO62" s="28">
        <f t="shared" si="5"/>
        <v>0</v>
      </c>
      <c r="AP62" s="28">
        <f t="shared" si="5"/>
        <v>0</v>
      </c>
      <c r="AQ62" s="28">
        <f t="shared" si="5"/>
        <v>0</v>
      </c>
      <c r="AR62" s="28">
        <f t="shared" si="5"/>
        <v>0</v>
      </c>
      <c r="AS62" s="28">
        <f t="shared" si="5"/>
        <v>0</v>
      </c>
      <c r="AT62" s="28">
        <f t="shared" si="5"/>
        <v>0</v>
      </c>
      <c r="AU62" s="28">
        <f t="shared" si="5"/>
        <v>0</v>
      </c>
    </row>
    <row r="63" spans="2:47">
      <c r="B63" s="27" t="s">
        <v>442</v>
      </c>
      <c r="C63" s="28" t="s">
        <v>498</v>
      </c>
      <c r="D63" s="28">
        <f t="shared" si="3"/>
        <v>0</v>
      </c>
      <c r="E63" s="28">
        <f t="shared" si="5"/>
        <v>0</v>
      </c>
      <c r="F63" s="28">
        <f t="shared" si="5"/>
        <v>0</v>
      </c>
      <c r="G63" s="28">
        <f t="shared" si="5"/>
        <v>0</v>
      </c>
      <c r="H63" s="28">
        <f t="shared" si="5"/>
        <v>0</v>
      </c>
      <c r="I63" s="28">
        <f t="shared" si="5"/>
        <v>0</v>
      </c>
      <c r="J63" s="28">
        <f t="shared" si="5"/>
        <v>0</v>
      </c>
      <c r="K63" s="28">
        <f t="shared" si="5"/>
        <v>0</v>
      </c>
      <c r="L63" s="28">
        <f t="shared" si="5"/>
        <v>0</v>
      </c>
      <c r="M63" s="28">
        <f t="shared" si="5"/>
        <v>0</v>
      </c>
      <c r="N63" s="28">
        <f t="shared" si="5"/>
        <v>0</v>
      </c>
      <c r="O63" s="28">
        <f t="shared" si="5"/>
        <v>0</v>
      </c>
      <c r="P63" s="28">
        <f t="shared" si="5"/>
        <v>0</v>
      </c>
      <c r="Q63" s="28">
        <f t="shared" si="5"/>
        <v>0</v>
      </c>
      <c r="R63" s="28">
        <f t="shared" si="5"/>
        <v>0</v>
      </c>
      <c r="S63" s="28">
        <f t="shared" si="5"/>
        <v>0</v>
      </c>
      <c r="T63" s="28">
        <f t="shared" si="5"/>
        <v>0</v>
      </c>
      <c r="U63" s="28">
        <f t="shared" si="5"/>
        <v>0</v>
      </c>
      <c r="V63" s="28">
        <f t="shared" si="5"/>
        <v>0</v>
      </c>
      <c r="W63" s="28">
        <f t="shared" si="5"/>
        <v>0</v>
      </c>
      <c r="X63" s="28">
        <f t="shared" si="5"/>
        <v>0</v>
      </c>
      <c r="Y63" s="28">
        <f t="shared" si="5"/>
        <v>0</v>
      </c>
      <c r="Z63" s="28">
        <f t="shared" si="5"/>
        <v>0</v>
      </c>
      <c r="AA63" s="28">
        <f t="shared" si="5"/>
        <v>0</v>
      </c>
      <c r="AB63" s="28">
        <f t="shared" si="5"/>
        <v>0</v>
      </c>
      <c r="AC63" s="28">
        <f t="shared" si="5"/>
        <v>0</v>
      </c>
      <c r="AD63" s="28">
        <f t="shared" si="5"/>
        <v>0</v>
      </c>
      <c r="AE63" s="28">
        <f t="shared" si="5"/>
        <v>0</v>
      </c>
      <c r="AF63" s="28">
        <f t="shared" si="5"/>
        <v>0</v>
      </c>
      <c r="AG63" s="28">
        <f t="shared" si="5"/>
        <v>0</v>
      </c>
      <c r="AH63" s="28">
        <f t="shared" si="5"/>
        <v>0</v>
      </c>
      <c r="AI63" s="28">
        <f t="shared" si="5"/>
        <v>0</v>
      </c>
      <c r="AJ63" s="28">
        <f t="shared" si="5"/>
        <v>0</v>
      </c>
      <c r="AK63" s="28">
        <f t="shared" si="5"/>
        <v>0</v>
      </c>
      <c r="AL63" s="28">
        <f t="shared" si="5"/>
        <v>0</v>
      </c>
      <c r="AM63" s="28">
        <f t="shared" si="5"/>
        <v>0</v>
      </c>
      <c r="AN63" s="28">
        <f t="shared" si="5"/>
        <v>0</v>
      </c>
      <c r="AO63" s="28">
        <f t="shared" si="5"/>
        <v>0</v>
      </c>
      <c r="AP63" s="28">
        <f t="shared" si="5"/>
        <v>0</v>
      </c>
      <c r="AQ63" s="28">
        <f t="shared" si="5"/>
        <v>0</v>
      </c>
      <c r="AR63" s="28">
        <f t="shared" si="5"/>
        <v>0</v>
      </c>
      <c r="AS63" s="28">
        <f t="shared" si="5"/>
        <v>0</v>
      </c>
      <c r="AT63" s="28">
        <f t="shared" si="5"/>
        <v>0</v>
      </c>
      <c r="AU63" s="28">
        <f t="shared" si="5"/>
        <v>0</v>
      </c>
    </row>
    <row r="64" spans="2:47">
      <c r="B64" s="27" t="s">
        <v>443</v>
      </c>
      <c r="C64" s="28" t="s">
        <v>498</v>
      </c>
      <c r="D64" s="28">
        <f t="shared" si="3"/>
        <v>0</v>
      </c>
      <c r="E64" s="28">
        <f t="shared" si="5"/>
        <v>0</v>
      </c>
      <c r="F64" s="28">
        <f t="shared" si="5"/>
        <v>0</v>
      </c>
      <c r="G64" s="28">
        <f t="shared" si="5"/>
        <v>0</v>
      </c>
      <c r="H64" s="28">
        <f t="shared" si="5"/>
        <v>0</v>
      </c>
      <c r="I64" s="28">
        <f t="shared" si="5"/>
        <v>0</v>
      </c>
      <c r="J64" s="28">
        <f t="shared" si="5"/>
        <v>0</v>
      </c>
      <c r="K64" s="28">
        <f t="shared" si="5"/>
        <v>0</v>
      </c>
      <c r="L64" s="28">
        <f t="shared" si="5"/>
        <v>0</v>
      </c>
      <c r="M64" s="28">
        <f t="shared" si="5"/>
        <v>0</v>
      </c>
      <c r="N64" s="28">
        <f t="shared" si="5"/>
        <v>0</v>
      </c>
      <c r="O64" s="28">
        <f t="shared" si="5"/>
        <v>0</v>
      </c>
      <c r="P64" s="28">
        <f t="shared" si="5"/>
        <v>0</v>
      </c>
      <c r="Q64" s="28">
        <f t="shared" si="5"/>
        <v>0</v>
      </c>
      <c r="R64" s="28">
        <f t="shared" si="5"/>
        <v>0</v>
      </c>
      <c r="S64" s="28">
        <f t="shared" si="5"/>
        <v>0</v>
      </c>
      <c r="T64" s="28">
        <f t="shared" si="5"/>
        <v>0</v>
      </c>
      <c r="U64" s="28">
        <f t="shared" si="5"/>
        <v>0</v>
      </c>
      <c r="V64" s="28">
        <f t="shared" si="5"/>
        <v>0</v>
      </c>
      <c r="W64" s="28">
        <f t="shared" si="5"/>
        <v>0</v>
      </c>
      <c r="X64" s="28">
        <f t="shared" si="5"/>
        <v>0</v>
      </c>
      <c r="Y64" s="28">
        <f t="shared" si="5"/>
        <v>0</v>
      </c>
      <c r="Z64" s="28">
        <f t="shared" si="5"/>
        <v>0</v>
      </c>
      <c r="AA64" s="28">
        <f t="shared" si="5"/>
        <v>0</v>
      </c>
      <c r="AB64" s="28">
        <f t="shared" si="5"/>
        <v>0</v>
      </c>
      <c r="AC64" s="28">
        <f t="shared" si="5"/>
        <v>0</v>
      </c>
      <c r="AD64" s="28">
        <f t="shared" si="5"/>
        <v>0</v>
      </c>
      <c r="AE64" s="28">
        <f t="shared" si="5"/>
        <v>0</v>
      </c>
      <c r="AF64" s="28">
        <f t="shared" si="5"/>
        <v>0</v>
      </c>
      <c r="AG64" s="28">
        <f t="shared" si="5"/>
        <v>0</v>
      </c>
      <c r="AH64" s="28">
        <f t="shared" si="5"/>
        <v>0</v>
      </c>
      <c r="AI64" s="28">
        <f t="shared" si="5"/>
        <v>0</v>
      </c>
      <c r="AJ64" s="28">
        <f t="shared" si="5"/>
        <v>0</v>
      </c>
      <c r="AK64" s="28">
        <f t="shared" si="5"/>
        <v>0</v>
      </c>
      <c r="AL64" s="28">
        <f t="shared" si="5"/>
        <v>0</v>
      </c>
      <c r="AM64" s="28">
        <f t="shared" si="5"/>
        <v>0</v>
      </c>
      <c r="AN64" s="28">
        <f t="shared" si="5"/>
        <v>0</v>
      </c>
      <c r="AO64" s="28">
        <f t="shared" si="5"/>
        <v>0</v>
      </c>
      <c r="AP64" s="28">
        <f t="shared" si="5"/>
        <v>0</v>
      </c>
      <c r="AQ64" s="28">
        <f t="shared" si="5"/>
        <v>0</v>
      </c>
      <c r="AR64" s="28">
        <f t="shared" si="5"/>
        <v>0</v>
      </c>
      <c r="AS64" s="28">
        <f t="shared" si="5"/>
        <v>0</v>
      </c>
      <c r="AT64" s="28">
        <f t="shared" si="5"/>
        <v>0</v>
      </c>
      <c r="AU64" s="28">
        <f t="shared" si="5"/>
        <v>0</v>
      </c>
    </row>
    <row r="65" spans="2:48">
      <c r="B65" s="27" t="s">
        <v>444</v>
      </c>
      <c r="C65" s="28" t="s">
        <v>498</v>
      </c>
      <c r="D65" s="28">
        <f t="shared" si="3"/>
        <v>0</v>
      </c>
      <c r="E65" s="28">
        <f t="shared" si="5"/>
        <v>0</v>
      </c>
      <c r="F65" s="28">
        <f t="shared" si="5"/>
        <v>0</v>
      </c>
      <c r="G65" s="28">
        <f t="shared" si="5"/>
        <v>0</v>
      </c>
      <c r="H65" s="28">
        <f t="shared" si="5"/>
        <v>0</v>
      </c>
      <c r="I65" s="28">
        <f t="shared" si="5"/>
        <v>0</v>
      </c>
      <c r="J65" s="28">
        <f t="shared" si="5"/>
        <v>0</v>
      </c>
      <c r="K65" s="28">
        <f t="shared" si="5"/>
        <v>0</v>
      </c>
      <c r="L65" s="28">
        <f t="shared" si="5"/>
        <v>0</v>
      </c>
      <c r="M65" s="28">
        <f t="shared" si="5"/>
        <v>0</v>
      </c>
      <c r="N65" s="28">
        <f t="shared" si="5"/>
        <v>0</v>
      </c>
      <c r="O65" s="28">
        <f t="shared" si="5"/>
        <v>0</v>
      </c>
      <c r="P65" s="28">
        <f t="shared" si="5"/>
        <v>0</v>
      </c>
      <c r="Q65" s="28">
        <f t="shared" si="5"/>
        <v>0</v>
      </c>
      <c r="R65" s="28">
        <f t="shared" si="5"/>
        <v>0</v>
      </c>
      <c r="S65" s="28">
        <f t="shared" si="5"/>
        <v>0</v>
      </c>
      <c r="T65" s="28">
        <f t="shared" si="5"/>
        <v>0</v>
      </c>
      <c r="U65" s="28">
        <f t="shared" si="5"/>
        <v>0</v>
      </c>
      <c r="V65" s="28">
        <f t="shared" si="5"/>
        <v>0</v>
      </c>
      <c r="W65" s="28">
        <f t="shared" si="5"/>
        <v>0</v>
      </c>
      <c r="X65" s="28">
        <f t="shared" si="5"/>
        <v>0</v>
      </c>
      <c r="Y65" s="28">
        <f t="shared" si="5"/>
        <v>0</v>
      </c>
      <c r="Z65" s="28">
        <f t="shared" si="5"/>
        <v>0</v>
      </c>
      <c r="AA65" s="28">
        <f t="shared" si="5"/>
        <v>0</v>
      </c>
      <c r="AB65" s="28">
        <f t="shared" si="5"/>
        <v>0</v>
      </c>
      <c r="AC65" s="28">
        <f t="shared" si="5"/>
        <v>0</v>
      </c>
      <c r="AD65" s="28">
        <f t="shared" si="5"/>
        <v>0</v>
      </c>
      <c r="AE65" s="28">
        <f t="shared" si="5"/>
        <v>0</v>
      </c>
      <c r="AF65" s="28">
        <f t="shared" si="5"/>
        <v>0</v>
      </c>
      <c r="AG65" s="28">
        <f t="shared" si="5"/>
        <v>0</v>
      </c>
      <c r="AH65" s="28">
        <f t="shared" si="5"/>
        <v>0</v>
      </c>
      <c r="AI65" s="28">
        <f t="shared" si="5"/>
        <v>0</v>
      </c>
      <c r="AJ65" s="28">
        <f t="shared" si="5"/>
        <v>0</v>
      </c>
      <c r="AK65" s="28">
        <f t="shared" si="5"/>
        <v>0</v>
      </c>
      <c r="AL65" s="28">
        <f t="shared" si="5"/>
        <v>0</v>
      </c>
      <c r="AM65" s="28">
        <f t="shared" si="5"/>
        <v>0</v>
      </c>
      <c r="AN65" s="28">
        <f t="shared" si="5"/>
        <v>0</v>
      </c>
      <c r="AO65" s="28">
        <f t="shared" si="5"/>
        <v>0</v>
      </c>
      <c r="AP65" s="28">
        <f t="shared" si="5"/>
        <v>0</v>
      </c>
      <c r="AQ65" s="28">
        <f t="shared" si="5"/>
        <v>0</v>
      </c>
      <c r="AR65" s="28">
        <f t="shared" si="5"/>
        <v>0</v>
      </c>
      <c r="AS65" s="28">
        <f t="shared" si="5"/>
        <v>0</v>
      </c>
      <c r="AT65" s="28">
        <f t="shared" si="5"/>
        <v>0</v>
      </c>
      <c r="AU65" s="28">
        <f t="shared" si="5"/>
        <v>0</v>
      </c>
    </row>
    <row r="66" spans="2:48">
      <c r="B66" s="27" t="s">
        <v>445</v>
      </c>
      <c r="C66" s="28" t="s">
        <v>498</v>
      </c>
      <c r="D66" s="28">
        <f t="shared" si="3"/>
        <v>0</v>
      </c>
      <c r="E66" s="28">
        <f t="shared" si="5"/>
        <v>0</v>
      </c>
      <c r="F66" s="28">
        <f t="shared" si="5"/>
        <v>0</v>
      </c>
      <c r="G66" s="28">
        <f t="shared" si="5"/>
        <v>0</v>
      </c>
      <c r="H66" s="28">
        <f t="shared" si="5"/>
        <v>0</v>
      </c>
      <c r="I66" s="28">
        <f t="shared" si="5"/>
        <v>0</v>
      </c>
      <c r="J66" s="28">
        <f t="shared" si="5"/>
        <v>0</v>
      </c>
      <c r="K66" s="28">
        <f t="shared" ref="E66:AU67" si="6">+K20-K43</f>
        <v>0</v>
      </c>
      <c r="L66" s="28">
        <f t="shared" si="6"/>
        <v>0</v>
      </c>
      <c r="M66" s="28">
        <f t="shared" si="6"/>
        <v>0</v>
      </c>
      <c r="N66" s="28">
        <f t="shared" si="6"/>
        <v>0</v>
      </c>
      <c r="O66" s="28">
        <f t="shared" si="6"/>
        <v>0</v>
      </c>
      <c r="P66" s="28">
        <f t="shared" si="6"/>
        <v>0</v>
      </c>
      <c r="Q66" s="28">
        <f t="shared" si="6"/>
        <v>0</v>
      </c>
      <c r="R66" s="28">
        <f t="shared" si="6"/>
        <v>0</v>
      </c>
      <c r="S66" s="28">
        <f t="shared" si="6"/>
        <v>0</v>
      </c>
      <c r="T66" s="28">
        <f t="shared" si="6"/>
        <v>0</v>
      </c>
      <c r="U66" s="28">
        <f t="shared" si="6"/>
        <v>0</v>
      </c>
      <c r="V66" s="28">
        <f t="shared" si="6"/>
        <v>0</v>
      </c>
      <c r="W66" s="28">
        <f t="shared" si="6"/>
        <v>0</v>
      </c>
      <c r="X66" s="28">
        <f t="shared" si="6"/>
        <v>0</v>
      </c>
      <c r="Y66" s="28">
        <f t="shared" si="6"/>
        <v>0</v>
      </c>
      <c r="Z66" s="28">
        <f t="shared" si="6"/>
        <v>0</v>
      </c>
      <c r="AA66" s="28">
        <f t="shared" si="6"/>
        <v>0</v>
      </c>
      <c r="AB66" s="28">
        <f t="shared" si="6"/>
        <v>0</v>
      </c>
      <c r="AC66" s="28">
        <f t="shared" si="6"/>
        <v>0</v>
      </c>
      <c r="AD66" s="28">
        <f t="shared" si="6"/>
        <v>0</v>
      </c>
      <c r="AE66" s="28">
        <f t="shared" si="6"/>
        <v>0</v>
      </c>
      <c r="AF66" s="28">
        <f t="shared" si="6"/>
        <v>0</v>
      </c>
      <c r="AG66" s="28">
        <f t="shared" si="6"/>
        <v>0</v>
      </c>
      <c r="AH66" s="28">
        <f t="shared" si="6"/>
        <v>0</v>
      </c>
      <c r="AI66" s="28">
        <f t="shared" si="6"/>
        <v>0</v>
      </c>
      <c r="AJ66" s="28">
        <f t="shared" si="6"/>
        <v>0</v>
      </c>
      <c r="AK66" s="28">
        <f t="shared" si="6"/>
        <v>0</v>
      </c>
      <c r="AL66" s="28">
        <f t="shared" si="6"/>
        <v>0</v>
      </c>
      <c r="AM66" s="28">
        <f t="shared" si="6"/>
        <v>0</v>
      </c>
      <c r="AN66" s="28">
        <f t="shared" si="6"/>
        <v>0</v>
      </c>
      <c r="AO66" s="28">
        <f t="shared" si="6"/>
        <v>0</v>
      </c>
      <c r="AP66" s="28">
        <f t="shared" si="6"/>
        <v>0</v>
      </c>
      <c r="AQ66" s="28">
        <f t="shared" si="6"/>
        <v>0</v>
      </c>
      <c r="AR66" s="28">
        <f t="shared" si="6"/>
        <v>0</v>
      </c>
      <c r="AS66" s="28">
        <f t="shared" si="6"/>
        <v>0</v>
      </c>
      <c r="AT66" s="28">
        <f t="shared" si="6"/>
        <v>0</v>
      </c>
      <c r="AU66" s="28">
        <f t="shared" si="6"/>
        <v>0</v>
      </c>
    </row>
    <row r="67" spans="2:48">
      <c r="B67" s="27" t="s">
        <v>446</v>
      </c>
      <c r="C67" s="28" t="s">
        <v>498</v>
      </c>
      <c r="D67" s="28">
        <f t="shared" si="3"/>
        <v>0</v>
      </c>
      <c r="E67" s="28">
        <f t="shared" si="6"/>
        <v>0</v>
      </c>
      <c r="F67" s="28">
        <f t="shared" si="6"/>
        <v>0</v>
      </c>
      <c r="G67" s="28">
        <f t="shared" si="6"/>
        <v>0</v>
      </c>
      <c r="H67" s="28">
        <f t="shared" si="6"/>
        <v>0</v>
      </c>
      <c r="I67" s="28">
        <f t="shared" si="6"/>
        <v>0</v>
      </c>
      <c r="J67" s="28">
        <f t="shared" si="6"/>
        <v>0</v>
      </c>
      <c r="K67" s="28">
        <f t="shared" si="6"/>
        <v>0</v>
      </c>
      <c r="L67" s="28">
        <f t="shared" si="6"/>
        <v>0</v>
      </c>
      <c r="M67" s="28">
        <f t="shared" si="6"/>
        <v>0</v>
      </c>
      <c r="N67" s="28">
        <f t="shared" si="6"/>
        <v>0</v>
      </c>
      <c r="O67" s="28">
        <f t="shared" si="6"/>
        <v>0</v>
      </c>
      <c r="P67" s="28">
        <f t="shared" si="6"/>
        <v>0</v>
      </c>
      <c r="Q67" s="28">
        <f t="shared" si="6"/>
        <v>0</v>
      </c>
      <c r="R67" s="28">
        <f t="shared" si="6"/>
        <v>0</v>
      </c>
      <c r="S67" s="28">
        <f t="shared" si="6"/>
        <v>0</v>
      </c>
      <c r="T67" s="28">
        <f t="shared" si="6"/>
        <v>0</v>
      </c>
      <c r="U67" s="28">
        <f t="shared" si="6"/>
        <v>0</v>
      </c>
      <c r="V67" s="28">
        <f t="shared" si="6"/>
        <v>0</v>
      </c>
      <c r="W67" s="28">
        <f t="shared" si="6"/>
        <v>0</v>
      </c>
      <c r="X67" s="28">
        <f t="shared" si="6"/>
        <v>0</v>
      </c>
      <c r="Y67" s="28">
        <f t="shared" si="6"/>
        <v>0</v>
      </c>
      <c r="Z67" s="28">
        <f t="shared" si="6"/>
        <v>0</v>
      </c>
      <c r="AA67" s="28">
        <f t="shared" si="6"/>
        <v>0</v>
      </c>
      <c r="AB67" s="28">
        <f t="shared" si="6"/>
        <v>0</v>
      </c>
      <c r="AC67" s="28">
        <f t="shared" si="6"/>
        <v>0</v>
      </c>
      <c r="AD67" s="28">
        <f t="shared" si="6"/>
        <v>0</v>
      </c>
      <c r="AE67" s="28">
        <f t="shared" si="6"/>
        <v>0</v>
      </c>
      <c r="AF67" s="28">
        <f t="shared" si="6"/>
        <v>0</v>
      </c>
      <c r="AG67" s="28">
        <f t="shared" si="6"/>
        <v>0</v>
      </c>
      <c r="AH67" s="28">
        <f t="shared" si="6"/>
        <v>0</v>
      </c>
      <c r="AI67" s="28">
        <f t="shared" si="6"/>
        <v>0</v>
      </c>
      <c r="AJ67" s="28">
        <f t="shared" si="6"/>
        <v>0</v>
      </c>
      <c r="AK67" s="28">
        <f t="shared" si="6"/>
        <v>0</v>
      </c>
      <c r="AL67" s="28">
        <f t="shared" si="6"/>
        <v>0</v>
      </c>
      <c r="AM67" s="28">
        <f t="shared" si="6"/>
        <v>0</v>
      </c>
      <c r="AN67" s="28">
        <f t="shared" si="6"/>
        <v>0</v>
      </c>
      <c r="AO67" s="28">
        <f t="shared" si="6"/>
        <v>0</v>
      </c>
      <c r="AP67" s="28">
        <f t="shared" si="6"/>
        <v>0</v>
      </c>
      <c r="AQ67" s="28">
        <f t="shared" si="6"/>
        <v>0</v>
      </c>
      <c r="AR67" s="28">
        <f t="shared" si="6"/>
        <v>0</v>
      </c>
      <c r="AS67" s="28">
        <f t="shared" si="6"/>
        <v>0</v>
      </c>
      <c r="AT67" s="28">
        <f t="shared" si="6"/>
        <v>0</v>
      </c>
      <c r="AU67" s="28">
        <f t="shared" si="6"/>
        <v>0</v>
      </c>
      <c r="AV67" s="28">
        <f>282/6</f>
        <v>47</v>
      </c>
    </row>
    <row r="68" spans="2:48" s="48" customFormat="1">
      <c r="B68" s="27" t="s">
        <v>501</v>
      </c>
      <c r="C68" s="30" t="s">
        <v>498</v>
      </c>
      <c r="D68" s="30">
        <f>SUM(D48:D67)</f>
        <v>0</v>
      </c>
      <c r="E68" s="30">
        <f t="shared" ref="E68:AU68" si="7">SUM(E48:E67)</f>
        <v>0</v>
      </c>
      <c r="F68" s="30">
        <f t="shared" si="7"/>
        <v>0</v>
      </c>
      <c r="G68" s="30">
        <f t="shared" si="7"/>
        <v>0</v>
      </c>
      <c r="H68" s="30">
        <f t="shared" si="7"/>
        <v>0</v>
      </c>
      <c r="I68" s="30">
        <f t="shared" si="7"/>
        <v>0</v>
      </c>
      <c r="J68" s="30">
        <f t="shared" si="7"/>
        <v>0</v>
      </c>
      <c r="K68" s="30">
        <f t="shared" si="7"/>
        <v>0</v>
      </c>
      <c r="L68" s="30">
        <f t="shared" si="7"/>
        <v>0</v>
      </c>
      <c r="M68" s="30">
        <f t="shared" si="7"/>
        <v>0</v>
      </c>
      <c r="N68" s="30">
        <f t="shared" si="7"/>
        <v>0</v>
      </c>
      <c r="O68" s="30">
        <f t="shared" si="7"/>
        <v>0</v>
      </c>
      <c r="P68" s="30">
        <f t="shared" si="7"/>
        <v>0</v>
      </c>
      <c r="Q68" s="30">
        <f t="shared" si="7"/>
        <v>0</v>
      </c>
      <c r="R68" s="30">
        <f t="shared" si="7"/>
        <v>0</v>
      </c>
      <c r="S68" s="30">
        <f t="shared" si="7"/>
        <v>0</v>
      </c>
      <c r="T68" s="30">
        <f t="shared" si="7"/>
        <v>0</v>
      </c>
      <c r="U68" s="30">
        <f t="shared" si="7"/>
        <v>47.099999999997273</v>
      </c>
      <c r="V68" s="30">
        <f t="shared" si="7"/>
        <v>191.60000000000028</v>
      </c>
      <c r="W68" s="30">
        <f t="shared" si="7"/>
        <v>334.70000000000107</v>
      </c>
      <c r="X68" s="30">
        <f t="shared" si="7"/>
        <v>276.40000000000055</v>
      </c>
      <c r="Y68" s="30">
        <f t="shared" si="7"/>
        <v>316.89999999999446</v>
      </c>
      <c r="Z68" s="30">
        <f t="shared" si="7"/>
        <v>414.70000000000221</v>
      </c>
      <c r="AA68" s="30">
        <f t="shared" si="7"/>
        <v>780.99999999999727</v>
      </c>
      <c r="AB68" s="30">
        <f t="shared" si="7"/>
        <v>924.60000000000116</v>
      </c>
      <c r="AC68" s="30">
        <f t="shared" si="7"/>
        <v>1151.899999999996</v>
      </c>
      <c r="AD68" s="30">
        <f t="shared" si="7"/>
        <v>1167.2999999999995</v>
      </c>
      <c r="AE68" s="30">
        <f t="shared" si="7"/>
        <v>1268.3999999999996</v>
      </c>
      <c r="AF68" s="30">
        <f t="shared" si="7"/>
        <v>1366.4000000000005</v>
      </c>
      <c r="AG68" s="30">
        <f t="shared" si="7"/>
        <v>1554.700000000001</v>
      </c>
      <c r="AH68" s="30">
        <f t="shared" si="7"/>
        <v>1637.899999999998</v>
      </c>
      <c r="AI68" s="30">
        <f t="shared" si="7"/>
        <v>1817.4999999999991</v>
      </c>
      <c r="AJ68" s="30">
        <f t="shared" si="7"/>
        <v>1818.9999999999982</v>
      </c>
      <c r="AK68" s="30">
        <f t="shared" si="7"/>
        <v>1821.5000000000002</v>
      </c>
      <c r="AL68" s="30">
        <f t="shared" si="7"/>
        <v>1818.8999999999967</v>
      </c>
      <c r="AM68" s="30">
        <f t="shared" si="7"/>
        <v>1819.4999999999966</v>
      </c>
      <c r="AN68" s="30">
        <f t="shared" si="7"/>
        <v>1820.2000000000089</v>
      </c>
      <c r="AO68" s="30">
        <f t="shared" si="7"/>
        <v>1818.299999999999</v>
      </c>
      <c r="AP68" s="30">
        <f t="shared" si="7"/>
        <v>1819.6999999999966</v>
      </c>
      <c r="AQ68" s="30">
        <f t="shared" si="7"/>
        <v>1819.0000000000002</v>
      </c>
      <c r="AR68" s="30">
        <f t="shared" si="7"/>
        <v>1818.4999999999993</v>
      </c>
      <c r="AS68" s="30">
        <f t="shared" si="7"/>
        <v>1815.0000000000023</v>
      </c>
      <c r="AT68" s="30">
        <f t="shared" si="7"/>
        <v>1812.6000000000004</v>
      </c>
      <c r="AU68" s="30">
        <f t="shared" si="7"/>
        <v>1711.7999999999993</v>
      </c>
    </row>
    <row r="70" spans="2:48">
      <c r="B70" s="24" t="s">
        <v>681</v>
      </c>
      <c r="C70" s="25" t="s">
        <v>422</v>
      </c>
      <c r="D70" s="25">
        <v>2017</v>
      </c>
      <c r="E70" s="25">
        <v>2018</v>
      </c>
      <c r="F70" s="25">
        <v>2019</v>
      </c>
      <c r="G70" s="25">
        <v>2020</v>
      </c>
      <c r="H70" s="25">
        <v>2021</v>
      </c>
      <c r="I70" s="25">
        <v>2022</v>
      </c>
      <c r="J70" s="25">
        <v>2023</v>
      </c>
      <c r="K70" s="25">
        <v>2024</v>
      </c>
      <c r="L70" s="25">
        <v>2025</v>
      </c>
      <c r="M70" s="25">
        <v>2026</v>
      </c>
      <c r="N70" s="25">
        <v>2027</v>
      </c>
      <c r="O70" s="25">
        <v>2028</v>
      </c>
      <c r="P70" s="25">
        <v>2029</v>
      </c>
      <c r="Q70" s="25">
        <v>2030</v>
      </c>
      <c r="R70" s="25">
        <v>2031</v>
      </c>
      <c r="S70" s="25">
        <v>2032</v>
      </c>
      <c r="T70" s="25">
        <v>2033</v>
      </c>
      <c r="U70" s="25">
        <v>2034</v>
      </c>
      <c r="V70" s="25">
        <v>2035</v>
      </c>
      <c r="W70" s="25">
        <v>2036</v>
      </c>
      <c r="X70" s="25">
        <v>2037</v>
      </c>
      <c r="Y70" s="25">
        <v>2038</v>
      </c>
      <c r="Z70" s="25">
        <v>2039</v>
      </c>
      <c r="AA70" s="25">
        <v>2040</v>
      </c>
      <c r="AB70" s="25">
        <v>2041</v>
      </c>
      <c r="AC70" s="25">
        <v>2042</v>
      </c>
      <c r="AD70" s="25">
        <v>2043</v>
      </c>
      <c r="AE70" s="25">
        <v>2044</v>
      </c>
      <c r="AF70" s="25">
        <v>2045</v>
      </c>
      <c r="AG70" s="25">
        <v>2046</v>
      </c>
      <c r="AH70" s="25">
        <v>2047</v>
      </c>
      <c r="AI70" s="25">
        <v>2048</v>
      </c>
      <c r="AJ70" s="25">
        <v>2049</v>
      </c>
      <c r="AK70" s="25">
        <v>2050</v>
      </c>
      <c r="AL70" s="25">
        <v>2051</v>
      </c>
      <c r="AM70" s="25">
        <v>2052</v>
      </c>
      <c r="AN70" s="25">
        <v>2053</v>
      </c>
      <c r="AO70" s="25">
        <v>2054</v>
      </c>
      <c r="AP70" s="25">
        <v>2055</v>
      </c>
      <c r="AQ70" s="25">
        <v>2056</v>
      </c>
      <c r="AR70" s="25">
        <v>2057</v>
      </c>
      <c r="AS70" s="25">
        <v>2058</v>
      </c>
      <c r="AT70" s="25">
        <v>2059</v>
      </c>
      <c r="AU70" s="25">
        <v>2060</v>
      </c>
    </row>
    <row r="71" spans="2:48">
      <c r="B71" s="27" t="s">
        <v>538</v>
      </c>
      <c r="C71" s="28" t="s">
        <v>506</v>
      </c>
      <c r="D71" s="28">
        <v>8650.2999999999993</v>
      </c>
      <c r="E71" s="28">
        <v>8255.5</v>
      </c>
      <c r="F71" s="28">
        <v>8345.4</v>
      </c>
      <c r="G71" s="28">
        <v>8134</v>
      </c>
      <c r="H71" s="28">
        <v>7941.6</v>
      </c>
      <c r="I71" s="28">
        <v>7982.6</v>
      </c>
      <c r="J71" s="28">
        <v>7967.6</v>
      </c>
      <c r="K71" s="28">
        <v>8011</v>
      </c>
      <c r="L71" s="28">
        <v>8049.4</v>
      </c>
      <c r="M71" s="28">
        <v>8083</v>
      </c>
      <c r="N71" s="28">
        <v>8098.5</v>
      </c>
      <c r="O71" s="28">
        <v>8138.1</v>
      </c>
      <c r="P71" s="28">
        <v>8144.7</v>
      </c>
      <c r="Q71" s="28">
        <v>8148.3</v>
      </c>
      <c r="R71" s="28">
        <v>8221.1</v>
      </c>
      <c r="S71" s="28">
        <v>8256.6</v>
      </c>
      <c r="T71" s="28">
        <v>8323.6</v>
      </c>
      <c r="U71" s="28">
        <v>8352.2999999999993</v>
      </c>
      <c r="V71" s="28">
        <v>8406.7999999999993</v>
      </c>
      <c r="W71" s="28">
        <v>8458</v>
      </c>
      <c r="X71" s="28">
        <v>8473.1</v>
      </c>
      <c r="Y71" s="28">
        <v>8525.7000000000007</v>
      </c>
      <c r="Z71" s="28">
        <v>8568</v>
      </c>
      <c r="AA71" s="28">
        <v>8576.2000000000007</v>
      </c>
      <c r="AB71" s="28">
        <v>8598.4</v>
      </c>
      <c r="AC71" s="28">
        <v>8597.7999999999993</v>
      </c>
      <c r="AD71" s="28">
        <v>8618.2000000000007</v>
      </c>
      <c r="AE71" s="28">
        <v>8643.6</v>
      </c>
      <c r="AF71" s="28">
        <v>8633.2999999999993</v>
      </c>
      <c r="AG71" s="28">
        <v>8664.2999999999993</v>
      </c>
      <c r="AH71" s="28">
        <v>8690</v>
      </c>
      <c r="AI71" s="28">
        <v>8713.2000000000007</v>
      </c>
      <c r="AJ71" s="28">
        <v>8688.4</v>
      </c>
      <c r="AK71" s="28">
        <v>8688.7000000000007</v>
      </c>
      <c r="AL71" s="28">
        <v>8698.6</v>
      </c>
      <c r="AM71" s="28">
        <v>8700.1</v>
      </c>
      <c r="AN71" s="28">
        <v>8710</v>
      </c>
      <c r="AO71" s="28">
        <v>8671.2000000000007</v>
      </c>
      <c r="AP71" s="28">
        <v>8680.2999999999993</v>
      </c>
      <c r="AQ71" s="28">
        <v>8561.2999999999993</v>
      </c>
      <c r="AR71" s="28">
        <v>8696</v>
      </c>
      <c r="AS71" s="28">
        <v>8702.7000000000007</v>
      </c>
      <c r="AT71" s="28">
        <v>8670.9</v>
      </c>
      <c r="AU71" s="28">
        <v>8667.6</v>
      </c>
    </row>
    <row r="72" spans="2:48">
      <c r="B72" s="27" t="s">
        <v>539</v>
      </c>
      <c r="C72" s="28" t="s">
        <v>506</v>
      </c>
      <c r="D72" s="28">
        <v>2.8102999999999998</v>
      </c>
      <c r="E72" s="28">
        <v>2.91</v>
      </c>
      <c r="F72" s="28">
        <v>2.7847</v>
      </c>
      <c r="G72" s="28">
        <v>2.5566</v>
      </c>
      <c r="H72" s="28">
        <v>1.9104000000000001</v>
      </c>
      <c r="I72" s="28">
        <v>1.9249000000000001</v>
      </c>
      <c r="J72" s="28">
        <v>1.9139999999999999</v>
      </c>
      <c r="K72" s="28">
        <v>1.8976</v>
      </c>
      <c r="L72" s="28">
        <v>1.8814</v>
      </c>
      <c r="M72" s="28">
        <v>1.8653999999999999</v>
      </c>
      <c r="N72" s="28">
        <v>1.8469</v>
      </c>
      <c r="O72" s="28">
        <v>1.8314999999999999</v>
      </c>
      <c r="P72" s="28">
        <v>1.8131999999999999</v>
      </c>
      <c r="Q72" s="28">
        <v>1.7951999999999999</v>
      </c>
      <c r="R72" s="28">
        <v>1.7921</v>
      </c>
      <c r="S72" s="28">
        <v>1.7865</v>
      </c>
      <c r="T72" s="28">
        <v>1.7838000000000001</v>
      </c>
      <c r="U72" s="28">
        <v>1.7788999999999999</v>
      </c>
      <c r="V72" s="28">
        <v>1.7730999999999999</v>
      </c>
      <c r="W72" s="28">
        <v>1.7687999999999999</v>
      </c>
      <c r="X72" s="28">
        <v>1.7623</v>
      </c>
      <c r="Y72" s="28">
        <v>1.7553000000000001</v>
      </c>
      <c r="Z72" s="28">
        <v>1.75</v>
      </c>
      <c r="AA72" s="28">
        <v>1.7426999999999999</v>
      </c>
      <c r="AB72" s="28">
        <v>1.7337</v>
      </c>
      <c r="AC72" s="28">
        <v>1.7259</v>
      </c>
      <c r="AD72" s="28">
        <v>1.7181999999999999</v>
      </c>
      <c r="AE72" s="28">
        <v>1.7083999999999999</v>
      </c>
      <c r="AF72" s="28">
        <v>1.7045999999999999</v>
      </c>
      <c r="AG72" s="28">
        <v>1.7010000000000001</v>
      </c>
      <c r="AH72" s="28">
        <v>1.6955</v>
      </c>
      <c r="AI72" s="28">
        <v>1.6910000000000001</v>
      </c>
      <c r="AJ72" s="28">
        <v>1.6856</v>
      </c>
      <c r="AK72" s="28">
        <v>1.6778</v>
      </c>
      <c r="AL72" s="28">
        <v>1.6720999999999999</v>
      </c>
      <c r="AM72" s="28">
        <v>1.6644000000000001</v>
      </c>
      <c r="AN72" s="28">
        <v>1.6594</v>
      </c>
      <c r="AO72" s="28">
        <v>1.6509</v>
      </c>
      <c r="AP72" s="28">
        <v>1.6449</v>
      </c>
      <c r="AQ72" s="28">
        <v>1.625</v>
      </c>
      <c r="AR72" s="28">
        <v>1.6326000000000001</v>
      </c>
      <c r="AS72" s="28">
        <v>1.6258999999999999</v>
      </c>
      <c r="AT72" s="28">
        <v>1.6181000000000001</v>
      </c>
      <c r="AU72" s="28">
        <v>1.611</v>
      </c>
    </row>
    <row r="73" spans="2:48">
      <c r="B73" s="27" t="s">
        <v>540</v>
      </c>
      <c r="C73" s="28" t="s">
        <v>506</v>
      </c>
      <c r="D73" s="28">
        <v>0.39319999999999999</v>
      </c>
      <c r="E73" s="28">
        <v>0.40660000000000002</v>
      </c>
      <c r="F73" s="28">
        <v>0.38969999999999999</v>
      </c>
      <c r="G73" s="28">
        <v>0.35820000000000002</v>
      </c>
      <c r="H73" s="28">
        <v>0.27029999999999998</v>
      </c>
      <c r="I73" s="28">
        <v>0.27229999999999999</v>
      </c>
      <c r="J73" s="28">
        <v>0.27050000000000002</v>
      </c>
      <c r="K73" s="28">
        <v>0.2681</v>
      </c>
      <c r="L73" s="28">
        <v>0.26619999999999999</v>
      </c>
      <c r="M73" s="28">
        <v>0.26390000000000002</v>
      </c>
      <c r="N73" s="28">
        <v>0.26190000000000002</v>
      </c>
      <c r="O73" s="28">
        <v>0.25929999999999997</v>
      </c>
      <c r="P73" s="28">
        <v>0.25679999999999997</v>
      </c>
      <c r="Q73" s="28">
        <v>0.25459999999999999</v>
      </c>
      <c r="R73" s="28">
        <v>0.25419999999999998</v>
      </c>
      <c r="S73" s="28">
        <v>0.25359999999999999</v>
      </c>
      <c r="T73" s="28">
        <v>0.25280000000000002</v>
      </c>
      <c r="U73" s="28">
        <v>0.25230000000000002</v>
      </c>
      <c r="V73" s="28">
        <v>0.25130000000000002</v>
      </c>
      <c r="W73" s="28">
        <v>0.25069999999999998</v>
      </c>
      <c r="X73" s="28">
        <v>0.25030000000000002</v>
      </c>
      <c r="Y73" s="28">
        <v>0.2495</v>
      </c>
      <c r="Z73" s="28">
        <v>0.24840000000000001</v>
      </c>
      <c r="AA73" s="28">
        <v>0.2475</v>
      </c>
      <c r="AB73" s="28">
        <v>0.24610000000000001</v>
      </c>
      <c r="AC73" s="28">
        <v>0.2447</v>
      </c>
      <c r="AD73" s="28">
        <v>0.24379999999999999</v>
      </c>
      <c r="AE73" s="28">
        <v>0.24249999999999999</v>
      </c>
      <c r="AF73" s="28">
        <v>0.2422</v>
      </c>
      <c r="AG73" s="28">
        <v>0.2417</v>
      </c>
      <c r="AH73" s="28">
        <v>0.24099999999999999</v>
      </c>
      <c r="AI73" s="28">
        <v>0.2402</v>
      </c>
      <c r="AJ73" s="28">
        <v>0.2394</v>
      </c>
      <c r="AK73" s="28">
        <v>0.2384</v>
      </c>
      <c r="AL73" s="28">
        <v>0.23760000000000001</v>
      </c>
      <c r="AM73" s="28">
        <v>0.2364</v>
      </c>
      <c r="AN73" s="28">
        <v>0.23549999999999999</v>
      </c>
      <c r="AO73" s="28">
        <v>0.23430000000000001</v>
      </c>
      <c r="AP73" s="28">
        <v>0.23330000000000001</v>
      </c>
      <c r="AQ73" s="28">
        <v>0.2306</v>
      </c>
      <c r="AR73" s="28">
        <v>0.23169999999999999</v>
      </c>
      <c r="AS73" s="28">
        <v>0.23069999999999999</v>
      </c>
      <c r="AT73" s="28">
        <v>0.22939999999999999</v>
      </c>
      <c r="AU73" s="28">
        <v>0.2283</v>
      </c>
    </row>
    <row r="74" spans="2:48">
      <c r="B74" s="27" t="s">
        <v>505</v>
      </c>
      <c r="C74" s="28" t="s">
        <v>506</v>
      </c>
      <c r="D74" s="28">
        <v>8720.5580000000009</v>
      </c>
      <c r="E74" s="28">
        <v>8328.25</v>
      </c>
      <c r="F74" s="28">
        <v>8415.018</v>
      </c>
      <c r="G74" s="28">
        <v>8197.9150000000009</v>
      </c>
      <c r="H74" s="28">
        <v>7989.36</v>
      </c>
      <c r="I74" s="28">
        <v>8030.723</v>
      </c>
      <c r="J74" s="28">
        <v>8015.45</v>
      </c>
      <c r="K74" s="28">
        <v>8058.44</v>
      </c>
      <c r="L74" s="28">
        <v>8096.4350000000004</v>
      </c>
      <c r="M74" s="28">
        <v>8129.6350000000002</v>
      </c>
      <c r="N74" s="28">
        <v>8144.6729999999998</v>
      </c>
      <c r="O74" s="28">
        <v>8183.8879999999999</v>
      </c>
      <c r="P74" s="28">
        <v>8190.03</v>
      </c>
      <c r="Q74" s="28">
        <v>8193.18</v>
      </c>
      <c r="R74" s="28">
        <v>8265.9030000000002</v>
      </c>
      <c r="S74" s="28">
        <v>8301.2630000000008</v>
      </c>
      <c r="T74" s="28">
        <v>8368.1949999999997</v>
      </c>
      <c r="U74" s="28">
        <v>8396.7729999999992</v>
      </c>
      <c r="V74" s="28">
        <v>8451.1280000000006</v>
      </c>
      <c r="W74" s="28">
        <v>8502.2199999999993</v>
      </c>
      <c r="X74" s="28">
        <v>8517.1579999999994</v>
      </c>
      <c r="Y74" s="28">
        <v>8569.5830000000005</v>
      </c>
      <c r="Z74" s="28">
        <v>8611.75</v>
      </c>
      <c r="AA74" s="28">
        <v>8619.768</v>
      </c>
      <c r="AB74" s="28">
        <v>8641.7430000000004</v>
      </c>
      <c r="AC74" s="28">
        <v>8640.9480000000003</v>
      </c>
      <c r="AD74" s="28">
        <v>8661.1550000000007</v>
      </c>
      <c r="AE74" s="28">
        <v>8686.31</v>
      </c>
      <c r="AF74" s="28">
        <v>8675.9150000000009</v>
      </c>
      <c r="AG74" s="28">
        <v>8706.8250000000007</v>
      </c>
      <c r="AH74" s="28">
        <v>8732.3880000000008</v>
      </c>
      <c r="AI74" s="28">
        <v>8755.4750000000004</v>
      </c>
      <c r="AJ74" s="28">
        <v>8730.5400000000009</v>
      </c>
      <c r="AK74" s="28">
        <v>8730.6450000000004</v>
      </c>
      <c r="AL74" s="28">
        <v>8740.4030000000002</v>
      </c>
      <c r="AM74" s="28">
        <v>8741.7099999999991</v>
      </c>
      <c r="AN74" s="28">
        <v>8751.4850000000006</v>
      </c>
      <c r="AO74" s="28">
        <v>8712.473</v>
      </c>
      <c r="AP74" s="28">
        <v>8721.4230000000007</v>
      </c>
      <c r="AQ74" s="28">
        <v>8601.9249999999993</v>
      </c>
      <c r="AR74" s="28">
        <v>8736.8150000000005</v>
      </c>
      <c r="AS74" s="28">
        <v>8743.348</v>
      </c>
      <c r="AT74" s="28">
        <v>8711.3529999999992</v>
      </c>
      <c r="AU74" s="28">
        <v>8707.875</v>
      </c>
    </row>
    <row r="76" spans="2:48">
      <c r="B76" s="24" t="s">
        <v>507</v>
      </c>
      <c r="C76" s="25" t="s">
        <v>422</v>
      </c>
      <c r="D76" s="25">
        <v>2017</v>
      </c>
      <c r="E76" s="25">
        <v>2018</v>
      </c>
      <c r="F76" s="25">
        <v>2019</v>
      </c>
      <c r="G76" s="25">
        <v>2020</v>
      </c>
      <c r="H76" s="25">
        <v>2021</v>
      </c>
      <c r="I76" s="25">
        <v>2022</v>
      </c>
      <c r="J76" s="25">
        <v>2023</v>
      </c>
      <c r="K76" s="25">
        <v>2024</v>
      </c>
      <c r="L76" s="25">
        <v>2025</v>
      </c>
      <c r="M76" s="25">
        <v>2026</v>
      </c>
      <c r="N76" s="25">
        <v>2027</v>
      </c>
      <c r="O76" s="25">
        <v>2028</v>
      </c>
      <c r="P76" s="25">
        <v>2029</v>
      </c>
      <c r="Q76" s="25">
        <v>2030</v>
      </c>
      <c r="R76" s="25">
        <v>2031</v>
      </c>
      <c r="S76" s="25">
        <v>2032</v>
      </c>
      <c r="T76" s="25">
        <v>2033</v>
      </c>
      <c r="U76" s="25">
        <v>2034</v>
      </c>
      <c r="V76" s="25">
        <v>2035</v>
      </c>
      <c r="W76" s="25">
        <v>2036</v>
      </c>
      <c r="X76" s="25">
        <v>2037</v>
      </c>
      <c r="Y76" s="25">
        <v>2038</v>
      </c>
      <c r="Z76" s="25">
        <v>2039</v>
      </c>
      <c r="AA76" s="25">
        <v>2040</v>
      </c>
      <c r="AB76" s="25">
        <v>2041</v>
      </c>
      <c r="AC76" s="25">
        <v>2042</v>
      </c>
      <c r="AD76" s="25">
        <v>2043</v>
      </c>
      <c r="AE76" s="25">
        <v>2044</v>
      </c>
      <c r="AF76" s="25">
        <v>2045</v>
      </c>
      <c r="AG76" s="25">
        <v>2046</v>
      </c>
      <c r="AH76" s="25">
        <v>2047</v>
      </c>
      <c r="AI76" s="25">
        <v>2048</v>
      </c>
      <c r="AJ76" s="25">
        <v>2049</v>
      </c>
      <c r="AK76" s="25">
        <v>2050</v>
      </c>
      <c r="AL76" s="25">
        <v>2051</v>
      </c>
      <c r="AM76" s="25">
        <v>2052</v>
      </c>
      <c r="AN76" s="25">
        <v>2053</v>
      </c>
      <c r="AO76" s="25">
        <v>2054</v>
      </c>
      <c r="AP76" s="25">
        <v>2055</v>
      </c>
      <c r="AQ76" s="25">
        <v>2056</v>
      </c>
      <c r="AR76" s="25">
        <v>2057</v>
      </c>
      <c r="AS76" s="25">
        <v>2058</v>
      </c>
      <c r="AT76" s="25">
        <v>2059</v>
      </c>
      <c r="AU76" s="25">
        <v>2060</v>
      </c>
    </row>
    <row r="77" spans="2:48">
      <c r="B77" s="27" t="s">
        <v>538</v>
      </c>
      <c r="C77" s="28" t="s">
        <v>506</v>
      </c>
      <c r="D77" s="28">
        <v>8650.2999999999993</v>
      </c>
      <c r="E77" s="28">
        <v>8255.5</v>
      </c>
      <c r="F77" s="28">
        <v>8345.4</v>
      </c>
      <c r="G77" s="28">
        <v>8134</v>
      </c>
      <c r="H77" s="28">
        <v>7941.6</v>
      </c>
      <c r="I77" s="28">
        <v>7982.6</v>
      </c>
      <c r="J77" s="28">
        <v>7967.6</v>
      </c>
      <c r="K77" s="28">
        <v>8011</v>
      </c>
      <c r="L77" s="28">
        <v>8049.4</v>
      </c>
      <c r="M77" s="28">
        <v>8083</v>
      </c>
      <c r="N77" s="28">
        <v>8098.5</v>
      </c>
      <c r="O77" s="28">
        <v>8138.1</v>
      </c>
      <c r="P77" s="28">
        <v>8144.7</v>
      </c>
      <c r="Q77" s="28">
        <v>8148.3</v>
      </c>
      <c r="R77" s="28">
        <v>8221.1</v>
      </c>
      <c r="S77" s="28">
        <v>8256.6</v>
      </c>
      <c r="T77" s="28">
        <v>8323.6</v>
      </c>
      <c r="U77" s="28">
        <v>8327.2000000000007</v>
      </c>
      <c r="V77" s="28">
        <v>8357.9</v>
      </c>
      <c r="W77" s="28">
        <v>8385.9</v>
      </c>
      <c r="X77" s="28">
        <v>8378.9</v>
      </c>
      <c r="Y77" s="28">
        <v>8409.7000000000007</v>
      </c>
      <c r="Z77" s="28">
        <v>8345.1</v>
      </c>
      <c r="AA77" s="28">
        <v>8263</v>
      </c>
      <c r="AB77" s="28">
        <v>8206.7999999999993</v>
      </c>
      <c r="AC77" s="28">
        <v>8135.9</v>
      </c>
      <c r="AD77" s="28">
        <v>8093.9</v>
      </c>
      <c r="AE77" s="28">
        <v>8064.2</v>
      </c>
      <c r="AF77" s="28">
        <v>8001.5</v>
      </c>
      <c r="AG77" s="28">
        <v>7984.2</v>
      </c>
      <c r="AH77" s="28">
        <v>7965.8</v>
      </c>
      <c r="AI77" s="28">
        <v>7946.5</v>
      </c>
      <c r="AJ77" s="28">
        <v>7921.4</v>
      </c>
      <c r="AK77" s="28">
        <v>7920.8</v>
      </c>
      <c r="AL77" s="28">
        <v>7932.4</v>
      </c>
      <c r="AM77" s="28">
        <v>7933.9</v>
      </c>
      <c r="AN77" s="28">
        <v>7945</v>
      </c>
      <c r="AO77" s="28">
        <v>7907.1</v>
      </c>
      <c r="AP77" s="28">
        <v>7916.1</v>
      </c>
      <c r="AQ77" s="28">
        <v>7798.1</v>
      </c>
      <c r="AR77" s="28">
        <v>7932.9</v>
      </c>
      <c r="AS77" s="28">
        <v>7941.8</v>
      </c>
      <c r="AT77" s="28">
        <v>7911.2</v>
      </c>
      <c r="AU77" s="28">
        <v>7909.6</v>
      </c>
    </row>
    <row r="78" spans="2:48">
      <c r="B78" s="27" t="s">
        <v>539</v>
      </c>
      <c r="C78" s="28" t="s">
        <v>506</v>
      </c>
      <c r="D78" s="28">
        <v>2.8102999999999998</v>
      </c>
      <c r="E78" s="28">
        <v>2.91</v>
      </c>
      <c r="F78" s="28">
        <v>2.7847</v>
      </c>
      <c r="G78" s="28">
        <v>2.5566</v>
      </c>
      <c r="H78" s="28">
        <v>1.9104000000000001</v>
      </c>
      <c r="I78" s="28">
        <v>1.9249000000000001</v>
      </c>
      <c r="J78" s="28">
        <v>1.9139999999999999</v>
      </c>
      <c r="K78" s="28">
        <v>1.8976</v>
      </c>
      <c r="L78" s="28">
        <v>1.8814</v>
      </c>
      <c r="M78" s="28">
        <v>1.8653999999999999</v>
      </c>
      <c r="N78" s="28">
        <v>1.8469</v>
      </c>
      <c r="O78" s="28">
        <v>1.8314999999999999</v>
      </c>
      <c r="P78" s="28">
        <v>1.8131999999999999</v>
      </c>
      <c r="Q78" s="28">
        <v>1.7951999999999999</v>
      </c>
      <c r="R78" s="28">
        <v>1.7921</v>
      </c>
      <c r="S78" s="28">
        <v>1.7865</v>
      </c>
      <c r="T78" s="28">
        <v>1.7838000000000001</v>
      </c>
      <c r="U78" s="28">
        <v>1.7777000000000001</v>
      </c>
      <c r="V78" s="28">
        <v>1.7713000000000001</v>
      </c>
      <c r="W78" s="28">
        <v>1.766</v>
      </c>
      <c r="X78" s="28">
        <v>1.7584</v>
      </c>
      <c r="Y78" s="28">
        <v>1.7505999999999999</v>
      </c>
      <c r="Z78" s="28">
        <v>1.7412000000000001</v>
      </c>
      <c r="AA78" s="28">
        <v>1.7302</v>
      </c>
      <c r="AB78" s="28">
        <v>1.7176</v>
      </c>
      <c r="AC78" s="28">
        <v>1.7072000000000001</v>
      </c>
      <c r="AD78" s="28">
        <v>1.6968000000000001</v>
      </c>
      <c r="AE78" s="28">
        <v>1.6855</v>
      </c>
      <c r="AF78" s="28">
        <v>1.6794</v>
      </c>
      <c r="AG78" s="28">
        <v>1.6738</v>
      </c>
      <c r="AH78" s="28">
        <v>1.6660999999999999</v>
      </c>
      <c r="AI78" s="28">
        <v>1.66</v>
      </c>
      <c r="AJ78" s="28">
        <v>1.6545000000000001</v>
      </c>
      <c r="AK78" s="28">
        <v>1.6466000000000001</v>
      </c>
      <c r="AL78" s="28">
        <v>1.6408</v>
      </c>
      <c r="AM78" s="28">
        <v>1.6333</v>
      </c>
      <c r="AN78" s="28">
        <v>1.6283000000000001</v>
      </c>
      <c r="AO78" s="28">
        <v>1.6198999999999999</v>
      </c>
      <c r="AP78" s="28">
        <v>1.6138999999999999</v>
      </c>
      <c r="AQ78" s="28">
        <v>1.5939000000000001</v>
      </c>
      <c r="AR78" s="28">
        <v>1.6014999999999999</v>
      </c>
      <c r="AS78" s="28">
        <v>1.5951</v>
      </c>
      <c r="AT78" s="28">
        <v>1.5873999999999999</v>
      </c>
      <c r="AU78" s="28">
        <v>1.5802</v>
      </c>
    </row>
    <row r="79" spans="2:48">
      <c r="B79" s="27" t="s">
        <v>540</v>
      </c>
      <c r="C79" s="28" t="s">
        <v>506</v>
      </c>
      <c r="D79" s="28">
        <v>0.39319999999999999</v>
      </c>
      <c r="E79" s="28">
        <v>0.40660000000000002</v>
      </c>
      <c r="F79" s="28">
        <v>0.38969999999999999</v>
      </c>
      <c r="G79" s="28">
        <v>0.35820000000000002</v>
      </c>
      <c r="H79" s="28">
        <v>0.27029999999999998</v>
      </c>
      <c r="I79" s="28">
        <v>0.27229999999999999</v>
      </c>
      <c r="J79" s="28">
        <v>0.27050000000000002</v>
      </c>
      <c r="K79" s="28">
        <v>0.2681</v>
      </c>
      <c r="L79" s="28">
        <v>0.26619999999999999</v>
      </c>
      <c r="M79" s="28">
        <v>0.26390000000000002</v>
      </c>
      <c r="N79" s="28">
        <v>0.26190000000000002</v>
      </c>
      <c r="O79" s="28">
        <v>0.25929999999999997</v>
      </c>
      <c r="P79" s="28">
        <v>0.25679999999999997</v>
      </c>
      <c r="Q79" s="28">
        <v>0.25459999999999999</v>
      </c>
      <c r="R79" s="28">
        <v>0.25419999999999998</v>
      </c>
      <c r="S79" s="28">
        <v>0.25359999999999999</v>
      </c>
      <c r="T79" s="28">
        <v>0.25280000000000002</v>
      </c>
      <c r="U79" s="28">
        <v>0.252</v>
      </c>
      <c r="V79" s="28">
        <v>0.251</v>
      </c>
      <c r="W79" s="28">
        <v>0.24990000000000001</v>
      </c>
      <c r="X79" s="28">
        <v>0.24929999999999999</v>
      </c>
      <c r="Y79" s="28">
        <v>0.24829999999999999</v>
      </c>
      <c r="Z79" s="28">
        <v>0.2465</v>
      </c>
      <c r="AA79" s="28">
        <v>0.24479999999999999</v>
      </c>
      <c r="AB79" s="28">
        <v>0.2424</v>
      </c>
      <c r="AC79" s="28">
        <v>0.24049999999999999</v>
      </c>
      <c r="AD79" s="28">
        <v>0.2392</v>
      </c>
      <c r="AE79" s="28">
        <v>0.23769999999999999</v>
      </c>
      <c r="AF79" s="28">
        <v>0.23680000000000001</v>
      </c>
      <c r="AG79" s="28">
        <v>0.23569999999999999</v>
      </c>
      <c r="AH79" s="28">
        <v>0.23480000000000001</v>
      </c>
      <c r="AI79" s="28">
        <v>0.23369999999999999</v>
      </c>
      <c r="AJ79" s="28">
        <v>0.2329</v>
      </c>
      <c r="AK79" s="28">
        <v>0.2319</v>
      </c>
      <c r="AL79" s="28">
        <v>0.2311</v>
      </c>
      <c r="AM79" s="28">
        <v>0.22989999999999999</v>
      </c>
      <c r="AN79" s="28">
        <v>0.22900000000000001</v>
      </c>
      <c r="AO79" s="28">
        <v>0.2278</v>
      </c>
      <c r="AP79" s="28">
        <v>0.2268</v>
      </c>
      <c r="AQ79" s="28">
        <v>0.22409999999999999</v>
      </c>
      <c r="AR79" s="28">
        <v>0.22520000000000001</v>
      </c>
      <c r="AS79" s="28">
        <v>0.2243</v>
      </c>
      <c r="AT79" s="28">
        <v>0.223</v>
      </c>
      <c r="AU79" s="28">
        <v>0.22189999999999999</v>
      </c>
    </row>
    <row r="80" spans="2:48">
      <c r="B80" s="27" t="s">
        <v>505</v>
      </c>
      <c r="C80" s="28" t="s">
        <v>506</v>
      </c>
      <c r="D80" s="28">
        <v>8720.5580000000009</v>
      </c>
      <c r="E80" s="28">
        <v>8328.25</v>
      </c>
      <c r="F80" s="28">
        <v>8415.018</v>
      </c>
      <c r="G80" s="28">
        <v>8197.9150000000009</v>
      </c>
      <c r="H80" s="28">
        <v>7989.36</v>
      </c>
      <c r="I80" s="28">
        <v>8030.723</v>
      </c>
      <c r="J80" s="28">
        <v>8015.45</v>
      </c>
      <c r="K80" s="28">
        <v>8058.44</v>
      </c>
      <c r="L80" s="28">
        <v>8096.4350000000004</v>
      </c>
      <c r="M80" s="28">
        <v>8129.6350000000002</v>
      </c>
      <c r="N80" s="28">
        <v>8144.6729999999998</v>
      </c>
      <c r="O80" s="28">
        <v>8183.8879999999999</v>
      </c>
      <c r="P80" s="28">
        <v>8190.03</v>
      </c>
      <c r="Q80" s="28">
        <v>8193.18</v>
      </c>
      <c r="R80" s="28">
        <v>8265.9030000000002</v>
      </c>
      <c r="S80" s="28">
        <v>8301.2630000000008</v>
      </c>
      <c r="T80" s="28">
        <v>8368.1949999999997</v>
      </c>
      <c r="U80" s="28">
        <v>8371.643</v>
      </c>
      <c r="V80" s="28">
        <v>8402.1830000000009</v>
      </c>
      <c r="W80" s="28">
        <v>8430.0499999999993</v>
      </c>
      <c r="X80" s="28">
        <v>8422.86</v>
      </c>
      <c r="Y80" s="28">
        <v>8453.4650000000001</v>
      </c>
      <c r="Z80" s="28">
        <v>8388.6299999999992</v>
      </c>
      <c r="AA80" s="28">
        <v>8306.2549999999992</v>
      </c>
      <c r="AB80" s="28">
        <v>8249.74</v>
      </c>
      <c r="AC80" s="28">
        <v>8178.58</v>
      </c>
      <c r="AD80" s="28">
        <v>8136.32</v>
      </c>
      <c r="AE80" s="28">
        <v>8106.3379999999997</v>
      </c>
      <c r="AF80" s="28">
        <v>8043.4849999999997</v>
      </c>
      <c r="AG80" s="28">
        <v>8026.0450000000001</v>
      </c>
      <c r="AH80" s="28">
        <v>8007.4530000000004</v>
      </c>
      <c r="AI80" s="28">
        <v>7988</v>
      </c>
      <c r="AJ80" s="28">
        <v>7962.7629999999999</v>
      </c>
      <c r="AK80" s="28">
        <v>7961.9650000000001</v>
      </c>
      <c r="AL80" s="28">
        <v>7973.42</v>
      </c>
      <c r="AM80" s="28">
        <v>7974.7330000000002</v>
      </c>
      <c r="AN80" s="28">
        <v>7985.7079999999996</v>
      </c>
      <c r="AO80" s="28">
        <v>7947.598</v>
      </c>
      <c r="AP80" s="28">
        <v>7956.4480000000003</v>
      </c>
      <c r="AQ80" s="28">
        <v>7837.9480000000003</v>
      </c>
      <c r="AR80" s="28">
        <v>7972.9380000000001</v>
      </c>
      <c r="AS80" s="28">
        <v>7981.6779999999999</v>
      </c>
      <c r="AT80" s="28">
        <v>7950.8850000000002</v>
      </c>
      <c r="AU80" s="28">
        <v>7949.1049999999996</v>
      </c>
    </row>
    <row r="82" spans="2:47">
      <c r="B82" s="24" t="s">
        <v>585</v>
      </c>
      <c r="C82" s="25" t="s">
        <v>422</v>
      </c>
      <c r="D82" s="25">
        <v>2017</v>
      </c>
      <c r="E82" s="25">
        <v>2018</v>
      </c>
      <c r="F82" s="25">
        <v>2019</v>
      </c>
      <c r="G82" s="25">
        <v>2020</v>
      </c>
      <c r="H82" s="25">
        <v>2021</v>
      </c>
      <c r="I82" s="25">
        <v>2022</v>
      </c>
      <c r="J82" s="25">
        <v>2023</v>
      </c>
      <c r="K82" s="25">
        <v>2024</v>
      </c>
      <c r="L82" s="25">
        <v>2025</v>
      </c>
      <c r="M82" s="25">
        <v>2026</v>
      </c>
      <c r="N82" s="25">
        <v>2027</v>
      </c>
      <c r="O82" s="25">
        <v>2028</v>
      </c>
      <c r="P82" s="25">
        <v>2029</v>
      </c>
      <c r="Q82" s="25">
        <v>2030</v>
      </c>
      <c r="R82" s="25">
        <v>2031</v>
      </c>
      <c r="S82" s="25">
        <v>2032</v>
      </c>
      <c r="T82" s="25">
        <v>2033</v>
      </c>
      <c r="U82" s="25">
        <v>2034</v>
      </c>
      <c r="V82" s="25">
        <v>2035</v>
      </c>
      <c r="W82" s="25">
        <v>2036</v>
      </c>
      <c r="X82" s="25">
        <v>2037</v>
      </c>
      <c r="Y82" s="25">
        <v>2038</v>
      </c>
      <c r="Z82" s="25">
        <v>2039</v>
      </c>
      <c r="AA82" s="25">
        <v>2040</v>
      </c>
      <c r="AB82" s="25">
        <v>2041</v>
      </c>
      <c r="AC82" s="25">
        <v>2042</v>
      </c>
      <c r="AD82" s="25">
        <v>2043</v>
      </c>
      <c r="AE82" s="25">
        <v>2044</v>
      </c>
      <c r="AF82" s="25">
        <v>2045</v>
      </c>
      <c r="AG82" s="25">
        <v>2046</v>
      </c>
      <c r="AH82" s="25">
        <v>2047</v>
      </c>
      <c r="AI82" s="25">
        <v>2048</v>
      </c>
      <c r="AJ82" s="25">
        <v>2049</v>
      </c>
      <c r="AK82" s="25">
        <v>2050</v>
      </c>
      <c r="AL82" s="25">
        <v>2051</v>
      </c>
      <c r="AM82" s="25">
        <v>2052</v>
      </c>
      <c r="AN82" s="25">
        <v>2053</v>
      </c>
      <c r="AO82" s="25">
        <v>2054</v>
      </c>
      <c r="AP82" s="25">
        <v>2055</v>
      </c>
      <c r="AQ82" s="25">
        <v>2056</v>
      </c>
      <c r="AR82" s="25">
        <v>2057</v>
      </c>
      <c r="AS82" s="25">
        <v>2058</v>
      </c>
      <c r="AT82" s="25">
        <v>2059</v>
      </c>
      <c r="AU82" s="25">
        <v>2060</v>
      </c>
    </row>
    <row r="83" spans="2:47">
      <c r="B83" s="27" t="s">
        <v>505</v>
      </c>
      <c r="C83" s="28" t="s">
        <v>506</v>
      </c>
      <c r="D83" s="28">
        <f>+D74-D80</f>
        <v>0</v>
      </c>
      <c r="E83" s="28">
        <f t="shared" ref="E83:H83" si="8">+E74-E80</f>
        <v>0</v>
      </c>
      <c r="F83" s="28">
        <f t="shared" si="8"/>
        <v>0</v>
      </c>
      <c r="G83" s="28">
        <f t="shared" si="8"/>
        <v>0</v>
      </c>
      <c r="H83" s="28">
        <f t="shared" si="8"/>
        <v>0</v>
      </c>
      <c r="I83" s="28">
        <v>0</v>
      </c>
      <c r="J83" s="28">
        <v>0</v>
      </c>
      <c r="K83" s="28">
        <v>0</v>
      </c>
      <c r="L83" s="28">
        <v>0</v>
      </c>
      <c r="M83" s="28">
        <v>0</v>
      </c>
      <c r="N83" s="28">
        <v>0</v>
      </c>
      <c r="O83" s="28">
        <v>0</v>
      </c>
      <c r="P83" s="28">
        <v>0</v>
      </c>
      <c r="Q83" s="28">
        <v>0</v>
      </c>
      <c r="R83" s="28">
        <v>0</v>
      </c>
      <c r="S83" s="28">
        <v>0</v>
      </c>
      <c r="T83" s="28">
        <v>0</v>
      </c>
      <c r="U83" s="28">
        <v>0</v>
      </c>
      <c r="V83" s="28">
        <v>0</v>
      </c>
      <c r="W83" s="28">
        <f>+W74-W80</f>
        <v>72.170000000000073</v>
      </c>
      <c r="X83" s="28">
        <f t="shared" ref="X83:AU83" si="9">+X74-X80</f>
        <v>94.297999999998865</v>
      </c>
      <c r="Y83" s="28">
        <f t="shared" si="9"/>
        <v>116.11800000000039</v>
      </c>
      <c r="Z83" s="28">
        <f t="shared" si="9"/>
        <v>223.1200000000008</v>
      </c>
      <c r="AA83" s="28">
        <f t="shared" si="9"/>
        <v>313.51300000000083</v>
      </c>
      <c r="AB83" s="28">
        <f t="shared" si="9"/>
        <v>392.00300000000061</v>
      </c>
      <c r="AC83" s="28">
        <f t="shared" si="9"/>
        <v>462.36800000000039</v>
      </c>
      <c r="AD83" s="28">
        <f t="shared" si="9"/>
        <v>524.83500000000095</v>
      </c>
      <c r="AE83" s="28">
        <f t="shared" si="9"/>
        <v>579.97199999999975</v>
      </c>
      <c r="AF83" s="28">
        <f t="shared" si="9"/>
        <v>632.4300000000012</v>
      </c>
      <c r="AG83" s="28">
        <f t="shared" si="9"/>
        <v>680.78000000000065</v>
      </c>
      <c r="AH83" s="28">
        <f t="shared" si="9"/>
        <v>724.9350000000004</v>
      </c>
      <c r="AI83" s="28">
        <f t="shared" si="9"/>
        <v>767.47500000000036</v>
      </c>
      <c r="AJ83" s="28">
        <f t="shared" si="9"/>
        <v>767.77700000000095</v>
      </c>
      <c r="AK83" s="28">
        <f t="shared" si="9"/>
        <v>768.68000000000029</v>
      </c>
      <c r="AL83" s="28">
        <f t="shared" si="9"/>
        <v>766.98300000000017</v>
      </c>
      <c r="AM83" s="28">
        <f t="shared" si="9"/>
        <v>766.97699999999895</v>
      </c>
      <c r="AN83" s="28">
        <f t="shared" si="9"/>
        <v>765.77700000000095</v>
      </c>
      <c r="AO83" s="28">
        <f t="shared" si="9"/>
        <v>764.875</v>
      </c>
      <c r="AP83" s="28">
        <f t="shared" si="9"/>
        <v>764.97500000000036</v>
      </c>
      <c r="AQ83" s="28">
        <f t="shared" si="9"/>
        <v>763.97699999999895</v>
      </c>
      <c r="AR83" s="28">
        <f t="shared" si="9"/>
        <v>763.87700000000041</v>
      </c>
      <c r="AS83" s="28">
        <f t="shared" si="9"/>
        <v>761.67000000000007</v>
      </c>
      <c r="AT83" s="28">
        <f t="shared" si="9"/>
        <v>760.46799999999894</v>
      </c>
      <c r="AU83" s="28">
        <f t="shared" si="9"/>
        <v>758.77000000000044</v>
      </c>
    </row>
    <row r="85" spans="2:47">
      <c r="B85" s="24" t="s">
        <v>497</v>
      </c>
      <c r="C85" s="25" t="s">
        <v>422</v>
      </c>
      <c r="D85" s="25">
        <v>2017</v>
      </c>
      <c r="E85" s="25">
        <v>2018</v>
      </c>
      <c r="F85" s="25">
        <v>2019</v>
      </c>
      <c r="G85" s="25">
        <v>2020</v>
      </c>
      <c r="H85" s="25">
        <v>2021</v>
      </c>
      <c r="I85" s="25">
        <v>2022</v>
      </c>
      <c r="J85" s="25">
        <v>2023</v>
      </c>
      <c r="K85" s="25">
        <v>2024</v>
      </c>
      <c r="L85" s="25">
        <v>2025</v>
      </c>
      <c r="M85" s="25">
        <v>2026</v>
      </c>
      <c r="N85" s="25">
        <v>2027</v>
      </c>
      <c r="O85" s="25">
        <v>2028</v>
      </c>
      <c r="P85" s="25">
        <v>2029</v>
      </c>
      <c r="Q85" s="25">
        <v>2030</v>
      </c>
      <c r="R85" s="25">
        <v>2031</v>
      </c>
      <c r="S85" s="25">
        <v>2032</v>
      </c>
      <c r="T85" s="25">
        <v>2033</v>
      </c>
      <c r="U85" s="25">
        <v>2034</v>
      </c>
      <c r="V85" s="25">
        <v>2035</v>
      </c>
      <c r="W85" s="25">
        <v>2036</v>
      </c>
      <c r="X85" s="25">
        <v>2037</v>
      </c>
      <c r="Y85" s="25">
        <v>2038</v>
      </c>
      <c r="Z85" s="25">
        <v>2039</v>
      </c>
      <c r="AA85" s="25">
        <v>2040</v>
      </c>
      <c r="AB85" s="25">
        <v>2041</v>
      </c>
      <c r="AC85" s="25">
        <v>2042</v>
      </c>
      <c r="AD85" s="25">
        <v>2043</v>
      </c>
      <c r="AE85" s="25">
        <v>2044</v>
      </c>
      <c r="AF85" s="25">
        <v>2045</v>
      </c>
      <c r="AG85" s="25">
        <v>2046</v>
      </c>
      <c r="AH85" s="25">
        <v>2047</v>
      </c>
      <c r="AI85" s="25">
        <v>2048</v>
      </c>
      <c r="AJ85" s="25">
        <v>2049</v>
      </c>
      <c r="AK85" s="25">
        <v>2050</v>
      </c>
      <c r="AL85" s="25">
        <v>2051</v>
      </c>
      <c r="AM85" s="25">
        <v>2052</v>
      </c>
      <c r="AN85" s="25">
        <v>2053</v>
      </c>
      <c r="AO85" s="25">
        <v>2054</v>
      </c>
      <c r="AP85" s="25">
        <v>2055</v>
      </c>
      <c r="AQ85" s="25">
        <v>2056</v>
      </c>
      <c r="AR85" s="25">
        <v>2057</v>
      </c>
      <c r="AS85" s="25">
        <v>2058</v>
      </c>
      <c r="AT85" s="25">
        <v>2059</v>
      </c>
      <c r="AU85" s="25">
        <v>2060</v>
      </c>
    </row>
    <row r="86" spans="2:47">
      <c r="B86" s="27" t="s">
        <v>384</v>
      </c>
      <c r="C86" s="28" t="s">
        <v>512</v>
      </c>
      <c r="D86" s="28">
        <f t="shared" ref="D86:AU86" si="10">+VLOOKUP($B86,Precios,D$85-2014,FALSE)*D48/1000000</f>
        <v>0</v>
      </c>
      <c r="E86" s="28">
        <f t="shared" si="10"/>
        <v>0</v>
      </c>
      <c r="F86" s="28">
        <f t="shared" si="10"/>
        <v>0</v>
      </c>
      <c r="G86" s="28">
        <f t="shared" si="10"/>
        <v>0</v>
      </c>
      <c r="H86" s="28">
        <f t="shared" si="10"/>
        <v>0</v>
      </c>
      <c r="I86" s="28">
        <f t="shared" si="10"/>
        <v>0</v>
      </c>
      <c r="J86" s="28">
        <f t="shared" si="10"/>
        <v>0</v>
      </c>
      <c r="K86" s="28">
        <f t="shared" si="10"/>
        <v>0</v>
      </c>
      <c r="L86" s="28">
        <f t="shared" si="10"/>
        <v>0</v>
      </c>
      <c r="M86" s="28">
        <f t="shared" si="10"/>
        <v>0</v>
      </c>
      <c r="N86" s="28">
        <f t="shared" si="10"/>
        <v>0</v>
      </c>
      <c r="O86" s="28">
        <f t="shared" si="10"/>
        <v>0</v>
      </c>
      <c r="P86" s="28">
        <f t="shared" si="10"/>
        <v>0</v>
      </c>
      <c r="Q86" s="28">
        <f t="shared" si="10"/>
        <v>0</v>
      </c>
      <c r="R86" s="28">
        <f t="shared" si="10"/>
        <v>0</v>
      </c>
      <c r="S86" s="28">
        <f t="shared" si="10"/>
        <v>0</v>
      </c>
      <c r="T86" s="28">
        <f t="shared" si="10"/>
        <v>0</v>
      </c>
      <c r="U86" s="28">
        <f t="shared" si="10"/>
        <v>7.5003666382692469</v>
      </c>
      <c r="V86" s="28">
        <f t="shared" si="10"/>
        <v>27.81199269155211</v>
      </c>
      <c r="W86" s="28">
        <f t="shared" si="10"/>
        <v>35.324526468140199</v>
      </c>
      <c r="X86" s="28">
        <f t="shared" si="10"/>
        <v>42.814255346991018</v>
      </c>
      <c r="Y86" s="28">
        <f t="shared" si="10"/>
        <v>50.357387809824736</v>
      </c>
      <c r="Z86" s="28">
        <f t="shared" si="10"/>
        <v>83.922876033961174</v>
      </c>
      <c r="AA86" s="28">
        <f t="shared" si="10"/>
        <v>128.6217008136399</v>
      </c>
      <c r="AB86" s="28">
        <f t="shared" si="10"/>
        <v>155.58530366581201</v>
      </c>
      <c r="AC86" s="28">
        <f t="shared" si="10"/>
        <v>193.8082395778508</v>
      </c>
      <c r="AD86" s="28">
        <f t="shared" si="10"/>
        <v>202.65800366251582</v>
      </c>
      <c r="AE86" s="28">
        <f t="shared" si="10"/>
        <v>222.67184057955663</v>
      </c>
      <c r="AF86" s="28">
        <f t="shared" si="10"/>
        <v>253.47940378244598</v>
      </c>
      <c r="AG86" s="28">
        <f t="shared" si="10"/>
        <v>274.07204499648697</v>
      </c>
      <c r="AH86" s="28">
        <f t="shared" si="10"/>
        <v>291.43913072386437</v>
      </c>
      <c r="AI86" s="28">
        <f t="shared" si="10"/>
        <v>321.8620755016027</v>
      </c>
      <c r="AJ86" s="28">
        <f t="shared" si="10"/>
        <v>323.03449245565929</v>
      </c>
      <c r="AK86" s="28">
        <f t="shared" si="10"/>
        <v>324.22536618997896</v>
      </c>
      <c r="AL86" s="28">
        <f t="shared" si="10"/>
        <v>323.6988309349374</v>
      </c>
      <c r="AM86" s="28">
        <f t="shared" si="10"/>
        <v>323.849269579235</v>
      </c>
      <c r="AN86" s="28">
        <f t="shared" si="10"/>
        <v>324.01475208796251</v>
      </c>
      <c r="AO86" s="28">
        <f t="shared" si="10"/>
        <v>323.6988309349374</v>
      </c>
      <c r="AP86" s="28">
        <f t="shared" si="10"/>
        <v>323.99970822353237</v>
      </c>
      <c r="AQ86" s="28">
        <f t="shared" si="10"/>
        <v>323.92448890138382</v>
      </c>
      <c r="AR86" s="28">
        <f t="shared" si="10"/>
        <v>323.78909412151592</v>
      </c>
      <c r="AS86" s="28">
        <f t="shared" si="10"/>
        <v>323.03690090002857</v>
      </c>
      <c r="AT86" s="28">
        <f t="shared" si="10"/>
        <v>322.69089201814444</v>
      </c>
      <c r="AU86" s="28">
        <f t="shared" si="10"/>
        <v>307.45145735080729</v>
      </c>
    </row>
    <row r="87" spans="2:47">
      <c r="B87" s="27" t="s">
        <v>430</v>
      </c>
      <c r="C87" s="28" t="s">
        <v>512</v>
      </c>
      <c r="D87" s="28">
        <f t="shared" ref="D87:AU87" si="11">+VLOOKUP($B87,Precios,D$85-2014,FALSE)*D49/1000000</f>
        <v>0</v>
      </c>
      <c r="E87" s="28">
        <f t="shared" si="11"/>
        <v>0</v>
      </c>
      <c r="F87" s="28">
        <f t="shared" si="11"/>
        <v>0</v>
      </c>
      <c r="G87" s="28">
        <f t="shared" si="11"/>
        <v>0</v>
      </c>
      <c r="H87" s="28">
        <f t="shared" si="11"/>
        <v>0</v>
      </c>
      <c r="I87" s="28">
        <f t="shared" si="11"/>
        <v>0</v>
      </c>
      <c r="J87" s="28">
        <f t="shared" si="11"/>
        <v>0</v>
      </c>
      <c r="K87" s="28">
        <f t="shared" si="11"/>
        <v>0</v>
      </c>
      <c r="L87" s="28">
        <f t="shared" si="11"/>
        <v>0</v>
      </c>
      <c r="M87" s="28">
        <f t="shared" si="11"/>
        <v>0</v>
      </c>
      <c r="N87" s="28">
        <f t="shared" si="11"/>
        <v>0</v>
      </c>
      <c r="O87" s="28">
        <f t="shared" si="11"/>
        <v>0</v>
      </c>
      <c r="P87" s="28">
        <f t="shared" si="11"/>
        <v>0</v>
      </c>
      <c r="Q87" s="28">
        <f t="shared" si="11"/>
        <v>0</v>
      </c>
      <c r="R87" s="28">
        <f t="shared" si="11"/>
        <v>0</v>
      </c>
      <c r="S87" s="28">
        <f t="shared" si="11"/>
        <v>0</v>
      </c>
      <c r="T87" s="28">
        <f t="shared" si="11"/>
        <v>0</v>
      </c>
      <c r="U87" s="28">
        <f t="shared" si="11"/>
        <v>0.34261723544889033</v>
      </c>
      <c r="V87" s="28">
        <f t="shared" si="11"/>
        <v>0.67046003763989104</v>
      </c>
      <c r="W87" s="28">
        <f t="shared" si="11"/>
        <v>5.5162719624899079</v>
      </c>
      <c r="X87" s="28">
        <f t="shared" si="11"/>
        <v>1.3242603981687822</v>
      </c>
      <c r="Y87" s="28">
        <f t="shared" si="11"/>
        <v>1.6367687066606829</v>
      </c>
      <c r="Z87" s="28">
        <f t="shared" si="11"/>
        <v>3.1582739844872409</v>
      </c>
      <c r="AA87" s="28">
        <f t="shared" si="11"/>
        <v>4.5463249832210311</v>
      </c>
      <c r="AB87" s="28">
        <f t="shared" si="11"/>
        <v>10.691247969026309</v>
      </c>
      <c r="AC87" s="28">
        <f t="shared" si="11"/>
        <v>11.744731205111041</v>
      </c>
      <c r="AD87" s="28">
        <f t="shared" si="11"/>
        <v>12.807860520277066</v>
      </c>
      <c r="AE87" s="28">
        <f t="shared" si="11"/>
        <v>13.678659485793338</v>
      </c>
      <c r="AF87" s="28">
        <f t="shared" si="11"/>
        <v>9.1275548777734503</v>
      </c>
      <c r="AG87" s="28">
        <f t="shared" si="11"/>
        <v>15.125324857256711</v>
      </c>
      <c r="AH87" s="28">
        <f t="shared" si="11"/>
        <v>15.801007093171982</v>
      </c>
      <c r="AI87" s="28">
        <f t="shared" si="11"/>
        <v>16.350945021321674</v>
      </c>
      <c r="AJ87" s="28">
        <f t="shared" si="11"/>
        <v>16.383255417918264</v>
      </c>
      <c r="AK87" s="28">
        <f t="shared" si="11"/>
        <v>16.403181318367324</v>
      </c>
      <c r="AL87" s="28">
        <f t="shared" si="11"/>
        <v>16.387219740697802</v>
      </c>
      <c r="AM87" s="28">
        <f t="shared" si="11"/>
        <v>16.365937637138401</v>
      </c>
      <c r="AN87" s="28">
        <f t="shared" si="11"/>
        <v>16.349976059468929</v>
      </c>
      <c r="AO87" s="28">
        <f t="shared" si="11"/>
        <v>16.323373430019767</v>
      </c>
      <c r="AP87" s="28">
        <f t="shared" si="11"/>
        <v>16.307411852350249</v>
      </c>
      <c r="AQ87" s="28">
        <f t="shared" si="11"/>
        <v>16.28612974879092</v>
      </c>
      <c r="AR87" s="28">
        <f t="shared" si="11"/>
        <v>16.280809222901063</v>
      </c>
      <c r="AS87" s="28">
        <f t="shared" si="11"/>
        <v>16.264847645231544</v>
      </c>
      <c r="AT87" s="28">
        <f t="shared" si="11"/>
        <v>16.238245015782383</v>
      </c>
      <c r="AU87" s="28">
        <f t="shared" si="11"/>
        <v>16.232924489892575</v>
      </c>
    </row>
    <row r="88" spans="2:47">
      <c r="B88" s="27" t="s">
        <v>431</v>
      </c>
      <c r="C88" s="28" t="s">
        <v>512</v>
      </c>
      <c r="D88" s="28">
        <f t="shared" ref="D88:AU88" si="12">+VLOOKUP($B88,Precios,D$85-2014,FALSE)*D50/1000000</f>
        <v>0</v>
      </c>
      <c r="E88" s="28">
        <f t="shared" si="12"/>
        <v>0</v>
      </c>
      <c r="F88" s="28">
        <f t="shared" si="12"/>
        <v>0</v>
      </c>
      <c r="G88" s="28">
        <f t="shared" si="12"/>
        <v>0</v>
      </c>
      <c r="H88" s="28">
        <f t="shared" si="12"/>
        <v>0</v>
      </c>
      <c r="I88" s="28">
        <f t="shared" si="12"/>
        <v>0</v>
      </c>
      <c r="J88" s="28">
        <f t="shared" si="12"/>
        <v>0</v>
      </c>
      <c r="K88" s="28">
        <f t="shared" si="12"/>
        <v>0</v>
      </c>
      <c r="L88" s="28">
        <f t="shared" si="12"/>
        <v>0</v>
      </c>
      <c r="M88" s="28">
        <f t="shared" si="12"/>
        <v>0</v>
      </c>
      <c r="N88" s="28">
        <f t="shared" si="12"/>
        <v>0</v>
      </c>
      <c r="O88" s="28">
        <f t="shared" si="12"/>
        <v>0</v>
      </c>
      <c r="P88" s="28">
        <f t="shared" si="12"/>
        <v>0</v>
      </c>
      <c r="Q88" s="28">
        <f t="shared" si="12"/>
        <v>0</v>
      </c>
      <c r="R88" s="28">
        <f t="shared" si="12"/>
        <v>0</v>
      </c>
      <c r="S88" s="28">
        <f t="shared" si="12"/>
        <v>0</v>
      </c>
      <c r="T88" s="28">
        <f t="shared" si="12"/>
        <v>0</v>
      </c>
      <c r="U88" s="28">
        <f t="shared" si="12"/>
        <v>0</v>
      </c>
      <c r="V88" s="28">
        <f t="shared" si="12"/>
        <v>0</v>
      </c>
      <c r="W88" s="28">
        <f t="shared" si="12"/>
        <v>0</v>
      </c>
      <c r="X88" s="28">
        <f t="shared" si="12"/>
        <v>0</v>
      </c>
      <c r="Y88" s="28">
        <f t="shared" si="12"/>
        <v>0</v>
      </c>
      <c r="Z88" s="28">
        <f t="shared" si="12"/>
        <v>0</v>
      </c>
      <c r="AA88" s="28">
        <f t="shared" si="12"/>
        <v>0</v>
      </c>
      <c r="AB88" s="28">
        <f t="shared" si="12"/>
        <v>0</v>
      </c>
      <c r="AC88" s="28">
        <f t="shared" si="12"/>
        <v>0</v>
      </c>
      <c r="AD88" s="28">
        <f t="shared" si="12"/>
        <v>0</v>
      </c>
      <c r="AE88" s="28">
        <f t="shared" si="12"/>
        <v>0</v>
      </c>
      <c r="AF88" s="28">
        <f t="shared" si="12"/>
        <v>0</v>
      </c>
      <c r="AG88" s="28">
        <f t="shared" si="12"/>
        <v>0</v>
      </c>
      <c r="AH88" s="28">
        <f t="shared" si="12"/>
        <v>0</v>
      </c>
      <c r="AI88" s="28">
        <f t="shared" si="12"/>
        <v>0</v>
      </c>
      <c r="AJ88" s="28">
        <f t="shared" si="12"/>
        <v>0</v>
      </c>
      <c r="AK88" s="28">
        <f t="shared" si="12"/>
        <v>0</v>
      </c>
      <c r="AL88" s="28">
        <f t="shared" si="12"/>
        <v>0</v>
      </c>
      <c r="AM88" s="28">
        <f t="shared" si="12"/>
        <v>0</v>
      </c>
      <c r="AN88" s="28">
        <f t="shared" si="12"/>
        <v>0</v>
      </c>
      <c r="AO88" s="28">
        <f t="shared" si="12"/>
        <v>0</v>
      </c>
      <c r="AP88" s="28">
        <f t="shared" si="12"/>
        <v>0</v>
      </c>
      <c r="AQ88" s="28">
        <f t="shared" si="12"/>
        <v>0</v>
      </c>
      <c r="AR88" s="28">
        <f t="shared" si="12"/>
        <v>0</v>
      </c>
      <c r="AS88" s="28">
        <f t="shared" si="12"/>
        <v>0</v>
      </c>
      <c r="AT88" s="28">
        <f t="shared" si="12"/>
        <v>0</v>
      </c>
      <c r="AU88" s="28">
        <f t="shared" si="12"/>
        <v>0</v>
      </c>
    </row>
    <row r="89" spans="2:47">
      <c r="B89" s="27" t="s">
        <v>397</v>
      </c>
      <c r="C89" s="28" t="s">
        <v>512</v>
      </c>
      <c r="D89" s="28">
        <f t="shared" ref="D89:AU89" si="13">+VLOOKUP($B89,Precios,D$85-2014,FALSE)*D51/1000000</f>
        <v>0</v>
      </c>
      <c r="E89" s="28">
        <f t="shared" si="13"/>
        <v>0</v>
      </c>
      <c r="F89" s="28">
        <f t="shared" si="13"/>
        <v>0</v>
      </c>
      <c r="G89" s="28">
        <f t="shared" si="13"/>
        <v>0</v>
      </c>
      <c r="H89" s="28">
        <f t="shared" si="13"/>
        <v>0</v>
      </c>
      <c r="I89" s="28">
        <f t="shared" si="13"/>
        <v>0</v>
      </c>
      <c r="J89" s="28">
        <f t="shared" si="13"/>
        <v>0</v>
      </c>
      <c r="K89" s="28">
        <f t="shared" si="13"/>
        <v>0</v>
      </c>
      <c r="L89" s="28">
        <f t="shared" si="13"/>
        <v>0</v>
      </c>
      <c r="M89" s="28">
        <f t="shared" si="13"/>
        <v>0</v>
      </c>
      <c r="N89" s="28">
        <f t="shared" si="13"/>
        <v>0</v>
      </c>
      <c r="O89" s="28">
        <f t="shared" si="13"/>
        <v>0</v>
      </c>
      <c r="P89" s="28">
        <f t="shared" si="13"/>
        <v>0</v>
      </c>
      <c r="Q89" s="28">
        <f t="shared" si="13"/>
        <v>0</v>
      </c>
      <c r="R89" s="28">
        <f t="shared" si="13"/>
        <v>0</v>
      </c>
      <c r="S89" s="28">
        <f t="shared" si="13"/>
        <v>0</v>
      </c>
      <c r="T89" s="28">
        <f t="shared" si="13"/>
        <v>0</v>
      </c>
      <c r="U89" s="28">
        <f t="shared" si="13"/>
        <v>0</v>
      </c>
      <c r="V89" s="28">
        <f t="shared" si="13"/>
        <v>0</v>
      </c>
      <c r="W89" s="28">
        <f t="shared" si="13"/>
        <v>0</v>
      </c>
      <c r="X89" s="28">
        <f t="shared" si="13"/>
        <v>0</v>
      </c>
      <c r="Y89" s="28">
        <f t="shared" si="13"/>
        <v>0</v>
      </c>
      <c r="Z89" s="28">
        <f t="shared" si="13"/>
        <v>0</v>
      </c>
      <c r="AA89" s="28">
        <f t="shared" si="13"/>
        <v>0</v>
      </c>
      <c r="AB89" s="28">
        <f t="shared" si="13"/>
        <v>0</v>
      </c>
      <c r="AC89" s="28">
        <f t="shared" si="13"/>
        <v>0</v>
      </c>
      <c r="AD89" s="28">
        <f t="shared" si="13"/>
        <v>0</v>
      </c>
      <c r="AE89" s="28">
        <f t="shared" si="13"/>
        <v>0</v>
      </c>
      <c r="AF89" s="28">
        <f t="shared" si="13"/>
        <v>0</v>
      </c>
      <c r="AG89" s="28">
        <f t="shared" si="13"/>
        <v>0</v>
      </c>
      <c r="AH89" s="28">
        <f t="shared" si="13"/>
        <v>0</v>
      </c>
      <c r="AI89" s="28">
        <f t="shared" si="13"/>
        <v>0</v>
      </c>
      <c r="AJ89" s="28">
        <f t="shared" si="13"/>
        <v>0</v>
      </c>
      <c r="AK89" s="28">
        <f t="shared" si="13"/>
        <v>0</v>
      </c>
      <c r="AL89" s="28">
        <f t="shared" si="13"/>
        <v>0</v>
      </c>
      <c r="AM89" s="28">
        <f t="shared" si="13"/>
        <v>0</v>
      </c>
      <c r="AN89" s="28">
        <f t="shared" si="13"/>
        <v>0</v>
      </c>
      <c r="AO89" s="28">
        <f t="shared" si="13"/>
        <v>0</v>
      </c>
      <c r="AP89" s="28">
        <f t="shared" si="13"/>
        <v>0</v>
      </c>
      <c r="AQ89" s="28">
        <f t="shared" si="13"/>
        <v>0</v>
      </c>
      <c r="AR89" s="28">
        <f t="shared" si="13"/>
        <v>0</v>
      </c>
      <c r="AS89" s="28">
        <f t="shared" si="13"/>
        <v>0</v>
      </c>
      <c r="AT89" s="28">
        <f t="shared" si="13"/>
        <v>0</v>
      </c>
      <c r="AU89" s="28">
        <f t="shared" si="13"/>
        <v>0</v>
      </c>
    </row>
    <row r="90" spans="2:47">
      <c r="B90" s="27" t="s">
        <v>432</v>
      </c>
      <c r="C90" s="28" t="s">
        <v>512</v>
      </c>
      <c r="D90" s="28">
        <f t="shared" ref="D90:AU90" si="14">+VLOOKUP($B90,Precios,D$85-2014,FALSE)*D52/1000000</f>
        <v>0</v>
      </c>
      <c r="E90" s="28">
        <f t="shared" si="14"/>
        <v>0</v>
      </c>
      <c r="F90" s="28">
        <f t="shared" si="14"/>
        <v>0</v>
      </c>
      <c r="G90" s="28">
        <f t="shared" si="14"/>
        <v>0</v>
      </c>
      <c r="H90" s="28">
        <f t="shared" si="14"/>
        <v>0</v>
      </c>
      <c r="I90" s="28">
        <f t="shared" si="14"/>
        <v>0</v>
      </c>
      <c r="J90" s="28">
        <f t="shared" si="14"/>
        <v>0</v>
      </c>
      <c r="K90" s="28">
        <f t="shared" si="14"/>
        <v>0</v>
      </c>
      <c r="L90" s="28">
        <f t="shared" si="14"/>
        <v>0</v>
      </c>
      <c r="M90" s="28">
        <f t="shared" si="14"/>
        <v>0</v>
      </c>
      <c r="N90" s="28">
        <f t="shared" si="14"/>
        <v>0</v>
      </c>
      <c r="O90" s="28">
        <f t="shared" si="14"/>
        <v>0</v>
      </c>
      <c r="P90" s="28">
        <f t="shared" si="14"/>
        <v>0</v>
      </c>
      <c r="Q90" s="28">
        <f t="shared" si="14"/>
        <v>0</v>
      </c>
      <c r="R90" s="28">
        <f t="shared" si="14"/>
        <v>0</v>
      </c>
      <c r="S90" s="28">
        <f t="shared" si="14"/>
        <v>0</v>
      </c>
      <c r="T90" s="28">
        <f t="shared" si="14"/>
        <v>0</v>
      </c>
      <c r="U90" s="28">
        <f t="shared" si="14"/>
        <v>0</v>
      </c>
      <c r="V90" s="28">
        <f t="shared" si="14"/>
        <v>0</v>
      </c>
      <c r="W90" s="28">
        <f t="shared" si="14"/>
        <v>0</v>
      </c>
      <c r="X90" s="28">
        <f t="shared" si="14"/>
        <v>0</v>
      </c>
      <c r="Y90" s="28">
        <f t="shared" si="14"/>
        <v>0</v>
      </c>
      <c r="Z90" s="28">
        <f t="shared" si="14"/>
        <v>0</v>
      </c>
      <c r="AA90" s="28">
        <f t="shared" si="14"/>
        <v>0</v>
      </c>
      <c r="AB90" s="28">
        <f t="shared" si="14"/>
        <v>0</v>
      </c>
      <c r="AC90" s="28">
        <f t="shared" si="14"/>
        <v>0</v>
      </c>
      <c r="AD90" s="28">
        <f t="shared" si="14"/>
        <v>0</v>
      </c>
      <c r="AE90" s="28">
        <f t="shared" si="14"/>
        <v>0</v>
      </c>
      <c r="AF90" s="28">
        <f t="shared" si="14"/>
        <v>0</v>
      </c>
      <c r="AG90" s="28">
        <f t="shared" si="14"/>
        <v>0</v>
      </c>
      <c r="AH90" s="28">
        <f t="shared" si="14"/>
        <v>0</v>
      </c>
      <c r="AI90" s="28">
        <f t="shared" si="14"/>
        <v>0</v>
      </c>
      <c r="AJ90" s="28">
        <f t="shared" si="14"/>
        <v>0</v>
      </c>
      <c r="AK90" s="28">
        <f t="shared" si="14"/>
        <v>0</v>
      </c>
      <c r="AL90" s="28">
        <f t="shared" si="14"/>
        <v>0</v>
      </c>
      <c r="AM90" s="28">
        <f t="shared" si="14"/>
        <v>0</v>
      </c>
      <c r="AN90" s="28">
        <f t="shared" si="14"/>
        <v>0</v>
      </c>
      <c r="AO90" s="28">
        <f t="shared" si="14"/>
        <v>0</v>
      </c>
      <c r="AP90" s="28">
        <f t="shared" si="14"/>
        <v>0</v>
      </c>
      <c r="AQ90" s="28">
        <f t="shared" si="14"/>
        <v>0</v>
      </c>
      <c r="AR90" s="28">
        <f t="shared" si="14"/>
        <v>0</v>
      </c>
      <c r="AS90" s="28">
        <f t="shared" si="14"/>
        <v>0</v>
      </c>
      <c r="AT90" s="28">
        <f t="shared" si="14"/>
        <v>0</v>
      </c>
      <c r="AU90" s="28">
        <f t="shared" si="14"/>
        <v>0</v>
      </c>
    </row>
    <row r="91" spans="2:47">
      <c r="B91" s="27" t="s">
        <v>433</v>
      </c>
      <c r="C91" s="28" t="s">
        <v>512</v>
      </c>
      <c r="D91" s="28">
        <f t="shared" ref="D91:AU91" si="15">+VLOOKUP($B91,Precios,D$85-2014,FALSE)*D53/1000000</f>
        <v>0</v>
      </c>
      <c r="E91" s="28">
        <f t="shared" si="15"/>
        <v>0</v>
      </c>
      <c r="F91" s="28">
        <f t="shared" si="15"/>
        <v>0</v>
      </c>
      <c r="G91" s="28">
        <f t="shared" si="15"/>
        <v>0</v>
      </c>
      <c r="H91" s="28">
        <f t="shared" si="15"/>
        <v>0</v>
      </c>
      <c r="I91" s="28">
        <f t="shared" si="15"/>
        <v>0</v>
      </c>
      <c r="J91" s="28">
        <f t="shared" si="15"/>
        <v>0</v>
      </c>
      <c r="K91" s="28">
        <f t="shared" si="15"/>
        <v>0</v>
      </c>
      <c r="L91" s="28">
        <f t="shared" si="15"/>
        <v>0</v>
      </c>
      <c r="M91" s="28">
        <f t="shared" si="15"/>
        <v>0</v>
      </c>
      <c r="N91" s="28">
        <f t="shared" si="15"/>
        <v>0</v>
      </c>
      <c r="O91" s="28">
        <f t="shared" si="15"/>
        <v>0</v>
      </c>
      <c r="P91" s="28">
        <f t="shared" si="15"/>
        <v>0</v>
      </c>
      <c r="Q91" s="28">
        <f t="shared" si="15"/>
        <v>0</v>
      </c>
      <c r="R91" s="28">
        <f t="shared" si="15"/>
        <v>0</v>
      </c>
      <c r="S91" s="28">
        <f t="shared" si="15"/>
        <v>0</v>
      </c>
      <c r="T91" s="28">
        <f t="shared" si="15"/>
        <v>0</v>
      </c>
      <c r="U91" s="28">
        <f t="shared" si="15"/>
        <v>0.30320977801728893</v>
      </c>
      <c r="V91" s="28">
        <f t="shared" si="15"/>
        <v>0.63024090998186877</v>
      </c>
      <c r="W91" s="28">
        <f t="shared" si="15"/>
        <v>0.95877458984668229</v>
      </c>
      <c r="X91" s="28">
        <f t="shared" si="15"/>
        <v>1.3058269659920312</v>
      </c>
      <c r="Y91" s="28">
        <f t="shared" si="15"/>
        <v>1.6379185470670923</v>
      </c>
      <c r="Z91" s="28">
        <f t="shared" si="15"/>
        <v>3.3925733544862666</v>
      </c>
      <c r="AA91" s="28">
        <f t="shared" si="15"/>
        <v>9.1961117606703286</v>
      </c>
      <c r="AB91" s="28">
        <f t="shared" si="15"/>
        <v>6.7394559170872741</v>
      </c>
      <c r="AC91" s="28">
        <f t="shared" si="15"/>
        <v>8.4199570078894208</v>
      </c>
      <c r="AD91" s="28">
        <f t="shared" si="15"/>
        <v>14.154493473440489</v>
      </c>
      <c r="AE91" s="28">
        <f t="shared" si="15"/>
        <v>15.636624189738757</v>
      </c>
      <c r="AF91" s="28">
        <f t="shared" si="15"/>
        <v>17.234152465453093</v>
      </c>
      <c r="AG91" s="28">
        <f t="shared" si="15"/>
        <v>18.748412574116728</v>
      </c>
      <c r="AH91" s="28">
        <f t="shared" si="15"/>
        <v>20.228337625324588</v>
      </c>
      <c r="AI91" s="28">
        <f t="shared" si="15"/>
        <v>21.721992197285164</v>
      </c>
      <c r="AJ91" s="28">
        <f t="shared" si="15"/>
        <v>21.718457377125475</v>
      </c>
      <c r="AK91" s="28">
        <f t="shared" si="15"/>
        <v>21.757466347331771</v>
      </c>
      <c r="AL91" s="28">
        <f t="shared" si="15"/>
        <v>21.721947174988887</v>
      </c>
      <c r="AM91" s="28">
        <f t="shared" si="15"/>
        <v>21.78114579556026</v>
      </c>
      <c r="AN91" s="28">
        <f t="shared" si="15"/>
        <v>21.852184140246308</v>
      </c>
      <c r="AO91" s="28">
        <f t="shared" si="15"/>
        <v>21.844290990836473</v>
      </c>
      <c r="AP91" s="28">
        <f t="shared" si="15"/>
        <v>21.939008783750587</v>
      </c>
      <c r="AQ91" s="28">
        <f t="shared" si="15"/>
        <v>21.982421105503011</v>
      </c>
      <c r="AR91" s="28">
        <f t="shared" si="15"/>
        <v>22.002153979026801</v>
      </c>
      <c r="AS91" s="28">
        <f t="shared" si="15"/>
        <v>21.946901933160277</v>
      </c>
      <c r="AT91" s="28">
        <f t="shared" si="15"/>
        <v>21.895596461998302</v>
      </c>
      <c r="AU91" s="28">
        <f t="shared" si="15"/>
        <v>21.919275910226794</v>
      </c>
    </row>
    <row r="92" spans="2:47">
      <c r="B92" s="27" t="s">
        <v>434</v>
      </c>
      <c r="C92" s="28" t="s">
        <v>512</v>
      </c>
      <c r="D92" s="28">
        <f t="shared" ref="D92:AU92" si="16">+VLOOKUP($B92,Precios,D$85-2014,FALSE)*D54/1000000</f>
        <v>0</v>
      </c>
      <c r="E92" s="28">
        <f t="shared" si="16"/>
        <v>0</v>
      </c>
      <c r="F92" s="28">
        <f t="shared" si="16"/>
        <v>0</v>
      </c>
      <c r="G92" s="28">
        <f t="shared" si="16"/>
        <v>0</v>
      </c>
      <c r="H92" s="28">
        <f t="shared" si="16"/>
        <v>0</v>
      </c>
      <c r="I92" s="28">
        <f t="shared" si="16"/>
        <v>0</v>
      </c>
      <c r="J92" s="28">
        <f t="shared" si="16"/>
        <v>0</v>
      </c>
      <c r="K92" s="28">
        <f t="shared" si="16"/>
        <v>0</v>
      </c>
      <c r="L92" s="28">
        <f t="shared" si="16"/>
        <v>0</v>
      </c>
      <c r="M92" s="28">
        <f t="shared" si="16"/>
        <v>0</v>
      </c>
      <c r="N92" s="28">
        <f t="shared" si="16"/>
        <v>0</v>
      </c>
      <c r="O92" s="28">
        <f t="shared" si="16"/>
        <v>0</v>
      </c>
      <c r="P92" s="28">
        <f t="shared" si="16"/>
        <v>0</v>
      </c>
      <c r="Q92" s="28">
        <f t="shared" si="16"/>
        <v>0</v>
      </c>
      <c r="R92" s="28">
        <f t="shared" si="16"/>
        <v>0</v>
      </c>
      <c r="S92" s="28">
        <f t="shared" si="16"/>
        <v>0</v>
      </c>
      <c r="T92" s="28">
        <f t="shared" si="16"/>
        <v>0</v>
      </c>
      <c r="U92" s="28">
        <f t="shared" si="16"/>
        <v>0</v>
      </c>
      <c r="V92" s="28">
        <f t="shared" si="16"/>
        <v>0</v>
      </c>
      <c r="W92" s="28">
        <f t="shared" si="16"/>
        <v>0</v>
      </c>
      <c r="X92" s="28">
        <f t="shared" si="16"/>
        <v>0</v>
      </c>
      <c r="Y92" s="28">
        <f t="shared" si="16"/>
        <v>0</v>
      </c>
      <c r="Z92" s="28">
        <f t="shared" si="16"/>
        <v>0</v>
      </c>
      <c r="AA92" s="28">
        <f t="shared" si="16"/>
        <v>0</v>
      </c>
      <c r="AB92" s="28">
        <f t="shared" si="16"/>
        <v>0</v>
      </c>
      <c r="AC92" s="28">
        <f t="shared" si="16"/>
        <v>0</v>
      </c>
      <c r="AD92" s="28">
        <f t="shared" si="16"/>
        <v>0</v>
      </c>
      <c r="AE92" s="28">
        <f t="shared" si="16"/>
        <v>0</v>
      </c>
      <c r="AF92" s="28">
        <f t="shared" si="16"/>
        <v>0</v>
      </c>
      <c r="AG92" s="28">
        <f t="shared" si="16"/>
        <v>0</v>
      </c>
      <c r="AH92" s="28">
        <f t="shared" si="16"/>
        <v>0</v>
      </c>
      <c r="AI92" s="28">
        <f t="shared" si="16"/>
        <v>0</v>
      </c>
      <c r="AJ92" s="28">
        <f t="shared" si="16"/>
        <v>0</v>
      </c>
      <c r="AK92" s="28">
        <f t="shared" si="16"/>
        <v>0</v>
      </c>
      <c r="AL92" s="28">
        <f t="shared" si="16"/>
        <v>0</v>
      </c>
      <c r="AM92" s="28">
        <f t="shared" si="16"/>
        <v>0</v>
      </c>
      <c r="AN92" s="28">
        <f t="shared" si="16"/>
        <v>0</v>
      </c>
      <c r="AO92" s="28">
        <f t="shared" si="16"/>
        <v>0</v>
      </c>
      <c r="AP92" s="28">
        <f t="shared" si="16"/>
        <v>0</v>
      </c>
      <c r="AQ92" s="28">
        <f t="shared" si="16"/>
        <v>0</v>
      </c>
      <c r="AR92" s="28">
        <f t="shared" si="16"/>
        <v>0</v>
      </c>
      <c r="AS92" s="28">
        <f t="shared" si="16"/>
        <v>0</v>
      </c>
      <c r="AT92" s="28">
        <f t="shared" si="16"/>
        <v>0</v>
      </c>
      <c r="AU92" s="28">
        <f t="shared" si="16"/>
        <v>0</v>
      </c>
    </row>
    <row r="93" spans="2:47">
      <c r="B93" s="27" t="s">
        <v>435</v>
      </c>
      <c r="C93" s="28" t="s">
        <v>512</v>
      </c>
      <c r="D93" s="28">
        <f t="shared" ref="D93:AU93" si="17">+VLOOKUP($B93,Precios,D$85-2014,FALSE)*D55/1000000</f>
        <v>0</v>
      </c>
      <c r="E93" s="28">
        <f t="shared" si="17"/>
        <v>0</v>
      </c>
      <c r="F93" s="28">
        <f t="shared" si="17"/>
        <v>0</v>
      </c>
      <c r="G93" s="28">
        <f t="shared" si="17"/>
        <v>0</v>
      </c>
      <c r="H93" s="28">
        <f t="shared" si="17"/>
        <v>0</v>
      </c>
      <c r="I93" s="28">
        <f t="shared" si="17"/>
        <v>0</v>
      </c>
      <c r="J93" s="28">
        <f t="shared" si="17"/>
        <v>0</v>
      </c>
      <c r="K93" s="28">
        <f t="shared" si="17"/>
        <v>0</v>
      </c>
      <c r="L93" s="28">
        <f t="shared" si="17"/>
        <v>0</v>
      </c>
      <c r="M93" s="28">
        <f t="shared" si="17"/>
        <v>0</v>
      </c>
      <c r="N93" s="28">
        <f t="shared" si="17"/>
        <v>0</v>
      </c>
      <c r="O93" s="28">
        <f t="shared" si="17"/>
        <v>0</v>
      </c>
      <c r="P93" s="28">
        <f t="shared" si="17"/>
        <v>0</v>
      </c>
      <c r="Q93" s="28">
        <f t="shared" si="17"/>
        <v>0</v>
      </c>
      <c r="R93" s="28">
        <f t="shared" si="17"/>
        <v>0</v>
      </c>
      <c r="S93" s="28">
        <f t="shared" si="17"/>
        <v>0</v>
      </c>
      <c r="T93" s="28">
        <f t="shared" si="17"/>
        <v>0</v>
      </c>
      <c r="U93" s="28">
        <f t="shared" si="17"/>
        <v>0</v>
      </c>
      <c r="V93" s="28">
        <f t="shared" si="17"/>
        <v>0</v>
      </c>
      <c r="W93" s="28">
        <f t="shared" si="17"/>
        <v>0</v>
      </c>
      <c r="X93" s="28">
        <f t="shared" si="17"/>
        <v>0</v>
      </c>
      <c r="Y93" s="28">
        <f t="shared" si="17"/>
        <v>0</v>
      </c>
      <c r="Z93" s="28">
        <f t="shared" si="17"/>
        <v>0</v>
      </c>
      <c r="AA93" s="28">
        <f t="shared" si="17"/>
        <v>0</v>
      </c>
      <c r="AB93" s="28">
        <f t="shared" si="17"/>
        <v>0</v>
      </c>
      <c r="AC93" s="28">
        <f t="shared" si="17"/>
        <v>0</v>
      </c>
      <c r="AD93" s="28">
        <f t="shared" si="17"/>
        <v>0</v>
      </c>
      <c r="AE93" s="28">
        <f t="shared" si="17"/>
        <v>0</v>
      </c>
      <c r="AF93" s="28">
        <f t="shared" si="17"/>
        <v>0</v>
      </c>
      <c r="AG93" s="28">
        <f t="shared" si="17"/>
        <v>0</v>
      </c>
      <c r="AH93" s="28">
        <f t="shared" si="17"/>
        <v>0</v>
      </c>
      <c r="AI93" s="28">
        <f t="shared" si="17"/>
        <v>0</v>
      </c>
      <c r="AJ93" s="28">
        <f t="shared" si="17"/>
        <v>0</v>
      </c>
      <c r="AK93" s="28">
        <f t="shared" si="17"/>
        <v>0</v>
      </c>
      <c r="AL93" s="28">
        <f t="shared" si="17"/>
        <v>0</v>
      </c>
      <c r="AM93" s="28">
        <f t="shared" si="17"/>
        <v>0</v>
      </c>
      <c r="AN93" s="28">
        <f t="shared" si="17"/>
        <v>0</v>
      </c>
      <c r="AO93" s="28">
        <f t="shared" si="17"/>
        <v>0</v>
      </c>
      <c r="AP93" s="28">
        <f t="shared" si="17"/>
        <v>0</v>
      </c>
      <c r="AQ93" s="28">
        <f t="shared" si="17"/>
        <v>0</v>
      </c>
      <c r="AR93" s="28">
        <f t="shared" si="17"/>
        <v>0</v>
      </c>
      <c r="AS93" s="28">
        <f t="shared" si="17"/>
        <v>0</v>
      </c>
      <c r="AT93" s="28">
        <f t="shared" si="17"/>
        <v>0</v>
      </c>
      <c r="AU93" s="28">
        <f t="shared" si="17"/>
        <v>0</v>
      </c>
    </row>
    <row r="94" spans="2:47">
      <c r="B94" s="27" t="s">
        <v>436</v>
      </c>
      <c r="C94" s="28" t="s">
        <v>512</v>
      </c>
      <c r="D94" s="28">
        <f t="shared" ref="D94:AU94" si="18">+VLOOKUP($B94,Precios,D$85-2014,FALSE)*D56/1000000</f>
        <v>0</v>
      </c>
      <c r="E94" s="28">
        <f t="shared" si="18"/>
        <v>0</v>
      </c>
      <c r="F94" s="28">
        <f t="shared" si="18"/>
        <v>0</v>
      </c>
      <c r="G94" s="28">
        <f t="shared" si="18"/>
        <v>0</v>
      </c>
      <c r="H94" s="28">
        <f t="shared" si="18"/>
        <v>0</v>
      </c>
      <c r="I94" s="28">
        <f t="shared" si="18"/>
        <v>0</v>
      </c>
      <c r="J94" s="28">
        <f t="shared" si="18"/>
        <v>0</v>
      </c>
      <c r="K94" s="28">
        <f t="shared" si="18"/>
        <v>0</v>
      </c>
      <c r="L94" s="28">
        <f t="shared" si="18"/>
        <v>0</v>
      </c>
      <c r="M94" s="28">
        <f t="shared" si="18"/>
        <v>0</v>
      </c>
      <c r="N94" s="28">
        <f t="shared" si="18"/>
        <v>0</v>
      </c>
      <c r="O94" s="28">
        <f t="shared" si="18"/>
        <v>0</v>
      </c>
      <c r="P94" s="28">
        <f t="shared" si="18"/>
        <v>0</v>
      </c>
      <c r="Q94" s="28">
        <f t="shared" si="18"/>
        <v>0</v>
      </c>
      <c r="R94" s="28">
        <f t="shared" si="18"/>
        <v>0</v>
      </c>
      <c r="S94" s="28">
        <f t="shared" si="18"/>
        <v>0</v>
      </c>
      <c r="T94" s="28">
        <f t="shared" si="18"/>
        <v>0</v>
      </c>
      <c r="U94" s="28">
        <f t="shared" si="18"/>
        <v>0</v>
      </c>
      <c r="V94" s="28">
        <f t="shared" si="18"/>
        <v>0</v>
      </c>
      <c r="W94" s="28">
        <f t="shared" si="18"/>
        <v>0</v>
      </c>
      <c r="X94" s="28">
        <f t="shared" si="18"/>
        <v>0</v>
      </c>
      <c r="Y94" s="28">
        <f t="shared" si="18"/>
        <v>0</v>
      </c>
      <c r="Z94" s="28">
        <f t="shared" si="18"/>
        <v>0</v>
      </c>
      <c r="AA94" s="28">
        <f t="shared" si="18"/>
        <v>0</v>
      </c>
      <c r="AB94" s="28">
        <f t="shared" si="18"/>
        <v>0</v>
      </c>
      <c r="AC94" s="28">
        <f t="shared" si="18"/>
        <v>0</v>
      </c>
      <c r="AD94" s="28">
        <f t="shared" si="18"/>
        <v>0</v>
      </c>
      <c r="AE94" s="28">
        <f t="shared" si="18"/>
        <v>0</v>
      </c>
      <c r="AF94" s="28">
        <f t="shared" si="18"/>
        <v>0</v>
      </c>
      <c r="AG94" s="28">
        <f t="shared" si="18"/>
        <v>0</v>
      </c>
      <c r="AH94" s="28">
        <f t="shared" si="18"/>
        <v>0</v>
      </c>
      <c r="AI94" s="28">
        <f t="shared" si="18"/>
        <v>0</v>
      </c>
      <c r="AJ94" s="28">
        <f t="shared" si="18"/>
        <v>0</v>
      </c>
      <c r="AK94" s="28">
        <f t="shared" si="18"/>
        <v>0</v>
      </c>
      <c r="AL94" s="28">
        <f t="shared" si="18"/>
        <v>0</v>
      </c>
      <c r="AM94" s="28">
        <f t="shared" si="18"/>
        <v>0</v>
      </c>
      <c r="AN94" s="28">
        <f t="shared" si="18"/>
        <v>0</v>
      </c>
      <c r="AO94" s="28">
        <f t="shared" si="18"/>
        <v>0</v>
      </c>
      <c r="AP94" s="28">
        <f t="shared" si="18"/>
        <v>0</v>
      </c>
      <c r="AQ94" s="28">
        <f t="shared" si="18"/>
        <v>0</v>
      </c>
      <c r="AR94" s="28">
        <f t="shared" si="18"/>
        <v>0</v>
      </c>
      <c r="AS94" s="28">
        <f t="shared" si="18"/>
        <v>0</v>
      </c>
      <c r="AT94" s="28">
        <f t="shared" si="18"/>
        <v>0</v>
      </c>
      <c r="AU94" s="28">
        <f t="shared" si="18"/>
        <v>0</v>
      </c>
    </row>
    <row r="95" spans="2:47">
      <c r="B95" s="27" t="s">
        <v>437</v>
      </c>
      <c r="C95" s="28" t="s">
        <v>512</v>
      </c>
      <c r="D95" s="28">
        <f t="shared" ref="D95:AU95" si="19">+VLOOKUP($B95,Precios,D$85-2014,FALSE)*D57/1000000</f>
        <v>0</v>
      </c>
      <c r="E95" s="28">
        <f t="shared" si="19"/>
        <v>0</v>
      </c>
      <c r="F95" s="28">
        <f t="shared" si="19"/>
        <v>0</v>
      </c>
      <c r="G95" s="28">
        <f t="shared" si="19"/>
        <v>0</v>
      </c>
      <c r="H95" s="28">
        <f t="shared" si="19"/>
        <v>0</v>
      </c>
      <c r="I95" s="28">
        <f t="shared" si="19"/>
        <v>0</v>
      </c>
      <c r="J95" s="28">
        <f t="shared" si="19"/>
        <v>0</v>
      </c>
      <c r="K95" s="28">
        <f t="shared" si="19"/>
        <v>0</v>
      </c>
      <c r="L95" s="28">
        <f t="shared" si="19"/>
        <v>0</v>
      </c>
      <c r="M95" s="28">
        <f t="shared" si="19"/>
        <v>0</v>
      </c>
      <c r="N95" s="28">
        <f t="shared" si="19"/>
        <v>0</v>
      </c>
      <c r="O95" s="28">
        <f t="shared" si="19"/>
        <v>0</v>
      </c>
      <c r="P95" s="28">
        <f t="shared" si="19"/>
        <v>0</v>
      </c>
      <c r="Q95" s="28">
        <f t="shared" si="19"/>
        <v>0</v>
      </c>
      <c r="R95" s="28">
        <f t="shared" si="19"/>
        <v>0</v>
      </c>
      <c r="S95" s="28">
        <f t="shared" si="19"/>
        <v>0</v>
      </c>
      <c r="T95" s="28">
        <f t="shared" si="19"/>
        <v>0</v>
      </c>
      <c r="U95" s="28">
        <f t="shared" si="19"/>
        <v>0</v>
      </c>
      <c r="V95" s="28">
        <f t="shared" si="19"/>
        <v>0</v>
      </c>
      <c r="W95" s="28">
        <f t="shared" si="19"/>
        <v>0</v>
      </c>
      <c r="X95" s="28">
        <f t="shared" si="19"/>
        <v>0</v>
      </c>
      <c r="Y95" s="28">
        <f t="shared" si="19"/>
        <v>0</v>
      </c>
      <c r="Z95" s="28">
        <f t="shared" si="19"/>
        <v>0</v>
      </c>
      <c r="AA95" s="28">
        <f t="shared" si="19"/>
        <v>0</v>
      </c>
      <c r="AB95" s="28">
        <f t="shared" si="19"/>
        <v>0</v>
      </c>
      <c r="AC95" s="28">
        <f t="shared" si="19"/>
        <v>0</v>
      </c>
      <c r="AD95" s="28">
        <f t="shared" si="19"/>
        <v>0</v>
      </c>
      <c r="AE95" s="28">
        <f t="shared" si="19"/>
        <v>0</v>
      </c>
      <c r="AF95" s="28">
        <f t="shared" si="19"/>
        <v>0</v>
      </c>
      <c r="AG95" s="28">
        <f t="shared" si="19"/>
        <v>0</v>
      </c>
      <c r="AH95" s="28">
        <f t="shared" si="19"/>
        <v>0</v>
      </c>
      <c r="AI95" s="28">
        <f t="shared" si="19"/>
        <v>0</v>
      </c>
      <c r="AJ95" s="28">
        <f t="shared" si="19"/>
        <v>0</v>
      </c>
      <c r="AK95" s="28">
        <f t="shared" si="19"/>
        <v>0</v>
      </c>
      <c r="AL95" s="28">
        <f t="shared" si="19"/>
        <v>0</v>
      </c>
      <c r="AM95" s="28">
        <f t="shared" si="19"/>
        <v>0</v>
      </c>
      <c r="AN95" s="28">
        <f t="shared" si="19"/>
        <v>0</v>
      </c>
      <c r="AO95" s="28">
        <f t="shared" si="19"/>
        <v>0</v>
      </c>
      <c r="AP95" s="28">
        <f t="shared" si="19"/>
        <v>0</v>
      </c>
      <c r="AQ95" s="28">
        <f t="shared" si="19"/>
        <v>0</v>
      </c>
      <c r="AR95" s="28">
        <f t="shared" si="19"/>
        <v>0</v>
      </c>
      <c r="AS95" s="28">
        <f t="shared" si="19"/>
        <v>0</v>
      </c>
      <c r="AT95" s="28">
        <f t="shared" si="19"/>
        <v>0</v>
      </c>
      <c r="AU95" s="28">
        <f t="shared" si="19"/>
        <v>0</v>
      </c>
    </row>
    <row r="96" spans="2:47">
      <c r="B96" s="27" t="s">
        <v>438</v>
      </c>
      <c r="C96" s="28" t="s">
        <v>512</v>
      </c>
      <c r="D96" s="28">
        <f t="shared" ref="D96:AU96" si="20">+VLOOKUP($B96,Precios,D$85-2014,FALSE)*D58/1000000</f>
        <v>0</v>
      </c>
      <c r="E96" s="28">
        <f t="shared" si="20"/>
        <v>0</v>
      </c>
      <c r="F96" s="28">
        <f t="shared" si="20"/>
        <v>0</v>
      </c>
      <c r="G96" s="28">
        <f t="shared" si="20"/>
        <v>0</v>
      </c>
      <c r="H96" s="28">
        <f t="shared" si="20"/>
        <v>0</v>
      </c>
      <c r="I96" s="28">
        <f t="shared" si="20"/>
        <v>0</v>
      </c>
      <c r="J96" s="28">
        <f t="shared" si="20"/>
        <v>0</v>
      </c>
      <c r="K96" s="28">
        <f t="shared" si="20"/>
        <v>0</v>
      </c>
      <c r="L96" s="28">
        <f t="shared" si="20"/>
        <v>0</v>
      </c>
      <c r="M96" s="28">
        <f t="shared" si="20"/>
        <v>0</v>
      </c>
      <c r="N96" s="28">
        <f t="shared" si="20"/>
        <v>0</v>
      </c>
      <c r="O96" s="28">
        <f t="shared" si="20"/>
        <v>0</v>
      </c>
      <c r="P96" s="28">
        <f t="shared" si="20"/>
        <v>0</v>
      </c>
      <c r="Q96" s="28">
        <f t="shared" si="20"/>
        <v>0</v>
      </c>
      <c r="R96" s="28">
        <f t="shared" si="20"/>
        <v>0</v>
      </c>
      <c r="S96" s="28">
        <f t="shared" si="20"/>
        <v>0</v>
      </c>
      <c r="T96" s="28">
        <f t="shared" si="20"/>
        <v>0</v>
      </c>
      <c r="U96" s="28">
        <f t="shared" si="20"/>
        <v>0</v>
      </c>
      <c r="V96" s="28">
        <f t="shared" si="20"/>
        <v>0</v>
      </c>
      <c r="W96" s="28">
        <f t="shared" si="20"/>
        <v>0</v>
      </c>
      <c r="X96" s="28">
        <f t="shared" si="20"/>
        <v>0</v>
      </c>
      <c r="Y96" s="28">
        <f t="shared" si="20"/>
        <v>0</v>
      </c>
      <c r="Z96" s="28">
        <f t="shared" si="20"/>
        <v>0</v>
      </c>
      <c r="AA96" s="28">
        <f t="shared" si="20"/>
        <v>0</v>
      </c>
      <c r="AB96" s="28">
        <f t="shared" si="20"/>
        <v>0</v>
      </c>
      <c r="AC96" s="28">
        <f t="shared" si="20"/>
        <v>0</v>
      </c>
      <c r="AD96" s="28">
        <f t="shared" si="20"/>
        <v>0</v>
      </c>
      <c r="AE96" s="28">
        <f t="shared" si="20"/>
        <v>0</v>
      </c>
      <c r="AF96" s="28">
        <f t="shared" si="20"/>
        <v>0</v>
      </c>
      <c r="AG96" s="28">
        <f t="shared" si="20"/>
        <v>0</v>
      </c>
      <c r="AH96" s="28">
        <f t="shared" si="20"/>
        <v>0</v>
      </c>
      <c r="AI96" s="28">
        <f t="shared" si="20"/>
        <v>0</v>
      </c>
      <c r="AJ96" s="28">
        <f t="shared" si="20"/>
        <v>0</v>
      </c>
      <c r="AK96" s="28">
        <f t="shared" si="20"/>
        <v>0</v>
      </c>
      <c r="AL96" s="28">
        <f t="shared" si="20"/>
        <v>0</v>
      </c>
      <c r="AM96" s="28">
        <f t="shared" si="20"/>
        <v>0</v>
      </c>
      <c r="AN96" s="28">
        <f t="shared" si="20"/>
        <v>0</v>
      </c>
      <c r="AO96" s="28">
        <f t="shared" si="20"/>
        <v>0</v>
      </c>
      <c r="AP96" s="28">
        <f t="shared" si="20"/>
        <v>0</v>
      </c>
      <c r="AQ96" s="28">
        <f t="shared" si="20"/>
        <v>0</v>
      </c>
      <c r="AR96" s="28">
        <f t="shared" si="20"/>
        <v>0</v>
      </c>
      <c r="AS96" s="28">
        <f t="shared" si="20"/>
        <v>0</v>
      </c>
      <c r="AT96" s="28">
        <f t="shared" si="20"/>
        <v>0</v>
      </c>
      <c r="AU96" s="28">
        <f t="shared" si="20"/>
        <v>0</v>
      </c>
    </row>
    <row r="97" spans="2:47">
      <c r="B97" s="27" t="s">
        <v>439</v>
      </c>
      <c r="C97" s="28" t="s">
        <v>512</v>
      </c>
      <c r="D97" s="28">
        <f t="shared" ref="D97:AU97" si="21">+VLOOKUP($B97,Precios,D$85-2014,FALSE)*D59/1000000</f>
        <v>0</v>
      </c>
      <c r="E97" s="28">
        <f t="shared" si="21"/>
        <v>0</v>
      </c>
      <c r="F97" s="28">
        <f t="shared" si="21"/>
        <v>0</v>
      </c>
      <c r="G97" s="28">
        <f t="shared" si="21"/>
        <v>0</v>
      </c>
      <c r="H97" s="28">
        <f t="shared" si="21"/>
        <v>0</v>
      </c>
      <c r="I97" s="28">
        <f t="shared" si="21"/>
        <v>0</v>
      </c>
      <c r="J97" s="28">
        <f t="shared" si="21"/>
        <v>0</v>
      </c>
      <c r="K97" s="28">
        <f t="shared" si="21"/>
        <v>0</v>
      </c>
      <c r="L97" s="28">
        <f t="shared" si="21"/>
        <v>0</v>
      </c>
      <c r="M97" s="28">
        <f t="shared" si="21"/>
        <v>0</v>
      </c>
      <c r="N97" s="28">
        <f t="shared" si="21"/>
        <v>0</v>
      </c>
      <c r="O97" s="28">
        <f t="shared" si="21"/>
        <v>0</v>
      </c>
      <c r="P97" s="28">
        <f t="shared" si="21"/>
        <v>0</v>
      </c>
      <c r="Q97" s="28">
        <f t="shared" si="21"/>
        <v>0</v>
      </c>
      <c r="R97" s="28">
        <f t="shared" si="21"/>
        <v>0</v>
      </c>
      <c r="S97" s="28">
        <f t="shared" si="21"/>
        <v>0</v>
      </c>
      <c r="T97" s="28">
        <f t="shared" si="21"/>
        <v>0</v>
      </c>
      <c r="U97" s="28">
        <f t="shared" si="21"/>
        <v>0</v>
      </c>
      <c r="V97" s="28">
        <f t="shared" si="21"/>
        <v>0</v>
      </c>
      <c r="W97" s="28">
        <f t="shared" si="21"/>
        <v>0</v>
      </c>
      <c r="X97" s="28">
        <f t="shared" si="21"/>
        <v>0</v>
      </c>
      <c r="Y97" s="28">
        <f t="shared" si="21"/>
        <v>0</v>
      </c>
      <c r="Z97" s="28">
        <f t="shared" si="21"/>
        <v>0</v>
      </c>
      <c r="AA97" s="28">
        <f t="shared" si="21"/>
        <v>0</v>
      </c>
      <c r="AB97" s="28">
        <f t="shared" si="21"/>
        <v>0</v>
      </c>
      <c r="AC97" s="28">
        <f t="shared" si="21"/>
        <v>0</v>
      </c>
      <c r="AD97" s="28">
        <f t="shared" si="21"/>
        <v>0</v>
      </c>
      <c r="AE97" s="28">
        <f t="shared" si="21"/>
        <v>0</v>
      </c>
      <c r="AF97" s="28">
        <f t="shared" si="21"/>
        <v>0</v>
      </c>
      <c r="AG97" s="28">
        <f t="shared" si="21"/>
        <v>0</v>
      </c>
      <c r="AH97" s="28">
        <f t="shared" si="21"/>
        <v>0</v>
      </c>
      <c r="AI97" s="28">
        <f t="shared" si="21"/>
        <v>0</v>
      </c>
      <c r="AJ97" s="28">
        <f t="shared" si="21"/>
        <v>0</v>
      </c>
      <c r="AK97" s="28">
        <f t="shared" si="21"/>
        <v>0</v>
      </c>
      <c r="AL97" s="28">
        <f t="shared" si="21"/>
        <v>0</v>
      </c>
      <c r="AM97" s="28">
        <f t="shared" si="21"/>
        <v>0</v>
      </c>
      <c r="AN97" s="28">
        <f t="shared" si="21"/>
        <v>0</v>
      </c>
      <c r="AO97" s="28">
        <f t="shared" si="21"/>
        <v>0</v>
      </c>
      <c r="AP97" s="28">
        <f t="shared" si="21"/>
        <v>0</v>
      </c>
      <c r="AQ97" s="28">
        <f t="shared" si="21"/>
        <v>0</v>
      </c>
      <c r="AR97" s="28">
        <f t="shared" si="21"/>
        <v>0</v>
      </c>
      <c r="AS97" s="28">
        <f t="shared" si="21"/>
        <v>0</v>
      </c>
      <c r="AT97" s="28">
        <f t="shared" si="21"/>
        <v>0</v>
      </c>
      <c r="AU97" s="28">
        <f t="shared" si="21"/>
        <v>0</v>
      </c>
    </row>
    <row r="98" spans="2:47">
      <c r="B98" s="27" t="s">
        <v>429</v>
      </c>
      <c r="C98" s="28" t="s">
        <v>512</v>
      </c>
      <c r="D98" s="28">
        <f t="shared" ref="D98:AU98" si="22">+VLOOKUP($B98,Precios,D$85-2014,FALSE)*D60/1000000</f>
        <v>0</v>
      </c>
      <c r="E98" s="28">
        <f t="shared" si="22"/>
        <v>0</v>
      </c>
      <c r="F98" s="28">
        <f t="shared" si="22"/>
        <v>0</v>
      </c>
      <c r="G98" s="28">
        <f t="shared" si="22"/>
        <v>0</v>
      </c>
      <c r="H98" s="28">
        <f t="shared" si="22"/>
        <v>0</v>
      </c>
      <c r="I98" s="28">
        <f t="shared" si="22"/>
        <v>0</v>
      </c>
      <c r="J98" s="28">
        <f t="shared" si="22"/>
        <v>0</v>
      </c>
      <c r="K98" s="28">
        <f t="shared" si="22"/>
        <v>0</v>
      </c>
      <c r="L98" s="28">
        <f t="shared" si="22"/>
        <v>0</v>
      </c>
      <c r="M98" s="28">
        <f t="shared" si="22"/>
        <v>0</v>
      </c>
      <c r="N98" s="28">
        <f t="shared" si="22"/>
        <v>0</v>
      </c>
      <c r="O98" s="28">
        <f t="shared" si="22"/>
        <v>0</v>
      </c>
      <c r="P98" s="28">
        <f t="shared" si="22"/>
        <v>0</v>
      </c>
      <c r="Q98" s="28">
        <f t="shared" si="22"/>
        <v>0</v>
      </c>
      <c r="R98" s="28">
        <f t="shared" si="22"/>
        <v>0</v>
      </c>
      <c r="S98" s="28">
        <f t="shared" si="22"/>
        <v>0</v>
      </c>
      <c r="T98" s="28">
        <f t="shared" si="22"/>
        <v>0</v>
      </c>
      <c r="U98" s="28">
        <f t="shared" si="22"/>
        <v>-4.3867238312111221</v>
      </c>
      <c r="V98" s="28">
        <f t="shared" si="22"/>
        <v>-8.4907385740831565</v>
      </c>
      <c r="W98" s="28">
        <f t="shared" si="22"/>
        <v>-12.398639245758533</v>
      </c>
      <c r="X98" s="28">
        <f t="shared" si="22"/>
        <v>-16.049709085933724</v>
      </c>
      <c r="Y98" s="28">
        <f t="shared" si="22"/>
        <v>-19.434357969259786</v>
      </c>
      <c r="Z98" s="28">
        <f t="shared" si="22"/>
        <v>-52.252849240139888</v>
      </c>
      <c r="AA98" s="28">
        <f t="shared" si="22"/>
        <v>-66.620977308830135</v>
      </c>
      <c r="AB98" s="28">
        <f t="shared" si="22"/>
        <v>-79.036614408583674</v>
      </c>
      <c r="AC98" s="28">
        <f t="shared" si="22"/>
        <v>-90.063120520814067</v>
      </c>
      <c r="AD98" s="28">
        <f t="shared" si="22"/>
        <v>-113.69183203630224</v>
      </c>
      <c r="AE98" s="28">
        <f t="shared" si="22"/>
        <v>-121.56383453051839</v>
      </c>
      <c r="AF98" s="28">
        <f t="shared" si="22"/>
        <v>-129.11170675669689</v>
      </c>
      <c r="AG98" s="28">
        <f t="shared" si="22"/>
        <v>-135.69527014378809</v>
      </c>
      <c r="AH98" s="28">
        <f t="shared" si="22"/>
        <v>-141.36208497115899</v>
      </c>
      <c r="AI98" s="28">
        <f t="shared" si="22"/>
        <v>-146.61582355755195</v>
      </c>
      <c r="AJ98" s="28">
        <f t="shared" si="22"/>
        <v>-143.57376659892506</v>
      </c>
      <c r="AK98" s="28">
        <f t="shared" si="22"/>
        <v>-140.69323361090701</v>
      </c>
      <c r="AL98" s="28">
        <f t="shared" si="22"/>
        <v>-137.06395225163561</v>
      </c>
      <c r="AM98" s="28">
        <f t="shared" si="22"/>
        <v>-133.85060376642485</v>
      </c>
      <c r="AN98" s="28">
        <f t="shared" si="22"/>
        <v>-134.06383102152353</v>
      </c>
      <c r="AO98" s="28">
        <f t="shared" si="22"/>
        <v>-133.96282863752944</v>
      </c>
      <c r="AP98" s="28">
        <f t="shared" si="22"/>
        <v>-134.26583578951181</v>
      </c>
      <c r="AQ98" s="28">
        <f t="shared" si="22"/>
        <v>-134.3668381735059</v>
      </c>
      <c r="AR98" s="28">
        <f t="shared" si="22"/>
        <v>-134.3668381735059</v>
      </c>
      <c r="AS98" s="28">
        <f t="shared" si="22"/>
        <v>-134.00771858597125</v>
      </c>
      <c r="AT98" s="28">
        <f t="shared" si="22"/>
        <v>-133.81693630509349</v>
      </c>
      <c r="AU98" s="28">
        <f t="shared" si="22"/>
        <v>-133.81693630509349</v>
      </c>
    </row>
    <row r="99" spans="2:47">
      <c r="B99" s="27" t="s">
        <v>440</v>
      </c>
      <c r="C99" s="28" t="s">
        <v>512</v>
      </c>
      <c r="D99" s="28">
        <f t="shared" ref="D99:AU99" si="23">+VLOOKUP($B99,Precios,D$85-2014,FALSE)*D61/1000000</f>
        <v>0</v>
      </c>
      <c r="E99" s="28">
        <f t="shared" si="23"/>
        <v>0</v>
      </c>
      <c r="F99" s="28">
        <f t="shared" si="23"/>
        <v>0</v>
      </c>
      <c r="G99" s="28">
        <f t="shared" si="23"/>
        <v>0</v>
      </c>
      <c r="H99" s="28">
        <f t="shared" si="23"/>
        <v>0</v>
      </c>
      <c r="I99" s="28">
        <f t="shared" si="23"/>
        <v>0</v>
      </c>
      <c r="J99" s="28">
        <f t="shared" si="23"/>
        <v>0</v>
      </c>
      <c r="K99" s="28">
        <f t="shared" si="23"/>
        <v>0</v>
      </c>
      <c r="L99" s="28">
        <f t="shared" si="23"/>
        <v>0</v>
      </c>
      <c r="M99" s="28">
        <f t="shared" si="23"/>
        <v>0</v>
      </c>
      <c r="N99" s="28">
        <f t="shared" si="23"/>
        <v>0</v>
      </c>
      <c r="O99" s="28">
        <f t="shared" si="23"/>
        <v>0</v>
      </c>
      <c r="P99" s="28">
        <f t="shared" si="23"/>
        <v>0</v>
      </c>
      <c r="Q99" s="28">
        <f t="shared" si="23"/>
        <v>0</v>
      </c>
      <c r="R99" s="28">
        <f t="shared" si="23"/>
        <v>0</v>
      </c>
      <c r="S99" s="28">
        <f t="shared" si="23"/>
        <v>0</v>
      </c>
      <c r="T99" s="28">
        <f t="shared" si="23"/>
        <v>0</v>
      </c>
      <c r="U99" s="28">
        <f t="shared" si="23"/>
        <v>0</v>
      </c>
      <c r="V99" s="28">
        <f t="shared" si="23"/>
        <v>0</v>
      </c>
      <c r="W99" s="28">
        <f t="shared" si="23"/>
        <v>0</v>
      </c>
      <c r="X99" s="28">
        <f t="shared" si="23"/>
        <v>0</v>
      </c>
      <c r="Y99" s="28">
        <f t="shared" si="23"/>
        <v>0</v>
      </c>
      <c r="Z99" s="28">
        <f t="shared" si="23"/>
        <v>0</v>
      </c>
      <c r="AA99" s="28">
        <f t="shared" si="23"/>
        <v>0</v>
      </c>
      <c r="AB99" s="28">
        <f t="shared" si="23"/>
        <v>0</v>
      </c>
      <c r="AC99" s="28">
        <f t="shared" si="23"/>
        <v>0</v>
      </c>
      <c r="AD99" s="28">
        <f t="shared" si="23"/>
        <v>0</v>
      </c>
      <c r="AE99" s="28">
        <f t="shared" si="23"/>
        <v>0</v>
      </c>
      <c r="AF99" s="28">
        <f t="shared" si="23"/>
        <v>0</v>
      </c>
      <c r="AG99" s="28">
        <f t="shared" si="23"/>
        <v>0</v>
      </c>
      <c r="AH99" s="28">
        <f t="shared" si="23"/>
        <v>0</v>
      </c>
      <c r="AI99" s="28">
        <f t="shared" si="23"/>
        <v>0</v>
      </c>
      <c r="AJ99" s="28">
        <f t="shared" si="23"/>
        <v>0</v>
      </c>
      <c r="AK99" s="28">
        <f t="shared" si="23"/>
        <v>0</v>
      </c>
      <c r="AL99" s="28">
        <f t="shared" si="23"/>
        <v>0</v>
      </c>
      <c r="AM99" s="28">
        <f t="shared" si="23"/>
        <v>0</v>
      </c>
      <c r="AN99" s="28">
        <f t="shared" si="23"/>
        <v>0</v>
      </c>
      <c r="AO99" s="28">
        <f t="shared" si="23"/>
        <v>0</v>
      </c>
      <c r="AP99" s="28">
        <f t="shared" si="23"/>
        <v>0</v>
      </c>
      <c r="AQ99" s="28">
        <f t="shared" si="23"/>
        <v>0</v>
      </c>
      <c r="AR99" s="28">
        <f t="shared" si="23"/>
        <v>0</v>
      </c>
      <c r="AS99" s="28">
        <f t="shared" si="23"/>
        <v>0</v>
      </c>
      <c r="AT99" s="28">
        <f t="shared" si="23"/>
        <v>0</v>
      </c>
      <c r="AU99" s="28">
        <f t="shared" si="23"/>
        <v>0</v>
      </c>
    </row>
    <row r="100" spans="2:47">
      <c r="B100" s="27" t="s">
        <v>398</v>
      </c>
      <c r="C100" s="28" t="s">
        <v>512</v>
      </c>
      <c r="D100" s="28">
        <f t="shared" ref="D100:AU100" si="24">+VLOOKUP($B100,Precios,D$85-2014,FALSE)*D62/1000000</f>
        <v>0</v>
      </c>
      <c r="E100" s="28">
        <f t="shared" si="24"/>
        <v>0</v>
      </c>
      <c r="F100" s="28">
        <f t="shared" si="24"/>
        <v>0</v>
      </c>
      <c r="G100" s="28">
        <f t="shared" si="24"/>
        <v>0</v>
      </c>
      <c r="H100" s="28">
        <f t="shared" si="24"/>
        <v>0</v>
      </c>
      <c r="I100" s="28">
        <f t="shared" si="24"/>
        <v>0</v>
      </c>
      <c r="J100" s="28">
        <f t="shared" si="24"/>
        <v>0</v>
      </c>
      <c r="K100" s="28">
        <f t="shared" si="24"/>
        <v>0</v>
      </c>
      <c r="L100" s="28">
        <f t="shared" si="24"/>
        <v>0</v>
      </c>
      <c r="M100" s="28">
        <f t="shared" si="24"/>
        <v>0</v>
      </c>
      <c r="N100" s="28">
        <f t="shared" si="24"/>
        <v>0</v>
      </c>
      <c r="O100" s="28">
        <f t="shared" si="24"/>
        <v>0</v>
      </c>
      <c r="P100" s="28">
        <f t="shared" si="24"/>
        <v>0</v>
      </c>
      <c r="Q100" s="28">
        <f t="shared" si="24"/>
        <v>0</v>
      </c>
      <c r="R100" s="28">
        <f t="shared" si="24"/>
        <v>0</v>
      </c>
      <c r="S100" s="28">
        <f t="shared" si="24"/>
        <v>0</v>
      </c>
      <c r="T100" s="28">
        <f t="shared" si="24"/>
        <v>0</v>
      </c>
      <c r="U100" s="28">
        <f t="shared" si="24"/>
        <v>0</v>
      </c>
      <c r="V100" s="28">
        <f t="shared" si="24"/>
        <v>0</v>
      </c>
      <c r="W100" s="28">
        <f t="shared" si="24"/>
        <v>0</v>
      </c>
      <c r="X100" s="28">
        <f t="shared" si="24"/>
        <v>0</v>
      </c>
      <c r="Y100" s="28">
        <f t="shared" si="24"/>
        <v>0</v>
      </c>
      <c r="Z100" s="28">
        <f t="shared" si="24"/>
        <v>0</v>
      </c>
      <c r="AA100" s="28">
        <f t="shared" si="24"/>
        <v>0</v>
      </c>
      <c r="AB100" s="28">
        <f t="shared" si="24"/>
        <v>0</v>
      </c>
      <c r="AC100" s="28">
        <f t="shared" si="24"/>
        <v>0</v>
      </c>
      <c r="AD100" s="28">
        <f t="shared" si="24"/>
        <v>0</v>
      </c>
      <c r="AE100" s="28">
        <f t="shared" si="24"/>
        <v>0</v>
      </c>
      <c r="AF100" s="28">
        <f t="shared" si="24"/>
        <v>0</v>
      </c>
      <c r="AG100" s="28">
        <f t="shared" si="24"/>
        <v>0</v>
      </c>
      <c r="AH100" s="28">
        <f t="shared" si="24"/>
        <v>0</v>
      </c>
      <c r="AI100" s="28">
        <f t="shared" si="24"/>
        <v>0</v>
      </c>
      <c r="AJ100" s="28">
        <f t="shared" si="24"/>
        <v>0</v>
      </c>
      <c r="AK100" s="28">
        <f t="shared" si="24"/>
        <v>0</v>
      </c>
      <c r="AL100" s="28">
        <f t="shared" si="24"/>
        <v>0</v>
      </c>
      <c r="AM100" s="28">
        <f t="shared" si="24"/>
        <v>0</v>
      </c>
      <c r="AN100" s="28">
        <f t="shared" si="24"/>
        <v>0</v>
      </c>
      <c r="AO100" s="28">
        <f t="shared" si="24"/>
        <v>0</v>
      </c>
      <c r="AP100" s="28">
        <f t="shared" si="24"/>
        <v>0</v>
      </c>
      <c r="AQ100" s="28">
        <f t="shared" si="24"/>
        <v>0</v>
      </c>
      <c r="AR100" s="28">
        <f t="shared" si="24"/>
        <v>0</v>
      </c>
      <c r="AS100" s="28">
        <f t="shared" si="24"/>
        <v>0</v>
      </c>
      <c r="AT100" s="28">
        <f t="shared" si="24"/>
        <v>0</v>
      </c>
      <c r="AU100" s="28">
        <f t="shared" si="24"/>
        <v>0</v>
      </c>
    </row>
    <row r="101" spans="2:47">
      <c r="B101" s="27" t="s">
        <v>442</v>
      </c>
      <c r="C101" s="28" t="s">
        <v>512</v>
      </c>
      <c r="D101" s="28">
        <f t="shared" ref="D101:AU101" si="25">+VLOOKUP($B101,Precios,D$85-2014,FALSE)*D63/1000000</f>
        <v>0</v>
      </c>
      <c r="E101" s="28">
        <f t="shared" si="25"/>
        <v>0</v>
      </c>
      <c r="F101" s="28">
        <f t="shared" si="25"/>
        <v>0</v>
      </c>
      <c r="G101" s="28">
        <f t="shared" si="25"/>
        <v>0</v>
      </c>
      <c r="H101" s="28">
        <f t="shared" si="25"/>
        <v>0</v>
      </c>
      <c r="I101" s="28">
        <f t="shared" si="25"/>
        <v>0</v>
      </c>
      <c r="J101" s="28">
        <f t="shared" si="25"/>
        <v>0</v>
      </c>
      <c r="K101" s="28">
        <f t="shared" si="25"/>
        <v>0</v>
      </c>
      <c r="L101" s="28">
        <f t="shared" si="25"/>
        <v>0</v>
      </c>
      <c r="M101" s="28">
        <f t="shared" si="25"/>
        <v>0</v>
      </c>
      <c r="N101" s="28">
        <f t="shared" si="25"/>
        <v>0</v>
      </c>
      <c r="O101" s="28">
        <f t="shared" si="25"/>
        <v>0</v>
      </c>
      <c r="P101" s="28">
        <f t="shared" si="25"/>
        <v>0</v>
      </c>
      <c r="Q101" s="28">
        <f t="shared" si="25"/>
        <v>0</v>
      </c>
      <c r="R101" s="28">
        <f t="shared" si="25"/>
        <v>0</v>
      </c>
      <c r="S101" s="28">
        <f t="shared" si="25"/>
        <v>0</v>
      </c>
      <c r="T101" s="28">
        <f t="shared" si="25"/>
        <v>0</v>
      </c>
      <c r="U101" s="28">
        <f t="shared" si="25"/>
        <v>0</v>
      </c>
      <c r="V101" s="28">
        <f t="shared" si="25"/>
        <v>0</v>
      </c>
      <c r="W101" s="28">
        <f t="shared" si="25"/>
        <v>0</v>
      </c>
      <c r="X101" s="28">
        <f t="shared" si="25"/>
        <v>0</v>
      </c>
      <c r="Y101" s="28">
        <f t="shared" si="25"/>
        <v>0</v>
      </c>
      <c r="Z101" s="28">
        <f t="shared" si="25"/>
        <v>0</v>
      </c>
      <c r="AA101" s="28">
        <f t="shared" si="25"/>
        <v>0</v>
      </c>
      <c r="AB101" s="28">
        <f t="shared" si="25"/>
        <v>0</v>
      </c>
      <c r="AC101" s="28">
        <f t="shared" si="25"/>
        <v>0</v>
      </c>
      <c r="AD101" s="28">
        <f t="shared" si="25"/>
        <v>0</v>
      </c>
      <c r="AE101" s="28">
        <f t="shared" si="25"/>
        <v>0</v>
      </c>
      <c r="AF101" s="28">
        <f t="shared" si="25"/>
        <v>0</v>
      </c>
      <c r="AG101" s="28">
        <f t="shared" si="25"/>
        <v>0</v>
      </c>
      <c r="AH101" s="28">
        <f t="shared" si="25"/>
        <v>0</v>
      </c>
      <c r="AI101" s="28">
        <f t="shared" si="25"/>
        <v>0</v>
      </c>
      <c r="AJ101" s="28">
        <f t="shared" si="25"/>
        <v>0</v>
      </c>
      <c r="AK101" s="28">
        <f t="shared" si="25"/>
        <v>0</v>
      </c>
      <c r="AL101" s="28">
        <f t="shared" si="25"/>
        <v>0</v>
      </c>
      <c r="AM101" s="28">
        <f t="shared" si="25"/>
        <v>0</v>
      </c>
      <c r="AN101" s="28">
        <f t="shared" si="25"/>
        <v>0</v>
      </c>
      <c r="AO101" s="28">
        <f t="shared" si="25"/>
        <v>0</v>
      </c>
      <c r="AP101" s="28">
        <f t="shared" si="25"/>
        <v>0</v>
      </c>
      <c r="AQ101" s="28">
        <f t="shared" si="25"/>
        <v>0</v>
      </c>
      <c r="AR101" s="28">
        <f t="shared" si="25"/>
        <v>0</v>
      </c>
      <c r="AS101" s="28">
        <f t="shared" si="25"/>
        <v>0</v>
      </c>
      <c r="AT101" s="28">
        <f t="shared" si="25"/>
        <v>0</v>
      </c>
      <c r="AU101" s="28">
        <f t="shared" si="25"/>
        <v>0</v>
      </c>
    </row>
    <row r="102" spans="2:47">
      <c r="B102" s="27" t="s">
        <v>443</v>
      </c>
      <c r="C102" s="28" t="s">
        <v>512</v>
      </c>
      <c r="D102" s="28">
        <f t="shared" ref="D102:AU102" si="26">+VLOOKUP($B102,Precios,D$85-2014,FALSE)*D64/1000000</f>
        <v>0</v>
      </c>
      <c r="E102" s="28">
        <f t="shared" si="26"/>
        <v>0</v>
      </c>
      <c r="F102" s="28">
        <f t="shared" si="26"/>
        <v>0</v>
      </c>
      <c r="G102" s="28">
        <f t="shared" si="26"/>
        <v>0</v>
      </c>
      <c r="H102" s="28">
        <f t="shared" si="26"/>
        <v>0</v>
      </c>
      <c r="I102" s="28">
        <f t="shared" si="26"/>
        <v>0</v>
      </c>
      <c r="J102" s="28">
        <f t="shared" si="26"/>
        <v>0</v>
      </c>
      <c r="K102" s="28">
        <f t="shared" si="26"/>
        <v>0</v>
      </c>
      <c r="L102" s="28">
        <f t="shared" si="26"/>
        <v>0</v>
      </c>
      <c r="M102" s="28">
        <f t="shared" si="26"/>
        <v>0</v>
      </c>
      <c r="N102" s="28">
        <f t="shared" si="26"/>
        <v>0</v>
      </c>
      <c r="O102" s="28">
        <f t="shared" si="26"/>
        <v>0</v>
      </c>
      <c r="P102" s="28">
        <f t="shared" si="26"/>
        <v>0</v>
      </c>
      <c r="Q102" s="28">
        <f t="shared" si="26"/>
        <v>0</v>
      </c>
      <c r="R102" s="28">
        <f t="shared" si="26"/>
        <v>0</v>
      </c>
      <c r="S102" s="28">
        <f t="shared" si="26"/>
        <v>0</v>
      </c>
      <c r="T102" s="28">
        <f t="shared" si="26"/>
        <v>0</v>
      </c>
      <c r="U102" s="28">
        <f t="shared" si="26"/>
        <v>0</v>
      </c>
      <c r="V102" s="28">
        <f t="shared" si="26"/>
        <v>0</v>
      </c>
      <c r="W102" s="28">
        <f t="shared" si="26"/>
        <v>0</v>
      </c>
      <c r="X102" s="28">
        <f t="shared" si="26"/>
        <v>0</v>
      </c>
      <c r="Y102" s="28">
        <f t="shared" si="26"/>
        <v>0</v>
      </c>
      <c r="Z102" s="28">
        <f t="shared" si="26"/>
        <v>0</v>
      </c>
      <c r="AA102" s="28">
        <f t="shared" si="26"/>
        <v>0</v>
      </c>
      <c r="AB102" s="28">
        <f t="shared" si="26"/>
        <v>0</v>
      </c>
      <c r="AC102" s="28">
        <f t="shared" si="26"/>
        <v>0</v>
      </c>
      <c r="AD102" s="28">
        <f t="shared" si="26"/>
        <v>0</v>
      </c>
      <c r="AE102" s="28">
        <f t="shared" si="26"/>
        <v>0</v>
      </c>
      <c r="AF102" s="28">
        <f t="shared" si="26"/>
        <v>0</v>
      </c>
      <c r="AG102" s="28">
        <f t="shared" si="26"/>
        <v>0</v>
      </c>
      <c r="AH102" s="28">
        <f t="shared" si="26"/>
        <v>0</v>
      </c>
      <c r="AI102" s="28">
        <f t="shared" si="26"/>
        <v>0</v>
      </c>
      <c r="AJ102" s="28">
        <f t="shared" si="26"/>
        <v>0</v>
      </c>
      <c r="AK102" s="28">
        <f t="shared" si="26"/>
        <v>0</v>
      </c>
      <c r="AL102" s="28">
        <f t="shared" si="26"/>
        <v>0</v>
      </c>
      <c r="AM102" s="28">
        <f t="shared" si="26"/>
        <v>0</v>
      </c>
      <c r="AN102" s="28">
        <f t="shared" si="26"/>
        <v>0</v>
      </c>
      <c r="AO102" s="28">
        <f t="shared" si="26"/>
        <v>0</v>
      </c>
      <c r="AP102" s="28">
        <f t="shared" si="26"/>
        <v>0</v>
      </c>
      <c r="AQ102" s="28">
        <f t="shared" si="26"/>
        <v>0</v>
      </c>
      <c r="AR102" s="28">
        <f t="shared" si="26"/>
        <v>0</v>
      </c>
      <c r="AS102" s="28">
        <f t="shared" si="26"/>
        <v>0</v>
      </c>
      <c r="AT102" s="28">
        <f t="shared" si="26"/>
        <v>0</v>
      </c>
      <c r="AU102" s="28">
        <f t="shared" si="26"/>
        <v>0</v>
      </c>
    </row>
    <row r="103" spans="2:47">
      <c r="B103" s="27" t="s">
        <v>444</v>
      </c>
      <c r="C103" s="28" t="s">
        <v>512</v>
      </c>
      <c r="D103" s="28">
        <f t="shared" ref="D103:AU103" si="27">+VLOOKUP($B103,Precios,D$85-2014,FALSE)*D65/1000000</f>
        <v>0</v>
      </c>
      <c r="E103" s="28">
        <f t="shared" si="27"/>
        <v>0</v>
      </c>
      <c r="F103" s="28">
        <f t="shared" si="27"/>
        <v>0</v>
      </c>
      <c r="G103" s="28">
        <f t="shared" si="27"/>
        <v>0</v>
      </c>
      <c r="H103" s="28">
        <f t="shared" si="27"/>
        <v>0</v>
      </c>
      <c r="I103" s="28">
        <f t="shared" si="27"/>
        <v>0</v>
      </c>
      <c r="J103" s="28">
        <f t="shared" si="27"/>
        <v>0</v>
      </c>
      <c r="K103" s="28">
        <f t="shared" si="27"/>
        <v>0</v>
      </c>
      <c r="L103" s="28">
        <f t="shared" si="27"/>
        <v>0</v>
      </c>
      <c r="M103" s="28">
        <f t="shared" si="27"/>
        <v>0</v>
      </c>
      <c r="N103" s="28">
        <f t="shared" si="27"/>
        <v>0</v>
      </c>
      <c r="O103" s="28">
        <f t="shared" si="27"/>
        <v>0</v>
      </c>
      <c r="P103" s="28">
        <f t="shared" si="27"/>
        <v>0</v>
      </c>
      <c r="Q103" s="28">
        <f t="shared" si="27"/>
        <v>0</v>
      </c>
      <c r="R103" s="28">
        <f t="shared" si="27"/>
        <v>0</v>
      </c>
      <c r="S103" s="28">
        <f t="shared" si="27"/>
        <v>0</v>
      </c>
      <c r="T103" s="28">
        <f t="shared" si="27"/>
        <v>0</v>
      </c>
      <c r="U103" s="28">
        <f t="shared" si="27"/>
        <v>0</v>
      </c>
      <c r="V103" s="28">
        <f t="shared" si="27"/>
        <v>0</v>
      </c>
      <c r="W103" s="28">
        <f t="shared" si="27"/>
        <v>0</v>
      </c>
      <c r="X103" s="28">
        <f t="shared" si="27"/>
        <v>0</v>
      </c>
      <c r="Y103" s="28">
        <f t="shared" si="27"/>
        <v>0</v>
      </c>
      <c r="Z103" s="28">
        <f t="shared" si="27"/>
        <v>0</v>
      </c>
      <c r="AA103" s="28">
        <f t="shared" si="27"/>
        <v>0</v>
      </c>
      <c r="AB103" s="28">
        <f t="shared" si="27"/>
        <v>0</v>
      </c>
      <c r="AC103" s="28">
        <f t="shared" si="27"/>
        <v>0</v>
      </c>
      <c r="AD103" s="28">
        <f t="shared" si="27"/>
        <v>0</v>
      </c>
      <c r="AE103" s="28">
        <f t="shared" si="27"/>
        <v>0</v>
      </c>
      <c r="AF103" s="28">
        <f t="shared" si="27"/>
        <v>0</v>
      </c>
      <c r="AG103" s="28">
        <f t="shared" si="27"/>
        <v>0</v>
      </c>
      <c r="AH103" s="28">
        <f t="shared" si="27"/>
        <v>0</v>
      </c>
      <c r="AI103" s="28">
        <f t="shared" si="27"/>
        <v>0</v>
      </c>
      <c r="AJ103" s="28">
        <f t="shared" si="27"/>
        <v>0</v>
      </c>
      <c r="AK103" s="28">
        <f t="shared" si="27"/>
        <v>0</v>
      </c>
      <c r="AL103" s="28">
        <f t="shared" si="27"/>
        <v>0</v>
      </c>
      <c r="AM103" s="28">
        <f t="shared" si="27"/>
        <v>0</v>
      </c>
      <c r="AN103" s="28">
        <f t="shared" si="27"/>
        <v>0</v>
      </c>
      <c r="AO103" s="28">
        <f t="shared" si="27"/>
        <v>0</v>
      </c>
      <c r="AP103" s="28">
        <f t="shared" si="27"/>
        <v>0</v>
      </c>
      <c r="AQ103" s="28">
        <f t="shared" si="27"/>
        <v>0</v>
      </c>
      <c r="AR103" s="28">
        <f t="shared" si="27"/>
        <v>0</v>
      </c>
      <c r="AS103" s="28">
        <f t="shared" si="27"/>
        <v>0</v>
      </c>
      <c r="AT103" s="28">
        <f t="shared" si="27"/>
        <v>0</v>
      </c>
      <c r="AU103" s="28">
        <f t="shared" si="27"/>
        <v>0</v>
      </c>
    </row>
    <row r="104" spans="2:47">
      <c r="B104" s="27" t="s">
        <v>445</v>
      </c>
      <c r="C104" s="28" t="s">
        <v>512</v>
      </c>
      <c r="D104" s="28">
        <f t="shared" ref="D104:AU104" si="28">+VLOOKUP($B104,Precios,D$85-2014,FALSE)*D66/1000000</f>
        <v>0</v>
      </c>
      <c r="E104" s="28">
        <f t="shared" si="28"/>
        <v>0</v>
      </c>
      <c r="F104" s="28">
        <f t="shared" si="28"/>
        <v>0</v>
      </c>
      <c r="G104" s="28">
        <f t="shared" si="28"/>
        <v>0</v>
      </c>
      <c r="H104" s="28">
        <f t="shared" si="28"/>
        <v>0</v>
      </c>
      <c r="I104" s="28">
        <f t="shared" si="28"/>
        <v>0</v>
      </c>
      <c r="J104" s="28">
        <f t="shared" si="28"/>
        <v>0</v>
      </c>
      <c r="K104" s="28">
        <f t="shared" si="28"/>
        <v>0</v>
      </c>
      <c r="L104" s="28">
        <f t="shared" si="28"/>
        <v>0</v>
      </c>
      <c r="M104" s="28">
        <f t="shared" si="28"/>
        <v>0</v>
      </c>
      <c r="N104" s="28">
        <f t="shared" si="28"/>
        <v>0</v>
      </c>
      <c r="O104" s="28">
        <f t="shared" si="28"/>
        <v>0</v>
      </c>
      <c r="P104" s="28">
        <f t="shared" si="28"/>
        <v>0</v>
      </c>
      <c r="Q104" s="28">
        <f t="shared" si="28"/>
        <v>0</v>
      </c>
      <c r="R104" s="28">
        <f t="shared" si="28"/>
        <v>0</v>
      </c>
      <c r="S104" s="28">
        <f t="shared" si="28"/>
        <v>0</v>
      </c>
      <c r="T104" s="28">
        <f t="shared" si="28"/>
        <v>0</v>
      </c>
      <c r="U104" s="28">
        <f t="shared" si="28"/>
        <v>0</v>
      </c>
      <c r="V104" s="28">
        <f t="shared" si="28"/>
        <v>0</v>
      </c>
      <c r="W104" s="28">
        <f t="shared" si="28"/>
        <v>0</v>
      </c>
      <c r="X104" s="28">
        <f t="shared" si="28"/>
        <v>0</v>
      </c>
      <c r="Y104" s="28">
        <f t="shared" si="28"/>
        <v>0</v>
      </c>
      <c r="Z104" s="28">
        <f t="shared" si="28"/>
        <v>0</v>
      </c>
      <c r="AA104" s="28">
        <f t="shared" si="28"/>
        <v>0</v>
      </c>
      <c r="AB104" s="28">
        <f t="shared" si="28"/>
        <v>0</v>
      </c>
      <c r="AC104" s="28">
        <f t="shared" si="28"/>
        <v>0</v>
      </c>
      <c r="AD104" s="28">
        <f t="shared" si="28"/>
        <v>0</v>
      </c>
      <c r="AE104" s="28">
        <f t="shared" si="28"/>
        <v>0</v>
      </c>
      <c r="AF104" s="28">
        <f t="shared" si="28"/>
        <v>0</v>
      </c>
      <c r="AG104" s="28">
        <f t="shared" si="28"/>
        <v>0</v>
      </c>
      <c r="AH104" s="28">
        <f t="shared" si="28"/>
        <v>0</v>
      </c>
      <c r="AI104" s="28">
        <f t="shared" si="28"/>
        <v>0</v>
      </c>
      <c r="AJ104" s="28">
        <f t="shared" si="28"/>
        <v>0</v>
      </c>
      <c r="AK104" s="28">
        <f t="shared" si="28"/>
        <v>0</v>
      </c>
      <c r="AL104" s="28">
        <f t="shared" si="28"/>
        <v>0</v>
      </c>
      <c r="AM104" s="28">
        <f t="shared" si="28"/>
        <v>0</v>
      </c>
      <c r="AN104" s="28">
        <f t="shared" si="28"/>
        <v>0</v>
      </c>
      <c r="AO104" s="28">
        <f t="shared" si="28"/>
        <v>0</v>
      </c>
      <c r="AP104" s="28">
        <f t="shared" si="28"/>
        <v>0</v>
      </c>
      <c r="AQ104" s="28">
        <f t="shared" si="28"/>
        <v>0</v>
      </c>
      <c r="AR104" s="28">
        <f t="shared" si="28"/>
        <v>0</v>
      </c>
      <c r="AS104" s="28">
        <f t="shared" si="28"/>
        <v>0</v>
      </c>
      <c r="AT104" s="28">
        <f t="shared" si="28"/>
        <v>0</v>
      </c>
      <c r="AU104" s="28">
        <f t="shared" si="28"/>
        <v>0</v>
      </c>
    </row>
    <row r="105" spans="2:47">
      <c r="B105" s="27" t="s">
        <v>446</v>
      </c>
      <c r="C105" s="28" t="s">
        <v>512</v>
      </c>
      <c r="D105" s="28">
        <f t="shared" ref="D105:AU105" si="29">+VLOOKUP($B105,Precios,D$85-2014,FALSE)*D67/1000000</f>
        <v>0</v>
      </c>
      <c r="E105" s="28">
        <f t="shared" si="29"/>
        <v>0</v>
      </c>
      <c r="F105" s="28">
        <f t="shared" si="29"/>
        <v>0</v>
      </c>
      <c r="G105" s="28">
        <f t="shared" si="29"/>
        <v>0</v>
      </c>
      <c r="H105" s="28">
        <f t="shared" si="29"/>
        <v>0</v>
      </c>
      <c r="I105" s="28">
        <f t="shared" si="29"/>
        <v>0</v>
      </c>
      <c r="J105" s="28">
        <f t="shared" si="29"/>
        <v>0</v>
      </c>
      <c r="K105" s="28">
        <f t="shared" si="29"/>
        <v>0</v>
      </c>
      <c r="L105" s="28">
        <f t="shared" si="29"/>
        <v>0</v>
      </c>
      <c r="M105" s="28">
        <f t="shared" si="29"/>
        <v>0</v>
      </c>
      <c r="N105" s="28">
        <f t="shared" si="29"/>
        <v>0</v>
      </c>
      <c r="O105" s="28">
        <f t="shared" si="29"/>
        <v>0</v>
      </c>
      <c r="P105" s="28">
        <f t="shared" si="29"/>
        <v>0</v>
      </c>
      <c r="Q105" s="28">
        <f t="shared" si="29"/>
        <v>0</v>
      </c>
      <c r="R105" s="28">
        <f t="shared" si="29"/>
        <v>0</v>
      </c>
      <c r="S105" s="28">
        <f t="shared" si="29"/>
        <v>0</v>
      </c>
      <c r="T105" s="28">
        <f t="shared" si="29"/>
        <v>0</v>
      </c>
      <c r="U105" s="28">
        <f t="shared" si="29"/>
        <v>0</v>
      </c>
      <c r="V105" s="28">
        <f t="shared" si="29"/>
        <v>0</v>
      </c>
      <c r="W105" s="28">
        <f t="shared" si="29"/>
        <v>0</v>
      </c>
      <c r="X105" s="28">
        <f t="shared" si="29"/>
        <v>0</v>
      </c>
      <c r="Y105" s="28">
        <f t="shared" si="29"/>
        <v>0</v>
      </c>
      <c r="Z105" s="28">
        <f t="shared" si="29"/>
        <v>0</v>
      </c>
      <c r="AA105" s="28">
        <f t="shared" si="29"/>
        <v>0</v>
      </c>
      <c r="AB105" s="28">
        <f t="shared" si="29"/>
        <v>0</v>
      </c>
      <c r="AC105" s="28">
        <f t="shared" si="29"/>
        <v>0</v>
      </c>
      <c r="AD105" s="28">
        <f t="shared" si="29"/>
        <v>0</v>
      </c>
      <c r="AE105" s="28">
        <f t="shared" si="29"/>
        <v>0</v>
      </c>
      <c r="AF105" s="28">
        <f t="shared" si="29"/>
        <v>0</v>
      </c>
      <c r="AG105" s="28">
        <f t="shared" si="29"/>
        <v>0</v>
      </c>
      <c r="AH105" s="28">
        <f t="shared" si="29"/>
        <v>0</v>
      </c>
      <c r="AI105" s="28">
        <f t="shared" si="29"/>
        <v>0</v>
      </c>
      <c r="AJ105" s="28">
        <f t="shared" si="29"/>
        <v>0</v>
      </c>
      <c r="AK105" s="28">
        <f t="shared" si="29"/>
        <v>0</v>
      </c>
      <c r="AL105" s="28">
        <f t="shared" si="29"/>
        <v>0</v>
      </c>
      <c r="AM105" s="28">
        <f t="shared" si="29"/>
        <v>0</v>
      </c>
      <c r="AN105" s="28">
        <f t="shared" si="29"/>
        <v>0</v>
      </c>
      <c r="AO105" s="28">
        <f t="shared" si="29"/>
        <v>0</v>
      </c>
      <c r="AP105" s="28">
        <f t="shared" si="29"/>
        <v>0</v>
      </c>
      <c r="AQ105" s="28">
        <f t="shared" si="29"/>
        <v>0</v>
      </c>
      <c r="AR105" s="28">
        <f t="shared" si="29"/>
        <v>0</v>
      </c>
      <c r="AS105" s="28">
        <f t="shared" si="29"/>
        <v>0</v>
      </c>
      <c r="AT105" s="28">
        <f t="shared" si="29"/>
        <v>0</v>
      </c>
      <c r="AU105" s="28">
        <f t="shared" si="29"/>
        <v>0</v>
      </c>
    </row>
    <row r="106" spans="2:47" s="48" customFormat="1">
      <c r="B106" s="27" t="s">
        <v>501</v>
      </c>
      <c r="C106" s="28" t="s">
        <v>512</v>
      </c>
      <c r="D106" s="30">
        <f>SUM(D86:D105)</f>
        <v>0</v>
      </c>
      <c r="E106" s="30">
        <f t="shared" ref="E106:AU106" si="30">SUM(E86:E105)</f>
        <v>0</v>
      </c>
      <c r="F106" s="30">
        <f t="shared" si="30"/>
        <v>0</v>
      </c>
      <c r="G106" s="30">
        <f t="shared" si="30"/>
        <v>0</v>
      </c>
      <c r="H106" s="30">
        <f t="shared" si="30"/>
        <v>0</v>
      </c>
      <c r="I106" s="30">
        <f t="shared" si="30"/>
        <v>0</v>
      </c>
      <c r="J106" s="30">
        <f t="shared" si="30"/>
        <v>0</v>
      </c>
      <c r="K106" s="30">
        <f t="shared" si="30"/>
        <v>0</v>
      </c>
      <c r="L106" s="30">
        <f t="shared" si="30"/>
        <v>0</v>
      </c>
      <c r="M106" s="30">
        <f t="shared" si="30"/>
        <v>0</v>
      </c>
      <c r="N106" s="30">
        <f t="shared" si="30"/>
        <v>0</v>
      </c>
      <c r="O106" s="30">
        <f t="shared" si="30"/>
        <v>0</v>
      </c>
      <c r="P106" s="30">
        <f t="shared" si="30"/>
        <v>0</v>
      </c>
      <c r="Q106" s="30">
        <f t="shared" si="30"/>
        <v>0</v>
      </c>
      <c r="R106" s="30">
        <f t="shared" si="30"/>
        <v>0</v>
      </c>
      <c r="S106" s="30">
        <f t="shared" si="30"/>
        <v>0</v>
      </c>
      <c r="T106" s="30">
        <f t="shared" si="30"/>
        <v>0</v>
      </c>
      <c r="U106" s="30">
        <f t="shared" si="30"/>
        <v>3.7594698205243047</v>
      </c>
      <c r="V106" s="30">
        <f t="shared" si="30"/>
        <v>20.621955065090713</v>
      </c>
      <c r="W106" s="30">
        <f t="shared" si="30"/>
        <v>29.400933774718261</v>
      </c>
      <c r="X106" s="30">
        <f t="shared" si="30"/>
        <v>29.394633625218109</v>
      </c>
      <c r="Y106" s="30">
        <f t="shared" si="30"/>
        <v>34.197717094292727</v>
      </c>
      <c r="Z106" s="30">
        <f t="shared" si="30"/>
        <v>38.220874132794783</v>
      </c>
      <c r="AA106" s="30">
        <f t="shared" si="30"/>
        <v>75.743160248701145</v>
      </c>
      <c r="AB106" s="30">
        <f t="shared" si="30"/>
        <v>93.979393143341909</v>
      </c>
      <c r="AC106" s="30">
        <f t="shared" si="30"/>
        <v>123.90980727003719</v>
      </c>
      <c r="AD106" s="30">
        <f t="shared" si="30"/>
        <v>115.92852561993114</v>
      </c>
      <c r="AE106" s="30">
        <f t="shared" si="30"/>
        <v>130.42328972457034</v>
      </c>
      <c r="AF106" s="30">
        <f t="shared" si="30"/>
        <v>150.72940436897568</v>
      </c>
      <c r="AG106" s="30">
        <f t="shared" si="30"/>
        <v>172.25051228407233</v>
      </c>
      <c r="AH106" s="30">
        <f t="shared" si="30"/>
        <v>186.10639047120191</v>
      </c>
      <c r="AI106" s="30">
        <f t="shared" si="30"/>
        <v>213.31918916265755</v>
      </c>
      <c r="AJ106" s="30">
        <f t="shared" si="30"/>
        <v>217.56243865177797</v>
      </c>
      <c r="AK106" s="30">
        <f t="shared" si="30"/>
        <v>221.69278024477106</v>
      </c>
      <c r="AL106" s="30">
        <f t="shared" si="30"/>
        <v>224.74404559898846</v>
      </c>
      <c r="AM106" s="30">
        <f t="shared" si="30"/>
        <v>228.1457492455088</v>
      </c>
      <c r="AN106" s="30">
        <f t="shared" si="30"/>
        <v>228.15308126615423</v>
      </c>
      <c r="AO106" s="30">
        <f t="shared" si="30"/>
        <v>227.90366671826425</v>
      </c>
      <c r="AP106" s="30">
        <f t="shared" si="30"/>
        <v>227.98029307012138</v>
      </c>
      <c r="AQ106" s="30">
        <f t="shared" si="30"/>
        <v>227.82620158217188</v>
      </c>
      <c r="AR106" s="30">
        <f t="shared" si="30"/>
        <v>227.70521914993785</v>
      </c>
      <c r="AS106" s="30">
        <f t="shared" si="30"/>
        <v>227.24093189244917</v>
      </c>
      <c r="AT106" s="30">
        <f t="shared" si="30"/>
        <v>227.00779719083167</v>
      </c>
      <c r="AU106" s="30">
        <f t="shared" si="30"/>
        <v>211.78672144583319</v>
      </c>
    </row>
    <row r="108" spans="2:47">
      <c r="B108" s="24" t="s">
        <v>513</v>
      </c>
      <c r="C108" s="30" t="s">
        <v>512</v>
      </c>
      <c r="D108" s="30">
        <f>+NPV(Td,G106:AK106)</f>
        <v>412.86547575382968</v>
      </c>
      <c r="E108" s="30">
        <f>+NPV(Td,K106:Q106)</f>
        <v>0</v>
      </c>
    </row>
    <row r="110" spans="2:47">
      <c r="C110" s="25" t="s">
        <v>422</v>
      </c>
      <c r="D110" s="25">
        <v>2017</v>
      </c>
      <c r="E110" s="25">
        <v>2018</v>
      </c>
      <c r="F110" s="25">
        <v>2019</v>
      </c>
      <c r="G110" s="25">
        <v>2020</v>
      </c>
      <c r="H110" s="25">
        <v>2021</v>
      </c>
      <c r="I110" s="25">
        <v>2022</v>
      </c>
      <c r="J110" s="25">
        <v>2023</v>
      </c>
      <c r="K110" s="25">
        <v>2024</v>
      </c>
      <c r="L110" s="25">
        <v>2025</v>
      </c>
      <c r="M110" s="25">
        <v>2026</v>
      </c>
      <c r="N110" s="25">
        <v>2027</v>
      </c>
      <c r="O110" s="25">
        <v>2028</v>
      </c>
      <c r="P110" s="25">
        <v>2029</v>
      </c>
      <c r="Q110" s="25">
        <v>2030</v>
      </c>
      <c r="R110" s="25">
        <v>2031</v>
      </c>
      <c r="S110" s="25">
        <v>2032</v>
      </c>
      <c r="T110" s="25">
        <v>2033</v>
      </c>
      <c r="U110" s="25">
        <v>2034</v>
      </c>
      <c r="V110" s="25">
        <v>2035</v>
      </c>
      <c r="W110" s="25">
        <v>2036</v>
      </c>
      <c r="X110" s="25">
        <v>2037</v>
      </c>
      <c r="Y110" s="25">
        <v>2038</v>
      </c>
      <c r="Z110" s="25">
        <v>2039</v>
      </c>
      <c r="AA110" s="25">
        <v>2040</v>
      </c>
      <c r="AB110" s="25">
        <v>2041</v>
      </c>
      <c r="AC110" s="25">
        <v>2042</v>
      </c>
      <c r="AD110" s="25">
        <v>2043</v>
      </c>
      <c r="AE110" s="25">
        <v>2044</v>
      </c>
      <c r="AF110" s="25">
        <v>2045</v>
      </c>
      <c r="AG110" s="25">
        <v>2046</v>
      </c>
      <c r="AH110" s="25">
        <v>2047</v>
      </c>
      <c r="AI110" s="25">
        <v>2048</v>
      </c>
      <c r="AJ110" s="25">
        <v>2049</v>
      </c>
      <c r="AK110" s="25">
        <v>2050</v>
      </c>
      <c r="AL110" s="25">
        <v>2051</v>
      </c>
      <c r="AM110" s="25">
        <v>2052</v>
      </c>
      <c r="AN110" s="25">
        <v>2053</v>
      </c>
      <c r="AO110" s="25">
        <v>2054</v>
      </c>
      <c r="AP110" s="25">
        <v>2055</v>
      </c>
      <c r="AQ110" s="25">
        <v>2056</v>
      </c>
      <c r="AR110" s="25">
        <v>2057</v>
      </c>
      <c r="AS110" s="25">
        <v>2058</v>
      </c>
      <c r="AT110" s="25">
        <v>2059</v>
      </c>
      <c r="AU110" s="25">
        <v>2060</v>
      </c>
    </row>
    <row r="111" spans="2:47">
      <c r="B111" s="27" t="s">
        <v>702</v>
      </c>
      <c r="C111" s="28" t="s">
        <v>703</v>
      </c>
      <c r="D111" s="28"/>
      <c r="E111" s="28">
        <f>CONVERT(IF(-E60+D60&lt;0,0,-E60+D60),"Tcal","MWh")</f>
        <v>0</v>
      </c>
      <c r="F111" s="28">
        <f t="shared" ref="F111:AU111" si="31">CONVERT(IF(-F60+E60&lt;0,0,-F60+E60),"Tcal","MWh")</f>
        <v>0</v>
      </c>
      <c r="G111" s="28">
        <f t="shared" si="31"/>
        <v>0</v>
      </c>
      <c r="H111" s="28">
        <f t="shared" si="31"/>
        <v>0</v>
      </c>
      <c r="I111" s="28">
        <f t="shared" si="31"/>
        <v>0</v>
      </c>
      <c r="J111" s="28">
        <f t="shared" si="31"/>
        <v>0</v>
      </c>
      <c r="K111" s="28">
        <f t="shared" si="31"/>
        <v>0</v>
      </c>
      <c r="L111" s="28">
        <f t="shared" si="31"/>
        <v>0</v>
      </c>
      <c r="M111" s="28">
        <f t="shared" si="31"/>
        <v>0</v>
      </c>
      <c r="N111" s="28">
        <f t="shared" si="31"/>
        <v>0</v>
      </c>
      <c r="O111" s="28">
        <f t="shared" si="31"/>
        <v>0</v>
      </c>
      <c r="P111" s="28">
        <f t="shared" si="31"/>
        <v>0</v>
      </c>
      <c r="Q111" s="28">
        <f t="shared" si="31"/>
        <v>0</v>
      </c>
      <c r="R111" s="28">
        <f t="shared" si="31"/>
        <v>0</v>
      </c>
      <c r="S111" s="28">
        <f t="shared" si="31"/>
        <v>0</v>
      </c>
      <c r="T111" s="28">
        <f t="shared" si="31"/>
        <v>0</v>
      </c>
      <c r="U111" s="28">
        <f t="shared" si="31"/>
        <v>30703.200000000001</v>
      </c>
      <c r="V111" s="28">
        <f t="shared" si="31"/>
        <v>29889.099999999988</v>
      </c>
      <c r="W111" s="28">
        <f t="shared" si="31"/>
        <v>29656.500000000007</v>
      </c>
      <c r="X111" s="28">
        <f t="shared" si="31"/>
        <v>28958.700000000008</v>
      </c>
      <c r="Y111" s="28">
        <f t="shared" si="31"/>
        <v>28144.600000000002</v>
      </c>
      <c r="Z111" s="28">
        <f t="shared" si="31"/>
        <v>257255.59999999998</v>
      </c>
      <c r="AA111" s="28">
        <f t="shared" si="31"/>
        <v>122463.89999999989</v>
      </c>
      <c r="AB111" s="28">
        <f t="shared" si="31"/>
        <v>112113.20000000017</v>
      </c>
      <c r="AC111" s="28">
        <f t="shared" si="31"/>
        <v>105716.69999999997</v>
      </c>
      <c r="AD111" s="28">
        <f t="shared" si="31"/>
        <v>214806.10000000006</v>
      </c>
      <c r="AE111" s="28">
        <f t="shared" si="31"/>
        <v>88039.099999999919</v>
      </c>
      <c r="AF111" s="28">
        <f t="shared" si="31"/>
        <v>88969.500000000131</v>
      </c>
      <c r="AG111" s="28">
        <f t="shared" si="31"/>
        <v>84201.199999999837</v>
      </c>
      <c r="AH111" s="28">
        <f t="shared" si="31"/>
        <v>79549.200000000114</v>
      </c>
      <c r="AI111" s="28">
        <f t="shared" si="31"/>
        <v>79316.600000000049</v>
      </c>
      <c r="AJ111" s="28">
        <f t="shared" si="31"/>
        <v>3140.0999999997885</v>
      </c>
      <c r="AK111" s="28">
        <f t="shared" si="31"/>
        <v>4884.6000000000531</v>
      </c>
      <c r="AL111" s="28">
        <f t="shared" si="31"/>
        <v>0</v>
      </c>
      <c r="AM111" s="28">
        <f t="shared" si="31"/>
        <v>1744.5</v>
      </c>
      <c r="AN111" s="28">
        <f t="shared" si="31"/>
        <v>2209.6999999998416</v>
      </c>
      <c r="AO111" s="28">
        <f t="shared" si="31"/>
        <v>0</v>
      </c>
      <c r="AP111" s="28">
        <f t="shared" si="31"/>
        <v>3140.1000000000531</v>
      </c>
      <c r="AQ111" s="28">
        <f t="shared" si="31"/>
        <v>1046.6999999998413</v>
      </c>
      <c r="AR111" s="28">
        <f t="shared" si="31"/>
        <v>0</v>
      </c>
      <c r="AS111" s="28">
        <f t="shared" si="31"/>
        <v>0</v>
      </c>
      <c r="AT111" s="28">
        <f t="shared" si="31"/>
        <v>0</v>
      </c>
      <c r="AU111" s="28">
        <f t="shared" si="31"/>
        <v>0</v>
      </c>
    </row>
    <row r="112" spans="2:47">
      <c r="B112" s="27" t="s">
        <v>684</v>
      </c>
      <c r="C112" s="28" t="s">
        <v>35</v>
      </c>
      <c r="D112" s="31">
        <v>0.7</v>
      </c>
    </row>
    <row r="113" spans="2:47">
      <c r="B113" s="27" t="s">
        <v>704</v>
      </c>
      <c r="C113" s="28" t="s">
        <v>705</v>
      </c>
      <c r="D113" s="31">
        <v>7.0000000000000007E-2</v>
      </c>
    </row>
    <row r="114" spans="2:47">
      <c r="B114" s="27" t="s">
        <v>706</v>
      </c>
      <c r="C114" s="28" t="s">
        <v>656</v>
      </c>
      <c r="D114" s="28"/>
      <c r="E114" s="28">
        <f>+ROUND(E111/(8760*$D$112)/$D$113,0)</f>
        <v>0</v>
      </c>
      <c r="F114" s="28">
        <f t="shared" ref="F114:AU114" si="32">+ROUND(F111/(8760*$D$112)/$D$113,0)</f>
        <v>0</v>
      </c>
      <c r="G114" s="28">
        <f t="shared" si="32"/>
        <v>0</v>
      </c>
      <c r="H114" s="28">
        <f t="shared" si="32"/>
        <v>0</v>
      </c>
      <c r="I114" s="28">
        <f t="shared" si="32"/>
        <v>0</v>
      </c>
      <c r="J114" s="28">
        <f t="shared" si="32"/>
        <v>0</v>
      </c>
      <c r="K114" s="28">
        <f t="shared" si="32"/>
        <v>0</v>
      </c>
      <c r="L114" s="28">
        <f t="shared" si="32"/>
        <v>0</v>
      </c>
      <c r="M114" s="28">
        <f t="shared" si="32"/>
        <v>0</v>
      </c>
      <c r="N114" s="28">
        <f t="shared" si="32"/>
        <v>0</v>
      </c>
      <c r="O114" s="28">
        <f t="shared" si="32"/>
        <v>0</v>
      </c>
      <c r="P114" s="28">
        <f t="shared" si="32"/>
        <v>0</v>
      </c>
      <c r="Q114" s="28">
        <f t="shared" si="32"/>
        <v>0</v>
      </c>
      <c r="R114" s="28">
        <f t="shared" si="32"/>
        <v>0</v>
      </c>
      <c r="S114" s="28">
        <f t="shared" si="32"/>
        <v>0</v>
      </c>
      <c r="T114" s="28">
        <f t="shared" si="32"/>
        <v>0</v>
      </c>
      <c r="U114" s="28">
        <f t="shared" si="32"/>
        <v>72</v>
      </c>
      <c r="V114" s="28">
        <f t="shared" si="32"/>
        <v>70</v>
      </c>
      <c r="W114" s="28">
        <f t="shared" si="32"/>
        <v>69</v>
      </c>
      <c r="X114" s="28">
        <f t="shared" si="32"/>
        <v>67</v>
      </c>
      <c r="Y114" s="28">
        <f t="shared" si="32"/>
        <v>66</v>
      </c>
      <c r="Z114" s="28">
        <f t="shared" si="32"/>
        <v>599</v>
      </c>
      <c r="AA114" s="28">
        <f t="shared" si="32"/>
        <v>285</v>
      </c>
      <c r="AB114" s="28">
        <f t="shared" si="32"/>
        <v>261</v>
      </c>
      <c r="AC114" s="28">
        <f t="shared" si="32"/>
        <v>246</v>
      </c>
      <c r="AD114" s="28">
        <f t="shared" si="32"/>
        <v>500</v>
      </c>
      <c r="AE114" s="28">
        <f t="shared" si="32"/>
        <v>205</v>
      </c>
      <c r="AF114" s="28">
        <f t="shared" si="32"/>
        <v>207</v>
      </c>
      <c r="AG114" s="28">
        <f t="shared" si="32"/>
        <v>196</v>
      </c>
      <c r="AH114" s="28">
        <f t="shared" si="32"/>
        <v>185</v>
      </c>
      <c r="AI114" s="28">
        <f t="shared" si="32"/>
        <v>185</v>
      </c>
      <c r="AJ114" s="28">
        <f t="shared" si="32"/>
        <v>7</v>
      </c>
      <c r="AK114" s="28">
        <f t="shared" si="32"/>
        <v>11</v>
      </c>
      <c r="AL114" s="28">
        <f t="shared" si="32"/>
        <v>0</v>
      </c>
      <c r="AM114" s="28">
        <f t="shared" si="32"/>
        <v>4</v>
      </c>
      <c r="AN114" s="28">
        <f t="shared" si="32"/>
        <v>5</v>
      </c>
      <c r="AO114" s="28">
        <f t="shared" si="32"/>
        <v>0</v>
      </c>
      <c r="AP114" s="28">
        <f t="shared" si="32"/>
        <v>7</v>
      </c>
      <c r="AQ114" s="28">
        <f t="shared" si="32"/>
        <v>2</v>
      </c>
      <c r="AR114" s="28">
        <f t="shared" si="32"/>
        <v>0</v>
      </c>
      <c r="AS114" s="28">
        <f t="shared" si="32"/>
        <v>0</v>
      </c>
      <c r="AT114" s="28">
        <f t="shared" si="32"/>
        <v>0</v>
      </c>
      <c r="AU114" s="28">
        <f t="shared" si="32"/>
        <v>0</v>
      </c>
    </row>
    <row r="115" spans="2:47">
      <c r="B115" s="27" t="s">
        <v>490</v>
      </c>
      <c r="C115" s="28" t="s">
        <v>491</v>
      </c>
      <c r="D115" s="28">
        <v>10</v>
      </c>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row>
    <row r="116" spans="2:47">
      <c r="B116" s="27" t="s">
        <v>707</v>
      </c>
      <c r="C116" s="28" t="s">
        <v>537</v>
      </c>
      <c r="D116" s="111">
        <v>263000</v>
      </c>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row>
    <row r="118" spans="2:47" s="26" customFormat="1" ht="12.95">
      <c r="B118" s="24" t="s">
        <v>475</v>
      </c>
      <c r="C118" s="25" t="s">
        <v>422</v>
      </c>
      <c r="D118" s="25">
        <v>2017</v>
      </c>
      <c r="E118" s="25">
        <v>2018</v>
      </c>
      <c r="F118" s="25">
        <v>2019</v>
      </c>
      <c r="G118" s="25">
        <v>2020</v>
      </c>
      <c r="H118" s="25">
        <v>2021</v>
      </c>
      <c r="I118" s="25">
        <v>2022</v>
      </c>
      <c r="J118" s="25">
        <v>2023</v>
      </c>
      <c r="K118" s="25">
        <v>2024</v>
      </c>
      <c r="L118" s="25">
        <v>2025</v>
      </c>
      <c r="M118" s="25">
        <v>2026</v>
      </c>
      <c r="N118" s="25">
        <v>2027</v>
      </c>
      <c r="O118" s="25">
        <v>2028</v>
      </c>
      <c r="P118" s="25">
        <v>2029</v>
      </c>
      <c r="Q118" s="25">
        <v>2030</v>
      </c>
      <c r="R118" s="25">
        <v>2031</v>
      </c>
      <c r="S118" s="25">
        <v>2032</v>
      </c>
      <c r="T118" s="25">
        <v>2033</v>
      </c>
      <c r="U118" s="25">
        <v>2034</v>
      </c>
      <c r="V118" s="25">
        <v>2035</v>
      </c>
      <c r="W118" s="25">
        <v>2036</v>
      </c>
      <c r="X118" s="25">
        <v>2037</v>
      </c>
      <c r="Y118" s="25">
        <v>2038</v>
      </c>
      <c r="Z118" s="25">
        <v>2039</v>
      </c>
      <c r="AA118" s="25">
        <v>2040</v>
      </c>
      <c r="AB118" s="25">
        <v>2041</v>
      </c>
      <c r="AC118" s="25">
        <v>2042</v>
      </c>
      <c r="AD118" s="25">
        <v>2043</v>
      </c>
      <c r="AE118" s="25">
        <v>2044</v>
      </c>
      <c r="AF118" s="25">
        <v>2045</v>
      </c>
      <c r="AG118" s="25">
        <v>2046</v>
      </c>
      <c r="AH118" s="25">
        <v>2047</v>
      </c>
      <c r="AI118" s="25">
        <v>2048</v>
      </c>
      <c r="AJ118" s="25">
        <v>2049</v>
      </c>
      <c r="AK118" s="25">
        <v>2050</v>
      </c>
      <c r="AL118" s="25">
        <v>2051</v>
      </c>
      <c r="AM118" s="25">
        <v>2052</v>
      </c>
      <c r="AN118" s="25">
        <v>2053</v>
      </c>
      <c r="AO118" s="25">
        <v>2054</v>
      </c>
      <c r="AP118" s="25">
        <v>2055</v>
      </c>
      <c r="AQ118" s="25">
        <v>2056</v>
      </c>
      <c r="AR118" s="25">
        <v>2057</v>
      </c>
      <c r="AS118" s="25">
        <v>2058</v>
      </c>
      <c r="AT118" s="25">
        <v>2059</v>
      </c>
      <c r="AU118" s="25">
        <v>2060</v>
      </c>
    </row>
    <row r="119" spans="2:47">
      <c r="B119" s="27" t="s">
        <v>501</v>
      </c>
      <c r="C119" s="28" t="s">
        <v>526</v>
      </c>
      <c r="D119" s="52">
        <f>+D171*$D$116/1000000</f>
        <v>0</v>
      </c>
      <c r="E119" s="52">
        <f t="shared" ref="E119:AU119" si="33">+E171*$D$116/1000000</f>
        <v>0</v>
      </c>
      <c r="F119" s="52">
        <f t="shared" si="33"/>
        <v>0</v>
      </c>
      <c r="G119" s="52">
        <f t="shared" si="33"/>
        <v>0</v>
      </c>
      <c r="H119" s="52">
        <f t="shared" si="33"/>
        <v>0</v>
      </c>
      <c r="I119" s="52">
        <f t="shared" si="33"/>
        <v>0</v>
      </c>
      <c r="J119" s="52">
        <f t="shared" si="33"/>
        <v>0</v>
      </c>
      <c r="K119" s="52">
        <f t="shared" si="33"/>
        <v>0</v>
      </c>
      <c r="L119" s="52">
        <f t="shared" si="33"/>
        <v>0</v>
      </c>
      <c r="M119" s="52">
        <f t="shared" si="33"/>
        <v>0</v>
      </c>
      <c r="N119" s="52">
        <f t="shared" si="33"/>
        <v>0</v>
      </c>
      <c r="O119" s="52">
        <f t="shared" si="33"/>
        <v>0</v>
      </c>
      <c r="P119" s="52">
        <f t="shared" si="33"/>
        <v>0</v>
      </c>
      <c r="Q119" s="52">
        <f t="shared" si="33"/>
        <v>0</v>
      </c>
      <c r="R119" s="52">
        <f t="shared" si="33"/>
        <v>0</v>
      </c>
      <c r="S119" s="52">
        <f t="shared" si="33"/>
        <v>0</v>
      </c>
      <c r="T119" s="52">
        <f t="shared" si="33"/>
        <v>0</v>
      </c>
      <c r="U119" s="52">
        <f t="shared" si="33"/>
        <v>18.936</v>
      </c>
      <c r="V119" s="52">
        <f t="shared" si="33"/>
        <v>18.41</v>
      </c>
      <c r="W119" s="52">
        <f t="shared" si="33"/>
        <v>18.146999999999998</v>
      </c>
      <c r="X119" s="52">
        <f t="shared" si="33"/>
        <v>17.620999999999999</v>
      </c>
      <c r="Y119" s="52">
        <f t="shared" si="33"/>
        <v>17.358000000000001</v>
      </c>
      <c r="Z119" s="52">
        <f t="shared" si="33"/>
        <v>157.53700000000001</v>
      </c>
      <c r="AA119" s="52">
        <f t="shared" si="33"/>
        <v>74.954999999999998</v>
      </c>
      <c r="AB119" s="52">
        <f t="shared" si="33"/>
        <v>68.643000000000001</v>
      </c>
      <c r="AC119" s="52">
        <f t="shared" si="33"/>
        <v>64.697999999999993</v>
      </c>
      <c r="AD119" s="52">
        <f t="shared" si="33"/>
        <v>131.5</v>
      </c>
      <c r="AE119" s="52">
        <f t="shared" si="33"/>
        <v>72.850999999999999</v>
      </c>
      <c r="AF119" s="52">
        <f t="shared" si="33"/>
        <v>72.850999999999999</v>
      </c>
      <c r="AG119" s="52">
        <f t="shared" si="33"/>
        <v>69.694999999999993</v>
      </c>
      <c r="AH119" s="52">
        <f t="shared" si="33"/>
        <v>66.275999999999996</v>
      </c>
      <c r="AI119" s="52">
        <f t="shared" si="33"/>
        <v>66.013000000000005</v>
      </c>
      <c r="AJ119" s="52">
        <f t="shared" si="33"/>
        <v>159.37799999999999</v>
      </c>
      <c r="AK119" s="52">
        <f t="shared" si="33"/>
        <v>77.847999999999999</v>
      </c>
      <c r="AL119" s="52">
        <f t="shared" si="33"/>
        <v>68.643000000000001</v>
      </c>
      <c r="AM119" s="52">
        <f t="shared" si="33"/>
        <v>65.75</v>
      </c>
      <c r="AN119" s="52">
        <f t="shared" si="33"/>
        <v>132.815</v>
      </c>
      <c r="AO119" s="52">
        <f t="shared" si="33"/>
        <v>72.850999999999999</v>
      </c>
      <c r="AP119" s="52">
        <f t="shared" si="33"/>
        <v>74.691999999999993</v>
      </c>
      <c r="AQ119" s="52">
        <f t="shared" si="33"/>
        <v>70.221000000000004</v>
      </c>
      <c r="AR119" s="52">
        <f t="shared" si="33"/>
        <v>66.275999999999996</v>
      </c>
      <c r="AS119" s="52">
        <f t="shared" si="33"/>
        <v>66.013000000000005</v>
      </c>
      <c r="AT119" s="52">
        <f t="shared" si="33"/>
        <v>159.37799999999999</v>
      </c>
      <c r="AU119" s="52">
        <f t="shared" si="33"/>
        <v>77.847999999999999</v>
      </c>
    </row>
    <row r="120" spans="2:47" s="26" customFormat="1" ht="12.95"/>
    <row r="121" spans="2:47" s="26" customFormat="1" ht="12.95">
      <c r="B121" s="24" t="s">
        <v>607</v>
      </c>
      <c r="C121" s="30" t="s">
        <v>512</v>
      </c>
      <c r="D121" s="30">
        <f>+NPV(Td,G119:AK119)</f>
        <v>286.55641796324238</v>
      </c>
      <c r="E121" s="30">
        <f>+NPV(Td,K119:Q119)</f>
        <v>0</v>
      </c>
    </row>
    <row r="123" spans="2:47" ht="15.95" thickBot="1"/>
    <row r="124" spans="2:47" ht="15.95" thickBot="1">
      <c r="B124" s="214" t="s">
        <v>528</v>
      </c>
      <c r="C124" s="215"/>
      <c r="D124" s="215"/>
      <c r="E124" s="215"/>
      <c r="F124" s="216"/>
    </row>
    <row r="126" spans="2:47">
      <c r="B126" s="27" t="s">
        <v>687</v>
      </c>
      <c r="C126" s="25" t="s">
        <v>663</v>
      </c>
      <c r="D126" s="25">
        <v>2017</v>
      </c>
      <c r="E126" s="25">
        <v>2018</v>
      </c>
      <c r="F126" s="25">
        <v>2019</v>
      </c>
      <c r="G126" s="25">
        <v>2020</v>
      </c>
      <c r="H126" s="25">
        <v>2021</v>
      </c>
      <c r="I126" s="25">
        <v>2022</v>
      </c>
      <c r="J126" s="25">
        <v>2023</v>
      </c>
      <c r="K126" s="25">
        <v>2024</v>
      </c>
      <c r="L126" s="25">
        <v>2025</v>
      </c>
      <c r="M126" s="25">
        <v>2026</v>
      </c>
      <c r="N126" s="25">
        <v>2027</v>
      </c>
      <c r="O126" s="25">
        <v>2028</v>
      </c>
      <c r="P126" s="25">
        <v>2029</v>
      </c>
      <c r="Q126" s="25">
        <v>2030</v>
      </c>
      <c r="R126" s="25">
        <v>2031</v>
      </c>
      <c r="S126" s="25">
        <v>2032</v>
      </c>
      <c r="T126" s="25">
        <v>2033</v>
      </c>
      <c r="U126" s="25">
        <v>2034</v>
      </c>
      <c r="V126" s="25">
        <v>2035</v>
      </c>
      <c r="W126" s="25">
        <v>2036</v>
      </c>
      <c r="X126" s="25">
        <v>2037</v>
      </c>
      <c r="Y126" s="25">
        <v>2038</v>
      </c>
      <c r="Z126" s="25">
        <v>2039</v>
      </c>
      <c r="AA126" s="25">
        <v>2040</v>
      </c>
      <c r="AB126" s="25">
        <v>2041</v>
      </c>
      <c r="AC126" s="25">
        <v>2042</v>
      </c>
      <c r="AD126" s="25">
        <v>2043</v>
      </c>
      <c r="AE126" s="25">
        <v>2044</v>
      </c>
      <c r="AF126" s="25">
        <v>2045</v>
      </c>
      <c r="AG126" s="25">
        <v>2046</v>
      </c>
      <c r="AH126" s="25">
        <v>2047</v>
      </c>
      <c r="AI126" s="25">
        <v>2048</v>
      </c>
      <c r="AJ126" s="25">
        <v>2049</v>
      </c>
      <c r="AK126" s="25">
        <v>2050</v>
      </c>
      <c r="AL126" s="25">
        <v>2051</v>
      </c>
      <c r="AM126" s="25">
        <v>2052</v>
      </c>
      <c r="AN126" s="25">
        <v>2053</v>
      </c>
      <c r="AO126" s="25">
        <v>2054</v>
      </c>
      <c r="AP126" s="25">
        <v>2055</v>
      </c>
      <c r="AQ126" s="25">
        <v>2056</v>
      </c>
      <c r="AR126" s="25">
        <v>2057</v>
      </c>
      <c r="AS126" s="25">
        <v>2058</v>
      </c>
      <c r="AT126" s="25">
        <v>2059</v>
      </c>
      <c r="AU126" s="25">
        <v>2060</v>
      </c>
    </row>
    <row r="127" spans="2:47">
      <c r="B127" s="25">
        <v>2017</v>
      </c>
      <c r="C127" s="28" cm="1">
        <f t="array" ref="C127:C170">+TRANSPOSE(D114:AU114)</f>
        <v>0</v>
      </c>
      <c r="D127" s="28">
        <f>+IF(D$126&lt;$B127,0,IF(MOD(D$126-$B127,$D$115)=0,1,0))*$C127</f>
        <v>0</v>
      </c>
      <c r="E127" s="28">
        <f t="shared" ref="E127:AU133" si="34">+IF(E$126&lt;$B127,0,IF(MOD(E$126-$B127,$D$115)=0,1,0))*$C127</f>
        <v>0</v>
      </c>
      <c r="F127" s="28">
        <f t="shared" si="34"/>
        <v>0</v>
      </c>
      <c r="G127" s="28">
        <f t="shared" si="34"/>
        <v>0</v>
      </c>
      <c r="H127" s="28">
        <f t="shared" si="34"/>
        <v>0</v>
      </c>
      <c r="I127" s="28">
        <f t="shared" si="34"/>
        <v>0</v>
      </c>
      <c r="J127" s="28">
        <f t="shared" si="34"/>
        <v>0</v>
      </c>
      <c r="K127" s="28">
        <f t="shared" si="34"/>
        <v>0</v>
      </c>
      <c r="L127" s="28">
        <f t="shared" si="34"/>
        <v>0</v>
      </c>
      <c r="M127" s="28">
        <f t="shared" si="34"/>
        <v>0</v>
      </c>
      <c r="N127" s="28">
        <f t="shared" si="34"/>
        <v>0</v>
      </c>
      <c r="O127" s="28">
        <f t="shared" si="34"/>
        <v>0</v>
      </c>
      <c r="P127" s="28">
        <f t="shared" si="34"/>
        <v>0</v>
      </c>
      <c r="Q127" s="28">
        <f t="shared" si="34"/>
        <v>0</v>
      </c>
      <c r="R127" s="28">
        <f t="shared" si="34"/>
        <v>0</v>
      </c>
      <c r="S127" s="28">
        <f t="shared" si="34"/>
        <v>0</v>
      </c>
      <c r="T127" s="28">
        <f t="shared" si="34"/>
        <v>0</v>
      </c>
      <c r="U127" s="28">
        <f t="shared" si="34"/>
        <v>0</v>
      </c>
      <c r="V127" s="28">
        <f t="shared" si="34"/>
        <v>0</v>
      </c>
      <c r="W127" s="28">
        <f t="shared" si="34"/>
        <v>0</v>
      </c>
      <c r="X127" s="28">
        <f t="shared" si="34"/>
        <v>0</v>
      </c>
      <c r="Y127" s="28">
        <f t="shared" si="34"/>
        <v>0</v>
      </c>
      <c r="Z127" s="28">
        <f t="shared" si="34"/>
        <v>0</v>
      </c>
      <c r="AA127" s="28">
        <f t="shared" si="34"/>
        <v>0</v>
      </c>
      <c r="AB127" s="28">
        <f t="shared" si="34"/>
        <v>0</v>
      </c>
      <c r="AC127" s="28">
        <f t="shared" si="34"/>
        <v>0</v>
      </c>
      <c r="AD127" s="28">
        <f t="shared" si="34"/>
        <v>0</v>
      </c>
      <c r="AE127" s="28">
        <f t="shared" si="34"/>
        <v>0</v>
      </c>
      <c r="AF127" s="28">
        <f t="shared" si="34"/>
        <v>0</v>
      </c>
      <c r="AG127" s="28">
        <f t="shared" si="34"/>
        <v>0</v>
      </c>
      <c r="AH127" s="28">
        <f t="shared" si="34"/>
        <v>0</v>
      </c>
      <c r="AI127" s="28">
        <f t="shared" si="34"/>
        <v>0</v>
      </c>
      <c r="AJ127" s="28">
        <f t="shared" si="34"/>
        <v>0</v>
      </c>
      <c r="AK127" s="28">
        <f t="shared" si="34"/>
        <v>0</v>
      </c>
      <c r="AL127" s="28">
        <f t="shared" si="34"/>
        <v>0</v>
      </c>
      <c r="AM127" s="28">
        <f t="shared" si="34"/>
        <v>0</v>
      </c>
      <c r="AN127" s="28">
        <f t="shared" si="34"/>
        <v>0</v>
      </c>
      <c r="AO127" s="28">
        <f t="shared" si="34"/>
        <v>0</v>
      </c>
      <c r="AP127" s="28">
        <f t="shared" si="34"/>
        <v>0</v>
      </c>
      <c r="AQ127" s="28">
        <f t="shared" si="34"/>
        <v>0</v>
      </c>
      <c r="AR127" s="28">
        <f t="shared" si="34"/>
        <v>0</v>
      </c>
      <c r="AS127" s="28">
        <f t="shared" si="34"/>
        <v>0</v>
      </c>
      <c r="AT127" s="28">
        <f t="shared" si="34"/>
        <v>0</v>
      </c>
      <c r="AU127" s="28">
        <f t="shared" si="34"/>
        <v>0</v>
      </c>
    </row>
    <row r="128" spans="2:47">
      <c r="B128" s="25">
        <v>2018</v>
      </c>
      <c r="C128" s="28">
        <v>0</v>
      </c>
      <c r="D128" s="28">
        <f t="shared" ref="D128:S170" si="35">+IF(D$126&lt;$B128,0,IF(MOD(D$126-$B128,$D$115)=0,1,0))*$C128</f>
        <v>0</v>
      </c>
      <c r="E128" s="28">
        <f t="shared" si="35"/>
        <v>0</v>
      </c>
      <c r="F128" s="28">
        <f t="shared" si="35"/>
        <v>0</v>
      </c>
      <c r="G128" s="28">
        <f t="shared" si="35"/>
        <v>0</v>
      </c>
      <c r="H128" s="28">
        <f t="shared" si="35"/>
        <v>0</v>
      </c>
      <c r="I128" s="28">
        <f t="shared" si="35"/>
        <v>0</v>
      </c>
      <c r="J128" s="28">
        <f t="shared" si="35"/>
        <v>0</v>
      </c>
      <c r="K128" s="28">
        <f t="shared" si="35"/>
        <v>0</v>
      </c>
      <c r="L128" s="28">
        <f t="shared" si="35"/>
        <v>0</v>
      </c>
      <c r="M128" s="28">
        <f t="shared" si="35"/>
        <v>0</v>
      </c>
      <c r="N128" s="28">
        <f t="shared" si="35"/>
        <v>0</v>
      </c>
      <c r="O128" s="28">
        <f t="shared" si="35"/>
        <v>0</v>
      </c>
      <c r="P128" s="28">
        <f t="shared" si="35"/>
        <v>0</v>
      </c>
      <c r="Q128" s="28">
        <f t="shared" si="35"/>
        <v>0</v>
      </c>
      <c r="R128" s="28">
        <f t="shared" si="35"/>
        <v>0</v>
      </c>
      <c r="S128" s="28">
        <f t="shared" si="35"/>
        <v>0</v>
      </c>
      <c r="T128" s="28">
        <f t="shared" si="34"/>
        <v>0</v>
      </c>
      <c r="U128" s="28">
        <f t="shared" si="34"/>
        <v>0</v>
      </c>
      <c r="V128" s="28">
        <f t="shared" si="34"/>
        <v>0</v>
      </c>
      <c r="W128" s="28">
        <f t="shared" si="34"/>
        <v>0</v>
      </c>
      <c r="X128" s="28">
        <f t="shared" si="34"/>
        <v>0</v>
      </c>
      <c r="Y128" s="28">
        <f t="shared" si="34"/>
        <v>0</v>
      </c>
      <c r="Z128" s="28">
        <f t="shared" si="34"/>
        <v>0</v>
      </c>
      <c r="AA128" s="28">
        <f t="shared" si="34"/>
        <v>0</v>
      </c>
      <c r="AB128" s="28">
        <f t="shared" si="34"/>
        <v>0</v>
      </c>
      <c r="AC128" s="28">
        <f t="shared" si="34"/>
        <v>0</v>
      </c>
      <c r="AD128" s="28">
        <f t="shared" si="34"/>
        <v>0</v>
      </c>
      <c r="AE128" s="28">
        <f t="shared" si="34"/>
        <v>0</v>
      </c>
      <c r="AF128" s="28">
        <f t="shared" si="34"/>
        <v>0</v>
      </c>
      <c r="AG128" s="28">
        <f t="shared" si="34"/>
        <v>0</v>
      </c>
      <c r="AH128" s="28">
        <f t="shared" si="34"/>
        <v>0</v>
      </c>
      <c r="AI128" s="28">
        <f t="shared" si="34"/>
        <v>0</v>
      </c>
      <c r="AJ128" s="28">
        <f t="shared" si="34"/>
        <v>0</v>
      </c>
      <c r="AK128" s="28">
        <f t="shared" si="34"/>
        <v>0</v>
      </c>
      <c r="AL128" s="28">
        <f t="shared" si="34"/>
        <v>0</v>
      </c>
      <c r="AM128" s="28">
        <f t="shared" si="34"/>
        <v>0</v>
      </c>
      <c r="AN128" s="28">
        <f t="shared" si="34"/>
        <v>0</v>
      </c>
      <c r="AO128" s="28">
        <f t="shared" si="34"/>
        <v>0</v>
      </c>
      <c r="AP128" s="28">
        <f t="shared" si="34"/>
        <v>0</v>
      </c>
      <c r="AQ128" s="28">
        <f t="shared" si="34"/>
        <v>0</v>
      </c>
      <c r="AR128" s="28">
        <f t="shared" si="34"/>
        <v>0</v>
      </c>
      <c r="AS128" s="28">
        <f t="shared" si="34"/>
        <v>0</v>
      </c>
      <c r="AT128" s="28">
        <f t="shared" si="34"/>
        <v>0</v>
      </c>
      <c r="AU128" s="28">
        <f t="shared" si="34"/>
        <v>0</v>
      </c>
    </row>
    <row r="129" spans="2:47">
      <c r="B129" s="25">
        <v>2019</v>
      </c>
      <c r="C129" s="28">
        <v>0</v>
      </c>
      <c r="D129" s="28">
        <f t="shared" si="35"/>
        <v>0</v>
      </c>
      <c r="E129" s="28">
        <f t="shared" si="34"/>
        <v>0</v>
      </c>
      <c r="F129" s="28">
        <f t="shared" si="34"/>
        <v>0</v>
      </c>
      <c r="G129" s="28">
        <f t="shared" si="34"/>
        <v>0</v>
      </c>
      <c r="H129" s="28">
        <f t="shared" si="34"/>
        <v>0</v>
      </c>
      <c r="I129" s="28">
        <f t="shared" si="34"/>
        <v>0</v>
      </c>
      <c r="J129" s="28">
        <f t="shared" si="34"/>
        <v>0</v>
      </c>
      <c r="K129" s="28">
        <f t="shared" si="34"/>
        <v>0</v>
      </c>
      <c r="L129" s="28">
        <f t="shared" si="34"/>
        <v>0</v>
      </c>
      <c r="M129" s="28">
        <f t="shared" si="34"/>
        <v>0</v>
      </c>
      <c r="N129" s="28">
        <f t="shared" si="34"/>
        <v>0</v>
      </c>
      <c r="O129" s="28">
        <f t="shared" si="34"/>
        <v>0</v>
      </c>
      <c r="P129" s="28">
        <f t="shared" si="34"/>
        <v>0</v>
      </c>
      <c r="Q129" s="28">
        <f t="shared" si="34"/>
        <v>0</v>
      </c>
      <c r="R129" s="28">
        <f t="shared" si="34"/>
        <v>0</v>
      </c>
      <c r="S129" s="28">
        <f t="shared" si="34"/>
        <v>0</v>
      </c>
      <c r="T129" s="28">
        <f t="shared" si="34"/>
        <v>0</v>
      </c>
      <c r="U129" s="28">
        <f t="shared" si="34"/>
        <v>0</v>
      </c>
      <c r="V129" s="28">
        <f t="shared" si="34"/>
        <v>0</v>
      </c>
      <c r="W129" s="28">
        <f t="shared" si="34"/>
        <v>0</v>
      </c>
      <c r="X129" s="28">
        <f t="shared" si="34"/>
        <v>0</v>
      </c>
      <c r="Y129" s="28">
        <f t="shared" si="34"/>
        <v>0</v>
      </c>
      <c r="Z129" s="28">
        <f t="shared" si="34"/>
        <v>0</v>
      </c>
      <c r="AA129" s="28">
        <f t="shared" si="34"/>
        <v>0</v>
      </c>
      <c r="AB129" s="28">
        <f t="shared" si="34"/>
        <v>0</v>
      </c>
      <c r="AC129" s="28">
        <f t="shared" si="34"/>
        <v>0</v>
      </c>
      <c r="AD129" s="28">
        <f t="shared" si="34"/>
        <v>0</v>
      </c>
      <c r="AE129" s="28">
        <f t="shared" si="34"/>
        <v>0</v>
      </c>
      <c r="AF129" s="28">
        <f t="shared" si="34"/>
        <v>0</v>
      </c>
      <c r="AG129" s="28">
        <f t="shared" si="34"/>
        <v>0</v>
      </c>
      <c r="AH129" s="28">
        <f t="shared" si="34"/>
        <v>0</v>
      </c>
      <c r="AI129" s="28">
        <f t="shared" si="34"/>
        <v>0</v>
      </c>
      <c r="AJ129" s="28">
        <f t="shared" si="34"/>
        <v>0</v>
      </c>
      <c r="AK129" s="28">
        <f t="shared" si="34"/>
        <v>0</v>
      </c>
      <c r="AL129" s="28">
        <f t="shared" si="34"/>
        <v>0</v>
      </c>
      <c r="AM129" s="28">
        <f t="shared" si="34"/>
        <v>0</v>
      </c>
      <c r="AN129" s="28">
        <f t="shared" si="34"/>
        <v>0</v>
      </c>
      <c r="AO129" s="28">
        <f t="shared" si="34"/>
        <v>0</v>
      </c>
      <c r="AP129" s="28">
        <f t="shared" si="34"/>
        <v>0</v>
      </c>
      <c r="AQ129" s="28">
        <f t="shared" si="34"/>
        <v>0</v>
      </c>
      <c r="AR129" s="28">
        <f t="shared" si="34"/>
        <v>0</v>
      </c>
      <c r="AS129" s="28">
        <f t="shared" si="34"/>
        <v>0</v>
      </c>
      <c r="AT129" s="28">
        <f t="shared" si="34"/>
        <v>0</v>
      </c>
      <c r="AU129" s="28">
        <f t="shared" si="34"/>
        <v>0</v>
      </c>
    </row>
    <row r="130" spans="2:47">
      <c r="B130" s="25">
        <v>2020</v>
      </c>
      <c r="C130" s="28">
        <v>0</v>
      </c>
      <c r="D130" s="28">
        <f t="shared" si="35"/>
        <v>0</v>
      </c>
      <c r="E130" s="28">
        <f t="shared" si="34"/>
        <v>0</v>
      </c>
      <c r="F130" s="28">
        <f t="shared" si="34"/>
        <v>0</v>
      </c>
      <c r="G130" s="28">
        <f t="shared" si="34"/>
        <v>0</v>
      </c>
      <c r="H130" s="28">
        <f t="shared" si="34"/>
        <v>0</v>
      </c>
      <c r="I130" s="28">
        <f t="shared" si="34"/>
        <v>0</v>
      </c>
      <c r="J130" s="28">
        <f t="shared" si="34"/>
        <v>0</v>
      </c>
      <c r="K130" s="28">
        <f t="shared" si="34"/>
        <v>0</v>
      </c>
      <c r="L130" s="28">
        <f t="shared" si="34"/>
        <v>0</v>
      </c>
      <c r="M130" s="28">
        <f t="shared" si="34"/>
        <v>0</v>
      </c>
      <c r="N130" s="28">
        <f t="shared" si="34"/>
        <v>0</v>
      </c>
      <c r="O130" s="28">
        <f t="shared" si="34"/>
        <v>0</v>
      </c>
      <c r="P130" s="28">
        <f t="shared" si="34"/>
        <v>0</v>
      </c>
      <c r="Q130" s="28">
        <f t="shared" si="34"/>
        <v>0</v>
      </c>
      <c r="R130" s="28">
        <f t="shared" si="34"/>
        <v>0</v>
      </c>
      <c r="S130" s="28">
        <f t="shared" si="34"/>
        <v>0</v>
      </c>
      <c r="T130" s="28">
        <f t="shared" si="34"/>
        <v>0</v>
      </c>
      <c r="U130" s="28">
        <f t="shared" si="34"/>
        <v>0</v>
      </c>
      <c r="V130" s="28">
        <f t="shared" si="34"/>
        <v>0</v>
      </c>
      <c r="W130" s="28">
        <f t="shared" si="34"/>
        <v>0</v>
      </c>
      <c r="X130" s="28">
        <f t="shared" si="34"/>
        <v>0</v>
      </c>
      <c r="Y130" s="28">
        <f t="shared" si="34"/>
        <v>0</v>
      </c>
      <c r="Z130" s="28">
        <f t="shared" si="34"/>
        <v>0</v>
      </c>
      <c r="AA130" s="28">
        <f t="shared" si="34"/>
        <v>0</v>
      </c>
      <c r="AB130" s="28">
        <f t="shared" si="34"/>
        <v>0</v>
      </c>
      <c r="AC130" s="28">
        <f t="shared" si="34"/>
        <v>0</v>
      </c>
      <c r="AD130" s="28">
        <f t="shared" si="34"/>
        <v>0</v>
      </c>
      <c r="AE130" s="28">
        <f t="shared" si="34"/>
        <v>0</v>
      </c>
      <c r="AF130" s="28">
        <f t="shared" si="34"/>
        <v>0</v>
      </c>
      <c r="AG130" s="28">
        <f t="shared" si="34"/>
        <v>0</v>
      </c>
      <c r="AH130" s="28">
        <f t="shared" si="34"/>
        <v>0</v>
      </c>
      <c r="AI130" s="28">
        <f t="shared" si="34"/>
        <v>0</v>
      </c>
      <c r="AJ130" s="28">
        <f t="shared" si="34"/>
        <v>0</v>
      </c>
      <c r="AK130" s="28">
        <f t="shared" si="34"/>
        <v>0</v>
      </c>
      <c r="AL130" s="28">
        <f t="shared" si="34"/>
        <v>0</v>
      </c>
      <c r="AM130" s="28">
        <f t="shared" si="34"/>
        <v>0</v>
      </c>
      <c r="AN130" s="28">
        <f t="shared" si="34"/>
        <v>0</v>
      </c>
      <c r="AO130" s="28">
        <f t="shared" si="34"/>
        <v>0</v>
      </c>
      <c r="AP130" s="28">
        <f t="shared" si="34"/>
        <v>0</v>
      </c>
      <c r="AQ130" s="28">
        <f t="shared" si="34"/>
        <v>0</v>
      </c>
      <c r="AR130" s="28">
        <f t="shared" si="34"/>
        <v>0</v>
      </c>
      <c r="AS130" s="28">
        <f t="shared" si="34"/>
        <v>0</v>
      </c>
      <c r="AT130" s="28">
        <f t="shared" si="34"/>
        <v>0</v>
      </c>
      <c r="AU130" s="28">
        <f t="shared" si="34"/>
        <v>0</v>
      </c>
    </row>
    <row r="131" spans="2:47">
      <c r="B131" s="25">
        <v>2021</v>
      </c>
      <c r="C131" s="28">
        <v>0</v>
      </c>
      <c r="D131" s="28">
        <f t="shared" si="35"/>
        <v>0</v>
      </c>
      <c r="E131" s="28">
        <f t="shared" si="34"/>
        <v>0</v>
      </c>
      <c r="F131" s="28">
        <f t="shared" si="34"/>
        <v>0</v>
      </c>
      <c r="G131" s="28">
        <f t="shared" si="34"/>
        <v>0</v>
      </c>
      <c r="H131" s="28">
        <f t="shared" si="34"/>
        <v>0</v>
      </c>
      <c r="I131" s="28">
        <f t="shared" si="34"/>
        <v>0</v>
      </c>
      <c r="J131" s="28">
        <f t="shared" si="34"/>
        <v>0</v>
      </c>
      <c r="K131" s="28">
        <f t="shared" si="34"/>
        <v>0</v>
      </c>
      <c r="L131" s="28">
        <f t="shared" si="34"/>
        <v>0</v>
      </c>
      <c r="M131" s="28">
        <f t="shared" si="34"/>
        <v>0</v>
      </c>
      <c r="N131" s="28">
        <f t="shared" si="34"/>
        <v>0</v>
      </c>
      <c r="O131" s="28">
        <f t="shared" si="34"/>
        <v>0</v>
      </c>
      <c r="P131" s="28">
        <f t="shared" si="34"/>
        <v>0</v>
      </c>
      <c r="Q131" s="28">
        <f t="shared" si="34"/>
        <v>0</v>
      </c>
      <c r="R131" s="28">
        <f t="shared" si="34"/>
        <v>0</v>
      </c>
      <c r="S131" s="28">
        <f t="shared" si="34"/>
        <v>0</v>
      </c>
      <c r="T131" s="28">
        <f t="shared" si="34"/>
        <v>0</v>
      </c>
      <c r="U131" s="28">
        <f t="shared" si="34"/>
        <v>0</v>
      </c>
      <c r="V131" s="28">
        <f t="shared" si="34"/>
        <v>0</v>
      </c>
      <c r="W131" s="28">
        <f t="shared" si="34"/>
        <v>0</v>
      </c>
      <c r="X131" s="28">
        <f t="shared" si="34"/>
        <v>0</v>
      </c>
      <c r="Y131" s="28">
        <f t="shared" si="34"/>
        <v>0</v>
      </c>
      <c r="Z131" s="28">
        <f t="shared" si="34"/>
        <v>0</v>
      </c>
      <c r="AA131" s="28">
        <f t="shared" si="34"/>
        <v>0</v>
      </c>
      <c r="AB131" s="28">
        <f t="shared" si="34"/>
        <v>0</v>
      </c>
      <c r="AC131" s="28">
        <f t="shared" si="34"/>
        <v>0</v>
      </c>
      <c r="AD131" s="28">
        <f t="shared" si="34"/>
        <v>0</v>
      </c>
      <c r="AE131" s="28">
        <f t="shared" si="34"/>
        <v>0</v>
      </c>
      <c r="AF131" s="28">
        <f t="shared" si="34"/>
        <v>0</v>
      </c>
      <c r="AG131" s="28">
        <f t="shared" si="34"/>
        <v>0</v>
      </c>
      <c r="AH131" s="28">
        <f t="shared" si="34"/>
        <v>0</v>
      </c>
      <c r="AI131" s="28">
        <f t="shared" si="34"/>
        <v>0</v>
      </c>
      <c r="AJ131" s="28">
        <f t="shared" si="34"/>
        <v>0</v>
      </c>
      <c r="AK131" s="28">
        <f t="shared" si="34"/>
        <v>0</v>
      </c>
      <c r="AL131" s="28">
        <f t="shared" si="34"/>
        <v>0</v>
      </c>
      <c r="AM131" s="28">
        <f t="shared" si="34"/>
        <v>0</v>
      </c>
      <c r="AN131" s="28">
        <f t="shared" si="34"/>
        <v>0</v>
      </c>
      <c r="AO131" s="28">
        <f t="shared" si="34"/>
        <v>0</v>
      </c>
      <c r="AP131" s="28">
        <f t="shared" si="34"/>
        <v>0</v>
      </c>
      <c r="AQ131" s="28">
        <f t="shared" si="34"/>
        <v>0</v>
      </c>
      <c r="AR131" s="28">
        <f t="shared" si="34"/>
        <v>0</v>
      </c>
      <c r="AS131" s="28">
        <f t="shared" si="34"/>
        <v>0</v>
      </c>
      <c r="AT131" s="28">
        <f t="shared" si="34"/>
        <v>0</v>
      </c>
      <c r="AU131" s="28">
        <f t="shared" si="34"/>
        <v>0</v>
      </c>
    </row>
    <row r="132" spans="2:47">
      <c r="B132" s="25">
        <v>2022</v>
      </c>
      <c r="C132" s="28">
        <v>0</v>
      </c>
      <c r="D132" s="28">
        <f t="shared" si="35"/>
        <v>0</v>
      </c>
      <c r="E132" s="28">
        <f t="shared" si="34"/>
        <v>0</v>
      </c>
      <c r="F132" s="28">
        <f t="shared" si="34"/>
        <v>0</v>
      </c>
      <c r="G132" s="28">
        <f t="shared" si="34"/>
        <v>0</v>
      </c>
      <c r="H132" s="28">
        <f t="shared" si="34"/>
        <v>0</v>
      </c>
      <c r="I132" s="28">
        <f t="shared" si="34"/>
        <v>0</v>
      </c>
      <c r="J132" s="28">
        <f t="shared" si="34"/>
        <v>0</v>
      </c>
      <c r="K132" s="28">
        <f t="shared" si="34"/>
        <v>0</v>
      </c>
      <c r="L132" s="28">
        <f t="shared" si="34"/>
        <v>0</v>
      </c>
      <c r="M132" s="28">
        <f t="shared" si="34"/>
        <v>0</v>
      </c>
      <c r="N132" s="28">
        <f t="shared" si="34"/>
        <v>0</v>
      </c>
      <c r="O132" s="28">
        <f t="shared" si="34"/>
        <v>0</v>
      </c>
      <c r="P132" s="28">
        <f t="shared" si="34"/>
        <v>0</v>
      </c>
      <c r="Q132" s="28">
        <f t="shared" si="34"/>
        <v>0</v>
      </c>
      <c r="R132" s="28">
        <f t="shared" si="34"/>
        <v>0</v>
      </c>
      <c r="S132" s="28">
        <f t="shared" si="34"/>
        <v>0</v>
      </c>
      <c r="T132" s="28">
        <f t="shared" si="34"/>
        <v>0</v>
      </c>
      <c r="U132" s="28">
        <f t="shared" si="34"/>
        <v>0</v>
      </c>
      <c r="V132" s="28">
        <f t="shared" si="34"/>
        <v>0</v>
      </c>
      <c r="W132" s="28">
        <f t="shared" si="34"/>
        <v>0</v>
      </c>
      <c r="X132" s="28">
        <f t="shared" si="34"/>
        <v>0</v>
      </c>
      <c r="Y132" s="28">
        <f t="shared" si="34"/>
        <v>0</v>
      </c>
      <c r="Z132" s="28">
        <f t="shared" si="34"/>
        <v>0</v>
      </c>
      <c r="AA132" s="28">
        <f t="shared" si="34"/>
        <v>0</v>
      </c>
      <c r="AB132" s="28">
        <f t="shared" si="34"/>
        <v>0</v>
      </c>
      <c r="AC132" s="28">
        <f t="shared" si="34"/>
        <v>0</v>
      </c>
      <c r="AD132" s="28">
        <f t="shared" si="34"/>
        <v>0</v>
      </c>
      <c r="AE132" s="28">
        <f t="shared" si="34"/>
        <v>0</v>
      </c>
      <c r="AF132" s="28">
        <f t="shared" si="34"/>
        <v>0</v>
      </c>
      <c r="AG132" s="28">
        <f t="shared" si="34"/>
        <v>0</v>
      </c>
      <c r="AH132" s="28">
        <f t="shared" si="34"/>
        <v>0</v>
      </c>
      <c r="AI132" s="28">
        <f t="shared" si="34"/>
        <v>0</v>
      </c>
      <c r="AJ132" s="28">
        <f t="shared" si="34"/>
        <v>0</v>
      </c>
      <c r="AK132" s="28">
        <f t="shared" si="34"/>
        <v>0</v>
      </c>
      <c r="AL132" s="28">
        <f t="shared" si="34"/>
        <v>0</v>
      </c>
      <c r="AM132" s="28">
        <f t="shared" si="34"/>
        <v>0</v>
      </c>
      <c r="AN132" s="28">
        <f t="shared" si="34"/>
        <v>0</v>
      </c>
      <c r="AO132" s="28">
        <f t="shared" si="34"/>
        <v>0</v>
      </c>
      <c r="AP132" s="28">
        <f t="shared" si="34"/>
        <v>0</v>
      </c>
      <c r="AQ132" s="28">
        <f t="shared" si="34"/>
        <v>0</v>
      </c>
      <c r="AR132" s="28">
        <f t="shared" si="34"/>
        <v>0</v>
      </c>
      <c r="AS132" s="28">
        <f t="shared" si="34"/>
        <v>0</v>
      </c>
      <c r="AT132" s="28">
        <f t="shared" si="34"/>
        <v>0</v>
      </c>
      <c r="AU132" s="28">
        <f t="shared" si="34"/>
        <v>0</v>
      </c>
    </row>
    <row r="133" spans="2:47">
      <c r="B133" s="25">
        <v>2023</v>
      </c>
      <c r="C133" s="28">
        <v>0</v>
      </c>
      <c r="D133" s="28">
        <f t="shared" si="35"/>
        <v>0</v>
      </c>
      <c r="E133" s="28">
        <f t="shared" si="34"/>
        <v>0</v>
      </c>
      <c r="F133" s="28">
        <f t="shared" si="34"/>
        <v>0</v>
      </c>
      <c r="G133" s="28">
        <f t="shared" si="34"/>
        <v>0</v>
      </c>
      <c r="H133" s="28">
        <f t="shared" si="34"/>
        <v>0</v>
      </c>
      <c r="I133" s="28">
        <f t="shared" si="34"/>
        <v>0</v>
      </c>
      <c r="J133" s="28">
        <f t="shared" si="34"/>
        <v>0</v>
      </c>
      <c r="K133" s="28">
        <f t="shared" si="34"/>
        <v>0</v>
      </c>
      <c r="L133" s="28">
        <f t="shared" si="34"/>
        <v>0</v>
      </c>
      <c r="M133" s="28">
        <f t="shared" si="34"/>
        <v>0</v>
      </c>
      <c r="N133" s="28">
        <f t="shared" si="34"/>
        <v>0</v>
      </c>
      <c r="O133" s="28">
        <f t="shared" si="34"/>
        <v>0</v>
      </c>
      <c r="P133" s="28">
        <f t="shared" si="34"/>
        <v>0</v>
      </c>
      <c r="Q133" s="28">
        <f t="shared" ref="E133:AU139" si="36">+IF(Q$126&lt;$B133,0,IF(MOD(Q$126-$B133,$D$115)=0,1,0))*$C133</f>
        <v>0</v>
      </c>
      <c r="R133" s="28">
        <f t="shared" si="36"/>
        <v>0</v>
      </c>
      <c r="S133" s="28">
        <f t="shared" si="36"/>
        <v>0</v>
      </c>
      <c r="T133" s="28">
        <f t="shared" si="36"/>
        <v>0</v>
      </c>
      <c r="U133" s="28">
        <f t="shared" si="36"/>
        <v>0</v>
      </c>
      <c r="V133" s="28">
        <f t="shared" si="36"/>
        <v>0</v>
      </c>
      <c r="W133" s="28">
        <f t="shared" si="36"/>
        <v>0</v>
      </c>
      <c r="X133" s="28">
        <f t="shared" si="36"/>
        <v>0</v>
      </c>
      <c r="Y133" s="28">
        <f t="shared" si="36"/>
        <v>0</v>
      </c>
      <c r="Z133" s="28">
        <f t="shared" si="36"/>
        <v>0</v>
      </c>
      <c r="AA133" s="28">
        <f t="shared" si="36"/>
        <v>0</v>
      </c>
      <c r="AB133" s="28">
        <f t="shared" si="36"/>
        <v>0</v>
      </c>
      <c r="AC133" s="28">
        <f t="shared" si="36"/>
        <v>0</v>
      </c>
      <c r="AD133" s="28">
        <f t="shared" si="36"/>
        <v>0</v>
      </c>
      <c r="AE133" s="28">
        <f t="shared" si="36"/>
        <v>0</v>
      </c>
      <c r="AF133" s="28">
        <f t="shared" si="36"/>
        <v>0</v>
      </c>
      <c r="AG133" s="28">
        <f t="shared" si="36"/>
        <v>0</v>
      </c>
      <c r="AH133" s="28">
        <f t="shared" si="36"/>
        <v>0</v>
      </c>
      <c r="AI133" s="28">
        <f t="shared" si="36"/>
        <v>0</v>
      </c>
      <c r="AJ133" s="28">
        <f t="shared" si="36"/>
        <v>0</v>
      </c>
      <c r="AK133" s="28">
        <f t="shared" si="36"/>
        <v>0</v>
      </c>
      <c r="AL133" s="28">
        <f t="shared" si="36"/>
        <v>0</v>
      </c>
      <c r="AM133" s="28">
        <f t="shared" si="36"/>
        <v>0</v>
      </c>
      <c r="AN133" s="28">
        <f t="shared" si="36"/>
        <v>0</v>
      </c>
      <c r="AO133" s="28">
        <f t="shared" si="36"/>
        <v>0</v>
      </c>
      <c r="AP133" s="28">
        <f t="shared" si="36"/>
        <v>0</v>
      </c>
      <c r="AQ133" s="28">
        <f t="shared" si="36"/>
        <v>0</v>
      </c>
      <c r="AR133" s="28">
        <f t="shared" si="36"/>
        <v>0</v>
      </c>
      <c r="AS133" s="28">
        <f t="shared" si="36"/>
        <v>0</v>
      </c>
      <c r="AT133" s="28">
        <f t="shared" si="36"/>
        <v>0</v>
      </c>
      <c r="AU133" s="28">
        <f t="shared" si="36"/>
        <v>0</v>
      </c>
    </row>
    <row r="134" spans="2:47">
      <c r="B134" s="25">
        <v>2024</v>
      </c>
      <c r="C134" s="28">
        <v>0</v>
      </c>
      <c r="D134" s="28">
        <f t="shared" si="35"/>
        <v>0</v>
      </c>
      <c r="E134" s="28">
        <f t="shared" si="36"/>
        <v>0</v>
      </c>
      <c r="F134" s="28">
        <f t="shared" si="36"/>
        <v>0</v>
      </c>
      <c r="G134" s="28">
        <f t="shared" si="36"/>
        <v>0</v>
      </c>
      <c r="H134" s="28">
        <f t="shared" si="36"/>
        <v>0</v>
      </c>
      <c r="I134" s="28">
        <f t="shared" si="36"/>
        <v>0</v>
      </c>
      <c r="J134" s="28">
        <f t="shared" si="36"/>
        <v>0</v>
      </c>
      <c r="K134" s="28">
        <f t="shared" si="36"/>
        <v>0</v>
      </c>
      <c r="L134" s="28">
        <f t="shared" si="36"/>
        <v>0</v>
      </c>
      <c r="M134" s="28">
        <f t="shared" si="36"/>
        <v>0</v>
      </c>
      <c r="N134" s="28">
        <f t="shared" si="36"/>
        <v>0</v>
      </c>
      <c r="O134" s="28">
        <f t="shared" si="36"/>
        <v>0</v>
      </c>
      <c r="P134" s="28">
        <f t="shared" si="36"/>
        <v>0</v>
      </c>
      <c r="Q134" s="28">
        <f t="shared" si="36"/>
        <v>0</v>
      </c>
      <c r="R134" s="28">
        <f t="shared" si="36"/>
        <v>0</v>
      </c>
      <c r="S134" s="28">
        <f t="shared" si="36"/>
        <v>0</v>
      </c>
      <c r="T134" s="28">
        <f t="shared" si="36"/>
        <v>0</v>
      </c>
      <c r="U134" s="28">
        <f t="shared" si="36"/>
        <v>0</v>
      </c>
      <c r="V134" s="28">
        <f t="shared" si="36"/>
        <v>0</v>
      </c>
      <c r="W134" s="28">
        <f t="shared" si="36"/>
        <v>0</v>
      </c>
      <c r="X134" s="28">
        <f t="shared" si="36"/>
        <v>0</v>
      </c>
      <c r="Y134" s="28">
        <f t="shared" si="36"/>
        <v>0</v>
      </c>
      <c r="Z134" s="28">
        <f t="shared" si="36"/>
        <v>0</v>
      </c>
      <c r="AA134" s="28">
        <f t="shared" si="36"/>
        <v>0</v>
      </c>
      <c r="AB134" s="28">
        <f t="shared" si="36"/>
        <v>0</v>
      </c>
      <c r="AC134" s="28">
        <f t="shared" si="36"/>
        <v>0</v>
      </c>
      <c r="AD134" s="28">
        <f t="shared" si="36"/>
        <v>0</v>
      </c>
      <c r="AE134" s="28">
        <f t="shared" si="36"/>
        <v>0</v>
      </c>
      <c r="AF134" s="28">
        <f t="shared" si="36"/>
        <v>0</v>
      </c>
      <c r="AG134" s="28">
        <f t="shared" si="36"/>
        <v>0</v>
      </c>
      <c r="AH134" s="28">
        <f t="shared" si="36"/>
        <v>0</v>
      </c>
      <c r="AI134" s="28">
        <f t="shared" si="36"/>
        <v>0</v>
      </c>
      <c r="AJ134" s="28">
        <f t="shared" si="36"/>
        <v>0</v>
      </c>
      <c r="AK134" s="28">
        <f t="shared" si="36"/>
        <v>0</v>
      </c>
      <c r="AL134" s="28">
        <f t="shared" si="36"/>
        <v>0</v>
      </c>
      <c r="AM134" s="28">
        <f t="shared" si="36"/>
        <v>0</v>
      </c>
      <c r="AN134" s="28">
        <f t="shared" si="36"/>
        <v>0</v>
      </c>
      <c r="AO134" s="28">
        <f t="shared" si="36"/>
        <v>0</v>
      </c>
      <c r="AP134" s="28">
        <f t="shared" si="36"/>
        <v>0</v>
      </c>
      <c r="AQ134" s="28">
        <f t="shared" si="36"/>
        <v>0</v>
      </c>
      <c r="AR134" s="28">
        <f t="shared" si="36"/>
        <v>0</v>
      </c>
      <c r="AS134" s="28">
        <f t="shared" si="36"/>
        <v>0</v>
      </c>
      <c r="AT134" s="28">
        <f t="shared" si="36"/>
        <v>0</v>
      </c>
      <c r="AU134" s="28">
        <f t="shared" si="36"/>
        <v>0</v>
      </c>
    </row>
    <row r="135" spans="2:47">
      <c r="B135" s="25">
        <v>2025</v>
      </c>
      <c r="C135" s="28">
        <v>0</v>
      </c>
      <c r="D135" s="28">
        <f t="shared" si="35"/>
        <v>0</v>
      </c>
      <c r="E135" s="28">
        <f t="shared" si="36"/>
        <v>0</v>
      </c>
      <c r="F135" s="28">
        <f t="shared" si="36"/>
        <v>0</v>
      </c>
      <c r="G135" s="28">
        <f t="shared" si="36"/>
        <v>0</v>
      </c>
      <c r="H135" s="28">
        <f t="shared" si="36"/>
        <v>0</v>
      </c>
      <c r="I135" s="28">
        <f t="shared" si="36"/>
        <v>0</v>
      </c>
      <c r="J135" s="28">
        <f t="shared" si="36"/>
        <v>0</v>
      </c>
      <c r="K135" s="28">
        <f t="shared" si="36"/>
        <v>0</v>
      </c>
      <c r="L135" s="28">
        <f t="shared" si="36"/>
        <v>0</v>
      </c>
      <c r="M135" s="28">
        <f t="shared" si="36"/>
        <v>0</v>
      </c>
      <c r="N135" s="28">
        <f t="shared" si="36"/>
        <v>0</v>
      </c>
      <c r="O135" s="28">
        <f t="shared" si="36"/>
        <v>0</v>
      </c>
      <c r="P135" s="28">
        <f t="shared" si="36"/>
        <v>0</v>
      </c>
      <c r="Q135" s="28">
        <f t="shared" si="36"/>
        <v>0</v>
      </c>
      <c r="R135" s="28">
        <f t="shared" si="36"/>
        <v>0</v>
      </c>
      <c r="S135" s="28">
        <f t="shared" si="36"/>
        <v>0</v>
      </c>
      <c r="T135" s="28">
        <f t="shared" si="36"/>
        <v>0</v>
      </c>
      <c r="U135" s="28">
        <f t="shared" si="36"/>
        <v>0</v>
      </c>
      <c r="V135" s="28">
        <f t="shared" si="36"/>
        <v>0</v>
      </c>
      <c r="W135" s="28">
        <f t="shared" si="36"/>
        <v>0</v>
      </c>
      <c r="X135" s="28">
        <f t="shared" si="36"/>
        <v>0</v>
      </c>
      <c r="Y135" s="28">
        <f t="shared" si="36"/>
        <v>0</v>
      </c>
      <c r="Z135" s="28">
        <f t="shared" si="36"/>
        <v>0</v>
      </c>
      <c r="AA135" s="28">
        <f t="shared" si="36"/>
        <v>0</v>
      </c>
      <c r="AB135" s="28">
        <f t="shared" si="36"/>
        <v>0</v>
      </c>
      <c r="AC135" s="28">
        <f t="shared" si="36"/>
        <v>0</v>
      </c>
      <c r="AD135" s="28">
        <f t="shared" si="36"/>
        <v>0</v>
      </c>
      <c r="AE135" s="28">
        <f t="shared" si="36"/>
        <v>0</v>
      </c>
      <c r="AF135" s="28">
        <f t="shared" si="36"/>
        <v>0</v>
      </c>
      <c r="AG135" s="28">
        <f t="shared" si="36"/>
        <v>0</v>
      </c>
      <c r="AH135" s="28">
        <f t="shared" si="36"/>
        <v>0</v>
      </c>
      <c r="AI135" s="28">
        <f t="shared" si="36"/>
        <v>0</v>
      </c>
      <c r="AJ135" s="28">
        <f t="shared" si="36"/>
        <v>0</v>
      </c>
      <c r="AK135" s="28">
        <f t="shared" si="36"/>
        <v>0</v>
      </c>
      <c r="AL135" s="28">
        <f t="shared" si="36"/>
        <v>0</v>
      </c>
      <c r="AM135" s="28">
        <f t="shared" si="36"/>
        <v>0</v>
      </c>
      <c r="AN135" s="28">
        <f t="shared" si="36"/>
        <v>0</v>
      </c>
      <c r="AO135" s="28">
        <f t="shared" si="36"/>
        <v>0</v>
      </c>
      <c r="AP135" s="28">
        <f t="shared" si="36"/>
        <v>0</v>
      </c>
      <c r="AQ135" s="28">
        <f t="shared" si="36"/>
        <v>0</v>
      </c>
      <c r="AR135" s="28">
        <f t="shared" si="36"/>
        <v>0</v>
      </c>
      <c r="AS135" s="28">
        <f t="shared" si="36"/>
        <v>0</v>
      </c>
      <c r="AT135" s="28">
        <f t="shared" si="36"/>
        <v>0</v>
      </c>
      <c r="AU135" s="28">
        <f t="shared" si="36"/>
        <v>0</v>
      </c>
    </row>
    <row r="136" spans="2:47">
      <c r="B136" s="25">
        <v>2026</v>
      </c>
      <c r="C136" s="28">
        <v>0</v>
      </c>
      <c r="D136" s="28">
        <f t="shared" si="35"/>
        <v>0</v>
      </c>
      <c r="E136" s="28">
        <f t="shared" si="36"/>
        <v>0</v>
      </c>
      <c r="F136" s="28">
        <f t="shared" si="36"/>
        <v>0</v>
      </c>
      <c r="G136" s="28">
        <f t="shared" si="36"/>
        <v>0</v>
      </c>
      <c r="H136" s="28">
        <f t="shared" si="36"/>
        <v>0</v>
      </c>
      <c r="I136" s="28">
        <f t="shared" si="36"/>
        <v>0</v>
      </c>
      <c r="J136" s="28">
        <f t="shared" si="36"/>
        <v>0</v>
      </c>
      <c r="K136" s="28">
        <f t="shared" si="36"/>
        <v>0</v>
      </c>
      <c r="L136" s="28">
        <f t="shared" si="36"/>
        <v>0</v>
      </c>
      <c r="M136" s="28">
        <f t="shared" si="36"/>
        <v>0</v>
      </c>
      <c r="N136" s="28">
        <f t="shared" si="36"/>
        <v>0</v>
      </c>
      <c r="O136" s="28">
        <f t="shared" si="36"/>
        <v>0</v>
      </c>
      <c r="P136" s="28">
        <f t="shared" si="36"/>
        <v>0</v>
      </c>
      <c r="Q136" s="28">
        <f t="shared" si="36"/>
        <v>0</v>
      </c>
      <c r="R136" s="28">
        <f t="shared" si="36"/>
        <v>0</v>
      </c>
      <c r="S136" s="28">
        <f t="shared" si="36"/>
        <v>0</v>
      </c>
      <c r="T136" s="28">
        <f t="shared" si="36"/>
        <v>0</v>
      </c>
      <c r="U136" s="28">
        <f t="shared" si="36"/>
        <v>0</v>
      </c>
      <c r="V136" s="28">
        <f t="shared" si="36"/>
        <v>0</v>
      </c>
      <c r="W136" s="28">
        <f t="shared" si="36"/>
        <v>0</v>
      </c>
      <c r="X136" s="28">
        <f t="shared" si="36"/>
        <v>0</v>
      </c>
      <c r="Y136" s="28">
        <f t="shared" si="36"/>
        <v>0</v>
      </c>
      <c r="Z136" s="28">
        <f t="shared" si="36"/>
        <v>0</v>
      </c>
      <c r="AA136" s="28">
        <f t="shared" si="36"/>
        <v>0</v>
      </c>
      <c r="AB136" s="28">
        <f t="shared" si="36"/>
        <v>0</v>
      </c>
      <c r="AC136" s="28">
        <f t="shared" si="36"/>
        <v>0</v>
      </c>
      <c r="AD136" s="28">
        <f t="shared" si="36"/>
        <v>0</v>
      </c>
      <c r="AE136" s="28">
        <f t="shared" si="36"/>
        <v>0</v>
      </c>
      <c r="AF136" s="28">
        <f t="shared" si="36"/>
        <v>0</v>
      </c>
      <c r="AG136" s="28">
        <f t="shared" si="36"/>
        <v>0</v>
      </c>
      <c r="AH136" s="28">
        <f t="shared" si="36"/>
        <v>0</v>
      </c>
      <c r="AI136" s="28">
        <f t="shared" si="36"/>
        <v>0</v>
      </c>
      <c r="AJ136" s="28">
        <f t="shared" si="36"/>
        <v>0</v>
      </c>
      <c r="AK136" s="28">
        <f t="shared" si="36"/>
        <v>0</v>
      </c>
      <c r="AL136" s="28">
        <f t="shared" si="36"/>
        <v>0</v>
      </c>
      <c r="AM136" s="28">
        <f t="shared" si="36"/>
        <v>0</v>
      </c>
      <c r="AN136" s="28">
        <f t="shared" si="36"/>
        <v>0</v>
      </c>
      <c r="AO136" s="28">
        <f t="shared" si="36"/>
        <v>0</v>
      </c>
      <c r="AP136" s="28">
        <f t="shared" si="36"/>
        <v>0</v>
      </c>
      <c r="AQ136" s="28">
        <f t="shared" si="36"/>
        <v>0</v>
      </c>
      <c r="AR136" s="28">
        <f t="shared" si="36"/>
        <v>0</v>
      </c>
      <c r="AS136" s="28">
        <f t="shared" si="36"/>
        <v>0</v>
      </c>
      <c r="AT136" s="28">
        <f t="shared" si="36"/>
        <v>0</v>
      </c>
      <c r="AU136" s="28">
        <f t="shared" si="36"/>
        <v>0</v>
      </c>
    </row>
    <row r="137" spans="2:47">
      <c r="B137" s="25">
        <v>2027</v>
      </c>
      <c r="C137" s="28">
        <v>0</v>
      </c>
      <c r="D137" s="28">
        <f t="shared" si="35"/>
        <v>0</v>
      </c>
      <c r="E137" s="28">
        <f t="shared" si="36"/>
        <v>0</v>
      </c>
      <c r="F137" s="28">
        <f t="shared" si="36"/>
        <v>0</v>
      </c>
      <c r="G137" s="28">
        <f t="shared" si="36"/>
        <v>0</v>
      </c>
      <c r="H137" s="28">
        <f t="shared" si="36"/>
        <v>0</v>
      </c>
      <c r="I137" s="28">
        <f t="shared" si="36"/>
        <v>0</v>
      </c>
      <c r="J137" s="28">
        <f t="shared" si="36"/>
        <v>0</v>
      </c>
      <c r="K137" s="28">
        <f t="shared" si="36"/>
        <v>0</v>
      </c>
      <c r="L137" s="28">
        <f t="shared" si="36"/>
        <v>0</v>
      </c>
      <c r="M137" s="28">
        <f t="shared" si="36"/>
        <v>0</v>
      </c>
      <c r="N137" s="28">
        <f t="shared" si="36"/>
        <v>0</v>
      </c>
      <c r="O137" s="28">
        <f t="shared" si="36"/>
        <v>0</v>
      </c>
      <c r="P137" s="28">
        <f t="shared" si="36"/>
        <v>0</v>
      </c>
      <c r="Q137" s="28">
        <f t="shared" si="36"/>
        <v>0</v>
      </c>
      <c r="R137" s="28">
        <f t="shared" si="36"/>
        <v>0</v>
      </c>
      <c r="S137" s="28">
        <f t="shared" si="36"/>
        <v>0</v>
      </c>
      <c r="T137" s="28">
        <f t="shared" si="36"/>
        <v>0</v>
      </c>
      <c r="U137" s="28">
        <f t="shared" si="36"/>
        <v>0</v>
      </c>
      <c r="V137" s="28">
        <f t="shared" si="36"/>
        <v>0</v>
      </c>
      <c r="W137" s="28">
        <f t="shared" si="36"/>
        <v>0</v>
      </c>
      <c r="X137" s="28">
        <f t="shared" si="36"/>
        <v>0</v>
      </c>
      <c r="Y137" s="28">
        <f t="shared" si="36"/>
        <v>0</v>
      </c>
      <c r="Z137" s="28">
        <f t="shared" si="36"/>
        <v>0</v>
      </c>
      <c r="AA137" s="28">
        <f t="shared" si="36"/>
        <v>0</v>
      </c>
      <c r="AB137" s="28">
        <f t="shared" si="36"/>
        <v>0</v>
      </c>
      <c r="AC137" s="28">
        <f t="shared" si="36"/>
        <v>0</v>
      </c>
      <c r="AD137" s="28">
        <f t="shared" si="36"/>
        <v>0</v>
      </c>
      <c r="AE137" s="28">
        <f t="shared" si="36"/>
        <v>0</v>
      </c>
      <c r="AF137" s="28">
        <f t="shared" si="36"/>
        <v>0</v>
      </c>
      <c r="AG137" s="28">
        <f t="shared" si="36"/>
        <v>0</v>
      </c>
      <c r="AH137" s="28">
        <f t="shared" si="36"/>
        <v>0</v>
      </c>
      <c r="AI137" s="28">
        <f t="shared" si="36"/>
        <v>0</v>
      </c>
      <c r="AJ137" s="28">
        <f t="shared" si="36"/>
        <v>0</v>
      </c>
      <c r="AK137" s="28">
        <f t="shared" si="36"/>
        <v>0</v>
      </c>
      <c r="AL137" s="28">
        <f t="shared" si="36"/>
        <v>0</v>
      </c>
      <c r="AM137" s="28">
        <f t="shared" si="36"/>
        <v>0</v>
      </c>
      <c r="AN137" s="28">
        <f t="shared" si="36"/>
        <v>0</v>
      </c>
      <c r="AO137" s="28">
        <f t="shared" si="36"/>
        <v>0</v>
      </c>
      <c r="AP137" s="28">
        <f t="shared" si="36"/>
        <v>0</v>
      </c>
      <c r="AQ137" s="28">
        <f t="shared" si="36"/>
        <v>0</v>
      </c>
      <c r="AR137" s="28">
        <f t="shared" si="36"/>
        <v>0</v>
      </c>
      <c r="AS137" s="28">
        <f t="shared" si="36"/>
        <v>0</v>
      </c>
      <c r="AT137" s="28">
        <f t="shared" si="36"/>
        <v>0</v>
      </c>
      <c r="AU137" s="28">
        <f t="shared" si="36"/>
        <v>0</v>
      </c>
    </row>
    <row r="138" spans="2:47">
      <c r="B138" s="25">
        <v>2028</v>
      </c>
      <c r="C138" s="28">
        <v>0</v>
      </c>
      <c r="D138" s="28">
        <f t="shared" si="35"/>
        <v>0</v>
      </c>
      <c r="E138" s="28">
        <f t="shared" si="36"/>
        <v>0</v>
      </c>
      <c r="F138" s="28">
        <f t="shared" si="36"/>
        <v>0</v>
      </c>
      <c r="G138" s="28">
        <f t="shared" si="36"/>
        <v>0</v>
      </c>
      <c r="H138" s="28">
        <f t="shared" si="36"/>
        <v>0</v>
      </c>
      <c r="I138" s="28">
        <f t="shared" si="36"/>
        <v>0</v>
      </c>
      <c r="J138" s="28">
        <f t="shared" si="36"/>
        <v>0</v>
      </c>
      <c r="K138" s="28">
        <f t="shared" si="36"/>
        <v>0</v>
      </c>
      <c r="L138" s="28">
        <f t="shared" si="36"/>
        <v>0</v>
      </c>
      <c r="M138" s="28">
        <f t="shared" si="36"/>
        <v>0</v>
      </c>
      <c r="N138" s="28">
        <f t="shared" si="36"/>
        <v>0</v>
      </c>
      <c r="O138" s="28">
        <f t="shared" si="36"/>
        <v>0</v>
      </c>
      <c r="P138" s="28">
        <f t="shared" si="36"/>
        <v>0</v>
      </c>
      <c r="Q138" s="28">
        <f t="shared" si="36"/>
        <v>0</v>
      </c>
      <c r="R138" s="28">
        <f t="shared" si="36"/>
        <v>0</v>
      </c>
      <c r="S138" s="28">
        <f t="shared" si="36"/>
        <v>0</v>
      </c>
      <c r="T138" s="28">
        <f t="shared" si="36"/>
        <v>0</v>
      </c>
      <c r="U138" s="28">
        <f t="shared" si="36"/>
        <v>0</v>
      </c>
      <c r="V138" s="28">
        <f t="shared" si="36"/>
        <v>0</v>
      </c>
      <c r="W138" s="28">
        <f t="shared" si="36"/>
        <v>0</v>
      </c>
      <c r="X138" s="28">
        <f t="shared" si="36"/>
        <v>0</v>
      </c>
      <c r="Y138" s="28">
        <f t="shared" si="36"/>
        <v>0</v>
      </c>
      <c r="Z138" s="28">
        <f t="shared" si="36"/>
        <v>0</v>
      </c>
      <c r="AA138" s="28">
        <f t="shared" si="36"/>
        <v>0</v>
      </c>
      <c r="AB138" s="28">
        <f t="shared" si="36"/>
        <v>0</v>
      </c>
      <c r="AC138" s="28">
        <f t="shared" si="36"/>
        <v>0</v>
      </c>
      <c r="AD138" s="28">
        <f t="shared" si="36"/>
        <v>0</v>
      </c>
      <c r="AE138" s="28">
        <f t="shared" si="36"/>
        <v>0</v>
      </c>
      <c r="AF138" s="28">
        <f t="shared" si="36"/>
        <v>0</v>
      </c>
      <c r="AG138" s="28">
        <f t="shared" si="36"/>
        <v>0</v>
      </c>
      <c r="AH138" s="28">
        <f t="shared" si="36"/>
        <v>0</v>
      </c>
      <c r="AI138" s="28">
        <f t="shared" si="36"/>
        <v>0</v>
      </c>
      <c r="AJ138" s="28">
        <f t="shared" si="36"/>
        <v>0</v>
      </c>
      <c r="AK138" s="28">
        <f t="shared" si="36"/>
        <v>0</v>
      </c>
      <c r="AL138" s="28">
        <f t="shared" si="36"/>
        <v>0</v>
      </c>
      <c r="AM138" s="28">
        <f t="shared" si="36"/>
        <v>0</v>
      </c>
      <c r="AN138" s="28">
        <f t="shared" si="36"/>
        <v>0</v>
      </c>
      <c r="AO138" s="28">
        <f t="shared" si="36"/>
        <v>0</v>
      </c>
      <c r="AP138" s="28">
        <f t="shared" si="36"/>
        <v>0</v>
      </c>
      <c r="AQ138" s="28">
        <f t="shared" si="36"/>
        <v>0</v>
      </c>
      <c r="AR138" s="28">
        <f t="shared" si="36"/>
        <v>0</v>
      </c>
      <c r="AS138" s="28">
        <f t="shared" si="36"/>
        <v>0</v>
      </c>
      <c r="AT138" s="28">
        <f t="shared" si="36"/>
        <v>0</v>
      </c>
      <c r="AU138" s="28">
        <f t="shared" si="36"/>
        <v>0</v>
      </c>
    </row>
    <row r="139" spans="2:47">
      <c r="B139" s="25">
        <v>2029</v>
      </c>
      <c r="C139" s="28">
        <v>0</v>
      </c>
      <c r="D139" s="28">
        <f t="shared" si="35"/>
        <v>0</v>
      </c>
      <c r="E139" s="28">
        <f t="shared" si="36"/>
        <v>0</v>
      </c>
      <c r="F139" s="28">
        <f t="shared" si="36"/>
        <v>0</v>
      </c>
      <c r="G139" s="28">
        <f t="shared" si="36"/>
        <v>0</v>
      </c>
      <c r="H139" s="28">
        <f t="shared" si="36"/>
        <v>0</v>
      </c>
      <c r="I139" s="28">
        <f t="shared" si="36"/>
        <v>0</v>
      </c>
      <c r="J139" s="28">
        <f t="shared" si="36"/>
        <v>0</v>
      </c>
      <c r="K139" s="28">
        <f t="shared" si="36"/>
        <v>0</v>
      </c>
      <c r="L139" s="28">
        <f t="shared" si="36"/>
        <v>0</v>
      </c>
      <c r="M139" s="28">
        <f t="shared" si="36"/>
        <v>0</v>
      </c>
      <c r="N139" s="28">
        <f t="shared" ref="E139:AU145" si="37">+IF(N$126&lt;$B139,0,IF(MOD(N$126-$B139,$D$115)=0,1,0))*$C139</f>
        <v>0</v>
      </c>
      <c r="O139" s="28">
        <f t="shared" si="37"/>
        <v>0</v>
      </c>
      <c r="P139" s="28">
        <f t="shared" si="37"/>
        <v>0</v>
      </c>
      <c r="Q139" s="28">
        <f t="shared" si="37"/>
        <v>0</v>
      </c>
      <c r="R139" s="28">
        <f t="shared" si="37"/>
        <v>0</v>
      </c>
      <c r="S139" s="28">
        <f t="shared" si="37"/>
        <v>0</v>
      </c>
      <c r="T139" s="28">
        <f t="shared" si="37"/>
        <v>0</v>
      </c>
      <c r="U139" s="28">
        <f t="shared" si="37"/>
        <v>0</v>
      </c>
      <c r="V139" s="28">
        <f t="shared" si="37"/>
        <v>0</v>
      </c>
      <c r="W139" s="28">
        <f t="shared" si="37"/>
        <v>0</v>
      </c>
      <c r="X139" s="28">
        <f t="shared" si="37"/>
        <v>0</v>
      </c>
      <c r="Y139" s="28">
        <f t="shared" si="37"/>
        <v>0</v>
      </c>
      <c r="Z139" s="28">
        <f t="shared" si="37"/>
        <v>0</v>
      </c>
      <c r="AA139" s="28">
        <f t="shared" si="37"/>
        <v>0</v>
      </c>
      <c r="AB139" s="28">
        <f t="shared" si="37"/>
        <v>0</v>
      </c>
      <c r="AC139" s="28">
        <f t="shared" si="37"/>
        <v>0</v>
      </c>
      <c r="AD139" s="28">
        <f t="shared" si="37"/>
        <v>0</v>
      </c>
      <c r="AE139" s="28">
        <f t="shared" si="37"/>
        <v>0</v>
      </c>
      <c r="AF139" s="28">
        <f t="shared" si="37"/>
        <v>0</v>
      </c>
      <c r="AG139" s="28">
        <f t="shared" si="37"/>
        <v>0</v>
      </c>
      <c r="AH139" s="28">
        <f t="shared" si="37"/>
        <v>0</v>
      </c>
      <c r="AI139" s="28">
        <f t="shared" si="37"/>
        <v>0</v>
      </c>
      <c r="AJ139" s="28">
        <f t="shared" si="37"/>
        <v>0</v>
      </c>
      <c r="AK139" s="28">
        <f t="shared" si="37"/>
        <v>0</v>
      </c>
      <c r="AL139" s="28">
        <f t="shared" si="37"/>
        <v>0</v>
      </c>
      <c r="AM139" s="28">
        <f t="shared" si="37"/>
        <v>0</v>
      </c>
      <c r="AN139" s="28">
        <f t="shared" si="37"/>
        <v>0</v>
      </c>
      <c r="AO139" s="28">
        <f t="shared" si="37"/>
        <v>0</v>
      </c>
      <c r="AP139" s="28">
        <f t="shared" si="37"/>
        <v>0</v>
      </c>
      <c r="AQ139" s="28">
        <f t="shared" si="37"/>
        <v>0</v>
      </c>
      <c r="AR139" s="28">
        <f t="shared" si="37"/>
        <v>0</v>
      </c>
      <c r="AS139" s="28">
        <f t="shared" si="37"/>
        <v>0</v>
      </c>
      <c r="AT139" s="28">
        <f t="shared" si="37"/>
        <v>0</v>
      </c>
      <c r="AU139" s="28">
        <f t="shared" si="37"/>
        <v>0</v>
      </c>
    </row>
    <row r="140" spans="2:47">
      <c r="B140" s="25">
        <v>2030</v>
      </c>
      <c r="C140" s="28">
        <v>0</v>
      </c>
      <c r="D140" s="28">
        <f t="shared" si="35"/>
        <v>0</v>
      </c>
      <c r="E140" s="28">
        <f t="shared" si="37"/>
        <v>0</v>
      </c>
      <c r="F140" s="28">
        <f t="shared" si="37"/>
        <v>0</v>
      </c>
      <c r="G140" s="28">
        <f t="shared" si="37"/>
        <v>0</v>
      </c>
      <c r="H140" s="28">
        <f t="shared" si="37"/>
        <v>0</v>
      </c>
      <c r="I140" s="28">
        <f t="shared" si="37"/>
        <v>0</v>
      </c>
      <c r="J140" s="28">
        <f t="shared" si="37"/>
        <v>0</v>
      </c>
      <c r="K140" s="28">
        <f t="shared" si="37"/>
        <v>0</v>
      </c>
      <c r="L140" s="28">
        <f t="shared" si="37"/>
        <v>0</v>
      </c>
      <c r="M140" s="28">
        <f t="shared" si="37"/>
        <v>0</v>
      </c>
      <c r="N140" s="28">
        <f t="shared" si="37"/>
        <v>0</v>
      </c>
      <c r="O140" s="28">
        <f t="shared" si="37"/>
        <v>0</v>
      </c>
      <c r="P140" s="28">
        <f t="shared" si="37"/>
        <v>0</v>
      </c>
      <c r="Q140" s="28">
        <f t="shared" si="37"/>
        <v>0</v>
      </c>
      <c r="R140" s="28">
        <f t="shared" si="37"/>
        <v>0</v>
      </c>
      <c r="S140" s="28">
        <f t="shared" si="37"/>
        <v>0</v>
      </c>
      <c r="T140" s="28">
        <f t="shared" si="37"/>
        <v>0</v>
      </c>
      <c r="U140" s="28">
        <f t="shared" si="37"/>
        <v>0</v>
      </c>
      <c r="V140" s="28">
        <f t="shared" si="37"/>
        <v>0</v>
      </c>
      <c r="W140" s="28">
        <f t="shared" si="37"/>
        <v>0</v>
      </c>
      <c r="X140" s="28">
        <f t="shared" si="37"/>
        <v>0</v>
      </c>
      <c r="Y140" s="28">
        <f t="shared" si="37"/>
        <v>0</v>
      </c>
      <c r="Z140" s="28">
        <f t="shared" si="37"/>
        <v>0</v>
      </c>
      <c r="AA140" s="28">
        <f t="shared" si="37"/>
        <v>0</v>
      </c>
      <c r="AB140" s="28">
        <f t="shared" si="37"/>
        <v>0</v>
      </c>
      <c r="AC140" s="28">
        <f t="shared" si="37"/>
        <v>0</v>
      </c>
      <c r="AD140" s="28">
        <f t="shared" si="37"/>
        <v>0</v>
      </c>
      <c r="AE140" s="28">
        <f t="shared" si="37"/>
        <v>0</v>
      </c>
      <c r="AF140" s="28">
        <f t="shared" si="37"/>
        <v>0</v>
      </c>
      <c r="AG140" s="28">
        <f t="shared" si="37"/>
        <v>0</v>
      </c>
      <c r="AH140" s="28">
        <f t="shared" si="37"/>
        <v>0</v>
      </c>
      <c r="AI140" s="28">
        <f t="shared" si="37"/>
        <v>0</v>
      </c>
      <c r="AJ140" s="28">
        <f t="shared" si="37"/>
        <v>0</v>
      </c>
      <c r="AK140" s="28">
        <f t="shared" si="37"/>
        <v>0</v>
      </c>
      <c r="AL140" s="28">
        <f t="shared" si="37"/>
        <v>0</v>
      </c>
      <c r="AM140" s="28">
        <f t="shared" si="37"/>
        <v>0</v>
      </c>
      <c r="AN140" s="28">
        <f t="shared" si="37"/>
        <v>0</v>
      </c>
      <c r="AO140" s="28">
        <f t="shared" si="37"/>
        <v>0</v>
      </c>
      <c r="AP140" s="28">
        <f t="shared" si="37"/>
        <v>0</v>
      </c>
      <c r="AQ140" s="28">
        <f t="shared" si="37"/>
        <v>0</v>
      </c>
      <c r="AR140" s="28">
        <f t="shared" si="37"/>
        <v>0</v>
      </c>
      <c r="AS140" s="28">
        <f t="shared" si="37"/>
        <v>0</v>
      </c>
      <c r="AT140" s="28">
        <f t="shared" si="37"/>
        <v>0</v>
      </c>
      <c r="AU140" s="28">
        <f t="shared" si="37"/>
        <v>0</v>
      </c>
    </row>
    <row r="141" spans="2:47">
      <c r="B141" s="25">
        <v>2031</v>
      </c>
      <c r="C141" s="28">
        <v>0</v>
      </c>
      <c r="D141" s="28">
        <f t="shared" si="35"/>
        <v>0</v>
      </c>
      <c r="E141" s="28">
        <f t="shared" si="37"/>
        <v>0</v>
      </c>
      <c r="F141" s="28">
        <f t="shared" si="37"/>
        <v>0</v>
      </c>
      <c r="G141" s="28">
        <f t="shared" si="37"/>
        <v>0</v>
      </c>
      <c r="H141" s="28">
        <f t="shared" si="37"/>
        <v>0</v>
      </c>
      <c r="I141" s="28">
        <f t="shared" si="37"/>
        <v>0</v>
      </c>
      <c r="J141" s="28">
        <f t="shared" si="37"/>
        <v>0</v>
      </c>
      <c r="K141" s="28">
        <f t="shared" si="37"/>
        <v>0</v>
      </c>
      <c r="L141" s="28">
        <f t="shared" si="37"/>
        <v>0</v>
      </c>
      <c r="M141" s="28">
        <f t="shared" si="37"/>
        <v>0</v>
      </c>
      <c r="N141" s="28">
        <f t="shared" si="37"/>
        <v>0</v>
      </c>
      <c r="O141" s="28">
        <f t="shared" si="37"/>
        <v>0</v>
      </c>
      <c r="P141" s="28">
        <f t="shared" si="37"/>
        <v>0</v>
      </c>
      <c r="Q141" s="28">
        <f t="shared" si="37"/>
        <v>0</v>
      </c>
      <c r="R141" s="28">
        <f t="shared" si="37"/>
        <v>0</v>
      </c>
      <c r="S141" s="28">
        <f t="shared" si="37"/>
        <v>0</v>
      </c>
      <c r="T141" s="28">
        <f t="shared" si="37"/>
        <v>0</v>
      </c>
      <c r="U141" s="28">
        <f t="shared" si="37"/>
        <v>0</v>
      </c>
      <c r="V141" s="28">
        <f t="shared" si="37"/>
        <v>0</v>
      </c>
      <c r="W141" s="28">
        <f t="shared" si="37"/>
        <v>0</v>
      </c>
      <c r="X141" s="28">
        <f t="shared" si="37"/>
        <v>0</v>
      </c>
      <c r="Y141" s="28">
        <f t="shared" si="37"/>
        <v>0</v>
      </c>
      <c r="Z141" s="28">
        <f t="shared" si="37"/>
        <v>0</v>
      </c>
      <c r="AA141" s="28">
        <f t="shared" si="37"/>
        <v>0</v>
      </c>
      <c r="AB141" s="28">
        <f t="shared" si="37"/>
        <v>0</v>
      </c>
      <c r="AC141" s="28">
        <f t="shared" si="37"/>
        <v>0</v>
      </c>
      <c r="AD141" s="28">
        <f t="shared" si="37"/>
        <v>0</v>
      </c>
      <c r="AE141" s="28">
        <f t="shared" si="37"/>
        <v>0</v>
      </c>
      <c r="AF141" s="28">
        <f t="shared" si="37"/>
        <v>0</v>
      </c>
      <c r="AG141" s="28">
        <f t="shared" si="37"/>
        <v>0</v>
      </c>
      <c r="AH141" s="28">
        <f t="shared" si="37"/>
        <v>0</v>
      </c>
      <c r="AI141" s="28">
        <f t="shared" si="37"/>
        <v>0</v>
      </c>
      <c r="AJ141" s="28">
        <f t="shared" si="37"/>
        <v>0</v>
      </c>
      <c r="AK141" s="28">
        <f t="shared" si="37"/>
        <v>0</v>
      </c>
      <c r="AL141" s="28">
        <f t="shared" si="37"/>
        <v>0</v>
      </c>
      <c r="AM141" s="28">
        <f t="shared" si="37"/>
        <v>0</v>
      </c>
      <c r="AN141" s="28">
        <f t="shared" si="37"/>
        <v>0</v>
      </c>
      <c r="AO141" s="28">
        <f t="shared" si="37"/>
        <v>0</v>
      </c>
      <c r="AP141" s="28">
        <f t="shared" si="37"/>
        <v>0</v>
      </c>
      <c r="AQ141" s="28">
        <f t="shared" si="37"/>
        <v>0</v>
      </c>
      <c r="AR141" s="28">
        <f t="shared" si="37"/>
        <v>0</v>
      </c>
      <c r="AS141" s="28">
        <f t="shared" si="37"/>
        <v>0</v>
      </c>
      <c r="AT141" s="28">
        <f t="shared" si="37"/>
        <v>0</v>
      </c>
      <c r="AU141" s="28">
        <f t="shared" si="37"/>
        <v>0</v>
      </c>
    </row>
    <row r="142" spans="2:47">
      <c r="B142" s="25">
        <v>2032</v>
      </c>
      <c r="C142" s="28">
        <v>0</v>
      </c>
      <c r="D142" s="28">
        <f t="shared" si="35"/>
        <v>0</v>
      </c>
      <c r="E142" s="28">
        <f t="shared" si="37"/>
        <v>0</v>
      </c>
      <c r="F142" s="28">
        <f t="shared" si="37"/>
        <v>0</v>
      </c>
      <c r="G142" s="28">
        <f t="shared" si="37"/>
        <v>0</v>
      </c>
      <c r="H142" s="28">
        <f t="shared" si="37"/>
        <v>0</v>
      </c>
      <c r="I142" s="28">
        <f t="shared" si="37"/>
        <v>0</v>
      </c>
      <c r="J142" s="28">
        <f t="shared" si="37"/>
        <v>0</v>
      </c>
      <c r="K142" s="28">
        <f t="shared" si="37"/>
        <v>0</v>
      </c>
      <c r="L142" s="28">
        <f t="shared" si="37"/>
        <v>0</v>
      </c>
      <c r="M142" s="28">
        <f t="shared" si="37"/>
        <v>0</v>
      </c>
      <c r="N142" s="28">
        <f t="shared" si="37"/>
        <v>0</v>
      </c>
      <c r="O142" s="28">
        <f t="shared" si="37"/>
        <v>0</v>
      </c>
      <c r="P142" s="28">
        <f t="shared" si="37"/>
        <v>0</v>
      </c>
      <c r="Q142" s="28">
        <f t="shared" si="37"/>
        <v>0</v>
      </c>
      <c r="R142" s="28">
        <f t="shared" si="37"/>
        <v>0</v>
      </c>
      <c r="S142" s="28">
        <f t="shared" si="37"/>
        <v>0</v>
      </c>
      <c r="T142" s="28">
        <f t="shared" si="37"/>
        <v>0</v>
      </c>
      <c r="U142" s="28">
        <f t="shared" si="37"/>
        <v>0</v>
      </c>
      <c r="V142" s="28">
        <f t="shared" si="37"/>
        <v>0</v>
      </c>
      <c r="W142" s="28">
        <f t="shared" si="37"/>
        <v>0</v>
      </c>
      <c r="X142" s="28">
        <f t="shared" si="37"/>
        <v>0</v>
      </c>
      <c r="Y142" s="28">
        <f t="shared" si="37"/>
        <v>0</v>
      </c>
      <c r="Z142" s="28">
        <f t="shared" si="37"/>
        <v>0</v>
      </c>
      <c r="AA142" s="28">
        <f t="shared" si="37"/>
        <v>0</v>
      </c>
      <c r="AB142" s="28">
        <f t="shared" si="37"/>
        <v>0</v>
      </c>
      <c r="AC142" s="28">
        <f t="shared" si="37"/>
        <v>0</v>
      </c>
      <c r="AD142" s="28">
        <f t="shared" si="37"/>
        <v>0</v>
      </c>
      <c r="AE142" s="28">
        <f t="shared" si="37"/>
        <v>0</v>
      </c>
      <c r="AF142" s="28">
        <f t="shared" si="37"/>
        <v>0</v>
      </c>
      <c r="AG142" s="28">
        <f t="shared" si="37"/>
        <v>0</v>
      </c>
      <c r="AH142" s="28">
        <f t="shared" si="37"/>
        <v>0</v>
      </c>
      <c r="AI142" s="28">
        <f t="shared" si="37"/>
        <v>0</v>
      </c>
      <c r="AJ142" s="28">
        <f t="shared" si="37"/>
        <v>0</v>
      </c>
      <c r="AK142" s="28">
        <f t="shared" si="37"/>
        <v>0</v>
      </c>
      <c r="AL142" s="28">
        <f t="shared" si="37"/>
        <v>0</v>
      </c>
      <c r="AM142" s="28">
        <f t="shared" si="37"/>
        <v>0</v>
      </c>
      <c r="AN142" s="28">
        <f t="shared" si="37"/>
        <v>0</v>
      </c>
      <c r="AO142" s="28">
        <f t="shared" si="37"/>
        <v>0</v>
      </c>
      <c r="AP142" s="28">
        <f t="shared" si="37"/>
        <v>0</v>
      </c>
      <c r="AQ142" s="28">
        <f t="shared" si="37"/>
        <v>0</v>
      </c>
      <c r="AR142" s="28">
        <f t="shared" si="37"/>
        <v>0</v>
      </c>
      <c r="AS142" s="28">
        <f t="shared" si="37"/>
        <v>0</v>
      </c>
      <c r="AT142" s="28">
        <f t="shared" si="37"/>
        <v>0</v>
      </c>
      <c r="AU142" s="28">
        <f t="shared" si="37"/>
        <v>0</v>
      </c>
    </row>
    <row r="143" spans="2:47">
      <c r="B143" s="25">
        <v>2033</v>
      </c>
      <c r="C143" s="28">
        <v>0</v>
      </c>
      <c r="D143" s="28">
        <f t="shared" si="35"/>
        <v>0</v>
      </c>
      <c r="E143" s="28">
        <f t="shared" si="37"/>
        <v>0</v>
      </c>
      <c r="F143" s="28">
        <f t="shared" si="37"/>
        <v>0</v>
      </c>
      <c r="G143" s="28">
        <f t="shared" si="37"/>
        <v>0</v>
      </c>
      <c r="H143" s="28">
        <f t="shared" si="37"/>
        <v>0</v>
      </c>
      <c r="I143" s="28">
        <f t="shared" si="37"/>
        <v>0</v>
      </c>
      <c r="J143" s="28">
        <f t="shared" si="37"/>
        <v>0</v>
      </c>
      <c r="K143" s="28">
        <f t="shared" si="37"/>
        <v>0</v>
      </c>
      <c r="L143" s="28">
        <f t="shared" si="37"/>
        <v>0</v>
      </c>
      <c r="M143" s="28">
        <f t="shared" si="37"/>
        <v>0</v>
      </c>
      <c r="N143" s="28">
        <f t="shared" si="37"/>
        <v>0</v>
      </c>
      <c r="O143" s="28">
        <f t="shared" si="37"/>
        <v>0</v>
      </c>
      <c r="P143" s="28">
        <f t="shared" si="37"/>
        <v>0</v>
      </c>
      <c r="Q143" s="28">
        <f t="shared" si="37"/>
        <v>0</v>
      </c>
      <c r="R143" s="28">
        <f t="shared" si="37"/>
        <v>0</v>
      </c>
      <c r="S143" s="28">
        <f t="shared" si="37"/>
        <v>0</v>
      </c>
      <c r="T143" s="28">
        <f t="shared" si="37"/>
        <v>0</v>
      </c>
      <c r="U143" s="28">
        <f t="shared" si="37"/>
        <v>0</v>
      </c>
      <c r="V143" s="28">
        <f t="shared" si="37"/>
        <v>0</v>
      </c>
      <c r="W143" s="28">
        <f t="shared" si="37"/>
        <v>0</v>
      </c>
      <c r="X143" s="28">
        <f t="shared" si="37"/>
        <v>0</v>
      </c>
      <c r="Y143" s="28">
        <f t="shared" si="37"/>
        <v>0</v>
      </c>
      <c r="Z143" s="28">
        <f t="shared" si="37"/>
        <v>0</v>
      </c>
      <c r="AA143" s="28">
        <f t="shared" si="37"/>
        <v>0</v>
      </c>
      <c r="AB143" s="28">
        <f t="shared" si="37"/>
        <v>0</v>
      </c>
      <c r="AC143" s="28">
        <f t="shared" si="37"/>
        <v>0</v>
      </c>
      <c r="AD143" s="28">
        <f t="shared" si="37"/>
        <v>0</v>
      </c>
      <c r="AE143" s="28">
        <f t="shared" si="37"/>
        <v>0</v>
      </c>
      <c r="AF143" s="28">
        <f t="shared" si="37"/>
        <v>0</v>
      </c>
      <c r="AG143" s="28">
        <f t="shared" si="37"/>
        <v>0</v>
      </c>
      <c r="AH143" s="28">
        <f t="shared" si="37"/>
        <v>0</v>
      </c>
      <c r="AI143" s="28">
        <f t="shared" si="37"/>
        <v>0</v>
      </c>
      <c r="AJ143" s="28">
        <f t="shared" si="37"/>
        <v>0</v>
      </c>
      <c r="AK143" s="28">
        <f t="shared" si="37"/>
        <v>0</v>
      </c>
      <c r="AL143" s="28">
        <f t="shared" si="37"/>
        <v>0</v>
      </c>
      <c r="AM143" s="28">
        <f t="shared" si="37"/>
        <v>0</v>
      </c>
      <c r="AN143" s="28">
        <f t="shared" si="37"/>
        <v>0</v>
      </c>
      <c r="AO143" s="28">
        <f t="shared" si="37"/>
        <v>0</v>
      </c>
      <c r="AP143" s="28">
        <f t="shared" si="37"/>
        <v>0</v>
      </c>
      <c r="AQ143" s="28">
        <f t="shared" si="37"/>
        <v>0</v>
      </c>
      <c r="AR143" s="28">
        <f t="shared" si="37"/>
        <v>0</v>
      </c>
      <c r="AS143" s="28">
        <f t="shared" si="37"/>
        <v>0</v>
      </c>
      <c r="AT143" s="28">
        <f t="shared" si="37"/>
        <v>0</v>
      </c>
      <c r="AU143" s="28">
        <f t="shared" si="37"/>
        <v>0</v>
      </c>
    </row>
    <row r="144" spans="2:47">
      <c r="B144" s="25">
        <v>2034</v>
      </c>
      <c r="C144" s="28">
        <v>72</v>
      </c>
      <c r="D144" s="28">
        <f t="shared" si="35"/>
        <v>0</v>
      </c>
      <c r="E144" s="28">
        <f t="shared" si="37"/>
        <v>0</v>
      </c>
      <c r="F144" s="28">
        <f t="shared" si="37"/>
        <v>0</v>
      </c>
      <c r="G144" s="28">
        <f t="shared" si="37"/>
        <v>0</v>
      </c>
      <c r="H144" s="28">
        <f t="shared" si="37"/>
        <v>0</v>
      </c>
      <c r="I144" s="28">
        <f t="shared" si="37"/>
        <v>0</v>
      </c>
      <c r="J144" s="28">
        <f t="shared" si="37"/>
        <v>0</v>
      </c>
      <c r="K144" s="28">
        <f t="shared" si="37"/>
        <v>0</v>
      </c>
      <c r="L144" s="28">
        <f t="shared" si="37"/>
        <v>0</v>
      </c>
      <c r="M144" s="28">
        <f t="shared" si="37"/>
        <v>0</v>
      </c>
      <c r="N144" s="28">
        <f t="shared" si="37"/>
        <v>0</v>
      </c>
      <c r="O144" s="28">
        <f t="shared" si="37"/>
        <v>0</v>
      </c>
      <c r="P144" s="28">
        <f t="shared" si="37"/>
        <v>0</v>
      </c>
      <c r="Q144" s="28">
        <f t="shared" si="37"/>
        <v>0</v>
      </c>
      <c r="R144" s="28">
        <f t="shared" si="37"/>
        <v>0</v>
      </c>
      <c r="S144" s="28">
        <f t="shared" si="37"/>
        <v>0</v>
      </c>
      <c r="T144" s="28">
        <f t="shared" si="37"/>
        <v>0</v>
      </c>
      <c r="U144" s="28">
        <f t="shared" si="37"/>
        <v>72</v>
      </c>
      <c r="V144" s="28">
        <f t="shared" si="37"/>
        <v>0</v>
      </c>
      <c r="W144" s="28">
        <f t="shared" si="37"/>
        <v>0</v>
      </c>
      <c r="X144" s="28">
        <f t="shared" si="37"/>
        <v>0</v>
      </c>
      <c r="Y144" s="28">
        <f t="shared" si="37"/>
        <v>0</v>
      </c>
      <c r="Z144" s="28">
        <f t="shared" si="37"/>
        <v>0</v>
      </c>
      <c r="AA144" s="28">
        <f t="shared" si="37"/>
        <v>0</v>
      </c>
      <c r="AB144" s="28">
        <f t="shared" si="37"/>
        <v>0</v>
      </c>
      <c r="AC144" s="28">
        <f t="shared" si="37"/>
        <v>0</v>
      </c>
      <c r="AD144" s="28">
        <f t="shared" si="37"/>
        <v>0</v>
      </c>
      <c r="AE144" s="28">
        <f t="shared" si="37"/>
        <v>72</v>
      </c>
      <c r="AF144" s="28">
        <f t="shared" si="37"/>
        <v>0</v>
      </c>
      <c r="AG144" s="28">
        <f t="shared" si="37"/>
        <v>0</v>
      </c>
      <c r="AH144" s="28">
        <f t="shared" si="37"/>
        <v>0</v>
      </c>
      <c r="AI144" s="28">
        <f t="shared" si="37"/>
        <v>0</v>
      </c>
      <c r="AJ144" s="28">
        <f t="shared" si="37"/>
        <v>0</v>
      </c>
      <c r="AK144" s="28">
        <f t="shared" si="37"/>
        <v>0</v>
      </c>
      <c r="AL144" s="28">
        <f t="shared" si="37"/>
        <v>0</v>
      </c>
      <c r="AM144" s="28">
        <f t="shared" si="37"/>
        <v>0</v>
      </c>
      <c r="AN144" s="28">
        <f t="shared" si="37"/>
        <v>0</v>
      </c>
      <c r="AO144" s="28">
        <f t="shared" si="37"/>
        <v>72</v>
      </c>
      <c r="AP144" s="28">
        <f t="shared" si="37"/>
        <v>0</v>
      </c>
      <c r="AQ144" s="28">
        <f t="shared" si="37"/>
        <v>0</v>
      </c>
      <c r="AR144" s="28">
        <f t="shared" si="37"/>
        <v>0</v>
      </c>
      <c r="AS144" s="28">
        <f t="shared" si="37"/>
        <v>0</v>
      </c>
      <c r="AT144" s="28">
        <f t="shared" si="37"/>
        <v>0</v>
      </c>
      <c r="AU144" s="28">
        <f t="shared" si="37"/>
        <v>0</v>
      </c>
    </row>
    <row r="145" spans="2:47">
      <c r="B145" s="25">
        <v>2035</v>
      </c>
      <c r="C145" s="28">
        <v>70</v>
      </c>
      <c r="D145" s="28">
        <f t="shared" si="35"/>
        <v>0</v>
      </c>
      <c r="E145" s="28">
        <f t="shared" si="37"/>
        <v>0</v>
      </c>
      <c r="F145" s="28">
        <f t="shared" si="37"/>
        <v>0</v>
      </c>
      <c r="G145" s="28">
        <f t="shared" si="37"/>
        <v>0</v>
      </c>
      <c r="H145" s="28">
        <f t="shared" si="37"/>
        <v>0</v>
      </c>
      <c r="I145" s="28">
        <f t="shared" si="37"/>
        <v>0</v>
      </c>
      <c r="J145" s="28">
        <f t="shared" si="37"/>
        <v>0</v>
      </c>
      <c r="K145" s="28">
        <f t="shared" ref="E145:AU151" si="38">+IF(K$126&lt;$B145,0,IF(MOD(K$126-$B145,$D$115)=0,1,0))*$C145</f>
        <v>0</v>
      </c>
      <c r="L145" s="28">
        <f t="shared" si="38"/>
        <v>0</v>
      </c>
      <c r="M145" s="28">
        <f t="shared" si="38"/>
        <v>0</v>
      </c>
      <c r="N145" s="28">
        <f t="shared" si="38"/>
        <v>0</v>
      </c>
      <c r="O145" s="28">
        <f t="shared" si="38"/>
        <v>0</v>
      </c>
      <c r="P145" s="28">
        <f t="shared" si="38"/>
        <v>0</v>
      </c>
      <c r="Q145" s="28">
        <f t="shared" si="38"/>
        <v>0</v>
      </c>
      <c r="R145" s="28">
        <f t="shared" si="38"/>
        <v>0</v>
      </c>
      <c r="S145" s="28">
        <f t="shared" si="38"/>
        <v>0</v>
      </c>
      <c r="T145" s="28">
        <f t="shared" si="38"/>
        <v>0</v>
      </c>
      <c r="U145" s="28">
        <f t="shared" si="38"/>
        <v>0</v>
      </c>
      <c r="V145" s="28">
        <f t="shared" si="38"/>
        <v>70</v>
      </c>
      <c r="W145" s="28">
        <f t="shared" si="38"/>
        <v>0</v>
      </c>
      <c r="X145" s="28">
        <f t="shared" si="38"/>
        <v>0</v>
      </c>
      <c r="Y145" s="28">
        <f t="shared" si="38"/>
        <v>0</v>
      </c>
      <c r="Z145" s="28">
        <f t="shared" si="38"/>
        <v>0</v>
      </c>
      <c r="AA145" s="28">
        <f t="shared" si="38"/>
        <v>0</v>
      </c>
      <c r="AB145" s="28">
        <f t="shared" si="38"/>
        <v>0</v>
      </c>
      <c r="AC145" s="28">
        <f t="shared" si="38"/>
        <v>0</v>
      </c>
      <c r="AD145" s="28">
        <f t="shared" si="38"/>
        <v>0</v>
      </c>
      <c r="AE145" s="28">
        <f t="shared" si="38"/>
        <v>0</v>
      </c>
      <c r="AF145" s="28">
        <f t="shared" si="38"/>
        <v>70</v>
      </c>
      <c r="AG145" s="28">
        <f t="shared" si="38"/>
        <v>0</v>
      </c>
      <c r="AH145" s="28">
        <f t="shared" si="38"/>
        <v>0</v>
      </c>
      <c r="AI145" s="28">
        <f t="shared" si="38"/>
        <v>0</v>
      </c>
      <c r="AJ145" s="28">
        <f t="shared" si="38"/>
        <v>0</v>
      </c>
      <c r="AK145" s="28">
        <f t="shared" si="38"/>
        <v>0</v>
      </c>
      <c r="AL145" s="28">
        <f t="shared" si="38"/>
        <v>0</v>
      </c>
      <c r="AM145" s="28">
        <f t="shared" si="38"/>
        <v>0</v>
      </c>
      <c r="AN145" s="28">
        <f t="shared" si="38"/>
        <v>0</v>
      </c>
      <c r="AO145" s="28">
        <f t="shared" si="38"/>
        <v>0</v>
      </c>
      <c r="AP145" s="28">
        <f t="shared" si="38"/>
        <v>70</v>
      </c>
      <c r="AQ145" s="28">
        <f t="shared" si="38"/>
        <v>0</v>
      </c>
      <c r="AR145" s="28">
        <f t="shared" si="38"/>
        <v>0</v>
      </c>
      <c r="AS145" s="28">
        <f t="shared" si="38"/>
        <v>0</v>
      </c>
      <c r="AT145" s="28">
        <f t="shared" si="38"/>
        <v>0</v>
      </c>
      <c r="AU145" s="28">
        <f t="shared" si="38"/>
        <v>0</v>
      </c>
    </row>
    <row r="146" spans="2:47">
      <c r="B146" s="25">
        <v>2036</v>
      </c>
      <c r="C146" s="28">
        <v>69</v>
      </c>
      <c r="D146" s="28">
        <f t="shared" si="35"/>
        <v>0</v>
      </c>
      <c r="E146" s="28">
        <f t="shared" si="38"/>
        <v>0</v>
      </c>
      <c r="F146" s="28">
        <f t="shared" si="38"/>
        <v>0</v>
      </c>
      <c r="G146" s="28">
        <f t="shared" si="38"/>
        <v>0</v>
      </c>
      <c r="H146" s="28">
        <f t="shared" si="38"/>
        <v>0</v>
      </c>
      <c r="I146" s="28">
        <f t="shared" si="38"/>
        <v>0</v>
      </c>
      <c r="J146" s="28">
        <f t="shared" si="38"/>
        <v>0</v>
      </c>
      <c r="K146" s="28">
        <f t="shared" si="38"/>
        <v>0</v>
      </c>
      <c r="L146" s="28">
        <f t="shared" si="38"/>
        <v>0</v>
      </c>
      <c r="M146" s="28">
        <f t="shared" si="38"/>
        <v>0</v>
      </c>
      <c r="N146" s="28">
        <f t="shared" si="38"/>
        <v>0</v>
      </c>
      <c r="O146" s="28">
        <f t="shared" si="38"/>
        <v>0</v>
      </c>
      <c r="P146" s="28">
        <f t="shared" si="38"/>
        <v>0</v>
      </c>
      <c r="Q146" s="28">
        <f t="shared" si="38"/>
        <v>0</v>
      </c>
      <c r="R146" s="28">
        <f t="shared" si="38"/>
        <v>0</v>
      </c>
      <c r="S146" s="28">
        <f t="shared" si="38"/>
        <v>0</v>
      </c>
      <c r="T146" s="28">
        <f t="shared" si="38"/>
        <v>0</v>
      </c>
      <c r="U146" s="28">
        <f t="shared" si="38"/>
        <v>0</v>
      </c>
      <c r="V146" s="28">
        <f t="shared" si="38"/>
        <v>0</v>
      </c>
      <c r="W146" s="28">
        <f t="shared" si="38"/>
        <v>69</v>
      </c>
      <c r="X146" s="28">
        <f t="shared" si="38"/>
        <v>0</v>
      </c>
      <c r="Y146" s="28">
        <f t="shared" si="38"/>
        <v>0</v>
      </c>
      <c r="Z146" s="28">
        <f t="shared" si="38"/>
        <v>0</v>
      </c>
      <c r="AA146" s="28">
        <f t="shared" si="38"/>
        <v>0</v>
      </c>
      <c r="AB146" s="28">
        <f t="shared" si="38"/>
        <v>0</v>
      </c>
      <c r="AC146" s="28">
        <f t="shared" si="38"/>
        <v>0</v>
      </c>
      <c r="AD146" s="28">
        <f t="shared" si="38"/>
        <v>0</v>
      </c>
      <c r="AE146" s="28">
        <f t="shared" si="38"/>
        <v>0</v>
      </c>
      <c r="AF146" s="28">
        <f t="shared" si="38"/>
        <v>0</v>
      </c>
      <c r="AG146" s="28">
        <f t="shared" si="38"/>
        <v>69</v>
      </c>
      <c r="AH146" s="28">
        <f t="shared" si="38"/>
        <v>0</v>
      </c>
      <c r="AI146" s="28">
        <f t="shared" si="38"/>
        <v>0</v>
      </c>
      <c r="AJ146" s="28">
        <f t="shared" si="38"/>
        <v>0</v>
      </c>
      <c r="AK146" s="28">
        <f t="shared" si="38"/>
        <v>0</v>
      </c>
      <c r="AL146" s="28">
        <f t="shared" si="38"/>
        <v>0</v>
      </c>
      <c r="AM146" s="28">
        <f t="shared" si="38"/>
        <v>0</v>
      </c>
      <c r="AN146" s="28">
        <f t="shared" si="38"/>
        <v>0</v>
      </c>
      <c r="AO146" s="28">
        <f t="shared" si="38"/>
        <v>0</v>
      </c>
      <c r="AP146" s="28">
        <f t="shared" si="38"/>
        <v>0</v>
      </c>
      <c r="AQ146" s="28">
        <f t="shared" si="38"/>
        <v>69</v>
      </c>
      <c r="AR146" s="28">
        <f t="shared" si="38"/>
        <v>0</v>
      </c>
      <c r="AS146" s="28">
        <f t="shared" si="38"/>
        <v>0</v>
      </c>
      <c r="AT146" s="28">
        <f t="shared" si="38"/>
        <v>0</v>
      </c>
      <c r="AU146" s="28">
        <f t="shared" si="38"/>
        <v>0</v>
      </c>
    </row>
    <row r="147" spans="2:47">
      <c r="B147" s="25">
        <v>2037</v>
      </c>
      <c r="C147" s="28">
        <v>67</v>
      </c>
      <c r="D147" s="28">
        <f t="shared" si="35"/>
        <v>0</v>
      </c>
      <c r="E147" s="28">
        <f t="shared" si="38"/>
        <v>0</v>
      </c>
      <c r="F147" s="28">
        <f t="shared" si="38"/>
        <v>0</v>
      </c>
      <c r="G147" s="28">
        <f t="shared" si="38"/>
        <v>0</v>
      </c>
      <c r="H147" s="28">
        <f t="shared" si="38"/>
        <v>0</v>
      </c>
      <c r="I147" s="28">
        <f t="shared" si="38"/>
        <v>0</v>
      </c>
      <c r="J147" s="28">
        <f t="shared" si="38"/>
        <v>0</v>
      </c>
      <c r="K147" s="28">
        <f t="shared" si="38"/>
        <v>0</v>
      </c>
      <c r="L147" s="28">
        <f t="shared" si="38"/>
        <v>0</v>
      </c>
      <c r="M147" s="28">
        <f t="shared" si="38"/>
        <v>0</v>
      </c>
      <c r="N147" s="28">
        <f t="shared" si="38"/>
        <v>0</v>
      </c>
      <c r="O147" s="28">
        <f t="shared" si="38"/>
        <v>0</v>
      </c>
      <c r="P147" s="28">
        <f t="shared" si="38"/>
        <v>0</v>
      </c>
      <c r="Q147" s="28">
        <f t="shared" si="38"/>
        <v>0</v>
      </c>
      <c r="R147" s="28">
        <f t="shared" si="38"/>
        <v>0</v>
      </c>
      <c r="S147" s="28">
        <f t="shared" si="38"/>
        <v>0</v>
      </c>
      <c r="T147" s="28">
        <f t="shared" si="38"/>
        <v>0</v>
      </c>
      <c r="U147" s="28">
        <f t="shared" si="38"/>
        <v>0</v>
      </c>
      <c r="V147" s="28">
        <f t="shared" si="38"/>
        <v>0</v>
      </c>
      <c r="W147" s="28">
        <f t="shared" si="38"/>
        <v>0</v>
      </c>
      <c r="X147" s="28">
        <f t="shared" si="38"/>
        <v>67</v>
      </c>
      <c r="Y147" s="28">
        <f t="shared" si="38"/>
        <v>0</v>
      </c>
      <c r="Z147" s="28">
        <f t="shared" si="38"/>
        <v>0</v>
      </c>
      <c r="AA147" s="28">
        <f t="shared" si="38"/>
        <v>0</v>
      </c>
      <c r="AB147" s="28">
        <f t="shared" si="38"/>
        <v>0</v>
      </c>
      <c r="AC147" s="28">
        <f t="shared" si="38"/>
        <v>0</v>
      </c>
      <c r="AD147" s="28">
        <f t="shared" si="38"/>
        <v>0</v>
      </c>
      <c r="AE147" s="28">
        <f t="shared" si="38"/>
        <v>0</v>
      </c>
      <c r="AF147" s="28">
        <f t="shared" si="38"/>
        <v>0</v>
      </c>
      <c r="AG147" s="28">
        <f t="shared" si="38"/>
        <v>0</v>
      </c>
      <c r="AH147" s="28">
        <f t="shared" si="38"/>
        <v>67</v>
      </c>
      <c r="AI147" s="28">
        <f t="shared" si="38"/>
        <v>0</v>
      </c>
      <c r="AJ147" s="28">
        <f t="shared" si="38"/>
        <v>0</v>
      </c>
      <c r="AK147" s="28">
        <f t="shared" si="38"/>
        <v>0</v>
      </c>
      <c r="AL147" s="28">
        <f t="shared" si="38"/>
        <v>0</v>
      </c>
      <c r="AM147" s="28">
        <f t="shared" si="38"/>
        <v>0</v>
      </c>
      <c r="AN147" s="28">
        <f t="shared" si="38"/>
        <v>0</v>
      </c>
      <c r="AO147" s="28">
        <f t="shared" si="38"/>
        <v>0</v>
      </c>
      <c r="AP147" s="28">
        <f t="shared" si="38"/>
        <v>0</v>
      </c>
      <c r="AQ147" s="28">
        <f t="shared" si="38"/>
        <v>0</v>
      </c>
      <c r="AR147" s="28">
        <f t="shared" si="38"/>
        <v>67</v>
      </c>
      <c r="AS147" s="28">
        <f t="shared" si="38"/>
        <v>0</v>
      </c>
      <c r="AT147" s="28">
        <f t="shared" si="38"/>
        <v>0</v>
      </c>
      <c r="AU147" s="28">
        <f t="shared" si="38"/>
        <v>0</v>
      </c>
    </row>
    <row r="148" spans="2:47">
      <c r="B148" s="25">
        <v>2038</v>
      </c>
      <c r="C148" s="28">
        <v>66</v>
      </c>
      <c r="D148" s="28">
        <f t="shared" si="35"/>
        <v>0</v>
      </c>
      <c r="E148" s="28">
        <f t="shared" si="38"/>
        <v>0</v>
      </c>
      <c r="F148" s="28">
        <f t="shared" si="38"/>
        <v>0</v>
      </c>
      <c r="G148" s="28">
        <f t="shared" si="38"/>
        <v>0</v>
      </c>
      <c r="H148" s="28">
        <f t="shared" si="38"/>
        <v>0</v>
      </c>
      <c r="I148" s="28">
        <f t="shared" si="38"/>
        <v>0</v>
      </c>
      <c r="J148" s="28">
        <f t="shared" si="38"/>
        <v>0</v>
      </c>
      <c r="K148" s="28">
        <f t="shared" si="38"/>
        <v>0</v>
      </c>
      <c r="L148" s="28">
        <f t="shared" si="38"/>
        <v>0</v>
      </c>
      <c r="M148" s="28">
        <f t="shared" si="38"/>
        <v>0</v>
      </c>
      <c r="N148" s="28">
        <f t="shared" si="38"/>
        <v>0</v>
      </c>
      <c r="O148" s="28">
        <f t="shared" si="38"/>
        <v>0</v>
      </c>
      <c r="P148" s="28">
        <f t="shared" si="38"/>
        <v>0</v>
      </c>
      <c r="Q148" s="28">
        <f t="shared" si="38"/>
        <v>0</v>
      </c>
      <c r="R148" s="28">
        <f t="shared" si="38"/>
        <v>0</v>
      </c>
      <c r="S148" s="28">
        <f t="shared" si="38"/>
        <v>0</v>
      </c>
      <c r="T148" s="28">
        <f t="shared" si="38"/>
        <v>0</v>
      </c>
      <c r="U148" s="28">
        <f t="shared" si="38"/>
        <v>0</v>
      </c>
      <c r="V148" s="28">
        <f t="shared" si="38"/>
        <v>0</v>
      </c>
      <c r="W148" s="28">
        <f t="shared" si="38"/>
        <v>0</v>
      </c>
      <c r="X148" s="28">
        <f t="shared" si="38"/>
        <v>0</v>
      </c>
      <c r="Y148" s="28">
        <f t="shared" si="38"/>
        <v>66</v>
      </c>
      <c r="Z148" s="28">
        <f t="shared" si="38"/>
        <v>0</v>
      </c>
      <c r="AA148" s="28">
        <f t="shared" si="38"/>
        <v>0</v>
      </c>
      <c r="AB148" s="28">
        <f t="shared" si="38"/>
        <v>0</v>
      </c>
      <c r="AC148" s="28">
        <f t="shared" si="38"/>
        <v>0</v>
      </c>
      <c r="AD148" s="28">
        <f t="shared" si="38"/>
        <v>0</v>
      </c>
      <c r="AE148" s="28">
        <f t="shared" si="38"/>
        <v>0</v>
      </c>
      <c r="AF148" s="28">
        <f t="shared" si="38"/>
        <v>0</v>
      </c>
      <c r="AG148" s="28">
        <f t="shared" si="38"/>
        <v>0</v>
      </c>
      <c r="AH148" s="28">
        <f t="shared" si="38"/>
        <v>0</v>
      </c>
      <c r="AI148" s="28">
        <f t="shared" si="38"/>
        <v>66</v>
      </c>
      <c r="AJ148" s="28">
        <f t="shared" si="38"/>
        <v>0</v>
      </c>
      <c r="AK148" s="28">
        <f t="shared" si="38"/>
        <v>0</v>
      </c>
      <c r="AL148" s="28">
        <f t="shared" si="38"/>
        <v>0</v>
      </c>
      <c r="AM148" s="28">
        <f t="shared" si="38"/>
        <v>0</v>
      </c>
      <c r="AN148" s="28">
        <f t="shared" si="38"/>
        <v>0</v>
      </c>
      <c r="AO148" s="28">
        <f t="shared" si="38"/>
        <v>0</v>
      </c>
      <c r="AP148" s="28">
        <f t="shared" si="38"/>
        <v>0</v>
      </c>
      <c r="AQ148" s="28">
        <f t="shared" si="38"/>
        <v>0</v>
      </c>
      <c r="AR148" s="28">
        <f t="shared" si="38"/>
        <v>0</v>
      </c>
      <c r="AS148" s="28">
        <f t="shared" si="38"/>
        <v>66</v>
      </c>
      <c r="AT148" s="28">
        <f t="shared" si="38"/>
        <v>0</v>
      </c>
      <c r="AU148" s="28">
        <f t="shared" si="38"/>
        <v>0</v>
      </c>
    </row>
    <row r="149" spans="2:47">
      <c r="B149" s="25">
        <v>2039</v>
      </c>
      <c r="C149" s="28">
        <v>599</v>
      </c>
      <c r="D149" s="28">
        <f t="shared" si="35"/>
        <v>0</v>
      </c>
      <c r="E149" s="28">
        <f t="shared" si="38"/>
        <v>0</v>
      </c>
      <c r="F149" s="28">
        <f t="shared" si="38"/>
        <v>0</v>
      </c>
      <c r="G149" s="28">
        <f t="shared" si="38"/>
        <v>0</v>
      </c>
      <c r="H149" s="28">
        <f t="shared" si="38"/>
        <v>0</v>
      </c>
      <c r="I149" s="28">
        <f t="shared" si="38"/>
        <v>0</v>
      </c>
      <c r="J149" s="28">
        <f t="shared" si="38"/>
        <v>0</v>
      </c>
      <c r="K149" s="28">
        <f t="shared" si="38"/>
        <v>0</v>
      </c>
      <c r="L149" s="28">
        <f t="shared" si="38"/>
        <v>0</v>
      </c>
      <c r="M149" s="28">
        <f t="shared" si="38"/>
        <v>0</v>
      </c>
      <c r="N149" s="28">
        <f t="shared" si="38"/>
        <v>0</v>
      </c>
      <c r="O149" s="28">
        <f t="shared" si="38"/>
        <v>0</v>
      </c>
      <c r="P149" s="28">
        <f t="shared" si="38"/>
        <v>0</v>
      </c>
      <c r="Q149" s="28">
        <f t="shared" si="38"/>
        <v>0</v>
      </c>
      <c r="R149" s="28">
        <f t="shared" si="38"/>
        <v>0</v>
      </c>
      <c r="S149" s="28">
        <f t="shared" si="38"/>
        <v>0</v>
      </c>
      <c r="T149" s="28">
        <f t="shared" si="38"/>
        <v>0</v>
      </c>
      <c r="U149" s="28">
        <f t="shared" si="38"/>
        <v>0</v>
      </c>
      <c r="V149" s="28">
        <f t="shared" si="38"/>
        <v>0</v>
      </c>
      <c r="W149" s="28">
        <f t="shared" si="38"/>
        <v>0</v>
      </c>
      <c r="X149" s="28">
        <f t="shared" si="38"/>
        <v>0</v>
      </c>
      <c r="Y149" s="28">
        <f t="shared" si="38"/>
        <v>0</v>
      </c>
      <c r="Z149" s="28">
        <f t="shared" si="38"/>
        <v>599</v>
      </c>
      <c r="AA149" s="28">
        <f t="shared" si="38"/>
        <v>0</v>
      </c>
      <c r="AB149" s="28">
        <f t="shared" si="38"/>
        <v>0</v>
      </c>
      <c r="AC149" s="28">
        <f t="shared" si="38"/>
        <v>0</v>
      </c>
      <c r="AD149" s="28">
        <f t="shared" si="38"/>
        <v>0</v>
      </c>
      <c r="AE149" s="28">
        <f t="shared" si="38"/>
        <v>0</v>
      </c>
      <c r="AF149" s="28">
        <f t="shared" si="38"/>
        <v>0</v>
      </c>
      <c r="AG149" s="28">
        <f t="shared" si="38"/>
        <v>0</v>
      </c>
      <c r="AH149" s="28">
        <f t="shared" si="38"/>
        <v>0</v>
      </c>
      <c r="AI149" s="28">
        <f t="shared" si="38"/>
        <v>0</v>
      </c>
      <c r="AJ149" s="28">
        <f t="shared" si="38"/>
        <v>599</v>
      </c>
      <c r="AK149" s="28">
        <f t="shared" si="38"/>
        <v>0</v>
      </c>
      <c r="AL149" s="28">
        <f t="shared" si="38"/>
        <v>0</v>
      </c>
      <c r="AM149" s="28">
        <f t="shared" si="38"/>
        <v>0</v>
      </c>
      <c r="AN149" s="28">
        <f t="shared" si="38"/>
        <v>0</v>
      </c>
      <c r="AO149" s="28">
        <f t="shared" si="38"/>
        <v>0</v>
      </c>
      <c r="AP149" s="28">
        <f t="shared" si="38"/>
        <v>0</v>
      </c>
      <c r="AQ149" s="28">
        <f t="shared" si="38"/>
        <v>0</v>
      </c>
      <c r="AR149" s="28">
        <f t="shared" si="38"/>
        <v>0</v>
      </c>
      <c r="AS149" s="28">
        <f t="shared" si="38"/>
        <v>0</v>
      </c>
      <c r="AT149" s="28">
        <f t="shared" si="38"/>
        <v>599</v>
      </c>
      <c r="AU149" s="28">
        <f t="shared" si="38"/>
        <v>0</v>
      </c>
    </row>
    <row r="150" spans="2:47">
      <c r="B150" s="25">
        <v>2040</v>
      </c>
      <c r="C150" s="28">
        <v>285</v>
      </c>
      <c r="D150" s="28">
        <f t="shared" si="35"/>
        <v>0</v>
      </c>
      <c r="E150" s="28">
        <f t="shared" si="38"/>
        <v>0</v>
      </c>
      <c r="F150" s="28">
        <f t="shared" si="38"/>
        <v>0</v>
      </c>
      <c r="G150" s="28">
        <f t="shared" si="38"/>
        <v>0</v>
      </c>
      <c r="H150" s="28">
        <f t="shared" si="38"/>
        <v>0</v>
      </c>
      <c r="I150" s="28">
        <f t="shared" si="38"/>
        <v>0</v>
      </c>
      <c r="J150" s="28">
        <f t="shared" si="38"/>
        <v>0</v>
      </c>
      <c r="K150" s="28">
        <f t="shared" si="38"/>
        <v>0</v>
      </c>
      <c r="L150" s="28">
        <f t="shared" si="38"/>
        <v>0</v>
      </c>
      <c r="M150" s="28">
        <f t="shared" si="38"/>
        <v>0</v>
      </c>
      <c r="N150" s="28">
        <f t="shared" si="38"/>
        <v>0</v>
      </c>
      <c r="O150" s="28">
        <f t="shared" si="38"/>
        <v>0</v>
      </c>
      <c r="P150" s="28">
        <f t="shared" si="38"/>
        <v>0</v>
      </c>
      <c r="Q150" s="28">
        <f t="shared" si="38"/>
        <v>0</v>
      </c>
      <c r="R150" s="28">
        <f t="shared" si="38"/>
        <v>0</v>
      </c>
      <c r="S150" s="28">
        <f t="shared" si="38"/>
        <v>0</v>
      </c>
      <c r="T150" s="28">
        <f t="shared" si="38"/>
        <v>0</v>
      </c>
      <c r="U150" s="28">
        <f t="shared" si="38"/>
        <v>0</v>
      </c>
      <c r="V150" s="28">
        <f t="shared" si="38"/>
        <v>0</v>
      </c>
      <c r="W150" s="28">
        <f t="shared" si="38"/>
        <v>0</v>
      </c>
      <c r="X150" s="28">
        <f t="shared" si="38"/>
        <v>0</v>
      </c>
      <c r="Y150" s="28">
        <f t="shared" si="38"/>
        <v>0</v>
      </c>
      <c r="Z150" s="28">
        <f t="shared" si="38"/>
        <v>0</v>
      </c>
      <c r="AA150" s="28">
        <f t="shared" si="38"/>
        <v>285</v>
      </c>
      <c r="AB150" s="28">
        <f t="shared" si="38"/>
        <v>0</v>
      </c>
      <c r="AC150" s="28">
        <f t="shared" si="38"/>
        <v>0</v>
      </c>
      <c r="AD150" s="28">
        <f t="shared" si="38"/>
        <v>0</v>
      </c>
      <c r="AE150" s="28">
        <f t="shared" si="38"/>
        <v>0</v>
      </c>
      <c r="AF150" s="28">
        <f t="shared" si="38"/>
        <v>0</v>
      </c>
      <c r="AG150" s="28">
        <f t="shared" si="38"/>
        <v>0</v>
      </c>
      <c r="AH150" s="28">
        <f t="shared" si="38"/>
        <v>0</v>
      </c>
      <c r="AI150" s="28">
        <f t="shared" si="38"/>
        <v>0</v>
      </c>
      <c r="AJ150" s="28">
        <f t="shared" si="38"/>
        <v>0</v>
      </c>
      <c r="AK150" s="28">
        <f t="shared" si="38"/>
        <v>285</v>
      </c>
      <c r="AL150" s="28">
        <f t="shared" si="38"/>
        <v>0</v>
      </c>
      <c r="AM150" s="28">
        <f t="shared" si="38"/>
        <v>0</v>
      </c>
      <c r="AN150" s="28">
        <f t="shared" si="38"/>
        <v>0</v>
      </c>
      <c r="AO150" s="28">
        <f t="shared" si="38"/>
        <v>0</v>
      </c>
      <c r="AP150" s="28">
        <f t="shared" si="38"/>
        <v>0</v>
      </c>
      <c r="AQ150" s="28">
        <f t="shared" si="38"/>
        <v>0</v>
      </c>
      <c r="AR150" s="28">
        <f t="shared" si="38"/>
        <v>0</v>
      </c>
      <c r="AS150" s="28">
        <f t="shared" si="38"/>
        <v>0</v>
      </c>
      <c r="AT150" s="28">
        <f t="shared" si="38"/>
        <v>0</v>
      </c>
      <c r="AU150" s="28">
        <f t="shared" si="38"/>
        <v>285</v>
      </c>
    </row>
    <row r="151" spans="2:47">
      <c r="B151" s="25">
        <v>2041</v>
      </c>
      <c r="C151" s="28">
        <v>261</v>
      </c>
      <c r="D151" s="28">
        <f t="shared" si="35"/>
        <v>0</v>
      </c>
      <c r="E151" s="28">
        <f t="shared" si="38"/>
        <v>0</v>
      </c>
      <c r="F151" s="28">
        <f t="shared" si="38"/>
        <v>0</v>
      </c>
      <c r="G151" s="28">
        <f t="shared" si="38"/>
        <v>0</v>
      </c>
      <c r="H151" s="28">
        <f t="shared" ref="E151:AU156" si="39">+IF(H$126&lt;$B151,0,IF(MOD(H$126-$B151,$D$115)=0,1,0))*$C151</f>
        <v>0</v>
      </c>
      <c r="I151" s="28">
        <f t="shared" si="39"/>
        <v>0</v>
      </c>
      <c r="J151" s="28">
        <f t="shared" si="39"/>
        <v>0</v>
      </c>
      <c r="K151" s="28">
        <f t="shared" si="39"/>
        <v>0</v>
      </c>
      <c r="L151" s="28">
        <f t="shared" si="39"/>
        <v>0</v>
      </c>
      <c r="M151" s="28">
        <f t="shared" si="39"/>
        <v>0</v>
      </c>
      <c r="N151" s="28">
        <f t="shared" si="39"/>
        <v>0</v>
      </c>
      <c r="O151" s="28">
        <f t="shared" si="39"/>
        <v>0</v>
      </c>
      <c r="P151" s="28">
        <f t="shared" si="39"/>
        <v>0</v>
      </c>
      <c r="Q151" s="28">
        <f t="shared" si="39"/>
        <v>0</v>
      </c>
      <c r="R151" s="28">
        <f t="shared" si="39"/>
        <v>0</v>
      </c>
      <c r="S151" s="28">
        <f t="shared" si="39"/>
        <v>0</v>
      </c>
      <c r="T151" s="28">
        <f t="shared" si="39"/>
        <v>0</v>
      </c>
      <c r="U151" s="28">
        <f t="shared" si="39"/>
        <v>0</v>
      </c>
      <c r="V151" s="28">
        <f t="shared" si="39"/>
        <v>0</v>
      </c>
      <c r="W151" s="28">
        <f t="shared" si="39"/>
        <v>0</v>
      </c>
      <c r="X151" s="28">
        <f t="shared" si="39"/>
        <v>0</v>
      </c>
      <c r="Y151" s="28">
        <f t="shared" si="39"/>
        <v>0</v>
      </c>
      <c r="Z151" s="28">
        <f t="shared" si="39"/>
        <v>0</v>
      </c>
      <c r="AA151" s="28">
        <f t="shared" si="39"/>
        <v>0</v>
      </c>
      <c r="AB151" s="28">
        <f t="shared" si="39"/>
        <v>261</v>
      </c>
      <c r="AC151" s="28">
        <f t="shared" si="39"/>
        <v>0</v>
      </c>
      <c r="AD151" s="28">
        <f t="shared" si="39"/>
        <v>0</v>
      </c>
      <c r="AE151" s="28">
        <f t="shared" si="39"/>
        <v>0</v>
      </c>
      <c r="AF151" s="28">
        <f t="shared" si="39"/>
        <v>0</v>
      </c>
      <c r="AG151" s="28">
        <f t="shared" si="39"/>
        <v>0</v>
      </c>
      <c r="AH151" s="28">
        <f t="shared" si="39"/>
        <v>0</v>
      </c>
      <c r="AI151" s="28">
        <f t="shared" si="39"/>
        <v>0</v>
      </c>
      <c r="AJ151" s="28">
        <f t="shared" si="39"/>
        <v>0</v>
      </c>
      <c r="AK151" s="28">
        <f t="shared" si="39"/>
        <v>0</v>
      </c>
      <c r="AL151" s="28">
        <f t="shared" si="39"/>
        <v>261</v>
      </c>
      <c r="AM151" s="28">
        <f t="shared" si="39"/>
        <v>0</v>
      </c>
      <c r="AN151" s="28">
        <f t="shared" si="39"/>
        <v>0</v>
      </c>
      <c r="AO151" s="28">
        <f t="shared" si="39"/>
        <v>0</v>
      </c>
      <c r="AP151" s="28">
        <f t="shared" si="39"/>
        <v>0</v>
      </c>
      <c r="AQ151" s="28">
        <f t="shared" si="39"/>
        <v>0</v>
      </c>
      <c r="AR151" s="28">
        <f t="shared" si="39"/>
        <v>0</v>
      </c>
      <c r="AS151" s="28">
        <f t="shared" si="39"/>
        <v>0</v>
      </c>
      <c r="AT151" s="28">
        <f t="shared" si="39"/>
        <v>0</v>
      </c>
      <c r="AU151" s="28">
        <f t="shared" si="39"/>
        <v>0</v>
      </c>
    </row>
    <row r="152" spans="2:47">
      <c r="B152" s="25">
        <v>2042</v>
      </c>
      <c r="C152" s="28">
        <v>246</v>
      </c>
      <c r="D152" s="28">
        <f t="shared" si="35"/>
        <v>0</v>
      </c>
      <c r="E152" s="28">
        <f t="shared" si="39"/>
        <v>0</v>
      </c>
      <c r="F152" s="28">
        <f t="shared" si="39"/>
        <v>0</v>
      </c>
      <c r="G152" s="28">
        <f t="shared" si="39"/>
        <v>0</v>
      </c>
      <c r="H152" s="28">
        <f t="shared" si="39"/>
        <v>0</v>
      </c>
      <c r="I152" s="28">
        <f t="shared" si="39"/>
        <v>0</v>
      </c>
      <c r="J152" s="28">
        <f t="shared" si="39"/>
        <v>0</v>
      </c>
      <c r="K152" s="28">
        <f t="shared" si="39"/>
        <v>0</v>
      </c>
      <c r="L152" s="28">
        <f t="shared" si="39"/>
        <v>0</v>
      </c>
      <c r="M152" s="28">
        <f t="shared" si="39"/>
        <v>0</v>
      </c>
      <c r="N152" s="28">
        <f t="shared" si="39"/>
        <v>0</v>
      </c>
      <c r="O152" s="28">
        <f t="shared" si="39"/>
        <v>0</v>
      </c>
      <c r="P152" s="28">
        <f t="shared" si="39"/>
        <v>0</v>
      </c>
      <c r="Q152" s="28">
        <f t="shared" si="39"/>
        <v>0</v>
      </c>
      <c r="R152" s="28">
        <f t="shared" si="39"/>
        <v>0</v>
      </c>
      <c r="S152" s="28">
        <f t="shared" si="39"/>
        <v>0</v>
      </c>
      <c r="T152" s="28">
        <f t="shared" si="39"/>
        <v>0</v>
      </c>
      <c r="U152" s="28">
        <f t="shared" si="39"/>
        <v>0</v>
      </c>
      <c r="V152" s="28">
        <f t="shared" si="39"/>
        <v>0</v>
      </c>
      <c r="W152" s="28">
        <f t="shared" si="39"/>
        <v>0</v>
      </c>
      <c r="X152" s="28">
        <f t="shared" si="39"/>
        <v>0</v>
      </c>
      <c r="Y152" s="28">
        <f t="shared" si="39"/>
        <v>0</v>
      </c>
      <c r="Z152" s="28">
        <f t="shared" si="39"/>
        <v>0</v>
      </c>
      <c r="AA152" s="28">
        <f t="shared" si="39"/>
        <v>0</v>
      </c>
      <c r="AB152" s="28">
        <f t="shared" si="39"/>
        <v>0</v>
      </c>
      <c r="AC152" s="28">
        <f t="shared" si="39"/>
        <v>246</v>
      </c>
      <c r="AD152" s="28">
        <f t="shared" si="39"/>
        <v>0</v>
      </c>
      <c r="AE152" s="28">
        <f t="shared" si="39"/>
        <v>0</v>
      </c>
      <c r="AF152" s="28">
        <f t="shared" si="39"/>
        <v>0</v>
      </c>
      <c r="AG152" s="28">
        <f t="shared" si="39"/>
        <v>0</v>
      </c>
      <c r="AH152" s="28">
        <f t="shared" si="39"/>
        <v>0</v>
      </c>
      <c r="AI152" s="28">
        <f t="shared" si="39"/>
        <v>0</v>
      </c>
      <c r="AJ152" s="28">
        <f t="shared" si="39"/>
        <v>0</v>
      </c>
      <c r="AK152" s="28">
        <f t="shared" si="39"/>
        <v>0</v>
      </c>
      <c r="AL152" s="28">
        <f t="shared" si="39"/>
        <v>0</v>
      </c>
      <c r="AM152" s="28">
        <f t="shared" si="39"/>
        <v>246</v>
      </c>
      <c r="AN152" s="28">
        <f t="shared" si="39"/>
        <v>0</v>
      </c>
      <c r="AO152" s="28">
        <f t="shared" si="39"/>
        <v>0</v>
      </c>
      <c r="AP152" s="28">
        <f t="shared" si="39"/>
        <v>0</v>
      </c>
      <c r="AQ152" s="28">
        <f t="shared" si="39"/>
        <v>0</v>
      </c>
      <c r="AR152" s="28">
        <f t="shared" si="39"/>
        <v>0</v>
      </c>
      <c r="AS152" s="28">
        <f t="shared" si="39"/>
        <v>0</v>
      </c>
      <c r="AT152" s="28">
        <f t="shared" si="39"/>
        <v>0</v>
      </c>
      <c r="AU152" s="28">
        <f t="shared" si="39"/>
        <v>0</v>
      </c>
    </row>
    <row r="153" spans="2:47">
      <c r="B153" s="25">
        <v>2043</v>
      </c>
      <c r="C153" s="28">
        <v>500</v>
      </c>
      <c r="D153" s="28">
        <f t="shared" si="35"/>
        <v>0</v>
      </c>
      <c r="E153" s="28">
        <f t="shared" si="39"/>
        <v>0</v>
      </c>
      <c r="F153" s="28">
        <f t="shared" si="39"/>
        <v>0</v>
      </c>
      <c r="G153" s="28">
        <f t="shared" si="39"/>
        <v>0</v>
      </c>
      <c r="H153" s="28">
        <f t="shared" si="39"/>
        <v>0</v>
      </c>
      <c r="I153" s="28">
        <f t="shared" si="39"/>
        <v>0</v>
      </c>
      <c r="J153" s="28">
        <f t="shared" si="39"/>
        <v>0</v>
      </c>
      <c r="K153" s="28">
        <f t="shared" si="39"/>
        <v>0</v>
      </c>
      <c r="L153" s="28">
        <f t="shared" si="39"/>
        <v>0</v>
      </c>
      <c r="M153" s="28">
        <f t="shared" si="39"/>
        <v>0</v>
      </c>
      <c r="N153" s="28">
        <f t="shared" si="39"/>
        <v>0</v>
      </c>
      <c r="O153" s="28">
        <f t="shared" si="39"/>
        <v>0</v>
      </c>
      <c r="P153" s="28">
        <f t="shared" si="39"/>
        <v>0</v>
      </c>
      <c r="Q153" s="28">
        <f t="shared" si="39"/>
        <v>0</v>
      </c>
      <c r="R153" s="28">
        <f t="shared" si="39"/>
        <v>0</v>
      </c>
      <c r="S153" s="28">
        <f t="shared" si="39"/>
        <v>0</v>
      </c>
      <c r="T153" s="28">
        <f t="shared" si="39"/>
        <v>0</v>
      </c>
      <c r="U153" s="28">
        <f t="shared" si="39"/>
        <v>0</v>
      </c>
      <c r="V153" s="28">
        <f t="shared" si="39"/>
        <v>0</v>
      </c>
      <c r="W153" s="28">
        <f t="shared" si="39"/>
        <v>0</v>
      </c>
      <c r="X153" s="28">
        <f t="shared" si="39"/>
        <v>0</v>
      </c>
      <c r="Y153" s="28">
        <f t="shared" si="39"/>
        <v>0</v>
      </c>
      <c r="Z153" s="28">
        <f t="shared" si="39"/>
        <v>0</v>
      </c>
      <c r="AA153" s="28">
        <f t="shared" si="39"/>
        <v>0</v>
      </c>
      <c r="AB153" s="28">
        <f t="shared" si="39"/>
        <v>0</v>
      </c>
      <c r="AC153" s="28">
        <f t="shared" si="39"/>
        <v>0</v>
      </c>
      <c r="AD153" s="28">
        <f t="shared" si="39"/>
        <v>500</v>
      </c>
      <c r="AE153" s="28">
        <f t="shared" si="39"/>
        <v>0</v>
      </c>
      <c r="AF153" s="28">
        <f t="shared" si="39"/>
        <v>0</v>
      </c>
      <c r="AG153" s="28">
        <f t="shared" si="39"/>
        <v>0</v>
      </c>
      <c r="AH153" s="28">
        <f t="shared" si="39"/>
        <v>0</v>
      </c>
      <c r="AI153" s="28">
        <f t="shared" si="39"/>
        <v>0</v>
      </c>
      <c r="AJ153" s="28">
        <f t="shared" si="39"/>
        <v>0</v>
      </c>
      <c r="AK153" s="28">
        <f t="shared" si="39"/>
        <v>0</v>
      </c>
      <c r="AL153" s="28">
        <f t="shared" si="39"/>
        <v>0</v>
      </c>
      <c r="AM153" s="28">
        <f t="shared" si="39"/>
        <v>0</v>
      </c>
      <c r="AN153" s="28">
        <f t="shared" si="39"/>
        <v>500</v>
      </c>
      <c r="AO153" s="28">
        <f t="shared" si="39"/>
        <v>0</v>
      </c>
      <c r="AP153" s="28">
        <f t="shared" si="39"/>
        <v>0</v>
      </c>
      <c r="AQ153" s="28">
        <f t="shared" si="39"/>
        <v>0</v>
      </c>
      <c r="AR153" s="28">
        <f t="shared" si="39"/>
        <v>0</v>
      </c>
      <c r="AS153" s="28">
        <f t="shared" si="39"/>
        <v>0</v>
      </c>
      <c r="AT153" s="28">
        <f t="shared" si="39"/>
        <v>0</v>
      </c>
      <c r="AU153" s="28">
        <f t="shared" si="39"/>
        <v>0</v>
      </c>
    </row>
    <row r="154" spans="2:47">
      <c r="B154" s="25">
        <v>2044</v>
      </c>
      <c r="C154" s="28">
        <v>205</v>
      </c>
      <c r="D154" s="28">
        <f t="shared" si="35"/>
        <v>0</v>
      </c>
      <c r="E154" s="28">
        <f t="shared" si="39"/>
        <v>0</v>
      </c>
      <c r="F154" s="28">
        <f t="shared" si="39"/>
        <v>0</v>
      </c>
      <c r="G154" s="28">
        <f t="shared" si="39"/>
        <v>0</v>
      </c>
      <c r="H154" s="28">
        <f t="shared" si="39"/>
        <v>0</v>
      </c>
      <c r="I154" s="28">
        <f t="shared" si="39"/>
        <v>0</v>
      </c>
      <c r="J154" s="28">
        <f t="shared" si="39"/>
        <v>0</v>
      </c>
      <c r="K154" s="28">
        <f t="shared" si="39"/>
        <v>0</v>
      </c>
      <c r="L154" s="28">
        <f t="shared" si="39"/>
        <v>0</v>
      </c>
      <c r="M154" s="28">
        <f t="shared" si="39"/>
        <v>0</v>
      </c>
      <c r="N154" s="28">
        <f t="shared" si="39"/>
        <v>0</v>
      </c>
      <c r="O154" s="28">
        <f t="shared" si="39"/>
        <v>0</v>
      </c>
      <c r="P154" s="28">
        <f t="shared" si="39"/>
        <v>0</v>
      </c>
      <c r="Q154" s="28">
        <f t="shared" si="39"/>
        <v>0</v>
      </c>
      <c r="R154" s="28">
        <f t="shared" si="39"/>
        <v>0</v>
      </c>
      <c r="S154" s="28">
        <f t="shared" si="39"/>
        <v>0</v>
      </c>
      <c r="T154" s="28">
        <f t="shared" si="39"/>
        <v>0</v>
      </c>
      <c r="U154" s="28">
        <f t="shared" si="39"/>
        <v>0</v>
      </c>
      <c r="V154" s="28">
        <f t="shared" si="39"/>
        <v>0</v>
      </c>
      <c r="W154" s="28">
        <f t="shared" si="39"/>
        <v>0</v>
      </c>
      <c r="X154" s="28">
        <f t="shared" si="39"/>
        <v>0</v>
      </c>
      <c r="Y154" s="28">
        <f t="shared" si="39"/>
        <v>0</v>
      </c>
      <c r="Z154" s="28">
        <f t="shared" si="39"/>
        <v>0</v>
      </c>
      <c r="AA154" s="28">
        <f t="shared" si="39"/>
        <v>0</v>
      </c>
      <c r="AB154" s="28">
        <f t="shared" si="39"/>
        <v>0</v>
      </c>
      <c r="AC154" s="28">
        <f t="shared" si="39"/>
        <v>0</v>
      </c>
      <c r="AD154" s="28">
        <f t="shared" si="39"/>
        <v>0</v>
      </c>
      <c r="AE154" s="28">
        <f t="shared" si="39"/>
        <v>205</v>
      </c>
      <c r="AF154" s="28">
        <f t="shared" si="39"/>
        <v>0</v>
      </c>
      <c r="AG154" s="28">
        <f t="shared" si="39"/>
        <v>0</v>
      </c>
      <c r="AH154" s="28">
        <f t="shared" si="39"/>
        <v>0</v>
      </c>
      <c r="AI154" s="28">
        <f t="shared" si="39"/>
        <v>0</v>
      </c>
      <c r="AJ154" s="28">
        <f t="shared" si="39"/>
        <v>0</v>
      </c>
      <c r="AK154" s="28">
        <f t="shared" si="39"/>
        <v>0</v>
      </c>
      <c r="AL154" s="28">
        <f t="shared" si="39"/>
        <v>0</v>
      </c>
      <c r="AM154" s="28">
        <f t="shared" si="39"/>
        <v>0</v>
      </c>
      <c r="AN154" s="28">
        <f t="shared" si="39"/>
        <v>0</v>
      </c>
      <c r="AO154" s="28">
        <f t="shared" si="39"/>
        <v>205</v>
      </c>
      <c r="AP154" s="28">
        <f t="shared" si="39"/>
        <v>0</v>
      </c>
      <c r="AQ154" s="28">
        <f t="shared" si="39"/>
        <v>0</v>
      </c>
      <c r="AR154" s="28">
        <f t="shared" si="39"/>
        <v>0</v>
      </c>
      <c r="AS154" s="28">
        <f t="shared" si="39"/>
        <v>0</v>
      </c>
      <c r="AT154" s="28">
        <f t="shared" si="39"/>
        <v>0</v>
      </c>
      <c r="AU154" s="28">
        <f t="shared" si="39"/>
        <v>0</v>
      </c>
    </row>
    <row r="155" spans="2:47">
      <c r="B155" s="25">
        <v>2045</v>
      </c>
      <c r="C155" s="28">
        <v>207</v>
      </c>
      <c r="D155" s="28">
        <f t="shared" si="35"/>
        <v>0</v>
      </c>
      <c r="E155" s="28">
        <f t="shared" si="39"/>
        <v>0</v>
      </c>
      <c r="F155" s="28">
        <f t="shared" si="39"/>
        <v>0</v>
      </c>
      <c r="G155" s="28">
        <f t="shared" si="39"/>
        <v>0</v>
      </c>
      <c r="H155" s="28">
        <f t="shared" si="39"/>
        <v>0</v>
      </c>
      <c r="I155" s="28">
        <f t="shared" si="39"/>
        <v>0</v>
      </c>
      <c r="J155" s="28">
        <f t="shared" si="39"/>
        <v>0</v>
      </c>
      <c r="K155" s="28">
        <f t="shared" si="39"/>
        <v>0</v>
      </c>
      <c r="L155" s="28">
        <f t="shared" si="39"/>
        <v>0</v>
      </c>
      <c r="M155" s="28">
        <f t="shared" si="39"/>
        <v>0</v>
      </c>
      <c r="N155" s="28">
        <f t="shared" si="39"/>
        <v>0</v>
      </c>
      <c r="O155" s="28">
        <f t="shared" si="39"/>
        <v>0</v>
      </c>
      <c r="P155" s="28">
        <f t="shared" si="39"/>
        <v>0</v>
      </c>
      <c r="Q155" s="28">
        <f t="shared" si="39"/>
        <v>0</v>
      </c>
      <c r="R155" s="28">
        <f t="shared" si="39"/>
        <v>0</v>
      </c>
      <c r="S155" s="28">
        <f t="shared" si="39"/>
        <v>0</v>
      </c>
      <c r="T155" s="28">
        <f t="shared" si="39"/>
        <v>0</v>
      </c>
      <c r="U155" s="28">
        <f t="shared" si="39"/>
        <v>0</v>
      </c>
      <c r="V155" s="28">
        <f t="shared" si="39"/>
        <v>0</v>
      </c>
      <c r="W155" s="28">
        <f t="shared" si="39"/>
        <v>0</v>
      </c>
      <c r="X155" s="28">
        <f t="shared" si="39"/>
        <v>0</v>
      </c>
      <c r="Y155" s="28">
        <f t="shared" si="39"/>
        <v>0</v>
      </c>
      <c r="Z155" s="28">
        <f t="shared" si="39"/>
        <v>0</v>
      </c>
      <c r="AA155" s="28">
        <f t="shared" si="39"/>
        <v>0</v>
      </c>
      <c r="AB155" s="28">
        <f t="shared" si="39"/>
        <v>0</v>
      </c>
      <c r="AC155" s="28">
        <f t="shared" si="39"/>
        <v>0</v>
      </c>
      <c r="AD155" s="28">
        <f t="shared" si="39"/>
        <v>0</v>
      </c>
      <c r="AE155" s="28">
        <f t="shared" si="39"/>
        <v>0</v>
      </c>
      <c r="AF155" s="28">
        <f t="shared" si="39"/>
        <v>207</v>
      </c>
      <c r="AG155" s="28">
        <f t="shared" si="39"/>
        <v>0</v>
      </c>
      <c r="AH155" s="28">
        <f t="shared" si="39"/>
        <v>0</v>
      </c>
      <c r="AI155" s="28">
        <f t="shared" si="39"/>
        <v>0</v>
      </c>
      <c r="AJ155" s="28">
        <f t="shared" si="39"/>
        <v>0</v>
      </c>
      <c r="AK155" s="28">
        <f t="shared" si="39"/>
        <v>0</v>
      </c>
      <c r="AL155" s="28">
        <f t="shared" si="39"/>
        <v>0</v>
      </c>
      <c r="AM155" s="28">
        <f t="shared" si="39"/>
        <v>0</v>
      </c>
      <c r="AN155" s="28">
        <f t="shared" si="39"/>
        <v>0</v>
      </c>
      <c r="AO155" s="28">
        <f t="shared" si="39"/>
        <v>0</v>
      </c>
      <c r="AP155" s="28">
        <f t="shared" si="39"/>
        <v>207</v>
      </c>
      <c r="AQ155" s="28">
        <f t="shared" si="39"/>
        <v>0</v>
      </c>
      <c r="AR155" s="28">
        <f t="shared" si="39"/>
        <v>0</v>
      </c>
      <c r="AS155" s="28">
        <f t="shared" si="39"/>
        <v>0</v>
      </c>
      <c r="AT155" s="28">
        <f t="shared" si="39"/>
        <v>0</v>
      </c>
      <c r="AU155" s="28">
        <f t="shared" si="39"/>
        <v>0</v>
      </c>
    </row>
    <row r="156" spans="2:47">
      <c r="B156" s="25">
        <v>2046</v>
      </c>
      <c r="C156" s="28">
        <v>196</v>
      </c>
      <c r="D156" s="28">
        <f t="shared" si="35"/>
        <v>0</v>
      </c>
      <c r="E156" s="28">
        <f t="shared" si="39"/>
        <v>0</v>
      </c>
      <c r="F156" s="28">
        <f t="shared" si="39"/>
        <v>0</v>
      </c>
      <c r="G156" s="28">
        <f t="shared" si="39"/>
        <v>0</v>
      </c>
      <c r="H156" s="28">
        <f t="shared" si="39"/>
        <v>0</v>
      </c>
      <c r="I156" s="28">
        <f t="shared" si="39"/>
        <v>0</v>
      </c>
      <c r="J156" s="28">
        <f t="shared" si="39"/>
        <v>0</v>
      </c>
      <c r="K156" s="28">
        <f t="shared" si="39"/>
        <v>0</v>
      </c>
      <c r="L156" s="28">
        <f t="shared" si="39"/>
        <v>0</v>
      </c>
      <c r="M156" s="28">
        <f t="shared" si="39"/>
        <v>0</v>
      </c>
      <c r="N156" s="28">
        <f t="shared" si="39"/>
        <v>0</v>
      </c>
      <c r="O156" s="28">
        <f t="shared" si="39"/>
        <v>0</v>
      </c>
      <c r="P156" s="28">
        <f t="shared" si="39"/>
        <v>0</v>
      </c>
      <c r="Q156" s="28">
        <f t="shared" si="39"/>
        <v>0</v>
      </c>
      <c r="R156" s="28">
        <f t="shared" si="39"/>
        <v>0</v>
      </c>
      <c r="S156" s="28">
        <f t="shared" si="39"/>
        <v>0</v>
      </c>
      <c r="T156" s="28">
        <f t="shared" si="39"/>
        <v>0</v>
      </c>
      <c r="U156" s="28">
        <f t="shared" si="39"/>
        <v>0</v>
      </c>
      <c r="V156" s="28">
        <f t="shared" si="39"/>
        <v>0</v>
      </c>
      <c r="W156" s="28">
        <f t="shared" si="39"/>
        <v>0</v>
      </c>
      <c r="X156" s="28">
        <f t="shared" si="39"/>
        <v>0</v>
      </c>
      <c r="Y156" s="28">
        <f t="shared" si="39"/>
        <v>0</v>
      </c>
      <c r="Z156" s="28">
        <f t="shared" si="39"/>
        <v>0</v>
      </c>
      <c r="AA156" s="28">
        <f t="shared" si="39"/>
        <v>0</v>
      </c>
      <c r="AB156" s="28">
        <f t="shared" si="39"/>
        <v>0</v>
      </c>
      <c r="AC156" s="28">
        <f t="shared" si="39"/>
        <v>0</v>
      </c>
      <c r="AD156" s="28">
        <f t="shared" si="39"/>
        <v>0</v>
      </c>
      <c r="AE156" s="28">
        <f t="shared" si="39"/>
        <v>0</v>
      </c>
      <c r="AF156" s="28">
        <f t="shared" si="39"/>
        <v>0</v>
      </c>
      <c r="AG156" s="28">
        <f t="shared" si="39"/>
        <v>196</v>
      </c>
      <c r="AH156" s="28">
        <f t="shared" si="39"/>
        <v>0</v>
      </c>
      <c r="AI156" s="28">
        <f t="shared" si="39"/>
        <v>0</v>
      </c>
      <c r="AJ156" s="28">
        <f t="shared" si="39"/>
        <v>0</v>
      </c>
      <c r="AK156" s="28">
        <f t="shared" si="39"/>
        <v>0</v>
      </c>
      <c r="AL156" s="28">
        <f t="shared" si="39"/>
        <v>0</v>
      </c>
      <c r="AM156" s="28">
        <f t="shared" si="39"/>
        <v>0</v>
      </c>
      <c r="AN156" s="28">
        <f t="shared" si="39"/>
        <v>0</v>
      </c>
      <c r="AO156" s="28">
        <f t="shared" si="39"/>
        <v>0</v>
      </c>
      <c r="AP156" s="28">
        <f t="shared" si="39"/>
        <v>0</v>
      </c>
      <c r="AQ156" s="28">
        <f t="shared" si="39"/>
        <v>196</v>
      </c>
      <c r="AR156" s="28">
        <f t="shared" si="39"/>
        <v>0</v>
      </c>
      <c r="AS156" s="28">
        <f t="shared" si="39"/>
        <v>0</v>
      </c>
      <c r="AT156" s="28">
        <f t="shared" si="39"/>
        <v>0</v>
      </c>
      <c r="AU156" s="28">
        <f t="shared" si="39"/>
        <v>0</v>
      </c>
    </row>
    <row r="157" spans="2:47">
      <c r="B157" s="25">
        <v>2047</v>
      </c>
      <c r="C157" s="28">
        <v>185</v>
      </c>
      <c r="D157" s="28">
        <f t="shared" si="35"/>
        <v>0</v>
      </c>
      <c r="E157" s="28">
        <f t="shared" ref="E157:AU162" si="40">+IF(E$126&lt;$B157,0,IF(MOD(E$126-$B157,$D$115)=0,1,0))*$C157</f>
        <v>0</v>
      </c>
      <c r="F157" s="28">
        <f t="shared" si="40"/>
        <v>0</v>
      </c>
      <c r="G157" s="28">
        <f t="shared" si="40"/>
        <v>0</v>
      </c>
      <c r="H157" s="28">
        <f t="shared" si="40"/>
        <v>0</v>
      </c>
      <c r="I157" s="28">
        <f t="shared" si="40"/>
        <v>0</v>
      </c>
      <c r="J157" s="28">
        <f t="shared" si="40"/>
        <v>0</v>
      </c>
      <c r="K157" s="28">
        <f t="shared" si="40"/>
        <v>0</v>
      </c>
      <c r="L157" s="28">
        <f t="shared" si="40"/>
        <v>0</v>
      </c>
      <c r="M157" s="28">
        <f t="shared" si="40"/>
        <v>0</v>
      </c>
      <c r="N157" s="28">
        <f t="shared" si="40"/>
        <v>0</v>
      </c>
      <c r="O157" s="28">
        <f t="shared" si="40"/>
        <v>0</v>
      </c>
      <c r="P157" s="28">
        <f t="shared" si="40"/>
        <v>0</v>
      </c>
      <c r="Q157" s="28">
        <f t="shared" si="40"/>
        <v>0</v>
      </c>
      <c r="R157" s="28">
        <f t="shared" si="40"/>
        <v>0</v>
      </c>
      <c r="S157" s="28">
        <f t="shared" si="40"/>
        <v>0</v>
      </c>
      <c r="T157" s="28">
        <f t="shared" si="40"/>
        <v>0</v>
      </c>
      <c r="U157" s="28">
        <f t="shared" si="40"/>
        <v>0</v>
      </c>
      <c r="V157" s="28">
        <f t="shared" si="40"/>
        <v>0</v>
      </c>
      <c r="W157" s="28">
        <f t="shared" si="40"/>
        <v>0</v>
      </c>
      <c r="X157" s="28">
        <f t="shared" si="40"/>
        <v>0</v>
      </c>
      <c r="Y157" s="28">
        <f t="shared" si="40"/>
        <v>0</v>
      </c>
      <c r="Z157" s="28">
        <f t="shared" si="40"/>
        <v>0</v>
      </c>
      <c r="AA157" s="28">
        <f t="shared" si="40"/>
        <v>0</v>
      </c>
      <c r="AB157" s="28">
        <f t="shared" si="40"/>
        <v>0</v>
      </c>
      <c r="AC157" s="28">
        <f t="shared" si="40"/>
        <v>0</v>
      </c>
      <c r="AD157" s="28">
        <f t="shared" si="40"/>
        <v>0</v>
      </c>
      <c r="AE157" s="28">
        <f t="shared" si="40"/>
        <v>0</v>
      </c>
      <c r="AF157" s="28">
        <f t="shared" si="40"/>
        <v>0</v>
      </c>
      <c r="AG157" s="28">
        <f t="shared" si="40"/>
        <v>0</v>
      </c>
      <c r="AH157" s="28">
        <f t="shared" si="40"/>
        <v>185</v>
      </c>
      <c r="AI157" s="28">
        <f t="shared" si="40"/>
        <v>0</v>
      </c>
      <c r="AJ157" s="28">
        <f t="shared" si="40"/>
        <v>0</v>
      </c>
      <c r="AK157" s="28">
        <f t="shared" si="40"/>
        <v>0</v>
      </c>
      <c r="AL157" s="28">
        <f t="shared" si="40"/>
        <v>0</v>
      </c>
      <c r="AM157" s="28">
        <f t="shared" si="40"/>
        <v>0</v>
      </c>
      <c r="AN157" s="28">
        <f t="shared" si="40"/>
        <v>0</v>
      </c>
      <c r="AO157" s="28">
        <f t="shared" si="40"/>
        <v>0</v>
      </c>
      <c r="AP157" s="28">
        <f t="shared" si="40"/>
        <v>0</v>
      </c>
      <c r="AQ157" s="28">
        <f t="shared" si="40"/>
        <v>0</v>
      </c>
      <c r="AR157" s="28">
        <f t="shared" si="40"/>
        <v>185</v>
      </c>
      <c r="AS157" s="28">
        <f t="shared" si="40"/>
        <v>0</v>
      </c>
      <c r="AT157" s="28">
        <f t="shared" si="40"/>
        <v>0</v>
      </c>
      <c r="AU157" s="28">
        <f t="shared" si="40"/>
        <v>0</v>
      </c>
    </row>
    <row r="158" spans="2:47">
      <c r="B158" s="25">
        <v>2048</v>
      </c>
      <c r="C158" s="28">
        <v>185</v>
      </c>
      <c r="D158" s="28">
        <f t="shared" si="35"/>
        <v>0</v>
      </c>
      <c r="E158" s="28">
        <f t="shared" si="40"/>
        <v>0</v>
      </c>
      <c r="F158" s="28">
        <f t="shared" si="40"/>
        <v>0</v>
      </c>
      <c r="G158" s="28">
        <f t="shared" si="40"/>
        <v>0</v>
      </c>
      <c r="H158" s="28">
        <f t="shared" si="40"/>
        <v>0</v>
      </c>
      <c r="I158" s="28">
        <f t="shared" si="40"/>
        <v>0</v>
      </c>
      <c r="J158" s="28">
        <f t="shared" si="40"/>
        <v>0</v>
      </c>
      <c r="K158" s="28">
        <f t="shared" si="40"/>
        <v>0</v>
      </c>
      <c r="L158" s="28">
        <f t="shared" si="40"/>
        <v>0</v>
      </c>
      <c r="M158" s="28">
        <f t="shared" si="40"/>
        <v>0</v>
      </c>
      <c r="N158" s="28">
        <f t="shared" si="40"/>
        <v>0</v>
      </c>
      <c r="O158" s="28">
        <f t="shared" si="40"/>
        <v>0</v>
      </c>
      <c r="P158" s="28">
        <f t="shared" si="40"/>
        <v>0</v>
      </c>
      <c r="Q158" s="28">
        <f t="shared" si="40"/>
        <v>0</v>
      </c>
      <c r="R158" s="28">
        <f t="shared" si="40"/>
        <v>0</v>
      </c>
      <c r="S158" s="28">
        <f t="shared" si="40"/>
        <v>0</v>
      </c>
      <c r="T158" s="28">
        <f t="shared" si="40"/>
        <v>0</v>
      </c>
      <c r="U158" s="28">
        <f t="shared" si="40"/>
        <v>0</v>
      </c>
      <c r="V158" s="28">
        <f t="shared" si="40"/>
        <v>0</v>
      </c>
      <c r="W158" s="28">
        <f t="shared" si="40"/>
        <v>0</v>
      </c>
      <c r="X158" s="28">
        <f t="shared" si="40"/>
        <v>0</v>
      </c>
      <c r="Y158" s="28">
        <f t="shared" si="40"/>
        <v>0</v>
      </c>
      <c r="Z158" s="28">
        <f t="shared" si="40"/>
        <v>0</v>
      </c>
      <c r="AA158" s="28">
        <f t="shared" si="40"/>
        <v>0</v>
      </c>
      <c r="AB158" s="28">
        <f t="shared" si="40"/>
        <v>0</v>
      </c>
      <c r="AC158" s="28">
        <f t="shared" si="40"/>
        <v>0</v>
      </c>
      <c r="AD158" s="28">
        <f t="shared" si="40"/>
        <v>0</v>
      </c>
      <c r="AE158" s="28">
        <f t="shared" si="40"/>
        <v>0</v>
      </c>
      <c r="AF158" s="28">
        <f t="shared" si="40"/>
        <v>0</v>
      </c>
      <c r="AG158" s="28">
        <f t="shared" si="40"/>
        <v>0</v>
      </c>
      <c r="AH158" s="28">
        <f t="shared" si="40"/>
        <v>0</v>
      </c>
      <c r="AI158" s="28">
        <f t="shared" si="40"/>
        <v>185</v>
      </c>
      <c r="AJ158" s="28">
        <f t="shared" si="40"/>
        <v>0</v>
      </c>
      <c r="AK158" s="28">
        <f t="shared" si="40"/>
        <v>0</v>
      </c>
      <c r="AL158" s="28">
        <f t="shared" si="40"/>
        <v>0</v>
      </c>
      <c r="AM158" s="28">
        <f t="shared" si="40"/>
        <v>0</v>
      </c>
      <c r="AN158" s="28">
        <f t="shared" si="40"/>
        <v>0</v>
      </c>
      <c r="AO158" s="28">
        <f t="shared" si="40"/>
        <v>0</v>
      </c>
      <c r="AP158" s="28">
        <f t="shared" si="40"/>
        <v>0</v>
      </c>
      <c r="AQ158" s="28">
        <f t="shared" si="40"/>
        <v>0</v>
      </c>
      <c r="AR158" s="28">
        <f t="shared" si="40"/>
        <v>0</v>
      </c>
      <c r="AS158" s="28">
        <f t="shared" si="40"/>
        <v>185</v>
      </c>
      <c r="AT158" s="28">
        <f t="shared" si="40"/>
        <v>0</v>
      </c>
      <c r="AU158" s="28">
        <f t="shared" si="40"/>
        <v>0</v>
      </c>
    </row>
    <row r="159" spans="2:47">
      <c r="B159" s="25">
        <v>2049</v>
      </c>
      <c r="C159" s="28">
        <v>7</v>
      </c>
      <c r="D159" s="28">
        <f t="shared" si="35"/>
        <v>0</v>
      </c>
      <c r="E159" s="28">
        <f t="shared" si="40"/>
        <v>0</v>
      </c>
      <c r="F159" s="28">
        <f t="shared" si="40"/>
        <v>0</v>
      </c>
      <c r="G159" s="28">
        <f t="shared" si="40"/>
        <v>0</v>
      </c>
      <c r="H159" s="28">
        <f t="shared" si="40"/>
        <v>0</v>
      </c>
      <c r="I159" s="28">
        <f t="shared" si="40"/>
        <v>0</v>
      </c>
      <c r="J159" s="28">
        <f t="shared" si="40"/>
        <v>0</v>
      </c>
      <c r="K159" s="28">
        <f t="shared" si="40"/>
        <v>0</v>
      </c>
      <c r="L159" s="28">
        <f t="shared" si="40"/>
        <v>0</v>
      </c>
      <c r="M159" s="28">
        <f t="shared" si="40"/>
        <v>0</v>
      </c>
      <c r="N159" s="28">
        <f t="shared" si="40"/>
        <v>0</v>
      </c>
      <c r="O159" s="28">
        <f t="shared" si="40"/>
        <v>0</v>
      </c>
      <c r="P159" s="28">
        <f t="shared" si="40"/>
        <v>0</v>
      </c>
      <c r="Q159" s="28">
        <f t="shared" si="40"/>
        <v>0</v>
      </c>
      <c r="R159" s="28">
        <f t="shared" si="40"/>
        <v>0</v>
      </c>
      <c r="S159" s="28">
        <f t="shared" si="40"/>
        <v>0</v>
      </c>
      <c r="T159" s="28">
        <f t="shared" si="40"/>
        <v>0</v>
      </c>
      <c r="U159" s="28">
        <f t="shared" si="40"/>
        <v>0</v>
      </c>
      <c r="V159" s="28">
        <f t="shared" si="40"/>
        <v>0</v>
      </c>
      <c r="W159" s="28">
        <f t="shared" si="40"/>
        <v>0</v>
      </c>
      <c r="X159" s="28">
        <f t="shared" si="40"/>
        <v>0</v>
      </c>
      <c r="Y159" s="28">
        <f t="shared" si="40"/>
        <v>0</v>
      </c>
      <c r="Z159" s="28">
        <f t="shared" si="40"/>
        <v>0</v>
      </c>
      <c r="AA159" s="28">
        <f t="shared" si="40"/>
        <v>0</v>
      </c>
      <c r="AB159" s="28">
        <f t="shared" si="40"/>
        <v>0</v>
      </c>
      <c r="AC159" s="28">
        <f t="shared" si="40"/>
        <v>0</v>
      </c>
      <c r="AD159" s="28">
        <f t="shared" si="40"/>
        <v>0</v>
      </c>
      <c r="AE159" s="28">
        <f t="shared" si="40"/>
        <v>0</v>
      </c>
      <c r="AF159" s="28">
        <f t="shared" si="40"/>
        <v>0</v>
      </c>
      <c r="AG159" s="28">
        <f t="shared" si="40"/>
        <v>0</v>
      </c>
      <c r="AH159" s="28">
        <f t="shared" si="40"/>
        <v>0</v>
      </c>
      <c r="AI159" s="28">
        <f t="shared" si="40"/>
        <v>0</v>
      </c>
      <c r="AJ159" s="28">
        <f t="shared" si="40"/>
        <v>7</v>
      </c>
      <c r="AK159" s="28">
        <f t="shared" si="40"/>
        <v>0</v>
      </c>
      <c r="AL159" s="28">
        <f t="shared" si="40"/>
        <v>0</v>
      </c>
      <c r="AM159" s="28">
        <f t="shared" si="40"/>
        <v>0</v>
      </c>
      <c r="AN159" s="28">
        <f t="shared" si="40"/>
        <v>0</v>
      </c>
      <c r="AO159" s="28">
        <f t="shared" si="40"/>
        <v>0</v>
      </c>
      <c r="AP159" s="28">
        <f t="shared" si="40"/>
        <v>0</v>
      </c>
      <c r="AQ159" s="28">
        <f t="shared" si="40"/>
        <v>0</v>
      </c>
      <c r="AR159" s="28">
        <f t="shared" si="40"/>
        <v>0</v>
      </c>
      <c r="AS159" s="28">
        <f t="shared" si="40"/>
        <v>0</v>
      </c>
      <c r="AT159" s="28">
        <f t="shared" si="40"/>
        <v>7</v>
      </c>
      <c r="AU159" s="28">
        <f t="shared" si="40"/>
        <v>0</v>
      </c>
    </row>
    <row r="160" spans="2:47">
      <c r="B160" s="25">
        <v>2050</v>
      </c>
      <c r="C160" s="28">
        <v>11</v>
      </c>
      <c r="D160" s="28">
        <f t="shared" si="35"/>
        <v>0</v>
      </c>
      <c r="E160" s="28">
        <f t="shared" si="40"/>
        <v>0</v>
      </c>
      <c r="F160" s="28">
        <f t="shared" si="40"/>
        <v>0</v>
      </c>
      <c r="G160" s="28">
        <f t="shared" si="40"/>
        <v>0</v>
      </c>
      <c r="H160" s="28">
        <f t="shared" si="40"/>
        <v>0</v>
      </c>
      <c r="I160" s="28">
        <f t="shared" si="40"/>
        <v>0</v>
      </c>
      <c r="J160" s="28">
        <f t="shared" si="40"/>
        <v>0</v>
      </c>
      <c r="K160" s="28">
        <f t="shared" si="40"/>
        <v>0</v>
      </c>
      <c r="L160" s="28">
        <f t="shared" si="40"/>
        <v>0</v>
      </c>
      <c r="M160" s="28">
        <f t="shared" si="40"/>
        <v>0</v>
      </c>
      <c r="N160" s="28">
        <f t="shared" si="40"/>
        <v>0</v>
      </c>
      <c r="O160" s="28">
        <f t="shared" si="40"/>
        <v>0</v>
      </c>
      <c r="P160" s="28">
        <f t="shared" si="40"/>
        <v>0</v>
      </c>
      <c r="Q160" s="28">
        <f t="shared" si="40"/>
        <v>0</v>
      </c>
      <c r="R160" s="28">
        <f t="shared" si="40"/>
        <v>0</v>
      </c>
      <c r="S160" s="28">
        <f t="shared" si="40"/>
        <v>0</v>
      </c>
      <c r="T160" s="28">
        <f t="shared" si="40"/>
        <v>0</v>
      </c>
      <c r="U160" s="28">
        <f t="shared" si="40"/>
        <v>0</v>
      </c>
      <c r="V160" s="28">
        <f t="shared" si="40"/>
        <v>0</v>
      </c>
      <c r="W160" s="28">
        <f t="shared" si="40"/>
        <v>0</v>
      </c>
      <c r="X160" s="28">
        <f t="shared" si="40"/>
        <v>0</v>
      </c>
      <c r="Y160" s="28">
        <f t="shared" si="40"/>
        <v>0</v>
      </c>
      <c r="Z160" s="28">
        <f t="shared" si="40"/>
        <v>0</v>
      </c>
      <c r="AA160" s="28">
        <f t="shared" si="40"/>
        <v>0</v>
      </c>
      <c r="AB160" s="28">
        <f t="shared" si="40"/>
        <v>0</v>
      </c>
      <c r="AC160" s="28">
        <f t="shared" si="40"/>
        <v>0</v>
      </c>
      <c r="AD160" s="28">
        <f t="shared" si="40"/>
        <v>0</v>
      </c>
      <c r="AE160" s="28">
        <f t="shared" si="40"/>
        <v>0</v>
      </c>
      <c r="AF160" s="28">
        <f t="shared" si="40"/>
        <v>0</v>
      </c>
      <c r="AG160" s="28">
        <f t="shared" si="40"/>
        <v>0</v>
      </c>
      <c r="AH160" s="28">
        <f t="shared" si="40"/>
        <v>0</v>
      </c>
      <c r="AI160" s="28">
        <f t="shared" si="40"/>
        <v>0</v>
      </c>
      <c r="AJ160" s="28">
        <f t="shared" si="40"/>
        <v>0</v>
      </c>
      <c r="AK160" s="28">
        <f t="shared" si="40"/>
        <v>11</v>
      </c>
      <c r="AL160" s="28">
        <f t="shared" si="40"/>
        <v>0</v>
      </c>
      <c r="AM160" s="28">
        <f t="shared" si="40"/>
        <v>0</v>
      </c>
      <c r="AN160" s="28">
        <f t="shared" si="40"/>
        <v>0</v>
      </c>
      <c r="AO160" s="28">
        <f t="shared" si="40"/>
        <v>0</v>
      </c>
      <c r="AP160" s="28">
        <f t="shared" si="40"/>
        <v>0</v>
      </c>
      <c r="AQ160" s="28">
        <f t="shared" si="40"/>
        <v>0</v>
      </c>
      <c r="AR160" s="28">
        <f t="shared" si="40"/>
        <v>0</v>
      </c>
      <c r="AS160" s="28">
        <f t="shared" si="40"/>
        <v>0</v>
      </c>
      <c r="AT160" s="28">
        <f t="shared" si="40"/>
        <v>0</v>
      </c>
      <c r="AU160" s="28">
        <f t="shared" si="40"/>
        <v>11</v>
      </c>
    </row>
    <row r="161" spans="2:47">
      <c r="B161" s="25">
        <v>2051</v>
      </c>
      <c r="C161" s="28">
        <v>0</v>
      </c>
      <c r="D161" s="28">
        <f t="shared" si="35"/>
        <v>0</v>
      </c>
      <c r="E161" s="28">
        <f t="shared" si="40"/>
        <v>0</v>
      </c>
      <c r="F161" s="28">
        <f t="shared" si="40"/>
        <v>0</v>
      </c>
      <c r="G161" s="28">
        <f t="shared" si="40"/>
        <v>0</v>
      </c>
      <c r="H161" s="28">
        <f t="shared" si="40"/>
        <v>0</v>
      </c>
      <c r="I161" s="28">
        <f t="shared" si="40"/>
        <v>0</v>
      </c>
      <c r="J161" s="28">
        <f t="shared" si="40"/>
        <v>0</v>
      </c>
      <c r="K161" s="28">
        <f t="shared" si="40"/>
        <v>0</v>
      </c>
      <c r="L161" s="28">
        <f t="shared" si="40"/>
        <v>0</v>
      </c>
      <c r="M161" s="28">
        <f t="shared" si="40"/>
        <v>0</v>
      </c>
      <c r="N161" s="28">
        <f t="shared" si="40"/>
        <v>0</v>
      </c>
      <c r="O161" s="28">
        <f t="shared" si="40"/>
        <v>0</v>
      </c>
      <c r="P161" s="28">
        <f t="shared" si="40"/>
        <v>0</v>
      </c>
      <c r="Q161" s="28">
        <f t="shared" si="40"/>
        <v>0</v>
      </c>
      <c r="R161" s="28">
        <f t="shared" si="40"/>
        <v>0</v>
      </c>
      <c r="S161" s="28">
        <f t="shared" si="40"/>
        <v>0</v>
      </c>
      <c r="T161" s="28">
        <f t="shared" si="40"/>
        <v>0</v>
      </c>
      <c r="U161" s="28">
        <f t="shared" si="40"/>
        <v>0</v>
      </c>
      <c r="V161" s="28">
        <f t="shared" si="40"/>
        <v>0</v>
      </c>
      <c r="W161" s="28">
        <f t="shared" si="40"/>
        <v>0</v>
      </c>
      <c r="X161" s="28">
        <f t="shared" si="40"/>
        <v>0</v>
      </c>
      <c r="Y161" s="28">
        <f t="shared" si="40"/>
        <v>0</v>
      </c>
      <c r="Z161" s="28">
        <f t="shared" si="40"/>
        <v>0</v>
      </c>
      <c r="AA161" s="28">
        <f t="shared" si="40"/>
        <v>0</v>
      </c>
      <c r="AB161" s="28">
        <f t="shared" si="40"/>
        <v>0</v>
      </c>
      <c r="AC161" s="28">
        <f t="shared" si="40"/>
        <v>0</v>
      </c>
      <c r="AD161" s="28">
        <f t="shared" si="40"/>
        <v>0</v>
      </c>
      <c r="AE161" s="28">
        <f t="shared" si="40"/>
        <v>0</v>
      </c>
      <c r="AF161" s="28">
        <f t="shared" si="40"/>
        <v>0</v>
      </c>
      <c r="AG161" s="28">
        <f t="shared" si="40"/>
        <v>0</v>
      </c>
      <c r="AH161" s="28">
        <f t="shared" si="40"/>
        <v>0</v>
      </c>
      <c r="AI161" s="28">
        <f t="shared" si="40"/>
        <v>0</v>
      </c>
      <c r="AJ161" s="28">
        <f t="shared" si="40"/>
        <v>0</v>
      </c>
      <c r="AK161" s="28">
        <f t="shared" si="40"/>
        <v>0</v>
      </c>
      <c r="AL161" s="28">
        <f t="shared" si="40"/>
        <v>0</v>
      </c>
      <c r="AM161" s="28">
        <f t="shared" si="40"/>
        <v>0</v>
      </c>
      <c r="AN161" s="28">
        <f t="shared" si="40"/>
        <v>0</v>
      </c>
      <c r="AO161" s="28">
        <f t="shared" si="40"/>
        <v>0</v>
      </c>
      <c r="AP161" s="28">
        <f t="shared" si="40"/>
        <v>0</v>
      </c>
      <c r="AQ161" s="28">
        <f t="shared" si="40"/>
        <v>0</v>
      </c>
      <c r="AR161" s="28">
        <f t="shared" si="40"/>
        <v>0</v>
      </c>
      <c r="AS161" s="28">
        <f t="shared" si="40"/>
        <v>0</v>
      </c>
      <c r="AT161" s="28">
        <f t="shared" si="40"/>
        <v>0</v>
      </c>
      <c r="AU161" s="28">
        <f t="shared" si="40"/>
        <v>0</v>
      </c>
    </row>
    <row r="162" spans="2:47">
      <c r="B162" s="25">
        <v>2052</v>
      </c>
      <c r="C162" s="28">
        <v>4</v>
      </c>
      <c r="D162" s="28">
        <f t="shared" si="35"/>
        <v>0</v>
      </c>
      <c r="E162" s="28">
        <f t="shared" si="40"/>
        <v>0</v>
      </c>
      <c r="F162" s="28">
        <f t="shared" si="40"/>
        <v>0</v>
      </c>
      <c r="G162" s="28">
        <f t="shared" si="40"/>
        <v>0</v>
      </c>
      <c r="H162" s="28">
        <f t="shared" si="40"/>
        <v>0</v>
      </c>
      <c r="I162" s="28">
        <f t="shared" si="40"/>
        <v>0</v>
      </c>
      <c r="J162" s="28">
        <f t="shared" si="40"/>
        <v>0</v>
      </c>
      <c r="K162" s="28">
        <f t="shared" si="40"/>
        <v>0</v>
      </c>
      <c r="L162" s="28">
        <f t="shared" si="40"/>
        <v>0</v>
      </c>
      <c r="M162" s="28">
        <f t="shared" si="40"/>
        <v>0</v>
      </c>
      <c r="N162" s="28">
        <f t="shared" si="40"/>
        <v>0</v>
      </c>
      <c r="O162" s="28">
        <f t="shared" si="40"/>
        <v>0</v>
      </c>
      <c r="P162" s="28">
        <f t="shared" si="40"/>
        <v>0</v>
      </c>
      <c r="Q162" s="28">
        <f t="shared" si="40"/>
        <v>0</v>
      </c>
      <c r="R162" s="28">
        <f t="shared" si="40"/>
        <v>0</v>
      </c>
      <c r="S162" s="28">
        <f t="shared" si="40"/>
        <v>0</v>
      </c>
      <c r="T162" s="28">
        <f t="shared" si="40"/>
        <v>0</v>
      </c>
      <c r="U162" s="28">
        <f t="shared" si="40"/>
        <v>0</v>
      </c>
      <c r="V162" s="28">
        <f t="shared" si="40"/>
        <v>0</v>
      </c>
      <c r="W162" s="28">
        <f t="shared" si="40"/>
        <v>0</v>
      </c>
      <c r="X162" s="28">
        <f t="shared" si="40"/>
        <v>0</v>
      </c>
      <c r="Y162" s="28">
        <f t="shared" si="40"/>
        <v>0</v>
      </c>
      <c r="Z162" s="28">
        <f t="shared" si="40"/>
        <v>0</v>
      </c>
      <c r="AA162" s="28">
        <f t="shared" si="40"/>
        <v>0</v>
      </c>
      <c r="AB162" s="28">
        <f t="shared" si="40"/>
        <v>0</v>
      </c>
      <c r="AC162" s="28">
        <f t="shared" si="40"/>
        <v>0</v>
      </c>
      <c r="AD162" s="28">
        <f t="shared" si="40"/>
        <v>0</v>
      </c>
      <c r="AE162" s="28">
        <f t="shared" si="40"/>
        <v>0</v>
      </c>
      <c r="AF162" s="28">
        <f t="shared" si="40"/>
        <v>0</v>
      </c>
      <c r="AG162" s="28">
        <f t="shared" si="40"/>
        <v>0</v>
      </c>
      <c r="AH162" s="28">
        <f t="shared" si="40"/>
        <v>0</v>
      </c>
      <c r="AI162" s="28">
        <f t="shared" si="40"/>
        <v>0</v>
      </c>
      <c r="AJ162" s="28">
        <f t="shared" si="40"/>
        <v>0</v>
      </c>
      <c r="AK162" s="28">
        <f t="shared" si="40"/>
        <v>0</v>
      </c>
      <c r="AL162" s="28">
        <f t="shared" si="40"/>
        <v>0</v>
      </c>
      <c r="AM162" s="28">
        <f t="shared" si="40"/>
        <v>4</v>
      </c>
      <c r="AN162" s="28">
        <f t="shared" si="40"/>
        <v>0</v>
      </c>
      <c r="AO162" s="28">
        <f t="shared" si="40"/>
        <v>0</v>
      </c>
      <c r="AP162" s="28">
        <f t="shared" si="40"/>
        <v>0</v>
      </c>
      <c r="AQ162" s="28">
        <f t="shared" si="40"/>
        <v>0</v>
      </c>
      <c r="AR162" s="28">
        <f t="shared" si="40"/>
        <v>0</v>
      </c>
      <c r="AS162" s="28">
        <f t="shared" ref="E162:AU168" si="41">+IF(AS$126&lt;$B162,0,IF(MOD(AS$126-$B162,$D$115)=0,1,0))*$C162</f>
        <v>0</v>
      </c>
      <c r="AT162" s="28">
        <f t="shared" si="41"/>
        <v>0</v>
      </c>
      <c r="AU162" s="28">
        <f t="shared" si="41"/>
        <v>0</v>
      </c>
    </row>
    <row r="163" spans="2:47">
      <c r="B163" s="25">
        <v>2053</v>
      </c>
      <c r="C163" s="28">
        <v>5</v>
      </c>
      <c r="D163" s="28">
        <f t="shared" si="35"/>
        <v>0</v>
      </c>
      <c r="E163" s="28">
        <f t="shared" si="41"/>
        <v>0</v>
      </c>
      <c r="F163" s="28">
        <f t="shared" si="41"/>
        <v>0</v>
      </c>
      <c r="G163" s="28">
        <f t="shared" si="41"/>
        <v>0</v>
      </c>
      <c r="H163" s="28">
        <f t="shared" si="41"/>
        <v>0</v>
      </c>
      <c r="I163" s="28">
        <f t="shared" si="41"/>
        <v>0</v>
      </c>
      <c r="J163" s="28">
        <f t="shared" si="41"/>
        <v>0</v>
      </c>
      <c r="K163" s="28">
        <f t="shared" si="41"/>
        <v>0</v>
      </c>
      <c r="L163" s="28">
        <f t="shared" si="41"/>
        <v>0</v>
      </c>
      <c r="M163" s="28">
        <f t="shared" si="41"/>
        <v>0</v>
      </c>
      <c r="N163" s="28">
        <f t="shared" si="41"/>
        <v>0</v>
      </c>
      <c r="O163" s="28">
        <f t="shared" si="41"/>
        <v>0</v>
      </c>
      <c r="P163" s="28">
        <f t="shared" si="41"/>
        <v>0</v>
      </c>
      <c r="Q163" s="28">
        <f t="shared" si="41"/>
        <v>0</v>
      </c>
      <c r="R163" s="28">
        <f t="shared" si="41"/>
        <v>0</v>
      </c>
      <c r="S163" s="28">
        <f t="shared" si="41"/>
        <v>0</v>
      </c>
      <c r="T163" s="28">
        <f t="shared" si="41"/>
        <v>0</v>
      </c>
      <c r="U163" s="28">
        <f t="shared" si="41"/>
        <v>0</v>
      </c>
      <c r="V163" s="28">
        <f t="shared" si="41"/>
        <v>0</v>
      </c>
      <c r="W163" s="28">
        <f t="shared" si="41"/>
        <v>0</v>
      </c>
      <c r="X163" s="28">
        <f t="shared" si="41"/>
        <v>0</v>
      </c>
      <c r="Y163" s="28">
        <f t="shared" si="41"/>
        <v>0</v>
      </c>
      <c r="Z163" s="28">
        <f t="shared" si="41"/>
        <v>0</v>
      </c>
      <c r="AA163" s="28">
        <f t="shared" si="41"/>
        <v>0</v>
      </c>
      <c r="AB163" s="28">
        <f t="shared" si="41"/>
        <v>0</v>
      </c>
      <c r="AC163" s="28">
        <f t="shared" si="41"/>
        <v>0</v>
      </c>
      <c r="AD163" s="28">
        <f t="shared" si="41"/>
        <v>0</v>
      </c>
      <c r="AE163" s="28">
        <f t="shared" si="41"/>
        <v>0</v>
      </c>
      <c r="AF163" s="28">
        <f t="shared" si="41"/>
        <v>0</v>
      </c>
      <c r="AG163" s="28">
        <f t="shared" si="41"/>
        <v>0</v>
      </c>
      <c r="AH163" s="28">
        <f t="shared" si="41"/>
        <v>0</v>
      </c>
      <c r="AI163" s="28">
        <f t="shared" si="41"/>
        <v>0</v>
      </c>
      <c r="AJ163" s="28">
        <f t="shared" si="41"/>
        <v>0</v>
      </c>
      <c r="AK163" s="28">
        <f t="shared" si="41"/>
        <v>0</v>
      </c>
      <c r="AL163" s="28">
        <f t="shared" si="41"/>
        <v>0</v>
      </c>
      <c r="AM163" s="28">
        <f t="shared" si="41"/>
        <v>0</v>
      </c>
      <c r="AN163" s="28">
        <f t="shared" si="41"/>
        <v>5</v>
      </c>
      <c r="AO163" s="28">
        <f t="shared" si="41"/>
        <v>0</v>
      </c>
      <c r="AP163" s="28">
        <f t="shared" si="41"/>
        <v>0</v>
      </c>
      <c r="AQ163" s="28">
        <f t="shared" si="41"/>
        <v>0</v>
      </c>
      <c r="AR163" s="28">
        <f t="shared" si="41"/>
        <v>0</v>
      </c>
      <c r="AS163" s="28">
        <f t="shared" si="41"/>
        <v>0</v>
      </c>
      <c r="AT163" s="28">
        <f t="shared" si="41"/>
        <v>0</v>
      </c>
      <c r="AU163" s="28">
        <f t="shared" si="41"/>
        <v>0</v>
      </c>
    </row>
    <row r="164" spans="2:47">
      <c r="B164" s="25">
        <v>2054</v>
      </c>
      <c r="C164" s="28">
        <v>0</v>
      </c>
      <c r="D164" s="28">
        <f t="shared" si="35"/>
        <v>0</v>
      </c>
      <c r="E164" s="28">
        <f t="shared" si="41"/>
        <v>0</v>
      </c>
      <c r="F164" s="28">
        <f t="shared" si="41"/>
        <v>0</v>
      </c>
      <c r="G164" s="28">
        <f t="shared" si="41"/>
        <v>0</v>
      </c>
      <c r="H164" s="28">
        <f t="shared" si="41"/>
        <v>0</v>
      </c>
      <c r="I164" s="28">
        <f t="shared" si="41"/>
        <v>0</v>
      </c>
      <c r="J164" s="28">
        <f t="shared" si="41"/>
        <v>0</v>
      </c>
      <c r="K164" s="28">
        <f t="shared" si="41"/>
        <v>0</v>
      </c>
      <c r="L164" s="28">
        <f t="shared" si="41"/>
        <v>0</v>
      </c>
      <c r="M164" s="28">
        <f t="shared" si="41"/>
        <v>0</v>
      </c>
      <c r="N164" s="28">
        <f t="shared" si="41"/>
        <v>0</v>
      </c>
      <c r="O164" s="28">
        <f t="shared" si="41"/>
        <v>0</v>
      </c>
      <c r="P164" s="28">
        <f t="shared" si="41"/>
        <v>0</v>
      </c>
      <c r="Q164" s="28">
        <f t="shared" si="41"/>
        <v>0</v>
      </c>
      <c r="R164" s="28">
        <f t="shared" si="41"/>
        <v>0</v>
      </c>
      <c r="S164" s="28">
        <f t="shared" si="41"/>
        <v>0</v>
      </c>
      <c r="T164" s="28">
        <f t="shared" si="41"/>
        <v>0</v>
      </c>
      <c r="U164" s="28">
        <f t="shared" si="41"/>
        <v>0</v>
      </c>
      <c r="V164" s="28">
        <f t="shared" si="41"/>
        <v>0</v>
      </c>
      <c r="W164" s="28">
        <f t="shared" si="41"/>
        <v>0</v>
      </c>
      <c r="X164" s="28">
        <f t="shared" si="41"/>
        <v>0</v>
      </c>
      <c r="Y164" s="28">
        <f t="shared" si="41"/>
        <v>0</v>
      </c>
      <c r="Z164" s="28">
        <f t="shared" si="41"/>
        <v>0</v>
      </c>
      <c r="AA164" s="28">
        <f t="shared" si="41"/>
        <v>0</v>
      </c>
      <c r="AB164" s="28">
        <f t="shared" si="41"/>
        <v>0</v>
      </c>
      <c r="AC164" s="28">
        <f t="shared" si="41"/>
        <v>0</v>
      </c>
      <c r="AD164" s="28">
        <f t="shared" si="41"/>
        <v>0</v>
      </c>
      <c r="AE164" s="28">
        <f t="shared" si="41"/>
        <v>0</v>
      </c>
      <c r="AF164" s="28">
        <f t="shared" si="41"/>
        <v>0</v>
      </c>
      <c r="AG164" s="28">
        <f t="shared" si="41"/>
        <v>0</v>
      </c>
      <c r="AH164" s="28">
        <f t="shared" si="41"/>
        <v>0</v>
      </c>
      <c r="AI164" s="28">
        <f t="shared" si="41"/>
        <v>0</v>
      </c>
      <c r="AJ164" s="28">
        <f t="shared" si="41"/>
        <v>0</v>
      </c>
      <c r="AK164" s="28">
        <f t="shared" si="41"/>
        <v>0</v>
      </c>
      <c r="AL164" s="28">
        <f t="shared" si="41"/>
        <v>0</v>
      </c>
      <c r="AM164" s="28">
        <f t="shared" si="41"/>
        <v>0</v>
      </c>
      <c r="AN164" s="28">
        <f t="shared" si="41"/>
        <v>0</v>
      </c>
      <c r="AO164" s="28">
        <f t="shared" si="41"/>
        <v>0</v>
      </c>
      <c r="AP164" s="28">
        <f t="shared" si="41"/>
        <v>0</v>
      </c>
      <c r="AQ164" s="28">
        <f t="shared" si="41"/>
        <v>0</v>
      </c>
      <c r="AR164" s="28">
        <f t="shared" si="41"/>
        <v>0</v>
      </c>
      <c r="AS164" s="28">
        <f t="shared" si="41"/>
        <v>0</v>
      </c>
      <c r="AT164" s="28">
        <f t="shared" si="41"/>
        <v>0</v>
      </c>
      <c r="AU164" s="28">
        <f t="shared" si="41"/>
        <v>0</v>
      </c>
    </row>
    <row r="165" spans="2:47">
      <c r="B165" s="25">
        <v>2055</v>
      </c>
      <c r="C165" s="28">
        <v>7</v>
      </c>
      <c r="D165" s="28">
        <f t="shared" si="35"/>
        <v>0</v>
      </c>
      <c r="E165" s="28">
        <f t="shared" si="41"/>
        <v>0</v>
      </c>
      <c r="F165" s="28">
        <f t="shared" si="41"/>
        <v>0</v>
      </c>
      <c r="G165" s="28">
        <f t="shared" si="41"/>
        <v>0</v>
      </c>
      <c r="H165" s="28">
        <f t="shared" si="41"/>
        <v>0</v>
      </c>
      <c r="I165" s="28">
        <f t="shared" si="41"/>
        <v>0</v>
      </c>
      <c r="J165" s="28">
        <f t="shared" si="41"/>
        <v>0</v>
      </c>
      <c r="K165" s="28">
        <f t="shared" si="41"/>
        <v>0</v>
      </c>
      <c r="L165" s="28">
        <f t="shared" si="41"/>
        <v>0</v>
      </c>
      <c r="M165" s="28">
        <f t="shared" si="41"/>
        <v>0</v>
      </c>
      <c r="N165" s="28">
        <f t="shared" si="41"/>
        <v>0</v>
      </c>
      <c r="O165" s="28">
        <f t="shared" si="41"/>
        <v>0</v>
      </c>
      <c r="P165" s="28">
        <f t="shared" si="41"/>
        <v>0</v>
      </c>
      <c r="Q165" s="28">
        <f t="shared" si="41"/>
        <v>0</v>
      </c>
      <c r="R165" s="28">
        <f t="shared" si="41"/>
        <v>0</v>
      </c>
      <c r="S165" s="28">
        <f t="shared" si="41"/>
        <v>0</v>
      </c>
      <c r="T165" s="28">
        <f t="shared" si="41"/>
        <v>0</v>
      </c>
      <c r="U165" s="28">
        <f t="shared" si="41"/>
        <v>0</v>
      </c>
      <c r="V165" s="28">
        <f t="shared" si="41"/>
        <v>0</v>
      </c>
      <c r="W165" s="28">
        <f t="shared" si="41"/>
        <v>0</v>
      </c>
      <c r="X165" s="28">
        <f t="shared" si="41"/>
        <v>0</v>
      </c>
      <c r="Y165" s="28">
        <f t="shared" si="41"/>
        <v>0</v>
      </c>
      <c r="Z165" s="28">
        <f t="shared" si="41"/>
        <v>0</v>
      </c>
      <c r="AA165" s="28">
        <f t="shared" si="41"/>
        <v>0</v>
      </c>
      <c r="AB165" s="28">
        <f t="shared" si="41"/>
        <v>0</v>
      </c>
      <c r="AC165" s="28">
        <f t="shared" si="41"/>
        <v>0</v>
      </c>
      <c r="AD165" s="28">
        <f t="shared" si="41"/>
        <v>0</v>
      </c>
      <c r="AE165" s="28">
        <f t="shared" si="41"/>
        <v>0</v>
      </c>
      <c r="AF165" s="28">
        <f t="shared" si="41"/>
        <v>0</v>
      </c>
      <c r="AG165" s="28">
        <f t="shared" si="41"/>
        <v>0</v>
      </c>
      <c r="AH165" s="28">
        <f t="shared" si="41"/>
        <v>0</v>
      </c>
      <c r="AI165" s="28">
        <f t="shared" si="41"/>
        <v>0</v>
      </c>
      <c r="AJ165" s="28">
        <f t="shared" si="41"/>
        <v>0</v>
      </c>
      <c r="AK165" s="28">
        <f t="shared" si="41"/>
        <v>0</v>
      </c>
      <c r="AL165" s="28">
        <f t="shared" si="41"/>
        <v>0</v>
      </c>
      <c r="AM165" s="28">
        <f t="shared" si="41"/>
        <v>0</v>
      </c>
      <c r="AN165" s="28">
        <f t="shared" si="41"/>
        <v>0</v>
      </c>
      <c r="AO165" s="28">
        <f t="shared" si="41"/>
        <v>0</v>
      </c>
      <c r="AP165" s="28">
        <f t="shared" si="41"/>
        <v>7</v>
      </c>
      <c r="AQ165" s="28">
        <f t="shared" si="41"/>
        <v>0</v>
      </c>
      <c r="AR165" s="28">
        <f t="shared" si="41"/>
        <v>0</v>
      </c>
      <c r="AS165" s="28">
        <f t="shared" si="41"/>
        <v>0</v>
      </c>
      <c r="AT165" s="28">
        <f t="shared" si="41"/>
        <v>0</v>
      </c>
      <c r="AU165" s="28">
        <f t="shared" si="41"/>
        <v>0</v>
      </c>
    </row>
    <row r="166" spans="2:47">
      <c r="B166" s="25">
        <v>2056</v>
      </c>
      <c r="C166" s="28">
        <v>2</v>
      </c>
      <c r="D166" s="28">
        <f t="shared" si="35"/>
        <v>0</v>
      </c>
      <c r="E166" s="28">
        <f t="shared" si="41"/>
        <v>0</v>
      </c>
      <c r="F166" s="28">
        <f t="shared" si="41"/>
        <v>0</v>
      </c>
      <c r="G166" s="28">
        <f t="shared" si="41"/>
        <v>0</v>
      </c>
      <c r="H166" s="28">
        <f t="shared" si="41"/>
        <v>0</v>
      </c>
      <c r="I166" s="28">
        <f t="shared" si="41"/>
        <v>0</v>
      </c>
      <c r="J166" s="28">
        <f t="shared" si="41"/>
        <v>0</v>
      </c>
      <c r="K166" s="28">
        <f t="shared" si="41"/>
        <v>0</v>
      </c>
      <c r="L166" s="28">
        <f t="shared" si="41"/>
        <v>0</v>
      </c>
      <c r="M166" s="28">
        <f t="shared" si="41"/>
        <v>0</v>
      </c>
      <c r="N166" s="28">
        <f t="shared" si="41"/>
        <v>0</v>
      </c>
      <c r="O166" s="28">
        <f t="shared" si="41"/>
        <v>0</v>
      </c>
      <c r="P166" s="28">
        <f t="shared" si="41"/>
        <v>0</v>
      </c>
      <c r="Q166" s="28">
        <f t="shared" si="41"/>
        <v>0</v>
      </c>
      <c r="R166" s="28">
        <f t="shared" si="41"/>
        <v>0</v>
      </c>
      <c r="S166" s="28">
        <f t="shared" si="41"/>
        <v>0</v>
      </c>
      <c r="T166" s="28">
        <f t="shared" si="41"/>
        <v>0</v>
      </c>
      <c r="U166" s="28">
        <f t="shared" si="41"/>
        <v>0</v>
      </c>
      <c r="V166" s="28">
        <f t="shared" si="41"/>
        <v>0</v>
      </c>
      <c r="W166" s="28">
        <f t="shared" si="41"/>
        <v>0</v>
      </c>
      <c r="X166" s="28">
        <f t="shared" si="41"/>
        <v>0</v>
      </c>
      <c r="Y166" s="28">
        <f t="shared" si="41"/>
        <v>0</v>
      </c>
      <c r="Z166" s="28">
        <f t="shared" si="41"/>
        <v>0</v>
      </c>
      <c r="AA166" s="28">
        <f t="shared" si="41"/>
        <v>0</v>
      </c>
      <c r="AB166" s="28">
        <f t="shared" si="41"/>
        <v>0</v>
      </c>
      <c r="AC166" s="28">
        <f t="shared" si="41"/>
        <v>0</v>
      </c>
      <c r="AD166" s="28">
        <f t="shared" si="41"/>
        <v>0</v>
      </c>
      <c r="AE166" s="28">
        <f t="shared" si="41"/>
        <v>0</v>
      </c>
      <c r="AF166" s="28">
        <f t="shared" si="41"/>
        <v>0</v>
      </c>
      <c r="AG166" s="28">
        <f t="shared" si="41"/>
        <v>0</v>
      </c>
      <c r="AH166" s="28">
        <f t="shared" si="41"/>
        <v>0</v>
      </c>
      <c r="AI166" s="28">
        <f t="shared" si="41"/>
        <v>0</v>
      </c>
      <c r="AJ166" s="28">
        <f t="shared" si="41"/>
        <v>0</v>
      </c>
      <c r="AK166" s="28">
        <f t="shared" si="41"/>
        <v>0</v>
      </c>
      <c r="AL166" s="28">
        <f t="shared" si="41"/>
        <v>0</v>
      </c>
      <c r="AM166" s="28">
        <f t="shared" si="41"/>
        <v>0</v>
      </c>
      <c r="AN166" s="28">
        <f t="shared" si="41"/>
        <v>0</v>
      </c>
      <c r="AO166" s="28">
        <f t="shared" si="41"/>
        <v>0</v>
      </c>
      <c r="AP166" s="28">
        <f t="shared" si="41"/>
        <v>0</v>
      </c>
      <c r="AQ166" s="28">
        <f t="shared" si="41"/>
        <v>2</v>
      </c>
      <c r="AR166" s="28">
        <f t="shared" si="41"/>
        <v>0</v>
      </c>
      <c r="AS166" s="28">
        <f t="shared" si="41"/>
        <v>0</v>
      </c>
      <c r="AT166" s="28">
        <f t="shared" si="41"/>
        <v>0</v>
      </c>
      <c r="AU166" s="28">
        <f t="shared" si="41"/>
        <v>0</v>
      </c>
    </row>
    <row r="167" spans="2:47">
      <c r="B167" s="25">
        <v>2057</v>
      </c>
      <c r="C167" s="28">
        <v>0</v>
      </c>
      <c r="D167" s="28">
        <f t="shared" si="35"/>
        <v>0</v>
      </c>
      <c r="E167" s="28">
        <f t="shared" si="41"/>
        <v>0</v>
      </c>
      <c r="F167" s="28">
        <f t="shared" si="41"/>
        <v>0</v>
      </c>
      <c r="G167" s="28">
        <f t="shared" si="41"/>
        <v>0</v>
      </c>
      <c r="H167" s="28">
        <f t="shared" si="41"/>
        <v>0</v>
      </c>
      <c r="I167" s="28">
        <f t="shared" si="41"/>
        <v>0</v>
      </c>
      <c r="J167" s="28">
        <f t="shared" si="41"/>
        <v>0</v>
      </c>
      <c r="K167" s="28">
        <f t="shared" si="41"/>
        <v>0</v>
      </c>
      <c r="L167" s="28">
        <f t="shared" si="41"/>
        <v>0</v>
      </c>
      <c r="M167" s="28">
        <f t="shared" si="41"/>
        <v>0</v>
      </c>
      <c r="N167" s="28">
        <f t="shared" si="41"/>
        <v>0</v>
      </c>
      <c r="O167" s="28">
        <f t="shared" si="41"/>
        <v>0</v>
      </c>
      <c r="P167" s="28">
        <f t="shared" si="41"/>
        <v>0</v>
      </c>
      <c r="Q167" s="28">
        <f t="shared" si="41"/>
        <v>0</v>
      </c>
      <c r="R167" s="28">
        <f t="shared" si="41"/>
        <v>0</v>
      </c>
      <c r="S167" s="28">
        <f t="shared" si="41"/>
        <v>0</v>
      </c>
      <c r="T167" s="28">
        <f t="shared" si="41"/>
        <v>0</v>
      </c>
      <c r="U167" s="28">
        <f t="shared" si="41"/>
        <v>0</v>
      </c>
      <c r="V167" s="28">
        <f t="shared" si="41"/>
        <v>0</v>
      </c>
      <c r="W167" s="28">
        <f t="shared" si="41"/>
        <v>0</v>
      </c>
      <c r="X167" s="28">
        <f t="shared" si="41"/>
        <v>0</v>
      </c>
      <c r="Y167" s="28">
        <f t="shared" si="41"/>
        <v>0</v>
      </c>
      <c r="Z167" s="28">
        <f t="shared" si="41"/>
        <v>0</v>
      </c>
      <c r="AA167" s="28">
        <f t="shared" si="41"/>
        <v>0</v>
      </c>
      <c r="AB167" s="28">
        <f t="shared" si="41"/>
        <v>0</v>
      </c>
      <c r="AC167" s="28">
        <f t="shared" si="41"/>
        <v>0</v>
      </c>
      <c r="AD167" s="28">
        <f t="shared" si="41"/>
        <v>0</v>
      </c>
      <c r="AE167" s="28">
        <f t="shared" si="41"/>
        <v>0</v>
      </c>
      <c r="AF167" s="28">
        <f t="shared" si="41"/>
        <v>0</v>
      </c>
      <c r="AG167" s="28">
        <f t="shared" si="41"/>
        <v>0</v>
      </c>
      <c r="AH167" s="28">
        <f t="shared" si="41"/>
        <v>0</v>
      </c>
      <c r="AI167" s="28">
        <f t="shared" si="41"/>
        <v>0</v>
      </c>
      <c r="AJ167" s="28">
        <f t="shared" si="41"/>
        <v>0</v>
      </c>
      <c r="AK167" s="28">
        <f t="shared" si="41"/>
        <v>0</v>
      </c>
      <c r="AL167" s="28">
        <f t="shared" si="41"/>
        <v>0</v>
      </c>
      <c r="AM167" s="28">
        <f t="shared" si="41"/>
        <v>0</v>
      </c>
      <c r="AN167" s="28">
        <f t="shared" si="41"/>
        <v>0</v>
      </c>
      <c r="AO167" s="28">
        <f t="shared" si="41"/>
        <v>0</v>
      </c>
      <c r="AP167" s="28">
        <f t="shared" si="41"/>
        <v>0</v>
      </c>
      <c r="AQ167" s="28">
        <f t="shared" si="41"/>
        <v>0</v>
      </c>
      <c r="AR167" s="28">
        <f t="shared" si="41"/>
        <v>0</v>
      </c>
      <c r="AS167" s="28">
        <f t="shared" si="41"/>
        <v>0</v>
      </c>
      <c r="AT167" s="28">
        <f t="shared" si="41"/>
        <v>0</v>
      </c>
      <c r="AU167" s="28">
        <f t="shared" si="41"/>
        <v>0</v>
      </c>
    </row>
    <row r="168" spans="2:47">
      <c r="B168" s="25">
        <v>2058</v>
      </c>
      <c r="C168" s="28">
        <v>0</v>
      </c>
      <c r="D168" s="28">
        <f t="shared" si="35"/>
        <v>0</v>
      </c>
      <c r="E168" s="28">
        <f t="shared" si="41"/>
        <v>0</v>
      </c>
      <c r="F168" s="28">
        <f t="shared" si="41"/>
        <v>0</v>
      </c>
      <c r="G168" s="28">
        <f t="shared" si="41"/>
        <v>0</v>
      </c>
      <c r="H168" s="28">
        <f t="shared" si="41"/>
        <v>0</v>
      </c>
      <c r="I168" s="28">
        <f t="shared" si="41"/>
        <v>0</v>
      </c>
      <c r="J168" s="28">
        <f t="shared" si="41"/>
        <v>0</v>
      </c>
      <c r="K168" s="28">
        <f t="shared" si="41"/>
        <v>0</v>
      </c>
      <c r="L168" s="28">
        <f t="shared" si="41"/>
        <v>0</v>
      </c>
      <c r="M168" s="28">
        <f t="shared" si="41"/>
        <v>0</v>
      </c>
      <c r="N168" s="28">
        <f t="shared" si="41"/>
        <v>0</v>
      </c>
      <c r="O168" s="28">
        <f t="shared" si="41"/>
        <v>0</v>
      </c>
      <c r="P168" s="28">
        <f t="shared" si="41"/>
        <v>0</v>
      </c>
      <c r="Q168" s="28">
        <f t="shared" si="41"/>
        <v>0</v>
      </c>
      <c r="R168" s="28">
        <f t="shared" si="41"/>
        <v>0</v>
      </c>
      <c r="S168" s="28">
        <f t="shared" si="41"/>
        <v>0</v>
      </c>
      <c r="T168" s="28">
        <f t="shared" si="41"/>
        <v>0</v>
      </c>
      <c r="U168" s="28">
        <f t="shared" si="41"/>
        <v>0</v>
      </c>
      <c r="V168" s="28">
        <f t="shared" si="41"/>
        <v>0</v>
      </c>
      <c r="W168" s="28">
        <f t="shared" si="41"/>
        <v>0</v>
      </c>
      <c r="X168" s="28">
        <f t="shared" si="41"/>
        <v>0</v>
      </c>
      <c r="Y168" s="28">
        <f t="shared" si="41"/>
        <v>0</v>
      </c>
      <c r="Z168" s="28">
        <f t="shared" si="41"/>
        <v>0</v>
      </c>
      <c r="AA168" s="28">
        <f t="shared" si="41"/>
        <v>0</v>
      </c>
      <c r="AB168" s="28">
        <f t="shared" si="41"/>
        <v>0</v>
      </c>
      <c r="AC168" s="28">
        <f t="shared" si="41"/>
        <v>0</v>
      </c>
      <c r="AD168" s="28">
        <f t="shared" si="41"/>
        <v>0</v>
      </c>
      <c r="AE168" s="28">
        <f t="shared" si="41"/>
        <v>0</v>
      </c>
      <c r="AF168" s="28">
        <f t="shared" si="41"/>
        <v>0</v>
      </c>
      <c r="AG168" s="28">
        <f t="shared" si="41"/>
        <v>0</v>
      </c>
      <c r="AH168" s="28">
        <f t="shared" si="41"/>
        <v>0</v>
      </c>
      <c r="AI168" s="28">
        <f t="shared" si="41"/>
        <v>0</v>
      </c>
      <c r="AJ168" s="28">
        <f t="shared" si="41"/>
        <v>0</v>
      </c>
      <c r="AK168" s="28">
        <f t="shared" si="41"/>
        <v>0</v>
      </c>
      <c r="AL168" s="28">
        <f t="shared" si="41"/>
        <v>0</v>
      </c>
      <c r="AM168" s="28">
        <f t="shared" si="41"/>
        <v>0</v>
      </c>
      <c r="AN168" s="28">
        <f t="shared" si="41"/>
        <v>0</v>
      </c>
      <c r="AO168" s="28">
        <f t="shared" si="41"/>
        <v>0</v>
      </c>
      <c r="AP168" s="28">
        <f t="shared" ref="E168:AU170" si="42">+IF(AP$126&lt;$B168,0,IF(MOD(AP$126-$B168,$D$115)=0,1,0))*$C168</f>
        <v>0</v>
      </c>
      <c r="AQ168" s="28">
        <f t="shared" si="42"/>
        <v>0</v>
      </c>
      <c r="AR168" s="28">
        <f t="shared" si="42"/>
        <v>0</v>
      </c>
      <c r="AS168" s="28">
        <f t="shared" si="42"/>
        <v>0</v>
      </c>
      <c r="AT168" s="28">
        <f t="shared" si="42"/>
        <v>0</v>
      </c>
      <c r="AU168" s="28">
        <f t="shared" si="42"/>
        <v>0</v>
      </c>
    </row>
    <row r="169" spans="2:47">
      <c r="B169" s="25">
        <v>2059</v>
      </c>
      <c r="C169" s="28">
        <v>0</v>
      </c>
      <c r="D169" s="28">
        <f t="shared" si="35"/>
        <v>0</v>
      </c>
      <c r="E169" s="28">
        <f t="shared" si="42"/>
        <v>0</v>
      </c>
      <c r="F169" s="28">
        <f t="shared" si="42"/>
        <v>0</v>
      </c>
      <c r="G169" s="28">
        <f t="shared" si="42"/>
        <v>0</v>
      </c>
      <c r="H169" s="28">
        <f t="shared" si="42"/>
        <v>0</v>
      </c>
      <c r="I169" s="28">
        <f t="shared" si="42"/>
        <v>0</v>
      </c>
      <c r="J169" s="28">
        <f t="shared" si="42"/>
        <v>0</v>
      </c>
      <c r="K169" s="28">
        <f t="shared" si="42"/>
        <v>0</v>
      </c>
      <c r="L169" s="28">
        <f t="shared" si="42"/>
        <v>0</v>
      </c>
      <c r="M169" s="28">
        <f t="shared" si="42"/>
        <v>0</v>
      </c>
      <c r="N169" s="28">
        <f t="shared" si="42"/>
        <v>0</v>
      </c>
      <c r="O169" s="28">
        <f t="shared" si="42"/>
        <v>0</v>
      </c>
      <c r="P169" s="28">
        <f t="shared" si="42"/>
        <v>0</v>
      </c>
      <c r="Q169" s="28">
        <f t="shared" si="42"/>
        <v>0</v>
      </c>
      <c r="R169" s="28">
        <f t="shared" si="42"/>
        <v>0</v>
      </c>
      <c r="S169" s="28">
        <f t="shared" si="42"/>
        <v>0</v>
      </c>
      <c r="T169" s="28">
        <f t="shared" si="42"/>
        <v>0</v>
      </c>
      <c r="U169" s="28">
        <f t="shared" si="42"/>
        <v>0</v>
      </c>
      <c r="V169" s="28">
        <f t="shared" si="42"/>
        <v>0</v>
      </c>
      <c r="W169" s="28">
        <f t="shared" si="42"/>
        <v>0</v>
      </c>
      <c r="X169" s="28">
        <f t="shared" si="42"/>
        <v>0</v>
      </c>
      <c r="Y169" s="28">
        <f t="shared" si="42"/>
        <v>0</v>
      </c>
      <c r="Z169" s="28">
        <f t="shared" si="42"/>
        <v>0</v>
      </c>
      <c r="AA169" s="28">
        <f t="shared" si="42"/>
        <v>0</v>
      </c>
      <c r="AB169" s="28">
        <f t="shared" si="42"/>
        <v>0</v>
      </c>
      <c r="AC169" s="28">
        <f t="shared" si="42"/>
        <v>0</v>
      </c>
      <c r="AD169" s="28">
        <f t="shared" si="42"/>
        <v>0</v>
      </c>
      <c r="AE169" s="28">
        <f t="shared" si="42"/>
        <v>0</v>
      </c>
      <c r="AF169" s="28">
        <f t="shared" si="42"/>
        <v>0</v>
      </c>
      <c r="AG169" s="28">
        <f t="shared" si="42"/>
        <v>0</v>
      </c>
      <c r="AH169" s="28">
        <f t="shared" si="42"/>
        <v>0</v>
      </c>
      <c r="AI169" s="28">
        <f t="shared" si="42"/>
        <v>0</v>
      </c>
      <c r="AJ169" s="28">
        <f t="shared" si="42"/>
        <v>0</v>
      </c>
      <c r="AK169" s="28">
        <f t="shared" si="42"/>
        <v>0</v>
      </c>
      <c r="AL169" s="28">
        <f t="shared" si="42"/>
        <v>0</v>
      </c>
      <c r="AM169" s="28">
        <f t="shared" si="42"/>
        <v>0</v>
      </c>
      <c r="AN169" s="28">
        <f t="shared" si="42"/>
        <v>0</v>
      </c>
      <c r="AO169" s="28">
        <f t="shared" si="42"/>
        <v>0</v>
      </c>
      <c r="AP169" s="28">
        <f t="shared" si="42"/>
        <v>0</v>
      </c>
      <c r="AQ169" s="28">
        <f t="shared" si="42"/>
        <v>0</v>
      </c>
      <c r="AR169" s="28">
        <f t="shared" si="42"/>
        <v>0</v>
      </c>
      <c r="AS169" s="28">
        <f t="shared" si="42"/>
        <v>0</v>
      </c>
      <c r="AT169" s="28">
        <f t="shared" si="42"/>
        <v>0</v>
      </c>
      <c r="AU169" s="28">
        <f t="shared" si="42"/>
        <v>0</v>
      </c>
    </row>
    <row r="170" spans="2:47">
      <c r="B170" s="25">
        <v>2060</v>
      </c>
      <c r="C170" s="28">
        <v>0</v>
      </c>
      <c r="D170" s="28">
        <f t="shared" si="35"/>
        <v>0</v>
      </c>
      <c r="E170" s="28">
        <f t="shared" si="42"/>
        <v>0</v>
      </c>
      <c r="F170" s="28">
        <f t="shared" si="42"/>
        <v>0</v>
      </c>
      <c r="G170" s="28">
        <f t="shared" si="42"/>
        <v>0</v>
      </c>
      <c r="H170" s="28">
        <f t="shared" si="42"/>
        <v>0</v>
      </c>
      <c r="I170" s="28">
        <f t="shared" si="42"/>
        <v>0</v>
      </c>
      <c r="J170" s="28">
        <f t="shared" si="42"/>
        <v>0</v>
      </c>
      <c r="K170" s="28">
        <f t="shared" si="42"/>
        <v>0</v>
      </c>
      <c r="L170" s="28">
        <f t="shared" si="42"/>
        <v>0</v>
      </c>
      <c r="M170" s="28">
        <f t="shared" si="42"/>
        <v>0</v>
      </c>
      <c r="N170" s="28">
        <f t="shared" si="42"/>
        <v>0</v>
      </c>
      <c r="O170" s="28">
        <f t="shared" si="42"/>
        <v>0</v>
      </c>
      <c r="P170" s="28">
        <f t="shared" si="42"/>
        <v>0</v>
      </c>
      <c r="Q170" s="28">
        <f t="shared" si="42"/>
        <v>0</v>
      </c>
      <c r="R170" s="28">
        <f t="shared" si="42"/>
        <v>0</v>
      </c>
      <c r="S170" s="28">
        <f t="shared" si="42"/>
        <v>0</v>
      </c>
      <c r="T170" s="28">
        <f t="shared" si="42"/>
        <v>0</v>
      </c>
      <c r="U170" s="28">
        <f t="shared" si="42"/>
        <v>0</v>
      </c>
      <c r="V170" s="28">
        <f t="shared" si="42"/>
        <v>0</v>
      </c>
      <c r="W170" s="28">
        <f t="shared" si="42"/>
        <v>0</v>
      </c>
      <c r="X170" s="28">
        <f t="shared" si="42"/>
        <v>0</v>
      </c>
      <c r="Y170" s="28">
        <f t="shared" si="42"/>
        <v>0</v>
      </c>
      <c r="Z170" s="28">
        <f t="shared" si="42"/>
        <v>0</v>
      </c>
      <c r="AA170" s="28">
        <f t="shared" si="42"/>
        <v>0</v>
      </c>
      <c r="AB170" s="28">
        <f t="shared" si="42"/>
        <v>0</v>
      </c>
      <c r="AC170" s="28">
        <f t="shared" si="42"/>
        <v>0</v>
      </c>
      <c r="AD170" s="28">
        <f t="shared" si="42"/>
        <v>0</v>
      </c>
      <c r="AE170" s="28">
        <f t="shared" si="42"/>
        <v>0</v>
      </c>
      <c r="AF170" s="28">
        <f t="shared" si="42"/>
        <v>0</v>
      </c>
      <c r="AG170" s="28">
        <f t="shared" si="42"/>
        <v>0</v>
      </c>
      <c r="AH170" s="28">
        <f t="shared" si="42"/>
        <v>0</v>
      </c>
      <c r="AI170" s="28">
        <f t="shared" si="42"/>
        <v>0</v>
      </c>
      <c r="AJ170" s="28">
        <f t="shared" si="42"/>
        <v>0</v>
      </c>
      <c r="AK170" s="28">
        <f t="shared" si="42"/>
        <v>0</v>
      </c>
      <c r="AL170" s="28">
        <f t="shared" si="42"/>
        <v>0</v>
      </c>
      <c r="AM170" s="28">
        <f t="shared" si="42"/>
        <v>0</v>
      </c>
      <c r="AN170" s="28">
        <f t="shared" si="42"/>
        <v>0</v>
      </c>
      <c r="AO170" s="28">
        <f t="shared" si="42"/>
        <v>0</v>
      </c>
      <c r="AP170" s="28">
        <f t="shared" si="42"/>
        <v>0</v>
      </c>
      <c r="AQ170" s="28">
        <f t="shared" si="42"/>
        <v>0</v>
      </c>
      <c r="AR170" s="28">
        <f t="shared" si="42"/>
        <v>0</v>
      </c>
      <c r="AS170" s="28">
        <f t="shared" si="42"/>
        <v>0</v>
      </c>
      <c r="AT170" s="28">
        <f t="shared" si="42"/>
        <v>0</v>
      </c>
      <c r="AU170" s="28">
        <f t="shared" si="42"/>
        <v>0</v>
      </c>
    </row>
    <row r="171" spans="2:47">
      <c r="D171" s="30">
        <f>SUM(D127:D170)</f>
        <v>0</v>
      </c>
      <c r="E171" s="30">
        <f t="shared" ref="E171:AU171" si="43">SUM(E127:E170)</f>
        <v>0</v>
      </c>
      <c r="F171" s="30">
        <f t="shared" si="43"/>
        <v>0</v>
      </c>
      <c r="G171" s="30">
        <f t="shared" si="43"/>
        <v>0</v>
      </c>
      <c r="H171" s="30">
        <f t="shared" si="43"/>
        <v>0</v>
      </c>
      <c r="I171" s="30">
        <f t="shared" si="43"/>
        <v>0</v>
      </c>
      <c r="J171" s="30">
        <f t="shared" si="43"/>
        <v>0</v>
      </c>
      <c r="K171" s="30">
        <f t="shared" si="43"/>
        <v>0</v>
      </c>
      <c r="L171" s="30">
        <f t="shared" si="43"/>
        <v>0</v>
      </c>
      <c r="M171" s="30">
        <f t="shared" si="43"/>
        <v>0</v>
      </c>
      <c r="N171" s="30">
        <f t="shared" si="43"/>
        <v>0</v>
      </c>
      <c r="O171" s="30">
        <f t="shared" si="43"/>
        <v>0</v>
      </c>
      <c r="P171" s="30">
        <f t="shared" si="43"/>
        <v>0</v>
      </c>
      <c r="Q171" s="30">
        <f t="shared" si="43"/>
        <v>0</v>
      </c>
      <c r="R171" s="30">
        <f t="shared" si="43"/>
        <v>0</v>
      </c>
      <c r="S171" s="30">
        <f t="shared" si="43"/>
        <v>0</v>
      </c>
      <c r="T171" s="30">
        <f t="shared" si="43"/>
        <v>0</v>
      </c>
      <c r="U171" s="30">
        <f t="shared" si="43"/>
        <v>72</v>
      </c>
      <c r="V171" s="30">
        <f t="shared" si="43"/>
        <v>70</v>
      </c>
      <c r="W171" s="30">
        <f t="shared" si="43"/>
        <v>69</v>
      </c>
      <c r="X171" s="30">
        <f t="shared" si="43"/>
        <v>67</v>
      </c>
      <c r="Y171" s="30">
        <f t="shared" si="43"/>
        <v>66</v>
      </c>
      <c r="Z171" s="30">
        <f t="shared" si="43"/>
        <v>599</v>
      </c>
      <c r="AA171" s="30">
        <f t="shared" si="43"/>
        <v>285</v>
      </c>
      <c r="AB171" s="30">
        <f t="shared" si="43"/>
        <v>261</v>
      </c>
      <c r="AC171" s="30">
        <f t="shared" si="43"/>
        <v>246</v>
      </c>
      <c r="AD171" s="30">
        <f t="shared" si="43"/>
        <v>500</v>
      </c>
      <c r="AE171" s="30">
        <f t="shared" si="43"/>
        <v>277</v>
      </c>
      <c r="AF171" s="30">
        <f t="shared" si="43"/>
        <v>277</v>
      </c>
      <c r="AG171" s="30">
        <f t="shared" si="43"/>
        <v>265</v>
      </c>
      <c r="AH171" s="30">
        <f t="shared" si="43"/>
        <v>252</v>
      </c>
      <c r="AI171" s="30">
        <f t="shared" si="43"/>
        <v>251</v>
      </c>
      <c r="AJ171" s="30">
        <f t="shared" si="43"/>
        <v>606</v>
      </c>
      <c r="AK171" s="30">
        <f t="shared" si="43"/>
        <v>296</v>
      </c>
      <c r="AL171" s="30">
        <f t="shared" si="43"/>
        <v>261</v>
      </c>
      <c r="AM171" s="30">
        <f t="shared" si="43"/>
        <v>250</v>
      </c>
      <c r="AN171" s="30">
        <f t="shared" si="43"/>
        <v>505</v>
      </c>
      <c r="AO171" s="30">
        <f t="shared" si="43"/>
        <v>277</v>
      </c>
      <c r="AP171" s="30">
        <f t="shared" si="43"/>
        <v>284</v>
      </c>
      <c r="AQ171" s="30">
        <f t="shared" si="43"/>
        <v>267</v>
      </c>
      <c r="AR171" s="30">
        <f t="shared" si="43"/>
        <v>252</v>
      </c>
      <c r="AS171" s="30">
        <f t="shared" si="43"/>
        <v>251</v>
      </c>
      <c r="AT171" s="30">
        <f t="shared" si="43"/>
        <v>606</v>
      </c>
      <c r="AU171" s="30">
        <f t="shared" si="43"/>
        <v>296</v>
      </c>
    </row>
  </sheetData>
  <mergeCells count="1">
    <mergeCell ref="B124:F124"/>
  </mergeCells>
  <phoneticPr fontId="17" type="noConversion"/>
  <hyperlinks>
    <hyperlink ref="B124:F124" location="Ind_H2Mot!A1" display="Ir a Hoja Resumen" xr:uid="{4470E6E9-78BE-445F-B691-3D8A0C7AF50C}"/>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D5DB1-DA7D-4879-BFA7-1DEF7FC342B1}">
  <sheetPr>
    <tabColor theme="9" tint="0.79998168889431442"/>
  </sheetPr>
  <dimension ref="B1:AU171"/>
  <sheetViews>
    <sheetView topLeftCell="A90" workbookViewId="0">
      <selection activeCell="E108" sqref="E108"/>
    </sheetView>
  </sheetViews>
  <sheetFormatPr defaultColWidth="11.42578125" defaultRowHeight="15"/>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678</v>
      </c>
      <c r="C2" s="28" t="s">
        <v>498</v>
      </c>
      <c r="D2" s="28">
        <v>10483</v>
      </c>
      <c r="E2" s="28">
        <v>9114</v>
      </c>
      <c r="F2" s="28">
        <v>9750</v>
      </c>
      <c r="G2" s="28">
        <v>8847</v>
      </c>
      <c r="H2" s="28">
        <v>8233</v>
      </c>
      <c r="I2" s="28">
        <v>8582</v>
      </c>
      <c r="J2" s="28">
        <v>8574</v>
      </c>
      <c r="K2" s="28">
        <v>8661</v>
      </c>
      <c r="L2" s="28">
        <v>8745</v>
      </c>
      <c r="M2" s="28">
        <v>8822</v>
      </c>
      <c r="N2" s="28">
        <v>8877</v>
      </c>
      <c r="O2" s="28">
        <v>8953</v>
      </c>
      <c r="P2" s="28">
        <v>9000</v>
      </c>
      <c r="Q2" s="28">
        <v>9035</v>
      </c>
      <c r="R2" s="28">
        <v>9139</v>
      </c>
      <c r="S2" s="28">
        <v>9208</v>
      </c>
      <c r="T2" s="28">
        <v>9309</v>
      </c>
      <c r="U2" s="28">
        <v>9375</v>
      </c>
      <c r="V2" s="28">
        <v>9450</v>
      </c>
      <c r="W2" s="28">
        <v>9529</v>
      </c>
      <c r="X2" s="28">
        <v>9576</v>
      </c>
      <c r="Y2" s="28">
        <v>9654</v>
      </c>
      <c r="Z2" s="28">
        <v>9722</v>
      </c>
      <c r="AA2" s="28">
        <v>9757</v>
      </c>
      <c r="AB2" s="28">
        <v>9789</v>
      </c>
      <c r="AC2" s="28">
        <v>9818</v>
      </c>
      <c r="AD2" s="28">
        <v>9857</v>
      </c>
      <c r="AE2" s="28">
        <v>9895</v>
      </c>
      <c r="AF2" s="28">
        <v>9905</v>
      </c>
      <c r="AG2" s="28">
        <v>9953</v>
      </c>
      <c r="AH2" s="28">
        <v>9994</v>
      </c>
      <c r="AI2" s="28">
        <v>10034</v>
      </c>
      <c r="AJ2" s="28">
        <v>10018</v>
      </c>
      <c r="AK2" s="28">
        <v>10026</v>
      </c>
      <c r="AL2" s="28">
        <v>10038</v>
      </c>
      <c r="AM2" s="28">
        <v>10049</v>
      </c>
      <c r="AN2" s="28">
        <v>10068</v>
      </c>
      <c r="AO2" s="28">
        <v>10038</v>
      </c>
      <c r="AP2" s="28">
        <v>10054</v>
      </c>
      <c r="AQ2" s="28">
        <v>10069</v>
      </c>
      <c r="AR2" s="28">
        <v>10076</v>
      </c>
      <c r="AS2" s="28">
        <v>10091</v>
      </c>
      <c r="AT2" s="28">
        <v>10070</v>
      </c>
      <c r="AU2" s="28">
        <v>10067</v>
      </c>
    </row>
    <row r="3" spans="2:47">
      <c r="B3" s="27" t="s">
        <v>430</v>
      </c>
      <c r="C3" s="28" t="s">
        <v>498</v>
      </c>
      <c r="D3" s="28">
        <v>3599</v>
      </c>
      <c r="E3" s="28">
        <v>3883</v>
      </c>
      <c r="F3" s="28">
        <v>3420</v>
      </c>
      <c r="G3" s="28">
        <v>3634</v>
      </c>
      <c r="H3" s="28">
        <v>3608</v>
      </c>
      <c r="I3" s="28">
        <v>3644</v>
      </c>
      <c r="J3" s="28">
        <v>3637</v>
      </c>
      <c r="K3" s="28">
        <v>3600</v>
      </c>
      <c r="L3" s="28">
        <v>3563</v>
      </c>
      <c r="M3" s="28">
        <v>3526</v>
      </c>
      <c r="N3" s="28">
        <v>3488</v>
      </c>
      <c r="O3" s="28">
        <v>3451</v>
      </c>
      <c r="P3" s="28">
        <v>3413</v>
      </c>
      <c r="Q3" s="28">
        <v>3376</v>
      </c>
      <c r="R3" s="28">
        <v>3363</v>
      </c>
      <c r="S3" s="28">
        <v>3349</v>
      </c>
      <c r="T3" s="28">
        <v>3336</v>
      </c>
      <c r="U3" s="28">
        <v>3322</v>
      </c>
      <c r="V3" s="28">
        <v>3307</v>
      </c>
      <c r="W3" s="28">
        <v>3294</v>
      </c>
      <c r="X3" s="28">
        <v>3278</v>
      </c>
      <c r="Y3" s="28">
        <v>3263</v>
      </c>
      <c r="Z3" s="28">
        <v>3248</v>
      </c>
      <c r="AA3" s="28">
        <v>3233</v>
      </c>
      <c r="AB3" s="28">
        <v>3215</v>
      </c>
      <c r="AC3" s="28">
        <v>3199</v>
      </c>
      <c r="AD3" s="28">
        <v>3182</v>
      </c>
      <c r="AE3" s="28">
        <v>3165</v>
      </c>
      <c r="AF3" s="28">
        <v>3156</v>
      </c>
      <c r="AG3" s="28">
        <v>3147</v>
      </c>
      <c r="AH3" s="28">
        <v>3137</v>
      </c>
      <c r="AI3" s="28">
        <v>3128</v>
      </c>
      <c r="AJ3" s="28">
        <v>3117</v>
      </c>
      <c r="AK3" s="28">
        <v>3106</v>
      </c>
      <c r="AL3" s="28">
        <v>3095</v>
      </c>
      <c r="AM3" s="28">
        <v>3083</v>
      </c>
      <c r="AN3" s="28">
        <v>3073</v>
      </c>
      <c r="AO3" s="28">
        <v>3060</v>
      </c>
      <c r="AP3" s="28">
        <v>3050</v>
      </c>
      <c r="AQ3" s="28">
        <v>3033</v>
      </c>
      <c r="AR3" s="28">
        <v>3028</v>
      </c>
      <c r="AS3" s="28">
        <v>3018</v>
      </c>
      <c r="AT3" s="28">
        <v>3006</v>
      </c>
      <c r="AU3" s="28">
        <v>2994</v>
      </c>
    </row>
    <row r="4" spans="2:47">
      <c r="B4" s="27" t="s">
        <v>679</v>
      </c>
      <c r="C4" s="28" t="s">
        <v>498</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A4" s="28">
        <v>0</v>
      </c>
      <c r="AB4" s="28">
        <v>0</v>
      </c>
      <c r="AC4" s="28">
        <v>0</v>
      </c>
      <c r="AD4" s="28">
        <v>0</v>
      </c>
      <c r="AE4" s="28">
        <v>0</v>
      </c>
      <c r="AF4" s="28">
        <v>0</v>
      </c>
      <c r="AG4" s="28">
        <v>0</v>
      </c>
      <c r="AH4" s="28">
        <v>0</v>
      </c>
      <c r="AI4" s="28">
        <v>0</v>
      </c>
      <c r="AJ4" s="28">
        <v>0</v>
      </c>
      <c r="AK4" s="28">
        <v>0</v>
      </c>
      <c r="AL4" s="28">
        <v>0</v>
      </c>
      <c r="AM4" s="28">
        <v>0</v>
      </c>
      <c r="AN4" s="28">
        <v>0</v>
      </c>
      <c r="AO4" s="28">
        <v>0</v>
      </c>
      <c r="AP4" s="28">
        <v>0</v>
      </c>
      <c r="AQ4" s="28">
        <v>0</v>
      </c>
      <c r="AR4" s="28">
        <v>0</v>
      </c>
      <c r="AS4" s="28">
        <v>0</v>
      </c>
      <c r="AT4" s="28">
        <v>0</v>
      </c>
      <c r="AU4" s="28">
        <v>0</v>
      </c>
    </row>
    <row r="5" spans="2:47">
      <c r="B5" s="27" t="s">
        <v>397</v>
      </c>
      <c r="C5" s="28" t="s">
        <v>498</v>
      </c>
      <c r="D5" s="28">
        <v>37</v>
      </c>
      <c r="E5" s="28">
        <v>27</v>
      </c>
      <c r="F5" s="28">
        <v>23</v>
      </c>
      <c r="G5" s="28">
        <v>27</v>
      </c>
      <c r="H5" s="28">
        <v>31</v>
      </c>
      <c r="I5" s="28">
        <v>32</v>
      </c>
      <c r="J5" s="28">
        <v>32</v>
      </c>
      <c r="K5" s="28">
        <v>32</v>
      </c>
      <c r="L5" s="28">
        <v>33</v>
      </c>
      <c r="M5" s="28">
        <v>33</v>
      </c>
      <c r="N5" s="28">
        <v>33</v>
      </c>
      <c r="O5" s="28">
        <v>34</v>
      </c>
      <c r="P5" s="28">
        <v>34</v>
      </c>
      <c r="Q5" s="28">
        <v>34</v>
      </c>
      <c r="R5" s="28">
        <v>35</v>
      </c>
      <c r="S5" s="28">
        <v>35</v>
      </c>
      <c r="T5" s="28">
        <v>36</v>
      </c>
      <c r="U5" s="28">
        <v>36</v>
      </c>
      <c r="V5" s="28">
        <v>37</v>
      </c>
      <c r="W5" s="28">
        <v>37</v>
      </c>
      <c r="X5" s="28">
        <v>37</v>
      </c>
      <c r="Y5" s="28">
        <v>38</v>
      </c>
      <c r="Z5" s="28">
        <v>38</v>
      </c>
      <c r="AA5" s="28">
        <v>38</v>
      </c>
      <c r="AB5" s="28">
        <v>39</v>
      </c>
      <c r="AC5" s="28">
        <v>38</v>
      </c>
      <c r="AD5" s="28">
        <v>39</v>
      </c>
      <c r="AE5" s="28">
        <v>39</v>
      </c>
      <c r="AF5" s="28">
        <v>39</v>
      </c>
      <c r="AG5" s="28">
        <v>39</v>
      </c>
      <c r="AH5" s="28">
        <v>40</v>
      </c>
      <c r="AI5" s="28">
        <v>40</v>
      </c>
      <c r="AJ5" s="28">
        <v>39</v>
      </c>
      <c r="AK5" s="28">
        <v>40</v>
      </c>
      <c r="AL5" s="28">
        <v>40</v>
      </c>
      <c r="AM5" s="28">
        <v>40</v>
      </c>
      <c r="AN5" s="28">
        <v>40</v>
      </c>
      <c r="AO5" s="28">
        <v>40</v>
      </c>
      <c r="AP5" s="28">
        <v>40</v>
      </c>
      <c r="AQ5" s="28">
        <v>40</v>
      </c>
      <c r="AR5" s="28">
        <v>40</v>
      </c>
      <c r="AS5" s="28">
        <v>40</v>
      </c>
      <c r="AT5" s="28">
        <v>40</v>
      </c>
      <c r="AU5" s="28">
        <v>40</v>
      </c>
    </row>
    <row r="6" spans="2:47">
      <c r="B6" s="27" t="s">
        <v>432</v>
      </c>
      <c r="C6" s="28" t="s">
        <v>498</v>
      </c>
      <c r="D6" s="28">
        <v>3227</v>
      </c>
      <c r="E6" s="28">
        <v>3178</v>
      </c>
      <c r="F6" s="28">
        <v>2935</v>
      </c>
      <c r="G6" s="28">
        <v>3248</v>
      </c>
      <c r="H6" s="28">
        <v>3113</v>
      </c>
      <c r="I6" s="28">
        <v>3180</v>
      </c>
      <c r="J6" s="28">
        <v>3198</v>
      </c>
      <c r="K6" s="28">
        <v>3241</v>
      </c>
      <c r="L6" s="28">
        <v>3283</v>
      </c>
      <c r="M6" s="28">
        <v>3322</v>
      </c>
      <c r="N6" s="28">
        <v>3352</v>
      </c>
      <c r="O6" s="28">
        <v>3413</v>
      </c>
      <c r="P6" s="28">
        <v>3435</v>
      </c>
      <c r="Q6" s="28">
        <v>3459</v>
      </c>
      <c r="R6" s="28">
        <v>3523</v>
      </c>
      <c r="S6" s="28">
        <v>3546</v>
      </c>
      <c r="T6" s="28">
        <v>3607</v>
      </c>
      <c r="U6" s="28">
        <v>3624</v>
      </c>
      <c r="V6" s="28">
        <v>3679</v>
      </c>
      <c r="W6" s="28">
        <v>3731</v>
      </c>
      <c r="X6" s="28">
        <v>3741</v>
      </c>
      <c r="Y6" s="28">
        <v>3790</v>
      </c>
      <c r="Z6" s="28">
        <v>3840</v>
      </c>
      <c r="AA6" s="28">
        <v>3841</v>
      </c>
      <c r="AB6" s="28">
        <v>3880</v>
      </c>
      <c r="AC6" s="28">
        <v>3875</v>
      </c>
      <c r="AD6" s="28">
        <v>3909</v>
      </c>
      <c r="AE6" s="28">
        <v>3943</v>
      </c>
      <c r="AF6" s="28">
        <v>3932</v>
      </c>
      <c r="AG6" s="28">
        <v>3962</v>
      </c>
      <c r="AH6" s="28">
        <v>3991</v>
      </c>
      <c r="AI6" s="28">
        <v>4015</v>
      </c>
      <c r="AJ6" s="28">
        <v>3996</v>
      </c>
      <c r="AK6" s="28">
        <v>4007</v>
      </c>
      <c r="AL6" s="28">
        <v>4025</v>
      </c>
      <c r="AM6" s="28">
        <v>4040</v>
      </c>
      <c r="AN6" s="28">
        <v>4057</v>
      </c>
      <c r="AO6" s="28">
        <v>4022</v>
      </c>
      <c r="AP6" s="28">
        <v>4039</v>
      </c>
      <c r="AQ6" s="28">
        <v>4054</v>
      </c>
      <c r="AR6" s="28">
        <v>4072</v>
      </c>
      <c r="AS6" s="28">
        <v>4086</v>
      </c>
      <c r="AT6" s="28">
        <v>4054</v>
      </c>
      <c r="AU6" s="28">
        <v>4067</v>
      </c>
    </row>
    <row r="7" spans="2:47">
      <c r="B7" s="27" t="s">
        <v>385</v>
      </c>
      <c r="C7" s="28" t="s">
        <v>498</v>
      </c>
      <c r="D7" s="28">
        <v>15497</v>
      </c>
      <c r="E7" s="28">
        <v>17639</v>
      </c>
      <c r="F7" s="28">
        <v>17313</v>
      </c>
      <c r="G7" s="28">
        <v>16638</v>
      </c>
      <c r="H7" s="28">
        <v>16362</v>
      </c>
      <c r="I7" s="28">
        <v>16659</v>
      </c>
      <c r="J7" s="28">
        <v>16677</v>
      </c>
      <c r="K7" s="28">
        <v>16803</v>
      </c>
      <c r="L7" s="28">
        <v>16805</v>
      </c>
      <c r="M7" s="28">
        <v>16900</v>
      </c>
      <c r="N7" s="28">
        <v>16871</v>
      </c>
      <c r="O7" s="28">
        <v>16951</v>
      </c>
      <c r="P7" s="28">
        <v>16912</v>
      </c>
      <c r="Q7" s="28">
        <v>16934</v>
      </c>
      <c r="R7" s="28">
        <v>16962</v>
      </c>
      <c r="S7" s="28">
        <v>17081</v>
      </c>
      <c r="T7" s="28">
        <v>17195</v>
      </c>
      <c r="U7" s="28">
        <v>17307</v>
      </c>
      <c r="V7" s="28">
        <v>17309</v>
      </c>
      <c r="W7" s="28">
        <v>17402</v>
      </c>
      <c r="X7" s="28">
        <v>17494</v>
      </c>
      <c r="Y7" s="28">
        <v>17604</v>
      </c>
      <c r="Z7" s="28">
        <v>17721</v>
      </c>
      <c r="AA7" s="28">
        <v>17657</v>
      </c>
      <c r="AB7" s="28">
        <v>17687</v>
      </c>
      <c r="AC7" s="28">
        <v>17761</v>
      </c>
      <c r="AD7" s="28">
        <v>17834</v>
      </c>
      <c r="AE7" s="28">
        <v>17751</v>
      </c>
      <c r="AF7" s="28">
        <v>17829</v>
      </c>
      <c r="AG7" s="28">
        <v>17765</v>
      </c>
      <c r="AH7" s="28">
        <v>17796</v>
      </c>
      <c r="AI7" s="28">
        <v>17866</v>
      </c>
      <c r="AJ7" s="28">
        <v>17882</v>
      </c>
      <c r="AK7" s="28">
        <v>17914</v>
      </c>
      <c r="AL7" s="28">
        <v>17797</v>
      </c>
      <c r="AM7" s="28">
        <v>17825</v>
      </c>
      <c r="AN7" s="28">
        <v>17836</v>
      </c>
      <c r="AO7" s="28">
        <v>17813</v>
      </c>
      <c r="AP7" s="28">
        <v>17855</v>
      </c>
      <c r="AQ7" s="28">
        <v>17859</v>
      </c>
      <c r="AR7" s="28">
        <v>17869</v>
      </c>
      <c r="AS7" s="28">
        <v>17858</v>
      </c>
      <c r="AT7" s="28">
        <v>17739</v>
      </c>
      <c r="AU7" s="28">
        <v>17741</v>
      </c>
    </row>
    <row r="8" spans="2:47">
      <c r="B8" s="27" t="s">
        <v>434</v>
      </c>
      <c r="C8" s="28" t="s">
        <v>498</v>
      </c>
      <c r="D8" s="28">
        <v>6376</v>
      </c>
      <c r="E8" s="28">
        <v>6507</v>
      </c>
      <c r="F8" s="28">
        <v>6745</v>
      </c>
      <c r="G8" s="28">
        <v>6282</v>
      </c>
      <c r="H8" s="28">
        <v>7116</v>
      </c>
      <c r="I8" s="28">
        <v>7244</v>
      </c>
      <c r="J8" s="28">
        <v>7242</v>
      </c>
      <c r="K8" s="28">
        <v>7297</v>
      </c>
      <c r="L8" s="28">
        <v>7349</v>
      </c>
      <c r="M8" s="28">
        <v>7397</v>
      </c>
      <c r="N8" s="28">
        <v>7424</v>
      </c>
      <c r="O8" s="28">
        <v>7485</v>
      </c>
      <c r="P8" s="28">
        <v>7514</v>
      </c>
      <c r="Q8" s="28">
        <v>7533</v>
      </c>
      <c r="R8" s="28">
        <v>7624</v>
      </c>
      <c r="S8" s="28">
        <v>7662</v>
      </c>
      <c r="T8" s="28">
        <v>7747</v>
      </c>
      <c r="U8" s="28">
        <v>7775</v>
      </c>
      <c r="V8" s="28">
        <v>7850</v>
      </c>
      <c r="W8" s="28">
        <v>7925</v>
      </c>
      <c r="X8" s="28">
        <v>7935</v>
      </c>
      <c r="Y8" s="28">
        <v>8012</v>
      </c>
      <c r="Z8" s="28">
        <v>8064</v>
      </c>
      <c r="AA8" s="28">
        <v>8075</v>
      </c>
      <c r="AB8" s="28">
        <v>8111</v>
      </c>
      <c r="AC8" s="28">
        <v>8108</v>
      </c>
      <c r="AD8" s="28">
        <v>8135</v>
      </c>
      <c r="AE8" s="28">
        <v>8184</v>
      </c>
      <c r="AF8" s="28">
        <v>8160</v>
      </c>
      <c r="AG8" s="28">
        <v>8193</v>
      </c>
      <c r="AH8" s="28">
        <v>8237</v>
      </c>
      <c r="AI8" s="28">
        <v>8271</v>
      </c>
      <c r="AJ8" s="28">
        <v>8226</v>
      </c>
      <c r="AK8" s="28">
        <v>8235</v>
      </c>
      <c r="AL8" s="28">
        <v>8258</v>
      </c>
      <c r="AM8" s="28">
        <v>8260</v>
      </c>
      <c r="AN8" s="28">
        <v>8283</v>
      </c>
      <c r="AO8" s="28">
        <v>8221</v>
      </c>
      <c r="AP8" s="28">
        <v>8244</v>
      </c>
      <c r="AQ8" s="28">
        <v>8247</v>
      </c>
      <c r="AR8" s="28">
        <v>8270</v>
      </c>
      <c r="AS8" s="28">
        <v>8287</v>
      </c>
      <c r="AT8" s="28">
        <v>8231</v>
      </c>
      <c r="AU8" s="28">
        <v>8232</v>
      </c>
    </row>
    <row r="9" spans="2:47">
      <c r="B9" s="27" t="s">
        <v>435</v>
      </c>
      <c r="C9" s="28" t="s">
        <v>498</v>
      </c>
      <c r="D9" s="28">
        <v>766</v>
      </c>
      <c r="E9" s="28">
        <v>837</v>
      </c>
      <c r="F9" s="28">
        <v>718</v>
      </c>
      <c r="G9" s="28">
        <v>735</v>
      </c>
      <c r="H9" s="28">
        <v>687</v>
      </c>
      <c r="I9" s="28">
        <v>684</v>
      </c>
      <c r="J9" s="28">
        <v>684</v>
      </c>
      <c r="K9" s="28">
        <v>672</v>
      </c>
      <c r="L9" s="28">
        <v>659</v>
      </c>
      <c r="M9" s="28">
        <v>647</v>
      </c>
      <c r="N9" s="28">
        <v>635</v>
      </c>
      <c r="O9" s="28">
        <v>624</v>
      </c>
      <c r="P9" s="28">
        <v>612</v>
      </c>
      <c r="Q9" s="28">
        <v>601</v>
      </c>
      <c r="R9" s="28">
        <v>596</v>
      </c>
      <c r="S9" s="28">
        <v>590</v>
      </c>
      <c r="T9" s="28">
        <v>584</v>
      </c>
      <c r="U9" s="28">
        <v>579</v>
      </c>
      <c r="V9" s="28">
        <v>573</v>
      </c>
      <c r="W9" s="28">
        <v>568</v>
      </c>
      <c r="X9" s="28">
        <v>563</v>
      </c>
      <c r="Y9" s="28">
        <v>557</v>
      </c>
      <c r="Z9" s="28">
        <v>552</v>
      </c>
      <c r="AA9" s="28">
        <v>547</v>
      </c>
      <c r="AB9" s="28">
        <v>542</v>
      </c>
      <c r="AC9" s="28">
        <v>537</v>
      </c>
      <c r="AD9" s="28">
        <v>532</v>
      </c>
      <c r="AE9" s="28">
        <v>527</v>
      </c>
      <c r="AF9" s="28">
        <v>524</v>
      </c>
      <c r="AG9" s="28">
        <v>521</v>
      </c>
      <c r="AH9" s="28">
        <v>518</v>
      </c>
      <c r="AI9" s="28">
        <v>515</v>
      </c>
      <c r="AJ9" s="28">
        <v>512</v>
      </c>
      <c r="AK9" s="28">
        <v>509</v>
      </c>
      <c r="AL9" s="28">
        <v>507</v>
      </c>
      <c r="AM9" s="28">
        <v>504</v>
      </c>
      <c r="AN9" s="28">
        <v>501</v>
      </c>
      <c r="AO9" s="28">
        <v>498</v>
      </c>
      <c r="AP9" s="28">
        <v>495</v>
      </c>
      <c r="AQ9" s="28">
        <v>477</v>
      </c>
      <c r="AR9" s="28">
        <v>490</v>
      </c>
      <c r="AS9" s="28">
        <v>487</v>
      </c>
      <c r="AT9" s="28">
        <v>484</v>
      </c>
      <c r="AU9" s="28">
        <v>482</v>
      </c>
    </row>
    <row r="10" spans="2:47">
      <c r="B10" s="27" t="s">
        <v>680</v>
      </c>
      <c r="C10" s="28" t="s">
        <v>498</v>
      </c>
      <c r="D10" s="28">
        <v>20072</v>
      </c>
      <c r="E10" s="28">
        <v>21074</v>
      </c>
      <c r="F10" s="28">
        <v>20032</v>
      </c>
      <c r="G10" s="28">
        <v>18292</v>
      </c>
      <c r="H10" s="28">
        <v>13130</v>
      </c>
      <c r="I10" s="28">
        <v>13205</v>
      </c>
      <c r="J10" s="28">
        <v>13118</v>
      </c>
      <c r="K10" s="28">
        <v>12974</v>
      </c>
      <c r="L10" s="28">
        <v>12834</v>
      </c>
      <c r="M10" s="28">
        <v>12693</v>
      </c>
      <c r="N10" s="28">
        <v>12542</v>
      </c>
      <c r="O10" s="28">
        <v>12407</v>
      </c>
      <c r="P10" s="28">
        <v>12255</v>
      </c>
      <c r="Q10" s="28">
        <v>12107</v>
      </c>
      <c r="R10" s="28">
        <v>12064</v>
      </c>
      <c r="S10" s="28">
        <v>12007</v>
      </c>
      <c r="T10" s="28">
        <v>11962</v>
      </c>
      <c r="U10" s="28">
        <v>11910</v>
      </c>
      <c r="V10" s="28">
        <v>11849</v>
      </c>
      <c r="W10" s="28">
        <v>11796</v>
      </c>
      <c r="X10" s="28">
        <v>11739</v>
      </c>
      <c r="Y10" s="28">
        <v>11670</v>
      </c>
      <c r="Z10" s="28">
        <v>11613</v>
      </c>
      <c r="AA10" s="28">
        <v>11551</v>
      </c>
      <c r="AB10" s="28">
        <v>11471</v>
      </c>
      <c r="AC10" s="28">
        <v>11405</v>
      </c>
      <c r="AD10" s="28">
        <v>11337</v>
      </c>
      <c r="AE10" s="28">
        <v>11253</v>
      </c>
      <c r="AF10" s="28">
        <v>11223</v>
      </c>
      <c r="AG10" s="28">
        <v>11178</v>
      </c>
      <c r="AH10" s="28">
        <v>11130</v>
      </c>
      <c r="AI10" s="28">
        <v>11083</v>
      </c>
      <c r="AJ10" s="28">
        <v>11043</v>
      </c>
      <c r="AK10" s="28">
        <v>10984</v>
      </c>
      <c r="AL10" s="28">
        <v>10930</v>
      </c>
      <c r="AM10" s="28">
        <v>10870</v>
      </c>
      <c r="AN10" s="28">
        <v>10825</v>
      </c>
      <c r="AO10" s="28">
        <v>10764</v>
      </c>
      <c r="AP10" s="28">
        <v>10709</v>
      </c>
      <c r="AQ10" s="28">
        <v>10652</v>
      </c>
      <c r="AR10" s="28">
        <v>10607</v>
      </c>
      <c r="AS10" s="28">
        <v>10553</v>
      </c>
      <c r="AT10" s="28">
        <v>10494</v>
      </c>
      <c r="AU10" s="28">
        <v>10436</v>
      </c>
    </row>
    <row r="11" spans="2:47">
      <c r="B11" s="27" t="s">
        <v>437</v>
      </c>
      <c r="C11" s="28" t="s">
        <v>498</v>
      </c>
      <c r="D11" s="28">
        <v>0</v>
      </c>
      <c r="E11" s="28">
        <v>7</v>
      </c>
      <c r="F11" s="28">
        <v>14</v>
      </c>
      <c r="G11" s="28">
        <v>8</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row>
    <row r="12" spans="2:47">
      <c r="B12" s="27" t="s">
        <v>438</v>
      </c>
      <c r="C12" s="28" t="s">
        <v>498</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row>
    <row r="13" spans="2:47">
      <c r="B13" s="27" t="s">
        <v>439</v>
      </c>
      <c r="C13" s="28" t="s">
        <v>498</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row>
    <row r="14" spans="2:47">
      <c r="B14" s="27" t="s">
        <v>391</v>
      </c>
      <c r="C14" s="28" t="s">
        <v>498</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row>
    <row r="15" spans="2:47">
      <c r="B15" s="27" t="s">
        <v>440</v>
      </c>
      <c r="C15" s="28" t="s">
        <v>498</v>
      </c>
      <c r="D15" s="28">
        <v>2036</v>
      </c>
      <c r="E15" s="28">
        <v>2095</v>
      </c>
      <c r="F15" s="28">
        <v>2311</v>
      </c>
      <c r="G15" s="28">
        <v>2324</v>
      </c>
      <c r="H15" s="28">
        <v>1783</v>
      </c>
      <c r="I15" s="28">
        <v>1471</v>
      </c>
      <c r="J15" s="28">
        <v>1412</v>
      </c>
      <c r="K15" s="28">
        <v>1414</v>
      </c>
      <c r="L15" s="28">
        <v>1414</v>
      </c>
      <c r="M15" s="28">
        <v>1409</v>
      </c>
      <c r="N15" s="28">
        <v>1396</v>
      </c>
      <c r="O15" s="28">
        <v>1382</v>
      </c>
      <c r="P15" s="28">
        <v>1368</v>
      </c>
      <c r="Q15" s="28">
        <v>1353</v>
      </c>
      <c r="R15" s="28">
        <v>1347</v>
      </c>
      <c r="S15" s="28">
        <v>1339</v>
      </c>
      <c r="T15" s="28">
        <v>1332</v>
      </c>
      <c r="U15" s="28">
        <v>1324</v>
      </c>
      <c r="V15" s="28">
        <v>1316</v>
      </c>
      <c r="W15" s="28">
        <v>1307</v>
      </c>
      <c r="X15" s="28">
        <v>1298</v>
      </c>
      <c r="Y15" s="28">
        <v>1289</v>
      </c>
      <c r="Z15" s="28">
        <v>1279</v>
      </c>
      <c r="AA15" s="28">
        <v>1270</v>
      </c>
      <c r="AB15" s="28">
        <v>1259</v>
      </c>
      <c r="AC15" s="28">
        <v>1249</v>
      </c>
      <c r="AD15" s="28">
        <v>1238</v>
      </c>
      <c r="AE15" s="28">
        <v>1228</v>
      </c>
      <c r="AF15" s="28">
        <v>1221</v>
      </c>
      <c r="AG15" s="28">
        <v>1212</v>
      </c>
      <c r="AH15" s="28">
        <v>1204</v>
      </c>
      <c r="AI15" s="28">
        <v>1196</v>
      </c>
      <c r="AJ15" s="28">
        <v>1188</v>
      </c>
      <c r="AK15" s="28">
        <v>1178</v>
      </c>
      <c r="AL15" s="28">
        <v>1169</v>
      </c>
      <c r="AM15" s="28">
        <v>1161</v>
      </c>
      <c r="AN15" s="28">
        <v>1155</v>
      </c>
      <c r="AO15" s="28">
        <v>1148</v>
      </c>
      <c r="AP15" s="28">
        <v>1143</v>
      </c>
      <c r="AQ15" s="28">
        <v>1138</v>
      </c>
      <c r="AR15" s="28">
        <v>1134</v>
      </c>
      <c r="AS15" s="28">
        <v>1130</v>
      </c>
      <c r="AT15" s="28">
        <v>1125</v>
      </c>
      <c r="AU15" s="28">
        <v>1122</v>
      </c>
    </row>
    <row r="16" spans="2:47">
      <c r="B16" s="27" t="s">
        <v>398</v>
      </c>
      <c r="C16" s="28" t="s">
        <v>498</v>
      </c>
      <c r="D16" s="28">
        <v>1462</v>
      </c>
      <c r="E16" s="28">
        <v>1126</v>
      </c>
      <c r="F16" s="28">
        <v>1199</v>
      </c>
      <c r="G16" s="28">
        <v>1190</v>
      </c>
      <c r="H16" s="28">
        <v>1433</v>
      </c>
      <c r="I16" s="28">
        <v>1433</v>
      </c>
      <c r="J16" s="28">
        <v>1452</v>
      </c>
      <c r="K16" s="28">
        <v>1470</v>
      </c>
      <c r="L16" s="28">
        <v>1483</v>
      </c>
      <c r="M16" s="28">
        <v>1500</v>
      </c>
      <c r="N16" s="28">
        <v>1514</v>
      </c>
      <c r="O16" s="28">
        <v>1528</v>
      </c>
      <c r="P16" s="28">
        <v>1534</v>
      </c>
      <c r="Q16" s="28">
        <v>1545</v>
      </c>
      <c r="R16" s="28">
        <v>1566</v>
      </c>
      <c r="S16" s="28">
        <v>1586</v>
      </c>
      <c r="T16" s="28">
        <v>1605</v>
      </c>
      <c r="U16" s="28">
        <v>1622</v>
      </c>
      <c r="V16" s="28">
        <v>1640</v>
      </c>
      <c r="W16" s="28">
        <v>1650</v>
      </c>
      <c r="X16" s="28">
        <v>1665</v>
      </c>
      <c r="Y16" s="28">
        <v>1680</v>
      </c>
      <c r="Z16" s="28">
        <v>1695</v>
      </c>
      <c r="AA16" s="28">
        <v>1707</v>
      </c>
      <c r="AB16" s="28">
        <v>1719</v>
      </c>
      <c r="AC16" s="28">
        <v>1729</v>
      </c>
      <c r="AD16" s="28">
        <v>1738</v>
      </c>
      <c r="AE16" s="28">
        <v>1748</v>
      </c>
      <c r="AF16" s="28">
        <v>1756</v>
      </c>
      <c r="AG16" s="28">
        <v>1772</v>
      </c>
      <c r="AH16" s="28">
        <v>1779</v>
      </c>
      <c r="AI16" s="28">
        <v>1785</v>
      </c>
      <c r="AJ16" s="28">
        <v>1796</v>
      </c>
      <c r="AK16" s="28">
        <v>1800</v>
      </c>
      <c r="AL16" s="28">
        <v>1810</v>
      </c>
      <c r="AM16" s="28">
        <v>1812</v>
      </c>
      <c r="AN16" s="28">
        <v>1814</v>
      </c>
      <c r="AO16" s="28">
        <v>1824</v>
      </c>
      <c r="AP16" s="28">
        <v>1826</v>
      </c>
      <c r="AQ16" s="28">
        <v>1533</v>
      </c>
      <c r="AR16" s="28">
        <v>1838</v>
      </c>
      <c r="AS16" s="28">
        <v>1840</v>
      </c>
      <c r="AT16" s="28">
        <v>1851</v>
      </c>
      <c r="AU16" s="28">
        <v>1852</v>
      </c>
    </row>
    <row r="17" spans="2:47">
      <c r="B17" s="27" t="s">
        <v>442</v>
      </c>
      <c r="C17" s="28" t="s">
        <v>498</v>
      </c>
      <c r="D17" s="28">
        <v>0</v>
      </c>
      <c r="E17" s="28">
        <v>1</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row>
    <row r="18" spans="2:47">
      <c r="B18" s="27" t="s">
        <v>443</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444</v>
      </c>
      <c r="C19" s="28" t="s">
        <v>498</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row>
    <row r="20" spans="2:47">
      <c r="B20" s="27" t="s">
        <v>445</v>
      </c>
      <c r="C20" s="28" t="s">
        <v>498</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row>
    <row r="21" spans="2:47">
      <c r="B21" s="27" t="s">
        <v>446</v>
      </c>
      <c r="C21" s="28" t="s">
        <v>498</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row>
    <row r="22" spans="2:47" s="48" customFormat="1">
      <c r="B22" s="27" t="s">
        <v>501</v>
      </c>
      <c r="C22" s="30" t="s">
        <v>498</v>
      </c>
      <c r="D22" s="30">
        <f>SUM(D2:D21)</f>
        <v>63555</v>
      </c>
      <c r="E22" s="30">
        <f t="shared" ref="E22:AU22" si="0">SUM(E2:E21)</f>
        <v>65488</v>
      </c>
      <c r="F22" s="30">
        <f t="shared" si="0"/>
        <v>64460</v>
      </c>
      <c r="G22" s="30">
        <f t="shared" si="0"/>
        <v>61225</v>
      </c>
      <c r="H22" s="30">
        <f t="shared" si="0"/>
        <v>55496</v>
      </c>
      <c r="I22" s="30">
        <f t="shared" si="0"/>
        <v>56134</v>
      </c>
      <c r="J22" s="30">
        <f t="shared" si="0"/>
        <v>56026</v>
      </c>
      <c r="K22" s="30">
        <f t="shared" si="0"/>
        <v>56164</v>
      </c>
      <c r="L22" s="30">
        <f t="shared" si="0"/>
        <v>56168</v>
      </c>
      <c r="M22" s="30">
        <f t="shared" si="0"/>
        <v>56249</v>
      </c>
      <c r="N22" s="30">
        <f t="shared" si="0"/>
        <v>56132</v>
      </c>
      <c r="O22" s="30">
        <f t="shared" si="0"/>
        <v>56228</v>
      </c>
      <c r="P22" s="30">
        <f t="shared" si="0"/>
        <v>56077</v>
      </c>
      <c r="Q22" s="30">
        <f t="shared" si="0"/>
        <v>55977</v>
      </c>
      <c r="R22" s="30">
        <f t="shared" si="0"/>
        <v>56219</v>
      </c>
      <c r="S22" s="30">
        <f t="shared" si="0"/>
        <v>56403</v>
      </c>
      <c r="T22" s="30">
        <f t="shared" si="0"/>
        <v>56713</v>
      </c>
      <c r="U22" s="30">
        <f t="shared" si="0"/>
        <v>56874</v>
      </c>
      <c r="V22" s="30">
        <f t="shared" si="0"/>
        <v>57010</v>
      </c>
      <c r="W22" s="30">
        <f t="shared" si="0"/>
        <v>57239</v>
      </c>
      <c r="X22" s="30">
        <f t="shared" si="0"/>
        <v>57326</v>
      </c>
      <c r="Y22" s="30">
        <f t="shared" si="0"/>
        <v>57557</v>
      </c>
      <c r="Z22" s="30">
        <f t="shared" si="0"/>
        <v>57772</v>
      </c>
      <c r="AA22" s="30">
        <f t="shared" si="0"/>
        <v>57676</v>
      </c>
      <c r="AB22" s="30">
        <f t="shared" si="0"/>
        <v>57712</v>
      </c>
      <c r="AC22" s="30">
        <f t="shared" si="0"/>
        <v>57719</v>
      </c>
      <c r="AD22" s="30">
        <f t="shared" si="0"/>
        <v>57801</v>
      </c>
      <c r="AE22" s="30">
        <f t="shared" si="0"/>
        <v>57733</v>
      </c>
      <c r="AF22" s="30">
        <f t="shared" si="0"/>
        <v>57745</v>
      </c>
      <c r="AG22" s="30">
        <f t="shared" si="0"/>
        <v>57742</v>
      </c>
      <c r="AH22" s="30">
        <f t="shared" si="0"/>
        <v>57826</v>
      </c>
      <c r="AI22" s="30">
        <f t="shared" si="0"/>
        <v>57933</v>
      </c>
      <c r="AJ22" s="30">
        <f t="shared" si="0"/>
        <v>57817</v>
      </c>
      <c r="AK22" s="30">
        <f t="shared" si="0"/>
        <v>57799</v>
      </c>
      <c r="AL22" s="30">
        <f t="shared" si="0"/>
        <v>57669</v>
      </c>
      <c r="AM22" s="30">
        <f t="shared" si="0"/>
        <v>57644</v>
      </c>
      <c r="AN22" s="30">
        <f t="shared" si="0"/>
        <v>57652</v>
      </c>
      <c r="AO22" s="30">
        <f t="shared" si="0"/>
        <v>57428</v>
      </c>
      <c r="AP22" s="30">
        <f t="shared" si="0"/>
        <v>57455</v>
      </c>
      <c r="AQ22" s="30">
        <f t="shared" si="0"/>
        <v>57102</v>
      </c>
      <c r="AR22" s="30">
        <f t="shared" si="0"/>
        <v>57424</v>
      </c>
      <c r="AS22" s="30">
        <f t="shared" si="0"/>
        <v>57390</v>
      </c>
      <c r="AT22" s="30">
        <f t="shared" si="0"/>
        <v>57094</v>
      </c>
      <c r="AU22" s="30">
        <f t="shared" si="0"/>
        <v>57033</v>
      </c>
    </row>
    <row r="24" spans="2:47">
      <c r="B24" s="24" t="s">
        <v>502</v>
      </c>
      <c r="C24" s="25" t="s">
        <v>422</v>
      </c>
      <c r="D24" s="25">
        <v>2017</v>
      </c>
      <c r="E24" s="25">
        <v>2018</v>
      </c>
      <c r="F24" s="25">
        <v>2019</v>
      </c>
      <c r="G24" s="25">
        <v>2020</v>
      </c>
      <c r="H24" s="25">
        <v>2021</v>
      </c>
      <c r="I24" s="25">
        <v>2022</v>
      </c>
      <c r="J24" s="25">
        <v>2023</v>
      </c>
      <c r="K24" s="25">
        <v>2024</v>
      </c>
      <c r="L24" s="25">
        <v>2025</v>
      </c>
      <c r="M24" s="25">
        <v>2026</v>
      </c>
      <c r="N24" s="25">
        <v>2027</v>
      </c>
      <c r="O24" s="25">
        <v>2028</v>
      </c>
      <c r="P24" s="25">
        <v>2029</v>
      </c>
      <c r="Q24" s="25">
        <v>2030</v>
      </c>
      <c r="R24" s="25">
        <v>2031</v>
      </c>
      <c r="S24" s="25">
        <v>2032</v>
      </c>
      <c r="T24" s="25">
        <v>2033</v>
      </c>
      <c r="U24" s="25">
        <v>2034</v>
      </c>
      <c r="V24" s="25">
        <v>2035</v>
      </c>
      <c r="W24" s="25">
        <v>2036</v>
      </c>
      <c r="X24" s="25">
        <v>2037</v>
      </c>
      <c r="Y24" s="25">
        <v>2038</v>
      </c>
      <c r="Z24" s="25">
        <v>2039</v>
      </c>
      <c r="AA24" s="25">
        <v>2040</v>
      </c>
      <c r="AB24" s="25">
        <v>2041</v>
      </c>
      <c r="AC24" s="25">
        <v>2042</v>
      </c>
      <c r="AD24" s="25">
        <v>2043</v>
      </c>
      <c r="AE24" s="25">
        <v>2044</v>
      </c>
      <c r="AF24" s="25">
        <v>2045</v>
      </c>
      <c r="AG24" s="25">
        <v>2046</v>
      </c>
      <c r="AH24" s="25">
        <v>2047</v>
      </c>
      <c r="AI24" s="25">
        <v>2048</v>
      </c>
      <c r="AJ24" s="25">
        <v>2049</v>
      </c>
      <c r="AK24" s="25">
        <v>2050</v>
      </c>
      <c r="AL24" s="25">
        <v>2051</v>
      </c>
      <c r="AM24" s="25">
        <v>2052</v>
      </c>
      <c r="AN24" s="25">
        <v>2053</v>
      </c>
      <c r="AO24" s="25">
        <v>2054</v>
      </c>
      <c r="AP24" s="25">
        <v>2055</v>
      </c>
      <c r="AQ24" s="25">
        <v>2056</v>
      </c>
      <c r="AR24" s="25">
        <v>2057</v>
      </c>
      <c r="AS24" s="25">
        <v>2058</v>
      </c>
      <c r="AT24" s="25">
        <v>2059</v>
      </c>
      <c r="AU24" s="25">
        <v>2060</v>
      </c>
    </row>
    <row r="25" spans="2:47">
      <c r="B25" s="27" t="s">
        <v>678</v>
      </c>
      <c r="C25" s="28" t="s">
        <v>498</v>
      </c>
      <c r="D25" s="28">
        <v>10483</v>
      </c>
      <c r="E25" s="28">
        <v>9114</v>
      </c>
      <c r="F25" s="28">
        <v>9750</v>
      </c>
      <c r="G25" s="28">
        <v>8847</v>
      </c>
      <c r="H25" s="28">
        <v>8233</v>
      </c>
      <c r="I25" s="28">
        <v>8582</v>
      </c>
      <c r="J25" s="28">
        <v>8574</v>
      </c>
      <c r="K25" s="28">
        <v>8661</v>
      </c>
      <c r="L25" s="28">
        <v>8742</v>
      </c>
      <c r="M25" s="28">
        <v>8813</v>
      </c>
      <c r="N25" s="28">
        <v>8855</v>
      </c>
      <c r="O25" s="28">
        <v>8898</v>
      </c>
      <c r="P25" s="28">
        <v>8876</v>
      </c>
      <c r="Q25" s="28">
        <v>8794</v>
      </c>
      <c r="R25" s="28">
        <v>9008</v>
      </c>
      <c r="S25" s="28">
        <v>9068</v>
      </c>
      <c r="T25" s="28">
        <v>9159</v>
      </c>
      <c r="U25" s="28">
        <v>9215</v>
      </c>
      <c r="V25" s="28">
        <v>9282</v>
      </c>
      <c r="W25" s="28">
        <v>9350</v>
      </c>
      <c r="X25" s="28">
        <v>9386.4</v>
      </c>
      <c r="Y25" s="28">
        <v>9453.4</v>
      </c>
      <c r="Z25" s="28">
        <v>9509.4</v>
      </c>
      <c r="AA25" s="28">
        <v>9534.2999999999993</v>
      </c>
      <c r="AB25" s="28">
        <v>9556.5</v>
      </c>
      <c r="AC25" s="28">
        <v>9573.7000000000007</v>
      </c>
      <c r="AD25" s="28">
        <v>9599.5</v>
      </c>
      <c r="AE25" s="28">
        <v>9626.5</v>
      </c>
      <c r="AF25" s="28">
        <v>9623</v>
      </c>
      <c r="AG25" s="28">
        <v>9659.5</v>
      </c>
      <c r="AH25" s="28">
        <v>9687.1</v>
      </c>
      <c r="AI25" s="28">
        <v>9713.9</v>
      </c>
      <c r="AJ25" s="28">
        <v>9685.2999999999993</v>
      </c>
      <c r="AK25" s="28">
        <v>9679.9</v>
      </c>
      <c r="AL25" s="28">
        <v>9681.7999999999993</v>
      </c>
      <c r="AM25" s="28">
        <v>9679.1</v>
      </c>
      <c r="AN25" s="28">
        <v>9685.6</v>
      </c>
      <c r="AO25" s="28">
        <v>9644.4</v>
      </c>
      <c r="AP25" s="28">
        <v>9646.7999999999993</v>
      </c>
      <c r="AQ25" s="28">
        <v>9648.9</v>
      </c>
      <c r="AR25" s="28">
        <v>9643.9</v>
      </c>
      <c r="AS25" s="28">
        <v>9649.4</v>
      </c>
      <c r="AT25" s="28">
        <v>9617.6</v>
      </c>
      <c r="AU25" s="28">
        <v>9604.1</v>
      </c>
    </row>
    <row r="26" spans="2:47">
      <c r="B26" s="27" t="s">
        <v>430</v>
      </c>
      <c r="C26" s="28" t="s">
        <v>498</v>
      </c>
      <c r="D26" s="28">
        <v>3599</v>
      </c>
      <c r="E26" s="28">
        <v>3883</v>
      </c>
      <c r="F26" s="28">
        <v>3420</v>
      </c>
      <c r="G26" s="28">
        <v>3634</v>
      </c>
      <c r="H26" s="28">
        <v>3608</v>
      </c>
      <c r="I26" s="28">
        <v>3644</v>
      </c>
      <c r="J26" s="28">
        <v>3637</v>
      </c>
      <c r="K26" s="28">
        <v>3600</v>
      </c>
      <c r="L26" s="28">
        <v>3563</v>
      </c>
      <c r="M26" s="28">
        <v>3526</v>
      </c>
      <c r="N26" s="28">
        <v>3488</v>
      </c>
      <c r="O26" s="28">
        <v>3451</v>
      </c>
      <c r="P26" s="28">
        <v>3413</v>
      </c>
      <c r="Q26" s="28">
        <v>3376</v>
      </c>
      <c r="R26" s="28">
        <v>3363</v>
      </c>
      <c r="S26" s="28">
        <v>3349</v>
      </c>
      <c r="T26" s="28">
        <v>3336</v>
      </c>
      <c r="U26" s="28">
        <v>3322</v>
      </c>
      <c r="V26" s="28">
        <v>3307</v>
      </c>
      <c r="W26" s="28">
        <v>3293.5</v>
      </c>
      <c r="X26" s="28">
        <v>3277.8</v>
      </c>
      <c r="Y26" s="28">
        <v>3262.8</v>
      </c>
      <c r="Z26" s="28">
        <v>3248.2</v>
      </c>
      <c r="AA26" s="28">
        <v>3233.1</v>
      </c>
      <c r="AB26" s="28">
        <v>3214.7</v>
      </c>
      <c r="AC26" s="28">
        <v>3198.7</v>
      </c>
      <c r="AD26" s="28">
        <v>3181.7</v>
      </c>
      <c r="AE26" s="28">
        <v>3164.7</v>
      </c>
      <c r="AF26" s="28">
        <v>3155.8</v>
      </c>
      <c r="AG26" s="28">
        <v>3147.1</v>
      </c>
      <c r="AH26" s="28">
        <v>3137.4</v>
      </c>
      <c r="AI26" s="28">
        <v>3128.4</v>
      </c>
      <c r="AJ26" s="28">
        <v>3117.5</v>
      </c>
      <c r="AK26" s="28">
        <v>3106.3</v>
      </c>
      <c r="AL26" s="28">
        <v>3095.2</v>
      </c>
      <c r="AM26" s="28">
        <v>3083</v>
      </c>
      <c r="AN26" s="28">
        <v>3072.8</v>
      </c>
      <c r="AO26" s="28">
        <v>3060.4</v>
      </c>
      <c r="AP26" s="28">
        <v>3049.6</v>
      </c>
      <c r="AQ26" s="28">
        <v>3033</v>
      </c>
      <c r="AR26" s="28">
        <v>3027.7</v>
      </c>
      <c r="AS26" s="28">
        <v>3017.9</v>
      </c>
      <c r="AT26" s="28">
        <v>3006.1</v>
      </c>
      <c r="AU26" s="28">
        <v>2993.6</v>
      </c>
    </row>
    <row r="27" spans="2:47">
      <c r="B27" s="27" t="s">
        <v>679</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397</v>
      </c>
      <c r="C28" s="28" t="s">
        <v>498</v>
      </c>
      <c r="D28" s="28">
        <v>37</v>
      </c>
      <c r="E28" s="28">
        <v>27</v>
      </c>
      <c r="F28" s="28">
        <v>23</v>
      </c>
      <c r="G28" s="28">
        <v>27</v>
      </c>
      <c r="H28" s="28">
        <v>31</v>
      </c>
      <c r="I28" s="28">
        <v>32</v>
      </c>
      <c r="J28" s="28">
        <v>32</v>
      </c>
      <c r="K28" s="28">
        <v>32</v>
      </c>
      <c r="L28" s="28">
        <v>33</v>
      </c>
      <c r="M28" s="28">
        <v>33</v>
      </c>
      <c r="N28" s="28">
        <v>33</v>
      </c>
      <c r="O28" s="28">
        <v>34</v>
      </c>
      <c r="P28" s="28">
        <v>34</v>
      </c>
      <c r="Q28" s="28">
        <v>34</v>
      </c>
      <c r="R28" s="28">
        <v>35</v>
      </c>
      <c r="S28" s="28">
        <v>35</v>
      </c>
      <c r="T28" s="28">
        <v>36</v>
      </c>
      <c r="U28" s="28">
        <v>36</v>
      </c>
      <c r="V28" s="28">
        <v>37</v>
      </c>
      <c r="W28" s="28">
        <v>37.1</v>
      </c>
      <c r="X28" s="28">
        <v>37.1</v>
      </c>
      <c r="Y28" s="28">
        <v>37.700000000000003</v>
      </c>
      <c r="Z28" s="28">
        <v>38.200000000000003</v>
      </c>
      <c r="AA28" s="28">
        <v>38.1</v>
      </c>
      <c r="AB28" s="28">
        <v>38.5</v>
      </c>
      <c r="AC28" s="28">
        <v>38.4</v>
      </c>
      <c r="AD28" s="28">
        <v>38.799999999999997</v>
      </c>
      <c r="AE28" s="28">
        <v>39.200000000000003</v>
      </c>
      <c r="AF28" s="28">
        <v>38.9</v>
      </c>
      <c r="AG28" s="28">
        <v>39.200000000000003</v>
      </c>
      <c r="AH28" s="28">
        <v>39.5</v>
      </c>
      <c r="AI28" s="28">
        <v>39.799999999999997</v>
      </c>
      <c r="AJ28" s="28">
        <v>39.4</v>
      </c>
      <c r="AK28" s="28">
        <v>39.6</v>
      </c>
      <c r="AL28" s="28">
        <v>39.700000000000003</v>
      </c>
      <c r="AM28" s="28">
        <v>39.9</v>
      </c>
      <c r="AN28" s="28">
        <v>40.1</v>
      </c>
      <c r="AO28" s="28">
        <v>39.6</v>
      </c>
      <c r="AP28" s="28">
        <v>39.700000000000003</v>
      </c>
      <c r="AQ28" s="28">
        <v>39.9</v>
      </c>
      <c r="AR28" s="28">
        <v>40.1</v>
      </c>
      <c r="AS28" s="28">
        <v>40.299999999999997</v>
      </c>
      <c r="AT28" s="28">
        <v>39.799999999999997</v>
      </c>
      <c r="AU28" s="28">
        <v>39.9</v>
      </c>
    </row>
    <row r="29" spans="2:47">
      <c r="B29" s="27" t="s">
        <v>432</v>
      </c>
      <c r="C29" s="28" t="s">
        <v>498</v>
      </c>
      <c r="D29" s="28">
        <v>3227</v>
      </c>
      <c r="E29" s="28">
        <v>3178</v>
      </c>
      <c r="F29" s="28">
        <v>2935</v>
      </c>
      <c r="G29" s="28">
        <v>3248</v>
      </c>
      <c r="H29" s="28">
        <v>3113</v>
      </c>
      <c r="I29" s="28">
        <v>3180</v>
      </c>
      <c r="J29" s="28">
        <v>3198</v>
      </c>
      <c r="K29" s="28">
        <v>3241</v>
      </c>
      <c r="L29" s="28">
        <v>3283</v>
      </c>
      <c r="M29" s="28">
        <v>3322</v>
      </c>
      <c r="N29" s="28">
        <v>3352</v>
      </c>
      <c r="O29" s="28">
        <v>3413</v>
      </c>
      <c r="P29" s="28">
        <v>3435</v>
      </c>
      <c r="Q29" s="28">
        <v>3459</v>
      </c>
      <c r="R29" s="28">
        <v>3523</v>
      </c>
      <c r="S29" s="28">
        <v>3546</v>
      </c>
      <c r="T29" s="28">
        <v>3607</v>
      </c>
      <c r="U29" s="28">
        <v>3624</v>
      </c>
      <c r="V29" s="28">
        <v>3679</v>
      </c>
      <c r="W29" s="28">
        <v>3731.2</v>
      </c>
      <c r="X29" s="28">
        <v>3740.9</v>
      </c>
      <c r="Y29" s="28">
        <v>3789.8</v>
      </c>
      <c r="Z29" s="28">
        <v>3839.6</v>
      </c>
      <c r="AA29" s="28">
        <v>3841.3</v>
      </c>
      <c r="AB29" s="28">
        <v>3880.4</v>
      </c>
      <c r="AC29" s="28">
        <v>3874.7</v>
      </c>
      <c r="AD29" s="28">
        <v>3908.9</v>
      </c>
      <c r="AE29" s="28">
        <v>3943.5</v>
      </c>
      <c r="AF29" s="28">
        <v>3932.3</v>
      </c>
      <c r="AG29" s="28">
        <v>3961.6</v>
      </c>
      <c r="AH29" s="28">
        <v>3990.6</v>
      </c>
      <c r="AI29" s="28">
        <v>4014.9</v>
      </c>
      <c r="AJ29" s="28">
        <v>3996.3</v>
      </c>
      <c r="AK29" s="28">
        <v>4007.5</v>
      </c>
      <c r="AL29" s="28">
        <v>4024.7</v>
      </c>
      <c r="AM29" s="28">
        <v>4039.8</v>
      </c>
      <c r="AN29" s="28">
        <v>4057.5</v>
      </c>
      <c r="AO29" s="28">
        <v>4021.8</v>
      </c>
      <c r="AP29" s="28">
        <v>4038.7</v>
      </c>
      <c r="AQ29" s="28">
        <v>4053.6</v>
      </c>
      <c r="AR29" s="28">
        <v>4071.6</v>
      </c>
      <c r="AS29" s="28">
        <v>4086.4</v>
      </c>
      <c r="AT29" s="28">
        <v>4054.4</v>
      </c>
      <c r="AU29" s="28">
        <v>4067</v>
      </c>
    </row>
    <row r="30" spans="2:47">
      <c r="B30" s="27" t="s">
        <v>385</v>
      </c>
      <c r="C30" s="28" t="s">
        <v>498</v>
      </c>
      <c r="D30" s="28">
        <v>15497</v>
      </c>
      <c r="E30" s="28">
        <v>17639</v>
      </c>
      <c r="F30" s="28">
        <v>17313</v>
      </c>
      <c r="G30" s="28">
        <v>16638</v>
      </c>
      <c r="H30" s="28">
        <v>16362</v>
      </c>
      <c r="I30" s="28">
        <v>16659</v>
      </c>
      <c r="J30" s="28">
        <v>16677</v>
      </c>
      <c r="K30" s="28">
        <v>16803</v>
      </c>
      <c r="L30" s="28">
        <v>16806</v>
      </c>
      <c r="M30" s="28">
        <v>16903</v>
      </c>
      <c r="N30" s="28">
        <v>16879</v>
      </c>
      <c r="O30" s="28">
        <v>16969</v>
      </c>
      <c r="P30" s="28">
        <v>16953</v>
      </c>
      <c r="Q30" s="28">
        <v>17016</v>
      </c>
      <c r="R30" s="28">
        <v>17006</v>
      </c>
      <c r="S30" s="28">
        <v>17128</v>
      </c>
      <c r="T30" s="28">
        <v>17245</v>
      </c>
      <c r="U30" s="28">
        <v>17361</v>
      </c>
      <c r="V30" s="28">
        <v>17366</v>
      </c>
      <c r="W30" s="28">
        <v>17461.5</v>
      </c>
      <c r="X30" s="28">
        <v>17557.2</v>
      </c>
      <c r="Y30" s="28">
        <v>17670.8</v>
      </c>
      <c r="Z30" s="28">
        <v>17791.3</v>
      </c>
      <c r="AA30" s="28">
        <v>17731.599999999999</v>
      </c>
      <c r="AB30" s="28">
        <v>17764.400000000001</v>
      </c>
      <c r="AC30" s="28">
        <v>17842</v>
      </c>
      <c r="AD30" s="28">
        <v>17920</v>
      </c>
      <c r="AE30" s="28">
        <v>17840</v>
      </c>
      <c r="AF30" s="28">
        <v>17923.3</v>
      </c>
      <c r="AG30" s="28">
        <v>17863.099999999999</v>
      </c>
      <c r="AH30" s="28">
        <v>17898.599999999999</v>
      </c>
      <c r="AI30" s="28">
        <v>17973.099999999999</v>
      </c>
      <c r="AJ30" s="28">
        <v>17992.599999999999</v>
      </c>
      <c r="AK30" s="28">
        <v>18029.400000000001</v>
      </c>
      <c r="AL30" s="28">
        <v>17916.099999999999</v>
      </c>
      <c r="AM30" s="28">
        <v>17948</v>
      </c>
      <c r="AN30" s="28">
        <v>17963.400000000001</v>
      </c>
      <c r="AO30" s="28">
        <v>17944.8</v>
      </c>
      <c r="AP30" s="28">
        <v>17991.099999999999</v>
      </c>
      <c r="AQ30" s="28">
        <v>17999.599999999999</v>
      </c>
      <c r="AR30" s="28">
        <v>18013.099999999999</v>
      </c>
      <c r="AS30" s="28">
        <v>18005.5</v>
      </c>
      <c r="AT30" s="28">
        <v>17890.400000000001</v>
      </c>
      <c r="AU30" s="28">
        <v>17895.7</v>
      </c>
    </row>
    <row r="31" spans="2:47">
      <c r="B31" s="27" t="s">
        <v>434</v>
      </c>
      <c r="C31" s="28" t="s">
        <v>498</v>
      </c>
      <c r="D31" s="28">
        <v>6376</v>
      </c>
      <c r="E31" s="28">
        <v>6507</v>
      </c>
      <c r="F31" s="28">
        <v>6745</v>
      </c>
      <c r="G31" s="28">
        <v>6282</v>
      </c>
      <c r="H31" s="28">
        <v>7116</v>
      </c>
      <c r="I31" s="28">
        <v>7244</v>
      </c>
      <c r="J31" s="28">
        <v>7242</v>
      </c>
      <c r="K31" s="28">
        <v>7297</v>
      </c>
      <c r="L31" s="28">
        <v>7349</v>
      </c>
      <c r="M31" s="28">
        <v>7397</v>
      </c>
      <c r="N31" s="28">
        <v>7424</v>
      </c>
      <c r="O31" s="28">
        <v>7485</v>
      </c>
      <c r="P31" s="28">
        <v>7514</v>
      </c>
      <c r="Q31" s="28">
        <v>7533</v>
      </c>
      <c r="R31" s="28">
        <v>7624</v>
      </c>
      <c r="S31" s="28">
        <v>7662</v>
      </c>
      <c r="T31" s="28">
        <v>7747</v>
      </c>
      <c r="U31" s="28">
        <v>7775</v>
      </c>
      <c r="V31" s="28">
        <v>7850</v>
      </c>
      <c r="W31" s="28">
        <v>7924.7</v>
      </c>
      <c r="X31" s="28">
        <v>7935.4</v>
      </c>
      <c r="Y31" s="28">
        <v>8011.9</v>
      </c>
      <c r="Z31" s="28">
        <v>8064.4</v>
      </c>
      <c r="AA31" s="28">
        <v>8074.5</v>
      </c>
      <c r="AB31" s="28">
        <v>8110.8</v>
      </c>
      <c r="AC31" s="28">
        <v>8107.8</v>
      </c>
      <c r="AD31" s="28">
        <v>8134.8</v>
      </c>
      <c r="AE31" s="28">
        <v>8183.7</v>
      </c>
      <c r="AF31" s="28">
        <v>8160.2</v>
      </c>
      <c r="AG31" s="28">
        <v>8193.5</v>
      </c>
      <c r="AH31" s="28">
        <v>8236.9</v>
      </c>
      <c r="AI31" s="28">
        <v>8271.2000000000007</v>
      </c>
      <c r="AJ31" s="28">
        <v>8226</v>
      </c>
      <c r="AK31" s="28">
        <v>8235</v>
      </c>
      <c r="AL31" s="28">
        <v>8257.9</v>
      </c>
      <c r="AM31" s="28">
        <v>8259.7999999999993</v>
      </c>
      <c r="AN31" s="28">
        <v>8283.1</v>
      </c>
      <c r="AO31" s="28">
        <v>8221.5</v>
      </c>
      <c r="AP31" s="28">
        <v>8243.7999999999993</v>
      </c>
      <c r="AQ31" s="28">
        <v>8246.7999999999993</v>
      </c>
      <c r="AR31" s="28">
        <v>8270.5</v>
      </c>
      <c r="AS31" s="28">
        <v>8287.1</v>
      </c>
      <c r="AT31" s="28">
        <v>8231.4</v>
      </c>
      <c r="AU31" s="28">
        <v>8231.9</v>
      </c>
    </row>
    <row r="32" spans="2:47">
      <c r="B32" s="27" t="s">
        <v>435</v>
      </c>
      <c r="C32" s="28" t="s">
        <v>498</v>
      </c>
      <c r="D32" s="28">
        <v>766</v>
      </c>
      <c r="E32" s="28">
        <v>837</v>
      </c>
      <c r="F32" s="28">
        <v>718</v>
      </c>
      <c r="G32" s="28">
        <v>735</v>
      </c>
      <c r="H32" s="28">
        <v>687</v>
      </c>
      <c r="I32" s="28">
        <v>684</v>
      </c>
      <c r="J32" s="28">
        <v>684</v>
      </c>
      <c r="K32" s="28">
        <v>672</v>
      </c>
      <c r="L32" s="28">
        <v>659</v>
      </c>
      <c r="M32" s="28">
        <v>647</v>
      </c>
      <c r="N32" s="28">
        <v>635</v>
      </c>
      <c r="O32" s="28">
        <v>624</v>
      </c>
      <c r="P32" s="28">
        <v>612</v>
      </c>
      <c r="Q32" s="28">
        <v>601</v>
      </c>
      <c r="R32" s="28">
        <v>596</v>
      </c>
      <c r="S32" s="28">
        <v>590</v>
      </c>
      <c r="T32" s="28">
        <v>584</v>
      </c>
      <c r="U32" s="28">
        <v>579</v>
      </c>
      <c r="V32" s="28">
        <v>573</v>
      </c>
      <c r="W32" s="28">
        <v>568.20000000000005</v>
      </c>
      <c r="X32" s="28">
        <v>562.70000000000005</v>
      </c>
      <c r="Y32" s="28">
        <v>557.5</v>
      </c>
      <c r="Z32" s="28">
        <v>552.29999999999995</v>
      </c>
      <c r="AA32" s="28">
        <v>547</v>
      </c>
      <c r="AB32" s="28">
        <v>541.9</v>
      </c>
      <c r="AC32" s="28">
        <v>536.70000000000005</v>
      </c>
      <c r="AD32" s="28">
        <v>531.70000000000005</v>
      </c>
      <c r="AE32" s="28">
        <v>526.79999999999995</v>
      </c>
      <c r="AF32" s="28">
        <v>523.70000000000005</v>
      </c>
      <c r="AG32" s="28">
        <v>520.9</v>
      </c>
      <c r="AH32" s="28">
        <v>518</v>
      </c>
      <c r="AI32" s="28">
        <v>515.20000000000005</v>
      </c>
      <c r="AJ32" s="28">
        <v>512.20000000000005</v>
      </c>
      <c r="AK32" s="28">
        <v>509.4</v>
      </c>
      <c r="AL32" s="28">
        <v>506.6</v>
      </c>
      <c r="AM32" s="28">
        <v>503.8</v>
      </c>
      <c r="AN32" s="28">
        <v>501</v>
      </c>
      <c r="AO32" s="28">
        <v>498.1</v>
      </c>
      <c r="AP32" s="28">
        <v>495.3</v>
      </c>
      <c r="AQ32" s="28">
        <v>476.7</v>
      </c>
      <c r="AR32" s="28">
        <v>489.9</v>
      </c>
      <c r="AS32" s="28">
        <v>487.2</v>
      </c>
      <c r="AT32" s="28">
        <v>484.4</v>
      </c>
      <c r="AU32" s="28">
        <v>481.7</v>
      </c>
    </row>
    <row r="33" spans="2:47">
      <c r="B33" s="27" t="s">
        <v>680</v>
      </c>
      <c r="C33" s="28" t="s">
        <v>498</v>
      </c>
      <c r="D33" s="28">
        <v>20072</v>
      </c>
      <c r="E33" s="28">
        <v>21074</v>
      </c>
      <c r="F33" s="28">
        <v>20032</v>
      </c>
      <c r="G33" s="28">
        <v>18292</v>
      </c>
      <c r="H33" s="28">
        <v>13130</v>
      </c>
      <c r="I33" s="28">
        <v>13205</v>
      </c>
      <c r="J33" s="28">
        <v>13118</v>
      </c>
      <c r="K33" s="28">
        <v>12974</v>
      </c>
      <c r="L33" s="28">
        <v>12834</v>
      </c>
      <c r="M33" s="28">
        <v>12693</v>
      </c>
      <c r="N33" s="28">
        <v>12542</v>
      </c>
      <c r="O33" s="28">
        <v>12407</v>
      </c>
      <c r="P33" s="28">
        <v>12255</v>
      </c>
      <c r="Q33" s="28">
        <v>12107</v>
      </c>
      <c r="R33" s="28">
        <v>12064</v>
      </c>
      <c r="S33" s="28">
        <v>12007</v>
      </c>
      <c r="T33" s="28">
        <v>11962</v>
      </c>
      <c r="U33" s="28">
        <v>11910</v>
      </c>
      <c r="V33" s="28">
        <v>11849</v>
      </c>
      <c r="W33" s="28">
        <v>11796.3</v>
      </c>
      <c r="X33" s="28">
        <v>11738.7</v>
      </c>
      <c r="Y33" s="28">
        <v>11670.2</v>
      </c>
      <c r="Z33" s="28">
        <v>11612.7</v>
      </c>
      <c r="AA33" s="28">
        <v>11551.4</v>
      </c>
      <c r="AB33" s="28">
        <v>11471.2</v>
      </c>
      <c r="AC33" s="28">
        <v>11404.6</v>
      </c>
      <c r="AD33" s="28">
        <v>11336.5</v>
      </c>
      <c r="AE33" s="28">
        <v>11253.4</v>
      </c>
      <c r="AF33" s="28">
        <v>11223.4</v>
      </c>
      <c r="AG33" s="28">
        <v>11178.2</v>
      </c>
      <c r="AH33" s="28">
        <v>11130.4</v>
      </c>
      <c r="AI33" s="28">
        <v>11082.9</v>
      </c>
      <c r="AJ33" s="28">
        <v>11042.8</v>
      </c>
      <c r="AK33" s="28">
        <v>10984.1</v>
      </c>
      <c r="AL33" s="28">
        <v>10929.8</v>
      </c>
      <c r="AM33" s="28">
        <v>10870.1</v>
      </c>
      <c r="AN33" s="28">
        <v>10824.8</v>
      </c>
      <c r="AO33" s="28">
        <v>10763.7</v>
      </c>
      <c r="AP33" s="28">
        <v>10709.2</v>
      </c>
      <c r="AQ33" s="28">
        <v>10651.8</v>
      </c>
      <c r="AR33" s="28">
        <v>10607.4</v>
      </c>
      <c r="AS33" s="28">
        <v>10552.9</v>
      </c>
      <c r="AT33" s="28">
        <v>10494.3</v>
      </c>
      <c r="AU33" s="28">
        <v>10436.1</v>
      </c>
    </row>
    <row r="34" spans="2:47">
      <c r="B34" s="27" t="s">
        <v>437</v>
      </c>
      <c r="C34" s="28" t="s">
        <v>498</v>
      </c>
      <c r="D34" s="28">
        <v>0</v>
      </c>
      <c r="E34" s="28">
        <v>7</v>
      </c>
      <c r="F34" s="28">
        <v>14</v>
      </c>
      <c r="G34" s="28">
        <v>8</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A34" s="28">
        <v>0</v>
      </c>
      <c r="AB34" s="28">
        <v>0</v>
      </c>
      <c r="AC34" s="28">
        <v>0</v>
      </c>
      <c r="AD34" s="28">
        <v>0</v>
      </c>
      <c r="AE34" s="28">
        <v>0</v>
      </c>
      <c r="AF34" s="28">
        <v>0</v>
      </c>
      <c r="AG34" s="28">
        <v>0</v>
      </c>
      <c r="AH34" s="28">
        <v>0</v>
      </c>
      <c r="AI34" s="28">
        <v>0</v>
      </c>
      <c r="AJ34" s="28">
        <v>0</v>
      </c>
      <c r="AK34" s="28">
        <v>0</v>
      </c>
      <c r="AL34" s="28">
        <v>0</v>
      </c>
      <c r="AM34" s="28">
        <v>0</v>
      </c>
      <c r="AN34" s="28">
        <v>0</v>
      </c>
      <c r="AO34" s="28">
        <v>0</v>
      </c>
      <c r="AP34" s="28">
        <v>0</v>
      </c>
      <c r="AQ34" s="28">
        <v>0</v>
      </c>
      <c r="AR34" s="28">
        <v>0</v>
      </c>
      <c r="AS34" s="28">
        <v>0</v>
      </c>
      <c r="AT34" s="28">
        <v>0</v>
      </c>
      <c r="AU34" s="28">
        <v>0</v>
      </c>
    </row>
    <row r="35" spans="2:47">
      <c r="B35" s="27" t="s">
        <v>438</v>
      </c>
      <c r="C35" s="28" t="s">
        <v>498</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0</v>
      </c>
      <c r="AD35" s="28">
        <v>0</v>
      </c>
      <c r="AE35" s="28">
        <v>0</v>
      </c>
      <c r="AF35" s="28">
        <v>0</v>
      </c>
      <c r="AG35" s="28">
        <v>0</v>
      </c>
      <c r="AH35" s="28">
        <v>0</v>
      </c>
      <c r="AI35" s="28">
        <v>0</v>
      </c>
      <c r="AJ35" s="28">
        <v>0</v>
      </c>
      <c r="AK35" s="28">
        <v>0</v>
      </c>
      <c r="AL35" s="28">
        <v>0</v>
      </c>
      <c r="AM35" s="28">
        <v>0</v>
      </c>
      <c r="AN35" s="28">
        <v>0</v>
      </c>
      <c r="AO35" s="28">
        <v>0</v>
      </c>
      <c r="AP35" s="28">
        <v>0</v>
      </c>
      <c r="AQ35" s="28">
        <v>0</v>
      </c>
      <c r="AR35" s="28">
        <v>0</v>
      </c>
      <c r="AS35" s="28">
        <v>0</v>
      </c>
      <c r="AT35" s="28">
        <v>0</v>
      </c>
      <c r="AU35" s="28">
        <v>0</v>
      </c>
    </row>
    <row r="36" spans="2:47">
      <c r="B36" s="27" t="s">
        <v>439</v>
      </c>
      <c r="C36" s="28" t="s">
        <v>498</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row>
    <row r="37" spans="2:47">
      <c r="B37" s="27" t="s">
        <v>391</v>
      </c>
      <c r="C37" s="28" t="s">
        <v>498</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A37" s="28">
        <v>0</v>
      </c>
      <c r="AB37" s="28">
        <v>0</v>
      </c>
      <c r="AC37" s="28">
        <v>0</v>
      </c>
      <c r="AD37" s="28">
        <v>0</v>
      </c>
      <c r="AE37" s="28">
        <v>0</v>
      </c>
      <c r="AF37" s="28">
        <v>0</v>
      </c>
      <c r="AG37" s="28">
        <v>0</v>
      </c>
      <c r="AH37" s="28">
        <v>0</v>
      </c>
      <c r="AI37" s="28">
        <v>0</v>
      </c>
      <c r="AJ37" s="28">
        <v>0</v>
      </c>
      <c r="AK37" s="28">
        <v>0</v>
      </c>
      <c r="AL37" s="28">
        <v>0</v>
      </c>
      <c r="AM37" s="28">
        <v>0</v>
      </c>
      <c r="AN37" s="28">
        <v>0</v>
      </c>
      <c r="AO37" s="28">
        <v>0</v>
      </c>
      <c r="AP37" s="28">
        <v>0</v>
      </c>
      <c r="AQ37" s="28">
        <v>0</v>
      </c>
      <c r="AR37" s="28">
        <v>0</v>
      </c>
      <c r="AS37" s="28">
        <v>0</v>
      </c>
      <c r="AT37" s="28">
        <v>0</v>
      </c>
      <c r="AU37" s="28">
        <v>0</v>
      </c>
    </row>
    <row r="38" spans="2:47">
      <c r="B38" s="27" t="s">
        <v>440</v>
      </c>
      <c r="C38" s="28" t="s">
        <v>498</v>
      </c>
      <c r="D38" s="28">
        <v>2036</v>
      </c>
      <c r="E38" s="28">
        <v>2095</v>
      </c>
      <c r="F38" s="28">
        <v>2311</v>
      </c>
      <c r="G38" s="28">
        <v>2324</v>
      </c>
      <c r="H38" s="28">
        <v>1783</v>
      </c>
      <c r="I38" s="28">
        <v>1471</v>
      </c>
      <c r="J38" s="28">
        <v>1412</v>
      </c>
      <c r="K38" s="28">
        <v>1414</v>
      </c>
      <c r="L38" s="28">
        <v>1414</v>
      </c>
      <c r="M38" s="28">
        <v>1409</v>
      </c>
      <c r="N38" s="28">
        <v>1396</v>
      </c>
      <c r="O38" s="28">
        <v>1382</v>
      </c>
      <c r="P38" s="28">
        <v>1368</v>
      </c>
      <c r="Q38" s="28">
        <v>1353</v>
      </c>
      <c r="R38" s="28">
        <v>1347</v>
      </c>
      <c r="S38" s="28">
        <v>1339</v>
      </c>
      <c r="T38" s="28">
        <v>1332</v>
      </c>
      <c r="U38" s="28">
        <v>1324</v>
      </c>
      <c r="V38" s="28">
        <v>1316</v>
      </c>
      <c r="W38" s="28">
        <v>1306.7</v>
      </c>
      <c r="X38" s="28">
        <v>1298.3</v>
      </c>
      <c r="Y38" s="28">
        <v>1289.4000000000001</v>
      </c>
      <c r="Z38" s="28">
        <v>1279.3</v>
      </c>
      <c r="AA38" s="28">
        <v>1270</v>
      </c>
      <c r="AB38" s="28">
        <v>1259.2</v>
      </c>
      <c r="AC38" s="28">
        <v>1249.4000000000001</v>
      </c>
      <c r="AD38" s="28">
        <v>1238.2</v>
      </c>
      <c r="AE38" s="28">
        <v>1227.8</v>
      </c>
      <c r="AF38" s="28">
        <v>1220.5999999999999</v>
      </c>
      <c r="AG38" s="28">
        <v>1211.8</v>
      </c>
      <c r="AH38" s="28">
        <v>1204</v>
      </c>
      <c r="AI38" s="28">
        <v>1195.8</v>
      </c>
      <c r="AJ38" s="28">
        <v>1187.5999999999999</v>
      </c>
      <c r="AK38" s="28">
        <v>1177.7</v>
      </c>
      <c r="AL38" s="28">
        <v>1168.8</v>
      </c>
      <c r="AM38" s="28">
        <v>1161.2</v>
      </c>
      <c r="AN38" s="28">
        <v>1154.8</v>
      </c>
      <c r="AO38" s="28">
        <v>1147.9000000000001</v>
      </c>
      <c r="AP38" s="28">
        <v>1142.8</v>
      </c>
      <c r="AQ38" s="28">
        <v>1138.0999999999999</v>
      </c>
      <c r="AR38" s="28">
        <v>1134.0999999999999</v>
      </c>
      <c r="AS38" s="28">
        <v>1130.2</v>
      </c>
      <c r="AT38" s="28">
        <v>1125.2</v>
      </c>
      <c r="AU38" s="28">
        <v>1121.8</v>
      </c>
    </row>
    <row r="39" spans="2:47">
      <c r="B39" s="27" t="s">
        <v>398</v>
      </c>
      <c r="C39" s="28" t="s">
        <v>498</v>
      </c>
      <c r="D39" s="28">
        <v>1462</v>
      </c>
      <c r="E39" s="28">
        <v>1126</v>
      </c>
      <c r="F39" s="28">
        <v>1199</v>
      </c>
      <c r="G39" s="28">
        <v>1190</v>
      </c>
      <c r="H39" s="28">
        <v>1433</v>
      </c>
      <c r="I39" s="28">
        <v>1433</v>
      </c>
      <c r="J39" s="28">
        <v>1452</v>
      </c>
      <c r="K39" s="28">
        <v>1470</v>
      </c>
      <c r="L39" s="28">
        <v>1483</v>
      </c>
      <c r="M39" s="28">
        <v>1500</v>
      </c>
      <c r="N39" s="28">
        <v>1514</v>
      </c>
      <c r="O39" s="28">
        <v>1528</v>
      </c>
      <c r="P39" s="28">
        <v>1534</v>
      </c>
      <c r="Q39" s="28">
        <v>1545</v>
      </c>
      <c r="R39" s="28">
        <v>1566</v>
      </c>
      <c r="S39" s="28">
        <v>1586</v>
      </c>
      <c r="T39" s="28">
        <v>1605</v>
      </c>
      <c r="U39" s="28">
        <v>1622</v>
      </c>
      <c r="V39" s="28">
        <v>1640</v>
      </c>
      <c r="W39" s="28">
        <v>1650.1</v>
      </c>
      <c r="X39" s="28">
        <v>1665.2</v>
      </c>
      <c r="Y39" s="28">
        <v>1679.7</v>
      </c>
      <c r="Z39" s="28">
        <v>1694.6</v>
      </c>
      <c r="AA39" s="28">
        <v>1707.2</v>
      </c>
      <c r="AB39" s="28">
        <v>1718.6</v>
      </c>
      <c r="AC39" s="28">
        <v>1728.7</v>
      </c>
      <c r="AD39" s="28">
        <v>1738.2</v>
      </c>
      <c r="AE39" s="28">
        <v>1747.5</v>
      </c>
      <c r="AF39" s="28">
        <v>1756.1</v>
      </c>
      <c r="AG39" s="28">
        <v>1771.9</v>
      </c>
      <c r="AH39" s="28">
        <v>1778.6</v>
      </c>
      <c r="AI39" s="28">
        <v>1784.8</v>
      </c>
      <c r="AJ39" s="28">
        <v>1796.4</v>
      </c>
      <c r="AK39" s="28">
        <v>1800.1</v>
      </c>
      <c r="AL39" s="28">
        <v>1809.6</v>
      </c>
      <c r="AM39" s="28">
        <v>1812.2</v>
      </c>
      <c r="AN39" s="28">
        <v>1814.2</v>
      </c>
      <c r="AO39" s="28">
        <v>1823.9</v>
      </c>
      <c r="AP39" s="28">
        <v>1825.7</v>
      </c>
      <c r="AQ39" s="28">
        <v>1533</v>
      </c>
      <c r="AR39" s="28">
        <v>1838.1</v>
      </c>
      <c r="AS39" s="28">
        <v>1840.2</v>
      </c>
      <c r="AT39" s="28">
        <v>1851</v>
      </c>
      <c r="AU39" s="28">
        <v>1852</v>
      </c>
    </row>
    <row r="40" spans="2:47">
      <c r="B40" s="27" t="s">
        <v>442</v>
      </c>
      <c r="C40" s="28" t="s">
        <v>498</v>
      </c>
      <c r="D40" s="28">
        <v>0</v>
      </c>
      <c r="E40" s="28">
        <v>1</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row>
    <row r="41" spans="2:47">
      <c r="B41" s="27" t="s">
        <v>443</v>
      </c>
      <c r="C41" s="28" t="s">
        <v>498</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row>
    <row r="42" spans="2:47">
      <c r="B42" s="27" t="s">
        <v>444</v>
      </c>
      <c r="C42" s="28" t="s">
        <v>498</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A42" s="28">
        <v>0</v>
      </c>
      <c r="AB42" s="28">
        <v>0</v>
      </c>
      <c r="AC42" s="28">
        <v>0</v>
      </c>
      <c r="AD42" s="28">
        <v>0</v>
      </c>
      <c r="AE42" s="28">
        <v>0</v>
      </c>
      <c r="AF42" s="28">
        <v>0</v>
      </c>
      <c r="AG42" s="28">
        <v>0</v>
      </c>
      <c r="AH42" s="28">
        <v>0</v>
      </c>
      <c r="AI42" s="28">
        <v>0</v>
      </c>
      <c r="AJ42" s="28">
        <v>0</v>
      </c>
      <c r="AK42" s="28">
        <v>0</v>
      </c>
      <c r="AL42" s="28">
        <v>0</v>
      </c>
      <c r="AM42" s="28">
        <v>0</v>
      </c>
      <c r="AN42" s="28">
        <v>0</v>
      </c>
      <c r="AO42" s="28">
        <v>0</v>
      </c>
      <c r="AP42" s="28">
        <v>0</v>
      </c>
      <c r="AQ42" s="28">
        <v>0</v>
      </c>
      <c r="AR42" s="28">
        <v>0</v>
      </c>
      <c r="AS42" s="28">
        <v>0</v>
      </c>
      <c r="AT42" s="28">
        <v>0</v>
      </c>
      <c r="AU42" s="28">
        <v>0</v>
      </c>
    </row>
    <row r="43" spans="2:47">
      <c r="B43" s="27" t="s">
        <v>445</v>
      </c>
      <c r="C43" s="28" t="s">
        <v>498</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A43" s="28">
        <v>0</v>
      </c>
      <c r="AB43" s="28">
        <v>0</v>
      </c>
      <c r="AC43" s="28">
        <v>0</v>
      </c>
      <c r="AD43" s="28">
        <v>0</v>
      </c>
      <c r="AE43" s="28">
        <v>0</v>
      </c>
      <c r="AF43" s="28">
        <v>0</v>
      </c>
      <c r="AG43" s="28">
        <v>0</v>
      </c>
      <c r="AH43" s="28">
        <v>0</v>
      </c>
      <c r="AI43" s="28">
        <v>0</v>
      </c>
      <c r="AJ43" s="28">
        <v>0</v>
      </c>
      <c r="AK43" s="28">
        <v>0</v>
      </c>
      <c r="AL43" s="28">
        <v>0</v>
      </c>
      <c r="AM43" s="28">
        <v>0</v>
      </c>
      <c r="AN43" s="28">
        <v>0</v>
      </c>
      <c r="AO43" s="28">
        <v>0</v>
      </c>
      <c r="AP43" s="28">
        <v>0</v>
      </c>
      <c r="AQ43" s="28">
        <v>0</v>
      </c>
      <c r="AR43" s="28">
        <v>0</v>
      </c>
      <c r="AS43" s="28">
        <v>0</v>
      </c>
      <c r="AT43" s="28">
        <v>0</v>
      </c>
      <c r="AU43" s="28">
        <v>0</v>
      </c>
    </row>
    <row r="44" spans="2:47">
      <c r="B44" s="27" t="s">
        <v>446</v>
      </c>
      <c r="C44" s="28" t="s">
        <v>498</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A44" s="28">
        <v>0</v>
      </c>
      <c r="AB44" s="28">
        <v>0</v>
      </c>
      <c r="AC44" s="28">
        <v>0</v>
      </c>
      <c r="AD44" s="28">
        <v>0</v>
      </c>
      <c r="AE44" s="28">
        <v>0</v>
      </c>
      <c r="AF44" s="28">
        <v>0</v>
      </c>
      <c r="AG44" s="28">
        <v>0</v>
      </c>
      <c r="AH44" s="28">
        <v>0</v>
      </c>
      <c r="AI44" s="28">
        <v>0</v>
      </c>
      <c r="AJ44" s="28">
        <v>0</v>
      </c>
      <c r="AK44" s="28">
        <v>0</v>
      </c>
      <c r="AL44" s="28">
        <v>0</v>
      </c>
      <c r="AM44" s="28">
        <v>0</v>
      </c>
      <c r="AN44" s="28">
        <v>0</v>
      </c>
      <c r="AO44" s="28">
        <v>0</v>
      </c>
      <c r="AP44" s="28">
        <v>0</v>
      </c>
      <c r="AQ44" s="28">
        <v>0</v>
      </c>
      <c r="AR44" s="28">
        <v>0</v>
      </c>
      <c r="AS44" s="28">
        <v>0</v>
      </c>
      <c r="AT44" s="28">
        <v>0</v>
      </c>
      <c r="AU44" s="28">
        <v>0</v>
      </c>
    </row>
    <row r="45" spans="2:47" s="48" customFormat="1">
      <c r="B45" s="27" t="s">
        <v>501</v>
      </c>
      <c r="C45" s="30" t="s">
        <v>498</v>
      </c>
      <c r="D45" s="30">
        <f>SUM(D25:D44)</f>
        <v>63555</v>
      </c>
      <c r="E45" s="30">
        <f t="shared" ref="E45:AU45" si="1">SUM(E25:E44)</f>
        <v>65488</v>
      </c>
      <c r="F45" s="30">
        <f t="shared" si="1"/>
        <v>64460</v>
      </c>
      <c r="G45" s="30">
        <f t="shared" si="1"/>
        <v>61225</v>
      </c>
      <c r="H45" s="30">
        <f t="shared" si="1"/>
        <v>55496</v>
      </c>
      <c r="I45" s="30">
        <f t="shared" si="1"/>
        <v>56134</v>
      </c>
      <c r="J45" s="30">
        <f t="shared" si="1"/>
        <v>56026</v>
      </c>
      <c r="K45" s="30">
        <f t="shared" si="1"/>
        <v>56164</v>
      </c>
      <c r="L45" s="30">
        <f t="shared" si="1"/>
        <v>56166</v>
      </c>
      <c r="M45" s="30">
        <f t="shared" si="1"/>
        <v>56243</v>
      </c>
      <c r="N45" s="30">
        <f t="shared" si="1"/>
        <v>56118</v>
      </c>
      <c r="O45" s="30">
        <f t="shared" si="1"/>
        <v>56191</v>
      </c>
      <c r="P45" s="30">
        <f t="shared" si="1"/>
        <v>55994</v>
      </c>
      <c r="Q45" s="30">
        <f t="shared" si="1"/>
        <v>55818</v>
      </c>
      <c r="R45" s="30">
        <f t="shared" si="1"/>
        <v>56132</v>
      </c>
      <c r="S45" s="30">
        <f t="shared" si="1"/>
        <v>56310</v>
      </c>
      <c r="T45" s="30">
        <f t="shared" si="1"/>
        <v>56613</v>
      </c>
      <c r="U45" s="30">
        <f t="shared" si="1"/>
        <v>56768</v>
      </c>
      <c r="V45" s="30">
        <f t="shared" si="1"/>
        <v>56899</v>
      </c>
      <c r="W45" s="30">
        <f t="shared" si="1"/>
        <v>57119.299999999996</v>
      </c>
      <c r="X45" s="30">
        <f t="shared" si="1"/>
        <v>57199.7</v>
      </c>
      <c r="Y45" s="30">
        <f t="shared" si="1"/>
        <v>57423.200000000004</v>
      </c>
      <c r="Z45" s="30">
        <f t="shared" si="1"/>
        <v>57630.000000000007</v>
      </c>
      <c r="AA45" s="30">
        <f t="shared" si="1"/>
        <v>57528.499999999993</v>
      </c>
      <c r="AB45" s="30">
        <f t="shared" si="1"/>
        <v>57556.200000000004</v>
      </c>
      <c r="AC45" s="30">
        <f t="shared" si="1"/>
        <v>57554.7</v>
      </c>
      <c r="AD45" s="30">
        <f t="shared" si="1"/>
        <v>57628.299999999996</v>
      </c>
      <c r="AE45" s="30">
        <f t="shared" si="1"/>
        <v>57553.100000000006</v>
      </c>
      <c r="AF45" s="30">
        <f t="shared" si="1"/>
        <v>57557.299999999996</v>
      </c>
      <c r="AG45" s="30">
        <f t="shared" si="1"/>
        <v>57546.80000000001</v>
      </c>
      <c r="AH45" s="30">
        <f t="shared" si="1"/>
        <v>57621.1</v>
      </c>
      <c r="AI45" s="30">
        <f t="shared" si="1"/>
        <v>57720.000000000007</v>
      </c>
      <c r="AJ45" s="30">
        <f t="shared" si="1"/>
        <v>57596.099999999991</v>
      </c>
      <c r="AK45" s="30">
        <f t="shared" si="1"/>
        <v>57569</v>
      </c>
      <c r="AL45" s="30">
        <f t="shared" si="1"/>
        <v>57430.200000000004</v>
      </c>
      <c r="AM45" s="30">
        <f t="shared" si="1"/>
        <v>57396.9</v>
      </c>
      <c r="AN45" s="30">
        <f t="shared" si="1"/>
        <v>57397.3</v>
      </c>
      <c r="AO45" s="30">
        <f t="shared" si="1"/>
        <v>57166.100000000006</v>
      </c>
      <c r="AP45" s="30">
        <f t="shared" si="1"/>
        <v>57182.7</v>
      </c>
      <c r="AQ45" s="30">
        <f t="shared" si="1"/>
        <v>56821.4</v>
      </c>
      <c r="AR45" s="30">
        <f t="shared" si="1"/>
        <v>57136.399999999994</v>
      </c>
      <c r="AS45" s="30">
        <f t="shared" si="1"/>
        <v>57097.099999999991</v>
      </c>
      <c r="AT45" s="30">
        <f t="shared" si="1"/>
        <v>56794.600000000006</v>
      </c>
      <c r="AU45" s="30">
        <f t="shared" si="1"/>
        <v>56723.8</v>
      </c>
    </row>
    <row r="47" spans="2:47">
      <c r="B47" s="24" t="s">
        <v>503</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678</v>
      </c>
      <c r="C48" s="28" t="s">
        <v>498</v>
      </c>
      <c r="D48" s="28">
        <f>+D2-D25</f>
        <v>0</v>
      </c>
      <c r="E48" s="28">
        <f t="shared" ref="E48:AU48" si="2">+E2-E25</f>
        <v>0</v>
      </c>
      <c r="F48" s="28">
        <f t="shared" si="2"/>
        <v>0</v>
      </c>
      <c r="G48" s="28">
        <f t="shared" si="2"/>
        <v>0</v>
      </c>
      <c r="H48" s="28">
        <f t="shared" si="2"/>
        <v>0</v>
      </c>
      <c r="I48" s="28">
        <f t="shared" si="2"/>
        <v>0</v>
      </c>
      <c r="J48" s="28">
        <f t="shared" si="2"/>
        <v>0</v>
      </c>
      <c r="K48" s="28">
        <f t="shared" si="2"/>
        <v>0</v>
      </c>
      <c r="L48" s="28">
        <f t="shared" si="2"/>
        <v>3</v>
      </c>
      <c r="M48" s="28">
        <f t="shared" si="2"/>
        <v>9</v>
      </c>
      <c r="N48" s="28">
        <f t="shared" si="2"/>
        <v>22</v>
      </c>
      <c r="O48" s="28">
        <f t="shared" si="2"/>
        <v>55</v>
      </c>
      <c r="P48" s="28">
        <f t="shared" si="2"/>
        <v>124</v>
      </c>
      <c r="Q48" s="28">
        <f t="shared" si="2"/>
        <v>241</v>
      </c>
      <c r="R48" s="28">
        <f t="shared" si="2"/>
        <v>131</v>
      </c>
      <c r="S48" s="28">
        <f t="shared" si="2"/>
        <v>140</v>
      </c>
      <c r="T48" s="28">
        <f t="shared" si="2"/>
        <v>150</v>
      </c>
      <c r="U48" s="28">
        <f t="shared" si="2"/>
        <v>160</v>
      </c>
      <c r="V48" s="28">
        <f t="shared" si="2"/>
        <v>168</v>
      </c>
      <c r="W48" s="28">
        <f t="shared" si="2"/>
        <v>179</v>
      </c>
      <c r="X48" s="28">
        <f t="shared" si="2"/>
        <v>189.60000000000036</v>
      </c>
      <c r="Y48" s="28">
        <f t="shared" si="2"/>
        <v>200.60000000000036</v>
      </c>
      <c r="Z48" s="28">
        <f t="shared" si="2"/>
        <v>212.60000000000036</v>
      </c>
      <c r="AA48" s="28">
        <f t="shared" si="2"/>
        <v>222.70000000000073</v>
      </c>
      <c r="AB48" s="28">
        <f t="shared" si="2"/>
        <v>232.5</v>
      </c>
      <c r="AC48" s="28">
        <f t="shared" si="2"/>
        <v>244.29999999999927</v>
      </c>
      <c r="AD48" s="28">
        <f t="shared" si="2"/>
        <v>257.5</v>
      </c>
      <c r="AE48" s="28">
        <f t="shared" si="2"/>
        <v>268.5</v>
      </c>
      <c r="AF48" s="28">
        <f t="shared" si="2"/>
        <v>282</v>
      </c>
      <c r="AG48" s="28">
        <f t="shared" si="2"/>
        <v>293.5</v>
      </c>
      <c r="AH48" s="28">
        <f t="shared" si="2"/>
        <v>306.89999999999964</v>
      </c>
      <c r="AI48" s="28">
        <f t="shared" si="2"/>
        <v>320.10000000000036</v>
      </c>
      <c r="AJ48" s="28">
        <f t="shared" si="2"/>
        <v>332.70000000000073</v>
      </c>
      <c r="AK48" s="28">
        <f t="shared" si="2"/>
        <v>346.10000000000036</v>
      </c>
      <c r="AL48" s="28">
        <f t="shared" si="2"/>
        <v>356.20000000000073</v>
      </c>
      <c r="AM48" s="28">
        <f t="shared" si="2"/>
        <v>369.89999999999964</v>
      </c>
      <c r="AN48" s="28">
        <f t="shared" si="2"/>
        <v>382.39999999999964</v>
      </c>
      <c r="AO48" s="28">
        <f t="shared" si="2"/>
        <v>393.60000000000036</v>
      </c>
      <c r="AP48" s="28">
        <f t="shared" si="2"/>
        <v>407.20000000000073</v>
      </c>
      <c r="AQ48" s="28">
        <f t="shared" si="2"/>
        <v>420.10000000000036</v>
      </c>
      <c r="AR48" s="28">
        <f t="shared" si="2"/>
        <v>432.10000000000036</v>
      </c>
      <c r="AS48" s="28">
        <f t="shared" si="2"/>
        <v>441.60000000000036</v>
      </c>
      <c r="AT48" s="28">
        <f t="shared" si="2"/>
        <v>452.39999999999964</v>
      </c>
      <c r="AU48" s="28">
        <f t="shared" si="2"/>
        <v>462.89999999999964</v>
      </c>
    </row>
    <row r="49" spans="2:47">
      <c r="B49" s="27" t="s">
        <v>430</v>
      </c>
      <c r="C49" s="28" t="s">
        <v>498</v>
      </c>
      <c r="D49" s="28">
        <f t="shared" ref="D49:AU54" si="3">+D3-D26</f>
        <v>0</v>
      </c>
      <c r="E49" s="28">
        <f t="shared" si="3"/>
        <v>0</v>
      </c>
      <c r="F49" s="28">
        <f t="shared" si="3"/>
        <v>0</v>
      </c>
      <c r="G49" s="28">
        <f t="shared" si="3"/>
        <v>0</v>
      </c>
      <c r="H49" s="28">
        <f t="shared" si="3"/>
        <v>0</v>
      </c>
      <c r="I49" s="28">
        <f t="shared" si="3"/>
        <v>0</v>
      </c>
      <c r="J49" s="28">
        <f t="shared" si="3"/>
        <v>0</v>
      </c>
      <c r="K49" s="28">
        <f t="shared" si="3"/>
        <v>0</v>
      </c>
      <c r="L49" s="28">
        <f t="shared" si="3"/>
        <v>0</v>
      </c>
      <c r="M49" s="28">
        <f t="shared" si="3"/>
        <v>0</v>
      </c>
      <c r="N49" s="28">
        <f t="shared" si="3"/>
        <v>0</v>
      </c>
      <c r="O49" s="28">
        <f t="shared" si="3"/>
        <v>0</v>
      </c>
      <c r="P49" s="28">
        <f t="shared" si="3"/>
        <v>0</v>
      </c>
      <c r="Q49" s="28">
        <f t="shared" si="3"/>
        <v>0</v>
      </c>
      <c r="R49" s="28">
        <f t="shared" si="3"/>
        <v>0</v>
      </c>
      <c r="S49" s="28">
        <f t="shared" si="3"/>
        <v>0</v>
      </c>
      <c r="T49" s="28">
        <f t="shared" si="3"/>
        <v>0</v>
      </c>
      <c r="U49" s="28">
        <f t="shared" si="3"/>
        <v>0</v>
      </c>
      <c r="V49" s="28">
        <f t="shared" si="3"/>
        <v>0</v>
      </c>
      <c r="W49" s="28">
        <f t="shared" si="3"/>
        <v>0.5</v>
      </c>
      <c r="X49" s="28">
        <f t="shared" si="3"/>
        <v>0.1999999999998181</v>
      </c>
      <c r="Y49" s="28">
        <f t="shared" si="3"/>
        <v>0.1999999999998181</v>
      </c>
      <c r="Z49" s="28">
        <f t="shared" si="3"/>
        <v>-0.1999999999998181</v>
      </c>
      <c r="AA49" s="28">
        <f t="shared" si="3"/>
        <v>-9.9999999999909051E-2</v>
      </c>
      <c r="AB49" s="28">
        <f t="shared" si="3"/>
        <v>0.3000000000001819</v>
      </c>
      <c r="AC49" s="28">
        <f t="shared" si="3"/>
        <v>0.3000000000001819</v>
      </c>
      <c r="AD49" s="28">
        <f t="shared" si="3"/>
        <v>0.3000000000001819</v>
      </c>
      <c r="AE49" s="28">
        <f t="shared" si="3"/>
        <v>0.3000000000001819</v>
      </c>
      <c r="AF49" s="28">
        <f t="shared" si="3"/>
        <v>0.1999999999998181</v>
      </c>
      <c r="AG49" s="28">
        <f t="shared" si="3"/>
        <v>-9.9999999999909051E-2</v>
      </c>
      <c r="AH49" s="28">
        <f t="shared" si="3"/>
        <v>-0.40000000000009095</v>
      </c>
      <c r="AI49" s="28">
        <f t="shared" si="3"/>
        <v>-0.40000000000009095</v>
      </c>
      <c r="AJ49" s="28">
        <f t="shared" si="3"/>
        <v>-0.5</v>
      </c>
      <c r="AK49" s="28">
        <f t="shared" si="3"/>
        <v>-0.3000000000001819</v>
      </c>
      <c r="AL49" s="28">
        <f t="shared" si="3"/>
        <v>-0.1999999999998181</v>
      </c>
      <c r="AM49" s="28">
        <f t="shared" si="3"/>
        <v>0</v>
      </c>
      <c r="AN49" s="28">
        <f t="shared" si="3"/>
        <v>0.1999999999998181</v>
      </c>
      <c r="AO49" s="28">
        <f t="shared" si="3"/>
        <v>-0.40000000000009095</v>
      </c>
      <c r="AP49" s="28">
        <f t="shared" si="3"/>
        <v>0.40000000000009095</v>
      </c>
      <c r="AQ49" s="28">
        <f t="shared" si="3"/>
        <v>0</v>
      </c>
      <c r="AR49" s="28">
        <f t="shared" si="3"/>
        <v>0.3000000000001819</v>
      </c>
      <c r="AS49" s="28">
        <f t="shared" si="3"/>
        <v>9.9999999999909051E-2</v>
      </c>
      <c r="AT49" s="28">
        <f t="shared" si="3"/>
        <v>-9.9999999999909051E-2</v>
      </c>
      <c r="AU49" s="28">
        <f t="shared" si="3"/>
        <v>0.40000000000009095</v>
      </c>
    </row>
    <row r="50" spans="2:47">
      <c r="B50" s="27" t="s">
        <v>679</v>
      </c>
      <c r="C50" s="28" t="s">
        <v>498</v>
      </c>
      <c r="D50" s="28">
        <f t="shared" si="3"/>
        <v>0</v>
      </c>
      <c r="E50" s="28">
        <f t="shared" si="3"/>
        <v>0</v>
      </c>
      <c r="F50" s="28">
        <f t="shared" si="3"/>
        <v>0</v>
      </c>
      <c r="G50" s="28">
        <f t="shared" si="3"/>
        <v>0</v>
      </c>
      <c r="H50" s="28">
        <f t="shared" si="3"/>
        <v>0</v>
      </c>
      <c r="I50" s="28">
        <f t="shared" si="3"/>
        <v>0</v>
      </c>
      <c r="J50" s="28">
        <f t="shared" si="3"/>
        <v>0</v>
      </c>
      <c r="K50" s="28">
        <f t="shared" si="3"/>
        <v>0</v>
      </c>
      <c r="L50" s="28">
        <f t="shared" si="3"/>
        <v>0</v>
      </c>
      <c r="M50" s="28">
        <f t="shared" si="3"/>
        <v>0</v>
      </c>
      <c r="N50" s="28">
        <f t="shared" si="3"/>
        <v>0</v>
      </c>
      <c r="O50" s="28">
        <f t="shared" si="3"/>
        <v>0</v>
      </c>
      <c r="P50" s="28">
        <f t="shared" si="3"/>
        <v>0</v>
      </c>
      <c r="Q50" s="28">
        <f t="shared" si="3"/>
        <v>0</v>
      </c>
      <c r="R50" s="28">
        <f t="shared" si="3"/>
        <v>0</v>
      </c>
      <c r="S50" s="28">
        <f t="shared" si="3"/>
        <v>0</v>
      </c>
      <c r="T50" s="28">
        <f t="shared" si="3"/>
        <v>0</v>
      </c>
      <c r="U50" s="28">
        <f t="shared" si="3"/>
        <v>0</v>
      </c>
      <c r="V50" s="28">
        <f t="shared" si="3"/>
        <v>0</v>
      </c>
      <c r="W50" s="28">
        <f t="shared" si="3"/>
        <v>0</v>
      </c>
      <c r="X50" s="28">
        <f t="shared" si="3"/>
        <v>0</v>
      </c>
      <c r="Y50" s="28">
        <f t="shared" si="3"/>
        <v>0</v>
      </c>
      <c r="Z50" s="28">
        <f t="shared" si="3"/>
        <v>0</v>
      </c>
      <c r="AA50" s="28">
        <f t="shared" si="3"/>
        <v>0</v>
      </c>
      <c r="AB50" s="28">
        <f t="shared" si="3"/>
        <v>0</v>
      </c>
      <c r="AC50" s="28">
        <f t="shared" si="3"/>
        <v>0</v>
      </c>
      <c r="AD50" s="28">
        <f t="shared" si="3"/>
        <v>0</v>
      </c>
      <c r="AE50" s="28">
        <f t="shared" si="3"/>
        <v>0</v>
      </c>
      <c r="AF50" s="28">
        <f t="shared" si="3"/>
        <v>0</v>
      </c>
      <c r="AG50" s="28">
        <f t="shared" si="3"/>
        <v>0</v>
      </c>
      <c r="AH50" s="28">
        <f t="shared" si="3"/>
        <v>0</v>
      </c>
      <c r="AI50" s="28">
        <f t="shared" si="3"/>
        <v>0</v>
      </c>
      <c r="AJ50" s="28">
        <f t="shared" si="3"/>
        <v>0</v>
      </c>
      <c r="AK50" s="28">
        <f t="shared" si="3"/>
        <v>0</v>
      </c>
      <c r="AL50" s="28">
        <f t="shared" si="3"/>
        <v>0</v>
      </c>
      <c r="AM50" s="28">
        <f t="shared" si="3"/>
        <v>0</v>
      </c>
      <c r="AN50" s="28">
        <f t="shared" si="3"/>
        <v>0</v>
      </c>
      <c r="AO50" s="28">
        <f t="shared" si="3"/>
        <v>0</v>
      </c>
      <c r="AP50" s="28">
        <f t="shared" si="3"/>
        <v>0</v>
      </c>
      <c r="AQ50" s="28">
        <f t="shared" si="3"/>
        <v>0</v>
      </c>
      <c r="AR50" s="28">
        <f t="shared" si="3"/>
        <v>0</v>
      </c>
      <c r="AS50" s="28">
        <f t="shared" si="3"/>
        <v>0</v>
      </c>
      <c r="AT50" s="28">
        <f t="shared" si="3"/>
        <v>0</v>
      </c>
      <c r="AU50" s="28">
        <f t="shared" si="3"/>
        <v>0</v>
      </c>
    </row>
    <row r="51" spans="2:47">
      <c r="B51" s="27" t="s">
        <v>397</v>
      </c>
      <c r="C51" s="28" t="s">
        <v>498</v>
      </c>
      <c r="D51" s="28">
        <f t="shared" si="3"/>
        <v>0</v>
      </c>
      <c r="E51" s="28">
        <f t="shared" si="3"/>
        <v>0</v>
      </c>
      <c r="F51" s="28">
        <f t="shared" si="3"/>
        <v>0</v>
      </c>
      <c r="G51" s="28">
        <f t="shared" si="3"/>
        <v>0</v>
      </c>
      <c r="H51" s="28">
        <f t="shared" si="3"/>
        <v>0</v>
      </c>
      <c r="I51" s="28">
        <f t="shared" si="3"/>
        <v>0</v>
      </c>
      <c r="J51" s="28">
        <f t="shared" si="3"/>
        <v>0</v>
      </c>
      <c r="K51" s="28">
        <f t="shared" si="3"/>
        <v>0</v>
      </c>
      <c r="L51" s="28">
        <f t="shared" si="3"/>
        <v>0</v>
      </c>
      <c r="M51" s="28">
        <f t="shared" si="3"/>
        <v>0</v>
      </c>
      <c r="N51" s="28">
        <f t="shared" si="3"/>
        <v>0</v>
      </c>
      <c r="O51" s="28">
        <f t="shared" si="3"/>
        <v>0</v>
      </c>
      <c r="P51" s="28">
        <f t="shared" si="3"/>
        <v>0</v>
      </c>
      <c r="Q51" s="28">
        <f t="shared" si="3"/>
        <v>0</v>
      </c>
      <c r="R51" s="28">
        <f t="shared" si="3"/>
        <v>0</v>
      </c>
      <c r="S51" s="28">
        <f t="shared" si="3"/>
        <v>0</v>
      </c>
      <c r="T51" s="28">
        <f t="shared" si="3"/>
        <v>0</v>
      </c>
      <c r="U51" s="28">
        <f t="shared" si="3"/>
        <v>0</v>
      </c>
      <c r="V51" s="28">
        <f t="shared" si="3"/>
        <v>0</v>
      </c>
      <c r="W51" s="28">
        <f t="shared" si="3"/>
        <v>-0.10000000000000142</v>
      </c>
      <c r="X51" s="28">
        <f t="shared" si="3"/>
        <v>-0.10000000000000142</v>
      </c>
      <c r="Y51" s="28">
        <f t="shared" si="3"/>
        <v>0.29999999999999716</v>
      </c>
      <c r="Z51" s="28">
        <f t="shared" si="3"/>
        <v>-0.20000000000000284</v>
      </c>
      <c r="AA51" s="28">
        <f t="shared" si="3"/>
        <v>-0.10000000000000142</v>
      </c>
      <c r="AB51" s="28">
        <f t="shared" si="3"/>
        <v>0.5</v>
      </c>
      <c r="AC51" s="28">
        <f t="shared" si="3"/>
        <v>-0.39999999999999858</v>
      </c>
      <c r="AD51" s="28">
        <f t="shared" si="3"/>
        <v>0.20000000000000284</v>
      </c>
      <c r="AE51" s="28">
        <f t="shared" si="3"/>
        <v>-0.20000000000000284</v>
      </c>
      <c r="AF51" s="28">
        <f t="shared" si="3"/>
        <v>0.10000000000000142</v>
      </c>
      <c r="AG51" s="28">
        <f t="shared" si="3"/>
        <v>-0.20000000000000284</v>
      </c>
      <c r="AH51" s="28">
        <f t="shared" si="3"/>
        <v>0.5</v>
      </c>
      <c r="AI51" s="28">
        <f t="shared" si="3"/>
        <v>0.20000000000000284</v>
      </c>
      <c r="AJ51" s="28">
        <f t="shared" si="3"/>
        <v>-0.39999999999999858</v>
      </c>
      <c r="AK51" s="28">
        <f t="shared" si="3"/>
        <v>0.39999999999999858</v>
      </c>
      <c r="AL51" s="28">
        <f t="shared" si="3"/>
        <v>0.29999999999999716</v>
      </c>
      <c r="AM51" s="28">
        <f t="shared" si="3"/>
        <v>0.10000000000000142</v>
      </c>
      <c r="AN51" s="28">
        <f t="shared" si="3"/>
        <v>-0.10000000000000142</v>
      </c>
      <c r="AO51" s="28">
        <f t="shared" si="3"/>
        <v>0.39999999999999858</v>
      </c>
      <c r="AP51" s="28">
        <f t="shared" si="3"/>
        <v>0.29999999999999716</v>
      </c>
      <c r="AQ51" s="28">
        <f t="shared" si="3"/>
        <v>0.10000000000000142</v>
      </c>
      <c r="AR51" s="28">
        <f t="shared" si="3"/>
        <v>-0.10000000000000142</v>
      </c>
      <c r="AS51" s="28">
        <f t="shared" si="3"/>
        <v>-0.29999999999999716</v>
      </c>
      <c r="AT51" s="28">
        <f t="shared" si="3"/>
        <v>0.20000000000000284</v>
      </c>
      <c r="AU51" s="28">
        <f t="shared" si="3"/>
        <v>0.10000000000000142</v>
      </c>
    </row>
    <row r="52" spans="2:47">
      <c r="B52" s="27" t="s">
        <v>432</v>
      </c>
      <c r="C52" s="28" t="s">
        <v>498</v>
      </c>
      <c r="D52" s="28">
        <f t="shared" si="3"/>
        <v>0</v>
      </c>
      <c r="E52" s="28">
        <f t="shared" si="3"/>
        <v>0</v>
      </c>
      <c r="F52" s="28">
        <f t="shared" si="3"/>
        <v>0</v>
      </c>
      <c r="G52" s="28">
        <f t="shared" si="3"/>
        <v>0</v>
      </c>
      <c r="H52" s="28">
        <f t="shared" si="3"/>
        <v>0</v>
      </c>
      <c r="I52" s="28">
        <f t="shared" si="3"/>
        <v>0</v>
      </c>
      <c r="J52" s="28">
        <f t="shared" si="3"/>
        <v>0</v>
      </c>
      <c r="K52" s="28">
        <f t="shared" si="3"/>
        <v>0</v>
      </c>
      <c r="L52" s="28">
        <f t="shared" si="3"/>
        <v>0</v>
      </c>
      <c r="M52" s="28">
        <f t="shared" si="3"/>
        <v>0</v>
      </c>
      <c r="N52" s="28">
        <f t="shared" si="3"/>
        <v>0</v>
      </c>
      <c r="O52" s="28">
        <f t="shared" si="3"/>
        <v>0</v>
      </c>
      <c r="P52" s="28">
        <f t="shared" si="3"/>
        <v>0</v>
      </c>
      <c r="Q52" s="28">
        <f t="shared" si="3"/>
        <v>0</v>
      </c>
      <c r="R52" s="28">
        <f t="shared" si="3"/>
        <v>0</v>
      </c>
      <c r="S52" s="28">
        <f t="shared" si="3"/>
        <v>0</v>
      </c>
      <c r="T52" s="28">
        <f t="shared" si="3"/>
        <v>0</v>
      </c>
      <c r="U52" s="28">
        <f t="shared" si="3"/>
        <v>0</v>
      </c>
      <c r="V52" s="28">
        <f t="shared" si="3"/>
        <v>0</v>
      </c>
      <c r="W52" s="28">
        <f t="shared" si="3"/>
        <v>-0.1999999999998181</v>
      </c>
      <c r="X52" s="28">
        <f t="shared" si="3"/>
        <v>9.9999999999909051E-2</v>
      </c>
      <c r="Y52" s="28">
        <f t="shared" si="3"/>
        <v>0.1999999999998181</v>
      </c>
      <c r="Z52" s="28">
        <f t="shared" si="3"/>
        <v>0.40000000000009095</v>
      </c>
      <c r="AA52" s="28">
        <f t="shared" si="3"/>
        <v>-0.3000000000001819</v>
      </c>
      <c r="AB52" s="28">
        <f t="shared" si="3"/>
        <v>-0.40000000000009095</v>
      </c>
      <c r="AC52" s="28">
        <f t="shared" si="3"/>
        <v>0.3000000000001819</v>
      </c>
      <c r="AD52" s="28">
        <f t="shared" si="3"/>
        <v>9.9999999999909051E-2</v>
      </c>
      <c r="AE52" s="28">
        <f t="shared" si="3"/>
        <v>-0.5</v>
      </c>
      <c r="AF52" s="28">
        <f t="shared" si="3"/>
        <v>-0.3000000000001819</v>
      </c>
      <c r="AG52" s="28">
        <f t="shared" si="3"/>
        <v>0.40000000000009095</v>
      </c>
      <c r="AH52" s="28">
        <f t="shared" si="3"/>
        <v>0.40000000000009095</v>
      </c>
      <c r="AI52" s="28">
        <f t="shared" si="3"/>
        <v>9.9999999999909051E-2</v>
      </c>
      <c r="AJ52" s="28">
        <f t="shared" si="3"/>
        <v>-0.3000000000001819</v>
      </c>
      <c r="AK52" s="28">
        <f t="shared" si="3"/>
        <v>-0.5</v>
      </c>
      <c r="AL52" s="28">
        <f t="shared" si="3"/>
        <v>0.3000000000001819</v>
      </c>
      <c r="AM52" s="28">
        <f t="shared" si="3"/>
        <v>0.1999999999998181</v>
      </c>
      <c r="AN52" s="28">
        <f t="shared" si="3"/>
        <v>-0.5</v>
      </c>
      <c r="AO52" s="28">
        <f t="shared" si="3"/>
        <v>0.1999999999998181</v>
      </c>
      <c r="AP52" s="28">
        <f t="shared" si="3"/>
        <v>0.3000000000001819</v>
      </c>
      <c r="AQ52" s="28">
        <f t="shared" si="3"/>
        <v>0.40000000000009095</v>
      </c>
      <c r="AR52" s="28">
        <f t="shared" si="3"/>
        <v>0.40000000000009095</v>
      </c>
      <c r="AS52" s="28">
        <f t="shared" si="3"/>
        <v>-0.40000000000009095</v>
      </c>
      <c r="AT52" s="28">
        <f t="shared" si="3"/>
        <v>-0.40000000000009095</v>
      </c>
      <c r="AU52" s="28">
        <f t="shared" si="3"/>
        <v>0</v>
      </c>
    </row>
    <row r="53" spans="2:47">
      <c r="B53" s="27" t="s">
        <v>385</v>
      </c>
      <c r="C53" s="28" t="s">
        <v>498</v>
      </c>
      <c r="D53" s="28">
        <f t="shared" si="3"/>
        <v>0</v>
      </c>
      <c r="E53" s="28">
        <f t="shared" si="3"/>
        <v>0</v>
      </c>
      <c r="F53" s="28">
        <f t="shared" si="3"/>
        <v>0</v>
      </c>
      <c r="G53" s="28">
        <f t="shared" si="3"/>
        <v>0</v>
      </c>
      <c r="H53" s="28">
        <f t="shared" si="3"/>
        <v>0</v>
      </c>
      <c r="I53" s="28">
        <f t="shared" si="3"/>
        <v>0</v>
      </c>
      <c r="J53" s="28">
        <f t="shared" si="3"/>
        <v>0</v>
      </c>
      <c r="K53" s="28">
        <f t="shared" si="3"/>
        <v>0</v>
      </c>
      <c r="L53" s="28">
        <f t="shared" si="3"/>
        <v>-1</v>
      </c>
      <c r="M53" s="28">
        <f t="shared" si="3"/>
        <v>-3</v>
      </c>
      <c r="N53" s="28">
        <f t="shared" si="3"/>
        <v>-8</v>
      </c>
      <c r="O53" s="28">
        <f t="shared" si="3"/>
        <v>-18</v>
      </c>
      <c r="P53" s="28">
        <f t="shared" si="3"/>
        <v>-41</v>
      </c>
      <c r="Q53" s="28">
        <f t="shared" si="3"/>
        <v>-82</v>
      </c>
      <c r="R53" s="28">
        <f t="shared" si="3"/>
        <v>-44</v>
      </c>
      <c r="S53" s="28">
        <f t="shared" si="3"/>
        <v>-47</v>
      </c>
      <c r="T53" s="28">
        <f t="shared" si="3"/>
        <v>-50</v>
      </c>
      <c r="U53" s="28">
        <f t="shared" si="3"/>
        <v>-54</v>
      </c>
      <c r="V53" s="28">
        <f t="shared" si="3"/>
        <v>-57</v>
      </c>
      <c r="W53" s="28">
        <f t="shared" si="3"/>
        <v>-59.5</v>
      </c>
      <c r="X53" s="28">
        <f t="shared" si="3"/>
        <v>-63.200000000000728</v>
      </c>
      <c r="Y53" s="28">
        <f t="shared" si="3"/>
        <v>-66.799999999999272</v>
      </c>
      <c r="Z53" s="28">
        <f t="shared" si="3"/>
        <v>-70.299999999999272</v>
      </c>
      <c r="AA53" s="28">
        <f t="shared" si="3"/>
        <v>-74.599999999998545</v>
      </c>
      <c r="AB53" s="28">
        <f t="shared" si="3"/>
        <v>-77.400000000001455</v>
      </c>
      <c r="AC53" s="28">
        <f t="shared" si="3"/>
        <v>-81</v>
      </c>
      <c r="AD53" s="28">
        <f t="shared" si="3"/>
        <v>-86</v>
      </c>
      <c r="AE53" s="28">
        <f t="shared" si="3"/>
        <v>-89</v>
      </c>
      <c r="AF53" s="28">
        <f t="shared" si="3"/>
        <v>-94.299999999999272</v>
      </c>
      <c r="AG53" s="28">
        <f t="shared" si="3"/>
        <v>-98.099999999998545</v>
      </c>
      <c r="AH53" s="28">
        <f t="shared" si="3"/>
        <v>-102.59999999999854</v>
      </c>
      <c r="AI53" s="28">
        <f t="shared" si="3"/>
        <v>-107.09999999999854</v>
      </c>
      <c r="AJ53" s="28">
        <f t="shared" si="3"/>
        <v>-110.59999999999854</v>
      </c>
      <c r="AK53" s="28">
        <f t="shared" si="3"/>
        <v>-115.40000000000146</v>
      </c>
      <c r="AL53" s="28">
        <f t="shared" si="3"/>
        <v>-119.09999999999854</v>
      </c>
      <c r="AM53" s="28">
        <f t="shared" si="3"/>
        <v>-123</v>
      </c>
      <c r="AN53" s="28">
        <f t="shared" si="3"/>
        <v>-127.40000000000146</v>
      </c>
      <c r="AO53" s="28">
        <f t="shared" si="3"/>
        <v>-131.79999999999927</v>
      </c>
      <c r="AP53" s="28">
        <f t="shared" si="3"/>
        <v>-136.09999999999854</v>
      </c>
      <c r="AQ53" s="28">
        <f t="shared" si="3"/>
        <v>-140.59999999999854</v>
      </c>
      <c r="AR53" s="28">
        <f t="shared" si="3"/>
        <v>-144.09999999999854</v>
      </c>
      <c r="AS53" s="28">
        <f t="shared" si="3"/>
        <v>-147.5</v>
      </c>
      <c r="AT53" s="28">
        <f t="shared" si="3"/>
        <v>-151.40000000000146</v>
      </c>
      <c r="AU53" s="28">
        <f t="shared" si="3"/>
        <v>-154.70000000000073</v>
      </c>
    </row>
    <row r="54" spans="2:47">
      <c r="B54" s="27" t="s">
        <v>434</v>
      </c>
      <c r="C54" s="28" t="s">
        <v>498</v>
      </c>
      <c r="D54" s="28">
        <f t="shared" si="3"/>
        <v>0</v>
      </c>
      <c r="E54" s="28">
        <f t="shared" si="3"/>
        <v>0</v>
      </c>
      <c r="F54" s="28">
        <f t="shared" si="3"/>
        <v>0</v>
      </c>
      <c r="G54" s="28">
        <f t="shared" si="3"/>
        <v>0</v>
      </c>
      <c r="H54" s="28">
        <f t="shared" si="3"/>
        <v>0</v>
      </c>
      <c r="I54" s="28">
        <f t="shared" si="3"/>
        <v>0</v>
      </c>
      <c r="J54" s="28">
        <f t="shared" si="3"/>
        <v>0</v>
      </c>
      <c r="K54" s="28">
        <f t="shared" si="3"/>
        <v>0</v>
      </c>
      <c r="L54" s="28">
        <f t="shared" si="3"/>
        <v>0</v>
      </c>
      <c r="M54" s="28">
        <f t="shared" si="3"/>
        <v>0</v>
      </c>
      <c r="N54" s="28">
        <f t="shared" si="3"/>
        <v>0</v>
      </c>
      <c r="O54" s="28">
        <f t="shared" si="3"/>
        <v>0</v>
      </c>
      <c r="P54" s="28">
        <f t="shared" si="3"/>
        <v>0</v>
      </c>
      <c r="Q54" s="28">
        <f t="shared" si="3"/>
        <v>0</v>
      </c>
      <c r="R54" s="28">
        <f t="shared" si="3"/>
        <v>0</v>
      </c>
      <c r="S54" s="28">
        <f t="shared" si="3"/>
        <v>0</v>
      </c>
      <c r="T54" s="28">
        <f t="shared" si="3"/>
        <v>0</v>
      </c>
      <c r="U54" s="28">
        <f t="shared" si="3"/>
        <v>0</v>
      </c>
      <c r="V54" s="28">
        <f t="shared" si="3"/>
        <v>0</v>
      </c>
      <c r="W54" s="28">
        <f t="shared" si="3"/>
        <v>0.3000000000001819</v>
      </c>
      <c r="X54" s="28">
        <f t="shared" si="3"/>
        <v>-0.3999999999996362</v>
      </c>
      <c r="Y54" s="28">
        <f t="shared" si="3"/>
        <v>0.1000000000003638</v>
      </c>
      <c r="Z54" s="28">
        <f t="shared" si="3"/>
        <v>-0.3999999999996362</v>
      </c>
      <c r="AA54" s="28">
        <f t="shared" si="3"/>
        <v>0.5</v>
      </c>
      <c r="AB54" s="28">
        <f t="shared" si="3"/>
        <v>0.1999999999998181</v>
      </c>
      <c r="AC54" s="28">
        <f t="shared" si="3"/>
        <v>0.1999999999998181</v>
      </c>
      <c r="AD54" s="28">
        <f t="shared" si="3"/>
        <v>0.1999999999998181</v>
      </c>
      <c r="AE54" s="28">
        <f t="shared" si="3"/>
        <v>0.3000000000001819</v>
      </c>
      <c r="AF54" s="28">
        <f t="shared" si="3"/>
        <v>-0.1999999999998181</v>
      </c>
      <c r="AG54" s="28">
        <f t="shared" si="3"/>
        <v>-0.5</v>
      </c>
      <c r="AH54" s="28">
        <f t="shared" si="3"/>
        <v>0.1000000000003638</v>
      </c>
      <c r="AI54" s="28">
        <f t="shared" si="3"/>
        <v>-0.2000000000007276</v>
      </c>
      <c r="AJ54" s="28">
        <f t="shared" si="3"/>
        <v>0</v>
      </c>
      <c r="AK54" s="28">
        <f t="shared" si="3"/>
        <v>0</v>
      </c>
      <c r="AL54" s="28">
        <f t="shared" si="3"/>
        <v>0.1000000000003638</v>
      </c>
      <c r="AM54" s="28">
        <f t="shared" ref="AM54:AU54" si="4">+AM8-AM31</f>
        <v>0.2000000000007276</v>
      </c>
      <c r="AN54" s="28">
        <f t="shared" si="4"/>
        <v>-0.1000000000003638</v>
      </c>
      <c r="AO54" s="28">
        <f t="shared" si="4"/>
        <v>-0.5</v>
      </c>
      <c r="AP54" s="28">
        <f t="shared" si="4"/>
        <v>0.2000000000007276</v>
      </c>
      <c r="AQ54" s="28">
        <f t="shared" si="4"/>
        <v>0.2000000000007276</v>
      </c>
      <c r="AR54" s="28">
        <f t="shared" si="4"/>
        <v>-0.5</v>
      </c>
      <c r="AS54" s="28">
        <f t="shared" si="4"/>
        <v>-0.1000000000003638</v>
      </c>
      <c r="AT54" s="28">
        <f t="shared" si="4"/>
        <v>-0.3999999999996362</v>
      </c>
      <c r="AU54" s="28">
        <f t="shared" si="4"/>
        <v>0.1000000000003638</v>
      </c>
    </row>
    <row r="55" spans="2:47">
      <c r="B55" s="27" t="s">
        <v>435</v>
      </c>
      <c r="C55" s="28" t="s">
        <v>498</v>
      </c>
      <c r="D55" s="28">
        <f t="shared" ref="D55:AU60" si="5">+D9-D32</f>
        <v>0</v>
      </c>
      <c r="E55" s="28">
        <f t="shared" si="5"/>
        <v>0</v>
      </c>
      <c r="F55" s="28">
        <f t="shared" si="5"/>
        <v>0</v>
      </c>
      <c r="G55" s="28">
        <f t="shared" si="5"/>
        <v>0</v>
      </c>
      <c r="H55" s="28">
        <f t="shared" si="5"/>
        <v>0</v>
      </c>
      <c r="I55" s="28">
        <f t="shared" si="5"/>
        <v>0</v>
      </c>
      <c r="J55" s="28">
        <f t="shared" si="5"/>
        <v>0</v>
      </c>
      <c r="K55" s="28">
        <f t="shared" si="5"/>
        <v>0</v>
      </c>
      <c r="L55" s="28">
        <f t="shared" si="5"/>
        <v>0</v>
      </c>
      <c r="M55" s="28">
        <f t="shared" si="5"/>
        <v>0</v>
      </c>
      <c r="N55" s="28">
        <f t="shared" si="5"/>
        <v>0</v>
      </c>
      <c r="O55" s="28">
        <f t="shared" si="5"/>
        <v>0</v>
      </c>
      <c r="P55" s="28">
        <f t="shared" si="5"/>
        <v>0</v>
      </c>
      <c r="Q55" s="28">
        <f t="shared" si="5"/>
        <v>0</v>
      </c>
      <c r="R55" s="28">
        <f t="shared" si="5"/>
        <v>0</v>
      </c>
      <c r="S55" s="28">
        <f t="shared" si="5"/>
        <v>0</v>
      </c>
      <c r="T55" s="28">
        <f t="shared" si="5"/>
        <v>0</v>
      </c>
      <c r="U55" s="28">
        <f t="shared" si="5"/>
        <v>0</v>
      </c>
      <c r="V55" s="28">
        <f t="shared" si="5"/>
        <v>0</v>
      </c>
      <c r="W55" s="28">
        <f t="shared" si="5"/>
        <v>-0.20000000000004547</v>
      </c>
      <c r="X55" s="28">
        <f t="shared" si="5"/>
        <v>0.29999999999995453</v>
      </c>
      <c r="Y55" s="28">
        <f t="shared" si="5"/>
        <v>-0.5</v>
      </c>
      <c r="Z55" s="28">
        <f t="shared" si="5"/>
        <v>-0.29999999999995453</v>
      </c>
      <c r="AA55" s="28">
        <f t="shared" si="5"/>
        <v>0</v>
      </c>
      <c r="AB55" s="28">
        <f t="shared" si="5"/>
        <v>0.10000000000002274</v>
      </c>
      <c r="AC55" s="28">
        <f t="shared" si="5"/>
        <v>0.29999999999995453</v>
      </c>
      <c r="AD55" s="28">
        <f t="shared" si="5"/>
        <v>0.29999999999995453</v>
      </c>
      <c r="AE55" s="28">
        <f t="shared" si="5"/>
        <v>0.20000000000004547</v>
      </c>
      <c r="AF55" s="28">
        <f t="shared" si="5"/>
        <v>0.29999999999995453</v>
      </c>
      <c r="AG55" s="28">
        <f t="shared" si="5"/>
        <v>0.10000000000002274</v>
      </c>
      <c r="AH55" s="28">
        <f t="shared" si="5"/>
        <v>0</v>
      </c>
      <c r="AI55" s="28">
        <f t="shared" si="5"/>
        <v>-0.20000000000004547</v>
      </c>
      <c r="AJ55" s="28">
        <f t="shared" si="5"/>
        <v>-0.20000000000004547</v>
      </c>
      <c r="AK55" s="28">
        <f t="shared" si="5"/>
        <v>-0.39999999999997726</v>
      </c>
      <c r="AL55" s="28">
        <f t="shared" si="5"/>
        <v>0.39999999999997726</v>
      </c>
      <c r="AM55" s="28">
        <f t="shared" si="5"/>
        <v>0.19999999999998863</v>
      </c>
      <c r="AN55" s="28">
        <f t="shared" si="5"/>
        <v>0</v>
      </c>
      <c r="AO55" s="28">
        <f t="shared" si="5"/>
        <v>-0.10000000000002274</v>
      </c>
      <c r="AP55" s="28">
        <f t="shared" si="5"/>
        <v>-0.30000000000001137</v>
      </c>
      <c r="AQ55" s="28">
        <f t="shared" si="5"/>
        <v>0.30000000000001137</v>
      </c>
      <c r="AR55" s="28">
        <f t="shared" si="5"/>
        <v>0.10000000000002274</v>
      </c>
      <c r="AS55" s="28">
        <f t="shared" si="5"/>
        <v>-0.19999999999998863</v>
      </c>
      <c r="AT55" s="28">
        <f t="shared" si="5"/>
        <v>-0.39999999999997726</v>
      </c>
      <c r="AU55" s="28">
        <f t="shared" si="5"/>
        <v>0.30000000000001137</v>
      </c>
    </row>
    <row r="56" spans="2:47">
      <c r="B56" s="27" t="s">
        <v>680</v>
      </c>
      <c r="C56" s="28" t="s">
        <v>498</v>
      </c>
      <c r="D56" s="28">
        <f t="shared" si="5"/>
        <v>0</v>
      </c>
      <c r="E56" s="28">
        <f t="shared" si="5"/>
        <v>0</v>
      </c>
      <c r="F56" s="28">
        <f t="shared" si="5"/>
        <v>0</v>
      </c>
      <c r="G56" s="28">
        <f t="shared" si="5"/>
        <v>0</v>
      </c>
      <c r="H56" s="28">
        <f t="shared" si="5"/>
        <v>0</v>
      </c>
      <c r="I56" s="28">
        <f t="shared" si="5"/>
        <v>0</v>
      </c>
      <c r="J56" s="28">
        <f t="shared" si="5"/>
        <v>0</v>
      </c>
      <c r="K56" s="28">
        <f t="shared" si="5"/>
        <v>0</v>
      </c>
      <c r="L56" s="28">
        <f t="shared" si="5"/>
        <v>0</v>
      </c>
      <c r="M56" s="28">
        <f t="shared" si="5"/>
        <v>0</v>
      </c>
      <c r="N56" s="28">
        <f t="shared" si="5"/>
        <v>0</v>
      </c>
      <c r="O56" s="28">
        <f t="shared" si="5"/>
        <v>0</v>
      </c>
      <c r="P56" s="28">
        <f t="shared" si="5"/>
        <v>0</v>
      </c>
      <c r="Q56" s="28">
        <f t="shared" si="5"/>
        <v>0</v>
      </c>
      <c r="R56" s="28">
        <f t="shared" si="5"/>
        <v>0</v>
      </c>
      <c r="S56" s="28">
        <f t="shared" si="5"/>
        <v>0</v>
      </c>
      <c r="T56" s="28">
        <f t="shared" si="5"/>
        <v>0</v>
      </c>
      <c r="U56" s="28">
        <f t="shared" si="5"/>
        <v>0</v>
      </c>
      <c r="V56" s="28">
        <f t="shared" si="5"/>
        <v>0</v>
      </c>
      <c r="W56" s="28">
        <f t="shared" si="5"/>
        <v>-0.2999999999992724</v>
      </c>
      <c r="X56" s="28">
        <f t="shared" si="5"/>
        <v>0.2999999999992724</v>
      </c>
      <c r="Y56" s="28">
        <f t="shared" si="5"/>
        <v>-0.2000000000007276</v>
      </c>
      <c r="Z56" s="28">
        <f t="shared" si="5"/>
        <v>0.2999999999992724</v>
      </c>
      <c r="AA56" s="28">
        <f t="shared" si="5"/>
        <v>-0.3999999999996362</v>
      </c>
      <c r="AB56" s="28">
        <f t="shared" si="5"/>
        <v>-0.2000000000007276</v>
      </c>
      <c r="AC56" s="28">
        <f t="shared" si="5"/>
        <v>0.3999999999996362</v>
      </c>
      <c r="AD56" s="28">
        <f t="shared" si="5"/>
        <v>0.5</v>
      </c>
      <c r="AE56" s="28">
        <f t="shared" si="5"/>
        <v>-0.3999999999996362</v>
      </c>
      <c r="AF56" s="28">
        <f t="shared" si="5"/>
        <v>-0.3999999999996362</v>
      </c>
      <c r="AG56" s="28">
        <f t="shared" si="5"/>
        <v>-0.2000000000007276</v>
      </c>
      <c r="AH56" s="28">
        <f t="shared" si="5"/>
        <v>-0.3999999999996362</v>
      </c>
      <c r="AI56" s="28">
        <f t="shared" si="5"/>
        <v>0.1000000000003638</v>
      </c>
      <c r="AJ56" s="28">
        <f t="shared" si="5"/>
        <v>0.2000000000007276</v>
      </c>
      <c r="AK56" s="28">
        <f t="shared" si="5"/>
        <v>-0.1000000000003638</v>
      </c>
      <c r="AL56" s="28">
        <f t="shared" si="5"/>
        <v>0.2000000000007276</v>
      </c>
      <c r="AM56" s="28">
        <f t="shared" si="5"/>
        <v>-0.1000000000003638</v>
      </c>
      <c r="AN56" s="28">
        <f t="shared" si="5"/>
        <v>0.2000000000007276</v>
      </c>
      <c r="AO56" s="28">
        <f t="shared" si="5"/>
        <v>0.2999999999992724</v>
      </c>
      <c r="AP56" s="28">
        <f t="shared" si="5"/>
        <v>-0.2000000000007276</v>
      </c>
      <c r="AQ56" s="28">
        <f t="shared" si="5"/>
        <v>0.2000000000007276</v>
      </c>
      <c r="AR56" s="28">
        <f t="shared" si="5"/>
        <v>-0.3999999999996362</v>
      </c>
      <c r="AS56" s="28">
        <f t="shared" si="5"/>
        <v>0.1000000000003638</v>
      </c>
      <c r="AT56" s="28">
        <f t="shared" si="5"/>
        <v>-0.2999999999992724</v>
      </c>
      <c r="AU56" s="28">
        <f t="shared" si="5"/>
        <v>-0.1000000000003638</v>
      </c>
    </row>
    <row r="57" spans="2:47">
      <c r="B57" s="27" t="s">
        <v>437</v>
      </c>
      <c r="C57" s="28" t="s">
        <v>498</v>
      </c>
      <c r="D57" s="28">
        <f t="shared" si="5"/>
        <v>0</v>
      </c>
      <c r="E57" s="28">
        <f t="shared" si="5"/>
        <v>0</v>
      </c>
      <c r="F57" s="28">
        <f t="shared" si="5"/>
        <v>0</v>
      </c>
      <c r="G57" s="28">
        <f t="shared" si="5"/>
        <v>0</v>
      </c>
      <c r="H57" s="28">
        <f t="shared" si="5"/>
        <v>0</v>
      </c>
      <c r="I57" s="28">
        <f t="shared" si="5"/>
        <v>0</v>
      </c>
      <c r="J57" s="28">
        <f t="shared" si="5"/>
        <v>0</v>
      </c>
      <c r="K57" s="28">
        <f t="shared" si="5"/>
        <v>0</v>
      </c>
      <c r="L57" s="28">
        <f t="shared" si="5"/>
        <v>0</v>
      </c>
      <c r="M57" s="28">
        <f t="shared" si="5"/>
        <v>0</v>
      </c>
      <c r="N57" s="28">
        <f t="shared" si="5"/>
        <v>0</v>
      </c>
      <c r="O57" s="28">
        <f t="shared" si="5"/>
        <v>0</v>
      </c>
      <c r="P57" s="28">
        <f t="shared" si="5"/>
        <v>0</v>
      </c>
      <c r="Q57" s="28">
        <f t="shared" si="5"/>
        <v>0</v>
      </c>
      <c r="R57" s="28">
        <f t="shared" si="5"/>
        <v>0</v>
      </c>
      <c r="S57" s="28">
        <f t="shared" si="5"/>
        <v>0</v>
      </c>
      <c r="T57" s="28">
        <f t="shared" si="5"/>
        <v>0</v>
      </c>
      <c r="U57" s="28">
        <f t="shared" si="5"/>
        <v>0</v>
      </c>
      <c r="V57" s="28">
        <f t="shared" si="5"/>
        <v>0</v>
      </c>
      <c r="W57" s="28">
        <f t="shared" si="5"/>
        <v>0</v>
      </c>
      <c r="X57" s="28">
        <f t="shared" si="5"/>
        <v>0</v>
      </c>
      <c r="Y57" s="28">
        <f t="shared" si="5"/>
        <v>0</v>
      </c>
      <c r="Z57" s="28">
        <f t="shared" si="5"/>
        <v>0</v>
      </c>
      <c r="AA57" s="28">
        <f t="shared" si="5"/>
        <v>0</v>
      </c>
      <c r="AB57" s="28">
        <f t="shared" si="5"/>
        <v>0</v>
      </c>
      <c r="AC57" s="28">
        <f t="shared" si="5"/>
        <v>0</v>
      </c>
      <c r="AD57" s="28">
        <f t="shared" si="5"/>
        <v>0</v>
      </c>
      <c r="AE57" s="28">
        <f t="shared" si="5"/>
        <v>0</v>
      </c>
      <c r="AF57" s="28">
        <f t="shared" si="5"/>
        <v>0</v>
      </c>
      <c r="AG57" s="28">
        <f t="shared" si="5"/>
        <v>0</v>
      </c>
      <c r="AH57" s="28">
        <f t="shared" si="5"/>
        <v>0</v>
      </c>
      <c r="AI57" s="28">
        <f t="shared" si="5"/>
        <v>0</v>
      </c>
      <c r="AJ57" s="28">
        <f t="shared" si="5"/>
        <v>0</v>
      </c>
      <c r="AK57" s="28">
        <f t="shared" si="5"/>
        <v>0</v>
      </c>
      <c r="AL57" s="28">
        <f t="shared" si="5"/>
        <v>0</v>
      </c>
      <c r="AM57" s="28">
        <f t="shared" si="5"/>
        <v>0</v>
      </c>
      <c r="AN57" s="28">
        <f t="shared" si="5"/>
        <v>0</v>
      </c>
      <c r="AO57" s="28">
        <f t="shared" si="5"/>
        <v>0</v>
      </c>
      <c r="AP57" s="28">
        <f t="shared" si="5"/>
        <v>0</v>
      </c>
      <c r="AQ57" s="28">
        <f t="shared" si="5"/>
        <v>0</v>
      </c>
      <c r="AR57" s="28">
        <f t="shared" si="5"/>
        <v>0</v>
      </c>
      <c r="AS57" s="28">
        <f t="shared" si="5"/>
        <v>0</v>
      </c>
      <c r="AT57" s="28">
        <f t="shared" si="5"/>
        <v>0</v>
      </c>
      <c r="AU57" s="28">
        <f t="shared" si="5"/>
        <v>0</v>
      </c>
    </row>
    <row r="58" spans="2:47">
      <c r="B58" s="27" t="s">
        <v>438</v>
      </c>
      <c r="C58" s="28" t="s">
        <v>498</v>
      </c>
      <c r="D58" s="28">
        <f t="shared" si="5"/>
        <v>0</v>
      </c>
      <c r="E58" s="28">
        <f t="shared" si="5"/>
        <v>0</v>
      </c>
      <c r="F58" s="28">
        <f t="shared" si="5"/>
        <v>0</v>
      </c>
      <c r="G58" s="28">
        <f t="shared" si="5"/>
        <v>0</v>
      </c>
      <c r="H58" s="28">
        <f t="shared" si="5"/>
        <v>0</v>
      </c>
      <c r="I58" s="28">
        <f t="shared" si="5"/>
        <v>0</v>
      </c>
      <c r="J58" s="28">
        <f t="shared" si="5"/>
        <v>0</v>
      </c>
      <c r="K58" s="28">
        <f t="shared" si="5"/>
        <v>0</v>
      </c>
      <c r="L58" s="28">
        <f t="shared" si="5"/>
        <v>0</v>
      </c>
      <c r="M58" s="28">
        <f t="shared" si="5"/>
        <v>0</v>
      </c>
      <c r="N58" s="28">
        <f t="shared" si="5"/>
        <v>0</v>
      </c>
      <c r="O58" s="28">
        <f t="shared" si="5"/>
        <v>0</v>
      </c>
      <c r="P58" s="28">
        <f t="shared" si="5"/>
        <v>0</v>
      </c>
      <c r="Q58" s="28">
        <f t="shared" si="5"/>
        <v>0</v>
      </c>
      <c r="R58" s="28">
        <f t="shared" si="5"/>
        <v>0</v>
      </c>
      <c r="S58" s="28">
        <f t="shared" si="5"/>
        <v>0</v>
      </c>
      <c r="T58" s="28">
        <f t="shared" si="5"/>
        <v>0</v>
      </c>
      <c r="U58" s="28">
        <f t="shared" si="5"/>
        <v>0</v>
      </c>
      <c r="V58" s="28">
        <f t="shared" si="5"/>
        <v>0</v>
      </c>
      <c r="W58" s="28">
        <f t="shared" si="5"/>
        <v>0</v>
      </c>
      <c r="X58" s="28">
        <f t="shared" si="5"/>
        <v>0</v>
      </c>
      <c r="Y58" s="28">
        <f t="shared" si="5"/>
        <v>0</v>
      </c>
      <c r="Z58" s="28">
        <f t="shared" si="5"/>
        <v>0</v>
      </c>
      <c r="AA58" s="28">
        <f t="shared" si="5"/>
        <v>0</v>
      </c>
      <c r="AB58" s="28">
        <f t="shared" si="5"/>
        <v>0</v>
      </c>
      <c r="AC58" s="28">
        <f t="shared" si="5"/>
        <v>0</v>
      </c>
      <c r="AD58" s="28">
        <f t="shared" si="5"/>
        <v>0</v>
      </c>
      <c r="AE58" s="28">
        <f t="shared" si="5"/>
        <v>0</v>
      </c>
      <c r="AF58" s="28">
        <f t="shared" si="5"/>
        <v>0</v>
      </c>
      <c r="AG58" s="28">
        <f t="shared" si="5"/>
        <v>0</v>
      </c>
      <c r="AH58" s="28">
        <f t="shared" si="5"/>
        <v>0</v>
      </c>
      <c r="AI58" s="28">
        <f t="shared" si="5"/>
        <v>0</v>
      </c>
      <c r="AJ58" s="28">
        <f t="shared" si="5"/>
        <v>0</v>
      </c>
      <c r="AK58" s="28">
        <f t="shared" si="5"/>
        <v>0</v>
      </c>
      <c r="AL58" s="28">
        <f t="shared" si="5"/>
        <v>0</v>
      </c>
      <c r="AM58" s="28">
        <f t="shared" si="5"/>
        <v>0</v>
      </c>
      <c r="AN58" s="28">
        <f t="shared" si="5"/>
        <v>0</v>
      </c>
      <c r="AO58" s="28">
        <f t="shared" si="5"/>
        <v>0</v>
      </c>
      <c r="AP58" s="28">
        <f t="shared" si="5"/>
        <v>0</v>
      </c>
      <c r="AQ58" s="28">
        <f t="shared" si="5"/>
        <v>0</v>
      </c>
      <c r="AR58" s="28">
        <f t="shared" si="5"/>
        <v>0</v>
      </c>
      <c r="AS58" s="28">
        <f t="shared" si="5"/>
        <v>0</v>
      </c>
      <c r="AT58" s="28">
        <f t="shared" si="5"/>
        <v>0</v>
      </c>
      <c r="AU58" s="28">
        <f t="shared" si="5"/>
        <v>0</v>
      </c>
    </row>
    <row r="59" spans="2:47">
      <c r="B59" s="27" t="s">
        <v>439</v>
      </c>
      <c r="C59" s="28" t="s">
        <v>498</v>
      </c>
      <c r="D59" s="28">
        <f t="shared" si="5"/>
        <v>0</v>
      </c>
      <c r="E59" s="28">
        <f t="shared" si="5"/>
        <v>0</v>
      </c>
      <c r="F59" s="28">
        <f t="shared" si="5"/>
        <v>0</v>
      </c>
      <c r="G59" s="28">
        <f t="shared" si="5"/>
        <v>0</v>
      </c>
      <c r="H59" s="28">
        <f t="shared" si="5"/>
        <v>0</v>
      </c>
      <c r="I59" s="28">
        <f t="shared" si="5"/>
        <v>0</v>
      </c>
      <c r="J59" s="28">
        <f t="shared" si="5"/>
        <v>0</v>
      </c>
      <c r="K59" s="28">
        <f t="shared" si="5"/>
        <v>0</v>
      </c>
      <c r="L59" s="28">
        <f t="shared" si="5"/>
        <v>0</v>
      </c>
      <c r="M59" s="28">
        <f t="shared" si="5"/>
        <v>0</v>
      </c>
      <c r="N59" s="28">
        <f t="shared" si="5"/>
        <v>0</v>
      </c>
      <c r="O59" s="28">
        <f t="shared" si="5"/>
        <v>0</v>
      </c>
      <c r="P59" s="28">
        <f t="shared" si="5"/>
        <v>0</v>
      </c>
      <c r="Q59" s="28">
        <f t="shared" si="5"/>
        <v>0</v>
      </c>
      <c r="R59" s="28">
        <f t="shared" si="5"/>
        <v>0</v>
      </c>
      <c r="S59" s="28">
        <f t="shared" si="5"/>
        <v>0</v>
      </c>
      <c r="T59" s="28">
        <f t="shared" si="5"/>
        <v>0</v>
      </c>
      <c r="U59" s="28">
        <f t="shared" si="5"/>
        <v>0</v>
      </c>
      <c r="V59" s="28">
        <f t="shared" si="5"/>
        <v>0</v>
      </c>
      <c r="W59" s="28">
        <f t="shared" si="5"/>
        <v>0</v>
      </c>
      <c r="X59" s="28">
        <f t="shared" si="5"/>
        <v>0</v>
      </c>
      <c r="Y59" s="28">
        <f t="shared" si="5"/>
        <v>0</v>
      </c>
      <c r="Z59" s="28">
        <f t="shared" si="5"/>
        <v>0</v>
      </c>
      <c r="AA59" s="28">
        <f t="shared" si="5"/>
        <v>0</v>
      </c>
      <c r="AB59" s="28">
        <f t="shared" si="5"/>
        <v>0</v>
      </c>
      <c r="AC59" s="28">
        <f t="shared" si="5"/>
        <v>0</v>
      </c>
      <c r="AD59" s="28">
        <f t="shared" si="5"/>
        <v>0</v>
      </c>
      <c r="AE59" s="28">
        <f t="shared" si="5"/>
        <v>0</v>
      </c>
      <c r="AF59" s="28">
        <f t="shared" si="5"/>
        <v>0</v>
      </c>
      <c r="AG59" s="28">
        <f t="shared" si="5"/>
        <v>0</v>
      </c>
      <c r="AH59" s="28">
        <f t="shared" si="5"/>
        <v>0</v>
      </c>
      <c r="AI59" s="28">
        <f t="shared" si="5"/>
        <v>0</v>
      </c>
      <c r="AJ59" s="28">
        <f t="shared" si="5"/>
        <v>0</v>
      </c>
      <c r="AK59" s="28">
        <f t="shared" si="5"/>
        <v>0</v>
      </c>
      <c r="AL59" s="28">
        <f t="shared" si="5"/>
        <v>0</v>
      </c>
      <c r="AM59" s="28">
        <f t="shared" si="5"/>
        <v>0</v>
      </c>
      <c r="AN59" s="28">
        <f t="shared" si="5"/>
        <v>0</v>
      </c>
      <c r="AO59" s="28">
        <f t="shared" si="5"/>
        <v>0</v>
      </c>
      <c r="AP59" s="28">
        <f t="shared" si="5"/>
        <v>0</v>
      </c>
      <c r="AQ59" s="28">
        <f t="shared" si="5"/>
        <v>0</v>
      </c>
      <c r="AR59" s="28">
        <f t="shared" si="5"/>
        <v>0</v>
      </c>
      <c r="AS59" s="28">
        <f t="shared" si="5"/>
        <v>0</v>
      </c>
      <c r="AT59" s="28">
        <f t="shared" si="5"/>
        <v>0</v>
      </c>
      <c r="AU59" s="28">
        <f t="shared" si="5"/>
        <v>0</v>
      </c>
    </row>
    <row r="60" spans="2:47">
      <c r="B60" s="27" t="s">
        <v>391</v>
      </c>
      <c r="C60" s="28" t="s">
        <v>498</v>
      </c>
      <c r="D60" s="28">
        <f t="shared" si="5"/>
        <v>0</v>
      </c>
      <c r="E60" s="28">
        <f t="shared" si="5"/>
        <v>0</v>
      </c>
      <c r="F60" s="28">
        <f t="shared" si="5"/>
        <v>0</v>
      </c>
      <c r="G60" s="28">
        <f t="shared" si="5"/>
        <v>0</v>
      </c>
      <c r="H60" s="28">
        <f t="shared" si="5"/>
        <v>0</v>
      </c>
      <c r="I60" s="28">
        <f t="shared" si="5"/>
        <v>0</v>
      </c>
      <c r="J60" s="28">
        <f t="shared" si="5"/>
        <v>0</v>
      </c>
      <c r="K60" s="28">
        <f t="shared" si="5"/>
        <v>0</v>
      </c>
      <c r="L60" s="28">
        <f t="shared" si="5"/>
        <v>0</v>
      </c>
      <c r="M60" s="28">
        <f t="shared" si="5"/>
        <v>0</v>
      </c>
      <c r="N60" s="28">
        <f t="shared" si="5"/>
        <v>0</v>
      </c>
      <c r="O60" s="28">
        <f t="shared" si="5"/>
        <v>0</v>
      </c>
      <c r="P60" s="28">
        <f t="shared" si="5"/>
        <v>0</v>
      </c>
      <c r="Q60" s="28">
        <f t="shared" si="5"/>
        <v>0</v>
      </c>
      <c r="R60" s="28">
        <f t="shared" si="5"/>
        <v>0</v>
      </c>
      <c r="S60" s="28">
        <f t="shared" si="5"/>
        <v>0</v>
      </c>
      <c r="T60" s="28">
        <f t="shared" si="5"/>
        <v>0</v>
      </c>
      <c r="U60" s="28">
        <f t="shared" si="5"/>
        <v>0</v>
      </c>
      <c r="V60" s="28">
        <f t="shared" si="5"/>
        <v>0</v>
      </c>
      <c r="W60" s="28">
        <f t="shared" si="5"/>
        <v>0</v>
      </c>
      <c r="X60" s="28">
        <f t="shared" si="5"/>
        <v>0</v>
      </c>
      <c r="Y60" s="28">
        <f t="shared" si="5"/>
        <v>0</v>
      </c>
      <c r="Z60" s="28">
        <f t="shared" si="5"/>
        <v>0</v>
      </c>
      <c r="AA60" s="28">
        <f t="shared" si="5"/>
        <v>0</v>
      </c>
      <c r="AB60" s="28">
        <f t="shared" si="5"/>
        <v>0</v>
      </c>
      <c r="AC60" s="28">
        <f t="shared" si="5"/>
        <v>0</v>
      </c>
      <c r="AD60" s="28">
        <f t="shared" si="5"/>
        <v>0</v>
      </c>
      <c r="AE60" s="28">
        <f t="shared" si="5"/>
        <v>0</v>
      </c>
      <c r="AF60" s="28">
        <f t="shared" si="5"/>
        <v>0</v>
      </c>
      <c r="AG60" s="28">
        <f t="shared" si="5"/>
        <v>0</v>
      </c>
      <c r="AH60" s="28">
        <f t="shared" si="5"/>
        <v>0</v>
      </c>
      <c r="AI60" s="28">
        <f t="shared" si="5"/>
        <v>0</v>
      </c>
      <c r="AJ60" s="28">
        <f t="shared" si="5"/>
        <v>0</v>
      </c>
      <c r="AK60" s="28">
        <f t="shared" si="5"/>
        <v>0</v>
      </c>
      <c r="AL60" s="28">
        <f t="shared" si="5"/>
        <v>0</v>
      </c>
      <c r="AM60" s="28">
        <f t="shared" ref="AM60:AU60" si="6">+AM14-AM37</f>
        <v>0</v>
      </c>
      <c r="AN60" s="28">
        <f t="shared" si="6"/>
        <v>0</v>
      </c>
      <c r="AO60" s="28">
        <f t="shared" si="6"/>
        <v>0</v>
      </c>
      <c r="AP60" s="28">
        <f t="shared" si="6"/>
        <v>0</v>
      </c>
      <c r="AQ60" s="28">
        <f t="shared" si="6"/>
        <v>0</v>
      </c>
      <c r="AR60" s="28">
        <f t="shared" si="6"/>
        <v>0</v>
      </c>
      <c r="AS60" s="28">
        <f t="shared" si="6"/>
        <v>0</v>
      </c>
      <c r="AT60" s="28">
        <f t="shared" si="6"/>
        <v>0</v>
      </c>
      <c r="AU60" s="28">
        <f t="shared" si="6"/>
        <v>0</v>
      </c>
    </row>
    <row r="61" spans="2:47">
      <c r="B61" s="27" t="s">
        <v>440</v>
      </c>
      <c r="C61" s="28" t="s">
        <v>498</v>
      </c>
      <c r="D61" s="28">
        <f t="shared" ref="D61:AU66" si="7">+D15-D38</f>
        <v>0</v>
      </c>
      <c r="E61" s="28">
        <f t="shared" si="7"/>
        <v>0</v>
      </c>
      <c r="F61" s="28">
        <f t="shared" si="7"/>
        <v>0</v>
      </c>
      <c r="G61" s="28">
        <f t="shared" si="7"/>
        <v>0</v>
      </c>
      <c r="H61" s="28">
        <f t="shared" si="7"/>
        <v>0</v>
      </c>
      <c r="I61" s="28">
        <f t="shared" si="7"/>
        <v>0</v>
      </c>
      <c r="J61" s="28">
        <f t="shared" si="7"/>
        <v>0</v>
      </c>
      <c r="K61" s="28">
        <f t="shared" si="7"/>
        <v>0</v>
      </c>
      <c r="L61" s="28">
        <f t="shared" si="7"/>
        <v>0</v>
      </c>
      <c r="M61" s="28">
        <f t="shared" si="7"/>
        <v>0</v>
      </c>
      <c r="N61" s="28">
        <f t="shared" si="7"/>
        <v>0</v>
      </c>
      <c r="O61" s="28">
        <f t="shared" si="7"/>
        <v>0</v>
      </c>
      <c r="P61" s="28">
        <f t="shared" si="7"/>
        <v>0</v>
      </c>
      <c r="Q61" s="28">
        <f t="shared" si="7"/>
        <v>0</v>
      </c>
      <c r="R61" s="28">
        <f t="shared" si="7"/>
        <v>0</v>
      </c>
      <c r="S61" s="28">
        <f t="shared" si="7"/>
        <v>0</v>
      </c>
      <c r="T61" s="28">
        <f t="shared" si="7"/>
        <v>0</v>
      </c>
      <c r="U61" s="28">
        <f t="shared" si="7"/>
        <v>0</v>
      </c>
      <c r="V61" s="28">
        <f t="shared" si="7"/>
        <v>0</v>
      </c>
      <c r="W61" s="28">
        <f t="shared" si="7"/>
        <v>0.29999999999995453</v>
      </c>
      <c r="X61" s="28">
        <f t="shared" si="7"/>
        <v>-0.29999999999995453</v>
      </c>
      <c r="Y61" s="28">
        <f t="shared" si="7"/>
        <v>-0.40000000000009095</v>
      </c>
      <c r="Z61" s="28">
        <f t="shared" si="7"/>
        <v>-0.29999999999995453</v>
      </c>
      <c r="AA61" s="28">
        <f t="shared" si="7"/>
        <v>0</v>
      </c>
      <c r="AB61" s="28">
        <f t="shared" si="7"/>
        <v>-0.20000000000004547</v>
      </c>
      <c r="AC61" s="28">
        <f t="shared" si="7"/>
        <v>-0.40000000000009095</v>
      </c>
      <c r="AD61" s="28">
        <f t="shared" si="7"/>
        <v>-0.20000000000004547</v>
      </c>
      <c r="AE61" s="28">
        <f t="shared" si="7"/>
        <v>0.20000000000004547</v>
      </c>
      <c r="AF61" s="28">
        <f t="shared" si="7"/>
        <v>0.40000000000009095</v>
      </c>
      <c r="AG61" s="28">
        <f t="shared" si="7"/>
        <v>0.20000000000004547</v>
      </c>
      <c r="AH61" s="28">
        <f t="shared" si="7"/>
        <v>0</v>
      </c>
      <c r="AI61" s="28">
        <f t="shared" si="7"/>
        <v>0.20000000000004547</v>
      </c>
      <c r="AJ61" s="28">
        <f t="shared" si="7"/>
        <v>0.40000000000009095</v>
      </c>
      <c r="AK61" s="28">
        <f t="shared" si="7"/>
        <v>0.29999999999995453</v>
      </c>
      <c r="AL61" s="28">
        <f t="shared" si="7"/>
        <v>0.20000000000004547</v>
      </c>
      <c r="AM61" s="28">
        <f t="shared" si="7"/>
        <v>-0.20000000000004547</v>
      </c>
      <c r="AN61" s="28">
        <f t="shared" si="7"/>
        <v>0.20000000000004547</v>
      </c>
      <c r="AO61" s="28">
        <f t="shared" si="7"/>
        <v>9.9999999999909051E-2</v>
      </c>
      <c r="AP61" s="28">
        <f t="shared" si="7"/>
        <v>0.20000000000004547</v>
      </c>
      <c r="AQ61" s="28">
        <f t="shared" si="7"/>
        <v>-9.9999999999909051E-2</v>
      </c>
      <c r="AR61" s="28">
        <f t="shared" si="7"/>
        <v>-9.9999999999909051E-2</v>
      </c>
      <c r="AS61" s="28">
        <f t="shared" si="7"/>
        <v>-0.20000000000004547</v>
      </c>
      <c r="AT61" s="28">
        <f t="shared" si="7"/>
        <v>-0.20000000000004547</v>
      </c>
      <c r="AU61" s="28">
        <f t="shared" si="7"/>
        <v>0.20000000000004547</v>
      </c>
    </row>
    <row r="62" spans="2:47">
      <c r="B62" s="27" t="s">
        <v>398</v>
      </c>
      <c r="C62" s="28" t="s">
        <v>498</v>
      </c>
      <c r="D62" s="28">
        <f t="shared" si="7"/>
        <v>0</v>
      </c>
      <c r="E62" s="28">
        <f t="shared" si="7"/>
        <v>0</v>
      </c>
      <c r="F62" s="28">
        <f t="shared" si="7"/>
        <v>0</v>
      </c>
      <c r="G62" s="28">
        <f t="shared" si="7"/>
        <v>0</v>
      </c>
      <c r="H62" s="28">
        <f t="shared" si="7"/>
        <v>0</v>
      </c>
      <c r="I62" s="28">
        <f t="shared" si="7"/>
        <v>0</v>
      </c>
      <c r="J62" s="28">
        <f t="shared" si="7"/>
        <v>0</v>
      </c>
      <c r="K62" s="28">
        <f t="shared" si="7"/>
        <v>0</v>
      </c>
      <c r="L62" s="28">
        <f t="shared" si="7"/>
        <v>0</v>
      </c>
      <c r="M62" s="28">
        <f t="shared" si="7"/>
        <v>0</v>
      </c>
      <c r="N62" s="28">
        <f>+N16-N39</f>
        <v>0</v>
      </c>
      <c r="O62" s="28">
        <f t="shared" si="7"/>
        <v>0</v>
      </c>
      <c r="P62" s="28">
        <f t="shared" si="7"/>
        <v>0</v>
      </c>
      <c r="Q62" s="28">
        <f t="shared" si="7"/>
        <v>0</v>
      </c>
      <c r="R62" s="28">
        <f t="shared" si="7"/>
        <v>0</v>
      </c>
      <c r="S62" s="28">
        <f t="shared" si="7"/>
        <v>0</v>
      </c>
      <c r="T62" s="28">
        <f t="shared" si="7"/>
        <v>0</v>
      </c>
      <c r="U62" s="28">
        <f t="shared" si="7"/>
        <v>0</v>
      </c>
      <c r="V62" s="28">
        <f t="shared" si="7"/>
        <v>0</v>
      </c>
      <c r="W62" s="28">
        <f t="shared" si="7"/>
        <v>-9.9999999999909051E-2</v>
      </c>
      <c r="X62" s="28">
        <f t="shared" si="7"/>
        <v>-0.20000000000004547</v>
      </c>
      <c r="Y62" s="28">
        <f t="shared" si="7"/>
        <v>0.29999999999995453</v>
      </c>
      <c r="Z62" s="28">
        <f t="shared" si="7"/>
        <v>0.40000000000009095</v>
      </c>
      <c r="AA62" s="28">
        <f t="shared" si="7"/>
        <v>-0.20000000000004547</v>
      </c>
      <c r="AB62" s="28">
        <f t="shared" si="7"/>
        <v>0.40000000000009095</v>
      </c>
      <c r="AC62" s="28">
        <f t="shared" si="7"/>
        <v>0.29999999999995453</v>
      </c>
      <c r="AD62" s="28">
        <f t="shared" si="7"/>
        <v>-0.20000000000004547</v>
      </c>
      <c r="AE62" s="28">
        <f t="shared" si="7"/>
        <v>0.5</v>
      </c>
      <c r="AF62" s="28">
        <f t="shared" si="7"/>
        <v>-9.9999999999909051E-2</v>
      </c>
      <c r="AG62" s="28">
        <f t="shared" si="7"/>
        <v>9.9999999999909051E-2</v>
      </c>
      <c r="AH62" s="28">
        <f t="shared" si="7"/>
        <v>0.40000000000009095</v>
      </c>
      <c r="AI62" s="28">
        <f t="shared" si="7"/>
        <v>0.20000000000004547</v>
      </c>
      <c r="AJ62" s="28">
        <f t="shared" si="7"/>
        <v>-0.40000000000009095</v>
      </c>
      <c r="AK62" s="28">
        <f t="shared" si="7"/>
        <v>-9.9999999999909051E-2</v>
      </c>
      <c r="AL62" s="28">
        <f t="shared" si="7"/>
        <v>0.40000000000009095</v>
      </c>
      <c r="AM62" s="28">
        <f t="shared" si="7"/>
        <v>-0.20000000000004547</v>
      </c>
      <c r="AN62" s="28">
        <f t="shared" si="7"/>
        <v>-0.20000000000004547</v>
      </c>
      <c r="AO62" s="28">
        <f t="shared" si="7"/>
        <v>9.9999999999909051E-2</v>
      </c>
      <c r="AP62" s="28">
        <f t="shared" si="7"/>
        <v>0.29999999999995453</v>
      </c>
      <c r="AQ62" s="28">
        <f t="shared" si="7"/>
        <v>0</v>
      </c>
      <c r="AR62" s="28">
        <f t="shared" si="7"/>
        <v>-9.9999999999909051E-2</v>
      </c>
      <c r="AS62" s="28">
        <f t="shared" si="7"/>
        <v>-0.20000000000004547</v>
      </c>
      <c r="AT62" s="28">
        <f t="shared" si="7"/>
        <v>0</v>
      </c>
      <c r="AU62" s="28">
        <f t="shared" si="7"/>
        <v>0</v>
      </c>
    </row>
    <row r="63" spans="2:47">
      <c r="B63" s="27" t="s">
        <v>442</v>
      </c>
      <c r="C63" s="28" t="s">
        <v>498</v>
      </c>
      <c r="D63" s="28">
        <f t="shared" si="7"/>
        <v>0</v>
      </c>
      <c r="E63" s="28">
        <f t="shared" si="7"/>
        <v>0</v>
      </c>
      <c r="F63" s="28">
        <f t="shared" si="7"/>
        <v>0</v>
      </c>
      <c r="G63" s="28">
        <f t="shared" si="7"/>
        <v>0</v>
      </c>
      <c r="H63" s="28">
        <f t="shared" si="7"/>
        <v>0</v>
      </c>
      <c r="I63" s="28">
        <f t="shared" si="7"/>
        <v>0</v>
      </c>
      <c r="J63" s="28">
        <f t="shared" si="7"/>
        <v>0</v>
      </c>
      <c r="K63" s="28">
        <f t="shared" si="7"/>
        <v>0</v>
      </c>
      <c r="L63" s="28">
        <f t="shared" si="7"/>
        <v>0</v>
      </c>
      <c r="M63" s="28">
        <f t="shared" si="7"/>
        <v>0</v>
      </c>
      <c r="N63" s="28">
        <f t="shared" si="7"/>
        <v>0</v>
      </c>
      <c r="O63" s="28">
        <f t="shared" si="7"/>
        <v>0</v>
      </c>
      <c r="P63" s="28">
        <f t="shared" si="7"/>
        <v>0</v>
      </c>
      <c r="Q63" s="28">
        <f t="shared" si="7"/>
        <v>0</v>
      </c>
      <c r="R63" s="28">
        <f t="shared" si="7"/>
        <v>0</v>
      </c>
      <c r="S63" s="28">
        <f t="shared" si="7"/>
        <v>0</v>
      </c>
      <c r="T63" s="28">
        <f t="shared" si="7"/>
        <v>0</v>
      </c>
      <c r="U63" s="28">
        <f t="shared" si="7"/>
        <v>0</v>
      </c>
      <c r="V63" s="28">
        <f t="shared" si="7"/>
        <v>0</v>
      </c>
      <c r="W63" s="28">
        <f t="shared" si="7"/>
        <v>0</v>
      </c>
      <c r="X63" s="28">
        <f t="shared" si="7"/>
        <v>0</v>
      </c>
      <c r="Y63" s="28">
        <f t="shared" si="7"/>
        <v>0</v>
      </c>
      <c r="Z63" s="28">
        <f t="shared" si="7"/>
        <v>0</v>
      </c>
      <c r="AA63" s="28">
        <f t="shared" si="7"/>
        <v>0</v>
      </c>
      <c r="AB63" s="28">
        <f t="shared" si="7"/>
        <v>0</v>
      </c>
      <c r="AC63" s="28">
        <f t="shared" si="7"/>
        <v>0</v>
      </c>
      <c r="AD63" s="28">
        <f t="shared" si="7"/>
        <v>0</v>
      </c>
      <c r="AE63" s="28">
        <f t="shared" si="7"/>
        <v>0</v>
      </c>
      <c r="AF63" s="28">
        <f t="shared" si="7"/>
        <v>0</v>
      </c>
      <c r="AG63" s="28">
        <f t="shared" si="7"/>
        <v>0</v>
      </c>
      <c r="AH63" s="28">
        <f t="shared" si="7"/>
        <v>0</v>
      </c>
      <c r="AI63" s="28">
        <f t="shared" si="7"/>
        <v>0</v>
      </c>
      <c r="AJ63" s="28">
        <f t="shared" si="7"/>
        <v>0</v>
      </c>
      <c r="AK63" s="28">
        <f t="shared" si="7"/>
        <v>0</v>
      </c>
      <c r="AL63" s="28">
        <f t="shared" si="7"/>
        <v>0</v>
      </c>
      <c r="AM63" s="28">
        <f t="shared" si="7"/>
        <v>0</v>
      </c>
      <c r="AN63" s="28">
        <f t="shared" si="7"/>
        <v>0</v>
      </c>
      <c r="AO63" s="28">
        <f t="shared" si="7"/>
        <v>0</v>
      </c>
      <c r="AP63" s="28">
        <f t="shared" si="7"/>
        <v>0</v>
      </c>
      <c r="AQ63" s="28">
        <f t="shared" si="7"/>
        <v>0</v>
      </c>
      <c r="AR63" s="28">
        <f t="shared" si="7"/>
        <v>0</v>
      </c>
      <c r="AS63" s="28">
        <f t="shared" si="7"/>
        <v>0</v>
      </c>
      <c r="AT63" s="28">
        <f t="shared" si="7"/>
        <v>0</v>
      </c>
      <c r="AU63" s="28">
        <f t="shared" si="7"/>
        <v>0</v>
      </c>
    </row>
    <row r="64" spans="2:47">
      <c r="B64" s="27" t="s">
        <v>443</v>
      </c>
      <c r="C64" s="28" t="s">
        <v>498</v>
      </c>
      <c r="D64" s="28">
        <f t="shared" si="7"/>
        <v>0</v>
      </c>
      <c r="E64" s="28">
        <f t="shared" si="7"/>
        <v>0</v>
      </c>
      <c r="F64" s="28">
        <f t="shared" si="7"/>
        <v>0</v>
      </c>
      <c r="G64" s="28">
        <f t="shared" si="7"/>
        <v>0</v>
      </c>
      <c r="H64" s="28">
        <f t="shared" si="7"/>
        <v>0</v>
      </c>
      <c r="I64" s="28">
        <f t="shared" si="7"/>
        <v>0</v>
      </c>
      <c r="J64" s="28">
        <f t="shared" si="7"/>
        <v>0</v>
      </c>
      <c r="K64" s="28">
        <f t="shared" si="7"/>
        <v>0</v>
      </c>
      <c r="L64" s="28">
        <f t="shared" si="7"/>
        <v>0</v>
      </c>
      <c r="M64" s="28">
        <f t="shared" si="7"/>
        <v>0</v>
      </c>
      <c r="N64" s="28">
        <f t="shared" si="7"/>
        <v>0</v>
      </c>
      <c r="O64" s="28">
        <f t="shared" si="7"/>
        <v>0</v>
      </c>
      <c r="P64" s="28">
        <f t="shared" si="7"/>
        <v>0</v>
      </c>
      <c r="Q64" s="28">
        <f t="shared" si="7"/>
        <v>0</v>
      </c>
      <c r="R64" s="28">
        <f t="shared" si="7"/>
        <v>0</v>
      </c>
      <c r="S64" s="28">
        <f t="shared" si="7"/>
        <v>0</v>
      </c>
      <c r="T64" s="28">
        <f t="shared" si="7"/>
        <v>0</v>
      </c>
      <c r="U64" s="28">
        <f t="shared" si="7"/>
        <v>0</v>
      </c>
      <c r="V64" s="28">
        <f t="shared" si="7"/>
        <v>0</v>
      </c>
      <c r="W64" s="28">
        <f t="shared" si="7"/>
        <v>0</v>
      </c>
      <c r="X64" s="28">
        <f t="shared" si="7"/>
        <v>0</v>
      </c>
      <c r="Y64" s="28">
        <f t="shared" si="7"/>
        <v>0</v>
      </c>
      <c r="Z64" s="28">
        <f t="shared" si="7"/>
        <v>0</v>
      </c>
      <c r="AA64" s="28">
        <f t="shared" si="7"/>
        <v>0</v>
      </c>
      <c r="AB64" s="28">
        <f t="shared" si="7"/>
        <v>0</v>
      </c>
      <c r="AC64" s="28">
        <f t="shared" si="7"/>
        <v>0</v>
      </c>
      <c r="AD64" s="28">
        <f t="shared" si="7"/>
        <v>0</v>
      </c>
      <c r="AE64" s="28">
        <f t="shared" si="7"/>
        <v>0</v>
      </c>
      <c r="AF64" s="28">
        <f t="shared" si="7"/>
        <v>0</v>
      </c>
      <c r="AG64" s="28">
        <f t="shared" si="7"/>
        <v>0</v>
      </c>
      <c r="AH64" s="28">
        <f t="shared" si="7"/>
        <v>0</v>
      </c>
      <c r="AI64" s="28">
        <f t="shared" si="7"/>
        <v>0</v>
      </c>
      <c r="AJ64" s="28">
        <f t="shared" si="7"/>
        <v>0</v>
      </c>
      <c r="AK64" s="28">
        <f t="shared" si="7"/>
        <v>0</v>
      </c>
      <c r="AL64" s="28">
        <f t="shared" si="7"/>
        <v>0</v>
      </c>
      <c r="AM64" s="28">
        <f t="shared" si="7"/>
        <v>0</v>
      </c>
      <c r="AN64" s="28">
        <f t="shared" si="7"/>
        <v>0</v>
      </c>
      <c r="AO64" s="28">
        <f t="shared" si="7"/>
        <v>0</v>
      </c>
      <c r="AP64" s="28">
        <f t="shared" si="7"/>
        <v>0</v>
      </c>
      <c r="AQ64" s="28">
        <f t="shared" si="7"/>
        <v>0</v>
      </c>
      <c r="AR64" s="28">
        <f t="shared" si="7"/>
        <v>0</v>
      </c>
      <c r="AS64" s="28">
        <f t="shared" si="7"/>
        <v>0</v>
      </c>
      <c r="AT64" s="28">
        <f t="shared" si="7"/>
        <v>0</v>
      </c>
      <c r="AU64" s="28">
        <f t="shared" si="7"/>
        <v>0</v>
      </c>
    </row>
    <row r="65" spans="2:47">
      <c r="B65" s="27" t="s">
        <v>444</v>
      </c>
      <c r="C65" s="28" t="s">
        <v>498</v>
      </c>
      <c r="D65" s="28">
        <f t="shared" si="7"/>
        <v>0</v>
      </c>
      <c r="E65" s="28">
        <f t="shared" si="7"/>
        <v>0</v>
      </c>
      <c r="F65" s="28">
        <f t="shared" si="7"/>
        <v>0</v>
      </c>
      <c r="G65" s="28">
        <f t="shared" si="7"/>
        <v>0</v>
      </c>
      <c r="H65" s="28">
        <f t="shared" si="7"/>
        <v>0</v>
      </c>
      <c r="I65" s="28">
        <f t="shared" si="7"/>
        <v>0</v>
      </c>
      <c r="J65" s="28">
        <f t="shared" si="7"/>
        <v>0</v>
      </c>
      <c r="K65" s="28">
        <f t="shared" si="7"/>
        <v>0</v>
      </c>
      <c r="L65" s="28">
        <f t="shared" si="7"/>
        <v>0</v>
      </c>
      <c r="M65" s="28">
        <f t="shared" si="7"/>
        <v>0</v>
      </c>
      <c r="N65" s="28">
        <f t="shared" si="7"/>
        <v>0</v>
      </c>
      <c r="O65" s="28">
        <f t="shared" si="7"/>
        <v>0</v>
      </c>
      <c r="P65" s="28">
        <f t="shared" si="7"/>
        <v>0</v>
      </c>
      <c r="Q65" s="28">
        <f t="shared" si="7"/>
        <v>0</v>
      </c>
      <c r="R65" s="28">
        <f t="shared" si="7"/>
        <v>0</v>
      </c>
      <c r="S65" s="28">
        <f t="shared" si="7"/>
        <v>0</v>
      </c>
      <c r="T65" s="28">
        <f t="shared" si="7"/>
        <v>0</v>
      </c>
      <c r="U65" s="28">
        <f t="shared" si="7"/>
        <v>0</v>
      </c>
      <c r="V65" s="28">
        <f t="shared" si="7"/>
        <v>0</v>
      </c>
      <c r="W65" s="28">
        <f t="shared" si="7"/>
        <v>0</v>
      </c>
      <c r="X65" s="28">
        <f t="shared" si="7"/>
        <v>0</v>
      </c>
      <c r="Y65" s="28">
        <f t="shared" si="7"/>
        <v>0</v>
      </c>
      <c r="Z65" s="28">
        <f t="shared" si="7"/>
        <v>0</v>
      </c>
      <c r="AA65" s="28">
        <f t="shared" si="7"/>
        <v>0</v>
      </c>
      <c r="AB65" s="28">
        <f t="shared" si="7"/>
        <v>0</v>
      </c>
      <c r="AC65" s="28">
        <f t="shared" si="7"/>
        <v>0</v>
      </c>
      <c r="AD65" s="28">
        <f t="shared" si="7"/>
        <v>0</v>
      </c>
      <c r="AE65" s="28">
        <f t="shared" si="7"/>
        <v>0</v>
      </c>
      <c r="AF65" s="28">
        <f t="shared" si="7"/>
        <v>0</v>
      </c>
      <c r="AG65" s="28">
        <f t="shared" si="7"/>
        <v>0</v>
      </c>
      <c r="AH65" s="28">
        <f t="shared" si="7"/>
        <v>0</v>
      </c>
      <c r="AI65" s="28">
        <f t="shared" si="7"/>
        <v>0</v>
      </c>
      <c r="AJ65" s="28">
        <f t="shared" si="7"/>
        <v>0</v>
      </c>
      <c r="AK65" s="28">
        <f t="shared" si="7"/>
        <v>0</v>
      </c>
      <c r="AL65" s="28">
        <f t="shared" si="7"/>
        <v>0</v>
      </c>
      <c r="AM65" s="28">
        <f t="shared" si="7"/>
        <v>0</v>
      </c>
      <c r="AN65" s="28">
        <f t="shared" si="7"/>
        <v>0</v>
      </c>
      <c r="AO65" s="28">
        <f t="shared" si="7"/>
        <v>0</v>
      </c>
      <c r="AP65" s="28">
        <f t="shared" si="7"/>
        <v>0</v>
      </c>
      <c r="AQ65" s="28">
        <f t="shared" si="7"/>
        <v>0</v>
      </c>
      <c r="AR65" s="28">
        <f t="shared" si="7"/>
        <v>0</v>
      </c>
      <c r="AS65" s="28">
        <f t="shared" si="7"/>
        <v>0</v>
      </c>
      <c r="AT65" s="28">
        <f t="shared" si="7"/>
        <v>0</v>
      </c>
      <c r="AU65" s="28">
        <f t="shared" si="7"/>
        <v>0</v>
      </c>
    </row>
    <row r="66" spans="2:47">
      <c r="B66" s="27" t="s">
        <v>445</v>
      </c>
      <c r="C66" s="28" t="s">
        <v>498</v>
      </c>
      <c r="D66" s="28">
        <f t="shared" si="7"/>
        <v>0</v>
      </c>
      <c r="E66" s="28">
        <f t="shared" si="7"/>
        <v>0</v>
      </c>
      <c r="F66" s="28">
        <f t="shared" si="7"/>
        <v>0</v>
      </c>
      <c r="G66" s="28">
        <f t="shared" si="7"/>
        <v>0</v>
      </c>
      <c r="H66" s="28">
        <f t="shared" si="7"/>
        <v>0</v>
      </c>
      <c r="I66" s="28">
        <f t="shared" si="7"/>
        <v>0</v>
      </c>
      <c r="J66" s="28">
        <f t="shared" si="7"/>
        <v>0</v>
      </c>
      <c r="K66" s="28">
        <f t="shared" si="7"/>
        <v>0</v>
      </c>
      <c r="L66" s="28">
        <f t="shared" si="7"/>
        <v>0</v>
      </c>
      <c r="M66" s="28">
        <f t="shared" si="7"/>
        <v>0</v>
      </c>
      <c r="N66" s="28">
        <f t="shared" si="7"/>
        <v>0</v>
      </c>
      <c r="O66" s="28">
        <f t="shared" si="7"/>
        <v>0</v>
      </c>
      <c r="P66" s="28">
        <f t="shared" si="7"/>
        <v>0</v>
      </c>
      <c r="Q66" s="28">
        <f t="shared" si="7"/>
        <v>0</v>
      </c>
      <c r="R66" s="28">
        <f t="shared" si="7"/>
        <v>0</v>
      </c>
      <c r="S66" s="28">
        <f t="shared" si="7"/>
        <v>0</v>
      </c>
      <c r="T66" s="28">
        <f t="shared" si="7"/>
        <v>0</v>
      </c>
      <c r="U66" s="28">
        <f t="shared" si="7"/>
        <v>0</v>
      </c>
      <c r="V66" s="28">
        <f t="shared" si="7"/>
        <v>0</v>
      </c>
      <c r="W66" s="28">
        <f t="shared" si="7"/>
        <v>0</v>
      </c>
      <c r="X66" s="28">
        <f t="shared" si="7"/>
        <v>0</v>
      </c>
      <c r="Y66" s="28">
        <f t="shared" si="7"/>
        <v>0</v>
      </c>
      <c r="Z66" s="28">
        <f t="shared" si="7"/>
        <v>0</v>
      </c>
      <c r="AA66" s="28">
        <f t="shared" si="7"/>
        <v>0</v>
      </c>
      <c r="AB66" s="28">
        <f t="shared" si="7"/>
        <v>0</v>
      </c>
      <c r="AC66" s="28">
        <f t="shared" si="7"/>
        <v>0</v>
      </c>
      <c r="AD66" s="28">
        <f t="shared" si="7"/>
        <v>0</v>
      </c>
      <c r="AE66" s="28">
        <f t="shared" si="7"/>
        <v>0</v>
      </c>
      <c r="AF66" s="28">
        <f t="shared" si="7"/>
        <v>0</v>
      </c>
      <c r="AG66" s="28">
        <f t="shared" si="7"/>
        <v>0</v>
      </c>
      <c r="AH66" s="28">
        <f t="shared" si="7"/>
        <v>0</v>
      </c>
      <c r="AI66" s="28">
        <f t="shared" si="7"/>
        <v>0</v>
      </c>
      <c r="AJ66" s="28">
        <f t="shared" si="7"/>
        <v>0</v>
      </c>
      <c r="AK66" s="28">
        <f t="shared" si="7"/>
        <v>0</v>
      </c>
      <c r="AL66" s="28">
        <f t="shared" si="7"/>
        <v>0</v>
      </c>
      <c r="AM66" s="28">
        <f t="shared" si="7"/>
        <v>0</v>
      </c>
      <c r="AN66" s="28">
        <f t="shared" ref="AN66:AU66" si="8">+AN20-AN43</f>
        <v>0</v>
      </c>
      <c r="AO66" s="28">
        <f t="shared" si="8"/>
        <v>0</v>
      </c>
      <c r="AP66" s="28">
        <f t="shared" si="8"/>
        <v>0</v>
      </c>
      <c r="AQ66" s="28">
        <f t="shared" si="8"/>
        <v>0</v>
      </c>
      <c r="AR66" s="28">
        <f t="shared" si="8"/>
        <v>0</v>
      </c>
      <c r="AS66" s="28">
        <f t="shared" si="8"/>
        <v>0</v>
      </c>
      <c r="AT66" s="28">
        <f t="shared" si="8"/>
        <v>0</v>
      </c>
      <c r="AU66" s="28">
        <f t="shared" si="8"/>
        <v>0</v>
      </c>
    </row>
    <row r="67" spans="2:47">
      <c r="B67" s="27" t="s">
        <v>446</v>
      </c>
      <c r="C67" s="28" t="s">
        <v>498</v>
      </c>
      <c r="D67" s="28">
        <f t="shared" ref="D67:AU67" si="9">+D21-D44</f>
        <v>0</v>
      </c>
      <c r="E67" s="28">
        <f t="shared" si="9"/>
        <v>0</v>
      </c>
      <c r="F67" s="28">
        <f t="shared" si="9"/>
        <v>0</v>
      </c>
      <c r="G67" s="28">
        <f t="shared" si="9"/>
        <v>0</v>
      </c>
      <c r="H67" s="28">
        <f t="shared" si="9"/>
        <v>0</v>
      </c>
      <c r="I67" s="28">
        <f t="shared" si="9"/>
        <v>0</v>
      </c>
      <c r="J67" s="28">
        <f t="shared" si="9"/>
        <v>0</v>
      </c>
      <c r="K67" s="28">
        <f t="shared" si="9"/>
        <v>0</v>
      </c>
      <c r="L67" s="28">
        <f t="shared" si="9"/>
        <v>0</v>
      </c>
      <c r="M67" s="28">
        <f t="shared" si="9"/>
        <v>0</v>
      </c>
      <c r="N67" s="28">
        <f t="shared" si="9"/>
        <v>0</v>
      </c>
      <c r="O67" s="28">
        <f t="shared" si="9"/>
        <v>0</v>
      </c>
      <c r="P67" s="28">
        <f t="shared" si="9"/>
        <v>0</v>
      </c>
      <c r="Q67" s="28">
        <f t="shared" si="9"/>
        <v>0</v>
      </c>
      <c r="R67" s="28">
        <f t="shared" si="9"/>
        <v>0</v>
      </c>
      <c r="S67" s="28">
        <f t="shared" si="9"/>
        <v>0</v>
      </c>
      <c r="T67" s="28">
        <f t="shared" si="9"/>
        <v>0</v>
      </c>
      <c r="U67" s="28">
        <f t="shared" si="9"/>
        <v>0</v>
      </c>
      <c r="V67" s="28">
        <f t="shared" si="9"/>
        <v>0</v>
      </c>
      <c r="W67" s="28">
        <f t="shared" si="9"/>
        <v>0</v>
      </c>
      <c r="X67" s="28">
        <f t="shared" si="9"/>
        <v>0</v>
      </c>
      <c r="Y67" s="28">
        <f t="shared" si="9"/>
        <v>0</v>
      </c>
      <c r="Z67" s="28">
        <f t="shared" si="9"/>
        <v>0</v>
      </c>
      <c r="AA67" s="28">
        <f t="shared" si="9"/>
        <v>0</v>
      </c>
      <c r="AB67" s="28">
        <f t="shared" si="9"/>
        <v>0</v>
      </c>
      <c r="AC67" s="28">
        <f t="shared" si="9"/>
        <v>0</v>
      </c>
      <c r="AD67" s="28">
        <f t="shared" si="9"/>
        <v>0</v>
      </c>
      <c r="AE67" s="28">
        <f t="shared" si="9"/>
        <v>0</v>
      </c>
      <c r="AF67" s="28">
        <f t="shared" si="9"/>
        <v>0</v>
      </c>
      <c r="AG67" s="28">
        <f t="shared" si="9"/>
        <v>0</v>
      </c>
      <c r="AH67" s="28">
        <f t="shared" si="9"/>
        <v>0</v>
      </c>
      <c r="AI67" s="28">
        <f t="shared" si="9"/>
        <v>0</v>
      </c>
      <c r="AJ67" s="28">
        <f t="shared" si="9"/>
        <v>0</v>
      </c>
      <c r="AK67" s="28">
        <f t="shared" si="9"/>
        <v>0</v>
      </c>
      <c r="AL67" s="28">
        <f t="shared" si="9"/>
        <v>0</v>
      </c>
      <c r="AM67" s="28">
        <f t="shared" si="9"/>
        <v>0</v>
      </c>
      <c r="AN67" s="28">
        <f t="shared" si="9"/>
        <v>0</v>
      </c>
      <c r="AO67" s="28">
        <f t="shared" si="9"/>
        <v>0</v>
      </c>
      <c r="AP67" s="28">
        <f t="shared" si="9"/>
        <v>0</v>
      </c>
      <c r="AQ67" s="28">
        <f t="shared" si="9"/>
        <v>0</v>
      </c>
      <c r="AR67" s="28">
        <f t="shared" si="9"/>
        <v>0</v>
      </c>
      <c r="AS67" s="28">
        <f t="shared" si="9"/>
        <v>0</v>
      </c>
      <c r="AT67" s="28">
        <f t="shared" si="9"/>
        <v>0</v>
      </c>
      <c r="AU67" s="28">
        <f t="shared" si="9"/>
        <v>0</v>
      </c>
    </row>
    <row r="68" spans="2:47" s="48" customFormat="1">
      <c r="B68" s="27" t="s">
        <v>501</v>
      </c>
      <c r="C68" s="30" t="s">
        <v>498</v>
      </c>
      <c r="D68" s="30">
        <f>SUM(D48:D67)</f>
        <v>0</v>
      </c>
      <c r="E68" s="30">
        <f t="shared" ref="E68:AU68" si="10">SUM(E48:E67)</f>
        <v>0</v>
      </c>
      <c r="F68" s="30">
        <f t="shared" si="10"/>
        <v>0</v>
      </c>
      <c r="G68" s="30">
        <f t="shared" si="10"/>
        <v>0</v>
      </c>
      <c r="H68" s="30">
        <f t="shared" si="10"/>
        <v>0</v>
      </c>
      <c r="I68" s="30">
        <f t="shared" si="10"/>
        <v>0</v>
      </c>
      <c r="J68" s="30">
        <f t="shared" si="10"/>
        <v>0</v>
      </c>
      <c r="K68" s="30">
        <f t="shared" si="10"/>
        <v>0</v>
      </c>
      <c r="L68" s="30">
        <f t="shared" si="10"/>
        <v>2</v>
      </c>
      <c r="M68" s="30">
        <f t="shared" si="10"/>
        <v>6</v>
      </c>
      <c r="N68" s="30">
        <f t="shared" si="10"/>
        <v>14</v>
      </c>
      <c r="O68" s="30">
        <f t="shared" si="10"/>
        <v>37</v>
      </c>
      <c r="P68" s="30">
        <f t="shared" si="10"/>
        <v>83</v>
      </c>
      <c r="Q68" s="30">
        <f t="shared" si="10"/>
        <v>159</v>
      </c>
      <c r="R68" s="30">
        <f t="shared" si="10"/>
        <v>87</v>
      </c>
      <c r="S68" s="30">
        <f t="shared" si="10"/>
        <v>93</v>
      </c>
      <c r="T68" s="30">
        <f t="shared" si="10"/>
        <v>100</v>
      </c>
      <c r="U68" s="30">
        <f t="shared" si="10"/>
        <v>106</v>
      </c>
      <c r="V68" s="30">
        <f t="shared" si="10"/>
        <v>111</v>
      </c>
      <c r="W68" s="30">
        <f t="shared" si="10"/>
        <v>119.7000000000011</v>
      </c>
      <c r="X68" s="30">
        <f t="shared" si="10"/>
        <v>126.29999999999896</v>
      </c>
      <c r="Y68" s="30">
        <f t="shared" si="10"/>
        <v>133.80000000000024</v>
      </c>
      <c r="Z68" s="30">
        <f t="shared" si="10"/>
        <v>142.00000000000119</v>
      </c>
      <c r="AA68" s="30">
        <f t="shared" si="10"/>
        <v>147.50000000000242</v>
      </c>
      <c r="AB68" s="30">
        <f t="shared" si="10"/>
        <v>155.79999999999779</v>
      </c>
      <c r="AC68" s="30">
        <f t="shared" si="10"/>
        <v>164.2999999999989</v>
      </c>
      <c r="AD68" s="30">
        <f t="shared" si="10"/>
        <v>172.69999999999976</v>
      </c>
      <c r="AE68" s="30">
        <f t="shared" si="10"/>
        <v>179.90000000000083</v>
      </c>
      <c r="AF68" s="30">
        <f t="shared" si="10"/>
        <v>187.70000000000107</v>
      </c>
      <c r="AG68" s="30">
        <f t="shared" si="10"/>
        <v>195.2000000000009</v>
      </c>
      <c r="AH68" s="30">
        <f t="shared" si="10"/>
        <v>204.90000000000191</v>
      </c>
      <c r="AI68" s="30">
        <f t="shared" si="10"/>
        <v>213.00000000000131</v>
      </c>
      <c r="AJ68" s="30">
        <f t="shared" si="10"/>
        <v>220.90000000000271</v>
      </c>
      <c r="AK68" s="30">
        <f t="shared" si="10"/>
        <v>229.99999999999841</v>
      </c>
      <c r="AL68" s="30">
        <f t="shared" si="10"/>
        <v>238.80000000000376</v>
      </c>
      <c r="AM68" s="30">
        <f t="shared" si="10"/>
        <v>247.09999999999974</v>
      </c>
      <c r="AN68" s="30">
        <f t="shared" si="10"/>
        <v>254.69999999999834</v>
      </c>
      <c r="AO68" s="30">
        <f t="shared" si="10"/>
        <v>261.89999999999986</v>
      </c>
      <c r="AP68" s="30">
        <f t="shared" si="10"/>
        <v>272.30000000000246</v>
      </c>
      <c r="AQ68" s="30">
        <f t="shared" si="10"/>
        <v>280.60000000000349</v>
      </c>
      <c r="AR68" s="30">
        <f t="shared" si="10"/>
        <v>287.60000000000264</v>
      </c>
      <c r="AS68" s="30">
        <f t="shared" si="10"/>
        <v>292.90000000000009</v>
      </c>
      <c r="AT68" s="30">
        <f t="shared" si="10"/>
        <v>299.39999999999924</v>
      </c>
      <c r="AU68" s="30">
        <f t="shared" si="10"/>
        <v>309.19999999999908</v>
      </c>
    </row>
    <row r="70" spans="2:47">
      <c r="B70" s="24" t="s">
        <v>681</v>
      </c>
      <c r="C70" s="25" t="s">
        <v>422</v>
      </c>
      <c r="D70" s="25">
        <v>2017</v>
      </c>
      <c r="E70" s="25">
        <v>2018</v>
      </c>
      <c r="F70" s="25">
        <v>2019</v>
      </c>
      <c r="G70" s="25">
        <v>2020</v>
      </c>
      <c r="H70" s="25">
        <v>2021</v>
      </c>
      <c r="I70" s="25">
        <v>2022</v>
      </c>
      <c r="J70" s="25">
        <v>2023</v>
      </c>
      <c r="K70" s="25">
        <v>2024</v>
      </c>
      <c r="L70" s="25">
        <v>2025</v>
      </c>
      <c r="M70" s="25">
        <v>2026</v>
      </c>
      <c r="N70" s="25">
        <v>2027</v>
      </c>
      <c r="O70" s="25">
        <v>2028</v>
      </c>
      <c r="P70" s="25">
        <v>2029</v>
      </c>
      <c r="Q70" s="25">
        <v>2030</v>
      </c>
      <c r="R70" s="25">
        <v>2031</v>
      </c>
      <c r="S70" s="25">
        <v>2032</v>
      </c>
      <c r="T70" s="25">
        <v>2033</v>
      </c>
      <c r="U70" s="25">
        <v>2034</v>
      </c>
      <c r="V70" s="25">
        <v>2035</v>
      </c>
      <c r="W70" s="25">
        <v>2036</v>
      </c>
      <c r="X70" s="25">
        <v>2037</v>
      </c>
      <c r="Y70" s="25">
        <v>2038</v>
      </c>
      <c r="Z70" s="25">
        <v>2039</v>
      </c>
      <c r="AA70" s="25">
        <v>2040</v>
      </c>
      <c r="AB70" s="25">
        <v>2041</v>
      </c>
      <c r="AC70" s="25">
        <v>2042</v>
      </c>
      <c r="AD70" s="25">
        <v>2043</v>
      </c>
      <c r="AE70" s="25">
        <v>2044</v>
      </c>
      <c r="AF70" s="25">
        <v>2045</v>
      </c>
      <c r="AG70" s="25">
        <v>2046</v>
      </c>
      <c r="AH70" s="25">
        <v>2047</v>
      </c>
      <c r="AI70" s="25">
        <v>2048</v>
      </c>
      <c r="AJ70" s="25">
        <v>2049</v>
      </c>
      <c r="AK70" s="25">
        <v>2050</v>
      </c>
      <c r="AL70" s="25">
        <v>2051</v>
      </c>
      <c r="AM70" s="25">
        <v>2052</v>
      </c>
      <c r="AN70" s="25">
        <v>2053</v>
      </c>
      <c r="AO70" s="25">
        <v>2054</v>
      </c>
      <c r="AP70" s="25">
        <v>2055</v>
      </c>
      <c r="AQ70" s="25">
        <v>2056</v>
      </c>
      <c r="AR70" s="25">
        <v>2057</v>
      </c>
      <c r="AS70" s="25">
        <v>2058</v>
      </c>
      <c r="AT70" s="25">
        <v>2059</v>
      </c>
      <c r="AU70" s="25">
        <v>2060</v>
      </c>
    </row>
    <row r="71" spans="2:47">
      <c r="B71" s="27" t="s">
        <v>505</v>
      </c>
      <c r="C71" s="28" t="s">
        <v>506</v>
      </c>
      <c r="D71" s="28">
        <v>8735</v>
      </c>
      <c r="E71" s="28">
        <v>8343.6</v>
      </c>
      <c r="F71" s="28">
        <v>8429.7999999999993</v>
      </c>
      <c r="G71" s="28">
        <v>8210.9</v>
      </c>
      <c r="H71" s="28">
        <v>7999.3</v>
      </c>
      <c r="I71" s="28">
        <v>8041.2</v>
      </c>
      <c r="J71" s="28">
        <v>8024.6</v>
      </c>
      <c r="K71" s="28">
        <v>8067.5</v>
      </c>
      <c r="L71" s="28">
        <v>8105.8</v>
      </c>
      <c r="M71" s="28">
        <v>8139.6</v>
      </c>
      <c r="N71" s="28">
        <v>8154</v>
      </c>
      <c r="O71" s="28">
        <v>8192.7999999999993</v>
      </c>
      <c r="P71" s="28">
        <v>8200.1</v>
      </c>
      <c r="Q71" s="28">
        <v>8202.9</v>
      </c>
      <c r="R71" s="28">
        <v>8275.2000000000007</v>
      </c>
      <c r="S71" s="28">
        <v>8310.2000000000007</v>
      </c>
      <c r="T71" s="28">
        <v>8377.7000000000007</v>
      </c>
      <c r="U71" s="28">
        <v>8406.2999999999993</v>
      </c>
      <c r="V71" s="28">
        <v>8460.2999999999993</v>
      </c>
      <c r="W71" s="28">
        <v>8511.7000000000007</v>
      </c>
      <c r="X71" s="28">
        <v>8526.5</v>
      </c>
      <c r="Y71" s="28">
        <v>8578.5</v>
      </c>
      <c r="Z71" s="28">
        <v>8621.6</v>
      </c>
      <c r="AA71" s="28">
        <v>8628.9</v>
      </c>
      <c r="AB71" s="28">
        <v>8650.9</v>
      </c>
      <c r="AC71" s="28">
        <v>8649.7999999999993</v>
      </c>
      <c r="AD71" s="28">
        <v>8669.9</v>
      </c>
      <c r="AE71" s="28">
        <v>8695.1</v>
      </c>
      <c r="AF71" s="28">
        <v>8685.2000000000007</v>
      </c>
      <c r="AG71" s="28">
        <v>8715.5</v>
      </c>
      <c r="AH71" s="28">
        <v>8741.9</v>
      </c>
      <c r="AI71" s="28">
        <v>8764.7999999999993</v>
      </c>
      <c r="AJ71" s="28">
        <v>8739.5</v>
      </c>
      <c r="AK71" s="28">
        <v>8739.9</v>
      </c>
      <c r="AL71" s="28">
        <v>8749.2999999999993</v>
      </c>
      <c r="AM71" s="28">
        <v>8750.2000000000007</v>
      </c>
      <c r="AN71" s="28">
        <v>8760.5</v>
      </c>
      <c r="AO71" s="28">
        <v>8721.2000000000007</v>
      </c>
      <c r="AP71" s="28">
        <v>8730.2999999999993</v>
      </c>
      <c r="AQ71" s="28">
        <v>8610.6</v>
      </c>
      <c r="AR71" s="28">
        <v>8745</v>
      </c>
      <c r="AS71" s="28">
        <v>8752.7000000000007</v>
      </c>
      <c r="AT71" s="28">
        <v>8720</v>
      </c>
      <c r="AU71" s="28">
        <v>8716.6</v>
      </c>
    </row>
    <row r="73" spans="2:47">
      <c r="B73" s="24" t="s">
        <v>507</v>
      </c>
      <c r="C73" s="25" t="s">
        <v>422</v>
      </c>
      <c r="D73" s="25">
        <v>2017</v>
      </c>
      <c r="E73" s="25">
        <v>2018</v>
      </c>
      <c r="F73" s="25">
        <v>2019</v>
      </c>
      <c r="G73" s="25">
        <v>2020</v>
      </c>
      <c r="H73" s="25">
        <v>2021</v>
      </c>
      <c r="I73" s="25">
        <v>2022</v>
      </c>
      <c r="J73" s="25">
        <v>2023</v>
      </c>
      <c r="K73" s="25">
        <v>2024</v>
      </c>
      <c r="L73" s="25">
        <v>2025</v>
      </c>
      <c r="M73" s="25">
        <v>2026</v>
      </c>
      <c r="N73" s="25">
        <v>2027</v>
      </c>
      <c r="O73" s="25">
        <v>2028</v>
      </c>
      <c r="P73" s="25">
        <v>2029</v>
      </c>
      <c r="Q73" s="25">
        <v>2030</v>
      </c>
      <c r="R73" s="25">
        <v>2031</v>
      </c>
      <c r="S73" s="25">
        <v>2032</v>
      </c>
      <c r="T73" s="25">
        <v>2033</v>
      </c>
      <c r="U73" s="25">
        <v>2034</v>
      </c>
      <c r="V73" s="25">
        <v>2035</v>
      </c>
      <c r="W73" s="25">
        <v>2036</v>
      </c>
      <c r="X73" s="25">
        <v>2037</v>
      </c>
      <c r="Y73" s="25">
        <v>2038</v>
      </c>
      <c r="Z73" s="25">
        <v>2039</v>
      </c>
      <c r="AA73" s="25">
        <v>2040</v>
      </c>
      <c r="AB73" s="25">
        <v>2041</v>
      </c>
      <c r="AC73" s="25">
        <v>2042</v>
      </c>
      <c r="AD73" s="25">
        <v>2043</v>
      </c>
      <c r="AE73" s="25">
        <v>2044</v>
      </c>
      <c r="AF73" s="25">
        <v>2045</v>
      </c>
      <c r="AG73" s="25">
        <v>2046</v>
      </c>
      <c r="AH73" s="25">
        <v>2047</v>
      </c>
      <c r="AI73" s="25">
        <v>2048</v>
      </c>
      <c r="AJ73" s="25">
        <v>2049</v>
      </c>
      <c r="AK73" s="25">
        <v>2050</v>
      </c>
      <c r="AL73" s="25">
        <v>2051</v>
      </c>
      <c r="AM73" s="25">
        <v>2052</v>
      </c>
      <c r="AN73" s="25">
        <v>2053</v>
      </c>
      <c r="AO73" s="25">
        <v>2054</v>
      </c>
      <c r="AP73" s="25">
        <v>2055</v>
      </c>
      <c r="AQ73" s="25">
        <v>2056</v>
      </c>
      <c r="AR73" s="25">
        <v>2057</v>
      </c>
      <c r="AS73" s="25">
        <v>2058</v>
      </c>
      <c r="AT73" s="25">
        <v>2059</v>
      </c>
      <c r="AU73" s="25">
        <v>2060</v>
      </c>
    </row>
    <row r="74" spans="2:47">
      <c r="B74" s="27" t="s">
        <v>505</v>
      </c>
      <c r="C74" s="28" t="s">
        <v>506</v>
      </c>
      <c r="D74" s="28">
        <v>8735</v>
      </c>
      <c r="E74" s="28">
        <v>8343.6</v>
      </c>
      <c r="F74" s="28">
        <v>8429.7999999999993</v>
      </c>
      <c r="G74" s="28">
        <v>8210.9</v>
      </c>
      <c r="H74" s="28">
        <v>7999.3</v>
      </c>
      <c r="I74" s="28">
        <v>8041.2</v>
      </c>
      <c r="J74" s="28">
        <v>8024.6</v>
      </c>
      <c r="K74" s="28">
        <v>8067.5</v>
      </c>
      <c r="L74" s="28">
        <v>8104.7</v>
      </c>
      <c r="M74" s="28">
        <v>8136.8</v>
      </c>
      <c r="N74" s="28">
        <v>8147.1</v>
      </c>
      <c r="O74" s="28">
        <v>8175.8</v>
      </c>
      <c r="P74" s="28">
        <v>8161.5</v>
      </c>
      <c r="Q74" s="28">
        <v>8127.8</v>
      </c>
      <c r="R74" s="28">
        <v>8234.4</v>
      </c>
      <c r="S74" s="28">
        <v>8266.6</v>
      </c>
      <c r="T74" s="28">
        <v>8331.2999999999993</v>
      </c>
      <c r="U74" s="28">
        <v>8356.7999999999993</v>
      </c>
      <c r="V74" s="28">
        <v>8408.1</v>
      </c>
      <c r="W74" s="28">
        <v>8456.2000000000007</v>
      </c>
      <c r="X74" s="28">
        <v>8467.7000000000007</v>
      </c>
      <c r="Y74" s="28">
        <v>8516.1</v>
      </c>
      <c r="Z74" s="28">
        <v>8555.7000000000007</v>
      </c>
      <c r="AA74" s="28">
        <v>8559.7999999999993</v>
      </c>
      <c r="AB74" s="28">
        <v>8578.7999999999993</v>
      </c>
      <c r="AC74" s="28">
        <v>8573.7999999999993</v>
      </c>
      <c r="AD74" s="28">
        <v>8589.9</v>
      </c>
      <c r="AE74" s="28">
        <v>8611.7999999999993</v>
      </c>
      <c r="AF74" s="28">
        <v>8597.7000000000007</v>
      </c>
      <c r="AG74" s="28">
        <v>8624.2000000000007</v>
      </c>
      <c r="AH74" s="28">
        <v>8646.7000000000007</v>
      </c>
      <c r="AI74" s="28">
        <v>8665.2999999999993</v>
      </c>
      <c r="AJ74" s="28">
        <v>8636.1</v>
      </c>
      <c r="AK74" s="28">
        <v>8632.2999999999993</v>
      </c>
      <c r="AL74" s="28">
        <v>8638.6</v>
      </c>
      <c r="AM74" s="28">
        <v>8635.4</v>
      </c>
      <c r="AN74" s="28">
        <v>8641.7999999999993</v>
      </c>
      <c r="AO74" s="28">
        <v>8598.7999999999993</v>
      </c>
      <c r="AP74" s="28">
        <v>8603.7000000000007</v>
      </c>
      <c r="AQ74" s="28">
        <v>8480</v>
      </c>
      <c r="AR74" s="28">
        <v>8610.6</v>
      </c>
      <c r="AS74" s="28">
        <v>8615.5</v>
      </c>
      <c r="AT74" s="28">
        <v>8579.4</v>
      </c>
      <c r="AU74" s="28">
        <v>8572.7000000000007</v>
      </c>
    </row>
    <row r="76" spans="2:47">
      <c r="B76" s="24" t="s">
        <v>508</v>
      </c>
      <c r="C76" s="25" t="s">
        <v>422</v>
      </c>
      <c r="D76" s="25">
        <v>2017</v>
      </c>
      <c r="E76" s="25">
        <v>2018</v>
      </c>
      <c r="F76" s="25">
        <v>2019</v>
      </c>
      <c r="G76" s="25">
        <v>2020</v>
      </c>
      <c r="H76" s="25">
        <v>2021</v>
      </c>
      <c r="I76" s="25">
        <v>2022</v>
      </c>
      <c r="J76" s="25">
        <v>2023</v>
      </c>
      <c r="K76" s="25">
        <v>2024</v>
      </c>
      <c r="L76" s="25">
        <v>2025</v>
      </c>
      <c r="M76" s="25">
        <v>2026</v>
      </c>
      <c r="N76" s="25">
        <v>2027</v>
      </c>
      <c r="O76" s="25">
        <v>2028</v>
      </c>
      <c r="P76" s="25">
        <v>2029</v>
      </c>
      <c r="Q76" s="25">
        <v>2030</v>
      </c>
      <c r="R76" s="25">
        <v>2031</v>
      </c>
      <c r="S76" s="25">
        <v>2032</v>
      </c>
      <c r="T76" s="25">
        <v>2033</v>
      </c>
      <c r="U76" s="25">
        <v>2034</v>
      </c>
      <c r="V76" s="25">
        <v>2035</v>
      </c>
      <c r="W76" s="25">
        <v>2036</v>
      </c>
      <c r="X76" s="25">
        <v>2037</v>
      </c>
      <c r="Y76" s="25">
        <v>2038</v>
      </c>
      <c r="Z76" s="25">
        <v>2039</v>
      </c>
      <c r="AA76" s="25">
        <v>2040</v>
      </c>
      <c r="AB76" s="25">
        <v>2041</v>
      </c>
      <c r="AC76" s="25">
        <v>2042</v>
      </c>
      <c r="AD76" s="25">
        <v>2043</v>
      </c>
      <c r="AE76" s="25">
        <v>2044</v>
      </c>
      <c r="AF76" s="25">
        <v>2045</v>
      </c>
      <c r="AG76" s="25">
        <v>2046</v>
      </c>
      <c r="AH76" s="25">
        <v>2047</v>
      </c>
      <c r="AI76" s="25">
        <v>2048</v>
      </c>
      <c r="AJ76" s="25">
        <v>2049</v>
      </c>
      <c r="AK76" s="25">
        <v>2050</v>
      </c>
      <c r="AL76" s="25">
        <v>2051</v>
      </c>
      <c r="AM76" s="25">
        <v>2052</v>
      </c>
      <c r="AN76" s="25">
        <v>2053</v>
      </c>
      <c r="AO76" s="25">
        <v>2054</v>
      </c>
      <c r="AP76" s="25">
        <v>2055</v>
      </c>
      <c r="AQ76" s="25">
        <v>2056</v>
      </c>
      <c r="AR76" s="25">
        <v>2057</v>
      </c>
      <c r="AS76" s="25">
        <v>2058</v>
      </c>
      <c r="AT76" s="25">
        <v>2059</v>
      </c>
      <c r="AU76" s="25">
        <v>2060</v>
      </c>
    </row>
    <row r="77" spans="2:47">
      <c r="B77" s="27" t="s">
        <v>505</v>
      </c>
      <c r="C77" s="28" t="s">
        <v>506</v>
      </c>
      <c r="D77" s="28">
        <f t="shared" ref="D77:AU77" si="11">+D71-D74</f>
        <v>0</v>
      </c>
      <c r="E77" s="28">
        <f t="shared" si="11"/>
        <v>0</v>
      </c>
      <c r="F77" s="28">
        <f t="shared" si="11"/>
        <v>0</v>
      </c>
      <c r="G77" s="28">
        <f t="shared" si="11"/>
        <v>0</v>
      </c>
      <c r="H77" s="28">
        <f t="shared" si="11"/>
        <v>0</v>
      </c>
      <c r="I77" s="28">
        <f t="shared" si="11"/>
        <v>0</v>
      </c>
      <c r="J77" s="28">
        <f t="shared" si="11"/>
        <v>0</v>
      </c>
      <c r="K77" s="28">
        <f t="shared" si="11"/>
        <v>0</v>
      </c>
      <c r="L77" s="28">
        <f t="shared" si="11"/>
        <v>1.1000000000003638</v>
      </c>
      <c r="M77" s="28">
        <f t="shared" si="11"/>
        <v>2.8000000000001819</v>
      </c>
      <c r="N77" s="28">
        <f t="shared" si="11"/>
        <v>6.8999999999996362</v>
      </c>
      <c r="O77" s="28">
        <f t="shared" si="11"/>
        <v>16.999999999999091</v>
      </c>
      <c r="P77" s="28">
        <f t="shared" si="11"/>
        <v>38.600000000000364</v>
      </c>
      <c r="Q77" s="28">
        <f t="shared" si="11"/>
        <v>75.099999999999454</v>
      </c>
      <c r="R77" s="28">
        <f t="shared" si="11"/>
        <v>40.800000000001091</v>
      </c>
      <c r="S77" s="28">
        <f t="shared" si="11"/>
        <v>43.600000000000364</v>
      </c>
      <c r="T77" s="28">
        <f t="shared" si="11"/>
        <v>46.400000000001455</v>
      </c>
      <c r="U77" s="28">
        <f t="shared" si="11"/>
        <v>49.5</v>
      </c>
      <c r="V77" s="28">
        <f t="shared" si="11"/>
        <v>52.199999999998909</v>
      </c>
      <c r="W77" s="28">
        <f t="shared" si="11"/>
        <v>55.5</v>
      </c>
      <c r="X77" s="28">
        <f t="shared" si="11"/>
        <v>58.799999999999272</v>
      </c>
      <c r="Y77" s="28">
        <f t="shared" si="11"/>
        <v>62.399999999999636</v>
      </c>
      <c r="Z77" s="28">
        <f t="shared" si="11"/>
        <v>65.899999999999636</v>
      </c>
      <c r="AA77" s="28">
        <f t="shared" si="11"/>
        <v>69.100000000000364</v>
      </c>
      <c r="AB77" s="28">
        <f t="shared" si="11"/>
        <v>72.100000000000364</v>
      </c>
      <c r="AC77" s="28">
        <f t="shared" si="11"/>
        <v>76</v>
      </c>
      <c r="AD77" s="28">
        <f t="shared" si="11"/>
        <v>80</v>
      </c>
      <c r="AE77" s="28">
        <f t="shared" si="11"/>
        <v>83.300000000001091</v>
      </c>
      <c r="AF77" s="28">
        <f t="shared" si="11"/>
        <v>87.5</v>
      </c>
      <c r="AG77" s="28">
        <f t="shared" si="11"/>
        <v>91.299999999999272</v>
      </c>
      <c r="AH77" s="28">
        <f t="shared" si="11"/>
        <v>95.199999999998909</v>
      </c>
      <c r="AI77" s="28">
        <f t="shared" si="11"/>
        <v>99.5</v>
      </c>
      <c r="AJ77" s="28">
        <f t="shared" si="11"/>
        <v>103.39999999999964</v>
      </c>
      <c r="AK77" s="28">
        <f t="shared" si="11"/>
        <v>107.60000000000036</v>
      </c>
      <c r="AL77" s="28">
        <f t="shared" si="11"/>
        <v>110.69999999999891</v>
      </c>
      <c r="AM77" s="28">
        <f t="shared" si="11"/>
        <v>114.80000000000109</v>
      </c>
      <c r="AN77" s="28">
        <f t="shared" si="11"/>
        <v>118.70000000000073</v>
      </c>
      <c r="AO77" s="28">
        <f t="shared" si="11"/>
        <v>122.40000000000146</v>
      </c>
      <c r="AP77" s="28">
        <f t="shared" si="11"/>
        <v>126.59999999999854</v>
      </c>
      <c r="AQ77" s="28">
        <f t="shared" si="11"/>
        <v>130.60000000000036</v>
      </c>
      <c r="AR77" s="28">
        <f t="shared" si="11"/>
        <v>134.39999999999964</v>
      </c>
      <c r="AS77" s="28">
        <f t="shared" si="11"/>
        <v>137.20000000000073</v>
      </c>
      <c r="AT77" s="28">
        <f t="shared" si="11"/>
        <v>140.60000000000036</v>
      </c>
      <c r="AU77" s="28">
        <f t="shared" si="11"/>
        <v>143.89999999999964</v>
      </c>
    </row>
    <row r="78" spans="2:47" s="26" customFormat="1" ht="12.95"/>
    <row r="79" spans="2:47" s="26" customFormat="1" ht="12.95">
      <c r="B79" s="24" t="s">
        <v>509</v>
      </c>
      <c r="C79" s="25" t="s">
        <v>422</v>
      </c>
      <c r="D79" s="25">
        <v>2017</v>
      </c>
      <c r="E79" s="25">
        <v>2018</v>
      </c>
      <c r="F79" s="25">
        <v>2019</v>
      </c>
      <c r="G79" s="25">
        <v>2020</v>
      </c>
      <c r="H79" s="25">
        <v>2021</v>
      </c>
      <c r="I79" s="25">
        <v>2022</v>
      </c>
      <c r="J79" s="25">
        <v>2023</v>
      </c>
      <c r="K79" s="25">
        <v>2024</v>
      </c>
      <c r="L79" s="25">
        <v>2025</v>
      </c>
      <c r="M79" s="25">
        <v>2026</v>
      </c>
      <c r="N79" s="25">
        <v>2027</v>
      </c>
      <c r="O79" s="25">
        <v>2028</v>
      </c>
      <c r="P79" s="25">
        <v>2029</v>
      </c>
      <c r="Q79" s="25">
        <v>2030</v>
      </c>
      <c r="R79" s="25">
        <v>2031</v>
      </c>
      <c r="S79" s="25">
        <v>2032</v>
      </c>
      <c r="T79" s="25">
        <v>2033</v>
      </c>
      <c r="U79" s="25">
        <v>2034</v>
      </c>
      <c r="V79" s="25">
        <v>2035</v>
      </c>
      <c r="W79" s="25">
        <v>2036</v>
      </c>
      <c r="X79" s="25">
        <v>2037</v>
      </c>
      <c r="Y79" s="25">
        <v>2038</v>
      </c>
      <c r="Z79" s="25">
        <v>2039</v>
      </c>
      <c r="AA79" s="25">
        <v>2040</v>
      </c>
      <c r="AB79" s="25">
        <v>2041</v>
      </c>
      <c r="AC79" s="25">
        <v>2042</v>
      </c>
      <c r="AD79" s="25">
        <v>2043</v>
      </c>
      <c r="AE79" s="25">
        <v>2044</v>
      </c>
      <c r="AF79" s="25">
        <v>2045</v>
      </c>
      <c r="AG79" s="25">
        <v>2046</v>
      </c>
      <c r="AH79" s="25">
        <v>2047</v>
      </c>
      <c r="AI79" s="25">
        <v>2048</v>
      </c>
      <c r="AJ79" s="25">
        <v>2049</v>
      </c>
      <c r="AK79" s="25">
        <v>2050</v>
      </c>
      <c r="AL79" s="25">
        <v>2051</v>
      </c>
      <c r="AM79" s="25">
        <v>2052</v>
      </c>
      <c r="AN79" s="25">
        <v>2053</v>
      </c>
      <c r="AO79" s="25">
        <v>2054</v>
      </c>
      <c r="AP79" s="25">
        <v>2055</v>
      </c>
      <c r="AQ79" s="25">
        <v>2056</v>
      </c>
      <c r="AR79" s="25">
        <v>2057</v>
      </c>
      <c r="AS79" s="25">
        <v>2058</v>
      </c>
      <c r="AT79" s="25">
        <v>2059</v>
      </c>
      <c r="AU79" s="25">
        <v>2060</v>
      </c>
    </row>
    <row r="80" spans="2:47" s="26" customFormat="1" ht="12.95">
      <c r="B80" s="27" t="s">
        <v>510</v>
      </c>
      <c r="C80" s="28" t="s">
        <v>506</v>
      </c>
      <c r="D80" s="28">
        <f t="shared" ref="D80:AU80" si="12">+CONVERT(D53,"Tcal","MWh")*HLOOKUP(D82,FE_SEN,2,FALSE)/1000</f>
        <v>0</v>
      </c>
      <c r="E80" s="28">
        <f t="shared" si="12"/>
        <v>0</v>
      </c>
      <c r="F80" s="28">
        <f t="shared" si="12"/>
        <v>0</v>
      </c>
      <c r="G80" s="28">
        <f t="shared" si="12"/>
        <v>0</v>
      </c>
      <c r="H80" s="28">
        <f t="shared" si="12"/>
        <v>0</v>
      </c>
      <c r="I80" s="28">
        <f t="shared" si="12"/>
        <v>0</v>
      </c>
      <c r="J80" s="28">
        <f t="shared" si="12"/>
        <v>0</v>
      </c>
      <c r="K80" s="28">
        <f t="shared" si="12"/>
        <v>0</v>
      </c>
      <c r="L80" s="28">
        <f t="shared" si="12"/>
        <v>-0.26875595818281106</v>
      </c>
      <c r="M80" s="28">
        <f t="shared" si="12"/>
        <v>-0.59721499726269955</v>
      </c>
      <c r="N80" s="28">
        <f t="shared" si="12"/>
        <v>-1.526742009967585</v>
      </c>
      <c r="O80" s="28">
        <f t="shared" si="12"/>
        <v>-2.174423886459774</v>
      </c>
      <c r="P80" s="28">
        <f t="shared" si="12"/>
        <v>-0.8491114303056313</v>
      </c>
      <c r="Q80" s="28">
        <f t="shared" si="12"/>
        <v>-1.0445098966977135</v>
      </c>
      <c r="R80" s="28">
        <f t="shared" si="12"/>
        <v>-0.48773114507348225</v>
      </c>
      <c r="S80" s="28">
        <f t="shared" si="12"/>
        <v>-0.44518129951239177</v>
      </c>
      <c r="T80" s="28">
        <f t="shared" si="12"/>
        <v>-0.39489515731220587</v>
      </c>
      <c r="U80" s="28">
        <f t="shared" si="12"/>
        <v>-0.34350997917346932</v>
      </c>
      <c r="V80" s="28">
        <f t="shared" si="12"/>
        <v>-0.27706567224236295</v>
      </c>
      <c r="W80" s="28">
        <f t="shared" si="12"/>
        <v>-0.30647627099610775</v>
      </c>
      <c r="X80" s="28">
        <f t="shared" si="12"/>
        <v>-0.34338979824940796</v>
      </c>
      <c r="Y80" s="28">
        <f t="shared" si="12"/>
        <v>-0.38133815366476415</v>
      </c>
      <c r="Z80" s="28">
        <f t="shared" si="12"/>
        <v>-0.42017983091137817</v>
      </c>
      <c r="AA80" s="28">
        <f t="shared" si="12"/>
        <v>-0.46539508975042593</v>
      </c>
      <c r="AB80" s="28">
        <f t="shared" si="12"/>
        <v>-0.49606900360003436</v>
      </c>
      <c r="AC80" s="28">
        <f t="shared" si="12"/>
        <v>-0.53249360442241833</v>
      </c>
      <c r="AD80" s="28">
        <f t="shared" si="12"/>
        <v>-0.57906672482926358</v>
      </c>
      <c r="AE80" s="28">
        <f t="shared" si="12"/>
        <v>-0.61298280953216111</v>
      </c>
      <c r="AF80" s="28">
        <f t="shared" si="12"/>
        <v>-0.6635502388989819</v>
      </c>
      <c r="AG80" s="28">
        <f t="shared" si="12"/>
        <v>-0.70445538074932768</v>
      </c>
      <c r="AH80" s="28">
        <f t="shared" si="12"/>
        <v>-0.75112266278933915</v>
      </c>
      <c r="AI80" s="28">
        <f t="shared" si="12"/>
        <v>-0.79858785491158124</v>
      </c>
      <c r="AJ80" s="28">
        <f t="shared" si="12"/>
        <v>-0.83922673447093299</v>
      </c>
      <c r="AK80" s="28">
        <f t="shared" si="12"/>
        <v>-0.89036817895529419</v>
      </c>
      <c r="AL80" s="28">
        <f t="shared" si="12"/>
        <v>-0.91891551224933188</v>
      </c>
      <c r="AM80" s="28">
        <f t="shared" si="12"/>
        <v>-0.94900594464037957</v>
      </c>
      <c r="AN80" s="28">
        <f t="shared" si="12"/>
        <v>-0.9829541247738679</v>
      </c>
      <c r="AO80" s="28">
        <f t="shared" si="12"/>
        <v>-1.0169023049073278</v>
      </c>
      <c r="AP80" s="28">
        <f t="shared" si="12"/>
        <v>-1.050078935492311</v>
      </c>
      <c r="AQ80" s="28">
        <f t="shared" si="12"/>
        <v>-1.0847986651742763</v>
      </c>
      <c r="AR80" s="28">
        <f t="shared" si="12"/>
        <v>-1.1118028993713602</v>
      </c>
      <c r="AS80" s="28">
        <f t="shared" si="12"/>
        <v>-1.1380355840199674</v>
      </c>
      <c r="AT80" s="28">
        <f t="shared" si="12"/>
        <v>-1.168126016411015</v>
      </c>
      <c r="AU80" s="28">
        <f t="shared" si="12"/>
        <v>-1.1935871515111172</v>
      </c>
    </row>
    <row r="82" spans="2:47" s="26" customFormat="1" ht="12.95">
      <c r="B82" s="24" t="s">
        <v>511</v>
      </c>
      <c r="C82" s="25" t="s">
        <v>422</v>
      </c>
      <c r="D82" s="25">
        <v>2017</v>
      </c>
      <c r="E82" s="25">
        <v>2018</v>
      </c>
      <c r="F82" s="25">
        <v>2019</v>
      </c>
      <c r="G82" s="25">
        <v>2020</v>
      </c>
      <c r="H82" s="25">
        <v>2021</v>
      </c>
      <c r="I82" s="25">
        <v>2022</v>
      </c>
      <c r="J82" s="25">
        <v>2023</v>
      </c>
      <c r="K82" s="25">
        <v>2024</v>
      </c>
      <c r="L82" s="25">
        <v>2025</v>
      </c>
      <c r="M82" s="25">
        <v>2026</v>
      </c>
      <c r="N82" s="25">
        <v>2027</v>
      </c>
      <c r="O82" s="25">
        <v>2028</v>
      </c>
      <c r="P82" s="25">
        <v>2029</v>
      </c>
      <c r="Q82" s="25">
        <v>2030</v>
      </c>
      <c r="R82" s="25">
        <v>2031</v>
      </c>
      <c r="S82" s="25">
        <v>2032</v>
      </c>
      <c r="T82" s="25">
        <v>2033</v>
      </c>
      <c r="U82" s="25">
        <v>2034</v>
      </c>
      <c r="V82" s="25">
        <v>2035</v>
      </c>
      <c r="W82" s="25">
        <v>2036</v>
      </c>
      <c r="X82" s="25">
        <v>2037</v>
      </c>
      <c r="Y82" s="25">
        <v>2038</v>
      </c>
      <c r="Z82" s="25">
        <v>2039</v>
      </c>
      <c r="AA82" s="25">
        <v>2040</v>
      </c>
      <c r="AB82" s="25">
        <v>2041</v>
      </c>
      <c r="AC82" s="25">
        <v>2042</v>
      </c>
      <c r="AD82" s="25">
        <v>2043</v>
      </c>
      <c r="AE82" s="25">
        <v>2044</v>
      </c>
      <c r="AF82" s="25">
        <v>2045</v>
      </c>
      <c r="AG82" s="25">
        <v>2046</v>
      </c>
      <c r="AH82" s="25">
        <v>2047</v>
      </c>
      <c r="AI82" s="25">
        <v>2048</v>
      </c>
      <c r="AJ82" s="25">
        <v>2049</v>
      </c>
      <c r="AK82" s="25">
        <v>2050</v>
      </c>
      <c r="AL82" s="25">
        <v>2051</v>
      </c>
      <c r="AM82" s="25">
        <v>2052</v>
      </c>
      <c r="AN82" s="25">
        <v>2053</v>
      </c>
      <c r="AO82" s="25">
        <v>2054</v>
      </c>
      <c r="AP82" s="25">
        <v>2055</v>
      </c>
      <c r="AQ82" s="25">
        <v>2056</v>
      </c>
      <c r="AR82" s="25">
        <v>2057</v>
      </c>
      <c r="AS82" s="25">
        <v>2058</v>
      </c>
      <c r="AT82" s="25">
        <v>2059</v>
      </c>
      <c r="AU82" s="25">
        <v>2060</v>
      </c>
    </row>
    <row r="83" spans="2:47" s="26" customFormat="1" ht="12.95">
      <c r="B83" s="27" t="s">
        <v>510</v>
      </c>
      <c r="C83" s="28" t="s">
        <v>506</v>
      </c>
      <c r="D83" s="28">
        <f>+D77+D80</f>
        <v>0</v>
      </c>
      <c r="E83" s="28">
        <f t="shared" ref="E83:AU83" si="13">+E77+E80</f>
        <v>0</v>
      </c>
      <c r="F83" s="28">
        <f t="shared" si="13"/>
        <v>0</v>
      </c>
      <c r="G83" s="28">
        <f t="shared" si="13"/>
        <v>0</v>
      </c>
      <c r="H83" s="28">
        <f t="shared" si="13"/>
        <v>0</v>
      </c>
      <c r="I83" s="28">
        <f t="shared" si="13"/>
        <v>0</v>
      </c>
      <c r="J83" s="28">
        <f t="shared" si="13"/>
        <v>0</v>
      </c>
      <c r="K83" s="28">
        <f t="shared" si="13"/>
        <v>0</v>
      </c>
      <c r="L83" s="28">
        <f t="shared" si="13"/>
        <v>0.83124404181755274</v>
      </c>
      <c r="M83" s="28">
        <f t="shared" si="13"/>
        <v>2.2027850027374822</v>
      </c>
      <c r="N83" s="28">
        <f t="shared" si="13"/>
        <v>5.3732579900320516</v>
      </c>
      <c r="O83" s="28">
        <f t="shared" si="13"/>
        <v>14.825576113539316</v>
      </c>
      <c r="P83" s="28">
        <f t="shared" si="13"/>
        <v>37.75088856969473</v>
      </c>
      <c r="Q83" s="28">
        <f t="shared" si="13"/>
        <v>74.055490103301736</v>
      </c>
      <c r="R83" s="28">
        <f t="shared" si="13"/>
        <v>40.312268854927609</v>
      </c>
      <c r="S83" s="28">
        <f t="shared" si="13"/>
        <v>43.154818700487972</v>
      </c>
      <c r="T83" s="28">
        <f t="shared" si="13"/>
        <v>46.005104842689249</v>
      </c>
      <c r="U83" s="28">
        <f t="shared" si="13"/>
        <v>49.156490020826531</v>
      </c>
      <c r="V83" s="28">
        <f t="shared" si="13"/>
        <v>51.922934327756543</v>
      </c>
      <c r="W83" s="28">
        <f t="shared" si="13"/>
        <v>55.193523729003893</v>
      </c>
      <c r="X83" s="28">
        <f t="shared" si="13"/>
        <v>58.456610201749868</v>
      </c>
      <c r="Y83" s="28">
        <f t="shared" si="13"/>
        <v>62.018661846334872</v>
      </c>
      <c r="Z83" s="28">
        <f t="shared" si="13"/>
        <v>65.479820169088256</v>
      </c>
      <c r="AA83" s="28">
        <f t="shared" si="13"/>
        <v>68.634604910249934</v>
      </c>
      <c r="AB83" s="28">
        <f t="shared" si="13"/>
        <v>71.603930996400322</v>
      </c>
      <c r="AC83" s="28">
        <f t="shared" si="13"/>
        <v>75.467506395577587</v>
      </c>
      <c r="AD83" s="28">
        <f t="shared" si="13"/>
        <v>79.420933275170739</v>
      </c>
      <c r="AE83" s="28">
        <f t="shared" si="13"/>
        <v>82.687017190468936</v>
      </c>
      <c r="AF83" s="28">
        <f t="shared" si="13"/>
        <v>86.836449761101022</v>
      </c>
      <c r="AG83" s="28">
        <f t="shared" si="13"/>
        <v>90.595544619249949</v>
      </c>
      <c r="AH83" s="28">
        <f t="shared" si="13"/>
        <v>94.448877337209566</v>
      </c>
      <c r="AI83" s="28">
        <f t="shared" si="13"/>
        <v>98.701412145088412</v>
      </c>
      <c r="AJ83" s="28">
        <f t="shared" si="13"/>
        <v>102.56077326552871</v>
      </c>
      <c r="AK83" s="28">
        <f t="shared" si="13"/>
        <v>106.70963182104506</v>
      </c>
      <c r="AL83" s="28">
        <f t="shared" si="13"/>
        <v>109.78108448774958</v>
      </c>
      <c r="AM83" s="28">
        <f t="shared" si="13"/>
        <v>113.85099405536072</v>
      </c>
      <c r="AN83" s="28">
        <f t="shared" si="13"/>
        <v>117.71704587522686</v>
      </c>
      <c r="AO83" s="28">
        <f t="shared" si="13"/>
        <v>121.38309769509412</v>
      </c>
      <c r="AP83" s="28">
        <f t="shared" si="13"/>
        <v>125.54992106450624</v>
      </c>
      <c r="AQ83" s="28">
        <f t="shared" si="13"/>
        <v>129.51520133482609</v>
      </c>
      <c r="AR83" s="28">
        <f t="shared" si="13"/>
        <v>133.28819710062828</v>
      </c>
      <c r="AS83" s="28">
        <f t="shared" si="13"/>
        <v>136.06196441598075</v>
      </c>
      <c r="AT83" s="28">
        <f t="shared" si="13"/>
        <v>139.43187398358936</v>
      </c>
      <c r="AU83" s="28">
        <f t="shared" si="13"/>
        <v>142.70641284848853</v>
      </c>
    </row>
    <row r="85" spans="2:47">
      <c r="B85" s="24" t="s">
        <v>497</v>
      </c>
      <c r="C85" s="25" t="s">
        <v>422</v>
      </c>
      <c r="D85" s="25">
        <v>2017</v>
      </c>
      <c r="E85" s="25">
        <v>2018</v>
      </c>
      <c r="F85" s="25">
        <v>2019</v>
      </c>
      <c r="G85" s="25">
        <v>2020</v>
      </c>
      <c r="H85" s="25">
        <v>2021</v>
      </c>
      <c r="I85" s="25">
        <v>2022</v>
      </c>
      <c r="J85" s="25">
        <v>2023</v>
      </c>
      <c r="K85" s="25">
        <v>2024</v>
      </c>
      <c r="L85" s="25">
        <v>2025</v>
      </c>
      <c r="M85" s="25">
        <v>2026</v>
      </c>
      <c r="N85" s="25">
        <v>2027</v>
      </c>
      <c r="O85" s="25">
        <v>2028</v>
      </c>
      <c r="P85" s="25">
        <v>2029</v>
      </c>
      <c r="Q85" s="25">
        <v>2030</v>
      </c>
      <c r="R85" s="25">
        <v>2031</v>
      </c>
      <c r="S85" s="25">
        <v>2032</v>
      </c>
      <c r="T85" s="25">
        <v>2033</v>
      </c>
      <c r="U85" s="25">
        <v>2034</v>
      </c>
      <c r="V85" s="25">
        <v>2035</v>
      </c>
      <c r="W85" s="25">
        <v>2036</v>
      </c>
      <c r="X85" s="25">
        <v>2037</v>
      </c>
      <c r="Y85" s="25">
        <v>2038</v>
      </c>
      <c r="Z85" s="25">
        <v>2039</v>
      </c>
      <c r="AA85" s="25">
        <v>2040</v>
      </c>
      <c r="AB85" s="25">
        <v>2041</v>
      </c>
      <c r="AC85" s="25">
        <v>2042</v>
      </c>
      <c r="AD85" s="25">
        <v>2043</v>
      </c>
      <c r="AE85" s="25">
        <v>2044</v>
      </c>
      <c r="AF85" s="25">
        <v>2045</v>
      </c>
      <c r="AG85" s="25">
        <v>2046</v>
      </c>
      <c r="AH85" s="25">
        <v>2047</v>
      </c>
      <c r="AI85" s="25">
        <v>2048</v>
      </c>
      <c r="AJ85" s="25">
        <v>2049</v>
      </c>
      <c r="AK85" s="25">
        <v>2050</v>
      </c>
      <c r="AL85" s="25">
        <v>2051</v>
      </c>
      <c r="AM85" s="25">
        <v>2052</v>
      </c>
      <c r="AN85" s="25">
        <v>2053</v>
      </c>
      <c r="AO85" s="25">
        <v>2054</v>
      </c>
      <c r="AP85" s="25">
        <v>2055</v>
      </c>
      <c r="AQ85" s="25">
        <v>2056</v>
      </c>
      <c r="AR85" s="25">
        <v>2057</v>
      </c>
      <c r="AS85" s="25">
        <v>2058</v>
      </c>
      <c r="AT85" s="25">
        <v>2059</v>
      </c>
      <c r="AU85" s="25">
        <v>2060</v>
      </c>
    </row>
    <row r="86" spans="2:47">
      <c r="B86" s="27" t="s">
        <v>384</v>
      </c>
      <c r="C86" s="28" t="s">
        <v>512</v>
      </c>
      <c r="D86" s="28">
        <f t="shared" ref="D86:AU86" si="14">+VLOOKUP($B86,Precios,D$85-2014,FALSE)*D48/1000000</f>
        <v>0</v>
      </c>
      <c r="E86" s="28">
        <f t="shared" si="14"/>
        <v>0</v>
      </c>
      <c r="F86" s="28">
        <f t="shared" si="14"/>
        <v>0</v>
      </c>
      <c r="G86" s="28">
        <f t="shared" si="14"/>
        <v>0</v>
      </c>
      <c r="H86" s="28">
        <f t="shared" si="14"/>
        <v>0</v>
      </c>
      <c r="I86" s="28">
        <f t="shared" si="14"/>
        <v>0</v>
      </c>
      <c r="J86" s="28">
        <f t="shared" si="14"/>
        <v>0</v>
      </c>
      <c r="K86" s="28">
        <f t="shared" si="14"/>
        <v>0</v>
      </c>
      <c r="L86" s="28">
        <f t="shared" si="14"/>
        <v>0.31404114915552117</v>
      </c>
      <c r="M86" s="28">
        <f t="shared" si="14"/>
        <v>0.97993723844748892</v>
      </c>
      <c r="N86" s="28">
        <f t="shared" si="14"/>
        <v>2.4634473354796378</v>
      </c>
      <c r="O86" s="28">
        <f t="shared" si="14"/>
        <v>6.3354719433110995</v>
      </c>
      <c r="P86" s="28">
        <f t="shared" si="14"/>
        <v>14.62374087885134</v>
      </c>
      <c r="Q86" s="28">
        <f t="shared" si="14"/>
        <v>29.121719579728023</v>
      </c>
      <c r="R86" s="28">
        <f t="shared" si="14"/>
        <v>16.112862412566681</v>
      </c>
      <c r="S86" s="28">
        <f t="shared" si="14"/>
        <v>17.607506975552525</v>
      </c>
      <c r="T86" s="28">
        <f t="shared" si="14"/>
        <v>19.110872999944831</v>
      </c>
      <c r="U86" s="28">
        <f t="shared" si="14"/>
        <v>20.655054425526842</v>
      </c>
      <c r="V86" s="28">
        <f t="shared" si="14"/>
        <v>21.874600993355553</v>
      </c>
      <c r="W86" s="28">
        <f t="shared" si="14"/>
        <v>23.646560350774511</v>
      </c>
      <c r="X86" s="28">
        <f t="shared" si="14"/>
        <v>25.454947675727425</v>
      </c>
      <c r="Y86" s="28">
        <f t="shared" si="14"/>
        <v>27.346215470089117</v>
      </c>
      <c r="Z86" s="28">
        <f t="shared" si="14"/>
        <v>29.068105970707308</v>
      </c>
      <c r="AA86" s="28">
        <f t="shared" si="14"/>
        <v>31.202671864049847</v>
      </c>
      <c r="AB86" s="28">
        <f t="shared" si="14"/>
        <v>33.050327183463949</v>
      </c>
      <c r="AC86" s="28">
        <f t="shared" si="14"/>
        <v>35.017641394030711</v>
      </c>
      <c r="AD86" s="28">
        <f t="shared" si="14"/>
        <v>37.440404608335385</v>
      </c>
      <c r="AE86" s="28">
        <f t="shared" si="14"/>
        <v>39.377849697431941</v>
      </c>
      <c r="AF86" s="28">
        <f t="shared" si="14"/>
        <v>41.116590087230257</v>
      </c>
      <c r="AG86" s="28">
        <f t="shared" si="14"/>
        <v>43.516443173637477</v>
      </c>
      <c r="AH86" s="28">
        <f t="shared" si="14"/>
        <v>45.84687540066323</v>
      </c>
      <c r="AI86" s="28">
        <f t="shared" si="14"/>
        <v>47.933400189849756</v>
      </c>
      <c r="AJ86" s="28">
        <f t="shared" si="14"/>
        <v>49.950537107268147</v>
      </c>
      <c r="AK86" s="28">
        <f t="shared" si="14"/>
        <v>52.0668147913659</v>
      </c>
      <c r="AL86" s="28">
        <f t="shared" si="14"/>
        <v>53.586245098770739</v>
      </c>
      <c r="AM86" s="28">
        <f t="shared" si="14"/>
        <v>55.647254525646368</v>
      </c>
      <c r="AN86" s="28">
        <f t="shared" si="14"/>
        <v>57.527737579365159</v>
      </c>
      <c r="AO86" s="28">
        <f t="shared" si="14"/>
        <v>59.212650395497299</v>
      </c>
      <c r="AP86" s="28">
        <f t="shared" si="14"/>
        <v>61.258615957943405</v>
      </c>
      <c r="AQ86" s="28">
        <f t="shared" si="14"/>
        <v>63.199274469381137</v>
      </c>
      <c r="AR86" s="28">
        <f t="shared" si="14"/>
        <v>65.004538200951174</v>
      </c>
      <c r="AS86" s="28">
        <f t="shared" si="14"/>
        <v>66.433705321777452</v>
      </c>
      <c r="AT86" s="28">
        <f t="shared" si="14"/>
        <v>68.058442680190382</v>
      </c>
      <c r="AU86" s="28">
        <f t="shared" si="14"/>
        <v>69.638048445314169</v>
      </c>
    </row>
    <row r="87" spans="2:47">
      <c r="B87" s="27" t="s">
        <v>430</v>
      </c>
      <c r="C87" s="28" t="s">
        <v>512</v>
      </c>
      <c r="D87" s="28">
        <f t="shared" ref="D87:AU87" si="15">+VLOOKUP($B87,Precios,D$85-2014,FALSE)*D49/1000000</f>
        <v>0</v>
      </c>
      <c r="E87" s="28">
        <f t="shared" si="15"/>
        <v>0</v>
      </c>
      <c r="F87" s="28">
        <f t="shared" si="15"/>
        <v>0</v>
      </c>
      <c r="G87" s="28">
        <f t="shared" si="15"/>
        <v>0</v>
      </c>
      <c r="H87" s="28">
        <f t="shared" si="15"/>
        <v>0</v>
      </c>
      <c r="I87" s="28">
        <f t="shared" si="15"/>
        <v>0</v>
      </c>
      <c r="J87" s="28">
        <f t="shared" si="15"/>
        <v>0</v>
      </c>
      <c r="K87" s="28">
        <f t="shared" si="15"/>
        <v>0</v>
      </c>
      <c r="L87" s="28">
        <f t="shared" si="15"/>
        <v>0</v>
      </c>
      <c r="M87" s="28">
        <f t="shared" si="15"/>
        <v>0</v>
      </c>
      <c r="N87" s="28">
        <f t="shared" si="15"/>
        <v>0</v>
      </c>
      <c r="O87" s="28">
        <f t="shared" si="15"/>
        <v>0</v>
      </c>
      <c r="P87" s="28">
        <f t="shared" si="15"/>
        <v>0</v>
      </c>
      <c r="Q87" s="28">
        <f t="shared" si="15"/>
        <v>0</v>
      </c>
      <c r="R87" s="28">
        <f t="shared" si="15"/>
        <v>0</v>
      </c>
      <c r="S87" s="28">
        <f t="shared" si="15"/>
        <v>0</v>
      </c>
      <c r="T87" s="28">
        <f t="shared" si="15"/>
        <v>0</v>
      </c>
      <c r="U87" s="28">
        <f t="shared" si="15"/>
        <v>0</v>
      </c>
      <c r="V87" s="28">
        <f t="shared" si="15"/>
        <v>0</v>
      </c>
      <c r="W87" s="28">
        <f t="shared" si="15"/>
        <v>2.2607671977417653E-2</v>
      </c>
      <c r="X87" s="28">
        <f t="shared" si="15"/>
        <v>9.2282954576138419E-3</v>
      </c>
      <c r="Y87" s="28">
        <f t="shared" si="15"/>
        <v>9.4067167049382162E-3</v>
      </c>
      <c r="Z87" s="28">
        <f t="shared" si="15"/>
        <v>-9.4417757383688673E-3</v>
      </c>
      <c r="AA87" s="28">
        <f t="shared" si="15"/>
        <v>-4.8675856351358812E-3</v>
      </c>
      <c r="AB87" s="28">
        <f t="shared" si="15"/>
        <v>1.4869607745525358E-2</v>
      </c>
      <c r="AC87" s="28">
        <f t="shared" si="15"/>
        <v>1.5025242479895305E-2</v>
      </c>
      <c r="AD87" s="28">
        <f t="shared" si="15"/>
        <v>1.5296011767856072E-2</v>
      </c>
      <c r="AE87" s="28">
        <f t="shared" si="15"/>
        <v>1.5461936118087745E-2</v>
      </c>
      <c r="AF87" s="28">
        <f t="shared" si="15"/>
        <v>1.0232684840543885E-2</v>
      </c>
      <c r="AG87" s="28">
        <f t="shared" si="15"/>
        <v>-5.2246372563878943E-3</v>
      </c>
      <c r="AH87" s="28">
        <f t="shared" si="15"/>
        <v>-2.1096137641088891E-2</v>
      </c>
      <c r="AI87" s="28">
        <f t="shared" si="15"/>
        <v>-2.1159424162181039E-2</v>
      </c>
      <c r="AJ87" s="28">
        <f t="shared" si="15"/>
        <v>-2.6535885030641807E-2</v>
      </c>
      <c r="AK87" s="28">
        <f t="shared" si="15"/>
        <v>-1.5961577669520523E-2</v>
      </c>
      <c r="AL87" s="28">
        <f t="shared" si="15"/>
        <v>-1.0641051779664219E-2</v>
      </c>
      <c r="AM87" s="28">
        <f t="shared" si="15"/>
        <v>0</v>
      </c>
      <c r="AN87" s="28">
        <f t="shared" si="15"/>
        <v>1.0641051779664219E-2</v>
      </c>
      <c r="AO87" s="28">
        <f t="shared" si="15"/>
        <v>-2.1282103559352637E-2</v>
      </c>
      <c r="AP87" s="28">
        <f t="shared" si="15"/>
        <v>2.1282103559352637E-2</v>
      </c>
      <c r="AQ87" s="28">
        <f t="shared" si="15"/>
        <v>0</v>
      </c>
      <c r="AR87" s="28">
        <f t="shared" si="15"/>
        <v>1.5961577669520523E-2</v>
      </c>
      <c r="AS87" s="28">
        <f t="shared" si="15"/>
        <v>5.3205258898321095E-3</v>
      </c>
      <c r="AT87" s="28">
        <f t="shared" si="15"/>
        <v>-5.3205258898321095E-3</v>
      </c>
      <c r="AU87" s="28">
        <f t="shared" si="15"/>
        <v>2.1282103559352637E-2</v>
      </c>
    </row>
    <row r="88" spans="2:47">
      <c r="B88" s="27" t="s">
        <v>431</v>
      </c>
      <c r="C88" s="28" t="s">
        <v>512</v>
      </c>
      <c r="D88" s="28">
        <f t="shared" ref="D88:AU88" si="16">+VLOOKUP($B88,Precios,D$85-2014,FALSE)*D50/1000000</f>
        <v>0</v>
      </c>
      <c r="E88" s="28">
        <f t="shared" si="16"/>
        <v>0</v>
      </c>
      <c r="F88" s="28">
        <f t="shared" si="16"/>
        <v>0</v>
      </c>
      <c r="G88" s="28">
        <f t="shared" si="16"/>
        <v>0</v>
      </c>
      <c r="H88" s="28">
        <f t="shared" si="16"/>
        <v>0</v>
      </c>
      <c r="I88" s="28">
        <f t="shared" si="16"/>
        <v>0</v>
      </c>
      <c r="J88" s="28">
        <f t="shared" si="16"/>
        <v>0</v>
      </c>
      <c r="K88" s="28">
        <f t="shared" si="16"/>
        <v>0</v>
      </c>
      <c r="L88" s="28">
        <f t="shared" si="16"/>
        <v>0</v>
      </c>
      <c r="M88" s="28">
        <f t="shared" si="16"/>
        <v>0</v>
      </c>
      <c r="N88" s="28">
        <f t="shared" si="16"/>
        <v>0</v>
      </c>
      <c r="O88" s="28">
        <f t="shared" si="16"/>
        <v>0</v>
      </c>
      <c r="P88" s="28">
        <f t="shared" si="16"/>
        <v>0</v>
      </c>
      <c r="Q88" s="28">
        <f t="shared" si="16"/>
        <v>0</v>
      </c>
      <c r="R88" s="28">
        <f t="shared" si="16"/>
        <v>0</v>
      </c>
      <c r="S88" s="28">
        <f t="shared" si="16"/>
        <v>0</v>
      </c>
      <c r="T88" s="28">
        <f t="shared" si="16"/>
        <v>0</v>
      </c>
      <c r="U88" s="28">
        <f t="shared" si="16"/>
        <v>0</v>
      </c>
      <c r="V88" s="28">
        <f t="shared" si="16"/>
        <v>0</v>
      </c>
      <c r="W88" s="28">
        <f t="shared" si="16"/>
        <v>0</v>
      </c>
      <c r="X88" s="28">
        <f t="shared" si="16"/>
        <v>0</v>
      </c>
      <c r="Y88" s="28">
        <f t="shared" si="16"/>
        <v>0</v>
      </c>
      <c r="Z88" s="28">
        <f t="shared" si="16"/>
        <v>0</v>
      </c>
      <c r="AA88" s="28">
        <f t="shared" si="16"/>
        <v>0</v>
      </c>
      <c r="AB88" s="28">
        <f t="shared" si="16"/>
        <v>0</v>
      </c>
      <c r="AC88" s="28">
        <f t="shared" si="16"/>
        <v>0</v>
      </c>
      <c r="AD88" s="28">
        <f t="shared" si="16"/>
        <v>0</v>
      </c>
      <c r="AE88" s="28">
        <f t="shared" si="16"/>
        <v>0</v>
      </c>
      <c r="AF88" s="28">
        <f t="shared" si="16"/>
        <v>0</v>
      </c>
      <c r="AG88" s="28">
        <f t="shared" si="16"/>
        <v>0</v>
      </c>
      <c r="AH88" s="28">
        <f t="shared" si="16"/>
        <v>0</v>
      </c>
      <c r="AI88" s="28">
        <f t="shared" si="16"/>
        <v>0</v>
      </c>
      <c r="AJ88" s="28">
        <f t="shared" si="16"/>
        <v>0</v>
      </c>
      <c r="AK88" s="28">
        <f t="shared" si="16"/>
        <v>0</v>
      </c>
      <c r="AL88" s="28">
        <f t="shared" si="16"/>
        <v>0</v>
      </c>
      <c r="AM88" s="28">
        <f t="shared" si="16"/>
        <v>0</v>
      </c>
      <c r="AN88" s="28">
        <f t="shared" si="16"/>
        <v>0</v>
      </c>
      <c r="AO88" s="28">
        <f t="shared" si="16"/>
        <v>0</v>
      </c>
      <c r="AP88" s="28">
        <f t="shared" si="16"/>
        <v>0</v>
      </c>
      <c r="AQ88" s="28">
        <f t="shared" si="16"/>
        <v>0</v>
      </c>
      <c r="AR88" s="28">
        <f t="shared" si="16"/>
        <v>0</v>
      </c>
      <c r="AS88" s="28">
        <f t="shared" si="16"/>
        <v>0</v>
      </c>
      <c r="AT88" s="28">
        <f t="shared" si="16"/>
        <v>0</v>
      </c>
      <c r="AU88" s="28">
        <f t="shared" si="16"/>
        <v>0</v>
      </c>
    </row>
    <row r="89" spans="2:47">
      <c r="B89" s="27" t="s">
        <v>397</v>
      </c>
      <c r="C89" s="28" t="s">
        <v>512</v>
      </c>
      <c r="D89" s="28">
        <f t="shared" ref="D89:AU89" si="17">+VLOOKUP($B89,Precios,D$85-2014,FALSE)*D51/1000000</f>
        <v>0</v>
      </c>
      <c r="E89" s="28">
        <f t="shared" si="17"/>
        <v>0</v>
      </c>
      <c r="F89" s="28">
        <f t="shared" si="17"/>
        <v>0</v>
      </c>
      <c r="G89" s="28">
        <f t="shared" si="17"/>
        <v>0</v>
      </c>
      <c r="H89" s="28">
        <f t="shared" si="17"/>
        <v>0</v>
      </c>
      <c r="I89" s="28">
        <f t="shared" si="17"/>
        <v>0</v>
      </c>
      <c r="J89" s="28">
        <f t="shared" si="17"/>
        <v>0</v>
      </c>
      <c r="K89" s="28">
        <f t="shared" si="17"/>
        <v>0</v>
      </c>
      <c r="L89" s="28">
        <f t="shared" si="17"/>
        <v>0</v>
      </c>
      <c r="M89" s="28">
        <f t="shared" si="17"/>
        <v>0</v>
      </c>
      <c r="N89" s="28">
        <f t="shared" si="17"/>
        <v>0</v>
      </c>
      <c r="O89" s="28">
        <f t="shared" si="17"/>
        <v>0</v>
      </c>
      <c r="P89" s="28">
        <f t="shared" si="17"/>
        <v>0</v>
      </c>
      <c r="Q89" s="28">
        <f t="shared" si="17"/>
        <v>0</v>
      </c>
      <c r="R89" s="28">
        <f t="shared" si="17"/>
        <v>0</v>
      </c>
      <c r="S89" s="28">
        <f t="shared" si="17"/>
        <v>0</v>
      </c>
      <c r="T89" s="28">
        <f t="shared" si="17"/>
        <v>0</v>
      </c>
      <c r="U89" s="28">
        <f t="shared" si="17"/>
        <v>0</v>
      </c>
      <c r="V89" s="28">
        <f t="shared" si="17"/>
        <v>0</v>
      </c>
      <c r="W89" s="28">
        <f t="shared" si="17"/>
        <v>-1.6049171591039215E-2</v>
      </c>
      <c r="X89" s="28">
        <f t="shared" si="17"/>
        <v>-1.6364878958534407E-2</v>
      </c>
      <c r="Y89" s="28">
        <f t="shared" si="17"/>
        <v>5.0006803076512008E-2</v>
      </c>
      <c r="Z89" s="28">
        <f t="shared" si="17"/>
        <v>-3.3457340437935003E-2</v>
      </c>
      <c r="AA89" s="28">
        <f t="shared" si="17"/>
        <v>-1.7228560605687483E-2</v>
      </c>
      <c r="AB89" s="28">
        <f t="shared" si="17"/>
        <v>8.765795337235821E-2</v>
      </c>
      <c r="AC89" s="28">
        <f t="shared" si="17"/>
        <v>-7.0833195054830017E-2</v>
      </c>
      <c r="AD89" s="28">
        <f t="shared" si="17"/>
        <v>3.6031406894763411E-2</v>
      </c>
      <c r="AE89" s="28">
        <f t="shared" si="17"/>
        <v>-3.6408097520771579E-2</v>
      </c>
      <c r="AF89" s="28">
        <f t="shared" si="17"/>
        <v>1.8075894676923443E-2</v>
      </c>
      <c r="AG89" s="28">
        <f t="shared" si="17"/>
        <v>-3.6889338597908744E-2</v>
      </c>
      <c r="AH89" s="28">
        <f t="shared" si="17"/>
        <v>9.3064252441312834E-2</v>
      </c>
      <c r="AI89" s="28">
        <f t="shared" si="17"/>
        <v>3.7333427231942662E-2</v>
      </c>
      <c r="AJ89" s="28">
        <f t="shared" si="17"/>
        <v>-7.4902718214270803E-2</v>
      </c>
      <c r="AK89" s="28">
        <f t="shared" si="17"/>
        <v>7.508448804329293E-2</v>
      </c>
      <c r="AL89" s="28">
        <f t="shared" si="17"/>
        <v>5.6313366032469371E-2</v>
      </c>
      <c r="AM89" s="28">
        <f t="shared" si="17"/>
        <v>1.8771122010823569E-2</v>
      </c>
      <c r="AN89" s="28">
        <f t="shared" si="17"/>
        <v>-1.8771122010823569E-2</v>
      </c>
      <c r="AO89" s="28">
        <f t="shared" si="17"/>
        <v>7.508448804329293E-2</v>
      </c>
      <c r="AP89" s="28">
        <f t="shared" si="17"/>
        <v>5.6313366032469371E-2</v>
      </c>
      <c r="AQ89" s="28">
        <f t="shared" si="17"/>
        <v>1.8771122010823569E-2</v>
      </c>
      <c r="AR89" s="28">
        <f t="shared" si="17"/>
        <v>-1.8771122010823569E-2</v>
      </c>
      <c r="AS89" s="28">
        <f t="shared" si="17"/>
        <v>-5.6313366032469371E-2</v>
      </c>
      <c r="AT89" s="28">
        <f t="shared" si="17"/>
        <v>3.7542244021647138E-2</v>
      </c>
      <c r="AU89" s="28">
        <f t="shared" si="17"/>
        <v>1.8771122010823569E-2</v>
      </c>
    </row>
    <row r="90" spans="2:47">
      <c r="B90" s="27" t="s">
        <v>432</v>
      </c>
      <c r="C90" s="28" t="s">
        <v>512</v>
      </c>
      <c r="D90" s="28">
        <f t="shared" ref="D90:AU90" si="18">+VLOOKUP($B90,Precios,D$85-2014,FALSE)*D52/1000000</f>
        <v>0</v>
      </c>
      <c r="E90" s="28">
        <f t="shared" si="18"/>
        <v>0</v>
      </c>
      <c r="F90" s="28">
        <f t="shared" si="18"/>
        <v>0</v>
      </c>
      <c r="G90" s="28">
        <f t="shared" si="18"/>
        <v>0</v>
      </c>
      <c r="H90" s="28">
        <f t="shared" si="18"/>
        <v>0</v>
      </c>
      <c r="I90" s="28">
        <f t="shared" si="18"/>
        <v>0</v>
      </c>
      <c r="J90" s="28">
        <f t="shared" si="18"/>
        <v>0</v>
      </c>
      <c r="K90" s="28">
        <f t="shared" si="18"/>
        <v>0</v>
      </c>
      <c r="L90" s="28">
        <f t="shared" si="18"/>
        <v>0</v>
      </c>
      <c r="M90" s="28">
        <f t="shared" si="18"/>
        <v>0</v>
      </c>
      <c r="N90" s="28">
        <f t="shared" si="18"/>
        <v>0</v>
      </c>
      <c r="O90" s="28">
        <f t="shared" si="18"/>
        <v>0</v>
      </c>
      <c r="P90" s="28">
        <f t="shared" si="18"/>
        <v>0</v>
      </c>
      <c r="Q90" s="28">
        <f t="shared" si="18"/>
        <v>0</v>
      </c>
      <c r="R90" s="28">
        <f t="shared" si="18"/>
        <v>0</v>
      </c>
      <c r="S90" s="28">
        <f t="shared" si="18"/>
        <v>0</v>
      </c>
      <c r="T90" s="28">
        <f t="shared" si="18"/>
        <v>0</v>
      </c>
      <c r="U90" s="28">
        <f t="shared" si="18"/>
        <v>0</v>
      </c>
      <c r="V90" s="28">
        <f t="shared" si="18"/>
        <v>0</v>
      </c>
      <c r="W90" s="28">
        <f t="shared" si="18"/>
        <v>-6.474156965375559E-2</v>
      </c>
      <c r="X90" s="28">
        <f t="shared" si="18"/>
        <v>3.290404687949678E-2</v>
      </c>
      <c r="Y90" s="28">
        <f t="shared" si="18"/>
        <v>6.6832033948406935E-2</v>
      </c>
      <c r="Z90" s="28">
        <f t="shared" si="18"/>
        <v>0.13406520913799991</v>
      </c>
      <c r="AA90" s="28">
        <f t="shared" si="18"/>
        <v>-0.10306511215567156</v>
      </c>
      <c r="AB90" s="28">
        <f t="shared" si="18"/>
        <v>-0.1394442986456475</v>
      </c>
      <c r="AC90" s="28">
        <f t="shared" si="18"/>
        <v>0.10546600399125686</v>
      </c>
      <c r="AD90" s="28">
        <f t="shared" si="18"/>
        <v>3.5666404478157915E-2</v>
      </c>
      <c r="AE90" s="28">
        <f t="shared" si="18"/>
        <v>-0.1798933293019199</v>
      </c>
      <c r="AF90" s="28">
        <f t="shared" si="18"/>
        <v>-0.10729966212409606</v>
      </c>
      <c r="AG90" s="28">
        <f t="shared" si="18"/>
        <v>0.14551051144997187</v>
      </c>
      <c r="AH90" s="28">
        <f t="shared" si="18"/>
        <v>0.14662161943329552</v>
      </c>
      <c r="AI90" s="28">
        <f t="shared" si="18"/>
        <v>3.6744237393073538E-2</v>
      </c>
      <c r="AJ90" s="28">
        <f t="shared" si="18"/>
        <v>-0.11052432001630032</v>
      </c>
      <c r="AK90" s="28">
        <f t="shared" si="18"/>
        <v>-0.18458155721471134</v>
      </c>
      <c r="AL90" s="28">
        <f t="shared" si="18"/>
        <v>0.11074893432889395</v>
      </c>
      <c r="AM90" s="28">
        <f t="shared" si="18"/>
        <v>7.3832622885817392E-2</v>
      </c>
      <c r="AN90" s="28">
        <f t="shared" si="18"/>
        <v>-0.18458155721471134</v>
      </c>
      <c r="AO90" s="28">
        <f t="shared" si="18"/>
        <v>7.3832622885817392E-2</v>
      </c>
      <c r="AP90" s="28">
        <f t="shared" si="18"/>
        <v>0.11074893432889395</v>
      </c>
      <c r="AQ90" s="28">
        <f t="shared" si="18"/>
        <v>0.14766524577180265</v>
      </c>
      <c r="AR90" s="28">
        <f t="shared" si="18"/>
        <v>0.14766524577180265</v>
      </c>
      <c r="AS90" s="28">
        <f t="shared" si="18"/>
        <v>-0.14766524577180265</v>
      </c>
      <c r="AT90" s="28">
        <f t="shared" si="18"/>
        <v>-0.14766524577180265</v>
      </c>
      <c r="AU90" s="28">
        <f t="shared" si="18"/>
        <v>0</v>
      </c>
    </row>
    <row r="91" spans="2:47">
      <c r="B91" s="27" t="s">
        <v>433</v>
      </c>
      <c r="C91" s="28" t="s">
        <v>512</v>
      </c>
      <c r="D91" s="28">
        <f t="shared" ref="D91:AU91" si="19">+VLOOKUP($B91,Precios,D$85-2014,FALSE)*D53/1000000</f>
        <v>0</v>
      </c>
      <c r="E91" s="28">
        <f t="shared" si="19"/>
        <v>0</v>
      </c>
      <c r="F91" s="28">
        <f t="shared" si="19"/>
        <v>0</v>
      </c>
      <c r="G91" s="28">
        <f t="shared" si="19"/>
        <v>0</v>
      </c>
      <c r="H91" s="28">
        <f t="shared" si="19"/>
        <v>0</v>
      </c>
      <c r="I91" s="28">
        <f t="shared" si="19"/>
        <v>0</v>
      </c>
      <c r="J91" s="28">
        <f t="shared" si="19"/>
        <v>0</v>
      </c>
      <c r="K91" s="28">
        <f t="shared" si="19"/>
        <v>0</v>
      </c>
      <c r="L91" s="28">
        <f t="shared" si="19"/>
        <v>-5.9027649826040085E-2</v>
      </c>
      <c r="M91" s="28">
        <f t="shared" si="19"/>
        <v>-0.1857169721174107</v>
      </c>
      <c r="N91" s="28">
        <f t="shared" si="19"/>
        <v>-0.4778062429558485</v>
      </c>
      <c r="O91" s="28">
        <f t="shared" si="19"/>
        <v>-1.0022305091390209</v>
      </c>
      <c r="P91" s="28">
        <f t="shared" si="19"/>
        <v>-1.1910819449208605</v>
      </c>
      <c r="Q91" s="28">
        <f t="shared" si="19"/>
        <v>-2.5761017052972019</v>
      </c>
      <c r="R91" s="28">
        <f t="shared" si="19"/>
        <v>-1.4755801146665362</v>
      </c>
      <c r="S91" s="28">
        <f t="shared" si="19"/>
        <v>-1.6758296001372082</v>
      </c>
      <c r="T91" s="28">
        <f t="shared" si="19"/>
        <v>-1.8887993090606163</v>
      </c>
      <c r="U91" s="28">
        <f t="shared" si="19"/>
        <v>-2.154385264860097</v>
      </c>
      <c r="V91" s="28">
        <f t="shared" si="19"/>
        <v>-2.3949154579311016</v>
      </c>
      <c r="W91" s="28">
        <f t="shared" si="19"/>
        <v>-2.4911392181604355</v>
      </c>
      <c r="X91" s="28">
        <f t="shared" si="19"/>
        <v>-2.6366857588082828</v>
      </c>
      <c r="Y91" s="28">
        <f t="shared" si="19"/>
        <v>-2.7769786534032144</v>
      </c>
      <c r="Z91" s="28">
        <f t="shared" si="19"/>
        <v>-2.9120623543391679</v>
      </c>
      <c r="AA91" s="28">
        <f t="shared" si="19"/>
        <v>-3.0791289827019543</v>
      </c>
      <c r="AB91" s="28">
        <f t="shared" si="19"/>
        <v>-3.1806944389180782</v>
      </c>
      <c r="AC91" s="28">
        <f t="shared" si="19"/>
        <v>-3.3139772480031362</v>
      </c>
      <c r="AD91" s="28">
        <f t="shared" si="19"/>
        <v>-3.5029825574557756</v>
      </c>
      <c r="AE91" s="28">
        <f t="shared" si="19"/>
        <v>-3.6090756039594263</v>
      </c>
      <c r="AF91" s="28">
        <f t="shared" si="19"/>
        <v>-3.8069350608859422</v>
      </c>
      <c r="AG91" s="28">
        <f t="shared" si="19"/>
        <v>-3.9425922261968358</v>
      </c>
      <c r="AH91" s="28">
        <f t="shared" si="19"/>
        <v>-4.1048802222276093</v>
      </c>
      <c r="AI91" s="28">
        <f t="shared" si="19"/>
        <v>-4.265539721909092</v>
      </c>
      <c r="AJ91" s="28">
        <f t="shared" si="19"/>
        <v>-4.3849240341548912</v>
      </c>
      <c r="AK91" s="28">
        <f t="shared" si="19"/>
        <v>-4.5543472092909871</v>
      </c>
      <c r="AL91" s="28">
        <f t="shared" si="19"/>
        <v>-4.7003704733669247</v>
      </c>
      <c r="AM91" s="28">
        <f t="shared" si="19"/>
        <v>-4.8542868868525506</v>
      </c>
      <c r="AN91" s="28">
        <f t="shared" si="19"/>
        <v>-5.027936173861967</v>
      </c>
      <c r="AO91" s="28">
        <f t="shared" si="19"/>
        <v>-5.2015854608712413</v>
      </c>
      <c r="AP91" s="28">
        <f t="shared" si="19"/>
        <v>-5.371288173175814</v>
      </c>
      <c r="AQ91" s="28">
        <f t="shared" si="19"/>
        <v>-5.5488840348899311</v>
      </c>
      <c r="AR91" s="28">
        <f t="shared" si="19"/>
        <v>-5.6870141495564672</v>
      </c>
      <c r="AS91" s="28">
        <f t="shared" si="19"/>
        <v>-5.8211976895183026</v>
      </c>
      <c r="AT91" s="28">
        <f t="shared" si="19"/>
        <v>-5.9751141030039285</v>
      </c>
      <c r="AU91" s="28">
        <f t="shared" si="19"/>
        <v>-6.1053510682609193</v>
      </c>
    </row>
    <row r="92" spans="2:47">
      <c r="B92" s="27" t="s">
        <v>434</v>
      </c>
      <c r="C92" s="28" t="s">
        <v>512</v>
      </c>
      <c r="D92" s="28">
        <f t="shared" ref="D92:AU92" si="20">+VLOOKUP($B92,Precios,D$85-2014,FALSE)*D54/1000000</f>
        <v>0</v>
      </c>
      <c r="E92" s="28">
        <f t="shared" si="20"/>
        <v>0</v>
      </c>
      <c r="F92" s="28">
        <f t="shared" si="20"/>
        <v>0</v>
      </c>
      <c r="G92" s="28">
        <f t="shared" si="20"/>
        <v>0</v>
      </c>
      <c r="H92" s="28">
        <f t="shared" si="20"/>
        <v>0</v>
      </c>
      <c r="I92" s="28">
        <f t="shared" si="20"/>
        <v>0</v>
      </c>
      <c r="J92" s="28">
        <f t="shared" si="20"/>
        <v>0</v>
      </c>
      <c r="K92" s="28">
        <f t="shared" si="20"/>
        <v>0</v>
      </c>
      <c r="L92" s="28">
        <f t="shared" si="20"/>
        <v>0</v>
      </c>
      <c r="M92" s="28">
        <f t="shared" si="20"/>
        <v>0</v>
      </c>
      <c r="N92" s="28">
        <f t="shared" si="20"/>
        <v>0</v>
      </c>
      <c r="O92" s="28">
        <f t="shared" si="20"/>
        <v>0</v>
      </c>
      <c r="P92" s="28">
        <f t="shared" si="20"/>
        <v>0</v>
      </c>
      <c r="Q92" s="28">
        <f t="shared" si="20"/>
        <v>0</v>
      </c>
      <c r="R92" s="28">
        <f t="shared" si="20"/>
        <v>0</v>
      </c>
      <c r="S92" s="28">
        <f t="shared" si="20"/>
        <v>0</v>
      </c>
      <c r="T92" s="28">
        <f t="shared" si="20"/>
        <v>0</v>
      </c>
      <c r="U92" s="28">
        <f t="shared" si="20"/>
        <v>0</v>
      </c>
      <c r="V92" s="28">
        <f t="shared" si="20"/>
        <v>0</v>
      </c>
      <c r="W92" s="28">
        <f t="shared" si="20"/>
        <v>8.4588141901360089E-2</v>
      </c>
      <c r="X92" s="28">
        <f t="shared" si="20"/>
        <v>-0.11444621838251137</v>
      </c>
      <c r="Y92" s="28">
        <f t="shared" si="20"/>
        <v>2.9082888745175482E-2</v>
      </c>
      <c r="Z92" s="28">
        <f t="shared" si="20"/>
        <v>-0.1181416143153876</v>
      </c>
      <c r="AA92" s="28">
        <f t="shared" si="20"/>
        <v>0.14812021361003433</v>
      </c>
      <c r="AB92" s="28">
        <f t="shared" si="20"/>
        <v>6.0730750461417515E-2</v>
      </c>
      <c r="AC92" s="28">
        <f t="shared" si="20"/>
        <v>6.1625292452466854E-2</v>
      </c>
      <c r="AD92" s="28">
        <f t="shared" si="20"/>
        <v>6.2145467429187889E-2</v>
      </c>
      <c r="AE92" s="28">
        <f t="shared" si="20"/>
        <v>9.4573358454145343E-2</v>
      </c>
      <c r="AF92" s="28">
        <f t="shared" si="20"/>
        <v>-6.3600902359745415E-2</v>
      </c>
      <c r="AG92" s="28">
        <f t="shared" si="20"/>
        <v>-0.15806485989207325</v>
      </c>
      <c r="AH92" s="28">
        <f t="shared" si="20"/>
        <v>3.2153081589374882E-2</v>
      </c>
      <c r="AI92" s="28">
        <f t="shared" si="20"/>
        <v>-6.4797200496760868E-2</v>
      </c>
      <c r="AJ92" s="28">
        <f t="shared" si="20"/>
        <v>0</v>
      </c>
      <c r="AK92" s="28">
        <f t="shared" si="20"/>
        <v>0</v>
      </c>
      <c r="AL92" s="28">
        <f t="shared" si="20"/>
        <v>3.2563031070688767E-2</v>
      </c>
      <c r="AM92" s="28">
        <f t="shared" si="20"/>
        <v>6.5126062141377533E-2</v>
      </c>
      <c r="AN92" s="28">
        <f t="shared" si="20"/>
        <v>-3.2563031070688767E-2</v>
      </c>
      <c r="AO92" s="28">
        <f t="shared" si="20"/>
        <v>-0.16281515535285151</v>
      </c>
      <c r="AP92" s="28">
        <f t="shared" si="20"/>
        <v>6.5126062141377533E-2</v>
      </c>
      <c r="AQ92" s="28">
        <f t="shared" si="20"/>
        <v>6.5126062141377533E-2</v>
      </c>
      <c r="AR92" s="28">
        <f t="shared" si="20"/>
        <v>-0.16281515535285151</v>
      </c>
      <c r="AS92" s="28">
        <f t="shared" si="20"/>
        <v>-3.2563031070688767E-2</v>
      </c>
      <c r="AT92" s="28">
        <f t="shared" si="20"/>
        <v>-0.13025212428216276</v>
      </c>
      <c r="AU92" s="28">
        <f t="shared" si="20"/>
        <v>3.2563031070688767E-2</v>
      </c>
    </row>
    <row r="93" spans="2:47">
      <c r="B93" s="27" t="s">
        <v>435</v>
      </c>
      <c r="C93" s="28" t="s">
        <v>512</v>
      </c>
      <c r="D93" s="28">
        <f t="shared" ref="D93:AU93" si="21">+VLOOKUP($B93,Precios,D$85-2014,FALSE)*D55/1000000</f>
        <v>0</v>
      </c>
      <c r="E93" s="28">
        <f t="shared" si="21"/>
        <v>0</v>
      </c>
      <c r="F93" s="28">
        <f t="shared" si="21"/>
        <v>0</v>
      </c>
      <c r="G93" s="28">
        <f t="shared" si="21"/>
        <v>0</v>
      </c>
      <c r="H93" s="28">
        <f t="shared" si="21"/>
        <v>0</v>
      </c>
      <c r="I93" s="28">
        <f t="shared" si="21"/>
        <v>0</v>
      </c>
      <c r="J93" s="28">
        <f t="shared" si="21"/>
        <v>0</v>
      </c>
      <c r="K93" s="28">
        <f t="shared" si="21"/>
        <v>0</v>
      </c>
      <c r="L93" s="28">
        <f t="shared" si="21"/>
        <v>0</v>
      </c>
      <c r="M93" s="28">
        <f t="shared" si="21"/>
        <v>0</v>
      </c>
      <c r="N93" s="28">
        <f t="shared" si="21"/>
        <v>0</v>
      </c>
      <c r="O93" s="28">
        <f t="shared" si="21"/>
        <v>0</v>
      </c>
      <c r="P93" s="28">
        <f t="shared" si="21"/>
        <v>0</v>
      </c>
      <c r="Q93" s="28">
        <f t="shared" si="21"/>
        <v>0</v>
      </c>
      <c r="R93" s="28">
        <f t="shared" si="21"/>
        <v>0</v>
      </c>
      <c r="S93" s="28">
        <f t="shared" si="21"/>
        <v>0</v>
      </c>
      <c r="T93" s="28">
        <f t="shared" si="21"/>
        <v>0</v>
      </c>
      <c r="U93" s="28">
        <f t="shared" si="21"/>
        <v>0</v>
      </c>
      <c r="V93" s="28">
        <f t="shared" si="21"/>
        <v>0</v>
      </c>
      <c r="W93" s="28">
        <f t="shared" si="21"/>
        <v>-1.7733498720004031E-3</v>
      </c>
      <c r="X93" s="28">
        <f t="shared" si="21"/>
        <v>2.6673620159995957E-3</v>
      </c>
      <c r="Y93" s="28">
        <f t="shared" si="21"/>
        <v>-4.4594671200000003E-3</v>
      </c>
      <c r="Z93" s="28">
        <f t="shared" si="21"/>
        <v>-2.6767979519995945E-3</v>
      </c>
      <c r="AA93" s="28">
        <f t="shared" si="21"/>
        <v>0</v>
      </c>
      <c r="AB93" s="28">
        <f t="shared" si="21"/>
        <v>8.84523360000201E-4</v>
      </c>
      <c r="AC93" s="28">
        <f t="shared" si="21"/>
        <v>2.6484511919995985E-3</v>
      </c>
      <c r="AD93" s="28">
        <f t="shared" si="21"/>
        <v>2.6468107199995989E-3</v>
      </c>
      <c r="AE93" s="28">
        <f t="shared" si="21"/>
        <v>1.7646243520004011E-3</v>
      </c>
      <c r="AF93" s="28">
        <f t="shared" si="21"/>
        <v>2.6449128239995987E-3</v>
      </c>
      <c r="AG93" s="28">
        <f t="shared" si="21"/>
        <v>8.8106980800020044E-4</v>
      </c>
      <c r="AH93" s="28">
        <f t="shared" si="21"/>
        <v>0</v>
      </c>
      <c r="AI93" s="28">
        <f t="shared" si="21"/>
        <v>-1.7620936000004009E-3</v>
      </c>
      <c r="AJ93" s="28">
        <f t="shared" si="21"/>
        <v>-1.7652595040004015E-3</v>
      </c>
      <c r="AK93" s="28">
        <f t="shared" si="21"/>
        <v>-3.5305343039997994E-3</v>
      </c>
      <c r="AL93" s="28">
        <f t="shared" si="21"/>
        <v>3.5305343039997994E-3</v>
      </c>
      <c r="AM93" s="28">
        <f t="shared" si="21"/>
        <v>1.7652671519998997E-3</v>
      </c>
      <c r="AN93" s="28">
        <f t="shared" si="21"/>
        <v>0</v>
      </c>
      <c r="AO93" s="28">
        <f t="shared" si="21"/>
        <v>-8.8263357600020073E-4</v>
      </c>
      <c r="AP93" s="28">
        <f t="shared" si="21"/>
        <v>-2.6479007280001002E-3</v>
      </c>
      <c r="AQ93" s="28">
        <f t="shared" si="21"/>
        <v>2.6479007280001002E-3</v>
      </c>
      <c r="AR93" s="28">
        <f t="shared" si="21"/>
        <v>8.8263357600020073E-4</v>
      </c>
      <c r="AS93" s="28">
        <f t="shared" si="21"/>
        <v>-1.7652671519998997E-3</v>
      </c>
      <c r="AT93" s="28">
        <f t="shared" si="21"/>
        <v>-3.5305343039997994E-3</v>
      </c>
      <c r="AU93" s="28">
        <f t="shared" si="21"/>
        <v>2.6479007280001002E-3</v>
      </c>
    </row>
    <row r="94" spans="2:47">
      <c r="B94" s="27" t="s">
        <v>436</v>
      </c>
      <c r="C94" s="28" t="s">
        <v>512</v>
      </c>
      <c r="D94" s="28">
        <f t="shared" ref="D94:AU94" si="22">+VLOOKUP($B94,Precios,D$85-2014,FALSE)*D56/1000000</f>
        <v>0</v>
      </c>
      <c r="E94" s="28">
        <f t="shared" si="22"/>
        <v>0</v>
      </c>
      <c r="F94" s="28">
        <f t="shared" si="22"/>
        <v>0</v>
      </c>
      <c r="G94" s="28">
        <f t="shared" si="22"/>
        <v>0</v>
      </c>
      <c r="H94" s="28">
        <f t="shared" si="22"/>
        <v>0</v>
      </c>
      <c r="I94" s="28">
        <f t="shared" si="22"/>
        <v>0</v>
      </c>
      <c r="J94" s="28">
        <f t="shared" si="22"/>
        <v>0</v>
      </c>
      <c r="K94" s="28">
        <f t="shared" si="22"/>
        <v>0</v>
      </c>
      <c r="L94" s="28">
        <f t="shared" si="22"/>
        <v>0</v>
      </c>
      <c r="M94" s="28">
        <f t="shared" si="22"/>
        <v>0</v>
      </c>
      <c r="N94" s="28">
        <f t="shared" si="22"/>
        <v>0</v>
      </c>
      <c r="O94" s="28">
        <f t="shared" si="22"/>
        <v>0</v>
      </c>
      <c r="P94" s="28">
        <f t="shared" si="22"/>
        <v>0</v>
      </c>
      <c r="Q94" s="28">
        <f t="shared" si="22"/>
        <v>0</v>
      </c>
      <c r="R94" s="28">
        <f t="shared" si="22"/>
        <v>0</v>
      </c>
      <c r="S94" s="28">
        <f t="shared" si="22"/>
        <v>0</v>
      </c>
      <c r="T94" s="28">
        <f t="shared" si="22"/>
        <v>0</v>
      </c>
      <c r="U94" s="28">
        <f t="shared" si="22"/>
        <v>0</v>
      </c>
      <c r="V94" s="28">
        <f t="shared" si="22"/>
        <v>0</v>
      </c>
      <c r="W94" s="28">
        <f t="shared" si="22"/>
        <v>-1.4612531039964561E-2</v>
      </c>
      <c r="X94" s="28">
        <f t="shared" si="22"/>
        <v>1.4807667929964087E-2</v>
      </c>
      <c r="Y94" s="28">
        <f t="shared" si="22"/>
        <v>-1.0000593780036383E-2</v>
      </c>
      <c r="Z94" s="28">
        <f t="shared" si="22"/>
        <v>1.5200124749963134E-2</v>
      </c>
      <c r="AA94" s="28">
        <f t="shared" si="22"/>
        <v>-2.0474425079981377E-2</v>
      </c>
      <c r="AB94" s="28">
        <f t="shared" si="22"/>
        <v>-1.0439270220037978E-2</v>
      </c>
      <c r="AC94" s="28">
        <f t="shared" si="22"/>
        <v>2.0878540439981011E-2</v>
      </c>
      <c r="AD94" s="28">
        <f t="shared" si="22"/>
        <v>2.6098175550000002E-2</v>
      </c>
      <c r="AE94" s="28">
        <f t="shared" si="22"/>
        <v>-2.0878540439981011E-2</v>
      </c>
      <c r="AF94" s="28">
        <f t="shared" si="22"/>
        <v>-2.0878540439981011E-2</v>
      </c>
      <c r="AG94" s="28">
        <f t="shared" si="22"/>
        <v>-1.0439270220037978E-2</v>
      </c>
      <c r="AH94" s="28">
        <f t="shared" si="22"/>
        <v>-2.0878540439981011E-2</v>
      </c>
      <c r="AI94" s="28">
        <f t="shared" si="22"/>
        <v>5.219635110018989E-3</v>
      </c>
      <c r="AJ94" s="28">
        <f t="shared" si="22"/>
        <v>1.0439270220037978E-2</v>
      </c>
      <c r="AK94" s="28">
        <f t="shared" si="22"/>
        <v>-5.219635110018989E-3</v>
      </c>
      <c r="AL94" s="28">
        <f t="shared" si="22"/>
        <v>1.0439270220037978E-2</v>
      </c>
      <c r="AM94" s="28">
        <f t="shared" si="22"/>
        <v>-5.219635110018989E-3</v>
      </c>
      <c r="AN94" s="28">
        <f t="shared" si="22"/>
        <v>1.0439270220037978E-2</v>
      </c>
      <c r="AO94" s="28">
        <f t="shared" si="22"/>
        <v>1.5658905329962024E-2</v>
      </c>
      <c r="AP94" s="28">
        <f t="shared" si="22"/>
        <v>-1.0439270220037978E-2</v>
      </c>
      <c r="AQ94" s="28">
        <f t="shared" si="22"/>
        <v>1.0439270220037978E-2</v>
      </c>
      <c r="AR94" s="28">
        <f t="shared" si="22"/>
        <v>-2.0878540439981011E-2</v>
      </c>
      <c r="AS94" s="28">
        <f t="shared" si="22"/>
        <v>5.219635110018989E-3</v>
      </c>
      <c r="AT94" s="28">
        <f t="shared" si="22"/>
        <v>-1.5658905329962024E-2</v>
      </c>
      <c r="AU94" s="28">
        <f t="shared" si="22"/>
        <v>-5.219635110018989E-3</v>
      </c>
    </row>
    <row r="95" spans="2:47">
      <c r="B95" s="27" t="s">
        <v>437</v>
      </c>
      <c r="C95" s="28" t="s">
        <v>512</v>
      </c>
      <c r="D95" s="28">
        <f t="shared" ref="D95:AU95" si="23">+VLOOKUP($B95,Precios,D$85-2014,FALSE)*D57/1000000</f>
        <v>0</v>
      </c>
      <c r="E95" s="28">
        <f t="shared" si="23"/>
        <v>0</v>
      </c>
      <c r="F95" s="28">
        <f t="shared" si="23"/>
        <v>0</v>
      </c>
      <c r="G95" s="28">
        <f t="shared" si="23"/>
        <v>0</v>
      </c>
      <c r="H95" s="28">
        <f t="shared" si="23"/>
        <v>0</v>
      </c>
      <c r="I95" s="28">
        <f t="shared" si="23"/>
        <v>0</v>
      </c>
      <c r="J95" s="28">
        <f t="shared" si="23"/>
        <v>0</v>
      </c>
      <c r="K95" s="28">
        <f t="shared" si="23"/>
        <v>0</v>
      </c>
      <c r="L95" s="28">
        <f t="shared" si="23"/>
        <v>0</v>
      </c>
      <c r="M95" s="28">
        <f t="shared" si="23"/>
        <v>0</v>
      </c>
      <c r="N95" s="28">
        <f t="shared" si="23"/>
        <v>0</v>
      </c>
      <c r="O95" s="28">
        <f t="shared" si="23"/>
        <v>0</v>
      </c>
      <c r="P95" s="28">
        <f t="shared" si="23"/>
        <v>0</v>
      </c>
      <c r="Q95" s="28">
        <f t="shared" si="23"/>
        <v>0</v>
      </c>
      <c r="R95" s="28">
        <f t="shared" si="23"/>
        <v>0</v>
      </c>
      <c r="S95" s="28">
        <f t="shared" si="23"/>
        <v>0</v>
      </c>
      <c r="T95" s="28">
        <f t="shared" si="23"/>
        <v>0</v>
      </c>
      <c r="U95" s="28">
        <f t="shared" si="23"/>
        <v>0</v>
      </c>
      <c r="V95" s="28">
        <f t="shared" si="23"/>
        <v>0</v>
      </c>
      <c r="W95" s="28">
        <f t="shared" si="23"/>
        <v>0</v>
      </c>
      <c r="X95" s="28">
        <f t="shared" si="23"/>
        <v>0</v>
      </c>
      <c r="Y95" s="28">
        <f t="shared" si="23"/>
        <v>0</v>
      </c>
      <c r="Z95" s="28">
        <f t="shared" si="23"/>
        <v>0</v>
      </c>
      <c r="AA95" s="28">
        <f t="shared" si="23"/>
        <v>0</v>
      </c>
      <c r="AB95" s="28">
        <f t="shared" si="23"/>
        <v>0</v>
      </c>
      <c r="AC95" s="28">
        <f t="shared" si="23"/>
        <v>0</v>
      </c>
      <c r="AD95" s="28">
        <f t="shared" si="23"/>
        <v>0</v>
      </c>
      <c r="AE95" s="28">
        <f t="shared" si="23"/>
        <v>0</v>
      </c>
      <c r="AF95" s="28">
        <f t="shared" si="23"/>
        <v>0</v>
      </c>
      <c r="AG95" s="28">
        <f t="shared" si="23"/>
        <v>0</v>
      </c>
      <c r="AH95" s="28">
        <f t="shared" si="23"/>
        <v>0</v>
      </c>
      <c r="AI95" s="28">
        <f t="shared" si="23"/>
        <v>0</v>
      </c>
      <c r="AJ95" s="28">
        <f t="shared" si="23"/>
        <v>0</v>
      </c>
      <c r="AK95" s="28">
        <f t="shared" si="23"/>
        <v>0</v>
      </c>
      <c r="AL95" s="28">
        <f t="shared" si="23"/>
        <v>0</v>
      </c>
      <c r="AM95" s="28">
        <f t="shared" si="23"/>
        <v>0</v>
      </c>
      <c r="AN95" s="28">
        <f t="shared" si="23"/>
        <v>0</v>
      </c>
      <c r="AO95" s="28">
        <f t="shared" si="23"/>
        <v>0</v>
      </c>
      <c r="AP95" s="28">
        <f t="shared" si="23"/>
        <v>0</v>
      </c>
      <c r="AQ95" s="28">
        <f t="shared" si="23"/>
        <v>0</v>
      </c>
      <c r="AR95" s="28">
        <f t="shared" si="23"/>
        <v>0</v>
      </c>
      <c r="AS95" s="28">
        <f t="shared" si="23"/>
        <v>0</v>
      </c>
      <c r="AT95" s="28">
        <f t="shared" si="23"/>
        <v>0</v>
      </c>
      <c r="AU95" s="28">
        <f t="shared" si="23"/>
        <v>0</v>
      </c>
    </row>
    <row r="96" spans="2:47">
      <c r="B96" s="27" t="s">
        <v>438</v>
      </c>
      <c r="C96" s="28" t="s">
        <v>512</v>
      </c>
      <c r="D96" s="28">
        <f t="shared" ref="D96:AU96" si="24">+VLOOKUP($B96,Precios,D$85-2014,FALSE)*D58/1000000</f>
        <v>0</v>
      </c>
      <c r="E96" s="28">
        <f t="shared" si="24"/>
        <v>0</v>
      </c>
      <c r="F96" s="28">
        <f t="shared" si="24"/>
        <v>0</v>
      </c>
      <c r="G96" s="28">
        <f t="shared" si="24"/>
        <v>0</v>
      </c>
      <c r="H96" s="28">
        <f t="shared" si="24"/>
        <v>0</v>
      </c>
      <c r="I96" s="28">
        <f t="shared" si="24"/>
        <v>0</v>
      </c>
      <c r="J96" s="28">
        <f t="shared" si="24"/>
        <v>0</v>
      </c>
      <c r="K96" s="28">
        <f t="shared" si="24"/>
        <v>0</v>
      </c>
      <c r="L96" s="28">
        <f t="shared" si="24"/>
        <v>0</v>
      </c>
      <c r="M96" s="28">
        <f t="shared" si="24"/>
        <v>0</v>
      </c>
      <c r="N96" s="28">
        <f t="shared" si="24"/>
        <v>0</v>
      </c>
      <c r="O96" s="28">
        <f t="shared" si="24"/>
        <v>0</v>
      </c>
      <c r="P96" s="28">
        <f t="shared" si="24"/>
        <v>0</v>
      </c>
      <c r="Q96" s="28">
        <f t="shared" si="24"/>
        <v>0</v>
      </c>
      <c r="R96" s="28">
        <f t="shared" si="24"/>
        <v>0</v>
      </c>
      <c r="S96" s="28">
        <f t="shared" si="24"/>
        <v>0</v>
      </c>
      <c r="T96" s="28">
        <f t="shared" si="24"/>
        <v>0</v>
      </c>
      <c r="U96" s="28">
        <f t="shared" si="24"/>
        <v>0</v>
      </c>
      <c r="V96" s="28">
        <f t="shared" si="24"/>
        <v>0</v>
      </c>
      <c r="W96" s="28">
        <f t="shared" si="24"/>
        <v>0</v>
      </c>
      <c r="X96" s="28">
        <f t="shared" si="24"/>
        <v>0</v>
      </c>
      <c r="Y96" s="28">
        <f t="shared" si="24"/>
        <v>0</v>
      </c>
      <c r="Z96" s="28">
        <f t="shared" si="24"/>
        <v>0</v>
      </c>
      <c r="AA96" s="28">
        <f t="shared" si="24"/>
        <v>0</v>
      </c>
      <c r="AB96" s="28">
        <f t="shared" si="24"/>
        <v>0</v>
      </c>
      <c r="AC96" s="28">
        <f t="shared" si="24"/>
        <v>0</v>
      </c>
      <c r="AD96" s="28">
        <f t="shared" si="24"/>
        <v>0</v>
      </c>
      <c r="AE96" s="28">
        <f t="shared" si="24"/>
        <v>0</v>
      </c>
      <c r="AF96" s="28">
        <f t="shared" si="24"/>
        <v>0</v>
      </c>
      <c r="AG96" s="28">
        <f t="shared" si="24"/>
        <v>0</v>
      </c>
      <c r="AH96" s="28">
        <f t="shared" si="24"/>
        <v>0</v>
      </c>
      <c r="AI96" s="28">
        <f t="shared" si="24"/>
        <v>0</v>
      </c>
      <c r="AJ96" s="28">
        <f t="shared" si="24"/>
        <v>0</v>
      </c>
      <c r="AK96" s="28">
        <f t="shared" si="24"/>
        <v>0</v>
      </c>
      <c r="AL96" s="28">
        <f t="shared" si="24"/>
        <v>0</v>
      </c>
      <c r="AM96" s="28">
        <f t="shared" si="24"/>
        <v>0</v>
      </c>
      <c r="AN96" s="28">
        <f t="shared" si="24"/>
        <v>0</v>
      </c>
      <c r="AO96" s="28">
        <f t="shared" si="24"/>
        <v>0</v>
      </c>
      <c r="AP96" s="28">
        <f t="shared" si="24"/>
        <v>0</v>
      </c>
      <c r="AQ96" s="28">
        <f t="shared" si="24"/>
        <v>0</v>
      </c>
      <c r="AR96" s="28">
        <f t="shared" si="24"/>
        <v>0</v>
      </c>
      <c r="AS96" s="28">
        <f t="shared" si="24"/>
        <v>0</v>
      </c>
      <c r="AT96" s="28">
        <f t="shared" si="24"/>
        <v>0</v>
      </c>
      <c r="AU96" s="28">
        <f t="shared" si="24"/>
        <v>0</v>
      </c>
    </row>
    <row r="97" spans="2:47">
      <c r="B97" s="27" t="s">
        <v>439</v>
      </c>
      <c r="C97" s="28" t="s">
        <v>512</v>
      </c>
      <c r="D97" s="28">
        <f t="shared" ref="D97:AU97" si="25">+VLOOKUP($B97,Precios,D$85-2014,FALSE)*D59/1000000</f>
        <v>0</v>
      </c>
      <c r="E97" s="28">
        <f t="shared" si="25"/>
        <v>0</v>
      </c>
      <c r="F97" s="28">
        <f t="shared" si="25"/>
        <v>0</v>
      </c>
      <c r="G97" s="28">
        <f t="shared" si="25"/>
        <v>0</v>
      </c>
      <c r="H97" s="28">
        <f t="shared" si="25"/>
        <v>0</v>
      </c>
      <c r="I97" s="28">
        <f t="shared" si="25"/>
        <v>0</v>
      </c>
      <c r="J97" s="28">
        <f t="shared" si="25"/>
        <v>0</v>
      </c>
      <c r="K97" s="28">
        <f t="shared" si="25"/>
        <v>0</v>
      </c>
      <c r="L97" s="28">
        <f t="shared" si="25"/>
        <v>0</v>
      </c>
      <c r="M97" s="28">
        <f t="shared" si="25"/>
        <v>0</v>
      </c>
      <c r="N97" s="28">
        <f t="shared" si="25"/>
        <v>0</v>
      </c>
      <c r="O97" s="28">
        <f t="shared" si="25"/>
        <v>0</v>
      </c>
      <c r="P97" s="28">
        <f t="shared" si="25"/>
        <v>0</v>
      </c>
      <c r="Q97" s="28">
        <f t="shared" si="25"/>
        <v>0</v>
      </c>
      <c r="R97" s="28">
        <f t="shared" si="25"/>
        <v>0</v>
      </c>
      <c r="S97" s="28">
        <f t="shared" si="25"/>
        <v>0</v>
      </c>
      <c r="T97" s="28">
        <f t="shared" si="25"/>
        <v>0</v>
      </c>
      <c r="U97" s="28">
        <f t="shared" si="25"/>
        <v>0</v>
      </c>
      <c r="V97" s="28">
        <f t="shared" si="25"/>
        <v>0</v>
      </c>
      <c r="W97" s="28">
        <f t="shared" si="25"/>
        <v>0</v>
      </c>
      <c r="X97" s="28">
        <f t="shared" si="25"/>
        <v>0</v>
      </c>
      <c r="Y97" s="28">
        <f t="shared" si="25"/>
        <v>0</v>
      </c>
      <c r="Z97" s="28">
        <f t="shared" si="25"/>
        <v>0</v>
      </c>
      <c r="AA97" s="28">
        <f t="shared" si="25"/>
        <v>0</v>
      </c>
      <c r="AB97" s="28">
        <f t="shared" si="25"/>
        <v>0</v>
      </c>
      <c r="AC97" s="28">
        <f t="shared" si="25"/>
        <v>0</v>
      </c>
      <c r="AD97" s="28">
        <f t="shared" si="25"/>
        <v>0</v>
      </c>
      <c r="AE97" s="28">
        <f t="shared" si="25"/>
        <v>0</v>
      </c>
      <c r="AF97" s="28">
        <f t="shared" si="25"/>
        <v>0</v>
      </c>
      <c r="AG97" s="28">
        <f t="shared" si="25"/>
        <v>0</v>
      </c>
      <c r="AH97" s="28">
        <f t="shared" si="25"/>
        <v>0</v>
      </c>
      <c r="AI97" s="28">
        <f t="shared" si="25"/>
        <v>0</v>
      </c>
      <c r="AJ97" s="28">
        <f t="shared" si="25"/>
        <v>0</v>
      </c>
      <c r="AK97" s="28">
        <f t="shared" si="25"/>
        <v>0</v>
      </c>
      <c r="AL97" s="28">
        <f t="shared" si="25"/>
        <v>0</v>
      </c>
      <c r="AM97" s="28">
        <f t="shared" si="25"/>
        <v>0</v>
      </c>
      <c r="AN97" s="28">
        <f t="shared" si="25"/>
        <v>0</v>
      </c>
      <c r="AO97" s="28">
        <f t="shared" si="25"/>
        <v>0</v>
      </c>
      <c r="AP97" s="28">
        <f t="shared" si="25"/>
        <v>0</v>
      </c>
      <c r="AQ97" s="28">
        <f t="shared" si="25"/>
        <v>0</v>
      </c>
      <c r="AR97" s="28">
        <f t="shared" si="25"/>
        <v>0</v>
      </c>
      <c r="AS97" s="28">
        <f t="shared" si="25"/>
        <v>0</v>
      </c>
      <c r="AT97" s="28">
        <f t="shared" si="25"/>
        <v>0</v>
      </c>
      <c r="AU97" s="28">
        <f t="shared" si="25"/>
        <v>0</v>
      </c>
    </row>
    <row r="98" spans="2:47">
      <c r="B98" s="27" t="s">
        <v>429</v>
      </c>
      <c r="C98" s="28" t="s">
        <v>512</v>
      </c>
      <c r="D98" s="28">
        <f t="shared" ref="D98:AU98" si="26">+VLOOKUP($B98,Precios,D$85-2014,FALSE)*D60/1000000</f>
        <v>0</v>
      </c>
      <c r="E98" s="28">
        <f t="shared" si="26"/>
        <v>0</v>
      </c>
      <c r="F98" s="28">
        <f t="shared" si="26"/>
        <v>0</v>
      </c>
      <c r="G98" s="28">
        <f t="shared" si="26"/>
        <v>0</v>
      </c>
      <c r="H98" s="28">
        <f t="shared" si="26"/>
        <v>0</v>
      </c>
      <c r="I98" s="28">
        <f t="shared" si="26"/>
        <v>0</v>
      </c>
      <c r="J98" s="28">
        <f t="shared" si="26"/>
        <v>0</v>
      </c>
      <c r="K98" s="28">
        <f t="shared" si="26"/>
        <v>0</v>
      </c>
      <c r="L98" s="28">
        <f t="shared" si="26"/>
        <v>0</v>
      </c>
      <c r="M98" s="28">
        <f t="shared" si="26"/>
        <v>0</v>
      </c>
      <c r="N98" s="28">
        <f t="shared" si="26"/>
        <v>0</v>
      </c>
      <c r="O98" s="28">
        <f t="shared" si="26"/>
        <v>0</v>
      </c>
      <c r="P98" s="28">
        <f t="shared" si="26"/>
        <v>0</v>
      </c>
      <c r="Q98" s="28">
        <f t="shared" si="26"/>
        <v>0</v>
      </c>
      <c r="R98" s="28">
        <f t="shared" si="26"/>
        <v>0</v>
      </c>
      <c r="S98" s="28">
        <f t="shared" si="26"/>
        <v>0</v>
      </c>
      <c r="T98" s="28">
        <f t="shared" si="26"/>
        <v>0</v>
      </c>
      <c r="U98" s="28">
        <f t="shared" si="26"/>
        <v>0</v>
      </c>
      <c r="V98" s="28">
        <f t="shared" si="26"/>
        <v>0</v>
      </c>
      <c r="W98" s="28">
        <f t="shared" si="26"/>
        <v>0</v>
      </c>
      <c r="X98" s="28">
        <f t="shared" si="26"/>
        <v>0</v>
      </c>
      <c r="Y98" s="28">
        <f t="shared" si="26"/>
        <v>0</v>
      </c>
      <c r="Z98" s="28">
        <f t="shared" si="26"/>
        <v>0</v>
      </c>
      <c r="AA98" s="28">
        <f t="shared" si="26"/>
        <v>0</v>
      </c>
      <c r="AB98" s="28">
        <f t="shared" si="26"/>
        <v>0</v>
      </c>
      <c r="AC98" s="28">
        <f t="shared" si="26"/>
        <v>0</v>
      </c>
      <c r="AD98" s="28">
        <f t="shared" si="26"/>
        <v>0</v>
      </c>
      <c r="AE98" s="28">
        <f t="shared" si="26"/>
        <v>0</v>
      </c>
      <c r="AF98" s="28">
        <f t="shared" si="26"/>
        <v>0</v>
      </c>
      <c r="AG98" s="28">
        <f t="shared" si="26"/>
        <v>0</v>
      </c>
      <c r="AH98" s="28">
        <f t="shared" si="26"/>
        <v>0</v>
      </c>
      <c r="AI98" s="28">
        <f t="shared" si="26"/>
        <v>0</v>
      </c>
      <c r="AJ98" s="28">
        <f t="shared" si="26"/>
        <v>0</v>
      </c>
      <c r="AK98" s="28">
        <f t="shared" si="26"/>
        <v>0</v>
      </c>
      <c r="AL98" s="28">
        <f t="shared" si="26"/>
        <v>0</v>
      </c>
      <c r="AM98" s="28">
        <f t="shared" si="26"/>
        <v>0</v>
      </c>
      <c r="AN98" s="28">
        <f t="shared" si="26"/>
        <v>0</v>
      </c>
      <c r="AO98" s="28">
        <f t="shared" si="26"/>
        <v>0</v>
      </c>
      <c r="AP98" s="28">
        <f t="shared" si="26"/>
        <v>0</v>
      </c>
      <c r="AQ98" s="28">
        <f t="shared" si="26"/>
        <v>0</v>
      </c>
      <c r="AR98" s="28">
        <f t="shared" si="26"/>
        <v>0</v>
      </c>
      <c r="AS98" s="28">
        <f t="shared" si="26"/>
        <v>0</v>
      </c>
      <c r="AT98" s="28">
        <f t="shared" si="26"/>
        <v>0</v>
      </c>
      <c r="AU98" s="28">
        <f t="shared" si="26"/>
        <v>0</v>
      </c>
    </row>
    <row r="99" spans="2:47">
      <c r="B99" s="27" t="s">
        <v>440</v>
      </c>
      <c r="C99" s="28" t="s">
        <v>512</v>
      </c>
      <c r="D99" s="28">
        <f t="shared" ref="D99:AU99" si="27">+VLOOKUP($B99,Precios,D$85-2014,FALSE)*D61/1000000</f>
        <v>0</v>
      </c>
      <c r="E99" s="28">
        <f t="shared" si="27"/>
        <v>0</v>
      </c>
      <c r="F99" s="28">
        <f t="shared" si="27"/>
        <v>0</v>
      </c>
      <c r="G99" s="28">
        <f t="shared" si="27"/>
        <v>0</v>
      </c>
      <c r="H99" s="28">
        <f t="shared" si="27"/>
        <v>0</v>
      </c>
      <c r="I99" s="28">
        <f t="shared" si="27"/>
        <v>0</v>
      </c>
      <c r="J99" s="28">
        <f t="shared" si="27"/>
        <v>0</v>
      </c>
      <c r="K99" s="28">
        <f t="shared" si="27"/>
        <v>0</v>
      </c>
      <c r="L99" s="28">
        <f t="shared" si="27"/>
        <v>0</v>
      </c>
      <c r="M99" s="28">
        <f t="shared" si="27"/>
        <v>0</v>
      </c>
      <c r="N99" s="28">
        <f t="shared" si="27"/>
        <v>0</v>
      </c>
      <c r="O99" s="28">
        <f t="shared" si="27"/>
        <v>0</v>
      </c>
      <c r="P99" s="28">
        <f t="shared" si="27"/>
        <v>0</v>
      </c>
      <c r="Q99" s="28">
        <f t="shared" si="27"/>
        <v>0</v>
      </c>
      <c r="R99" s="28">
        <f t="shared" si="27"/>
        <v>0</v>
      </c>
      <c r="S99" s="28">
        <f t="shared" si="27"/>
        <v>0</v>
      </c>
      <c r="T99" s="28">
        <f t="shared" si="27"/>
        <v>0</v>
      </c>
      <c r="U99" s="28">
        <f t="shared" si="27"/>
        <v>0</v>
      </c>
      <c r="V99" s="28">
        <f t="shared" si="27"/>
        <v>0</v>
      </c>
      <c r="W99" s="28">
        <f t="shared" si="27"/>
        <v>2.6600248079995969E-3</v>
      </c>
      <c r="X99" s="28">
        <f t="shared" si="27"/>
        <v>-2.6673620159995957E-3</v>
      </c>
      <c r="Y99" s="28">
        <f t="shared" si="27"/>
        <v>-3.5675736960008113E-3</v>
      </c>
      <c r="Z99" s="28">
        <f t="shared" si="27"/>
        <v>-2.6767979519995945E-3</v>
      </c>
      <c r="AA99" s="28">
        <f t="shared" si="27"/>
        <v>0</v>
      </c>
      <c r="AB99" s="28">
        <f t="shared" si="27"/>
        <v>-1.769046720000402E-3</v>
      </c>
      <c r="AC99" s="28">
        <f t="shared" si="27"/>
        <v>-3.5312682560008028E-3</v>
      </c>
      <c r="AD99" s="28">
        <f t="shared" si="27"/>
        <v>-1.7645404800004012E-3</v>
      </c>
      <c r="AE99" s="28">
        <f t="shared" si="27"/>
        <v>1.7646243520004011E-3</v>
      </c>
      <c r="AF99" s="28">
        <f t="shared" si="27"/>
        <v>3.5265504320008017E-3</v>
      </c>
      <c r="AG99" s="28">
        <f t="shared" si="27"/>
        <v>1.7621396160004009E-3</v>
      </c>
      <c r="AH99" s="28">
        <f t="shared" si="27"/>
        <v>0</v>
      </c>
      <c r="AI99" s="28">
        <f t="shared" si="27"/>
        <v>1.7620936000004009E-3</v>
      </c>
      <c r="AJ99" s="28">
        <f t="shared" si="27"/>
        <v>3.5305190080008029E-3</v>
      </c>
      <c r="AK99" s="28">
        <f t="shared" si="27"/>
        <v>2.6479007279995984E-3</v>
      </c>
      <c r="AL99" s="28">
        <f t="shared" si="27"/>
        <v>1.7652671520004015E-3</v>
      </c>
      <c r="AM99" s="28">
        <f t="shared" si="27"/>
        <v>-1.7652671520004015E-3</v>
      </c>
      <c r="AN99" s="28">
        <f t="shared" si="27"/>
        <v>1.7652671520004015E-3</v>
      </c>
      <c r="AO99" s="28">
        <f t="shared" si="27"/>
        <v>8.826335759991972E-4</v>
      </c>
      <c r="AP99" s="28">
        <f t="shared" si="27"/>
        <v>1.7652671520004015E-3</v>
      </c>
      <c r="AQ99" s="28">
        <f t="shared" si="27"/>
        <v>-8.826335759991972E-4</v>
      </c>
      <c r="AR99" s="28">
        <f t="shared" si="27"/>
        <v>-8.826335759991972E-4</v>
      </c>
      <c r="AS99" s="28">
        <f t="shared" si="27"/>
        <v>-1.7652671520004015E-3</v>
      </c>
      <c r="AT99" s="28">
        <f t="shared" si="27"/>
        <v>-1.7652671520004015E-3</v>
      </c>
      <c r="AU99" s="28">
        <f t="shared" si="27"/>
        <v>1.7652671520004015E-3</v>
      </c>
    </row>
    <row r="100" spans="2:47">
      <c r="B100" s="27" t="s">
        <v>398</v>
      </c>
      <c r="C100" s="28" t="s">
        <v>512</v>
      </c>
      <c r="D100" s="28">
        <f t="shared" ref="D100:AU100" si="28">+VLOOKUP($B100,Precios,D$85-2014,FALSE)*D62/1000000</f>
        <v>0</v>
      </c>
      <c r="E100" s="28">
        <f t="shared" si="28"/>
        <v>0</v>
      </c>
      <c r="F100" s="28">
        <f t="shared" si="28"/>
        <v>0</v>
      </c>
      <c r="G100" s="28">
        <f t="shared" si="28"/>
        <v>0</v>
      </c>
      <c r="H100" s="28">
        <f t="shared" si="28"/>
        <v>0</v>
      </c>
      <c r="I100" s="28">
        <f t="shared" si="28"/>
        <v>0</v>
      </c>
      <c r="J100" s="28">
        <f t="shared" si="28"/>
        <v>0</v>
      </c>
      <c r="K100" s="28">
        <f t="shared" si="28"/>
        <v>0</v>
      </c>
      <c r="L100" s="28">
        <f t="shared" si="28"/>
        <v>0</v>
      </c>
      <c r="M100" s="28">
        <f t="shared" si="28"/>
        <v>0</v>
      </c>
      <c r="N100" s="28">
        <f t="shared" si="28"/>
        <v>0</v>
      </c>
      <c r="O100" s="28">
        <f t="shared" si="28"/>
        <v>0</v>
      </c>
      <c r="P100" s="28">
        <f t="shared" si="28"/>
        <v>0</v>
      </c>
      <c r="Q100" s="28">
        <f t="shared" si="28"/>
        <v>0</v>
      </c>
      <c r="R100" s="28">
        <f t="shared" si="28"/>
        <v>0</v>
      </c>
      <c r="S100" s="28">
        <f t="shared" si="28"/>
        <v>0</v>
      </c>
      <c r="T100" s="28">
        <f t="shared" si="28"/>
        <v>0</v>
      </c>
      <c r="U100" s="28">
        <f t="shared" si="28"/>
        <v>0</v>
      </c>
      <c r="V100" s="28">
        <f t="shared" si="28"/>
        <v>0</v>
      </c>
      <c r="W100" s="28">
        <f t="shared" si="28"/>
        <v>-7.0910397193689131E-4</v>
      </c>
      <c r="X100" s="28">
        <f t="shared" si="28"/>
        <v>-1.4292886649412884E-3</v>
      </c>
      <c r="Y100" s="28">
        <f t="shared" si="28"/>
        <v>2.1855955624352327E-3</v>
      </c>
      <c r="Z100" s="28">
        <f t="shared" si="28"/>
        <v>2.9136300377002634E-3</v>
      </c>
      <c r="AA100" s="28">
        <f t="shared" si="28"/>
        <v>-1.4717404647528595E-3</v>
      </c>
      <c r="AB100" s="28">
        <f t="shared" si="28"/>
        <v>2.9480042691321395E-3</v>
      </c>
      <c r="AC100" s="28">
        <f t="shared" si="28"/>
        <v>2.2235423486034311E-3</v>
      </c>
      <c r="AD100" s="28">
        <f t="shared" si="28"/>
        <v>-1.4936638746594144E-3</v>
      </c>
      <c r="AE100" s="28">
        <f t="shared" si="28"/>
        <v>3.7371595188365231E-3</v>
      </c>
      <c r="AF100" s="28">
        <f t="shared" si="28"/>
        <v>-7.5715322902410089E-4</v>
      </c>
      <c r="AG100" s="28">
        <f t="shared" si="28"/>
        <v>7.6293064144495487E-4</v>
      </c>
      <c r="AH100" s="28">
        <f t="shared" si="28"/>
        <v>3.0629135906091935E-3</v>
      </c>
      <c r="AI100" s="28">
        <f t="shared" si="28"/>
        <v>1.5343358878845675E-3</v>
      </c>
      <c r="AJ100" s="28">
        <f t="shared" si="28"/>
        <v>-3.0943571826925168E-3</v>
      </c>
      <c r="AK100" s="28">
        <f t="shared" si="28"/>
        <v>-7.7768141337449458E-4</v>
      </c>
      <c r="AL100" s="28">
        <f t="shared" si="28"/>
        <v>3.1107256535015146E-3</v>
      </c>
      <c r="AM100" s="28">
        <f t="shared" si="28"/>
        <v>-1.5553628267507573E-3</v>
      </c>
      <c r="AN100" s="28">
        <f t="shared" si="28"/>
        <v>-1.5553628267507573E-3</v>
      </c>
      <c r="AO100" s="28">
        <f t="shared" si="28"/>
        <v>7.7768141337449458E-4</v>
      </c>
      <c r="AP100" s="28">
        <f t="shared" si="28"/>
        <v>2.3330442401252515E-3</v>
      </c>
      <c r="AQ100" s="28">
        <f t="shared" si="28"/>
        <v>0</v>
      </c>
      <c r="AR100" s="28">
        <f t="shared" si="28"/>
        <v>-7.7768141337449458E-4</v>
      </c>
      <c r="AS100" s="28">
        <f t="shared" si="28"/>
        <v>-1.5553628267507573E-3</v>
      </c>
      <c r="AT100" s="28">
        <f t="shared" si="28"/>
        <v>0</v>
      </c>
      <c r="AU100" s="28">
        <f t="shared" si="28"/>
        <v>0</v>
      </c>
    </row>
    <row r="101" spans="2:47">
      <c r="B101" s="27" t="s">
        <v>442</v>
      </c>
      <c r="C101" s="28" t="s">
        <v>512</v>
      </c>
      <c r="D101" s="28">
        <f t="shared" ref="D101:AU101" si="29">+VLOOKUP($B101,Precios,D$85-2014,FALSE)*D63/1000000</f>
        <v>0</v>
      </c>
      <c r="E101" s="28">
        <f t="shared" si="29"/>
        <v>0</v>
      </c>
      <c r="F101" s="28">
        <f t="shared" si="29"/>
        <v>0</v>
      </c>
      <c r="G101" s="28">
        <f t="shared" si="29"/>
        <v>0</v>
      </c>
      <c r="H101" s="28">
        <f t="shared" si="29"/>
        <v>0</v>
      </c>
      <c r="I101" s="28">
        <f t="shared" si="29"/>
        <v>0</v>
      </c>
      <c r="J101" s="28">
        <f t="shared" si="29"/>
        <v>0</v>
      </c>
      <c r="K101" s="28">
        <f t="shared" si="29"/>
        <v>0</v>
      </c>
      <c r="L101" s="28">
        <f t="shared" si="29"/>
        <v>0</v>
      </c>
      <c r="M101" s="28">
        <f t="shared" si="29"/>
        <v>0</v>
      </c>
      <c r="N101" s="28">
        <f t="shared" si="29"/>
        <v>0</v>
      </c>
      <c r="O101" s="28">
        <f t="shared" si="29"/>
        <v>0</v>
      </c>
      <c r="P101" s="28">
        <f t="shared" si="29"/>
        <v>0</v>
      </c>
      <c r="Q101" s="28">
        <f t="shared" si="29"/>
        <v>0</v>
      </c>
      <c r="R101" s="28">
        <f t="shared" si="29"/>
        <v>0</v>
      </c>
      <c r="S101" s="28">
        <f t="shared" si="29"/>
        <v>0</v>
      </c>
      <c r="T101" s="28">
        <f t="shared" si="29"/>
        <v>0</v>
      </c>
      <c r="U101" s="28">
        <f t="shared" si="29"/>
        <v>0</v>
      </c>
      <c r="V101" s="28">
        <f t="shared" si="29"/>
        <v>0</v>
      </c>
      <c r="W101" s="28">
        <f t="shared" si="29"/>
        <v>0</v>
      </c>
      <c r="X101" s="28">
        <f t="shared" si="29"/>
        <v>0</v>
      </c>
      <c r="Y101" s="28">
        <f t="shared" si="29"/>
        <v>0</v>
      </c>
      <c r="Z101" s="28">
        <f t="shared" si="29"/>
        <v>0</v>
      </c>
      <c r="AA101" s="28">
        <f t="shared" si="29"/>
        <v>0</v>
      </c>
      <c r="AB101" s="28">
        <f t="shared" si="29"/>
        <v>0</v>
      </c>
      <c r="AC101" s="28">
        <f t="shared" si="29"/>
        <v>0</v>
      </c>
      <c r="AD101" s="28">
        <f t="shared" si="29"/>
        <v>0</v>
      </c>
      <c r="AE101" s="28">
        <f t="shared" si="29"/>
        <v>0</v>
      </c>
      <c r="AF101" s="28">
        <f t="shared" si="29"/>
        <v>0</v>
      </c>
      <c r="AG101" s="28">
        <f t="shared" si="29"/>
        <v>0</v>
      </c>
      <c r="AH101" s="28">
        <f t="shared" si="29"/>
        <v>0</v>
      </c>
      <c r="AI101" s="28">
        <f t="shared" si="29"/>
        <v>0</v>
      </c>
      <c r="AJ101" s="28">
        <f t="shared" si="29"/>
        <v>0</v>
      </c>
      <c r="AK101" s="28">
        <f t="shared" si="29"/>
        <v>0</v>
      </c>
      <c r="AL101" s="28">
        <f t="shared" si="29"/>
        <v>0</v>
      </c>
      <c r="AM101" s="28">
        <f t="shared" si="29"/>
        <v>0</v>
      </c>
      <c r="AN101" s="28">
        <f t="shared" si="29"/>
        <v>0</v>
      </c>
      <c r="AO101" s="28">
        <f t="shared" si="29"/>
        <v>0</v>
      </c>
      <c r="AP101" s="28">
        <f t="shared" si="29"/>
        <v>0</v>
      </c>
      <c r="AQ101" s="28">
        <f t="shared" si="29"/>
        <v>0</v>
      </c>
      <c r="AR101" s="28">
        <f t="shared" si="29"/>
        <v>0</v>
      </c>
      <c r="AS101" s="28">
        <f t="shared" si="29"/>
        <v>0</v>
      </c>
      <c r="AT101" s="28">
        <f t="shared" si="29"/>
        <v>0</v>
      </c>
      <c r="AU101" s="28">
        <f t="shared" si="29"/>
        <v>0</v>
      </c>
    </row>
    <row r="102" spans="2:47">
      <c r="B102" s="27" t="s">
        <v>443</v>
      </c>
      <c r="C102" s="28" t="s">
        <v>512</v>
      </c>
      <c r="D102" s="28">
        <f t="shared" ref="D102:AU102" si="30">+VLOOKUP($B102,Precios,D$85-2014,FALSE)*D64/1000000</f>
        <v>0</v>
      </c>
      <c r="E102" s="28">
        <f t="shared" si="30"/>
        <v>0</v>
      </c>
      <c r="F102" s="28">
        <f t="shared" si="30"/>
        <v>0</v>
      </c>
      <c r="G102" s="28">
        <f t="shared" si="30"/>
        <v>0</v>
      </c>
      <c r="H102" s="28">
        <f t="shared" si="30"/>
        <v>0</v>
      </c>
      <c r="I102" s="28">
        <f t="shared" si="30"/>
        <v>0</v>
      </c>
      <c r="J102" s="28">
        <f t="shared" si="30"/>
        <v>0</v>
      </c>
      <c r="K102" s="28">
        <f t="shared" si="30"/>
        <v>0</v>
      </c>
      <c r="L102" s="28">
        <f t="shared" si="30"/>
        <v>0</v>
      </c>
      <c r="M102" s="28">
        <f t="shared" si="30"/>
        <v>0</v>
      </c>
      <c r="N102" s="28">
        <f t="shared" si="30"/>
        <v>0</v>
      </c>
      <c r="O102" s="28">
        <f t="shared" si="30"/>
        <v>0</v>
      </c>
      <c r="P102" s="28">
        <f t="shared" si="30"/>
        <v>0</v>
      </c>
      <c r="Q102" s="28">
        <f t="shared" si="30"/>
        <v>0</v>
      </c>
      <c r="R102" s="28">
        <f t="shared" si="30"/>
        <v>0</v>
      </c>
      <c r="S102" s="28">
        <f t="shared" si="30"/>
        <v>0</v>
      </c>
      <c r="T102" s="28">
        <f t="shared" si="30"/>
        <v>0</v>
      </c>
      <c r="U102" s="28">
        <f t="shared" si="30"/>
        <v>0</v>
      </c>
      <c r="V102" s="28">
        <f t="shared" si="30"/>
        <v>0</v>
      </c>
      <c r="W102" s="28">
        <f t="shared" si="30"/>
        <v>0</v>
      </c>
      <c r="X102" s="28">
        <f t="shared" si="30"/>
        <v>0</v>
      </c>
      <c r="Y102" s="28">
        <f t="shared" si="30"/>
        <v>0</v>
      </c>
      <c r="Z102" s="28">
        <f t="shared" si="30"/>
        <v>0</v>
      </c>
      <c r="AA102" s="28">
        <f t="shared" si="30"/>
        <v>0</v>
      </c>
      <c r="AB102" s="28">
        <f t="shared" si="30"/>
        <v>0</v>
      </c>
      <c r="AC102" s="28">
        <f t="shared" si="30"/>
        <v>0</v>
      </c>
      <c r="AD102" s="28">
        <f t="shared" si="30"/>
        <v>0</v>
      </c>
      <c r="AE102" s="28">
        <f t="shared" si="30"/>
        <v>0</v>
      </c>
      <c r="AF102" s="28">
        <f t="shared" si="30"/>
        <v>0</v>
      </c>
      <c r="AG102" s="28">
        <f t="shared" si="30"/>
        <v>0</v>
      </c>
      <c r="AH102" s="28">
        <f t="shared" si="30"/>
        <v>0</v>
      </c>
      <c r="AI102" s="28">
        <f t="shared" si="30"/>
        <v>0</v>
      </c>
      <c r="AJ102" s="28">
        <f t="shared" si="30"/>
        <v>0</v>
      </c>
      <c r="AK102" s="28">
        <f t="shared" si="30"/>
        <v>0</v>
      </c>
      <c r="AL102" s="28">
        <f t="shared" si="30"/>
        <v>0</v>
      </c>
      <c r="AM102" s="28">
        <f t="shared" si="30"/>
        <v>0</v>
      </c>
      <c r="AN102" s="28">
        <f t="shared" si="30"/>
        <v>0</v>
      </c>
      <c r="AO102" s="28">
        <f t="shared" si="30"/>
        <v>0</v>
      </c>
      <c r="AP102" s="28">
        <f t="shared" si="30"/>
        <v>0</v>
      </c>
      <c r="AQ102" s="28">
        <f t="shared" si="30"/>
        <v>0</v>
      </c>
      <c r="AR102" s="28">
        <f t="shared" si="30"/>
        <v>0</v>
      </c>
      <c r="AS102" s="28">
        <f t="shared" si="30"/>
        <v>0</v>
      </c>
      <c r="AT102" s="28">
        <f t="shared" si="30"/>
        <v>0</v>
      </c>
      <c r="AU102" s="28">
        <f t="shared" si="30"/>
        <v>0</v>
      </c>
    </row>
    <row r="103" spans="2:47">
      <c r="B103" s="27" t="s">
        <v>444</v>
      </c>
      <c r="C103" s="28" t="s">
        <v>512</v>
      </c>
      <c r="D103" s="28">
        <f t="shared" ref="D103:AU103" si="31">+VLOOKUP($B103,Precios,D$85-2014,FALSE)*D65/1000000</f>
        <v>0</v>
      </c>
      <c r="E103" s="28">
        <f t="shared" si="31"/>
        <v>0</v>
      </c>
      <c r="F103" s="28">
        <f t="shared" si="31"/>
        <v>0</v>
      </c>
      <c r="G103" s="28">
        <f t="shared" si="31"/>
        <v>0</v>
      </c>
      <c r="H103" s="28">
        <f t="shared" si="31"/>
        <v>0</v>
      </c>
      <c r="I103" s="28">
        <f t="shared" si="31"/>
        <v>0</v>
      </c>
      <c r="J103" s="28">
        <f t="shared" si="31"/>
        <v>0</v>
      </c>
      <c r="K103" s="28">
        <f t="shared" si="31"/>
        <v>0</v>
      </c>
      <c r="L103" s="28">
        <f t="shared" si="31"/>
        <v>0</v>
      </c>
      <c r="M103" s="28">
        <f t="shared" si="31"/>
        <v>0</v>
      </c>
      <c r="N103" s="28">
        <f t="shared" si="31"/>
        <v>0</v>
      </c>
      <c r="O103" s="28">
        <f t="shared" si="31"/>
        <v>0</v>
      </c>
      <c r="P103" s="28">
        <f t="shared" si="31"/>
        <v>0</v>
      </c>
      <c r="Q103" s="28">
        <f t="shared" si="31"/>
        <v>0</v>
      </c>
      <c r="R103" s="28">
        <f t="shared" si="31"/>
        <v>0</v>
      </c>
      <c r="S103" s="28">
        <f t="shared" si="31"/>
        <v>0</v>
      </c>
      <c r="T103" s="28">
        <f t="shared" si="31"/>
        <v>0</v>
      </c>
      <c r="U103" s="28">
        <f t="shared" si="31"/>
        <v>0</v>
      </c>
      <c r="V103" s="28">
        <f t="shared" si="31"/>
        <v>0</v>
      </c>
      <c r="W103" s="28">
        <f t="shared" si="31"/>
        <v>0</v>
      </c>
      <c r="X103" s="28">
        <f t="shared" si="31"/>
        <v>0</v>
      </c>
      <c r="Y103" s="28">
        <f t="shared" si="31"/>
        <v>0</v>
      </c>
      <c r="Z103" s="28">
        <f t="shared" si="31"/>
        <v>0</v>
      </c>
      <c r="AA103" s="28">
        <f t="shared" si="31"/>
        <v>0</v>
      </c>
      <c r="AB103" s="28">
        <f t="shared" si="31"/>
        <v>0</v>
      </c>
      <c r="AC103" s="28">
        <f t="shared" si="31"/>
        <v>0</v>
      </c>
      <c r="AD103" s="28">
        <f t="shared" si="31"/>
        <v>0</v>
      </c>
      <c r="AE103" s="28">
        <f t="shared" si="31"/>
        <v>0</v>
      </c>
      <c r="AF103" s="28">
        <f t="shared" si="31"/>
        <v>0</v>
      </c>
      <c r="AG103" s="28">
        <f t="shared" si="31"/>
        <v>0</v>
      </c>
      <c r="AH103" s="28">
        <f t="shared" si="31"/>
        <v>0</v>
      </c>
      <c r="AI103" s="28">
        <f t="shared" si="31"/>
        <v>0</v>
      </c>
      <c r="AJ103" s="28">
        <f t="shared" si="31"/>
        <v>0</v>
      </c>
      <c r="AK103" s="28">
        <f t="shared" si="31"/>
        <v>0</v>
      </c>
      <c r="AL103" s="28">
        <f t="shared" si="31"/>
        <v>0</v>
      </c>
      <c r="AM103" s="28">
        <f t="shared" si="31"/>
        <v>0</v>
      </c>
      <c r="AN103" s="28">
        <f t="shared" si="31"/>
        <v>0</v>
      </c>
      <c r="AO103" s="28">
        <f t="shared" si="31"/>
        <v>0</v>
      </c>
      <c r="AP103" s="28">
        <f t="shared" si="31"/>
        <v>0</v>
      </c>
      <c r="AQ103" s="28">
        <f t="shared" si="31"/>
        <v>0</v>
      </c>
      <c r="AR103" s="28">
        <f t="shared" si="31"/>
        <v>0</v>
      </c>
      <c r="AS103" s="28">
        <f t="shared" si="31"/>
        <v>0</v>
      </c>
      <c r="AT103" s="28">
        <f t="shared" si="31"/>
        <v>0</v>
      </c>
      <c r="AU103" s="28">
        <f t="shared" si="31"/>
        <v>0</v>
      </c>
    </row>
    <row r="104" spans="2:47">
      <c r="B104" s="27" t="s">
        <v>445</v>
      </c>
      <c r="C104" s="28" t="s">
        <v>512</v>
      </c>
      <c r="D104" s="28">
        <f t="shared" ref="D104:AU104" si="32">+VLOOKUP($B104,Precios,D$85-2014,FALSE)*D66/1000000</f>
        <v>0</v>
      </c>
      <c r="E104" s="28">
        <f t="shared" si="32"/>
        <v>0</v>
      </c>
      <c r="F104" s="28">
        <f t="shared" si="32"/>
        <v>0</v>
      </c>
      <c r="G104" s="28">
        <f t="shared" si="32"/>
        <v>0</v>
      </c>
      <c r="H104" s="28">
        <f t="shared" si="32"/>
        <v>0</v>
      </c>
      <c r="I104" s="28">
        <f t="shared" si="32"/>
        <v>0</v>
      </c>
      <c r="J104" s="28">
        <f t="shared" si="32"/>
        <v>0</v>
      </c>
      <c r="K104" s="28">
        <f t="shared" si="32"/>
        <v>0</v>
      </c>
      <c r="L104" s="28">
        <f t="shared" si="32"/>
        <v>0</v>
      </c>
      <c r="M104" s="28">
        <f t="shared" si="32"/>
        <v>0</v>
      </c>
      <c r="N104" s="28">
        <f t="shared" si="32"/>
        <v>0</v>
      </c>
      <c r="O104" s="28">
        <f t="shared" si="32"/>
        <v>0</v>
      </c>
      <c r="P104" s="28">
        <f t="shared" si="32"/>
        <v>0</v>
      </c>
      <c r="Q104" s="28">
        <f t="shared" si="32"/>
        <v>0</v>
      </c>
      <c r="R104" s="28">
        <f t="shared" si="32"/>
        <v>0</v>
      </c>
      <c r="S104" s="28">
        <f t="shared" si="32"/>
        <v>0</v>
      </c>
      <c r="T104" s="28">
        <f t="shared" si="32"/>
        <v>0</v>
      </c>
      <c r="U104" s="28">
        <f t="shared" si="32"/>
        <v>0</v>
      </c>
      <c r="V104" s="28">
        <f t="shared" si="32"/>
        <v>0</v>
      </c>
      <c r="W104" s="28">
        <f t="shared" si="32"/>
        <v>0</v>
      </c>
      <c r="X104" s="28">
        <f t="shared" si="32"/>
        <v>0</v>
      </c>
      <c r="Y104" s="28">
        <f t="shared" si="32"/>
        <v>0</v>
      </c>
      <c r="Z104" s="28">
        <f t="shared" si="32"/>
        <v>0</v>
      </c>
      <c r="AA104" s="28">
        <f t="shared" si="32"/>
        <v>0</v>
      </c>
      <c r="AB104" s="28">
        <f t="shared" si="32"/>
        <v>0</v>
      </c>
      <c r="AC104" s="28">
        <f t="shared" si="32"/>
        <v>0</v>
      </c>
      <c r="AD104" s="28">
        <f t="shared" si="32"/>
        <v>0</v>
      </c>
      <c r="AE104" s="28">
        <f t="shared" si="32"/>
        <v>0</v>
      </c>
      <c r="AF104" s="28">
        <f t="shared" si="32"/>
        <v>0</v>
      </c>
      <c r="AG104" s="28">
        <f t="shared" si="32"/>
        <v>0</v>
      </c>
      <c r="AH104" s="28">
        <f t="shared" si="32"/>
        <v>0</v>
      </c>
      <c r="AI104" s="28">
        <f t="shared" si="32"/>
        <v>0</v>
      </c>
      <c r="AJ104" s="28">
        <f t="shared" si="32"/>
        <v>0</v>
      </c>
      <c r="AK104" s="28">
        <f t="shared" si="32"/>
        <v>0</v>
      </c>
      <c r="AL104" s="28">
        <f t="shared" si="32"/>
        <v>0</v>
      </c>
      <c r="AM104" s="28">
        <f t="shared" si="32"/>
        <v>0</v>
      </c>
      <c r="AN104" s="28">
        <f t="shared" si="32"/>
        <v>0</v>
      </c>
      <c r="AO104" s="28">
        <f t="shared" si="32"/>
        <v>0</v>
      </c>
      <c r="AP104" s="28">
        <f t="shared" si="32"/>
        <v>0</v>
      </c>
      <c r="AQ104" s="28">
        <f t="shared" si="32"/>
        <v>0</v>
      </c>
      <c r="AR104" s="28">
        <f t="shared" si="32"/>
        <v>0</v>
      </c>
      <c r="AS104" s="28">
        <f t="shared" si="32"/>
        <v>0</v>
      </c>
      <c r="AT104" s="28">
        <f t="shared" si="32"/>
        <v>0</v>
      </c>
      <c r="AU104" s="28">
        <f t="shared" si="32"/>
        <v>0</v>
      </c>
    </row>
    <row r="105" spans="2:47">
      <c r="B105" s="27" t="s">
        <v>446</v>
      </c>
      <c r="C105" s="28" t="s">
        <v>512</v>
      </c>
      <c r="D105" s="28">
        <f t="shared" ref="D105:AU105" si="33">+VLOOKUP($B105,Precios,D$85-2014,FALSE)*D67/1000000</f>
        <v>0</v>
      </c>
      <c r="E105" s="28">
        <f t="shared" si="33"/>
        <v>0</v>
      </c>
      <c r="F105" s="28">
        <f t="shared" si="33"/>
        <v>0</v>
      </c>
      <c r="G105" s="28">
        <f t="shared" si="33"/>
        <v>0</v>
      </c>
      <c r="H105" s="28">
        <f t="shared" si="33"/>
        <v>0</v>
      </c>
      <c r="I105" s="28">
        <f t="shared" si="33"/>
        <v>0</v>
      </c>
      <c r="J105" s="28">
        <f t="shared" si="33"/>
        <v>0</v>
      </c>
      <c r="K105" s="28">
        <f t="shared" si="33"/>
        <v>0</v>
      </c>
      <c r="L105" s="28">
        <f t="shared" si="33"/>
        <v>0</v>
      </c>
      <c r="M105" s="28">
        <f t="shared" si="33"/>
        <v>0</v>
      </c>
      <c r="N105" s="28">
        <f t="shared" si="33"/>
        <v>0</v>
      </c>
      <c r="O105" s="28">
        <f t="shared" si="33"/>
        <v>0</v>
      </c>
      <c r="P105" s="28">
        <f t="shared" si="33"/>
        <v>0</v>
      </c>
      <c r="Q105" s="28">
        <f t="shared" si="33"/>
        <v>0</v>
      </c>
      <c r="R105" s="28">
        <f t="shared" si="33"/>
        <v>0</v>
      </c>
      <c r="S105" s="28">
        <f t="shared" si="33"/>
        <v>0</v>
      </c>
      <c r="T105" s="28">
        <f t="shared" si="33"/>
        <v>0</v>
      </c>
      <c r="U105" s="28">
        <f t="shared" si="33"/>
        <v>0</v>
      </c>
      <c r="V105" s="28">
        <f t="shared" si="33"/>
        <v>0</v>
      </c>
      <c r="W105" s="28">
        <f t="shared" si="33"/>
        <v>0</v>
      </c>
      <c r="X105" s="28">
        <f t="shared" si="33"/>
        <v>0</v>
      </c>
      <c r="Y105" s="28">
        <f t="shared" si="33"/>
        <v>0</v>
      </c>
      <c r="Z105" s="28">
        <f t="shared" si="33"/>
        <v>0</v>
      </c>
      <c r="AA105" s="28">
        <f t="shared" si="33"/>
        <v>0</v>
      </c>
      <c r="AB105" s="28">
        <f t="shared" si="33"/>
        <v>0</v>
      </c>
      <c r="AC105" s="28">
        <f t="shared" si="33"/>
        <v>0</v>
      </c>
      <c r="AD105" s="28">
        <f t="shared" si="33"/>
        <v>0</v>
      </c>
      <c r="AE105" s="28">
        <f t="shared" si="33"/>
        <v>0</v>
      </c>
      <c r="AF105" s="28">
        <f t="shared" si="33"/>
        <v>0</v>
      </c>
      <c r="AG105" s="28">
        <f t="shared" si="33"/>
        <v>0</v>
      </c>
      <c r="AH105" s="28">
        <f t="shared" si="33"/>
        <v>0</v>
      </c>
      <c r="AI105" s="28">
        <f t="shared" si="33"/>
        <v>0</v>
      </c>
      <c r="AJ105" s="28">
        <f t="shared" si="33"/>
        <v>0</v>
      </c>
      <c r="AK105" s="28">
        <f t="shared" si="33"/>
        <v>0</v>
      </c>
      <c r="AL105" s="28">
        <f t="shared" si="33"/>
        <v>0</v>
      </c>
      <c r="AM105" s="28">
        <f t="shared" si="33"/>
        <v>0</v>
      </c>
      <c r="AN105" s="28">
        <f t="shared" si="33"/>
        <v>0</v>
      </c>
      <c r="AO105" s="28">
        <f t="shared" si="33"/>
        <v>0</v>
      </c>
      <c r="AP105" s="28">
        <f t="shared" si="33"/>
        <v>0</v>
      </c>
      <c r="AQ105" s="28">
        <f t="shared" si="33"/>
        <v>0</v>
      </c>
      <c r="AR105" s="28">
        <f t="shared" si="33"/>
        <v>0</v>
      </c>
      <c r="AS105" s="28">
        <f t="shared" si="33"/>
        <v>0</v>
      </c>
      <c r="AT105" s="28">
        <f t="shared" si="33"/>
        <v>0</v>
      </c>
      <c r="AU105" s="28">
        <f t="shared" si="33"/>
        <v>0</v>
      </c>
    </row>
    <row r="106" spans="2:47" s="48" customFormat="1">
      <c r="B106" s="27" t="s">
        <v>501</v>
      </c>
      <c r="C106" s="28" t="s">
        <v>512</v>
      </c>
      <c r="D106" s="30">
        <v>0</v>
      </c>
      <c r="E106" s="30">
        <v>0</v>
      </c>
      <c r="F106" s="30">
        <v>0</v>
      </c>
      <c r="G106" s="30">
        <v>0</v>
      </c>
      <c r="H106" s="30">
        <v>0</v>
      </c>
      <c r="I106" s="30">
        <v>0</v>
      </c>
      <c r="J106" s="30">
        <v>0</v>
      </c>
      <c r="K106" s="30">
        <f t="shared" ref="K106:AU106" si="34">SUM(K86:K105)</f>
        <v>0</v>
      </c>
      <c r="L106" s="30">
        <f t="shared" si="34"/>
        <v>0.25501349932948109</v>
      </c>
      <c r="M106" s="30">
        <f t="shared" si="34"/>
        <v>0.79422026633007825</v>
      </c>
      <c r="N106" s="30">
        <f t="shared" si="34"/>
        <v>1.9856410925237893</v>
      </c>
      <c r="O106" s="30">
        <f t="shared" si="34"/>
        <v>5.3332414341720789</v>
      </c>
      <c r="P106" s="30">
        <f t="shared" si="34"/>
        <v>13.43265893393048</v>
      </c>
      <c r="Q106" s="30">
        <f t="shared" si="34"/>
        <v>26.545617874430821</v>
      </c>
      <c r="R106" s="30">
        <f t="shared" si="34"/>
        <v>14.637282297900144</v>
      </c>
      <c r="S106" s="30">
        <f t="shared" si="34"/>
        <v>15.931677375415317</v>
      </c>
      <c r="T106" s="30">
        <f t="shared" si="34"/>
        <v>17.222073690884216</v>
      </c>
      <c r="U106" s="30">
        <f t="shared" si="34"/>
        <v>18.500669160666746</v>
      </c>
      <c r="V106" s="30">
        <f t="shared" si="34"/>
        <v>19.479685535424451</v>
      </c>
      <c r="W106" s="30">
        <f t="shared" si="34"/>
        <v>21.167391245172158</v>
      </c>
      <c r="X106" s="30">
        <f t="shared" si="34"/>
        <v>22.742961541180232</v>
      </c>
      <c r="Y106" s="30">
        <f t="shared" si="34"/>
        <v>24.708723220127336</v>
      </c>
      <c r="Z106" s="30">
        <f t="shared" si="34"/>
        <v>26.141828253898115</v>
      </c>
      <c r="AA106" s="30">
        <f t="shared" si="34"/>
        <v>28.124555671016701</v>
      </c>
      <c r="AB106" s="30">
        <f t="shared" si="34"/>
        <v>29.885070968168616</v>
      </c>
      <c r="AC106" s="30">
        <f t="shared" si="34"/>
        <v>31.837166755620935</v>
      </c>
      <c r="AD106" s="30">
        <f t="shared" si="34"/>
        <v>34.112048123364914</v>
      </c>
      <c r="AE106" s="30">
        <f t="shared" si="34"/>
        <v>35.648895829004914</v>
      </c>
      <c r="AF106" s="30">
        <f t="shared" si="34"/>
        <v>37.151598810964941</v>
      </c>
      <c r="AG106" s="30">
        <f t="shared" si="34"/>
        <v>39.512149492989643</v>
      </c>
      <c r="AH106" s="30">
        <f t="shared" si="34"/>
        <v>41.974922367409157</v>
      </c>
      <c r="AI106" s="30">
        <f t="shared" si="34"/>
        <v>43.662735478904636</v>
      </c>
      <c r="AJ106" s="30">
        <f t="shared" si="34"/>
        <v>45.362760322393399</v>
      </c>
      <c r="AK106" s="30">
        <f t="shared" si="34"/>
        <v>47.380128985134583</v>
      </c>
      <c r="AL106" s="30">
        <f t="shared" si="34"/>
        <v>49.093704702385743</v>
      </c>
      <c r="AM106" s="30">
        <f t="shared" si="34"/>
        <v>50.943922447895069</v>
      </c>
      <c r="AN106" s="30">
        <f t="shared" si="34"/>
        <v>52.285175921531923</v>
      </c>
      <c r="AO106" s="30">
        <f t="shared" si="34"/>
        <v>53.992321373386304</v>
      </c>
      <c r="AP106" s="30">
        <f t="shared" si="34"/>
        <v>56.131809391273769</v>
      </c>
      <c r="AQ106" s="30">
        <f t="shared" si="34"/>
        <v>57.894157401787254</v>
      </c>
      <c r="AR106" s="30">
        <f t="shared" si="34"/>
        <v>59.277908375618999</v>
      </c>
      <c r="AS106" s="30">
        <f t="shared" si="34"/>
        <v>60.381420253253282</v>
      </c>
      <c r="AT106" s="30">
        <f t="shared" si="34"/>
        <v>61.816678218478337</v>
      </c>
      <c r="AU106" s="30">
        <f t="shared" si="34"/>
        <v>63.604507166464103</v>
      </c>
    </row>
    <row r="108" spans="2:47">
      <c r="B108" s="24" t="s">
        <v>513</v>
      </c>
      <c r="C108" s="30" t="s">
        <v>512</v>
      </c>
      <c r="D108" s="30">
        <f>+NPV(Td,G106:AK106)</f>
        <v>186.4327411504411</v>
      </c>
      <c r="E108" s="30">
        <f>+NPV(Td,K106:Q106)</f>
        <v>33.575772238046618</v>
      </c>
    </row>
    <row r="110" spans="2:47">
      <c r="C110" s="25" t="s">
        <v>422</v>
      </c>
      <c r="D110" s="25">
        <v>2017</v>
      </c>
      <c r="E110" s="25">
        <v>2018</v>
      </c>
      <c r="F110" s="25">
        <v>2019</v>
      </c>
      <c r="G110" s="25">
        <v>2020</v>
      </c>
      <c r="H110" s="25">
        <v>2021</v>
      </c>
      <c r="I110" s="25">
        <v>2022</v>
      </c>
      <c r="J110" s="25">
        <v>2023</v>
      </c>
      <c r="K110" s="25">
        <v>2024</v>
      </c>
      <c r="L110" s="25">
        <v>2025</v>
      </c>
      <c r="M110" s="25">
        <v>2026</v>
      </c>
      <c r="N110" s="25">
        <v>2027</v>
      </c>
      <c r="O110" s="25">
        <v>2028</v>
      </c>
      <c r="P110" s="25">
        <v>2029</v>
      </c>
      <c r="Q110" s="25">
        <v>2030</v>
      </c>
      <c r="R110" s="25">
        <v>2031</v>
      </c>
      <c r="S110" s="25">
        <v>2032</v>
      </c>
      <c r="T110" s="25">
        <v>2033</v>
      </c>
      <c r="U110" s="25">
        <v>2034</v>
      </c>
      <c r="V110" s="25">
        <v>2035</v>
      </c>
      <c r="W110" s="25">
        <v>2036</v>
      </c>
      <c r="X110" s="25">
        <v>2037</v>
      </c>
      <c r="Y110" s="25">
        <v>2038</v>
      </c>
      <c r="Z110" s="25">
        <v>2039</v>
      </c>
      <c r="AA110" s="25">
        <v>2040</v>
      </c>
      <c r="AB110" s="25">
        <v>2041</v>
      </c>
      <c r="AC110" s="25">
        <v>2042</v>
      </c>
      <c r="AD110" s="25">
        <v>2043</v>
      </c>
      <c r="AE110" s="25">
        <v>2044</v>
      </c>
      <c r="AF110" s="25">
        <v>2045</v>
      </c>
      <c r="AG110" s="25">
        <v>2046</v>
      </c>
      <c r="AH110" s="25">
        <v>2047</v>
      </c>
      <c r="AI110" s="25">
        <v>2048</v>
      </c>
      <c r="AJ110" s="25">
        <v>2049</v>
      </c>
      <c r="AK110" s="25">
        <v>2050</v>
      </c>
      <c r="AL110" s="25">
        <v>2051</v>
      </c>
      <c r="AM110" s="25">
        <v>2052</v>
      </c>
      <c r="AN110" s="25">
        <v>2053</v>
      </c>
      <c r="AO110" s="25">
        <v>2054</v>
      </c>
      <c r="AP110" s="25">
        <v>2055</v>
      </c>
      <c r="AQ110" s="25">
        <v>2056</v>
      </c>
      <c r="AR110" s="25">
        <v>2057</v>
      </c>
      <c r="AS110" s="25">
        <v>2058</v>
      </c>
      <c r="AT110" s="25">
        <v>2059</v>
      </c>
      <c r="AU110" s="25">
        <v>2060</v>
      </c>
    </row>
    <row r="111" spans="2:47">
      <c r="B111" s="27" t="s">
        <v>702</v>
      </c>
      <c r="C111" s="28" t="s">
        <v>703</v>
      </c>
      <c r="D111" s="28"/>
      <c r="E111" s="28">
        <f t="shared" ref="E111:AU111" si="35">CONVERT(IF(-E53+D53&lt;0,0,-E53+D53),"Tcal","MWh")</f>
        <v>0</v>
      </c>
      <c r="F111" s="28">
        <f t="shared" si="35"/>
        <v>0</v>
      </c>
      <c r="G111" s="28">
        <f t="shared" si="35"/>
        <v>0</v>
      </c>
      <c r="H111" s="28">
        <f t="shared" si="35"/>
        <v>0</v>
      </c>
      <c r="I111" s="28">
        <f t="shared" si="35"/>
        <v>0</v>
      </c>
      <c r="J111" s="28">
        <f t="shared" si="35"/>
        <v>0</v>
      </c>
      <c r="K111" s="28">
        <f t="shared" si="35"/>
        <v>0</v>
      </c>
      <c r="L111" s="28">
        <f t="shared" si="35"/>
        <v>1163</v>
      </c>
      <c r="M111" s="28">
        <f t="shared" si="35"/>
        <v>2326</v>
      </c>
      <c r="N111" s="28">
        <f t="shared" si="35"/>
        <v>5815</v>
      </c>
      <c r="O111" s="28">
        <f t="shared" si="35"/>
        <v>11630</v>
      </c>
      <c r="P111" s="28">
        <f t="shared" si="35"/>
        <v>26749</v>
      </c>
      <c r="Q111" s="28">
        <f t="shared" si="35"/>
        <v>47683</v>
      </c>
      <c r="R111" s="28">
        <f t="shared" si="35"/>
        <v>0</v>
      </c>
      <c r="S111" s="28">
        <f t="shared" si="35"/>
        <v>3489</v>
      </c>
      <c r="T111" s="28">
        <f t="shared" si="35"/>
        <v>3489</v>
      </c>
      <c r="U111" s="28">
        <f t="shared" si="35"/>
        <v>4652</v>
      </c>
      <c r="V111" s="28">
        <f t="shared" si="35"/>
        <v>3489</v>
      </c>
      <c r="W111" s="28">
        <f t="shared" si="35"/>
        <v>2907.5</v>
      </c>
      <c r="X111" s="28">
        <f t="shared" si="35"/>
        <v>4303.1000000008462</v>
      </c>
      <c r="Y111" s="28">
        <f t="shared" si="35"/>
        <v>4186.7999999983076</v>
      </c>
      <c r="Z111" s="28">
        <f t="shared" si="35"/>
        <v>4070.5000000000005</v>
      </c>
      <c r="AA111" s="28">
        <f t="shared" si="35"/>
        <v>5000.8999999991547</v>
      </c>
      <c r="AB111" s="28">
        <f t="shared" si="35"/>
        <v>3256.4000000033843</v>
      </c>
      <c r="AC111" s="28">
        <f t="shared" si="35"/>
        <v>4186.7999999983076</v>
      </c>
      <c r="AD111" s="28">
        <f t="shared" si="35"/>
        <v>5815</v>
      </c>
      <c r="AE111" s="28">
        <f t="shared" si="35"/>
        <v>3489</v>
      </c>
      <c r="AF111" s="28">
        <f t="shared" si="35"/>
        <v>6163.8999999991538</v>
      </c>
      <c r="AG111" s="28">
        <f t="shared" si="35"/>
        <v>4419.3999999991538</v>
      </c>
      <c r="AH111" s="28">
        <f t="shared" si="35"/>
        <v>5233.5</v>
      </c>
      <c r="AI111" s="28">
        <f t="shared" si="35"/>
        <v>5233.5</v>
      </c>
      <c r="AJ111" s="28">
        <f t="shared" si="35"/>
        <v>4070.5000000000005</v>
      </c>
      <c r="AK111" s="28">
        <f t="shared" si="35"/>
        <v>5582.4000000033848</v>
      </c>
      <c r="AL111" s="28">
        <f t="shared" si="35"/>
        <v>4303.0999999966152</v>
      </c>
      <c r="AM111" s="28">
        <f t="shared" si="35"/>
        <v>4535.7000000016924</v>
      </c>
      <c r="AN111" s="28">
        <f t="shared" si="35"/>
        <v>5117.2000000016915</v>
      </c>
      <c r="AO111" s="28">
        <f t="shared" si="35"/>
        <v>5117.1999999974605</v>
      </c>
      <c r="AP111" s="28">
        <f t="shared" si="35"/>
        <v>5000.8999999991547</v>
      </c>
      <c r="AQ111" s="28">
        <f t="shared" si="35"/>
        <v>5233.5</v>
      </c>
      <c r="AR111" s="28">
        <f t="shared" si="35"/>
        <v>4070.5000000000005</v>
      </c>
      <c r="AS111" s="28">
        <f t="shared" si="35"/>
        <v>3954.2000000016919</v>
      </c>
      <c r="AT111" s="28">
        <f t="shared" si="35"/>
        <v>4535.7000000016924</v>
      </c>
      <c r="AU111" s="28">
        <f t="shared" si="35"/>
        <v>3837.8999999991538</v>
      </c>
    </row>
    <row r="112" spans="2:47">
      <c r="B112" s="27" t="s">
        <v>684</v>
      </c>
      <c r="C112" s="28" t="s">
        <v>35</v>
      </c>
      <c r="D112" s="31">
        <v>0.7</v>
      </c>
    </row>
    <row r="113" spans="2:47">
      <c r="B113" s="27" t="s">
        <v>530</v>
      </c>
      <c r="C113" s="28" t="s">
        <v>491</v>
      </c>
      <c r="D113" s="31">
        <v>10</v>
      </c>
    </row>
    <row r="114" spans="2:47">
      <c r="B114" s="27" t="s">
        <v>704</v>
      </c>
      <c r="C114" s="28" t="s">
        <v>705</v>
      </c>
      <c r="D114" s="31">
        <v>7.0000000000000007E-2</v>
      </c>
    </row>
    <row r="115" spans="2:47">
      <c r="B115" s="27" t="s">
        <v>706</v>
      </c>
      <c r="C115" s="28" t="s">
        <v>656</v>
      </c>
      <c r="D115" s="28"/>
      <c r="E115" s="28">
        <f>+ROUND(E111/(8760*$D$112)/$D$114,0)</f>
        <v>0</v>
      </c>
      <c r="F115" s="28">
        <f t="shared" ref="F115:AU115" si="36">+ROUND(F111/(8760*$D$112)/$D$114,0)</f>
        <v>0</v>
      </c>
      <c r="G115" s="28">
        <f t="shared" si="36"/>
        <v>0</v>
      </c>
      <c r="H115" s="28">
        <f t="shared" si="36"/>
        <v>0</v>
      </c>
      <c r="I115" s="28">
        <f t="shared" si="36"/>
        <v>0</v>
      </c>
      <c r="J115" s="28">
        <f t="shared" si="36"/>
        <v>0</v>
      </c>
      <c r="K115" s="28">
        <f t="shared" si="36"/>
        <v>0</v>
      </c>
      <c r="L115" s="28">
        <f t="shared" si="36"/>
        <v>3</v>
      </c>
      <c r="M115" s="28">
        <f t="shared" si="36"/>
        <v>5</v>
      </c>
      <c r="N115" s="28">
        <f t="shared" si="36"/>
        <v>14</v>
      </c>
      <c r="O115" s="28">
        <f t="shared" si="36"/>
        <v>27</v>
      </c>
      <c r="P115" s="28">
        <f t="shared" si="36"/>
        <v>62</v>
      </c>
      <c r="Q115" s="28">
        <f t="shared" si="36"/>
        <v>111</v>
      </c>
      <c r="R115" s="28">
        <f t="shared" si="36"/>
        <v>0</v>
      </c>
      <c r="S115" s="28">
        <f t="shared" si="36"/>
        <v>8</v>
      </c>
      <c r="T115" s="28">
        <f t="shared" si="36"/>
        <v>8</v>
      </c>
      <c r="U115" s="28">
        <f t="shared" si="36"/>
        <v>11</v>
      </c>
      <c r="V115" s="28">
        <f t="shared" si="36"/>
        <v>8</v>
      </c>
      <c r="W115" s="28">
        <f t="shared" si="36"/>
        <v>7</v>
      </c>
      <c r="X115" s="28">
        <f t="shared" si="36"/>
        <v>10</v>
      </c>
      <c r="Y115" s="28">
        <f t="shared" si="36"/>
        <v>10</v>
      </c>
      <c r="Z115" s="28">
        <f t="shared" si="36"/>
        <v>9</v>
      </c>
      <c r="AA115" s="28">
        <f t="shared" si="36"/>
        <v>12</v>
      </c>
      <c r="AB115" s="28">
        <f t="shared" si="36"/>
        <v>8</v>
      </c>
      <c r="AC115" s="28">
        <f t="shared" si="36"/>
        <v>10</v>
      </c>
      <c r="AD115" s="28">
        <f t="shared" si="36"/>
        <v>14</v>
      </c>
      <c r="AE115" s="28">
        <f t="shared" si="36"/>
        <v>8</v>
      </c>
      <c r="AF115" s="28">
        <f t="shared" si="36"/>
        <v>14</v>
      </c>
      <c r="AG115" s="28">
        <f t="shared" si="36"/>
        <v>10</v>
      </c>
      <c r="AH115" s="28">
        <f t="shared" si="36"/>
        <v>12</v>
      </c>
      <c r="AI115" s="28">
        <f t="shared" si="36"/>
        <v>12</v>
      </c>
      <c r="AJ115" s="28">
        <f t="shared" si="36"/>
        <v>9</v>
      </c>
      <c r="AK115" s="28">
        <f t="shared" si="36"/>
        <v>13</v>
      </c>
      <c r="AL115" s="28">
        <f t="shared" si="36"/>
        <v>10</v>
      </c>
      <c r="AM115" s="28">
        <f t="shared" si="36"/>
        <v>11</v>
      </c>
      <c r="AN115" s="28">
        <f t="shared" si="36"/>
        <v>12</v>
      </c>
      <c r="AO115" s="28">
        <f t="shared" si="36"/>
        <v>12</v>
      </c>
      <c r="AP115" s="28">
        <f t="shared" si="36"/>
        <v>12</v>
      </c>
      <c r="AQ115" s="28">
        <f t="shared" si="36"/>
        <v>12</v>
      </c>
      <c r="AR115" s="28">
        <f t="shared" si="36"/>
        <v>9</v>
      </c>
      <c r="AS115" s="28">
        <f t="shared" si="36"/>
        <v>9</v>
      </c>
      <c r="AT115" s="28">
        <f t="shared" si="36"/>
        <v>11</v>
      </c>
      <c r="AU115" s="28">
        <f t="shared" si="36"/>
        <v>9</v>
      </c>
    </row>
    <row r="116" spans="2:47">
      <c r="B116" s="27" t="s">
        <v>707</v>
      </c>
      <c r="C116" s="28" t="s">
        <v>537</v>
      </c>
      <c r="D116" s="111">
        <v>263000</v>
      </c>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row>
    <row r="118" spans="2:47" s="26" customFormat="1" ht="12.95">
      <c r="B118" s="24" t="s">
        <v>475</v>
      </c>
      <c r="C118" s="25" t="s">
        <v>422</v>
      </c>
      <c r="D118" s="25">
        <v>2017</v>
      </c>
      <c r="E118" s="25">
        <v>2018</v>
      </c>
      <c r="F118" s="25">
        <v>2019</v>
      </c>
      <c r="G118" s="25">
        <v>2020</v>
      </c>
      <c r="H118" s="25">
        <v>2021</v>
      </c>
      <c r="I118" s="25">
        <v>2022</v>
      </c>
      <c r="J118" s="25">
        <v>2023</v>
      </c>
      <c r="K118" s="25">
        <v>2024</v>
      </c>
      <c r="L118" s="25">
        <v>2025</v>
      </c>
      <c r="M118" s="25">
        <v>2026</v>
      </c>
      <c r="N118" s="25">
        <v>2027</v>
      </c>
      <c r="O118" s="25">
        <v>2028</v>
      </c>
      <c r="P118" s="25">
        <v>2029</v>
      </c>
      <c r="Q118" s="25">
        <v>2030</v>
      </c>
      <c r="R118" s="25">
        <v>2031</v>
      </c>
      <c r="S118" s="25">
        <v>2032</v>
      </c>
      <c r="T118" s="25">
        <v>2033</v>
      </c>
      <c r="U118" s="25">
        <v>2034</v>
      </c>
      <c r="V118" s="25">
        <v>2035</v>
      </c>
      <c r="W118" s="25">
        <v>2036</v>
      </c>
      <c r="X118" s="25">
        <v>2037</v>
      </c>
      <c r="Y118" s="25">
        <v>2038</v>
      </c>
      <c r="Z118" s="25">
        <v>2039</v>
      </c>
      <c r="AA118" s="25">
        <v>2040</v>
      </c>
      <c r="AB118" s="25">
        <v>2041</v>
      </c>
      <c r="AC118" s="25">
        <v>2042</v>
      </c>
      <c r="AD118" s="25">
        <v>2043</v>
      </c>
      <c r="AE118" s="25">
        <v>2044</v>
      </c>
      <c r="AF118" s="25">
        <v>2045</v>
      </c>
      <c r="AG118" s="25">
        <v>2046</v>
      </c>
      <c r="AH118" s="25">
        <v>2047</v>
      </c>
      <c r="AI118" s="25">
        <v>2048</v>
      </c>
      <c r="AJ118" s="25">
        <v>2049</v>
      </c>
      <c r="AK118" s="25">
        <v>2050</v>
      </c>
      <c r="AL118" s="25">
        <v>2051</v>
      </c>
      <c r="AM118" s="25">
        <v>2052</v>
      </c>
      <c r="AN118" s="25">
        <v>2053</v>
      </c>
      <c r="AO118" s="25">
        <v>2054</v>
      </c>
      <c r="AP118" s="25">
        <v>2055</v>
      </c>
      <c r="AQ118" s="25">
        <v>2056</v>
      </c>
      <c r="AR118" s="25">
        <v>2057</v>
      </c>
      <c r="AS118" s="25">
        <v>2058</v>
      </c>
      <c r="AT118" s="25">
        <v>2059</v>
      </c>
      <c r="AU118" s="25">
        <v>2060</v>
      </c>
    </row>
    <row r="119" spans="2:47">
      <c r="B119" s="27" t="s">
        <v>501</v>
      </c>
      <c r="C119" s="28" t="s">
        <v>526</v>
      </c>
      <c r="D119" s="52">
        <f>+D171*$D$116/1000000</f>
        <v>0</v>
      </c>
      <c r="E119" s="52">
        <f t="shared" ref="E119:AU119" si="37">+E171*$D$116/1000000</f>
        <v>0</v>
      </c>
      <c r="F119" s="52">
        <f t="shared" si="37"/>
        <v>0</v>
      </c>
      <c r="G119" s="52">
        <f t="shared" si="37"/>
        <v>0</v>
      </c>
      <c r="H119" s="52">
        <f t="shared" si="37"/>
        <v>0</v>
      </c>
      <c r="I119" s="52">
        <f t="shared" si="37"/>
        <v>0</v>
      </c>
      <c r="J119" s="52">
        <f t="shared" si="37"/>
        <v>0</v>
      </c>
      <c r="K119" s="52">
        <f t="shared" si="37"/>
        <v>0</v>
      </c>
      <c r="L119" s="52">
        <f t="shared" si="37"/>
        <v>0.78900000000000003</v>
      </c>
      <c r="M119" s="52">
        <f t="shared" si="37"/>
        <v>1.3149999999999999</v>
      </c>
      <c r="N119" s="52">
        <f t="shared" si="37"/>
        <v>3.6819999999999999</v>
      </c>
      <c r="O119" s="52">
        <f t="shared" si="37"/>
        <v>7.101</v>
      </c>
      <c r="P119" s="52">
        <f t="shared" si="37"/>
        <v>16.306000000000001</v>
      </c>
      <c r="Q119" s="52">
        <f t="shared" si="37"/>
        <v>29.193000000000001</v>
      </c>
      <c r="R119" s="52">
        <f t="shared" si="37"/>
        <v>0</v>
      </c>
      <c r="S119" s="52">
        <f t="shared" si="37"/>
        <v>2.1040000000000001</v>
      </c>
      <c r="T119" s="52">
        <f t="shared" si="37"/>
        <v>2.1040000000000001</v>
      </c>
      <c r="U119" s="52">
        <f t="shared" si="37"/>
        <v>2.8929999999999998</v>
      </c>
      <c r="V119" s="52">
        <f t="shared" si="37"/>
        <v>2.8929999999999998</v>
      </c>
      <c r="W119" s="52">
        <f t="shared" si="37"/>
        <v>3.1560000000000001</v>
      </c>
      <c r="X119" s="52">
        <f t="shared" si="37"/>
        <v>6.3120000000000003</v>
      </c>
      <c r="Y119" s="52">
        <f t="shared" si="37"/>
        <v>9.7309999999999999</v>
      </c>
      <c r="Z119" s="52">
        <f t="shared" si="37"/>
        <v>18.672999999999998</v>
      </c>
      <c r="AA119" s="52">
        <f t="shared" si="37"/>
        <v>32.348999999999997</v>
      </c>
      <c r="AB119" s="52">
        <f t="shared" si="37"/>
        <v>2.1040000000000001</v>
      </c>
      <c r="AC119" s="52">
        <f t="shared" si="37"/>
        <v>4.734</v>
      </c>
      <c r="AD119" s="52">
        <f t="shared" si="37"/>
        <v>5.7859999999999996</v>
      </c>
      <c r="AE119" s="52">
        <f t="shared" si="37"/>
        <v>4.9969999999999999</v>
      </c>
      <c r="AF119" s="52">
        <f t="shared" si="37"/>
        <v>6.5750000000000002</v>
      </c>
      <c r="AG119" s="52">
        <f t="shared" si="37"/>
        <v>5.7859999999999996</v>
      </c>
      <c r="AH119" s="52">
        <f t="shared" si="37"/>
        <v>9.468</v>
      </c>
      <c r="AI119" s="52">
        <f t="shared" si="37"/>
        <v>12.887</v>
      </c>
      <c r="AJ119" s="52">
        <f t="shared" si="37"/>
        <v>21.04</v>
      </c>
      <c r="AK119" s="52">
        <f t="shared" si="37"/>
        <v>35.768000000000001</v>
      </c>
      <c r="AL119" s="52">
        <f t="shared" si="37"/>
        <v>4.734</v>
      </c>
      <c r="AM119" s="52">
        <f t="shared" si="37"/>
        <v>7.6269999999999998</v>
      </c>
      <c r="AN119" s="52">
        <f t="shared" si="37"/>
        <v>8.9420000000000002</v>
      </c>
      <c r="AO119" s="52">
        <f t="shared" si="37"/>
        <v>8.1530000000000005</v>
      </c>
      <c r="AP119" s="52">
        <f t="shared" si="37"/>
        <v>9.7309999999999999</v>
      </c>
      <c r="AQ119" s="52">
        <f t="shared" si="37"/>
        <v>8.9420000000000002</v>
      </c>
      <c r="AR119" s="52">
        <f t="shared" si="37"/>
        <v>11.835000000000001</v>
      </c>
      <c r="AS119" s="52">
        <f t="shared" si="37"/>
        <v>15.254</v>
      </c>
      <c r="AT119" s="52">
        <f t="shared" si="37"/>
        <v>23.933</v>
      </c>
      <c r="AU119" s="52">
        <f t="shared" si="37"/>
        <v>38.134999999999998</v>
      </c>
    </row>
    <row r="120" spans="2:47" s="26" customFormat="1" ht="12.95"/>
    <row r="121" spans="2:47" s="26" customFormat="1" ht="12.95">
      <c r="B121" s="24" t="s">
        <v>607</v>
      </c>
      <c r="C121" s="30" t="s">
        <v>512</v>
      </c>
      <c r="D121" s="30">
        <f>+NPV(Td,G119:AK119)</f>
        <v>79.458812911237956</v>
      </c>
      <c r="E121" s="30">
        <f>+NPV(Td,K119:Q119)</f>
        <v>40.939174592309193</v>
      </c>
    </row>
    <row r="123" spans="2:47" ht="15.95" thickBot="1"/>
    <row r="124" spans="2:47" ht="15.95" thickBot="1">
      <c r="B124" s="214" t="s">
        <v>528</v>
      </c>
      <c r="C124" s="215"/>
      <c r="D124" s="215"/>
      <c r="E124" s="215"/>
      <c r="F124" s="216"/>
    </row>
    <row r="126" spans="2:47">
      <c r="B126" s="27" t="s">
        <v>687</v>
      </c>
      <c r="C126" s="25" t="s">
        <v>663</v>
      </c>
      <c r="D126" s="25">
        <v>2017</v>
      </c>
      <c r="E126" s="25">
        <v>2018</v>
      </c>
      <c r="F126" s="25">
        <v>2019</v>
      </c>
      <c r="G126" s="25">
        <v>2020</v>
      </c>
      <c r="H126" s="25">
        <v>2021</v>
      </c>
      <c r="I126" s="25">
        <v>2022</v>
      </c>
      <c r="J126" s="25">
        <v>2023</v>
      </c>
      <c r="K126" s="25">
        <v>2024</v>
      </c>
      <c r="L126" s="25">
        <v>2025</v>
      </c>
      <c r="M126" s="25">
        <v>2026</v>
      </c>
      <c r="N126" s="25">
        <v>2027</v>
      </c>
      <c r="O126" s="25">
        <v>2028</v>
      </c>
      <c r="P126" s="25">
        <v>2029</v>
      </c>
      <c r="Q126" s="25">
        <v>2030</v>
      </c>
      <c r="R126" s="25">
        <v>2031</v>
      </c>
      <c r="S126" s="25">
        <v>2032</v>
      </c>
      <c r="T126" s="25">
        <v>2033</v>
      </c>
      <c r="U126" s="25">
        <v>2034</v>
      </c>
      <c r="V126" s="25">
        <v>2035</v>
      </c>
      <c r="W126" s="25">
        <v>2036</v>
      </c>
      <c r="X126" s="25">
        <v>2037</v>
      </c>
      <c r="Y126" s="25">
        <v>2038</v>
      </c>
      <c r="Z126" s="25">
        <v>2039</v>
      </c>
      <c r="AA126" s="25">
        <v>2040</v>
      </c>
      <c r="AB126" s="25">
        <v>2041</v>
      </c>
      <c r="AC126" s="25">
        <v>2042</v>
      </c>
      <c r="AD126" s="25">
        <v>2043</v>
      </c>
      <c r="AE126" s="25">
        <v>2044</v>
      </c>
      <c r="AF126" s="25">
        <v>2045</v>
      </c>
      <c r="AG126" s="25">
        <v>2046</v>
      </c>
      <c r="AH126" s="25">
        <v>2047</v>
      </c>
      <c r="AI126" s="25">
        <v>2048</v>
      </c>
      <c r="AJ126" s="25">
        <v>2049</v>
      </c>
      <c r="AK126" s="25">
        <v>2050</v>
      </c>
      <c r="AL126" s="25">
        <v>2051</v>
      </c>
      <c r="AM126" s="25">
        <v>2052</v>
      </c>
      <c r="AN126" s="25">
        <v>2053</v>
      </c>
      <c r="AO126" s="25">
        <v>2054</v>
      </c>
      <c r="AP126" s="25">
        <v>2055</v>
      </c>
      <c r="AQ126" s="25">
        <v>2056</v>
      </c>
      <c r="AR126" s="25">
        <v>2057</v>
      </c>
      <c r="AS126" s="25">
        <v>2058</v>
      </c>
      <c r="AT126" s="25">
        <v>2059</v>
      </c>
      <c r="AU126" s="25">
        <v>2060</v>
      </c>
    </row>
    <row r="127" spans="2:47">
      <c r="B127" s="25">
        <v>2017</v>
      </c>
      <c r="C127" s="28" cm="1">
        <f t="array" ref="C127:C170">+TRANSPOSE(D115:AU115)</f>
        <v>0</v>
      </c>
      <c r="D127" s="28">
        <f>+IF(D$126&lt;$B127,0,IF(MOD(D$126-$B127,$D$113)=0,1,0))*$C127</f>
        <v>0</v>
      </c>
      <c r="E127" s="28">
        <f t="shared" ref="E127:AU133" si="38">+IF(E$126&lt;$B127,0,IF(MOD(E$126-$B127,$D$113)=0,1,0))*$C127</f>
        <v>0</v>
      </c>
      <c r="F127" s="28">
        <f t="shared" si="38"/>
        <v>0</v>
      </c>
      <c r="G127" s="28">
        <f t="shared" si="38"/>
        <v>0</v>
      </c>
      <c r="H127" s="28">
        <f t="shared" si="38"/>
        <v>0</v>
      </c>
      <c r="I127" s="28">
        <f t="shared" si="38"/>
        <v>0</v>
      </c>
      <c r="J127" s="28">
        <f t="shared" si="38"/>
        <v>0</v>
      </c>
      <c r="K127" s="28">
        <f t="shared" si="38"/>
        <v>0</v>
      </c>
      <c r="L127" s="28">
        <f t="shared" si="38"/>
        <v>0</v>
      </c>
      <c r="M127" s="28">
        <f t="shared" si="38"/>
        <v>0</v>
      </c>
      <c r="N127" s="28">
        <f t="shared" si="38"/>
        <v>0</v>
      </c>
      <c r="O127" s="28">
        <f t="shared" si="38"/>
        <v>0</v>
      </c>
      <c r="P127" s="28">
        <f t="shared" si="38"/>
        <v>0</v>
      </c>
      <c r="Q127" s="28">
        <f t="shared" si="38"/>
        <v>0</v>
      </c>
      <c r="R127" s="28">
        <f t="shared" si="38"/>
        <v>0</v>
      </c>
      <c r="S127" s="28">
        <f t="shared" si="38"/>
        <v>0</v>
      </c>
      <c r="T127" s="28">
        <f t="shared" si="38"/>
        <v>0</v>
      </c>
      <c r="U127" s="28">
        <f t="shared" si="38"/>
        <v>0</v>
      </c>
      <c r="V127" s="28">
        <f t="shared" si="38"/>
        <v>0</v>
      </c>
      <c r="W127" s="28">
        <f t="shared" si="38"/>
        <v>0</v>
      </c>
      <c r="X127" s="28">
        <f t="shared" si="38"/>
        <v>0</v>
      </c>
      <c r="Y127" s="28">
        <f t="shared" si="38"/>
        <v>0</v>
      </c>
      <c r="Z127" s="28">
        <f t="shared" si="38"/>
        <v>0</v>
      </c>
      <c r="AA127" s="28">
        <f t="shared" si="38"/>
        <v>0</v>
      </c>
      <c r="AB127" s="28">
        <f t="shared" si="38"/>
        <v>0</v>
      </c>
      <c r="AC127" s="28">
        <f t="shared" si="38"/>
        <v>0</v>
      </c>
      <c r="AD127" s="28">
        <f t="shared" si="38"/>
        <v>0</v>
      </c>
      <c r="AE127" s="28">
        <f t="shared" si="38"/>
        <v>0</v>
      </c>
      <c r="AF127" s="28">
        <f t="shared" si="38"/>
        <v>0</v>
      </c>
      <c r="AG127" s="28">
        <f t="shared" si="38"/>
        <v>0</v>
      </c>
      <c r="AH127" s="28">
        <f t="shared" si="38"/>
        <v>0</v>
      </c>
      <c r="AI127" s="28">
        <f t="shared" si="38"/>
        <v>0</v>
      </c>
      <c r="AJ127" s="28">
        <f t="shared" si="38"/>
        <v>0</v>
      </c>
      <c r="AK127" s="28">
        <f t="shared" si="38"/>
        <v>0</v>
      </c>
      <c r="AL127" s="28">
        <f t="shared" si="38"/>
        <v>0</v>
      </c>
      <c r="AM127" s="28">
        <f t="shared" si="38"/>
        <v>0</v>
      </c>
      <c r="AN127" s="28">
        <f t="shared" si="38"/>
        <v>0</v>
      </c>
      <c r="AO127" s="28">
        <f t="shared" si="38"/>
        <v>0</v>
      </c>
      <c r="AP127" s="28">
        <f t="shared" si="38"/>
        <v>0</v>
      </c>
      <c r="AQ127" s="28">
        <f t="shared" si="38"/>
        <v>0</v>
      </c>
      <c r="AR127" s="28">
        <f t="shared" si="38"/>
        <v>0</v>
      </c>
      <c r="AS127" s="28">
        <f t="shared" si="38"/>
        <v>0</v>
      </c>
      <c r="AT127" s="28">
        <f t="shared" si="38"/>
        <v>0</v>
      </c>
      <c r="AU127" s="28">
        <f t="shared" si="38"/>
        <v>0</v>
      </c>
    </row>
    <row r="128" spans="2:47">
      <c r="B128" s="25">
        <v>2018</v>
      </c>
      <c r="C128" s="28">
        <v>0</v>
      </c>
      <c r="D128" s="28">
        <f t="shared" ref="D128:S170" si="39">+IF(D$126&lt;$B128,0,IF(MOD(D$126-$B128,$D$113)=0,1,0))*$C128</f>
        <v>0</v>
      </c>
      <c r="E128" s="28">
        <f t="shared" si="39"/>
        <v>0</v>
      </c>
      <c r="F128" s="28">
        <f t="shared" si="39"/>
        <v>0</v>
      </c>
      <c r="G128" s="28">
        <f t="shared" si="39"/>
        <v>0</v>
      </c>
      <c r="H128" s="28">
        <f t="shared" si="39"/>
        <v>0</v>
      </c>
      <c r="I128" s="28">
        <f t="shared" si="39"/>
        <v>0</v>
      </c>
      <c r="J128" s="28">
        <f t="shared" si="39"/>
        <v>0</v>
      </c>
      <c r="K128" s="28">
        <f t="shared" si="39"/>
        <v>0</v>
      </c>
      <c r="L128" s="28">
        <f t="shared" si="39"/>
        <v>0</v>
      </c>
      <c r="M128" s="28">
        <f t="shared" si="39"/>
        <v>0</v>
      </c>
      <c r="N128" s="28">
        <f t="shared" si="39"/>
        <v>0</v>
      </c>
      <c r="O128" s="28">
        <f t="shared" si="39"/>
        <v>0</v>
      </c>
      <c r="P128" s="28">
        <f t="shared" si="39"/>
        <v>0</v>
      </c>
      <c r="Q128" s="28">
        <f t="shared" si="39"/>
        <v>0</v>
      </c>
      <c r="R128" s="28">
        <f t="shared" si="39"/>
        <v>0</v>
      </c>
      <c r="S128" s="28">
        <f t="shared" si="39"/>
        <v>0</v>
      </c>
      <c r="T128" s="28">
        <f t="shared" si="38"/>
        <v>0</v>
      </c>
      <c r="U128" s="28">
        <f t="shared" si="38"/>
        <v>0</v>
      </c>
      <c r="V128" s="28">
        <f t="shared" si="38"/>
        <v>0</v>
      </c>
      <c r="W128" s="28">
        <f t="shared" si="38"/>
        <v>0</v>
      </c>
      <c r="X128" s="28">
        <f t="shared" si="38"/>
        <v>0</v>
      </c>
      <c r="Y128" s="28">
        <f t="shared" si="38"/>
        <v>0</v>
      </c>
      <c r="Z128" s="28">
        <f t="shared" si="38"/>
        <v>0</v>
      </c>
      <c r="AA128" s="28">
        <f t="shared" si="38"/>
        <v>0</v>
      </c>
      <c r="AB128" s="28">
        <f t="shared" si="38"/>
        <v>0</v>
      </c>
      <c r="AC128" s="28">
        <f t="shared" si="38"/>
        <v>0</v>
      </c>
      <c r="AD128" s="28">
        <f t="shared" si="38"/>
        <v>0</v>
      </c>
      <c r="AE128" s="28">
        <f t="shared" si="38"/>
        <v>0</v>
      </c>
      <c r="AF128" s="28">
        <f t="shared" si="38"/>
        <v>0</v>
      </c>
      <c r="AG128" s="28">
        <f t="shared" si="38"/>
        <v>0</v>
      </c>
      <c r="AH128" s="28">
        <f t="shared" si="38"/>
        <v>0</v>
      </c>
      <c r="AI128" s="28">
        <f t="shared" si="38"/>
        <v>0</v>
      </c>
      <c r="AJ128" s="28">
        <f t="shared" si="38"/>
        <v>0</v>
      </c>
      <c r="AK128" s="28">
        <f t="shared" si="38"/>
        <v>0</v>
      </c>
      <c r="AL128" s="28">
        <f t="shared" si="38"/>
        <v>0</v>
      </c>
      <c r="AM128" s="28">
        <f t="shared" si="38"/>
        <v>0</v>
      </c>
      <c r="AN128" s="28">
        <f t="shared" si="38"/>
        <v>0</v>
      </c>
      <c r="AO128" s="28">
        <f t="shared" si="38"/>
        <v>0</v>
      </c>
      <c r="AP128" s="28">
        <f t="shared" si="38"/>
        <v>0</v>
      </c>
      <c r="AQ128" s="28">
        <f t="shared" si="38"/>
        <v>0</v>
      </c>
      <c r="AR128" s="28">
        <f t="shared" si="38"/>
        <v>0</v>
      </c>
      <c r="AS128" s="28">
        <f t="shared" si="38"/>
        <v>0</v>
      </c>
      <c r="AT128" s="28">
        <f t="shared" si="38"/>
        <v>0</v>
      </c>
      <c r="AU128" s="28">
        <f t="shared" si="38"/>
        <v>0</v>
      </c>
    </row>
    <row r="129" spans="2:47">
      <c r="B129" s="25">
        <v>2019</v>
      </c>
      <c r="C129" s="28">
        <v>0</v>
      </c>
      <c r="D129" s="28">
        <f t="shared" si="39"/>
        <v>0</v>
      </c>
      <c r="E129" s="28">
        <f t="shared" si="38"/>
        <v>0</v>
      </c>
      <c r="F129" s="28">
        <f t="shared" si="38"/>
        <v>0</v>
      </c>
      <c r="G129" s="28">
        <f t="shared" si="38"/>
        <v>0</v>
      </c>
      <c r="H129" s="28">
        <f t="shared" si="38"/>
        <v>0</v>
      </c>
      <c r="I129" s="28">
        <f t="shared" si="38"/>
        <v>0</v>
      </c>
      <c r="J129" s="28">
        <f t="shared" si="38"/>
        <v>0</v>
      </c>
      <c r="K129" s="28">
        <f t="shared" si="38"/>
        <v>0</v>
      </c>
      <c r="L129" s="28">
        <f t="shared" si="38"/>
        <v>0</v>
      </c>
      <c r="M129" s="28">
        <f t="shared" si="38"/>
        <v>0</v>
      </c>
      <c r="N129" s="28">
        <f t="shared" si="38"/>
        <v>0</v>
      </c>
      <c r="O129" s="28">
        <f t="shared" si="38"/>
        <v>0</v>
      </c>
      <c r="P129" s="28">
        <f t="shared" si="38"/>
        <v>0</v>
      </c>
      <c r="Q129" s="28">
        <f t="shared" si="38"/>
        <v>0</v>
      </c>
      <c r="R129" s="28">
        <f t="shared" si="38"/>
        <v>0</v>
      </c>
      <c r="S129" s="28">
        <f t="shared" si="38"/>
        <v>0</v>
      </c>
      <c r="T129" s="28">
        <f t="shared" si="38"/>
        <v>0</v>
      </c>
      <c r="U129" s="28">
        <f t="shared" si="38"/>
        <v>0</v>
      </c>
      <c r="V129" s="28">
        <f t="shared" si="38"/>
        <v>0</v>
      </c>
      <c r="W129" s="28">
        <f t="shared" si="38"/>
        <v>0</v>
      </c>
      <c r="X129" s="28">
        <f t="shared" si="38"/>
        <v>0</v>
      </c>
      <c r="Y129" s="28">
        <f t="shared" si="38"/>
        <v>0</v>
      </c>
      <c r="Z129" s="28">
        <f t="shared" si="38"/>
        <v>0</v>
      </c>
      <c r="AA129" s="28">
        <f t="shared" si="38"/>
        <v>0</v>
      </c>
      <c r="AB129" s="28">
        <f t="shared" si="38"/>
        <v>0</v>
      </c>
      <c r="AC129" s="28">
        <f t="shared" si="38"/>
        <v>0</v>
      </c>
      <c r="AD129" s="28">
        <f t="shared" si="38"/>
        <v>0</v>
      </c>
      <c r="AE129" s="28">
        <f t="shared" si="38"/>
        <v>0</v>
      </c>
      <c r="AF129" s="28">
        <f t="shared" si="38"/>
        <v>0</v>
      </c>
      <c r="AG129" s="28">
        <f t="shared" si="38"/>
        <v>0</v>
      </c>
      <c r="AH129" s="28">
        <f t="shared" si="38"/>
        <v>0</v>
      </c>
      <c r="AI129" s="28">
        <f t="shared" si="38"/>
        <v>0</v>
      </c>
      <c r="AJ129" s="28">
        <f t="shared" si="38"/>
        <v>0</v>
      </c>
      <c r="AK129" s="28">
        <f t="shared" si="38"/>
        <v>0</v>
      </c>
      <c r="AL129" s="28">
        <f t="shared" si="38"/>
        <v>0</v>
      </c>
      <c r="AM129" s="28">
        <f t="shared" si="38"/>
        <v>0</v>
      </c>
      <c r="AN129" s="28">
        <f t="shared" si="38"/>
        <v>0</v>
      </c>
      <c r="AO129" s="28">
        <f t="shared" si="38"/>
        <v>0</v>
      </c>
      <c r="AP129" s="28">
        <f t="shared" si="38"/>
        <v>0</v>
      </c>
      <c r="AQ129" s="28">
        <f t="shared" si="38"/>
        <v>0</v>
      </c>
      <c r="AR129" s="28">
        <f t="shared" si="38"/>
        <v>0</v>
      </c>
      <c r="AS129" s="28">
        <f t="shared" si="38"/>
        <v>0</v>
      </c>
      <c r="AT129" s="28">
        <f t="shared" si="38"/>
        <v>0</v>
      </c>
      <c r="AU129" s="28">
        <f t="shared" si="38"/>
        <v>0</v>
      </c>
    </row>
    <row r="130" spans="2:47">
      <c r="B130" s="25">
        <v>2020</v>
      </c>
      <c r="C130" s="28">
        <v>0</v>
      </c>
      <c r="D130" s="28">
        <f t="shared" si="39"/>
        <v>0</v>
      </c>
      <c r="E130" s="28">
        <f t="shared" si="38"/>
        <v>0</v>
      </c>
      <c r="F130" s="28">
        <f t="shared" si="38"/>
        <v>0</v>
      </c>
      <c r="G130" s="28">
        <f t="shared" si="38"/>
        <v>0</v>
      </c>
      <c r="H130" s="28">
        <f t="shared" si="38"/>
        <v>0</v>
      </c>
      <c r="I130" s="28">
        <f t="shared" si="38"/>
        <v>0</v>
      </c>
      <c r="J130" s="28">
        <f t="shared" si="38"/>
        <v>0</v>
      </c>
      <c r="K130" s="28">
        <f t="shared" si="38"/>
        <v>0</v>
      </c>
      <c r="L130" s="28">
        <f t="shared" si="38"/>
        <v>0</v>
      </c>
      <c r="M130" s="28">
        <f t="shared" si="38"/>
        <v>0</v>
      </c>
      <c r="N130" s="28">
        <f t="shared" si="38"/>
        <v>0</v>
      </c>
      <c r="O130" s="28">
        <f t="shared" si="38"/>
        <v>0</v>
      </c>
      <c r="P130" s="28">
        <f t="shared" si="38"/>
        <v>0</v>
      </c>
      <c r="Q130" s="28">
        <f t="shared" si="38"/>
        <v>0</v>
      </c>
      <c r="R130" s="28">
        <f t="shared" si="38"/>
        <v>0</v>
      </c>
      <c r="S130" s="28">
        <f t="shared" si="38"/>
        <v>0</v>
      </c>
      <c r="T130" s="28">
        <f t="shared" si="38"/>
        <v>0</v>
      </c>
      <c r="U130" s="28">
        <f t="shared" si="38"/>
        <v>0</v>
      </c>
      <c r="V130" s="28">
        <f t="shared" si="38"/>
        <v>0</v>
      </c>
      <c r="W130" s="28">
        <f t="shared" si="38"/>
        <v>0</v>
      </c>
      <c r="X130" s="28">
        <f t="shared" si="38"/>
        <v>0</v>
      </c>
      <c r="Y130" s="28">
        <f t="shared" si="38"/>
        <v>0</v>
      </c>
      <c r="Z130" s="28">
        <f t="shared" si="38"/>
        <v>0</v>
      </c>
      <c r="AA130" s="28">
        <f t="shared" si="38"/>
        <v>0</v>
      </c>
      <c r="AB130" s="28">
        <f t="shared" si="38"/>
        <v>0</v>
      </c>
      <c r="AC130" s="28">
        <f t="shared" si="38"/>
        <v>0</v>
      </c>
      <c r="AD130" s="28">
        <f t="shared" si="38"/>
        <v>0</v>
      </c>
      <c r="AE130" s="28">
        <f t="shared" si="38"/>
        <v>0</v>
      </c>
      <c r="AF130" s="28">
        <f t="shared" si="38"/>
        <v>0</v>
      </c>
      <c r="AG130" s="28">
        <f t="shared" si="38"/>
        <v>0</v>
      </c>
      <c r="AH130" s="28">
        <f t="shared" si="38"/>
        <v>0</v>
      </c>
      <c r="AI130" s="28">
        <f t="shared" si="38"/>
        <v>0</v>
      </c>
      <c r="AJ130" s="28">
        <f t="shared" si="38"/>
        <v>0</v>
      </c>
      <c r="AK130" s="28">
        <f t="shared" si="38"/>
        <v>0</v>
      </c>
      <c r="AL130" s="28">
        <f t="shared" si="38"/>
        <v>0</v>
      </c>
      <c r="AM130" s="28">
        <f t="shared" si="38"/>
        <v>0</v>
      </c>
      <c r="AN130" s="28">
        <f t="shared" si="38"/>
        <v>0</v>
      </c>
      <c r="AO130" s="28">
        <f t="shared" si="38"/>
        <v>0</v>
      </c>
      <c r="AP130" s="28">
        <f t="shared" si="38"/>
        <v>0</v>
      </c>
      <c r="AQ130" s="28">
        <f t="shared" si="38"/>
        <v>0</v>
      </c>
      <c r="AR130" s="28">
        <f t="shared" si="38"/>
        <v>0</v>
      </c>
      <c r="AS130" s="28">
        <f t="shared" si="38"/>
        <v>0</v>
      </c>
      <c r="AT130" s="28">
        <f t="shared" si="38"/>
        <v>0</v>
      </c>
      <c r="AU130" s="28">
        <f t="shared" si="38"/>
        <v>0</v>
      </c>
    </row>
    <row r="131" spans="2:47">
      <c r="B131" s="25">
        <v>2021</v>
      </c>
      <c r="C131" s="28">
        <v>0</v>
      </c>
      <c r="D131" s="28">
        <f t="shared" si="39"/>
        <v>0</v>
      </c>
      <c r="E131" s="28">
        <f t="shared" si="38"/>
        <v>0</v>
      </c>
      <c r="F131" s="28">
        <f t="shared" si="38"/>
        <v>0</v>
      </c>
      <c r="G131" s="28">
        <f t="shared" si="38"/>
        <v>0</v>
      </c>
      <c r="H131" s="28">
        <f t="shared" si="38"/>
        <v>0</v>
      </c>
      <c r="I131" s="28">
        <f t="shared" si="38"/>
        <v>0</v>
      </c>
      <c r="J131" s="28">
        <f t="shared" si="38"/>
        <v>0</v>
      </c>
      <c r="K131" s="28">
        <f t="shared" si="38"/>
        <v>0</v>
      </c>
      <c r="L131" s="28">
        <f t="shared" si="38"/>
        <v>0</v>
      </c>
      <c r="M131" s="28">
        <f t="shared" si="38"/>
        <v>0</v>
      </c>
      <c r="N131" s="28">
        <f t="shared" si="38"/>
        <v>0</v>
      </c>
      <c r="O131" s="28">
        <f t="shared" si="38"/>
        <v>0</v>
      </c>
      <c r="P131" s="28">
        <f t="shared" si="38"/>
        <v>0</v>
      </c>
      <c r="Q131" s="28">
        <f t="shared" si="38"/>
        <v>0</v>
      </c>
      <c r="R131" s="28">
        <f t="shared" si="38"/>
        <v>0</v>
      </c>
      <c r="S131" s="28">
        <f t="shared" si="38"/>
        <v>0</v>
      </c>
      <c r="T131" s="28">
        <f t="shared" si="38"/>
        <v>0</v>
      </c>
      <c r="U131" s="28">
        <f t="shared" si="38"/>
        <v>0</v>
      </c>
      <c r="V131" s="28">
        <f t="shared" si="38"/>
        <v>0</v>
      </c>
      <c r="W131" s="28">
        <f t="shared" si="38"/>
        <v>0</v>
      </c>
      <c r="X131" s="28">
        <f t="shared" si="38"/>
        <v>0</v>
      </c>
      <c r="Y131" s="28">
        <f t="shared" si="38"/>
        <v>0</v>
      </c>
      <c r="Z131" s="28">
        <f t="shared" si="38"/>
        <v>0</v>
      </c>
      <c r="AA131" s="28">
        <f t="shared" si="38"/>
        <v>0</v>
      </c>
      <c r="AB131" s="28">
        <f t="shared" si="38"/>
        <v>0</v>
      </c>
      <c r="AC131" s="28">
        <f t="shared" si="38"/>
        <v>0</v>
      </c>
      <c r="AD131" s="28">
        <f t="shared" si="38"/>
        <v>0</v>
      </c>
      <c r="AE131" s="28">
        <f t="shared" si="38"/>
        <v>0</v>
      </c>
      <c r="AF131" s="28">
        <f t="shared" si="38"/>
        <v>0</v>
      </c>
      <c r="AG131" s="28">
        <f t="shared" si="38"/>
        <v>0</v>
      </c>
      <c r="AH131" s="28">
        <f t="shared" si="38"/>
        <v>0</v>
      </c>
      <c r="AI131" s="28">
        <f t="shared" si="38"/>
        <v>0</v>
      </c>
      <c r="AJ131" s="28">
        <f t="shared" si="38"/>
        <v>0</v>
      </c>
      <c r="AK131" s="28">
        <f t="shared" si="38"/>
        <v>0</v>
      </c>
      <c r="AL131" s="28">
        <f t="shared" si="38"/>
        <v>0</v>
      </c>
      <c r="AM131" s="28">
        <f t="shared" si="38"/>
        <v>0</v>
      </c>
      <c r="AN131" s="28">
        <f t="shared" si="38"/>
        <v>0</v>
      </c>
      <c r="AO131" s="28">
        <f t="shared" si="38"/>
        <v>0</v>
      </c>
      <c r="AP131" s="28">
        <f t="shared" si="38"/>
        <v>0</v>
      </c>
      <c r="AQ131" s="28">
        <f t="shared" si="38"/>
        <v>0</v>
      </c>
      <c r="AR131" s="28">
        <f t="shared" si="38"/>
        <v>0</v>
      </c>
      <c r="AS131" s="28">
        <f t="shared" si="38"/>
        <v>0</v>
      </c>
      <c r="AT131" s="28">
        <f t="shared" si="38"/>
        <v>0</v>
      </c>
      <c r="AU131" s="28">
        <f t="shared" si="38"/>
        <v>0</v>
      </c>
    </row>
    <row r="132" spans="2:47">
      <c r="B132" s="25">
        <v>2022</v>
      </c>
      <c r="C132" s="28">
        <v>0</v>
      </c>
      <c r="D132" s="28">
        <f t="shared" si="39"/>
        <v>0</v>
      </c>
      <c r="E132" s="28">
        <f t="shared" si="38"/>
        <v>0</v>
      </c>
      <c r="F132" s="28">
        <f t="shared" si="38"/>
        <v>0</v>
      </c>
      <c r="G132" s="28">
        <f t="shared" si="38"/>
        <v>0</v>
      </c>
      <c r="H132" s="28">
        <f t="shared" si="38"/>
        <v>0</v>
      </c>
      <c r="I132" s="28">
        <f t="shared" si="38"/>
        <v>0</v>
      </c>
      <c r="J132" s="28">
        <f t="shared" si="38"/>
        <v>0</v>
      </c>
      <c r="K132" s="28">
        <f t="shared" si="38"/>
        <v>0</v>
      </c>
      <c r="L132" s="28">
        <f t="shared" si="38"/>
        <v>0</v>
      </c>
      <c r="M132" s="28">
        <f t="shared" si="38"/>
        <v>0</v>
      </c>
      <c r="N132" s="28">
        <f t="shared" si="38"/>
        <v>0</v>
      </c>
      <c r="O132" s="28">
        <f t="shared" si="38"/>
        <v>0</v>
      </c>
      <c r="P132" s="28">
        <f t="shared" si="38"/>
        <v>0</v>
      </c>
      <c r="Q132" s="28">
        <f t="shared" si="38"/>
        <v>0</v>
      </c>
      <c r="R132" s="28">
        <f t="shared" si="38"/>
        <v>0</v>
      </c>
      <c r="S132" s="28">
        <f t="shared" si="38"/>
        <v>0</v>
      </c>
      <c r="T132" s="28">
        <f t="shared" si="38"/>
        <v>0</v>
      </c>
      <c r="U132" s="28">
        <f t="shared" si="38"/>
        <v>0</v>
      </c>
      <c r="V132" s="28">
        <f t="shared" si="38"/>
        <v>0</v>
      </c>
      <c r="W132" s="28">
        <f t="shared" si="38"/>
        <v>0</v>
      </c>
      <c r="X132" s="28">
        <f t="shared" si="38"/>
        <v>0</v>
      </c>
      <c r="Y132" s="28">
        <f t="shared" si="38"/>
        <v>0</v>
      </c>
      <c r="Z132" s="28">
        <f t="shared" si="38"/>
        <v>0</v>
      </c>
      <c r="AA132" s="28">
        <f t="shared" si="38"/>
        <v>0</v>
      </c>
      <c r="AB132" s="28">
        <f t="shared" si="38"/>
        <v>0</v>
      </c>
      <c r="AC132" s="28">
        <f t="shared" si="38"/>
        <v>0</v>
      </c>
      <c r="AD132" s="28">
        <f t="shared" si="38"/>
        <v>0</v>
      </c>
      <c r="AE132" s="28">
        <f t="shared" si="38"/>
        <v>0</v>
      </c>
      <c r="AF132" s="28">
        <f t="shared" si="38"/>
        <v>0</v>
      </c>
      <c r="AG132" s="28">
        <f t="shared" si="38"/>
        <v>0</v>
      </c>
      <c r="AH132" s="28">
        <f t="shared" si="38"/>
        <v>0</v>
      </c>
      <c r="AI132" s="28">
        <f t="shared" si="38"/>
        <v>0</v>
      </c>
      <c r="AJ132" s="28">
        <f t="shared" si="38"/>
        <v>0</v>
      </c>
      <c r="AK132" s="28">
        <f t="shared" si="38"/>
        <v>0</v>
      </c>
      <c r="AL132" s="28">
        <f t="shared" si="38"/>
        <v>0</v>
      </c>
      <c r="AM132" s="28">
        <f t="shared" si="38"/>
        <v>0</v>
      </c>
      <c r="AN132" s="28">
        <f t="shared" si="38"/>
        <v>0</v>
      </c>
      <c r="AO132" s="28">
        <f t="shared" si="38"/>
        <v>0</v>
      </c>
      <c r="AP132" s="28">
        <f t="shared" si="38"/>
        <v>0</v>
      </c>
      <c r="AQ132" s="28">
        <f t="shared" si="38"/>
        <v>0</v>
      </c>
      <c r="AR132" s="28">
        <f t="shared" si="38"/>
        <v>0</v>
      </c>
      <c r="AS132" s="28">
        <f t="shared" si="38"/>
        <v>0</v>
      </c>
      <c r="AT132" s="28">
        <f t="shared" si="38"/>
        <v>0</v>
      </c>
      <c r="AU132" s="28">
        <f t="shared" si="38"/>
        <v>0</v>
      </c>
    </row>
    <row r="133" spans="2:47">
      <c r="B133" s="25">
        <v>2023</v>
      </c>
      <c r="C133" s="28">
        <v>0</v>
      </c>
      <c r="D133" s="28">
        <f t="shared" si="39"/>
        <v>0</v>
      </c>
      <c r="E133" s="28">
        <f t="shared" si="38"/>
        <v>0</v>
      </c>
      <c r="F133" s="28">
        <f t="shared" si="38"/>
        <v>0</v>
      </c>
      <c r="G133" s="28">
        <f t="shared" si="38"/>
        <v>0</v>
      </c>
      <c r="H133" s="28">
        <f t="shared" si="38"/>
        <v>0</v>
      </c>
      <c r="I133" s="28">
        <f t="shared" si="38"/>
        <v>0</v>
      </c>
      <c r="J133" s="28">
        <f t="shared" si="38"/>
        <v>0</v>
      </c>
      <c r="K133" s="28">
        <f t="shared" si="38"/>
        <v>0</v>
      </c>
      <c r="L133" s="28">
        <f t="shared" si="38"/>
        <v>0</v>
      </c>
      <c r="M133" s="28">
        <f t="shared" si="38"/>
        <v>0</v>
      </c>
      <c r="N133" s="28">
        <f t="shared" si="38"/>
        <v>0</v>
      </c>
      <c r="O133" s="28">
        <f t="shared" si="38"/>
        <v>0</v>
      </c>
      <c r="P133" s="28">
        <f t="shared" si="38"/>
        <v>0</v>
      </c>
      <c r="Q133" s="28">
        <f t="shared" ref="E133:AU139" si="40">+IF(Q$126&lt;$B133,0,IF(MOD(Q$126-$B133,$D$113)=0,1,0))*$C133</f>
        <v>0</v>
      </c>
      <c r="R133" s="28">
        <f t="shared" si="40"/>
        <v>0</v>
      </c>
      <c r="S133" s="28">
        <f t="shared" si="40"/>
        <v>0</v>
      </c>
      <c r="T133" s="28">
        <f t="shared" si="40"/>
        <v>0</v>
      </c>
      <c r="U133" s="28">
        <f t="shared" si="40"/>
        <v>0</v>
      </c>
      <c r="V133" s="28">
        <f t="shared" si="40"/>
        <v>0</v>
      </c>
      <c r="W133" s="28">
        <f t="shared" si="40"/>
        <v>0</v>
      </c>
      <c r="X133" s="28">
        <f t="shared" si="40"/>
        <v>0</v>
      </c>
      <c r="Y133" s="28">
        <f t="shared" si="40"/>
        <v>0</v>
      </c>
      <c r="Z133" s="28">
        <f t="shared" si="40"/>
        <v>0</v>
      </c>
      <c r="AA133" s="28">
        <f t="shared" si="40"/>
        <v>0</v>
      </c>
      <c r="AB133" s="28">
        <f t="shared" si="40"/>
        <v>0</v>
      </c>
      <c r="AC133" s="28">
        <f t="shared" si="40"/>
        <v>0</v>
      </c>
      <c r="AD133" s="28">
        <f t="shared" si="40"/>
        <v>0</v>
      </c>
      <c r="AE133" s="28">
        <f t="shared" si="40"/>
        <v>0</v>
      </c>
      <c r="AF133" s="28">
        <f t="shared" si="40"/>
        <v>0</v>
      </c>
      <c r="AG133" s="28">
        <f t="shared" si="40"/>
        <v>0</v>
      </c>
      <c r="AH133" s="28">
        <f t="shared" si="40"/>
        <v>0</v>
      </c>
      <c r="AI133" s="28">
        <f t="shared" si="40"/>
        <v>0</v>
      </c>
      <c r="AJ133" s="28">
        <f t="shared" si="40"/>
        <v>0</v>
      </c>
      <c r="AK133" s="28">
        <f t="shared" si="40"/>
        <v>0</v>
      </c>
      <c r="AL133" s="28">
        <f t="shared" si="40"/>
        <v>0</v>
      </c>
      <c r="AM133" s="28">
        <f t="shared" si="40"/>
        <v>0</v>
      </c>
      <c r="AN133" s="28">
        <f t="shared" si="40"/>
        <v>0</v>
      </c>
      <c r="AO133" s="28">
        <f t="shared" si="40"/>
        <v>0</v>
      </c>
      <c r="AP133" s="28">
        <f t="shared" si="40"/>
        <v>0</v>
      </c>
      <c r="AQ133" s="28">
        <f t="shared" si="40"/>
        <v>0</v>
      </c>
      <c r="AR133" s="28">
        <f t="shared" si="40"/>
        <v>0</v>
      </c>
      <c r="AS133" s="28">
        <f t="shared" si="40"/>
        <v>0</v>
      </c>
      <c r="AT133" s="28">
        <f t="shared" si="40"/>
        <v>0</v>
      </c>
      <c r="AU133" s="28">
        <f t="shared" si="40"/>
        <v>0</v>
      </c>
    </row>
    <row r="134" spans="2:47">
      <c r="B134" s="25">
        <v>2024</v>
      </c>
      <c r="C134" s="28">
        <v>0</v>
      </c>
      <c r="D134" s="28">
        <f t="shared" si="39"/>
        <v>0</v>
      </c>
      <c r="E134" s="28">
        <f t="shared" si="40"/>
        <v>0</v>
      </c>
      <c r="F134" s="28">
        <f t="shared" si="40"/>
        <v>0</v>
      </c>
      <c r="G134" s="28">
        <f t="shared" si="40"/>
        <v>0</v>
      </c>
      <c r="H134" s="28">
        <f t="shared" si="40"/>
        <v>0</v>
      </c>
      <c r="I134" s="28">
        <f t="shared" si="40"/>
        <v>0</v>
      </c>
      <c r="J134" s="28">
        <f t="shared" si="40"/>
        <v>0</v>
      </c>
      <c r="K134" s="28">
        <f t="shared" si="40"/>
        <v>0</v>
      </c>
      <c r="L134" s="28">
        <f t="shared" si="40"/>
        <v>0</v>
      </c>
      <c r="M134" s="28">
        <f t="shared" si="40"/>
        <v>0</v>
      </c>
      <c r="N134" s="28">
        <f t="shared" si="40"/>
        <v>0</v>
      </c>
      <c r="O134" s="28">
        <f t="shared" si="40"/>
        <v>0</v>
      </c>
      <c r="P134" s="28">
        <f t="shared" si="40"/>
        <v>0</v>
      </c>
      <c r="Q134" s="28">
        <f t="shared" si="40"/>
        <v>0</v>
      </c>
      <c r="R134" s="28">
        <f t="shared" si="40"/>
        <v>0</v>
      </c>
      <c r="S134" s="28">
        <f t="shared" si="40"/>
        <v>0</v>
      </c>
      <c r="T134" s="28">
        <f t="shared" si="40"/>
        <v>0</v>
      </c>
      <c r="U134" s="28">
        <f t="shared" si="40"/>
        <v>0</v>
      </c>
      <c r="V134" s="28">
        <f t="shared" si="40"/>
        <v>0</v>
      </c>
      <c r="W134" s="28">
        <f t="shared" si="40"/>
        <v>0</v>
      </c>
      <c r="X134" s="28">
        <f t="shared" si="40"/>
        <v>0</v>
      </c>
      <c r="Y134" s="28">
        <f t="shared" si="40"/>
        <v>0</v>
      </c>
      <c r="Z134" s="28">
        <f t="shared" si="40"/>
        <v>0</v>
      </c>
      <c r="AA134" s="28">
        <f t="shared" si="40"/>
        <v>0</v>
      </c>
      <c r="AB134" s="28">
        <f t="shared" si="40"/>
        <v>0</v>
      </c>
      <c r="AC134" s="28">
        <f t="shared" si="40"/>
        <v>0</v>
      </c>
      <c r="AD134" s="28">
        <f t="shared" si="40"/>
        <v>0</v>
      </c>
      <c r="AE134" s="28">
        <f t="shared" si="40"/>
        <v>0</v>
      </c>
      <c r="AF134" s="28">
        <f t="shared" si="40"/>
        <v>0</v>
      </c>
      <c r="AG134" s="28">
        <f t="shared" si="40"/>
        <v>0</v>
      </c>
      <c r="AH134" s="28">
        <f t="shared" si="40"/>
        <v>0</v>
      </c>
      <c r="AI134" s="28">
        <f t="shared" si="40"/>
        <v>0</v>
      </c>
      <c r="AJ134" s="28">
        <f t="shared" si="40"/>
        <v>0</v>
      </c>
      <c r="AK134" s="28">
        <f t="shared" si="40"/>
        <v>0</v>
      </c>
      <c r="AL134" s="28">
        <f t="shared" si="40"/>
        <v>0</v>
      </c>
      <c r="AM134" s="28">
        <f t="shared" si="40"/>
        <v>0</v>
      </c>
      <c r="AN134" s="28">
        <f t="shared" si="40"/>
        <v>0</v>
      </c>
      <c r="AO134" s="28">
        <f t="shared" si="40"/>
        <v>0</v>
      </c>
      <c r="AP134" s="28">
        <f t="shared" si="40"/>
        <v>0</v>
      </c>
      <c r="AQ134" s="28">
        <f t="shared" si="40"/>
        <v>0</v>
      </c>
      <c r="AR134" s="28">
        <f t="shared" si="40"/>
        <v>0</v>
      </c>
      <c r="AS134" s="28">
        <f t="shared" si="40"/>
        <v>0</v>
      </c>
      <c r="AT134" s="28">
        <f t="shared" si="40"/>
        <v>0</v>
      </c>
      <c r="AU134" s="28">
        <f t="shared" si="40"/>
        <v>0</v>
      </c>
    </row>
    <row r="135" spans="2:47">
      <c r="B135" s="25">
        <v>2025</v>
      </c>
      <c r="C135" s="28">
        <v>3</v>
      </c>
      <c r="D135" s="28">
        <f t="shared" si="39"/>
        <v>0</v>
      </c>
      <c r="E135" s="28">
        <f t="shared" si="40"/>
        <v>0</v>
      </c>
      <c r="F135" s="28">
        <f t="shared" si="40"/>
        <v>0</v>
      </c>
      <c r="G135" s="28">
        <f t="shared" si="40"/>
        <v>0</v>
      </c>
      <c r="H135" s="28">
        <f t="shared" si="40"/>
        <v>0</v>
      </c>
      <c r="I135" s="28">
        <f t="shared" si="40"/>
        <v>0</v>
      </c>
      <c r="J135" s="28">
        <f t="shared" si="40"/>
        <v>0</v>
      </c>
      <c r="K135" s="28">
        <f t="shared" si="40"/>
        <v>0</v>
      </c>
      <c r="L135" s="28">
        <f t="shared" si="40"/>
        <v>3</v>
      </c>
      <c r="M135" s="28">
        <f t="shared" si="40"/>
        <v>0</v>
      </c>
      <c r="N135" s="28">
        <f t="shared" si="40"/>
        <v>0</v>
      </c>
      <c r="O135" s="28">
        <f t="shared" si="40"/>
        <v>0</v>
      </c>
      <c r="P135" s="28">
        <f t="shared" si="40"/>
        <v>0</v>
      </c>
      <c r="Q135" s="28">
        <f t="shared" si="40"/>
        <v>0</v>
      </c>
      <c r="R135" s="28">
        <f t="shared" si="40"/>
        <v>0</v>
      </c>
      <c r="S135" s="28">
        <f t="shared" si="40"/>
        <v>0</v>
      </c>
      <c r="T135" s="28">
        <f t="shared" si="40"/>
        <v>0</v>
      </c>
      <c r="U135" s="28">
        <f t="shared" si="40"/>
        <v>0</v>
      </c>
      <c r="V135" s="28">
        <f t="shared" si="40"/>
        <v>3</v>
      </c>
      <c r="W135" s="28">
        <f t="shared" si="40"/>
        <v>0</v>
      </c>
      <c r="X135" s="28">
        <f t="shared" si="40"/>
        <v>0</v>
      </c>
      <c r="Y135" s="28">
        <f t="shared" si="40"/>
        <v>0</v>
      </c>
      <c r="Z135" s="28">
        <f t="shared" si="40"/>
        <v>0</v>
      </c>
      <c r="AA135" s="28">
        <f t="shared" si="40"/>
        <v>0</v>
      </c>
      <c r="AB135" s="28">
        <f t="shared" si="40"/>
        <v>0</v>
      </c>
      <c r="AC135" s="28">
        <f t="shared" si="40"/>
        <v>0</v>
      </c>
      <c r="AD135" s="28">
        <f t="shared" si="40"/>
        <v>0</v>
      </c>
      <c r="AE135" s="28">
        <f t="shared" si="40"/>
        <v>0</v>
      </c>
      <c r="AF135" s="28">
        <f t="shared" si="40"/>
        <v>3</v>
      </c>
      <c r="AG135" s="28">
        <f t="shared" si="40"/>
        <v>0</v>
      </c>
      <c r="AH135" s="28">
        <f t="shared" si="40"/>
        <v>0</v>
      </c>
      <c r="AI135" s="28">
        <f t="shared" si="40"/>
        <v>0</v>
      </c>
      <c r="AJ135" s="28">
        <f t="shared" si="40"/>
        <v>0</v>
      </c>
      <c r="AK135" s="28">
        <f t="shared" si="40"/>
        <v>0</v>
      </c>
      <c r="AL135" s="28">
        <f t="shared" si="40"/>
        <v>0</v>
      </c>
      <c r="AM135" s="28">
        <f t="shared" si="40"/>
        <v>0</v>
      </c>
      <c r="AN135" s="28">
        <f t="shared" si="40"/>
        <v>0</v>
      </c>
      <c r="AO135" s="28">
        <f t="shared" si="40"/>
        <v>0</v>
      </c>
      <c r="AP135" s="28">
        <f t="shared" si="40"/>
        <v>3</v>
      </c>
      <c r="AQ135" s="28">
        <f t="shared" si="40"/>
        <v>0</v>
      </c>
      <c r="AR135" s="28">
        <f t="shared" si="40"/>
        <v>0</v>
      </c>
      <c r="AS135" s="28">
        <f t="shared" si="40"/>
        <v>0</v>
      </c>
      <c r="AT135" s="28">
        <f t="shared" si="40"/>
        <v>0</v>
      </c>
      <c r="AU135" s="28">
        <f t="shared" si="40"/>
        <v>0</v>
      </c>
    </row>
    <row r="136" spans="2:47">
      <c r="B136" s="25">
        <v>2026</v>
      </c>
      <c r="C136" s="28">
        <v>5</v>
      </c>
      <c r="D136" s="28">
        <f t="shared" si="39"/>
        <v>0</v>
      </c>
      <c r="E136" s="28">
        <f t="shared" si="40"/>
        <v>0</v>
      </c>
      <c r="F136" s="28">
        <f t="shared" si="40"/>
        <v>0</v>
      </c>
      <c r="G136" s="28">
        <f t="shared" si="40"/>
        <v>0</v>
      </c>
      <c r="H136" s="28">
        <f t="shared" si="40"/>
        <v>0</v>
      </c>
      <c r="I136" s="28">
        <f t="shared" si="40"/>
        <v>0</v>
      </c>
      <c r="J136" s="28">
        <f t="shared" si="40"/>
        <v>0</v>
      </c>
      <c r="K136" s="28">
        <f t="shared" si="40"/>
        <v>0</v>
      </c>
      <c r="L136" s="28">
        <f t="shared" si="40"/>
        <v>0</v>
      </c>
      <c r="M136" s="28">
        <f t="shared" si="40"/>
        <v>5</v>
      </c>
      <c r="N136" s="28">
        <f t="shared" si="40"/>
        <v>0</v>
      </c>
      <c r="O136" s="28">
        <f t="shared" si="40"/>
        <v>0</v>
      </c>
      <c r="P136" s="28">
        <f t="shared" si="40"/>
        <v>0</v>
      </c>
      <c r="Q136" s="28">
        <f t="shared" si="40"/>
        <v>0</v>
      </c>
      <c r="R136" s="28">
        <f t="shared" si="40"/>
        <v>0</v>
      </c>
      <c r="S136" s="28">
        <f t="shared" si="40"/>
        <v>0</v>
      </c>
      <c r="T136" s="28">
        <f t="shared" si="40"/>
        <v>0</v>
      </c>
      <c r="U136" s="28">
        <f t="shared" si="40"/>
        <v>0</v>
      </c>
      <c r="V136" s="28">
        <f t="shared" si="40"/>
        <v>0</v>
      </c>
      <c r="W136" s="28">
        <f t="shared" si="40"/>
        <v>5</v>
      </c>
      <c r="X136" s="28">
        <f t="shared" si="40"/>
        <v>0</v>
      </c>
      <c r="Y136" s="28">
        <f t="shared" si="40"/>
        <v>0</v>
      </c>
      <c r="Z136" s="28">
        <f t="shared" si="40"/>
        <v>0</v>
      </c>
      <c r="AA136" s="28">
        <f t="shared" si="40"/>
        <v>0</v>
      </c>
      <c r="AB136" s="28">
        <f t="shared" si="40"/>
        <v>0</v>
      </c>
      <c r="AC136" s="28">
        <f t="shared" si="40"/>
        <v>0</v>
      </c>
      <c r="AD136" s="28">
        <f t="shared" si="40"/>
        <v>0</v>
      </c>
      <c r="AE136" s="28">
        <f t="shared" si="40"/>
        <v>0</v>
      </c>
      <c r="AF136" s="28">
        <f t="shared" si="40"/>
        <v>0</v>
      </c>
      <c r="AG136" s="28">
        <f t="shared" si="40"/>
        <v>5</v>
      </c>
      <c r="AH136" s="28">
        <f t="shared" si="40"/>
        <v>0</v>
      </c>
      <c r="AI136" s="28">
        <f t="shared" si="40"/>
        <v>0</v>
      </c>
      <c r="AJ136" s="28">
        <f t="shared" si="40"/>
        <v>0</v>
      </c>
      <c r="AK136" s="28">
        <f t="shared" si="40"/>
        <v>0</v>
      </c>
      <c r="AL136" s="28">
        <f t="shared" si="40"/>
        <v>0</v>
      </c>
      <c r="AM136" s="28">
        <f t="shared" si="40"/>
        <v>0</v>
      </c>
      <c r="AN136" s="28">
        <f t="shared" si="40"/>
        <v>0</v>
      </c>
      <c r="AO136" s="28">
        <f t="shared" si="40"/>
        <v>0</v>
      </c>
      <c r="AP136" s="28">
        <f t="shared" si="40"/>
        <v>0</v>
      </c>
      <c r="AQ136" s="28">
        <f t="shared" si="40"/>
        <v>5</v>
      </c>
      <c r="AR136" s="28">
        <f t="shared" si="40"/>
        <v>0</v>
      </c>
      <c r="AS136" s="28">
        <f t="shared" si="40"/>
        <v>0</v>
      </c>
      <c r="AT136" s="28">
        <f t="shared" si="40"/>
        <v>0</v>
      </c>
      <c r="AU136" s="28">
        <f t="shared" si="40"/>
        <v>0</v>
      </c>
    </row>
    <row r="137" spans="2:47">
      <c r="B137" s="25">
        <v>2027</v>
      </c>
      <c r="C137" s="28">
        <v>14</v>
      </c>
      <c r="D137" s="28">
        <f t="shared" si="39"/>
        <v>0</v>
      </c>
      <c r="E137" s="28">
        <f t="shared" si="40"/>
        <v>0</v>
      </c>
      <c r="F137" s="28">
        <f t="shared" si="40"/>
        <v>0</v>
      </c>
      <c r="G137" s="28">
        <f t="shared" si="40"/>
        <v>0</v>
      </c>
      <c r="H137" s="28">
        <f t="shared" si="40"/>
        <v>0</v>
      </c>
      <c r="I137" s="28">
        <f t="shared" si="40"/>
        <v>0</v>
      </c>
      <c r="J137" s="28">
        <f t="shared" si="40"/>
        <v>0</v>
      </c>
      <c r="K137" s="28">
        <f t="shared" si="40"/>
        <v>0</v>
      </c>
      <c r="L137" s="28">
        <f t="shared" si="40"/>
        <v>0</v>
      </c>
      <c r="M137" s="28">
        <f t="shared" si="40"/>
        <v>0</v>
      </c>
      <c r="N137" s="28">
        <f t="shared" si="40"/>
        <v>14</v>
      </c>
      <c r="O137" s="28">
        <f t="shared" si="40"/>
        <v>0</v>
      </c>
      <c r="P137" s="28">
        <f t="shared" si="40"/>
        <v>0</v>
      </c>
      <c r="Q137" s="28">
        <f t="shared" si="40"/>
        <v>0</v>
      </c>
      <c r="R137" s="28">
        <f t="shared" si="40"/>
        <v>0</v>
      </c>
      <c r="S137" s="28">
        <f t="shared" si="40"/>
        <v>0</v>
      </c>
      <c r="T137" s="28">
        <f t="shared" si="40"/>
        <v>0</v>
      </c>
      <c r="U137" s="28">
        <f t="shared" si="40"/>
        <v>0</v>
      </c>
      <c r="V137" s="28">
        <f t="shared" si="40"/>
        <v>0</v>
      </c>
      <c r="W137" s="28">
        <f t="shared" si="40"/>
        <v>0</v>
      </c>
      <c r="X137" s="28">
        <f t="shared" si="40"/>
        <v>14</v>
      </c>
      <c r="Y137" s="28">
        <f t="shared" si="40"/>
        <v>0</v>
      </c>
      <c r="Z137" s="28">
        <f t="shared" si="40"/>
        <v>0</v>
      </c>
      <c r="AA137" s="28">
        <f t="shared" si="40"/>
        <v>0</v>
      </c>
      <c r="AB137" s="28">
        <f t="shared" si="40"/>
        <v>0</v>
      </c>
      <c r="AC137" s="28">
        <f t="shared" si="40"/>
        <v>0</v>
      </c>
      <c r="AD137" s="28">
        <f t="shared" si="40"/>
        <v>0</v>
      </c>
      <c r="AE137" s="28">
        <f t="shared" si="40"/>
        <v>0</v>
      </c>
      <c r="AF137" s="28">
        <f t="shared" si="40"/>
        <v>0</v>
      </c>
      <c r="AG137" s="28">
        <f t="shared" si="40"/>
        <v>0</v>
      </c>
      <c r="AH137" s="28">
        <f t="shared" si="40"/>
        <v>14</v>
      </c>
      <c r="AI137" s="28">
        <f t="shared" si="40"/>
        <v>0</v>
      </c>
      <c r="AJ137" s="28">
        <f t="shared" si="40"/>
        <v>0</v>
      </c>
      <c r="AK137" s="28">
        <f t="shared" si="40"/>
        <v>0</v>
      </c>
      <c r="AL137" s="28">
        <f t="shared" si="40"/>
        <v>0</v>
      </c>
      <c r="AM137" s="28">
        <f t="shared" si="40"/>
        <v>0</v>
      </c>
      <c r="AN137" s="28">
        <f t="shared" si="40"/>
        <v>0</v>
      </c>
      <c r="AO137" s="28">
        <f t="shared" si="40"/>
        <v>0</v>
      </c>
      <c r="AP137" s="28">
        <f t="shared" si="40"/>
        <v>0</v>
      </c>
      <c r="AQ137" s="28">
        <f t="shared" si="40"/>
        <v>0</v>
      </c>
      <c r="AR137" s="28">
        <f t="shared" si="40"/>
        <v>14</v>
      </c>
      <c r="AS137" s="28">
        <f t="shared" si="40"/>
        <v>0</v>
      </c>
      <c r="AT137" s="28">
        <f t="shared" si="40"/>
        <v>0</v>
      </c>
      <c r="AU137" s="28">
        <f t="shared" si="40"/>
        <v>0</v>
      </c>
    </row>
    <row r="138" spans="2:47">
      <c r="B138" s="25">
        <v>2028</v>
      </c>
      <c r="C138" s="28">
        <v>27</v>
      </c>
      <c r="D138" s="28">
        <f t="shared" si="39"/>
        <v>0</v>
      </c>
      <c r="E138" s="28">
        <f t="shared" si="40"/>
        <v>0</v>
      </c>
      <c r="F138" s="28">
        <f t="shared" si="40"/>
        <v>0</v>
      </c>
      <c r="G138" s="28">
        <f t="shared" si="40"/>
        <v>0</v>
      </c>
      <c r="H138" s="28">
        <f t="shared" si="40"/>
        <v>0</v>
      </c>
      <c r="I138" s="28">
        <f t="shared" si="40"/>
        <v>0</v>
      </c>
      <c r="J138" s="28">
        <f t="shared" si="40"/>
        <v>0</v>
      </c>
      <c r="K138" s="28">
        <f t="shared" si="40"/>
        <v>0</v>
      </c>
      <c r="L138" s="28">
        <f t="shared" si="40"/>
        <v>0</v>
      </c>
      <c r="M138" s="28">
        <f t="shared" si="40"/>
        <v>0</v>
      </c>
      <c r="N138" s="28">
        <f t="shared" si="40"/>
        <v>0</v>
      </c>
      <c r="O138" s="28">
        <f t="shared" si="40"/>
        <v>27</v>
      </c>
      <c r="P138" s="28">
        <f t="shared" si="40"/>
        <v>0</v>
      </c>
      <c r="Q138" s="28">
        <f t="shared" si="40"/>
        <v>0</v>
      </c>
      <c r="R138" s="28">
        <f t="shared" si="40"/>
        <v>0</v>
      </c>
      <c r="S138" s="28">
        <f t="shared" si="40"/>
        <v>0</v>
      </c>
      <c r="T138" s="28">
        <f t="shared" si="40"/>
        <v>0</v>
      </c>
      <c r="U138" s="28">
        <f t="shared" si="40"/>
        <v>0</v>
      </c>
      <c r="V138" s="28">
        <f t="shared" si="40"/>
        <v>0</v>
      </c>
      <c r="W138" s="28">
        <f t="shared" si="40"/>
        <v>0</v>
      </c>
      <c r="X138" s="28">
        <f t="shared" si="40"/>
        <v>0</v>
      </c>
      <c r="Y138" s="28">
        <f t="shared" si="40"/>
        <v>27</v>
      </c>
      <c r="Z138" s="28">
        <f t="shared" si="40"/>
        <v>0</v>
      </c>
      <c r="AA138" s="28">
        <f t="shared" si="40"/>
        <v>0</v>
      </c>
      <c r="AB138" s="28">
        <f t="shared" si="40"/>
        <v>0</v>
      </c>
      <c r="AC138" s="28">
        <f t="shared" si="40"/>
        <v>0</v>
      </c>
      <c r="AD138" s="28">
        <f t="shared" si="40"/>
        <v>0</v>
      </c>
      <c r="AE138" s="28">
        <f t="shared" si="40"/>
        <v>0</v>
      </c>
      <c r="AF138" s="28">
        <f t="shared" si="40"/>
        <v>0</v>
      </c>
      <c r="AG138" s="28">
        <f t="shared" si="40"/>
        <v>0</v>
      </c>
      <c r="AH138" s="28">
        <f t="shared" si="40"/>
        <v>0</v>
      </c>
      <c r="AI138" s="28">
        <f t="shared" si="40"/>
        <v>27</v>
      </c>
      <c r="AJ138" s="28">
        <f t="shared" si="40"/>
        <v>0</v>
      </c>
      <c r="AK138" s="28">
        <f t="shared" si="40"/>
        <v>0</v>
      </c>
      <c r="AL138" s="28">
        <f t="shared" si="40"/>
        <v>0</v>
      </c>
      <c r="AM138" s="28">
        <f t="shared" si="40"/>
        <v>0</v>
      </c>
      <c r="AN138" s="28">
        <f t="shared" si="40"/>
        <v>0</v>
      </c>
      <c r="AO138" s="28">
        <f t="shared" si="40"/>
        <v>0</v>
      </c>
      <c r="AP138" s="28">
        <f t="shared" si="40"/>
        <v>0</v>
      </c>
      <c r="AQ138" s="28">
        <f t="shared" si="40"/>
        <v>0</v>
      </c>
      <c r="AR138" s="28">
        <f t="shared" si="40"/>
        <v>0</v>
      </c>
      <c r="AS138" s="28">
        <f t="shared" si="40"/>
        <v>27</v>
      </c>
      <c r="AT138" s="28">
        <f t="shared" si="40"/>
        <v>0</v>
      </c>
      <c r="AU138" s="28">
        <f t="shared" si="40"/>
        <v>0</v>
      </c>
    </row>
    <row r="139" spans="2:47">
      <c r="B139" s="25">
        <v>2029</v>
      </c>
      <c r="C139" s="28">
        <v>62</v>
      </c>
      <c r="D139" s="28">
        <f t="shared" si="39"/>
        <v>0</v>
      </c>
      <c r="E139" s="28">
        <f t="shared" si="40"/>
        <v>0</v>
      </c>
      <c r="F139" s="28">
        <f t="shared" si="40"/>
        <v>0</v>
      </c>
      <c r="G139" s="28">
        <f t="shared" si="40"/>
        <v>0</v>
      </c>
      <c r="H139" s="28">
        <f t="shared" si="40"/>
        <v>0</v>
      </c>
      <c r="I139" s="28">
        <f t="shared" si="40"/>
        <v>0</v>
      </c>
      <c r="J139" s="28">
        <f t="shared" si="40"/>
        <v>0</v>
      </c>
      <c r="K139" s="28">
        <f t="shared" si="40"/>
        <v>0</v>
      </c>
      <c r="L139" s="28">
        <f t="shared" si="40"/>
        <v>0</v>
      </c>
      <c r="M139" s="28">
        <f t="shared" si="40"/>
        <v>0</v>
      </c>
      <c r="N139" s="28">
        <f t="shared" ref="E139:AU145" si="41">+IF(N$126&lt;$B139,0,IF(MOD(N$126-$B139,$D$113)=0,1,0))*$C139</f>
        <v>0</v>
      </c>
      <c r="O139" s="28">
        <f t="shared" si="41"/>
        <v>0</v>
      </c>
      <c r="P139" s="28">
        <f t="shared" si="41"/>
        <v>62</v>
      </c>
      <c r="Q139" s="28">
        <f t="shared" si="41"/>
        <v>0</v>
      </c>
      <c r="R139" s="28">
        <f t="shared" si="41"/>
        <v>0</v>
      </c>
      <c r="S139" s="28">
        <f t="shared" si="41"/>
        <v>0</v>
      </c>
      <c r="T139" s="28">
        <f t="shared" si="41"/>
        <v>0</v>
      </c>
      <c r="U139" s="28">
        <f t="shared" si="41"/>
        <v>0</v>
      </c>
      <c r="V139" s="28">
        <f t="shared" si="41"/>
        <v>0</v>
      </c>
      <c r="W139" s="28">
        <f t="shared" si="41"/>
        <v>0</v>
      </c>
      <c r="X139" s="28">
        <f t="shared" si="41"/>
        <v>0</v>
      </c>
      <c r="Y139" s="28">
        <f t="shared" si="41"/>
        <v>0</v>
      </c>
      <c r="Z139" s="28">
        <f t="shared" si="41"/>
        <v>62</v>
      </c>
      <c r="AA139" s="28">
        <f t="shared" si="41"/>
        <v>0</v>
      </c>
      <c r="AB139" s="28">
        <f t="shared" si="41"/>
        <v>0</v>
      </c>
      <c r="AC139" s="28">
        <f t="shared" si="41"/>
        <v>0</v>
      </c>
      <c r="AD139" s="28">
        <f t="shared" si="41"/>
        <v>0</v>
      </c>
      <c r="AE139" s="28">
        <f t="shared" si="41"/>
        <v>0</v>
      </c>
      <c r="AF139" s="28">
        <f t="shared" si="41"/>
        <v>0</v>
      </c>
      <c r="AG139" s="28">
        <f t="shared" si="41"/>
        <v>0</v>
      </c>
      <c r="AH139" s="28">
        <f t="shared" si="41"/>
        <v>0</v>
      </c>
      <c r="AI139" s="28">
        <f t="shared" si="41"/>
        <v>0</v>
      </c>
      <c r="AJ139" s="28">
        <f t="shared" si="41"/>
        <v>62</v>
      </c>
      <c r="AK139" s="28">
        <f t="shared" si="41"/>
        <v>0</v>
      </c>
      <c r="AL139" s="28">
        <f t="shared" si="41"/>
        <v>0</v>
      </c>
      <c r="AM139" s="28">
        <f t="shared" si="41"/>
        <v>0</v>
      </c>
      <c r="AN139" s="28">
        <f t="shared" si="41"/>
        <v>0</v>
      </c>
      <c r="AO139" s="28">
        <f t="shared" si="41"/>
        <v>0</v>
      </c>
      <c r="AP139" s="28">
        <f t="shared" si="41"/>
        <v>0</v>
      </c>
      <c r="AQ139" s="28">
        <f t="shared" si="41"/>
        <v>0</v>
      </c>
      <c r="AR139" s="28">
        <f t="shared" si="41"/>
        <v>0</v>
      </c>
      <c r="AS139" s="28">
        <f t="shared" si="41"/>
        <v>0</v>
      </c>
      <c r="AT139" s="28">
        <f t="shared" si="41"/>
        <v>62</v>
      </c>
      <c r="AU139" s="28">
        <f t="shared" si="41"/>
        <v>0</v>
      </c>
    </row>
    <row r="140" spans="2:47">
      <c r="B140" s="25">
        <v>2030</v>
      </c>
      <c r="C140" s="28">
        <v>111</v>
      </c>
      <c r="D140" s="28">
        <f t="shared" si="39"/>
        <v>0</v>
      </c>
      <c r="E140" s="28">
        <f t="shared" si="41"/>
        <v>0</v>
      </c>
      <c r="F140" s="28">
        <f t="shared" si="41"/>
        <v>0</v>
      </c>
      <c r="G140" s="28">
        <f t="shared" si="41"/>
        <v>0</v>
      </c>
      <c r="H140" s="28">
        <f t="shared" si="41"/>
        <v>0</v>
      </c>
      <c r="I140" s="28">
        <f t="shared" si="41"/>
        <v>0</v>
      </c>
      <c r="J140" s="28">
        <f t="shared" si="41"/>
        <v>0</v>
      </c>
      <c r="K140" s="28">
        <f t="shared" si="41"/>
        <v>0</v>
      </c>
      <c r="L140" s="28">
        <f t="shared" si="41"/>
        <v>0</v>
      </c>
      <c r="M140" s="28">
        <f t="shared" si="41"/>
        <v>0</v>
      </c>
      <c r="N140" s="28">
        <f t="shared" si="41"/>
        <v>0</v>
      </c>
      <c r="O140" s="28">
        <f t="shared" si="41"/>
        <v>0</v>
      </c>
      <c r="P140" s="28">
        <f t="shared" si="41"/>
        <v>0</v>
      </c>
      <c r="Q140" s="28">
        <f t="shared" si="41"/>
        <v>111</v>
      </c>
      <c r="R140" s="28">
        <f t="shared" si="41"/>
        <v>0</v>
      </c>
      <c r="S140" s="28">
        <f t="shared" si="41"/>
        <v>0</v>
      </c>
      <c r="T140" s="28">
        <f t="shared" si="41"/>
        <v>0</v>
      </c>
      <c r="U140" s="28">
        <f t="shared" si="41"/>
        <v>0</v>
      </c>
      <c r="V140" s="28">
        <f t="shared" si="41"/>
        <v>0</v>
      </c>
      <c r="W140" s="28">
        <f t="shared" si="41"/>
        <v>0</v>
      </c>
      <c r="X140" s="28">
        <f t="shared" si="41"/>
        <v>0</v>
      </c>
      <c r="Y140" s="28">
        <f t="shared" si="41"/>
        <v>0</v>
      </c>
      <c r="Z140" s="28">
        <f t="shared" si="41"/>
        <v>0</v>
      </c>
      <c r="AA140" s="28">
        <f t="shared" si="41"/>
        <v>111</v>
      </c>
      <c r="AB140" s="28">
        <f t="shared" si="41"/>
        <v>0</v>
      </c>
      <c r="AC140" s="28">
        <f t="shared" si="41"/>
        <v>0</v>
      </c>
      <c r="AD140" s="28">
        <f t="shared" si="41"/>
        <v>0</v>
      </c>
      <c r="AE140" s="28">
        <f t="shared" si="41"/>
        <v>0</v>
      </c>
      <c r="AF140" s="28">
        <f t="shared" si="41"/>
        <v>0</v>
      </c>
      <c r="AG140" s="28">
        <f t="shared" si="41"/>
        <v>0</v>
      </c>
      <c r="AH140" s="28">
        <f t="shared" si="41"/>
        <v>0</v>
      </c>
      <c r="AI140" s="28">
        <f t="shared" si="41"/>
        <v>0</v>
      </c>
      <c r="AJ140" s="28">
        <f t="shared" si="41"/>
        <v>0</v>
      </c>
      <c r="AK140" s="28">
        <f t="shared" si="41"/>
        <v>111</v>
      </c>
      <c r="AL140" s="28">
        <f t="shared" si="41"/>
        <v>0</v>
      </c>
      <c r="AM140" s="28">
        <f t="shared" si="41"/>
        <v>0</v>
      </c>
      <c r="AN140" s="28">
        <f t="shared" si="41"/>
        <v>0</v>
      </c>
      <c r="AO140" s="28">
        <f t="shared" si="41"/>
        <v>0</v>
      </c>
      <c r="AP140" s="28">
        <f t="shared" si="41"/>
        <v>0</v>
      </c>
      <c r="AQ140" s="28">
        <f t="shared" si="41"/>
        <v>0</v>
      </c>
      <c r="AR140" s="28">
        <f t="shared" si="41"/>
        <v>0</v>
      </c>
      <c r="AS140" s="28">
        <f t="shared" si="41"/>
        <v>0</v>
      </c>
      <c r="AT140" s="28">
        <f t="shared" si="41"/>
        <v>0</v>
      </c>
      <c r="AU140" s="28">
        <f t="shared" si="41"/>
        <v>111</v>
      </c>
    </row>
    <row r="141" spans="2:47">
      <c r="B141" s="25">
        <v>2031</v>
      </c>
      <c r="C141" s="28">
        <v>0</v>
      </c>
      <c r="D141" s="28">
        <f t="shared" si="39"/>
        <v>0</v>
      </c>
      <c r="E141" s="28">
        <f t="shared" si="41"/>
        <v>0</v>
      </c>
      <c r="F141" s="28">
        <f t="shared" si="41"/>
        <v>0</v>
      </c>
      <c r="G141" s="28">
        <f t="shared" si="41"/>
        <v>0</v>
      </c>
      <c r="H141" s="28">
        <f t="shared" si="41"/>
        <v>0</v>
      </c>
      <c r="I141" s="28">
        <f t="shared" si="41"/>
        <v>0</v>
      </c>
      <c r="J141" s="28">
        <f t="shared" si="41"/>
        <v>0</v>
      </c>
      <c r="K141" s="28">
        <f t="shared" si="41"/>
        <v>0</v>
      </c>
      <c r="L141" s="28">
        <f t="shared" si="41"/>
        <v>0</v>
      </c>
      <c r="M141" s="28">
        <f t="shared" si="41"/>
        <v>0</v>
      </c>
      <c r="N141" s="28">
        <f t="shared" si="41"/>
        <v>0</v>
      </c>
      <c r="O141" s="28">
        <f t="shared" si="41"/>
        <v>0</v>
      </c>
      <c r="P141" s="28">
        <f t="shared" si="41"/>
        <v>0</v>
      </c>
      <c r="Q141" s="28">
        <f t="shared" si="41"/>
        <v>0</v>
      </c>
      <c r="R141" s="28">
        <f t="shared" si="41"/>
        <v>0</v>
      </c>
      <c r="S141" s="28">
        <f t="shared" si="41"/>
        <v>0</v>
      </c>
      <c r="T141" s="28">
        <f t="shared" si="41"/>
        <v>0</v>
      </c>
      <c r="U141" s="28">
        <f t="shared" si="41"/>
        <v>0</v>
      </c>
      <c r="V141" s="28">
        <f t="shared" si="41"/>
        <v>0</v>
      </c>
      <c r="W141" s="28">
        <f t="shared" si="41"/>
        <v>0</v>
      </c>
      <c r="X141" s="28">
        <f t="shared" si="41"/>
        <v>0</v>
      </c>
      <c r="Y141" s="28">
        <f t="shared" si="41"/>
        <v>0</v>
      </c>
      <c r="Z141" s="28">
        <f t="shared" si="41"/>
        <v>0</v>
      </c>
      <c r="AA141" s="28">
        <f t="shared" si="41"/>
        <v>0</v>
      </c>
      <c r="AB141" s="28">
        <f t="shared" si="41"/>
        <v>0</v>
      </c>
      <c r="AC141" s="28">
        <f t="shared" si="41"/>
        <v>0</v>
      </c>
      <c r="AD141" s="28">
        <f t="shared" si="41"/>
        <v>0</v>
      </c>
      <c r="AE141" s="28">
        <f t="shared" si="41"/>
        <v>0</v>
      </c>
      <c r="AF141" s="28">
        <f t="shared" si="41"/>
        <v>0</v>
      </c>
      <c r="AG141" s="28">
        <f t="shared" si="41"/>
        <v>0</v>
      </c>
      <c r="AH141" s="28">
        <f t="shared" si="41"/>
        <v>0</v>
      </c>
      <c r="AI141" s="28">
        <f t="shared" si="41"/>
        <v>0</v>
      </c>
      <c r="AJ141" s="28">
        <f t="shared" si="41"/>
        <v>0</v>
      </c>
      <c r="AK141" s="28">
        <f t="shared" si="41"/>
        <v>0</v>
      </c>
      <c r="AL141" s="28">
        <f t="shared" si="41"/>
        <v>0</v>
      </c>
      <c r="AM141" s="28">
        <f t="shared" si="41"/>
        <v>0</v>
      </c>
      <c r="AN141" s="28">
        <f t="shared" si="41"/>
        <v>0</v>
      </c>
      <c r="AO141" s="28">
        <f t="shared" si="41"/>
        <v>0</v>
      </c>
      <c r="AP141" s="28">
        <f t="shared" si="41"/>
        <v>0</v>
      </c>
      <c r="AQ141" s="28">
        <f t="shared" si="41"/>
        <v>0</v>
      </c>
      <c r="AR141" s="28">
        <f t="shared" si="41"/>
        <v>0</v>
      </c>
      <c r="AS141" s="28">
        <f t="shared" si="41"/>
        <v>0</v>
      </c>
      <c r="AT141" s="28">
        <f t="shared" si="41"/>
        <v>0</v>
      </c>
      <c r="AU141" s="28">
        <f t="shared" si="41"/>
        <v>0</v>
      </c>
    </row>
    <row r="142" spans="2:47">
      <c r="B142" s="25">
        <v>2032</v>
      </c>
      <c r="C142" s="28">
        <v>8</v>
      </c>
      <c r="D142" s="28">
        <f t="shared" si="39"/>
        <v>0</v>
      </c>
      <c r="E142" s="28">
        <f t="shared" si="41"/>
        <v>0</v>
      </c>
      <c r="F142" s="28">
        <f t="shared" si="41"/>
        <v>0</v>
      </c>
      <c r="G142" s="28">
        <f t="shared" si="41"/>
        <v>0</v>
      </c>
      <c r="H142" s="28">
        <f t="shared" si="41"/>
        <v>0</v>
      </c>
      <c r="I142" s="28">
        <f t="shared" si="41"/>
        <v>0</v>
      </c>
      <c r="J142" s="28">
        <f t="shared" si="41"/>
        <v>0</v>
      </c>
      <c r="K142" s="28">
        <f t="shared" si="41"/>
        <v>0</v>
      </c>
      <c r="L142" s="28">
        <f t="shared" si="41"/>
        <v>0</v>
      </c>
      <c r="M142" s="28">
        <f t="shared" si="41"/>
        <v>0</v>
      </c>
      <c r="N142" s="28">
        <f t="shared" si="41"/>
        <v>0</v>
      </c>
      <c r="O142" s="28">
        <f t="shared" si="41"/>
        <v>0</v>
      </c>
      <c r="P142" s="28">
        <f t="shared" si="41"/>
        <v>0</v>
      </c>
      <c r="Q142" s="28">
        <f t="shared" si="41"/>
        <v>0</v>
      </c>
      <c r="R142" s="28">
        <f t="shared" si="41"/>
        <v>0</v>
      </c>
      <c r="S142" s="28">
        <f t="shared" si="41"/>
        <v>8</v>
      </c>
      <c r="T142" s="28">
        <f t="shared" si="41"/>
        <v>0</v>
      </c>
      <c r="U142" s="28">
        <f t="shared" si="41"/>
        <v>0</v>
      </c>
      <c r="V142" s="28">
        <f t="shared" si="41"/>
        <v>0</v>
      </c>
      <c r="W142" s="28">
        <f t="shared" si="41"/>
        <v>0</v>
      </c>
      <c r="X142" s="28">
        <f t="shared" si="41"/>
        <v>0</v>
      </c>
      <c r="Y142" s="28">
        <f t="shared" si="41"/>
        <v>0</v>
      </c>
      <c r="Z142" s="28">
        <f t="shared" si="41"/>
        <v>0</v>
      </c>
      <c r="AA142" s="28">
        <f t="shared" si="41"/>
        <v>0</v>
      </c>
      <c r="AB142" s="28">
        <f t="shared" si="41"/>
        <v>0</v>
      </c>
      <c r="AC142" s="28">
        <f t="shared" si="41"/>
        <v>8</v>
      </c>
      <c r="AD142" s="28">
        <f t="shared" si="41"/>
        <v>0</v>
      </c>
      <c r="AE142" s="28">
        <f t="shared" si="41"/>
        <v>0</v>
      </c>
      <c r="AF142" s="28">
        <f t="shared" si="41"/>
        <v>0</v>
      </c>
      <c r="AG142" s="28">
        <f t="shared" si="41"/>
        <v>0</v>
      </c>
      <c r="AH142" s="28">
        <f t="shared" si="41"/>
        <v>0</v>
      </c>
      <c r="AI142" s="28">
        <f t="shared" si="41"/>
        <v>0</v>
      </c>
      <c r="AJ142" s="28">
        <f t="shared" si="41"/>
        <v>0</v>
      </c>
      <c r="AK142" s="28">
        <f t="shared" si="41"/>
        <v>0</v>
      </c>
      <c r="AL142" s="28">
        <f t="shared" si="41"/>
        <v>0</v>
      </c>
      <c r="AM142" s="28">
        <f t="shared" si="41"/>
        <v>8</v>
      </c>
      <c r="AN142" s="28">
        <f t="shared" si="41"/>
        <v>0</v>
      </c>
      <c r="AO142" s="28">
        <f t="shared" si="41"/>
        <v>0</v>
      </c>
      <c r="AP142" s="28">
        <f t="shared" si="41"/>
        <v>0</v>
      </c>
      <c r="AQ142" s="28">
        <f t="shared" si="41"/>
        <v>0</v>
      </c>
      <c r="AR142" s="28">
        <f t="shared" si="41"/>
        <v>0</v>
      </c>
      <c r="AS142" s="28">
        <f t="shared" si="41"/>
        <v>0</v>
      </c>
      <c r="AT142" s="28">
        <f t="shared" si="41"/>
        <v>0</v>
      </c>
      <c r="AU142" s="28">
        <f t="shared" si="41"/>
        <v>0</v>
      </c>
    </row>
    <row r="143" spans="2:47">
      <c r="B143" s="25">
        <v>2033</v>
      </c>
      <c r="C143" s="28">
        <v>8</v>
      </c>
      <c r="D143" s="28">
        <f t="shared" si="39"/>
        <v>0</v>
      </c>
      <c r="E143" s="28">
        <f t="shared" si="41"/>
        <v>0</v>
      </c>
      <c r="F143" s="28">
        <f t="shared" si="41"/>
        <v>0</v>
      </c>
      <c r="G143" s="28">
        <f t="shared" si="41"/>
        <v>0</v>
      </c>
      <c r="H143" s="28">
        <f t="shared" si="41"/>
        <v>0</v>
      </c>
      <c r="I143" s="28">
        <f t="shared" si="41"/>
        <v>0</v>
      </c>
      <c r="J143" s="28">
        <f t="shared" si="41"/>
        <v>0</v>
      </c>
      <c r="K143" s="28">
        <f t="shared" si="41"/>
        <v>0</v>
      </c>
      <c r="L143" s="28">
        <f t="shared" si="41"/>
        <v>0</v>
      </c>
      <c r="M143" s="28">
        <f t="shared" si="41"/>
        <v>0</v>
      </c>
      <c r="N143" s="28">
        <f t="shared" si="41"/>
        <v>0</v>
      </c>
      <c r="O143" s="28">
        <f t="shared" si="41"/>
        <v>0</v>
      </c>
      <c r="P143" s="28">
        <f t="shared" si="41"/>
        <v>0</v>
      </c>
      <c r="Q143" s="28">
        <f t="shared" si="41"/>
        <v>0</v>
      </c>
      <c r="R143" s="28">
        <f t="shared" si="41"/>
        <v>0</v>
      </c>
      <c r="S143" s="28">
        <f t="shared" si="41"/>
        <v>0</v>
      </c>
      <c r="T143" s="28">
        <f t="shared" si="41"/>
        <v>8</v>
      </c>
      <c r="U143" s="28">
        <f t="shared" si="41"/>
        <v>0</v>
      </c>
      <c r="V143" s="28">
        <f t="shared" si="41"/>
        <v>0</v>
      </c>
      <c r="W143" s="28">
        <f t="shared" si="41"/>
        <v>0</v>
      </c>
      <c r="X143" s="28">
        <f t="shared" si="41"/>
        <v>0</v>
      </c>
      <c r="Y143" s="28">
        <f t="shared" si="41"/>
        <v>0</v>
      </c>
      <c r="Z143" s="28">
        <f t="shared" si="41"/>
        <v>0</v>
      </c>
      <c r="AA143" s="28">
        <f t="shared" si="41"/>
        <v>0</v>
      </c>
      <c r="AB143" s="28">
        <f t="shared" si="41"/>
        <v>0</v>
      </c>
      <c r="AC143" s="28">
        <f t="shared" si="41"/>
        <v>0</v>
      </c>
      <c r="AD143" s="28">
        <f t="shared" si="41"/>
        <v>8</v>
      </c>
      <c r="AE143" s="28">
        <f t="shared" si="41"/>
        <v>0</v>
      </c>
      <c r="AF143" s="28">
        <f t="shared" si="41"/>
        <v>0</v>
      </c>
      <c r="AG143" s="28">
        <f t="shared" si="41"/>
        <v>0</v>
      </c>
      <c r="AH143" s="28">
        <f t="shared" si="41"/>
        <v>0</v>
      </c>
      <c r="AI143" s="28">
        <f t="shared" si="41"/>
        <v>0</v>
      </c>
      <c r="AJ143" s="28">
        <f t="shared" si="41"/>
        <v>0</v>
      </c>
      <c r="AK143" s="28">
        <f t="shared" si="41"/>
        <v>0</v>
      </c>
      <c r="AL143" s="28">
        <f t="shared" si="41"/>
        <v>0</v>
      </c>
      <c r="AM143" s="28">
        <f t="shared" si="41"/>
        <v>0</v>
      </c>
      <c r="AN143" s="28">
        <f t="shared" si="41"/>
        <v>8</v>
      </c>
      <c r="AO143" s="28">
        <f t="shared" si="41"/>
        <v>0</v>
      </c>
      <c r="AP143" s="28">
        <f t="shared" si="41"/>
        <v>0</v>
      </c>
      <c r="AQ143" s="28">
        <f t="shared" si="41"/>
        <v>0</v>
      </c>
      <c r="AR143" s="28">
        <f t="shared" si="41"/>
        <v>0</v>
      </c>
      <c r="AS143" s="28">
        <f t="shared" si="41"/>
        <v>0</v>
      </c>
      <c r="AT143" s="28">
        <f t="shared" si="41"/>
        <v>0</v>
      </c>
      <c r="AU143" s="28">
        <f t="shared" si="41"/>
        <v>0</v>
      </c>
    </row>
    <row r="144" spans="2:47">
      <c r="B144" s="25">
        <v>2034</v>
      </c>
      <c r="C144" s="28">
        <v>11</v>
      </c>
      <c r="D144" s="28">
        <f t="shared" si="39"/>
        <v>0</v>
      </c>
      <c r="E144" s="28">
        <f t="shared" si="41"/>
        <v>0</v>
      </c>
      <c r="F144" s="28">
        <f t="shared" si="41"/>
        <v>0</v>
      </c>
      <c r="G144" s="28">
        <f t="shared" si="41"/>
        <v>0</v>
      </c>
      <c r="H144" s="28">
        <f t="shared" si="41"/>
        <v>0</v>
      </c>
      <c r="I144" s="28">
        <f t="shared" si="41"/>
        <v>0</v>
      </c>
      <c r="J144" s="28">
        <f t="shared" si="41"/>
        <v>0</v>
      </c>
      <c r="K144" s="28">
        <f t="shared" si="41"/>
        <v>0</v>
      </c>
      <c r="L144" s="28">
        <f t="shared" si="41"/>
        <v>0</v>
      </c>
      <c r="M144" s="28">
        <f t="shared" si="41"/>
        <v>0</v>
      </c>
      <c r="N144" s="28">
        <f t="shared" si="41"/>
        <v>0</v>
      </c>
      <c r="O144" s="28">
        <f t="shared" si="41"/>
        <v>0</v>
      </c>
      <c r="P144" s="28">
        <f t="shared" si="41"/>
        <v>0</v>
      </c>
      <c r="Q144" s="28">
        <f t="shared" si="41"/>
        <v>0</v>
      </c>
      <c r="R144" s="28">
        <f t="shared" si="41"/>
        <v>0</v>
      </c>
      <c r="S144" s="28">
        <f t="shared" si="41"/>
        <v>0</v>
      </c>
      <c r="T144" s="28">
        <f t="shared" si="41"/>
        <v>0</v>
      </c>
      <c r="U144" s="28">
        <f t="shared" si="41"/>
        <v>11</v>
      </c>
      <c r="V144" s="28">
        <f t="shared" si="41"/>
        <v>0</v>
      </c>
      <c r="W144" s="28">
        <f t="shared" si="41"/>
        <v>0</v>
      </c>
      <c r="X144" s="28">
        <f t="shared" si="41"/>
        <v>0</v>
      </c>
      <c r="Y144" s="28">
        <f t="shared" si="41"/>
        <v>0</v>
      </c>
      <c r="Z144" s="28">
        <f t="shared" si="41"/>
        <v>0</v>
      </c>
      <c r="AA144" s="28">
        <f t="shared" si="41"/>
        <v>0</v>
      </c>
      <c r="AB144" s="28">
        <f t="shared" si="41"/>
        <v>0</v>
      </c>
      <c r="AC144" s="28">
        <f t="shared" si="41"/>
        <v>0</v>
      </c>
      <c r="AD144" s="28">
        <f t="shared" si="41"/>
        <v>0</v>
      </c>
      <c r="AE144" s="28">
        <f t="shared" si="41"/>
        <v>11</v>
      </c>
      <c r="AF144" s="28">
        <f t="shared" si="41"/>
        <v>0</v>
      </c>
      <c r="AG144" s="28">
        <f t="shared" si="41"/>
        <v>0</v>
      </c>
      <c r="AH144" s="28">
        <f t="shared" si="41"/>
        <v>0</v>
      </c>
      <c r="AI144" s="28">
        <f t="shared" si="41"/>
        <v>0</v>
      </c>
      <c r="AJ144" s="28">
        <f t="shared" si="41"/>
        <v>0</v>
      </c>
      <c r="AK144" s="28">
        <f t="shared" si="41"/>
        <v>0</v>
      </c>
      <c r="AL144" s="28">
        <f t="shared" si="41"/>
        <v>0</v>
      </c>
      <c r="AM144" s="28">
        <f t="shared" si="41"/>
        <v>0</v>
      </c>
      <c r="AN144" s="28">
        <f t="shared" si="41"/>
        <v>0</v>
      </c>
      <c r="AO144" s="28">
        <f t="shared" si="41"/>
        <v>11</v>
      </c>
      <c r="AP144" s="28">
        <f t="shared" si="41"/>
        <v>0</v>
      </c>
      <c r="AQ144" s="28">
        <f t="shared" si="41"/>
        <v>0</v>
      </c>
      <c r="AR144" s="28">
        <f t="shared" si="41"/>
        <v>0</v>
      </c>
      <c r="AS144" s="28">
        <f t="shared" si="41"/>
        <v>0</v>
      </c>
      <c r="AT144" s="28">
        <f t="shared" si="41"/>
        <v>0</v>
      </c>
      <c r="AU144" s="28">
        <f t="shared" si="41"/>
        <v>0</v>
      </c>
    </row>
    <row r="145" spans="2:47">
      <c r="B145" s="25">
        <v>2035</v>
      </c>
      <c r="C145" s="28">
        <v>8</v>
      </c>
      <c r="D145" s="28">
        <f t="shared" si="39"/>
        <v>0</v>
      </c>
      <c r="E145" s="28">
        <f t="shared" si="41"/>
        <v>0</v>
      </c>
      <c r="F145" s="28">
        <f t="shared" si="41"/>
        <v>0</v>
      </c>
      <c r="G145" s="28">
        <f t="shared" si="41"/>
        <v>0</v>
      </c>
      <c r="H145" s="28">
        <f t="shared" si="41"/>
        <v>0</v>
      </c>
      <c r="I145" s="28">
        <f t="shared" si="41"/>
        <v>0</v>
      </c>
      <c r="J145" s="28">
        <f t="shared" si="41"/>
        <v>0</v>
      </c>
      <c r="K145" s="28">
        <f t="shared" ref="E145:AU151" si="42">+IF(K$126&lt;$B145,0,IF(MOD(K$126-$B145,$D$113)=0,1,0))*$C145</f>
        <v>0</v>
      </c>
      <c r="L145" s="28">
        <f t="shared" si="42"/>
        <v>0</v>
      </c>
      <c r="M145" s="28">
        <f t="shared" si="42"/>
        <v>0</v>
      </c>
      <c r="N145" s="28">
        <f t="shared" si="42"/>
        <v>0</v>
      </c>
      <c r="O145" s="28">
        <f t="shared" si="42"/>
        <v>0</v>
      </c>
      <c r="P145" s="28">
        <f t="shared" si="42"/>
        <v>0</v>
      </c>
      <c r="Q145" s="28">
        <f t="shared" si="42"/>
        <v>0</v>
      </c>
      <c r="R145" s="28">
        <f t="shared" si="42"/>
        <v>0</v>
      </c>
      <c r="S145" s="28">
        <f t="shared" si="42"/>
        <v>0</v>
      </c>
      <c r="T145" s="28">
        <f t="shared" si="42"/>
        <v>0</v>
      </c>
      <c r="U145" s="28">
        <f t="shared" si="42"/>
        <v>0</v>
      </c>
      <c r="V145" s="28">
        <f t="shared" si="42"/>
        <v>8</v>
      </c>
      <c r="W145" s="28">
        <f t="shared" si="42"/>
        <v>0</v>
      </c>
      <c r="X145" s="28">
        <f t="shared" si="42"/>
        <v>0</v>
      </c>
      <c r="Y145" s="28">
        <f t="shared" si="42"/>
        <v>0</v>
      </c>
      <c r="Z145" s="28">
        <f t="shared" si="42"/>
        <v>0</v>
      </c>
      <c r="AA145" s="28">
        <f t="shared" si="42"/>
        <v>0</v>
      </c>
      <c r="AB145" s="28">
        <f t="shared" si="42"/>
        <v>0</v>
      </c>
      <c r="AC145" s="28">
        <f t="shared" si="42"/>
        <v>0</v>
      </c>
      <c r="AD145" s="28">
        <f t="shared" si="42"/>
        <v>0</v>
      </c>
      <c r="AE145" s="28">
        <f t="shared" si="42"/>
        <v>0</v>
      </c>
      <c r="AF145" s="28">
        <f t="shared" si="42"/>
        <v>8</v>
      </c>
      <c r="AG145" s="28">
        <f t="shared" si="42"/>
        <v>0</v>
      </c>
      <c r="AH145" s="28">
        <f t="shared" si="42"/>
        <v>0</v>
      </c>
      <c r="AI145" s="28">
        <f t="shared" si="42"/>
        <v>0</v>
      </c>
      <c r="AJ145" s="28">
        <f t="shared" si="42"/>
        <v>0</v>
      </c>
      <c r="AK145" s="28">
        <f t="shared" si="42"/>
        <v>0</v>
      </c>
      <c r="AL145" s="28">
        <f t="shared" si="42"/>
        <v>0</v>
      </c>
      <c r="AM145" s="28">
        <f t="shared" si="42"/>
        <v>0</v>
      </c>
      <c r="AN145" s="28">
        <f t="shared" si="42"/>
        <v>0</v>
      </c>
      <c r="AO145" s="28">
        <f t="shared" si="42"/>
        <v>0</v>
      </c>
      <c r="AP145" s="28">
        <f t="shared" si="42"/>
        <v>8</v>
      </c>
      <c r="AQ145" s="28">
        <f t="shared" si="42"/>
        <v>0</v>
      </c>
      <c r="AR145" s="28">
        <f t="shared" si="42"/>
        <v>0</v>
      </c>
      <c r="AS145" s="28">
        <f t="shared" si="42"/>
        <v>0</v>
      </c>
      <c r="AT145" s="28">
        <f t="shared" si="42"/>
        <v>0</v>
      </c>
      <c r="AU145" s="28">
        <f t="shared" si="42"/>
        <v>0</v>
      </c>
    </row>
    <row r="146" spans="2:47">
      <c r="B146" s="25">
        <v>2036</v>
      </c>
      <c r="C146" s="28">
        <v>7</v>
      </c>
      <c r="D146" s="28">
        <f t="shared" si="39"/>
        <v>0</v>
      </c>
      <c r="E146" s="28">
        <f t="shared" si="42"/>
        <v>0</v>
      </c>
      <c r="F146" s="28">
        <f t="shared" si="42"/>
        <v>0</v>
      </c>
      <c r="G146" s="28">
        <f t="shared" si="42"/>
        <v>0</v>
      </c>
      <c r="H146" s="28">
        <f t="shared" si="42"/>
        <v>0</v>
      </c>
      <c r="I146" s="28">
        <f t="shared" si="42"/>
        <v>0</v>
      </c>
      <c r="J146" s="28">
        <f t="shared" si="42"/>
        <v>0</v>
      </c>
      <c r="K146" s="28">
        <f t="shared" si="42"/>
        <v>0</v>
      </c>
      <c r="L146" s="28">
        <f t="shared" si="42"/>
        <v>0</v>
      </c>
      <c r="M146" s="28">
        <f t="shared" si="42"/>
        <v>0</v>
      </c>
      <c r="N146" s="28">
        <f t="shared" si="42"/>
        <v>0</v>
      </c>
      <c r="O146" s="28">
        <f t="shared" si="42"/>
        <v>0</v>
      </c>
      <c r="P146" s="28">
        <f t="shared" si="42"/>
        <v>0</v>
      </c>
      <c r="Q146" s="28">
        <f t="shared" si="42"/>
        <v>0</v>
      </c>
      <c r="R146" s="28">
        <f t="shared" si="42"/>
        <v>0</v>
      </c>
      <c r="S146" s="28">
        <f t="shared" si="42"/>
        <v>0</v>
      </c>
      <c r="T146" s="28">
        <f t="shared" si="42"/>
        <v>0</v>
      </c>
      <c r="U146" s="28">
        <f t="shared" si="42"/>
        <v>0</v>
      </c>
      <c r="V146" s="28">
        <f t="shared" si="42"/>
        <v>0</v>
      </c>
      <c r="W146" s="28">
        <f t="shared" si="42"/>
        <v>7</v>
      </c>
      <c r="X146" s="28">
        <f t="shared" si="42"/>
        <v>0</v>
      </c>
      <c r="Y146" s="28">
        <f t="shared" si="42"/>
        <v>0</v>
      </c>
      <c r="Z146" s="28">
        <f t="shared" si="42"/>
        <v>0</v>
      </c>
      <c r="AA146" s="28">
        <f t="shared" si="42"/>
        <v>0</v>
      </c>
      <c r="AB146" s="28">
        <f t="shared" si="42"/>
        <v>0</v>
      </c>
      <c r="AC146" s="28">
        <f t="shared" si="42"/>
        <v>0</v>
      </c>
      <c r="AD146" s="28">
        <f t="shared" si="42"/>
        <v>0</v>
      </c>
      <c r="AE146" s="28">
        <f t="shared" si="42"/>
        <v>0</v>
      </c>
      <c r="AF146" s="28">
        <f t="shared" si="42"/>
        <v>0</v>
      </c>
      <c r="AG146" s="28">
        <f t="shared" si="42"/>
        <v>7</v>
      </c>
      <c r="AH146" s="28">
        <f t="shared" si="42"/>
        <v>0</v>
      </c>
      <c r="AI146" s="28">
        <f t="shared" si="42"/>
        <v>0</v>
      </c>
      <c r="AJ146" s="28">
        <f t="shared" si="42"/>
        <v>0</v>
      </c>
      <c r="AK146" s="28">
        <f t="shared" si="42"/>
        <v>0</v>
      </c>
      <c r="AL146" s="28">
        <f t="shared" si="42"/>
        <v>0</v>
      </c>
      <c r="AM146" s="28">
        <f t="shared" si="42"/>
        <v>0</v>
      </c>
      <c r="AN146" s="28">
        <f t="shared" si="42"/>
        <v>0</v>
      </c>
      <c r="AO146" s="28">
        <f t="shared" si="42"/>
        <v>0</v>
      </c>
      <c r="AP146" s="28">
        <f t="shared" si="42"/>
        <v>0</v>
      </c>
      <c r="AQ146" s="28">
        <f t="shared" si="42"/>
        <v>7</v>
      </c>
      <c r="AR146" s="28">
        <f t="shared" si="42"/>
        <v>0</v>
      </c>
      <c r="AS146" s="28">
        <f t="shared" si="42"/>
        <v>0</v>
      </c>
      <c r="AT146" s="28">
        <f t="shared" si="42"/>
        <v>0</v>
      </c>
      <c r="AU146" s="28">
        <f t="shared" si="42"/>
        <v>0</v>
      </c>
    </row>
    <row r="147" spans="2:47">
      <c r="B147" s="25">
        <v>2037</v>
      </c>
      <c r="C147" s="28">
        <v>10</v>
      </c>
      <c r="D147" s="28">
        <f t="shared" si="39"/>
        <v>0</v>
      </c>
      <c r="E147" s="28">
        <f t="shared" si="42"/>
        <v>0</v>
      </c>
      <c r="F147" s="28">
        <f t="shared" si="42"/>
        <v>0</v>
      </c>
      <c r="G147" s="28">
        <f t="shared" si="42"/>
        <v>0</v>
      </c>
      <c r="H147" s="28">
        <f t="shared" si="42"/>
        <v>0</v>
      </c>
      <c r="I147" s="28">
        <f t="shared" si="42"/>
        <v>0</v>
      </c>
      <c r="J147" s="28">
        <f t="shared" si="42"/>
        <v>0</v>
      </c>
      <c r="K147" s="28">
        <f t="shared" si="42"/>
        <v>0</v>
      </c>
      <c r="L147" s="28">
        <f t="shared" si="42"/>
        <v>0</v>
      </c>
      <c r="M147" s="28">
        <f t="shared" si="42"/>
        <v>0</v>
      </c>
      <c r="N147" s="28">
        <f t="shared" si="42"/>
        <v>0</v>
      </c>
      <c r="O147" s="28">
        <f t="shared" si="42"/>
        <v>0</v>
      </c>
      <c r="P147" s="28">
        <f t="shared" si="42"/>
        <v>0</v>
      </c>
      <c r="Q147" s="28">
        <f t="shared" si="42"/>
        <v>0</v>
      </c>
      <c r="R147" s="28">
        <f t="shared" si="42"/>
        <v>0</v>
      </c>
      <c r="S147" s="28">
        <f t="shared" si="42"/>
        <v>0</v>
      </c>
      <c r="T147" s="28">
        <f t="shared" si="42"/>
        <v>0</v>
      </c>
      <c r="U147" s="28">
        <f t="shared" si="42"/>
        <v>0</v>
      </c>
      <c r="V147" s="28">
        <f t="shared" si="42"/>
        <v>0</v>
      </c>
      <c r="W147" s="28">
        <f t="shared" si="42"/>
        <v>0</v>
      </c>
      <c r="X147" s="28">
        <f t="shared" si="42"/>
        <v>10</v>
      </c>
      <c r="Y147" s="28">
        <f t="shared" si="42"/>
        <v>0</v>
      </c>
      <c r="Z147" s="28">
        <f t="shared" si="42"/>
        <v>0</v>
      </c>
      <c r="AA147" s="28">
        <f t="shared" si="42"/>
        <v>0</v>
      </c>
      <c r="AB147" s="28">
        <f t="shared" si="42"/>
        <v>0</v>
      </c>
      <c r="AC147" s="28">
        <f t="shared" si="42"/>
        <v>0</v>
      </c>
      <c r="AD147" s="28">
        <f t="shared" si="42"/>
        <v>0</v>
      </c>
      <c r="AE147" s="28">
        <f t="shared" si="42"/>
        <v>0</v>
      </c>
      <c r="AF147" s="28">
        <f t="shared" si="42"/>
        <v>0</v>
      </c>
      <c r="AG147" s="28">
        <f t="shared" si="42"/>
        <v>0</v>
      </c>
      <c r="AH147" s="28">
        <f t="shared" si="42"/>
        <v>10</v>
      </c>
      <c r="AI147" s="28">
        <f t="shared" si="42"/>
        <v>0</v>
      </c>
      <c r="AJ147" s="28">
        <f t="shared" si="42"/>
        <v>0</v>
      </c>
      <c r="AK147" s="28">
        <f t="shared" si="42"/>
        <v>0</v>
      </c>
      <c r="AL147" s="28">
        <f t="shared" si="42"/>
        <v>0</v>
      </c>
      <c r="AM147" s="28">
        <f t="shared" si="42"/>
        <v>0</v>
      </c>
      <c r="AN147" s="28">
        <f t="shared" si="42"/>
        <v>0</v>
      </c>
      <c r="AO147" s="28">
        <f t="shared" si="42"/>
        <v>0</v>
      </c>
      <c r="AP147" s="28">
        <f t="shared" si="42"/>
        <v>0</v>
      </c>
      <c r="AQ147" s="28">
        <f t="shared" si="42"/>
        <v>0</v>
      </c>
      <c r="AR147" s="28">
        <f t="shared" si="42"/>
        <v>10</v>
      </c>
      <c r="AS147" s="28">
        <f t="shared" si="42"/>
        <v>0</v>
      </c>
      <c r="AT147" s="28">
        <f t="shared" si="42"/>
        <v>0</v>
      </c>
      <c r="AU147" s="28">
        <f t="shared" si="42"/>
        <v>0</v>
      </c>
    </row>
    <row r="148" spans="2:47">
      <c r="B148" s="25">
        <v>2038</v>
      </c>
      <c r="C148" s="28">
        <v>10</v>
      </c>
      <c r="D148" s="28">
        <f t="shared" si="39"/>
        <v>0</v>
      </c>
      <c r="E148" s="28">
        <f t="shared" si="42"/>
        <v>0</v>
      </c>
      <c r="F148" s="28">
        <f t="shared" si="42"/>
        <v>0</v>
      </c>
      <c r="G148" s="28">
        <f t="shared" si="42"/>
        <v>0</v>
      </c>
      <c r="H148" s="28">
        <f t="shared" si="42"/>
        <v>0</v>
      </c>
      <c r="I148" s="28">
        <f t="shared" si="42"/>
        <v>0</v>
      </c>
      <c r="J148" s="28">
        <f t="shared" si="42"/>
        <v>0</v>
      </c>
      <c r="K148" s="28">
        <f t="shared" si="42"/>
        <v>0</v>
      </c>
      <c r="L148" s="28">
        <f t="shared" si="42"/>
        <v>0</v>
      </c>
      <c r="M148" s="28">
        <f t="shared" si="42"/>
        <v>0</v>
      </c>
      <c r="N148" s="28">
        <f t="shared" si="42"/>
        <v>0</v>
      </c>
      <c r="O148" s="28">
        <f t="shared" si="42"/>
        <v>0</v>
      </c>
      <c r="P148" s="28">
        <f t="shared" si="42"/>
        <v>0</v>
      </c>
      <c r="Q148" s="28">
        <f t="shared" si="42"/>
        <v>0</v>
      </c>
      <c r="R148" s="28">
        <f t="shared" si="42"/>
        <v>0</v>
      </c>
      <c r="S148" s="28">
        <f t="shared" si="42"/>
        <v>0</v>
      </c>
      <c r="T148" s="28">
        <f t="shared" si="42"/>
        <v>0</v>
      </c>
      <c r="U148" s="28">
        <f t="shared" si="42"/>
        <v>0</v>
      </c>
      <c r="V148" s="28">
        <f t="shared" si="42"/>
        <v>0</v>
      </c>
      <c r="W148" s="28">
        <f t="shared" si="42"/>
        <v>0</v>
      </c>
      <c r="X148" s="28">
        <f t="shared" si="42"/>
        <v>0</v>
      </c>
      <c r="Y148" s="28">
        <f t="shared" si="42"/>
        <v>10</v>
      </c>
      <c r="Z148" s="28">
        <f t="shared" si="42"/>
        <v>0</v>
      </c>
      <c r="AA148" s="28">
        <f t="shared" si="42"/>
        <v>0</v>
      </c>
      <c r="AB148" s="28">
        <f t="shared" si="42"/>
        <v>0</v>
      </c>
      <c r="AC148" s="28">
        <f t="shared" si="42"/>
        <v>0</v>
      </c>
      <c r="AD148" s="28">
        <f t="shared" si="42"/>
        <v>0</v>
      </c>
      <c r="AE148" s="28">
        <f t="shared" si="42"/>
        <v>0</v>
      </c>
      <c r="AF148" s="28">
        <f t="shared" si="42"/>
        <v>0</v>
      </c>
      <c r="AG148" s="28">
        <f t="shared" si="42"/>
        <v>0</v>
      </c>
      <c r="AH148" s="28">
        <f t="shared" si="42"/>
        <v>0</v>
      </c>
      <c r="AI148" s="28">
        <f t="shared" si="42"/>
        <v>10</v>
      </c>
      <c r="AJ148" s="28">
        <f t="shared" si="42"/>
        <v>0</v>
      </c>
      <c r="AK148" s="28">
        <f t="shared" si="42"/>
        <v>0</v>
      </c>
      <c r="AL148" s="28">
        <f t="shared" si="42"/>
        <v>0</v>
      </c>
      <c r="AM148" s="28">
        <f t="shared" si="42"/>
        <v>0</v>
      </c>
      <c r="AN148" s="28">
        <f t="shared" si="42"/>
        <v>0</v>
      </c>
      <c r="AO148" s="28">
        <f t="shared" si="42"/>
        <v>0</v>
      </c>
      <c r="AP148" s="28">
        <f t="shared" si="42"/>
        <v>0</v>
      </c>
      <c r="AQ148" s="28">
        <f t="shared" si="42"/>
        <v>0</v>
      </c>
      <c r="AR148" s="28">
        <f t="shared" si="42"/>
        <v>0</v>
      </c>
      <c r="AS148" s="28">
        <f t="shared" si="42"/>
        <v>10</v>
      </c>
      <c r="AT148" s="28">
        <f t="shared" si="42"/>
        <v>0</v>
      </c>
      <c r="AU148" s="28">
        <f t="shared" si="42"/>
        <v>0</v>
      </c>
    </row>
    <row r="149" spans="2:47">
      <c r="B149" s="25">
        <v>2039</v>
      </c>
      <c r="C149" s="28">
        <v>9</v>
      </c>
      <c r="D149" s="28">
        <f t="shared" si="39"/>
        <v>0</v>
      </c>
      <c r="E149" s="28">
        <f t="shared" si="42"/>
        <v>0</v>
      </c>
      <c r="F149" s="28">
        <f t="shared" si="42"/>
        <v>0</v>
      </c>
      <c r="G149" s="28">
        <f t="shared" si="42"/>
        <v>0</v>
      </c>
      <c r="H149" s="28">
        <f t="shared" si="42"/>
        <v>0</v>
      </c>
      <c r="I149" s="28">
        <f t="shared" si="42"/>
        <v>0</v>
      </c>
      <c r="J149" s="28">
        <f t="shared" si="42"/>
        <v>0</v>
      </c>
      <c r="K149" s="28">
        <f t="shared" si="42"/>
        <v>0</v>
      </c>
      <c r="L149" s="28">
        <f t="shared" si="42"/>
        <v>0</v>
      </c>
      <c r="M149" s="28">
        <f t="shared" si="42"/>
        <v>0</v>
      </c>
      <c r="N149" s="28">
        <f t="shared" si="42"/>
        <v>0</v>
      </c>
      <c r="O149" s="28">
        <f t="shared" si="42"/>
        <v>0</v>
      </c>
      <c r="P149" s="28">
        <f t="shared" si="42"/>
        <v>0</v>
      </c>
      <c r="Q149" s="28">
        <f t="shared" si="42"/>
        <v>0</v>
      </c>
      <c r="R149" s="28">
        <f t="shared" si="42"/>
        <v>0</v>
      </c>
      <c r="S149" s="28">
        <f t="shared" si="42"/>
        <v>0</v>
      </c>
      <c r="T149" s="28">
        <f t="shared" si="42"/>
        <v>0</v>
      </c>
      <c r="U149" s="28">
        <f t="shared" si="42"/>
        <v>0</v>
      </c>
      <c r="V149" s="28">
        <f t="shared" si="42"/>
        <v>0</v>
      </c>
      <c r="W149" s="28">
        <f t="shared" si="42"/>
        <v>0</v>
      </c>
      <c r="X149" s="28">
        <f t="shared" si="42"/>
        <v>0</v>
      </c>
      <c r="Y149" s="28">
        <f t="shared" si="42"/>
        <v>0</v>
      </c>
      <c r="Z149" s="28">
        <f t="shared" si="42"/>
        <v>9</v>
      </c>
      <c r="AA149" s="28">
        <f t="shared" si="42"/>
        <v>0</v>
      </c>
      <c r="AB149" s="28">
        <f t="shared" si="42"/>
        <v>0</v>
      </c>
      <c r="AC149" s="28">
        <f t="shared" si="42"/>
        <v>0</v>
      </c>
      <c r="AD149" s="28">
        <f t="shared" si="42"/>
        <v>0</v>
      </c>
      <c r="AE149" s="28">
        <f t="shared" si="42"/>
        <v>0</v>
      </c>
      <c r="AF149" s="28">
        <f t="shared" si="42"/>
        <v>0</v>
      </c>
      <c r="AG149" s="28">
        <f t="shared" si="42"/>
        <v>0</v>
      </c>
      <c r="AH149" s="28">
        <f t="shared" si="42"/>
        <v>0</v>
      </c>
      <c r="AI149" s="28">
        <f t="shared" si="42"/>
        <v>0</v>
      </c>
      <c r="AJ149" s="28">
        <f t="shared" si="42"/>
        <v>9</v>
      </c>
      <c r="AK149" s="28">
        <f t="shared" si="42"/>
        <v>0</v>
      </c>
      <c r="AL149" s="28">
        <f t="shared" si="42"/>
        <v>0</v>
      </c>
      <c r="AM149" s="28">
        <f t="shared" si="42"/>
        <v>0</v>
      </c>
      <c r="AN149" s="28">
        <f t="shared" si="42"/>
        <v>0</v>
      </c>
      <c r="AO149" s="28">
        <f t="shared" si="42"/>
        <v>0</v>
      </c>
      <c r="AP149" s="28">
        <f t="shared" si="42"/>
        <v>0</v>
      </c>
      <c r="AQ149" s="28">
        <f t="shared" si="42"/>
        <v>0</v>
      </c>
      <c r="AR149" s="28">
        <f t="shared" si="42"/>
        <v>0</v>
      </c>
      <c r="AS149" s="28">
        <f t="shared" si="42"/>
        <v>0</v>
      </c>
      <c r="AT149" s="28">
        <f t="shared" si="42"/>
        <v>9</v>
      </c>
      <c r="AU149" s="28">
        <f t="shared" si="42"/>
        <v>0</v>
      </c>
    </row>
    <row r="150" spans="2:47">
      <c r="B150" s="25">
        <v>2040</v>
      </c>
      <c r="C150" s="28">
        <v>12</v>
      </c>
      <c r="D150" s="28">
        <f t="shared" si="39"/>
        <v>0</v>
      </c>
      <c r="E150" s="28">
        <f t="shared" si="42"/>
        <v>0</v>
      </c>
      <c r="F150" s="28">
        <f t="shared" si="42"/>
        <v>0</v>
      </c>
      <c r="G150" s="28">
        <f t="shared" si="42"/>
        <v>0</v>
      </c>
      <c r="H150" s="28">
        <f t="shared" si="42"/>
        <v>0</v>
      </c>
      <c r="I150" s="28">
        <f t="shared" si="42"/>
        <v>0</v>
      </c>
      <c r="J150" s="28">
        <f t="shared" si="42"/>
        <v>0</v>
      </c>
      <c r="K150" s="28">
        <f t="shared" si="42"/>
        <v>0</v>
      </c>
      <c r="L150" s="28">
        <f t="shared" si="42"/>
        <v>0</v>
      </c>
      <c r="M150" s="28">
        <f t="shared" si="42"/>
        <v>0</v>
      </c>
      <c r="N150" s="28">
        <f t="shared" si="42"/>
        <v>0</v>
      </c>
      <c r="O150" s="28">
        <f t="shared" si="42"/>
        <v>0</v>
      </c>
      <c r="P150" s="28">
        <f t="shared" si="42"/>
        <v>0</v>
      </c>
      <c r="Q150" s="28">
        <f t="shared" si="42"/>
        <v>0</v>
      </c>
      <c r="R150" s="28">
        <f t="shared" si="42"/>
        <v>0</v>
      </c>
      <c r="S150" s="28">
        <f t="shared" si="42"/>
        <v>0</v>
      </c>
      <c r="T150" s="28">
        <f t="shared" si="42"/>
        <v>0</v>
      </c>
      <c r="U150" s="28">
        <f t="shared" si="42"/>
        <v>0</v>
      </c>
      <c r="V150" s="28">
        <f t="shared" si="42"/>
        <v>0</v>
      </c>
      <c r="W150" s="28">
        <f t="shared" si="42"/>
        <v>0</v>
      </c>
      <c r="X150" s="28">
        <f t="shared" si="42"/>
        <v>0</v>
      </c>
      <c r="Y150" s="28">
        <f t="shared" si="42"/>
        <v>0</v>
      </c>
      <c r="Z150" s="28">
        <f t="shared" si="42"/>
        <v>0</v>
      </c>
      <c r="AA150" s="28">
        <f t="shared" si="42"/>
        <v>12</v>
      </c>
      <c r="AB150" s="28">
        <f t="shared" si="42"/>
        <v>0</v>
      </c>
      <c r="AC150" s="28">
        <f t="shared" si="42"/>
        <v>0</v>
      </c>
      <c r="AD150" s="28">
        <f t="shared" si="42"/>
        <v>0</v>
      </c>
      <c r="AE150" s="28">
        <f t="shared" si="42"/>
        <v>0</v>
      </c>
      <c r="AF150" s="28">
        <f t="shared" si="42"/>
        <v>0</v>
      </c>
      <c r="AG150" s="28">
        <f t="shared" si="42"/>
        <v>0</v>
      </c>
      <c r="AH150" s="28">
        <f t="shared" si="42"/>
        <v>0</v>
      </c>
      <c r="AI150" s="28">
        <f t="shared" si="42"/>
        <v>0</v>
      </c>
      <c r="AJ150" s="28">
        <f t="shared" si="42"/>
        <v>0</v>
      </c>
      <c r="AK150" s="28">
        <f t="shared" si="42"/>
        <v>12</v>
      </c>
      <c r="AL150" s="28">
        <f t="shared" si="42"/>
        <v>0</v>
      </c>
      <c r="AM150" s="28">
        <f t="shared" si="42"/>
        <v>0</v>
      </c>
      <c r="AN150" s="28">
        <f t="shared" si="42"/>
        <v>0</v>
      </c>
      <c r="AO150" s="28">
        <f t="shared" si="42"/>
        <v>0</v>
      </c>
      <c r="AP150" s="28">
        <f t="shared" si="42"/>
        <v>0</v>
      </c>
      <c r="AQ150" s="28">
        <f t="shared" si="42"/>
        <v>0</v>
      </c>
      <c r="AR150" s="28">
        <f t="shared" si="42"/>
        <v>0</v>
      </c>
      <c r="AS150" s="28">
        <f t="shared" si="42"/>
        <v>0</v>
      </c>
      <c r="AT150" s="28">
        <f t="shared" si="42"/>
        <v>0</v>
      </c>
      <c r="AU150" s="28">
        <f t="shared" si="42"/>
        <v>12</v>
      </c>
    </row>
    <row r="151" spans="2:47">
      <c r="B151" s="25">
        <v>2041</v>
      </c>
      <c r="C151" s="28">
        <v>8</v>
      </c>
      <c r="D151" s="28">
        <f t="shared" si="39"/>
        <v>0</v>
      </c>
      <c r="E151" s="28">
        <f t="shared" si="42"/>
        <v>0</v>
      </c>
      <c r="F151" s="28">
        <f t="shared" si="42"/>
        <v>0</v>
      </c>
      <c r="G151" s="28">
        <f t="shared" si="42"/>
        <v>0</v>
      </c>
      <c r="H151" s="28">
        <f t="shared" ref="E151:AU156" si="43">+IF(H$126&lt;$B151,0,IF(MOD(H$126-$B151,$D$113)=0,1,0))*$C151</f>
        <v>0</v>
      </c>
      <c r="I151" s="28">
        <f t="shared" si="43"/>
        <v>0</v>
      </c>
      <c r="J151" s="28">
        <f t="shared" si="43"/>
        <v>0</v>
      </c>
      <c r="K151" s="28">
        <f t="shared" si="43"/>
        <v>0</v>
      </c>
      <c r="L151" s="28">
        <f t="shared" si="43"/>
        <v>0</v>
      </c>
      <c r="M151" s="28">
        <f t="shared" si="43"/>
        <v>0</v>
      </c>
      <c r="N151" s="28">
        <f t="shared" si="43"/>
        <v>0</v>
      </c>
      <c r="O151" s="28">
        <f t="shared" si="43"/>
        <v>0</v>
      </c>
      <c r="P151" s="28">
        <f t="shared" si="43"/>
        <v>0</v>
      </c>
      <c r="Q151" s="28">
        <f t="shared" si="43"/>
        <v>0</v>
      </c>
      <c r="R151" s="28">
        <f t="shared" si="43"/>
        <v>0</v>
      </c>
      <c r="S151" s="28">
        <f t="shared" si="43"/>
        <v>0</v>
      </c>
      <c r="T151" s="28">
        <f t="shared" si="43"/>
        <v>0</v>
      </c>
      <c r="U151" s="28">
        <f t="shared" si="43"/>
        <v>0</v>
      </c>
      <c r="V151" s="28">
        <f t="shared" si="43"/>
        <v>0</v>
      </c>
      <c r="W151" s="28">
        <f t="shared" si="43"/>
        <v>0</v>
      </c>
      <c r="X151" s="28">
        <f t="shared" si="43"/>
        <v>0</v>
      </c>
      <c r="Y151" s="28">
        <f t="shared" si="43"/>
        <v>0</v>
      </c>
      <c r="Z151" s="28">
        <f t="shared" si="43"/>
        <v>0</v>
      </c>
      <c r="AA151" s="28">
        <f t="shared" si="43"/>
        <v>0</v>
      </c>
      <c r="AB151" s="28">
        <f t="shared" si="43"/>
        <v>8</v>
      </c>
      <c r="AC151" s="28">
        <f t="shared" si="43"/>
        <v>0</v>
      </c>
      <c r="AD151" s="28">
        <f t="shared" si="43"/>
        <v>0</v>
      </c>
      <c r="AE151" s="28">
        <f t="shared" si="43"/>
        <v>0</v>
      </c>
      <c r="AF151" s="28">
        <f t="shared" si="43"/>
        <v>0</v>
      </c>
      <c r="AG151" s="28">
        <f t="shared" si="43"/>
        <v>0</v>
      </c>
      <c r="AH151" s="28">
        <f t="shared" si="43"/>
        <v>0</v>
      </c>
      <c r="AI151" s="28">
        <f t="shared" si="43"/>
        <v>0</v>
      </c>
      <c r="AJ151" s="28">
        <f t="shared" si="43"/>
        <v>0</v>
      </c>
      <c r="AK151" s="28">
        <f t="shared" si="43"/>
        <v>0</v>
      </c>
      <c r="AL151" s="28">
        <f t="shared" si="43"/>
        <v>8</v>
      </c>
      <c r="AM151" s="28">
        <f t="shared" si="43"/>
        <v>0</v>
      </c>
      <c r="AN151" s="28">
        <f t="shared" si="43"/>
        <v>0</v>
      </c>
      <c r="AO151" s="28">
        <f t="shared" si="43"/>
        <v>0</v>
      </c>
      <c r="AP151" s="28">
        <f t="shared" si="43"/>
        <v>0</v>
      </c>
      <c r="AQ151" s="28">
        <f t="shared" si="43"/>
        <v>0</v>
      </c>
      <c r="AR151" s="28">
        <f t="shared" si="43"/>
        <v>0</v>
      </c>
      <c r="AS151" s="28">
        <f t="shared" si="43"/>
        <v>0</v>
      </c>
      <c r="AT151" s="28">
        <f t="shared" si="43"/>
        <v>0</v>
      </c>
      <c r="AU151" s="28">
        <f t="shared" si="43"/>
        <v>0</v>
      </c>
    </row>
    <row r="152" spans="2:47">
      <c r="B152" s="25">
        <v>2042</v>
      </c>
      <c r="C152" s="28">
        <v>10</v>
      </c>
      <c r="D152" s="28">
        <f t="shared" si="39"/>
        <v>0</v>
      </c>
      <c r="E152" s="28">
        <f t="shared" si="43"/>
        <v>0</v>
      </c>
      <c r="F152" s="28">
        <f t="shared" si="43"/>
        <v>0</v>
      </c>
      <c r="G152" s="28">
        <f t="shared" si="43"/>
        <v>0</v>
      </c>
      <c r="H152" s="28">
        <f t="shared" si="43"/>
        <v>0</v>
      </c>
      <c r="I152" s="28">
        <f t="shared" si="43"/>
        <v>0</v>
      </c>
      <c r="J152" s="28">
        <f t="shared" si="43"/>
        <v>0</v>
      </c>
      <c r="K152" s="28">
        <f t="shared" si="43"/>
        <v>0</v>
      </c>
      <c r="L152" s="28">
        <f t="shared" si="43"/>
        <v>0</v>
      </c>
      <c r="M152" s="28">
        <f t="shared" si="43"/>
        <v>0</v>
      </c>
      <c r="N152" s="28">
        <f t="shared" si="43"/>
        <v>0</v>
      </c>
      <c r="O152" s="28">
        <f t="shared" si="43"/>
        <v>0</v>
      </c>
      <c r="P152" s="28">
        <f t="shared" si="43"/>
        <v>0</v>
      </c>
      <c r="Q152" s="28">
        <f t="shared" si="43"/>
        <v>0</v>
      </c>
      <c r="R152" s="28">
        <f t="shared" si="43"/>
        <v>0</v>
      </c>
      <c r="S152" s="28">
        <f t="shared" si="43"/>
        <v>0</v>
      </c>
      <c r="T152" s="28">
        <f t="shared" si="43"/>
        <v>0</v>
      </c>
      <c r="U152" s="28">
        <f t="shared" si="43"/>
        <v>0</v>
      </c>
      <c r="V152" s="28">
        <f t="shared" si="43"/>
        <v>0</v>
      </c>
      <c r="W152" s="28">
        <f t="shared" si="43"/>
        <v>0</v>
      </c>
      <c r="X152" s="28">
        <f t="shared" si="43"/>
        <v>0</v>
      </c>
      <c r="Y152" s="28">
        <f t="shared" si="43"/>
        <v>0</v>
      </c>
      <c r="Z152" s="28">
        <f t="shared" si="43"/>
        <v>0</v>
      </c>
      <c r="AA152" s="28">
        <f t="shared" si="43"/>
        <v>0</v>
      </c>
      <c r="AB152" s="28">
        <f t="shared" si="43"/>
        <v>0</v>
      </c>
      <c r="AC152" s="28">
        <f t="shared" si="43"/>
        <v>10</v>
      </c>
      <c r="AD152" s="28">
        <f t="shared" si="43"/>
        <v>0</v>
      </c>
      <c r="AE152" s="28">
        <f t="shared" si="43"/>
        <v>0</v>
      </c>
      <c r="AF152" s="28">
        <f t="shared" si="43"/>
        <v>0</v>
      </c>
      <c r="AG152" s="28">
        <f t="shared" si="43"/>
        <v>0</v>
      </c>
      <c r="AH152" s="28">
        <f t="shared" si="43"/>
        <v>0</v>
      </c>
      <c r="AI152" s="28">
        <f t="shared" si="43"/>
        <v>0</v>
      </c>
      <c r="AJ152" s="28">
        <f t="shared" si="43"/>
        <v>0</v>
      </c>
      <c r="AK152" s="28">
        <f t="shared" si="43"/>
        <v>0</v>
      </c>
      <c r="AL152" s="28">
        <f t="shared" si="43"/>
        <v>0</v>
      </c>
      <c r="AM152" s="28">
        <f t="shared" si="43"/>
        <v>10</v>
      </c>
      <c r="AN152" s="28">
        <f t="shared" si="43"/>
        <v>0</v>
      </c>
      <c r="AO152" s="28">
        <f t="shared" si="43"/>
        <v>0</v>
      </c>
      <c r="AP152" s="28">
        <f t="shared" si="43"/>
        <v>0</v>
      </c>
      <c r="AQ152" s="28">
        <f t="shared" si="43"/>
        <v>0</v>
      </c>
      <c r="AR152" s="28">
        <f t="shared" si="43"/>
        <v>0</v>
      </c>
      <c r="AS152" s="28">
        <f t="shared" si="43"/>
        <v>0</v>
      </c>
      <c r="AT152" s="28">
        <f t="shared" si="43"/>
        <v>0</v>
      </c>
      <c r="AU152" s="28">
        <f t="shared" si="43"/>
        <v>0</v>
      </c>
    </row>
    <row r="153" spans="2:47">
      <c r="B153" s="25">
        <v>2043</v>
      </c>
      <c r="C153" s="28">
        <v>14</v>
      </c>
      <c r="D153" s="28">
        <f t="shared" si="39"/>
        <v>0</v>
      </c>
      <c r="E153" s="28">
        <f t="shared" si="43"/>
        <v>0</v>
      </c>
      <c r="F153" s="28">
        <f t="shared" si="43"/>
        <v>0</v>
      </c>
      <c r="G153" s="28">
        <f t="shared" si="43"/>
        <v>0</v>
      </c>
      <c r="H153" s="28">
        <f t="shared" si="43"/>
        <v>0</v>
      </c>
      <c r="I153" s="28">
        <f t="shared" si="43"/>
        <v>0</v>
      </c>
      <c r="J153" s="28">
        <f t="shared" si="43"/>
        <v>0</v>
      </c>
      <c r="K153" s="28">
        <f t="shared" si="43"/>
        <v>0</v>
      </c>
      <c r="L153" s="28">
        <f t="shared" si="43"/>
        <v>0</v>
      </c>
      <c r="M153" s="28">
        <f t="shared" si="43"/>
        <v>0</v>
      </c>
      <c r="N153" s="28">
        <f t="shared" si="43"/>
        <v>0</v>
      </c>
      <c r="O153" s="28">
        <f t="shared" si="43"/>
        <v>0</v>
      </c>
      <c r="P153" s="28">
        <f t="shared" si="43"/>
        <v>0</v>
      </c>
      <c r="Q153" s="28">
        <f t="shared" si="43"/>
        <v>0</v>
      </c>
      <c r="R153" s="28">
        <f t="shared" si="43"/>
        <v>0</v>
      </c>
      <c r="S153" s="28">
        <f t="shared" si="43"/>
        <v>0</v>
      </c>
      <c r="T153" s="28">
        <f t="shared" si="43"/>
        <v>0</v>
      </c>
      <c r="U153" s="28">
        <f t="shared" si="43"/>
        <v>0</v>
      </c>
      <c r="V153" s="28">
        <f t="shared" si="43"/>
        <v>0</v>
      </c>
      <c r="W153" s="28">
        <f t="shared" si="43"/>
        <v>0</v>
      </c>
      <c r="X153" s="28">
        <f t="shared" si="43"/>
        <v>0</v>
      </c>
      <c r="Y153" s="28">
        <f t="shared" si="43"/>
        <v>0</v>
      </c>
      <c r="Z153" s="28">
        <f t="shared" si="43"/>
        <v>0</v>
      </c>
      <c r="AA153" s="28">
        <f t="shared" si="43"/>
        <v>0</v>
      </c>
      <c r="AB153" s="28">
        <f t="shared" si="43"/>
        <v>0</v>
      </c>
      <c r="AC153" s="28">
        <f t="shared" si="43"/>
        <v>0</v>
      </c>
      <c r="AD153" s="28">
        <f t="shared" si="43"/>
        <v>14</v>
      </c>
      <c r="AE153" s="28">
        <f t="shared" si="43"/>
        <v>0</v>
      </c>
      <c r="AF153" s="28">
        <f t="shared" si="43"/>
        <v>0</v>
      </c>
      <c r="AG153" s="28">
        <f t="shared" si="43"/>
        <v>0</v>
      </c>
      <c r="AH153" s="28">
        <f t="shared" si="43"/>
        <v>0</v>
      </c>
      <c r="AI153" s="28">
        <f t="shared" si="43"/>
        <v>0</v>
      </c>
      <c r="AJ153" s="28">
        <f t="shared" si="43"/>
        <v>0</v>
      </c>
      <c r="AK153" s="28">
        <f t="shared" si="43"/>
        <v>0</v>
      </c>
      <c r="AL153" s="28">
        <f t="shared" si="43"/>
        <v>0</v>
      </c>
      <c r="AM153" s="28">
        <f t="shared" si="43"/>
        <v>0</v>
      </c>
      <c r="AN153" s="28">
        <f t="shared" si="43"/>
        <v>14</v>
      </c>
      <c r="AO153" s="28">
        <f t="shared" si="43"/>
        <v>0</v>
      </c>
      <c r="AP153" s="28">
        <f t="shared" si="43"/>
        <v>0</v>
      </c>
      <c r="AQ153" s="28">
        <f t="shared" si="43"/>
        <v>0</v>
      </c>
      <c r="AR153" s="28">
        <f t="shared" si="43"/>
        <v>0</v>
      </c>
      <c r="AS153" s="28">
        <f t="shared" si="43"/>
        <v>0</v>
      </c>
      <c r="AT153" s="28">
        <f t="shared" si="43"/>
        <v>0</v>
      </c>
      <c r="AU153" s="28">
        <f t="shared" si="43"/>
        <v>0</v>
      </c>
    </row>
    <row r="154" spans="2:47">
      <c r="B154" s="25">
        <v>2044</v>
      </c>
      <c r="C154" s="28">
        <v>8</v>
      </c>
      <c r="D154" s="28">
        <f t="shared" si="39"/>
        <v>0</v>
      </c>
      <c r="E154" s="28">
        <f t="shared" si="43"/>
        <v>0</v>
      </c>
      <c r="F154" s="28">
        <f t="shared" si="43"/>
        <v>0</v>
      </c>
      <c r="G154" s="28">
        <f t="shared" si="43"/>
        <v>0</v>
      </c>
      <c r="H154" s="28">
        <f t="shared" si="43"/>
        <v>0</v>
      </c>
      <c r="I154" s="28">
        <f t="shared" si="43"/>
        <v>0</v>
      </c>
      <c r="J154" s="28">
        <f t="shared" si="43"/>
        <v>0</v>
      </c>
      <c r="K154" s="28">
        <f t="shared" si="43"/>
        <v>0</v>
      </c>
      <c r="L154" s="28">
        <f t="shared" si="43"/>
        <v>0</v>
      </c>
      <c r="M154" s="28">
        <f t="shared" si="43"/>
        <v>0</v>
      </c>
      <c r="N154" s="28">
        <f t="shared" si="43"/>
        <v>0</v>
      </c>
      <c r="O154" s="28">
        <f t="shared" si="43"/>
        <v>0</v>
      </c>
      <c r="P154" s="28">
        <f t="shared" si="43"/>
        <v>0</v>
      </c>
      <c r="Q154" s="28">
        <f t="shared" si="43"/>
        <v>0</v>
      </c>
      <c r="R154" s="28">
        <f t="shared" si="43"/>
        <v>0</v>
      </c>
      <c r="S154" s="28">
        <f t="shared" si="43"/>
        <v>0</v>
      </c>
      <c r="T154" s="28">
        <f t="shared" si="43"/>
        <v>0</v>
      </c>
      <c r="U154" s="28">
        <f t="shared" si="43"/>
        <v>0</v>
      </c>
      <c r="V154" s="28">
        <f t="shared" si="43"/>
        <v>0</v>
      </c>
      <c r="W154" s="28">
        <f t="shared" si="43"/>
        <v>0</v>
      </c>
      <c r="X154" s="28">
        <f t="shared" si="43"/>
        <v>0</v>
      </c>
      <c r="Y154" s="28">
        <f t="shared" si="43"/>
        <v>0</v>
      </c>
      <c r="Z154" s="28">
        <f t="shared" si="43"/>
        <v>0</v>
      </c>
      <c r="AA154" s="28">
        <f t="shared" si="43"/>
        <v>0</v>
      </c>
      <c r="AB154" s="28">
        <f t="shared" si="43"/>
        <v>0</v>
      </c>
      <c r="AC154" s="28">
        <f t="shared" si="43"/>
        <v>0</v>
      </c>
      <c r="AD154" s="28">
        <f t="shared" si="43"/>
        <v>0</v>
      </c>
      <c r="AE154" s="28">
        <f t="shared" si="43"/>
        <v>8</v>
      </c>
      <c r="AF154" s="28">
        <f t="shared" si="43"/>
        <v>0</v>
      </c>
      <c r="AG154" s="28">
        <f t="shared" si="43"/>
        <v>0</v>
      </c>
      <c r="AH154" s="28">
        <f t="shared" si="43"/>
        <v>0</v>
      </c>
      <c r="AI154" s="28">
        <f t="shared" si="43"/>
        <v>0</v>
      </c>
      <c r="AJ154" s="28">
        <f t="shared" si="43"/>
        <v>0</v>
      </c>
      <c r="AK154" s="28">
        <f t="shared" si="43"/>
        <v>0</v>
      </c>
      <c r="AL154" s="28">
        <f t="shared" si="43"/>
        <v>0</v>
      </c>
      <c r="AM154" s="28">
        <f t="shared" si="43"/>
        <v>0</v>
      </c>
      <c r="AN154" s="28">
        <f t="shared" si="43"/>
        <v>0</v>
      </c>
      <c r="AO154" s="28">
        <f t="shared" si="43"/>
        <v>8</v>
      </c>
      <c r="AP154" s="28">
        <f t="shared" si="43"/>
        <v>0</v>
      </c>
      <c r="AQ154" s="28">
        <f t="shared" si="43"/>
        <v>0</v>
      </c>
      <c r="AR154" s="28">
        <f t="shared" si="43"/>
        <v>0</v>
      </c>
      <c r="AS154" s="28">
        <f t="shared" si="43"/>
        <v>0</v>
      </c>
      <c r="AT154" s="28">
        <f t="shared" si="43"/>
        <v>0</v>
      </c>
      <c r="AU154" s="28">
        <f t="shared" si="43"/>
        <v>0</v>
      </c>
    </row>
    <row r="155" spans="2:47">
      <c r="B155" s="25">
        <v>2045</v>
      </c>
      <c r="C155" s="28">
        <v>14</v>
      </c>
      <c r="D155" s="28">
        <f t="shared" si="39"/>
        <v>0</v>
      </c>
      <c r="E155" s="28">
        <f t="shared" si="43"/>
        <v>0</v>
      </c>
      <c r="F155" s="28">
        <f t="shared" si="43"/>
        <v>0</v>
      </c>
      <c r="G155" s="28">
        <f t="shared" si="43"/>
        <v>0</v>
      </c>
      <c r="H155" s="28">
        <f t="shared" si="43"/>
        <v>0</v>
      </c>
      <c r="I155" s="28">
        <f t="shared" si="43"/>
        <v>0</v>
      </c>
      <c r="J155" s="28">
        <f t="shared" si="43"/>
        <v>0</v>
      </c>
      <c r="K155" s="28">
        <f t="shared" si="43"/>
        <v>0</v>
      </c>
      <c r="L155" s="28">
        <f t="shared" si="43"/>
        <v>0</v>
      </c>
      <c r="M155" s="28">
        <f t="shared" si="43"/>
        <v>0</v>
      </c>
      <c r="N155" s="28">
        <f t="shared" si="43"/>
        <v>0</v>
      </c>
      <c r="O155" s="28">
        <f t="shared" si="43"/>
        <v>0</v>
      </c>
      <c r="P155" s="28">
        <f t="shared" si="43"/>
        <v>0</v>
      </c>
      <c r="Q155" s="28">
        <f t="shared" si="43"/>
        <v>0</v>
      </c>
      <c r="R155" s="28">
        <f t="shared" si="43"/>
        <v>0</v>
      </c>
      <c r="S155" s="28">
        <f t="shared" si="43"/>
        <v>0</v>
      </c>
      <c r="T155" s="28">
        <f t="shared" si="43"/>
        <v>0</v>
      </c>
      <c r="U155" s="28">
        <f t="shared" si="43"/>
        <v>0</v>
      </c>
      <c r="V155" s="28">
        <f t="shared" si="43"/>
        <v>0</v>
      </c>
      <c r="W155" s="28">
        <f t="shared" si="43"/>
        <v>0</v>
      </c>
      <c r="X155" s="28">
        <f t="shared" si="43"/>
        <v>0</v>
      </c>
      <c r="Y155" s="28">
        <f t="shared" si="43"/>
        <v>0</v>
      </c>
      <c r="Z155" s="28">
        <f t="shared" si="43"/>
        <v>0</v>
      </c>
      <c r="AA155" s="28">
        <f t="shared" si="43"/>
        <v>0</v>
      </c>
      <c r="AB155" s="28">
        <f t="shared" si="43"/>
        <v>0</v>
      </c>
      <c r="AC155" s="28">
        <f t="shared" si="43"/>
        <v>0</v>
      </c>
      <c r="AD155" s="28">
        <f t="shared" si="43"/>
        <v>0</v>
      </c>
      <c r="AE155" s="28">
        <f t="shared" si="43"/>
        <v>0</v>
      </c>
      <c r="AF155" s="28">
        <f t="shared" si="43"/>
        <v>14</v>
      </c>
      <c r="AG155" s="28">
        <f t="shared" si="43"/>
        <v>0</v>
      </c>
      <c r="AH155" s="28">
        <f t="shared" si="43"/>
        <v>0</v>
      </c>
      <c r="AI155" s="28">
        <f t="shared" si="43"/>
        <v>0</v>
      </c>
      <c r="AJ155" s="28">
        <f t="shared" si="43"/>
        <v>0</v>
      </c>
      <c r="AK155" s="28">
        <f t="shared" si="43"/>
        <v>0</v>
      </c>
      <c r="AL155" s="28">
        <f t="shared" si="43"/>
        <v>0</v>
      </c>
      <c r="AM155" s="28">
        <f t="shared" si="43"/>
        <v>0</v>
      </c>
      <c r="AN155" s="28">
        <f t="shared" si="43"/>
        <v>0</v>
      </c>
      <c r="AO155" s="28">
        <f t="shared" si="43"/>
        <v>0</v>
      </c>
      <c r="AP155" s="28">
        <f t="shared" si="43"/>
        <v>14</v>
      </c>
      <c r="AQ155" s="28">
        <f t="shared" si="43"/>
        <v>0</v>
      </c>
      <c r="AR155" s="28">
        <f t="shared" si="43"/>
        <v>0</v>
      </c>
      <c r="AS155" s="28">
        <f t="shared" si="43"/>
        <v>0</v>
      </c>
      <c r="AT155" s="28">
        <f t="shared" si="43"/>
        <v>0</v>
      </c>
      <c r="AU155" s="28">
        <f t="shared" si="43"/>
        <v>0</v>
      </c>
    </row>
    <row r="156" spans="2:47">
      <c r="B156" s="25">
        <v>2046</v>
      </c>
      <c r="C156" s="28">
        <v>10</v>
      </c>
      <c r="D156" s="28">
        <f t="shared" si="39"/>
        <v>0</v>
      </c>
      <c r="E156" s="28">
        <f t="shared" si="43"/>
        <v>0</v>
      </c>
      <c r="F156" s="28">
        <f t="shared" si="43"/>
        <v>0</v>
      </c>
      <c r="G156" s="28">
        <f t="shared" si="43"/>
        <v>0</v>
      </c>
      <c r="H156" s="28">
        <f t="shared" si="43"/>
        <v>0</v>
      </c>
      <c r="I156" s="28">
        <f t="shared" si="43"/>
        <v>0</v>
      </c>
      <c r="J156" s="28">
        <f t="shared" si="43"/>
        <v>0</v>
      </c>
      <c r="K156" s="28">
        <f t="shared" si="43"/>
        <v>0</v>
      </c>
      <c r="L156" s="28">
        <f t="shared" si="43"/>
        <v>0</v>
      </c>
      <c r="M156" s="28">
        <f t="shared" si="43"/>
        <v>0</v>
      </c>
      <c r="N156" s="28">
        <f t="shared" si="43"/>
        <v>0</v>
      </c>
      <c r="O156" s="28">
        <f t="shared" si="43"/>
        <v>0</v>
      </c>
      <c r="P156" s="28">
        <f t="shared" si="43"/>
        <v>0</v>
      </c>
      <c r="Q156" s="28">
        <f t="shared" si="43"/>
        <v>0</v>
      </c>
      <c r="R156" s="28">
        <f t="shared" si="43"/>
        <v>0</v>
      </c>
      <c r="S156" s="28">
        <f t="shared" si="43"/>
        <v>0</v>
      </c>
      <c r="T156" s="28">
        <f t="shared" si="43"/>
        <v>0</v>
      </c>
      <c r="U156" s="28">
        <f t="shared" si="43"/>
        <v>0</v>
      </c>
      <c r="V156" s="28">
        <f t="shared" si="43"/>
        <v>0</v>
      </c>
      <c r="W156" s="28">
        <f t="shared" si="43"/>
        <v>0</v>
      </c>
      <c r="X156" s="28">
        <f t="shared" si="43"/>
        <v>0</v>
      </c>
      <c r="Y156" s="28">
        <f t="shared" si="43"/>
        <v>0</v>
      </c>
      <c r="Z156" s="28">
        <f t="shared" si="43"/>
        <v>0</v>
      </c>
      <c r="AA156" s="28">
        <f t="shared" si="43"/>
        <v>0</v>
      </c>
      <c r="AB156" s="28">
        <f t="shared" si="43"/>
        <v>0</v>
      </c>
      <c r="AC156" s="28">
        <f t="shared" si="43"/>
        <v>0</v>
      </c>
      <c r="AD156" s="28">
        <f t="shared" si="43"/>
        <v>0</v>
      </c>
      <c r="AE156" s="28">
        <f t="shared" si="43"/>
        <v>0</v>
      </c>
      <c r="AF156" s="28">
        <f t="shared" si="43"/>
        <v>0</v>
      </c>
      <c r="AG156" s="28">
        <f t="shared" si="43"/>
        <v>10</v>
      </c>
      <c r="AH156" s="28">
        <f t="shared" si="43"/>
        <v>0</v>
      </c>
      <c r="AI156" s="28">
        <f t="shared" si="43"/>
        <v>0</v>
      </c>
      <c r="AJ156" s="28">
        <f t="shared" si="43"/>
        <v>0</v>
      </c>
      <c r="AK156" s="28">
        <f t="shared" si="43"/>
        <v>0</v>
      </c>
      <c r="AL156" s="28">
        <f t="shared" si="43"/>
        <v>0</v>
      </c>
      <c r="AM156" s="28">
        <f t="shared" si="43"/>
        <v>0</v>
      </c>
      <c r="AN156" s="28">
        <f t="shared" si="43"/>
        <v>0</v>
      </c>
      <c r="AO156" s="28">
        <f t="shared" si="43"/>
        <v>0</v>
      </c>
      <c r="AP156" s="28">
        <f t="shared" si="43"/>
        <v>0</v>
      </c>
      <c r="AQ156" s="28">
        <f t="shared" si="43"/>
        <v>10</v>
      </c>
      <c r="AR156" s="28">
        <f t="shared" si="43"/>
        <v>0</v>
      </c>
      <c r="AS156" s="28">
        <f t="shared" si="43"/>
        <v>0</v>
      </c>
      <c r="AT156" s="28">
        <f t="shared" si="43"/>
        <v>0</v>
      </c>
      <c r="AU156" s="28">
        <f t="shared" si="43"/>
        <v>0</v>
      </c>
    </row>
    <row r="157" spans="2:47">
      <c r="B157" s="25">
        <v>2047</v>
      </c>
      <c r="C157" s="28">
        <v>12</v>
      </c>
      <c r="D157" s="28">
        <f t="shared" si="39"/>
        <v>0</v>
      </c>
      <c r="E157" s="28">
        <f t="shared" ref="E157:AU162" si="44">+IF(E$126&lt;$B157,0,IF(MOD(E$126-$B157,$D$113)=0,1,0))*$C157</f>
        <v>0</v>
      </c>
      <c r="F157" s="28">
        <f t="shared" si="44"/>
        <v>0</v>
      </c>
      <c r="G157" s="28">
        <f t="shared" si="44"/>
        <v>0</v>
      </c>
      <c r="H157" s="28">
        <f t="shared" si="44"/>
        <v>0</v>
      </c>
      <c r="I157" s="28">
        <f t="shared" si="44"/>
        <v>0</v>
      </c>
      <c r="J157" s="28">
        <f t="shared" si="44"/>
        <v>0</v>
      </c>
      <c r="K157" s="28">
        <f t="shared" si="44"/>
        <v>0</v>
      </c>
      <c r="L157" s="28">
        <f t="shared" si="44"/>
        <v>0</v>
      </c>
      <c r="M157" s="28">
        <f t="shared" si="44"/>
        <v>0</v>
      </c>
      <c r="N157" s="28">
        <f t="shared" si="44"/>
        <v>0</v>
      </c>
      <c r="O157" s="28">
        <f t="shared" si="44"/>
        <v>0</v>
      </c>
      <c r="P157" s="28">
        <f t="shared" si="44"/>
        <v>0</v>
      </c>
      <c r="Q157" s="28">
        <f t="shared" si="44"/>
        <v>0</v>
      </c>
      <c r="R157" s="28">
        <f t="shared" si="44"/>
        <v>0</v>
      </c>
      <c r="S157" s="28">
        <f t="shared" si="44"/>
        <v>0</v>
      </c>
      <c r="T157" s="28">
        <f t="shared" si="44"/>
        <v>0</v>
      </c>
      <c r="U157" s="28">
        <f t="shared" si="44"/>
        <v>0</v>
      </c>
      <c r="V157" s="28">
        <f t="shared" si="44"/>
        <v>0</v>
      </c>
      <c r="W157" s="28">
        <f t="shared" si="44"/>
        <v>0</v>
      </c>
      <c r="X157" s="28">
        <f t="shared" si="44"/>
        <v>0</v>
      </c>
      <c r="Y157" s="28">
        <f t="shared" si="44"/>
        <v>0</v>
      </c>
      <c r="Z157" s="28">
        <f t="shared" si="44"/>
        <v>0</v>
      </c>
      <c r="AA157" s="28">
        <f t="shared" si="44"/>
        <v>0</v>
      </c>
      <c r="AB157" s="28">
        <f t="shared" si="44"/>
        <v>0</v>
      </c>
      <c r="AC157" s="28">
        <f t="shared" si="44"/>
        <v>0</v>
      </c>
      <c r="AD157" s="28">
        <f t="shared" si="44"/>
        <v>0</v>
      </c>
      <c r="AE157" s="28">
        <f t="shared" si="44"/>
        <v>0</v>
      </c>
      <c r="AF157" s="28">
        <f t="shared" si="44"/>
        <v>0</v>
      </c>
      <c r="AG157" s="28">
        <f t="shared" si="44"/>
        <v>0</v>
      </c>
      <c r="AH157" s="28">
        <f t="shared" si="44"/>
        <v>12</v>
      </c>
      <c r="AI157" s="28">
        <f t="shared" si="44"/>
        <v>0</v>
      </c>
      <c r="AJ157" s="28">
        <f t="shared" si="44"/>
        <v>0</v>
      </c>
      <c r="AK157" s="28">
        <f t="shared" si="44"/>
        <v>0</v>
      </c>
      <c r="AL157" s="28">
        <f t="shared" si="44"/>
        <v>0</v>
      </c>
      <c r="AM157" s="28">
        <f t="shared" si="44"/>
        <v>0</v>
      </c>
      <c r="AN157" s="28">
        <f t="shared" si="44"/>
        <v>0</v>
      </c>
      <c r="AO157" s="28">
        <f t="shared" si="44"/>
        <v>0</v>
      </c>
      <c r="AP157" s="28">
        <f t="shared" si="44"/>
        <v>0</v>
      </c>
      <c r="AQ157" s="28">
        <f t="shared" si="44"/>
        <v>0</v>
      </c>
      <c r="AR157" s="28">
        <f t="shared" si="44"/>
        <v>12</v>
      </c>
      <c r="AS157" s="28">
        <f t="shared" si="44"/>
        <v>0</v>
      </c>
      <c r="AT157" s="28">
        <f t="shared" si="44"/>
        <v>0</v>
      </c>
      <c r="AU157" s="28">
        <f t="shared" si="44"/>
        <v>0</v>
      </c>
    </row>
    <row r="158" spans="2:47">
      <c r="B158" s="25">
        <v>2048</v>
      </c>
      <c r="C158" s="28">
        <v>12</v>
      </c>
      <c r="D158" s="28">
        <f t="shared" si="39"/>
        <v>0</v>
      </c>
      <c r="E158" s="28">
        <f t="shared" si="44"/>
        <v>0</v>
      </c>
      <c r="F158" s="28">
        <f t="shared" si="44"/>
        <v>0</v>
      </c>
      <c r="G158" s="28">
        <f t="shared" si="44"/>
        <v>0</v>
      </c>
      <c r="H158" s="28">
        <f t="shared" si="44"/>
        <v>0</v>
      </c>
      <c r="I158" s="28">
        <f t="shared" si="44"/>
        <v>0</v>
      </c>
      <c r="J158" s="28">
        <f t="shared" si="44"/>
        <v>0</v>
      </c>
      <c r="K158" s="28">
        <f t="shared" si="44"/>
        <v>0</v>
      </c>
      <c r="L158" s="28">
        <f t="shared" si="44"/>
        <v>0</v>
      </c>
      <c r="M158" s="28">
        <f t="shared" si="44"/>
        <v>0</v>
      </c>
      <c r="N158" s="28">
        <f t="shared" si="44"/>
        <v>0</v>
      </c>
      <c r="O158" s="28">
        <f t="shared" si="44"/>
        <v>0</v>
      </c>
      <c r="P158" s="28">
        <f t="shared" si="44"/>
        <v>0</v>
      </c>
      <c r="Q158" s="28">
        <f t="shared" si="44"/>
        <v>0</v>
      </c>
      <c r="R158" s="28">
        <f t="shared" si="44"/>
        <v>0</v>
      </c>
      <c r="S158" s="28">
        <f t="shared" si="44"/>
        <v>0</v>
      </c>
      <c r="T158" s="28">
        <f t="shared" si="44"/>
        <v>0</v>
      </c>
      <c r="U158" s="28">
        <f t="shared" si="44"/>
        <v>0</v>
      </c>
      <c r="V158" s="28">
        <f t="shared" si="44"/>
        <v>0</v>
      </c>
      <c r="W158" s="28">
        <f t="shared" si="44"/>
        <v>0</v>
      </c>
      <c r="X158" s="28">
        <f t="shared" si="44"/>
        <v>0</v>
      </c>
      <c r="Y158" s="28">
        <f t="shared" si="44"/>
        <v>0</v>
      </c>
      <c r="Z158" s="28">
        <f t="shared" si="44"/>
        <v>0</v>
      </c>
      <c r="AA158" s="28">
        <f t="shared" si="44"/>
        <v>0</v>
      </c>
      <c r="AB158" s="28">
        <f t="shared" si="44"/>
        <v>0</v>
      </c>
      <c r="AC158" s="28">
        <f t="shared" si="44"/>
        <v>0</v>
      </c>
      <c r="AD158" s="28">
        <f t="shared" si="44"/>
        <v>0</v>
      </c>
      <c r="AE158" s="28">
        <f t="shared" si="44"/>
        <v>0</v>
      </c>
      <c r="AF158" s="28">
        <f t="shared" si="44"/>
        <v>0</v>
      </c>
      <c r="AG158" s="28">
        <f t="shared" si="44"/>
        <v>0</v>
      </c>
      <c r="AH158" s="28">
        <f t="shared" si="44"/>
        <v>0</v>
      </c>
      <c r="AI158" s="28">
        <f t="shared" si="44"/>
        <v>12</v>
      </c>
      <c r="AJ158" s="28">
        <f t="shared" si="44"/>
        <v>0</v>
      </c>
      <c r="AK158" s="28">
        <f t="shared" si="44"/>
        <v>0</v>
      </c>
      <c r="AL158" s="28">
        <f t="shared" si="44"/>
        <v>0</v>
      </c>
      <c r="AM158" s="28">
        <f t="shared" si="44"/>
        <v>0</v>
      </c>
      <c r="AN158" s="28">
        <f t="shared" si="44"/>
        <v>0</v>
      </c>
      <c r="AO158" s="28">
        <f t="shared" si="44"/>
        <v>0</v>
      </c>
      <c r="AP158" s="28">
        <f t="shared" si="44"/>
        <v>0</v>
      </c>
      <c r="AQ158" s="28">
        <f t="shared" si="44"/>
        <v>0</v>
      </c>
      <c r="AR158" s="28">
        <f t="shared" si="44"/>
        <v>0</v>
      </c>
      <c r="AS158" s="28">
        <f t="shared" si="44"/>
        <v>12</v>
      </c>
      <c r="AT158" s="28">
        <f t="shared" si="44"/>
        <v>0</v>
      </c>
      <c r="AU158" s="28">
        <f t="shared" si="44"/>
        <v>0</v>
      </c>
    </row>
    <row r="159" spans="2:47">
      <c r="B159" s="25">
        <v>2049</v>
      </c>
      <c r="C159" s="28">
        <v>9</v>
      </c>
      <c r="D159" s="28">
        <f t="shared" si="39"/>
        <v>0</v>
      </c>
      <c r="E159" s="28">
        <f t="shared" si="44"/>
        <v>0</v>
      </c>
      <c r="F159" s="28">
        <f t="shared" si="44"/>
        <v>0</v>
      </c>
      <c r="G159" s="28">
        <f t="shared" si="44"/>
        <v>0</v>
      </c>
      <c r="H159" s="28">
        <f t="shared" si="44"/>
        <v>0</v>
      </c>
      <c r="I159" s="28">
        <f t="shared" si="44"/>
        <v>0</v>
      </c>
      <c r="J159" s="28">
        <f t="shared" si="44"/>
        <v>0</v>
      </c>
      <c r="K159" s="28">
        <f t="shared" si="44"/>
        <v>0</v>
      </c>
      <c r="L159" s="28">
        <f t="shared" si="44"/>
        <v>0</v>
      </c>
      <c r="M159" s="28">
        <f t="shared" si="44"/>
        <v>0</v>
      </c>
      <c r="N159" s="28">
        <f t="shared" si="44"/>
        <v>0</v>
      </c>
      <c r="O159" s="28">
        <f t="shared" si="44"/>
        <v>0</v>
      </c>
      <c r="P159" s="28">
        <f t="shared" si="44"/>
        <v>0</v>
      </c>
      <c r="Q159" s="28">
        <f t="shared" si="44"/>
        <v>0</v>
      </c>
      <c r="R159" s="28">
        <f t="shared" si="44"/>
        <v>0</v>
      </c>
      <c r="S159" s="28">
        <f t="shared" si="44"/>
        <v>0</v>
      </c>
      <c r="T159" s="28">
        <f t="shared" si="44"/>
        <v>0</v>
      </c>
      <c r="U159" s="28">
        <f t="shared" si="44"/>
        <v>0</v>
      </c>
      <c r="V159" s="28">
        <f t="shared" si="44"/>
        <v>0</v>
      </c>
      <c r="W159" s="28">
        <f t="shared" si="44"/>
        <v>0</v>
      </c>
      <c r="X159" s="28">
        <f t="shared" si="44"/>
        <v>0</v>
      </c>
      <c r="Y159" s="28">
        <f t="shared" si="44"/>
        <v>0</v>
      </c>
      <c r="Z159" s="28">
        <f t="shared" si="44"/>
        <v>0</v>
      </c>
      <c r="AA159" s="28">
        <f t="shared" si="44"/>
        <v>0</v>
      </c>
      <c r="AB159" s="28">
        <f t="shared" si="44"/>
        <v>0</v>
      </c>
      <c r="AC159" s="28">
        <f t="shared" si="44"/>
        <v>0</v>
      </c>
      <c r="AD159" s="28">
        <f t="shared" si="44"/>
        <v>0</v>
      </c>
      <c r="AE159" s="28">
        <f t="shared" si="44"/>
        <v>0</v>
      </c>
      <c r="AF159" s="28">
        <f t="shared" si="44"/>
        <v>0</v>
      </c>
      <c r="AG159" s="28">
        <f t="shared" si="44"/>
        <v>0</v>
      </c>
      <c r="AH159" s="28">
        <f t="shared" si="44"/>
        <v>0</v>
      </c>
      <c r="AI159" s="28">
        <f t="shared" si="44"/>
        <v>0</v>
      </c>
      <c r="AJ159" s="28">
        <f t="shared" si="44"/>
        <v>9</v>
      </c>
      <c r="AK159" s="28">
        <f t="shared" si="44"/>
        <v>0</v>
      </c>
      <c r="AL159" s="28">
        <f t="shared" si="44"/>
        <v>0</v>
      </c>
      <c r="AM159" s="28">
        <f t="shared" si="44"/>
        <v>0</v>
      </c>
      <c r="AN159" s="28">
        <f t="shared" si="44"/>
        <v>0</v>
      </c>
      <c r="AO159" s="28">
        <f t="shared" si="44"/>
        <v>0</v>
      </c>
      <c r="AP159" s="28">
        <f t="shared" si="44"/>
        <v>0</v>
      </c>
      <c r="AQ159" s="28">
        <f t="shared" si="44"/>
        <v>0</v>
      </c>
      <c r="AR159" s="28">
        <f t="shared" si="44"/>
        <v>0</v>
      </c>
      <c r="AS159" s="28">
        <f t="shared" si="44"/>
        <v>0</v>
      </c>
      <c r="AT159" s="28">
        <f t="shared" si="44"/>
        <v>9</v>
      </c>
      <c r="AU159" s="28">
        <f t="shared" si="44"/>
        <v>0</v>
      </c>
    </row>
    <row r="160" spans="2:47">
      <c r="B160" s="25">
        <v>2050</v>
      </c>
      <c r="C160" s="28">
        <v>13</v>
      </c>
      <c r="D160" s="28">
        <f t="shared" si="39"/>
        <v>0</v>
      </c>
      <c r="E160" s="28">
        <f t="shared" si="44"/>
        <v>0</v>
      </c>
      <c r="F160" s="28">
        <f t="shared" si="44"/>
        <v>0</v>
      </c>
      <c r="G160" s="28">
        <f t="shared" si="44"/>
        <v>0</v>
      </c>
      <c r="H160" s="28">
        <f t="shared" si="44"/>
        <v>0</v>
      </c>
      <c r="I160" s="28">
        <f t="shared" si="44"/>
        <v>0</v>
      </c>
      <c r="J160" s="28">
        <f t="shared" si="44"/>
        <v>0</v>
      </c>
      <c r="K160" s="28">
        <f t="shared" si="44"/>
        <v>0</v>
      </c>
      <c r="L160" s="28">
        <f t="shared" si="44"/>
        <v>0</v>
      </c>
      <c r="M160" s="28">
        <f t="shared" si="44"/>
        <v>0</v>
      </c>
      <c r="N160" s="28">
        <f t="shared" si="44"/>
        <v>0</v>
      </c>
      <c r="O160" s="28">
        <f t="shared" si="44"/>
        <v>0</v>
      </c>
      <c r="P160" s="28">
        <f t="shared" si="44"/>
        <v>0</v>
      </c>
      <c r="Q160" s="28">
        <f t="shared" si="44"/>
        <v>0</v>
      </c>
      <c r="R160" s="28">
        <f t="shared" si="44"/>
        <v>0</v>
      </c>
      <c r="S160" s="28">
        <f t="shared" si="44"/>
        <v>0</v>
      </c>
      <c r="T160" s="28">
        <f t="shared" si="44"/>
        <v>0</v>
      </c>
      <c r="U160" s="28">
        <f t="shared" si="44"/>
        <v>0</v>
      </c>
      <c r="V160" s="28">
        <f t="shared" si="44"/>
        <v>0</v>
      </c>
      <c r="W160" s="28">
        <f t="shared" si="44"/>
        <v>0</v>
      </c>
      <c r="X160" s="28">
        <f t="shared" si="44"/>
        <v>0</v>
      </c>
      <c r="Y160" s="28">
        <f t="shared" si="44"/>
        <v>0</v>
      </c>
      <c r="Z160" s="28">
        <f t="shared" si="44"/>
        <v>0</v>
      </c>
      <c r="AA160" s="28">
        <f t="shared" si="44"/>
        <v>0</v>
      </c>
      <c r="AB160" s="28">
        <f t="shared" si="44"/>
        <v>0</v>
      </c>
      <c r="AC160" s="28">
        <f t="shared" si="44"/>
        <v>0</v>
      </c>
      <c r="AD160" s="28">
        <f t="shared" si="44"/>
        <v>0</v>
      </c>
      <c r="AE160" s="28">
        <f t="shared" si="44"/>
        <v>0</v>
      </c>
      <c r="AF160" s="28">
        <f t="shared" si="44"/>
        <v>0</v>
      </c>
      <c r="AG160" s="28">
        <f t="shared" si="44"/>
        <v>0</v>
      </c>
      <c r="AH160" s="28">
        <f t="shared" si="44"/>
        <v>0</v>
      </c>
      <c r="AI160" s="28">
        <f t="shared" si="44"/>
        <v>0</v>
      </c>
      <c r="AJ160" s="28">
        <f t="shared" si="44"/>
        <v>0</v>
      </c>
      <c r="AK160" s="28">
        <f t="shared" si="44"/>
        <v>13</v>
      </c>
      <c r="AL160" s="28">
        <f t="shared" si="44"/>
        <v>0</v>
      </c>
      <c r="AM160" s="28">
        <f t="shared" si="44"/>
        <v>0</v>
      </c>
      <c r="AN160" s="28">
        <f t="shared" si="44"/>
        <v>0</v>
      </c>
      <c r="AO160" s="28">
        <f t="shared" si="44"/>
        <v>0</v>
      </c>
      <c r="AP160" s="28">
        <f t="shared" si="44"/>
        <v>0</v>
      </c>
      <c r="AQ160" s="28">
        <f t="shared" si="44"/>
        <v>0</v>
      </c>
      <c r="AR160" s="28">
        <f t="shared" si="44"/>
        <v>0</v>
      </c>
      <c r="AS160" s="28">
        <f t="shared" si="44"/>
        <v>0</v>
      </c>
      <c r="AT160" s="28">
        <f t="shared" si="44"/>
        <v>0</v>
      </c>
      <c r="AU160" s="28">
        <f t="shared" si="44"/>
        <v>13</v>
      </c>
    </row>
    <row r="161" spans="2:47">
      <c r="B161" s="25">
        <v>2051</v>
      </c>
      <c r="C161" s="28">
        <v>10</v>
      </c>
      <c r="D161" s="28">
        <f t="shared" si="39"/>
        <v>0</v>
      </c>
      <c r="E161" s="28">
        <f t="shared" si="44"/>
        <v>0</v>
      </c>
      <c r="F161" s="28">
        <f t="shared" si="44"/>
        <v>0</v>
      </c>
      <c r="G161" s="28">
        <f t="shared" si="44"/>
        <v>0</v>
      </c>
      <c r="H161" s="28">
        <f t="shared" si="44"/>
        <v>0</v>
      </c>
      <c r="I161" s="28">
        <f t="shared" si="44"/>
        <v>0</v>
      </c>
      <c r="J161" s="28">
        <f t="shared" si="44"/>
        <v>0</v>
      </c>
      <c r="K161" s="28">
        <f t="shared" si="44"/>
        <v>0</v>
      </c>
      <c r="L161" s="28">
        <f t="shared" si="44"/>
        <v>0</v>
      </c>
      <c r="M161" s="28">
        <f t="shared" si="44"/>
        <v>0</v>
      </c>
      <c r="N161" s="28">
        <f t="shared" si="44"/>
        <v>0</v>
      </c>
      <c r="O161" s="28">
        <f t="shared" si="44"/>
        <v>0</v>
      </c>
      <c r="P161" s="28">
        <f t="shared" si="44"/>
        <v>0</v>
      </c>
      <c r="Q161" s="28">
        <f t="shared" si="44"/>
        <v>0</v>
      </c>
      <c r="R161" s="28">
        <f t="shared" si="44"/>
        <v>0</v>
      </c>
      <c r="S161" s="28">
        <f t="shared" si="44"/>
        <v>0</v>
      </c>
      <c r="T161" s="28">
        <f t="shared" si="44"/>
        <v>0</v>
      </c>
      <c r="U161" s="28">
        <f t="shared" si="44"/>
        <v>0</v>
      </c>
      <c r="V161" s="28">
        <f t="shared" si="44"/>
        <v>0</v>
      </c>
      <c r="W161" s="28">
        <f t="shared" si="44"/>
        <v>0</v>
      </c>
      <c r="X161" s="28">
        <f t="shared" si="44"/>
        <v>0</v>
      </c>
      <c r="Y161" s="28">
        <f t="shared" si="44"/>
        <v>0</v>
      </c>
      <c r="Z161" s="28">
        <f t="shared" si="44"/>
        <v>0</v>
      </c>
      <c r="AA161" s="28">
        <f t="shared" si="44"/>
        <v>0</v>
      </c>
      <c r="AB161" s="28">
        <f t="shared" si="44"/>
        <v>0</v>
      </c>
      <c r="AC161" s="28">
        <f t="shared" si="44"/>
        <v>0</v>
      </c>
      <c r="AD161" s="28">
        <f t="shared" si="44"/>
        <v>0</v>
      </c>
      <c r="AE161" s="28">
        <f t="shared" si="44"/>
        <v>0</v>
      </c>
      <c r="AF161" s="28">
        <f t="shared" si="44"/>
        <v>0</v>
      </c>
      <c r="AG161" s="28">
        <f t="shared" si="44"/>
        <v>0</v>
      </c>
      <c r="AH161" s="28">
        <f t="shared" si="44"/>
        <v>0</v>
      </c>
      <c r="AI161" s="28">
        <f t="shared" si="44"/>
        <v>0</v>
      </c>
      <c r="AJ161" s="28">
        <f t="shared" si="44"/>
        <v>0</v>
      </c>
      <c r="AK161" s="28">
        <f t="shared" si="44"/>
        <v>0</v>
      </c>
      <c r="AL161" s="28">
        <f t="shared" si="44"/>
        <v>10</v>
      </c>
      <c r="AM161" s="28">
        <f t="shared" si="44"/>
        <v>0</v>
      </c>
      <c r="AN161" s="28">
        <f t="shared" si="44"/>
        <v>0</v>
      </c>
      <c r="AO161" s="28">
        <f t="shared" si="44"/>
        <v>0</v>
      </c>
      <c r="AP161" s="28">
        <f t="shared" si="44"/>
        <v>0</v>
      </c>
      <c r="AQ161" s="28">
        <f t="shared" si="44"/>
        <v>0</v>
      </c>
      <c r="AR161" s="28">
        <f t="shared" si="44"/>
        <v>0</v>
      </c>
      <c r="AS161" s="28">
        <f t="shared" si="44"/>
        <v>0</v>
      </c>
      <c r="AT161" s="28">
        <f t="shared" si="44"/>
        <v>0</v>
      </c>
      <c r="AU161" s="28">
        <f t="shared" si="44"/>
        <v>0</v>
      </c>
    </row>
    <row r="162" spans="2:47">
      <c r="B162" s="25">
        <v>2052</v>
      </c>
      <c r="C162" s="28">
        <v>11</v>
      </c>
      <c r="D162" s="28">
        <f t="shared" si="39"/>
        <v>0</v>
      </c>
      <c r="E162" s="28">
        <f t="shared" si="44"/>
        <v>0</v>
      </c>
      <c r="F162" s="28">
        <f t="shared" si="44"/>
        <v>0</v>
      </c>
      <c r="G162" s="28">
        <f t="shared" si="44"/>
        <v>0</v>
      </c>
      <c r="H162" s="28">
        <f t="shared" si="44"/>
        <v>0</v>
      </c>
      <c r="I162" s="28">
        <f t="shared" si="44"/>
        <v>0</v>
      </c>
      <c r="J162" s="28">
        <f t="shared" si="44"/>
        <v>0</v>
      </c>
      <c r="K162" s="28">
        <f t="shared" si="44"/>
        <v>0</v>
      </c>
      <c r="L162" s="28">
        <f t="shared" si="44"/>
        <v>0</v>
      </c>
      <c r="M162" s="28">
        <f t="shared" si="44"/>
        <v>0</v>
      </c>
      <c r="N162" s="28">
        <f t="shared" si="44"/>
        <v>0</v>
      </c>
      <c r="O162" s="28">
        <f t="shared" si="44"/>
        <v>0</v>
      </c>
      <c r="P162" s="28">
        <f t="shared" si="44"/>
        <v>0</v>
      </c>
      <c r="Q162" s="28">
        <f t="shared" si="44"/>
        <v>0</v>
      </c>
      <c r="R162" s="28">
        <f t="shared" si="44"/>
        <v>0</v>
      </c>
      <c r="S162" s="28">
        <f t="shared" si="44"/>
        <v>0</v>
      </c>
      <c r="T162" s="28">
        <f t="shared" si="44"/>
        <v>0</v>
      </c>
      <c r="U162" s="28">
        <f t="shared" si="44"/>
        <v>0</v>
      </c>
      <c r="V162" s="28">
        <f t="shared" si="44"/>
        <v>0</v>
      </c>
      <c r="W162" s="28">
        <f t="shared" si="44"/>
        <v>0</v>
      </c>
      <c r="X162" s="28">
        <f t="shared" si="44"/>
        <v>0</v>
      </c>
      <c r="Y162" s="28">
        <f t="shared" si="44"/>
        <v>0</v>
      </c>
      <c r="Z162" s="28">
        <f t="shared" si="44"/>
        <v>0</v>
      </c>
      <c r="AA162" s="28">
        <f t="shared" si="44"/>
        <v>0</v>
      </c>
      <c r="AB162" s="28">
        <f t="shared" si="44"/>
        <v>0</v>
      </c>
      <c r="AC162" s="28">
        <f t="shared" si="44"/>
        <v>0</v>
      </c>
      <c r="AD162" s="28">
        <f t="shared" si="44"/>
        <v>0</v>
      </c>
      <c r="AE162" s="28">
        <f t="shared" si="44"/>
        <v>0</v>
      </c>
      <c r="AF162" s="28">
        <f t="shared" si="44"/>
        <v>0</v>
      </c>
      <c r="AG162" s="28">
        <f t="shared" si="44"/>
        <v>0</v>
      </c>
      <c r="AH162" s="28">
        <f t="shared" si="44"/>
        <v>0</v>
      </c>
      <c r="AI162" s="28">
        <f t="shared" si="44"/>
        <v>0</v>
      </c>
      <c r="AJ162" s="28">
        <f t="shared" si="44"/>
        <v>0</v>
      </c>
      <c r="AK162" s="28">
        <f t="shared" si="44"/>
        <v>0</v>
      </c>
      <c r="AL162" s="28">
        <f t="shared" si="44"/>
        <v>0</v>
      </c>
      <c r="AM162" s="28">
        <f t="shared" si="44"/>
        <v>11</v>
      </c>
      <c r="AN162" s="28">
        <f t="shared" si="44"/>
        <v>0</v>
      </c>
      <c r="AO162" s="28">
        <f t="shared" si="44"/>
        <v>0</v>
      </c>
      <c r="AP162" s="28">
        <f t="shared" si="44"/>
        <v>0</v>
      </c>
      <c r="AQ162" s="28">
        <f t="shared" si="44"/>
        <v>0</v>
      </c>
      <c r="AR162" s="28">
        <f t="shared" si="44"/>
        <v>0</v>
      </c>
      <c r="AS162" s="28">
        <f t="shared" ref="E162:AU168" si="45">+IF(AS$126&lt;$B162,0,IF(MOD(AS$126-$B162,$D$113)=0,1,0))*$C162</f>
        <v>0</v>
      </c>
      <c r="AT162" s="28">
        <f t="shared" si="45"/>
        <v>0</v>
      </c>
      <c r="AU162" s="28">
        <f t="shared" si="45"/>
        <v>0</v>
      </c>
    </row>
    <row r="163" spans="2:47">
      <c r="B163" s="25">
        <v>2053</v>
      </c>
      <c r="C163" s="28">
        <v>12</v>
      </c>
      <c r="D163" s="28">
        <f t="shared" si="39"/>
        <v>0</v>
      </c>
      <c r="E163" s="28">
        <f t="shared" si="45"/>
        <v>0</v>
      </c>
      <c r="F163" s="28">
        <f t="shared" si="45"/>
        <v>0</v>
      </c>
      <c r="G163" s="28">
        <f t="shared" si="45"/>
        <v>0</v>
      </c>
      <c r="H163" s="28">
        <f t="shared" si="45"/>
        <v>0</v>
      </c>
      <c r="I163" s="28">
        <f t="shared" si="45"/>
        <v>0</v>
      </c>
      <c r="J163" s="28">
        <f t="shared" si="45"/>
        <v>0</v>
      </c>
      <c r="K163" s="28">
        <f t="shared" si="45"/>
        <v>0</v>
      </c>
      <c r="L163" s="28">
        <f t="shared" si="45"/>
        <v>0</v>
      </c>
      <c r="M163" s="28">
        <f t="shared" si="45"/>
        <v>0</v>
      </c>
      <c r="N163" s="28">
        <f t="shared" si="45"/>
        <v>0</v>
      </c>
      <c r="O163" s="28">
        <f t="shared" si="45"/>
        <v>0</v>
      </c>
      <c r="P163" s="28">
        <f t="shared" si="45"/>
        <v>0</v>
      </c>
      <c r="Q163" s="28">
        <f t="shared" si="45"/>
        <v>0</v>
      </c>
      <c r="R163" s="28">
        <f t="shared" si="45"/>
        <v>0</v>
      </c>
      <c r="S163" s="28">
        <f t="shared" si="45"/>
        <v>0</v>
      </c>
      <c r="T163" s="28">
        <f t="shared" si="45"/>
        <v>0</v>
      </c>
      <c r="U163" s="28">
        <f t="shared" si="45"/>
        <v>0</v>
      </c>
      <c r="V163" s="28">
        <f t="shared" si="45"/>
        <v>0</v>
      </c>
      <c r="W163" s="28">
        <f t="shared" si="45"/>
        <v>0</v>
      </c>
      <c r="X163" s="28">
        <f t="shared" si="45"/>
        <v>0</v>
      </c>
      <c r="Y163" s="28">
        <f t="shared" si="45"/>
        <v>0</v>
      </c>
      <c r="Z163" s="28">
        <f t="shared" si="45"/>
        <v>0</v>
      </c>
      <c r="AA163" s="28">
        <f t="shared" si="45"/>
        <v>0</v>
      </c>
      <c r="AB163" s="28">
        <f t="shared" si="45"/>
        <v>0</v>
      </c>
      <c r="AC163" s="28">
        <f t="shared" si="45"/>
        <v>0</v>
      </c>
      <c r="AD163" s="28">
        <f t="shared" si="45"/>
        <v>0</v>
      </c>
      <c r="AE163" s="28">
        <f t="shared" si="45"/>
        <v>0</v>
      </c>
      <c r="AF163" s="28">
        <f t="shared" si="45"/>
        <v>0</v>
      </c>
      <c r="AG163" s="28">
        <f t="shared" si="45"/>
        <v>0</v>
      </c>
      <c r="AH163" s="28">
        <f t="shared" si="45"/>
        <v>0</v>
      </c>
      <c r="AI163" s="28">
        <f t="shared" si="45"/>
        <v>0</v>
      </c>
      <c r="AJ163" s="28">
        <f t="shared" si="45"/>
        <v>0</v>
      </c>
      <c r="AK163" s="28">
        <f t="shared" si="45"/>
        <v>0</v>
      </c>
      <c r="AL163" s="28">
        <f t="shared" si="45"/>
        <v>0</v>
      </c>
      <c r="AM163" s="28">
        <f t="shared" si="45"/>
        <v>0</v>
      </c>
      <c r="AN163" s="28">
        <f t="shared" si="45"/>
        <v>12</v>
      </c>
      <c r="AO163" s="28">
        <f t="shared" si="45"/>
        <v>0</v>
      </c>
      <c r="AP163" s="28">
        <f t="shared" si="45"/>
        <v>0</v>
      </c>
      <c r="AQ163" s="28">
        <f t="shared" si="45"/>
        <v>0</v>
      </c>
      <c r="AR163" s="28">
        <f t="shared" si="45"/>
        <v>0</v>
      </c>
      <c r="AS163" s="28">
        <f t="shared" si="45"/>
        <v>0</v>
      </c>
      <c r="AT163" s="28">
        <f t="shared" si="45"/>
        <v>0</v>
      </c>
      <c r="AU163" s="28">
        <f t="shared" si="45"/>
        <v>0</v>
      </c>
    </row>
    <row r="164" spans="2:47">
      <c r="B164" s="25">
        <v>2054</v>
      </c>
      <c r="C164" s="28">
        <v>12</v>
      </c>
      <c r="D164" s="28">
        <f t="shared" si="39"/>
        <v>0</v>
      </c>
      <c r="E164" s="28">
        <f t="shared" si="45"/>
        <v>0</v>
      </c>
      <c r="F164" s="28">
        <f t="shared" si="45"/>
        <v>0</v>
      </c>
      <c r="G164" s="28">
        <f t="shared" si="45"/>
        <v>0</v>
      </c>
      <c r="H164" s="28">
        <f t="shared" si="45"/>
        <v>0</v>
      </c>
      <c r="I164" s="28">
        <f t="shared" si="45"/>
        <v>0</v>
      </c>
      <c r="J164" s="28">
        <f t="shared" si="45"/>
        <v>0</v>
      </c>
      <c r="K164" s="28">
        <f t="shared" si="45"/>
        <v>0</v>
      </c>
      <c r="L164" s="28">
        <f t="shared" si="45"/>
        <v>0</v>
      </c>
      <c r="M164" s="28">
        <f t="shared" si="45"/>
        <v>0</v>
      </c>
      <c r="N164" s="28">
        <f t="shared" si="45"/>
        <v>0</v>
      </c>
      <c r="O164" s="28">
        <f t="shared" si="45"/>
        <v>0</v>
      </c>
      <c r="P164" s="28">
        <f t="shared" si="45"/>
        <v>0</v>
      </c>
      <c r="Q164" s="28">
        <f t="shared" si="45"/>
        <v>0</v>
      </c>
      <c r="R164" s="28">
        <f t="shared" si="45"/>
        <v>0</v>
      </c>
      <c r="S164" s="28">
        <f t="shared" si="45"/>
        <v>0</v>
      </c>
      <c r="T164" s="28">
        <f t="shared" si="45"/>
        <v>0</v>
      </c>
      <c r="U164" s="28">
        <f t="shared" si="45"/>
        <v>0</v>
      </c>
      <c r="V164" s="28">
        <f t="shared" si="45"/>
        <v>0</v>
      </c>
      <c r="W164" s="28">
        <f t="shared" si="45"/>
        <v>0</v>
      </c>
      <c r="X164" s="28">
        <f t="shared" si="45"/>
        <v>0</v>
      </c>
      <c r="Y164" s="28">
        <f t="shared" si="45"/>
        <v>0</v>
      </c>
      <c r="Z164" s="28">
        <f t="shared" si="45"/>
        <v>0</v>
      </c>
      <c r="AA164" s="28">
        <f t="shared" si="45"/>
        <v>0</v>
      </c>
      <c r="AB164" s="28">
        <f t="shared" si="45"/>
        <v>0</v>
      </c>
      <c r="AC164" s="28">
        <f t="shared" si="45"/>
        <v>0</v>
      </c>
      <c r="AD164" s="28">
        <f t="shared" si="45"/>
        <v>0</v>
      </c>
      <c r="AE164" s="28">
        <f t="shared" si="45"/>
        <v>0</v>
      </c>
      <c r="AF164" s="28">
        <f t="shared" si="45"/>
        <v>0</v>
      </c>
      <c r="AG164" s="28">
        <f t="shared" si="45"/>
        <v>0</v>
      </c>
      <c r="AH164" s="28">
        <f t="shared" si="45"/>
        <v>0</v>
      </c>
      <c r="AI164" s="28">
        <f t="shared" si="45"/>
        <v>0</v>
      </c>
      <c r="AJ164" s="28">
        <f t="shared" si="45"/>
        <v>0</v>
      </c>
      <c r="AK164" s="28">
        <f t="shared" si="45"/>
        <v>0</v>
      </c>
      <c r="AL164" s="28">
        <f t="shared" si="45"/>
        <v>0</v>
      </c>
      <c r="AM164" s="28">
        <f t="shared" si="45"/>
        <v>0</v>
      </c>
      <c r="AN164" s="28">
        <f t="shared" si="45"/>
        <v>0</v>
      </c>
      <c r="AO164" s="28">
        <f t="shared" si="45"/>
        <v>12</v>
      </c>
      <c r="AP164" s="28">
        <f t="shared" si="45"/>
        <v>0</v>
      </c>
      <c r="AQ164" s="28">
        <f t="shared" si="45"/>
        <v>0</v>
      </c>
      <c r="AR164" s="28">
        <f t="shared" si="45"/>
        <v>0</v>
      </c>
      <c r="AS164" s="28">
        <f t="shared" si="45"/>
        <v>0</v>
      </c>
      <c r="AT164" s="28">
        <f t="shared" si="45"/>
        <v>0</v>
      </c>
      <c r="AU164" s="28">
        <f t="shared" si="45"/>
        <v>0</v>
      </c>
    </row>
    <row r="165" spans="2:47">
      <c r="B165" s="25">
        <v>2055</v>
      </c>
      <c r="C165" s="28">
        <v>12</v>
      </c>
      <c r="D165" s="28">
        <f t="shared" si="39"/>
        <v>0</v>
      </c>
      <c r="E165" s="28">
        <f t="shared" si="45"/>
        <v>0</v>
      </c>
      <c r="F165" s="28">
        <f t="shared" si="45"/>
        <v>0</v>
      </c>
      <c r="G165" s="28">
        <f t="shared" si="45"/>
        <v>0</v>
      </c>
      <c r="H165" s="28">
        <f t="shared" si="45"/>
        <v>0</v>
      </c>
      <c r="I165" s="28">
        <f t="shared" si="45"/>
        <v>0</v>
      </c>
      <c r="J165" s="28">
        <f t="shared" si="45"/>
        <v>0</v>
      </c>
      <c r="K165" s="28">
        <f t="shared" si="45"/>
        <v>0</v>
      </c>
      <c r="L165" s="28">
        <f t="shared" si="45"/>
        <v>0</v>
      </c>
      <c r="M165" s="28">
        <f t="shared" si="45"/>
        <v>0</v>
      </c>
      <c r="N165" s="28">
        <f t="shared" si="45"/>
        <v>0</v>
      </c>
      <c r="O165" s="28">
        <f t="shared" si="45"/>
        <v>0</v>
      </c>
      <c r="P165" s="28">
        <f t="shared" si="45"/>
        <v>0</v>
      </c>
      <c r="Q165" s="28">
        <f t="shared" si="45"/>
        <v>0</v>
      </c>
      <c r="R165" s="28">
        <f t="shared" si="45"/>
        <v>0</v>
      </c>
      <c r="S165" s="28">
        <f t="shared" si="45"/>
        <v>0</v>
      </c>
      <c r="T165" s="28">
        <f t="shared" si="45"/>
        <v>0</v>
      </c>
      <c r="U165" s="28">
        <f t="shared" si="45"/>
        <v>0</v>
      </c>
      <c r="V165" s="28">
        <f t="shared" si="45"/>
        <v>0</v>
      </c>
      <c r="W165" s="28">
        <f t="shared" si="45"/>
        <v>0</v>
      </c>
      <c r="X165" s="28">
        <f t="shared" si="45"/>
        <v>0</v>
      </c>
      <c r="Y165" s="28">
        <f t="shared" si="45"/>
        <v>0</v>
      </c>
      <c r="Z165" s="28">
        <f t="shared" si="45"/>
        <v>0</v>
      </c>
      <c r="AA165" s="28">
        <f t="shared" si="45"/>
        <v>0</v>
      </c>
      <c r="AB165" s="28">
        <f t="shared" si="45"/>
        <v>0</v>
      </c>
      <c r="AC165" s="28">
        <f t="shared" si="45"/>
        <v>0</v>
      </c>
      <c r="AD165" s="28">
        <f t="shared" si="45"/>
        <v>0</v>
      </c>
      <c r="AE165" s="28">
        <f t="shared" si="45"/>
        <v>0</v>
      </c>
      <c r="AF165" s="28">
        <f t="shared" si="45"/>
        <v>0</v>
      </c>
      <c r="AG165" s="28">
        <f t="shared" si="45"/>
        <v>0</v>
      </c>
      <c r="AH165" s="28">
        <f t="shared" si="45"/>
        <v>0</v>
      </c>
      <c r="AI165" s="28">
        <f t="shared" si="45"/>
        <v>0</v>
      </c>
      <c r="AJ165" s="28">
        <f t="shared" si="45"/>
        <v>0</v>
      </c>
      <c r="AK165" s="28">
        <f t="shared" si="45"/>
        <v>0</v>
      </c>
      <c r="AL165" s="28">
        <f t="shared" si="45"/>
        <v>0</v>
      </c>
      <c r="AM165" s="28">
        <f t="shared" si="45"/>
        <v>0</v>
      </c>
      <c r="AN165" s="28">
        <f t="shared" si="45"/>
        <v>0</v>
      </c>
      <c r="AO165" s="28">
        <f t="shared" si="45"/>
        <v>0</v>
      </c>
      <c r="AP165" s="28">
        <f t="shared" si="45"/>
        <v>12</v>
      </c>
      <c r="AQ165" s="28">
        <f t="shared" si="45"/>
        <v>0</v>
      </c>
      <c r="AR165" s="28">
        <f t="shared" si="45"/>
        <v>0</v>
      </c>
      <c r="AS165" s="28">
        <f t="shared" si="45"/>
        <v>0</v>
      </c>
      <c r="AT165" s="28">
        <f t="shared" si="45"/>
        <v>0</v>
      </c>
      <c r="AU165" s="28">
        <f t="shared" si="45"/>
        <v>0</v>
      </c>
    </row>
    <row r="166" spans="2:47">
      <c r="B166" s="25">
        <v>2056</v>
      </c>
      <c r="C166" s="28">
        <v>12</v>
      </c>
      <c r="D166" s="28">
        <f t="shared" si="39"/>
        <v>0</v>
      </c>
      <c r="E166" s="28">
        <f t="shared" si="45"/>
        <v>0</v>
      </c>
      <c r="F166" s="28">
        <f t="shared" si="45"/>
        <v>0</v>
      </c>
      <c r="G166" s="28">
        <f t="shared" si="45"/>
        <v>0</v>
      </c>
      <c r="H166" s="28">
        <f t="shared" si="45"/>
        <v>0</v>
      </c>
      <c r="I166" s="28">
        <f t="shared" si="45"/>
        <v>0</v>
      </c>
      <c r="J166" s="28">
        <f t="shared" si="45"/>
        <v>0</v>
      </c>
      <c r="K166" s="28">
        <f t="shared" si="45"/>
        <v>0</v>
      </c>
      <c r="L166" s="28">
        <f t="shared" si="45"/>
        <v>0</v>
      </c>
      <c r="M166" s="28">
        <f t="shared" si="45"/>
        <v>0</v>
      </c>
      <c r="N166" s="28">
        <f t="shared" si="45"/>
        <v>0</v>
      </c>
      <c r="O166" s="28">
        <f t="shared" si="45"/>
        <v>0</v>
      </c>
      <c r="P166" s="28">
        <f t="shared" si="45"/>
        <v>0</v>
      </c>
      <c r="Q166" s="28">
        <f t="shared" si="45"/>
        <v>0</v>
      </c>
      <c r="R166" s="28">
        <f t="shared" si="45"/>
        <v>0</v>
      </c>
      <c r="S166" s="28">
        <f t="shared" si="45"/>
        <v>0</v>
      </c>
      <c r="T166" s="28">
        <f t="shared" si="45"/>
        <v>0</v>
      </c>
      <c r="U166" s="28">
        <f t="shared" si="45"/>
        <v>0</v>
      </c>
      <c r="V166" s="28">
        <f t="shared" si="45"/>
        <v>0</v>
      </c>
      <c r="W166" s="28">
        <f t="shared" si="45"/>
        <v>0</v>
      </c>
      <c r="X166" s="28">
        <f t="shared" si="45"/>
        <v>0</v>
      </c>
      <c r="Y166" s="28">
        <f t="shared" si="45"/>
        <v>0</v>
      </c>
      <c r="Z166" s="28">
        <f t="shared" si="45"/>
        <v>0</v>
      </c>
      <c r="AA166" s="28">
        <f t="shared" si="45"/>
        <v>0</v>
      </c>
      <c r="AB166" s="28">
        <f t="shared" si="45"/>
        <v>0</v>
      </c>
      <c r="AC166" s="28">
        <f t="shared" si="45"/>
        <v>0</v>
      </c>
      <c r="AD166" s="28">
        <f t="shared" si="45"/>
        <v>0</v>
      </c>
      <c r="AE166" s="28">
        <f t="shared" si="45"/>
        <v>0</v>
      </c>
      <c r="AF166" s="28">
        <f t="shared" si="45"/>
        <v>0</v>
      </c>
      <c r="AG166" s="28">
        <f t="shared" si="45"/>
        <v>0</v>
      </c>
      <c r="AH166" s="28">
        <f t="shared" si="45"/>
        <v>0</v>
      </c>
      <c r="AI166" s="28">
        <f t="shared" si="45"/>
        <v>0</v>
      </c>
      <c r="AJ166" s="28">
        <f t="shared" si="45"/>
        <v>0</v>
      </c>
      <c r="AK166" s="28">
        <f t="shared" si="45"/>
        <v>0</v>
      </c>
      <c r="AL166" s="28">
        <f t="shared" si="45"/>
        <v>0</v>
      </c>
      <c r="AM166" s="28">
        <f t="shared" si="45"/>
        <v>0</v>
      </c>
      <c r="AN166" s="28">
        <f t="shared" si="45"/>
        <v>0</v>
      </c>
      <c r="AO166" s="28">
        <f t="shared" si="45"/>
        <v>0</v>
      </c>
      <c r="AP166" s="28">
        <f t="shared" si="45"/>
        <v>0</v>
      </c>
      <c r="AQ166" s="28">
        <f t="shared" si="45"/>
        <v>12</v>
      </c>
      <c r="AR166" s="28">
        <f t="shared" si="45"/>
        <v>0</v>
      </c>
      <c r="AS166" s="28">
        <f t="shared" si="45"/>
        <v>0</v>
      </c>
      <c r="AT166" s="28">
        <f t="shared" si="45"/>
        <v>0</v>
      </c>
      <c r="AU166" s="28">
        <f t="shared" si="45"/>
        <v>0</v>
      </c>
    </row>
    <row r="167" spans="2:47">
      <c r="B167" s="25">
        <v>2057</v>
      </c>
      <c r="C167" s="28">
        <v>9</v>
      </c>
      <c r="D167" s="28">
        <f t="shared" si="39"/>
        <v>0</v>
      </c>
      <c r="E167" s="28">
        <f t="shared" si="45"/>
        <v>0</v>
      </c>
      <c r="F167" s="28">
        <f t="shared" si="45"/>
        <v>0</v>
      </c>
      <c r="G167" s="28">
        <f t="shared" si="45"/>
        <v>0</v>
      </c>
      <c r="H167" s="28">
        <f t="shared" si="45"/>
        <v>0</v>
      </c>
      <c r="I167" s="28">
        <f t="shared" si="45"/>
        <v>0</v>
      </c>
      <c r="J167" s="28">
        <f t="shared" si="45"/>
        <v>0</v>
      </c>
      <c r="K167" s="28">
        <f t="shared" si="45"/>
        <v>0</v>
      </c>
      <c r="L167" s="28">
        <f t="shared" si="45"/>
        <v>0</v>
      </c>
      <c r="M167" s="28">
        <f t="shared" si="45"/>
        <v>0</v>
      </c>
      <c r="N167" s="28">
        <f t="shared" si="45"/>
        <v>0</v>
      </c>
      <c r="O167" s="28">
        <f t="shared" si="45"/>
        <v>0</v>
      </c>
      <c r="P167" s="28">
        <f t="shared" si="45"/>
        <v>0</v>
      </c>
      <c r="Q167" s="28">
        <f t="shared" si="45"/>
        <v>0</v>
      </c>
      <c r="R167" s="28">
        <f t="shared" si="45"/>
        <v>0</v>
      </c>
      <c r="S167" s="28">
        <f t="shared" si="45"/>
        <v>0</v>
      </c>
      <c r="T167" s="28">
        <f t="shared" si="45"/>
        <v>0</v>
      </c>
      <c r="U167" s="28">
        <f t="shared" si="45"/>
        <v>0</v>
      </c>
      <c r="V167" s="28">
        <f t="shared" si="45"/>
        <v>0</v>
      </c>
      <c r="W167" s="28">
        <f t="shared" si="45"/>
        <v>0</v>
      </c>
      <c r="X167" s="28">
        <f t="shared" si="45"/>
        <v>0</v>
      </c>
      <c r="Y167" s="28">
        <f t="shared" si="45"/>
        <v>0</v>
      </c>
      <c r="Z167" s="28">
        <f t="shared" si="45"/>
        <v>0</v>
      </c>
      <c r="AA167" s="28">
        <f t="shared" si="45"/>
        <v>0</v>
      </c>
      <c r="AB167" s="28">
        <f t="shared" si="45"/>
        <v>0</v>
      </c>
      <c r="AC167" s="28">
        <f t="shared" si="45"/>
        <v>0</v>
      </c>
      <c r="AD167" s="28">
        <f t="shared" si="45"/>
        <v>0</v>
      </c>
      <c r="AE167" s="28">
        <f t="shared" si="45"/>
        <v>0</v>
      </c>
      <c r="AF167" s="28">
        <f t="shared" si="45"/>
        <v>0</v>
      </c>
      <c r="AG167" s="28">
        <f t="shared" si="45"/>
        <v>0</v>
      </c>
      <c r="AH167" s="28">
        <f t="shared" si="45"/>
        <v>0</v>
      </c>
      <c r="AI167" s="28">
        <f t="shared" si="45"/>
        <v>0</v>
      </c>
      <c r="AJ167" s="28">
        <f t="shared" si="45"/>
        <v>0</v>
      </c>
      <c r="AK167" s="28">
        <f t="shared" si="45"/>
        <v>0</v>
      </c>
      <c r="AL167" s="28">
        <f t="shared" si="45"/>
        <v>0</v>
      </c>
      <c r="AM167" s="28">
        <f t="shared" si="45"/>
        <v>0</v>
      </c>
      <c r="AN167" s="28">
        <f t="shared" si="45"/>
        <v>0</v>
      </c>
      <c r="AO167" s="28">
        <f t="shared" si="45"/>
        <v>0</v>
      </c>
      <c r="AP167" s="28">
        <f t="shared" si="45"/>
        <v>0</v>
      </c>
      <c r="AQ167" s="28">
        <f t="shared" si="45"/>
        <v>0</v>
      </c>
      <c r="AR167" s="28">
        <f t="shared" si="45"/>
        <v>9</v>
      </c>
      <c r="AS167" s="28">
        <f t="shared" si="45"/>
        <v>0</v>
      </c>
      <c r="AT167" s="28">
        <f t="shared" si="45"/>
        <v>0</v>
      </c>
      <c r="AU167" s="28">
        <f t="shared" si="45"/>
        <v>0</v>
      </c>
    </row>
    <row r="168" spans="2:47">
      <c r="B168" s="25">
        <v>2058</v>
      </c>
      <c r="C168" s="28">
        <v>9</v>
      </c>
      <c r="D168" s="28">
        <f t="shared" si="39"/>
        <v>0</v>
      </c>
      <c r="E168" s="28">
        <f t="shared" si="45"/>
        <v>0</v>
      </c>
      <c r="F168" s="28">
        <f t="shared" si="45"/>
        <v>0</v>
      </c>
      <c r="G168" s="28">
        <f t="shared" si="45"/>
        <v>0</v>
      </c>
      <c r="H168" s="28">
        <f t="shared" si="45"/>
        <v>0</v>
      </c>
      <c r="I168" s="28">
        <f t="shared" si="45"/>
        <v>0</v>
      </c>
      <c r="J168" s="28">
        <f t="shared" si="45"/>
        <v>0</v>
      </c>
      <c r="K168" s="28">
        <f t="shared" si="45"/>
        <v>0</v>
      </c>
      <c r="L168" s="28">
        <f t="shared" si="45"/>
        <v>0</v>
      </c>
      <c r="M168" s="28">
        <f t="shared" si="45"/>
        <v>0</v>
      </c>
      <c r="N168" s="28">
        <f t="shared" si="45"/>
        <v>0</v>
      </c>
      <c r="O168" s="28">
        <f t="shared" si="45"/>
        <v>0</v>
      </c>
      <c r="P168" s="28">
        <f t="shared" si="45"/>
        <v>0</v>
      </c>
      <c r="Q168" s="28">
        <f t="shared" si="45"/>
        <v>0</v>
      </c>
      <c r="R168" s="28">
        <f t="shared" si="45"/>
        <v>0</v>
      </c>
      <c r="S168" s="28">
        <f t="shared" si="45"/>
        <v>0</v>
      </c>
      <c r="T168" s="28">
        <f t="shared" si="45"/>
        <v>0</v>
      </c>
      <c r="U168" s="28">
        <f t="shared" si="45"/>
        <v>0</v>
      </c>
      <c r="V168" s="28">
        <f t="shared" si="45"/>
        <v>0</v>
      </c>
      <c r="W168" s="28">
        <f t="shared" si="45"/>
        <v>0</v>
      </c>
      <c r="X168" s="28">
        <f t="shared" si="45"/>
        <v>0</v>
      </c>
      <c r="Y168" s="28">
        <f t="shared" si="45"/>
        <v>0</v>
      </c>
      <c r="Z168" s="28">
        <f t="shared" si="45"/>
        <v>0</v>
      </c>
      <c r="AA168" s="28">
        <f t="shared" si="45"/>
        <v>0</v>
      </c>
      <c r="AB168" s="28">
        <f t="shared" si="45"/>
        <v>0</v>
      </c>
      <c r="AC168" s="28">
        <f t="shared" si="45"/>
        <v>0</v>
      </c>
      <c r="AD168" s="28">
        <f t="shared" si="45"/>
        <v>0</v>
      </c>
      <c r="AE168" s="28">
        <f t="shared" si="45"/>
        <v>0</v>
      </c>
      <c r="AF168" s="28">
        <f t="shared" si="45"/>
        <v>0</v>
      </c>
      <c r="AG168" s="28">
        <f t="shared" si="45"/>
        <v>0</v>
      </c>
      <c r="AH168" s="28">
        <f t="shared" si="45"/>
        <v>0</v>
      </c>
      <c r="AI168" s="28">
        <f t="shared" si="45"/>
        <v>0</v>
      </c>
      <c r="AJ168" s="28">
        <f t="shared" si="45"/>
        <v>0</v>
      </c>
      <c r="AK168" s="28">
        <f t="shared" si="45"/>
        <v>0</v>
      </c>
      <c r="AL168" s="28">
        <f t="shared" si="45"/>
        <v>0</v>
      </c>
      <c r="AM168" s="28">
        <f t="shared" si="45"/>
        <v>0</v>
      </c>
      <c r="AN168" s="28">
        <f t="shared" si="45"/>
        <v>0</v>
      </c>
      <c r="AO168" s="28">
        <f t="shared" si="45"/>
        <v>0</v>
      </c>
      <c r="AP168" s="28">
        <f t="shared" ref="E168:AU170" si="46">+IF(AP$126&lt;$B168,0,IF(MOD(AP$126-$B168,$D$113)=0,1,0))*$C168</f>
        <v>0</v>
      </c>
      <c r="AQ168" s="28">
        <f t="shared" si="46"/>
        <v>0</v>
      </c>
      <c r="AR168" s="28">
        <f t="shared" si="46"/>
        <v>0</v>
      </c>
      <c r="AS168" s="28">
        <f t="shared" si="46"/>
        <v>9</v>
      </c>
      <c r="AT168" s="28">
        <f t="shared" si="46"/>
        <v>0</v>
      </c>
      <c r="AU168" s="28">
        <f t="shared" si="46"/>
        <v>0</v>
      </c>
    </row>
    <row r="169" spans="2:47">
      <c r="B169" s="25">
        <v>2059</v>
      </c>
      <c r="C169" s="28">
        <v>11</v>
      </c>
      <c r="D169" s="28">
        <f t="shared" si="39"/>
        <v>0</v>
      </c>
      <c r="E169" s="28">
        <f t="shared" si="46"/>
        <v>0</v>
      </c>
      <c r="F169" s="28">
        <f t="shared" si="46"/>
        <v>0</v>
      </c>
      <c r="G169" s="28">
        <f t="shared" si="46"/>
        <v>0</v>
      </c>
      <c r="H169" s="28">
        <f t="shared" si="46"/>
        <v>0</v>
      </c>
      <c r="I169" s="28">
        <f t="shared" si="46"/>
        <v>0</v>
      </c>
      <c r="J169" s="28">
        <f t="shared" si="46"/>
        <v>0</v>
      </c>
      <c r="K169" s="28">
        <f t="shared" si="46"/>
        <v>0</v>
      </c>
      <c r="L169" s="28">
        <f t="shared" si="46"/>
        <v>0</v>
      </c>
      <c r="M169" s="28">
        <f t="shared" si="46"/>
        <v>0</v>
      </c>
      <c r="N169" s="28">
        <f t="shared" si="46"/>
        <v>0</v>
      </c>
      <c r="O169" s="28">
        <f t="shared" si="46"/>
        <v>0</v>
      </c>
      <c r="P169" s="28">
        <f t="shared" si="46"/>
        <v>0</v>
      </c>
      <c r="Q169" s="28">
        <f t="shared" si="46"/>
        <v>0</v>
      </c>
      <c r="R169" s="28">
        <f t="shared" si="46"/>
        <v>0</v>
      </c>
      <c r="S169" s="28">
        <f t="shared" si="46"/>
        <v>0</v>
      </c>
      <c r="T169" s="28">
        <f t="shared" si="46"/>
        <v>0</v>
      </c>
      <c r="U169" s="28">
        <f t="shared" si="46"/>
        <v>0</v>
      </c>
      <c r="V169" s="28">
        <f t="shared" si="46"/>
        <v>0</v>
      </c>
      <c r="W169" s="28">
        <f t="shared" si="46"/>
        <v>0</v>
      </c>
      <c r="X169" s="28">
        <f t="shared" si="46"/>
        <v>0</v>
      </c>
      <c r="Y169" s="28">
        <f t="shared" si="46"/>
        <v>0</v>
      </c>
      <c r="Z169" s="28">
        <f t="shared" si="46"/>
        <v>0</v>
      </c>
      <c r="AA169" s="28">
        <f t="shared" si="46"/>
        <v>0</v>
      </c>
      <c r="AB169" s="28">
        <f t="shared" si="46"/>
        <v>0</v>
      </c>
      <c r="AC169" s="28">
        <f t="shared" si="46"/>
        <v>0</v>
      </c>
      <c r="AD169" s="28">
        <f t="shared" si="46"/>
        <v>0</v>
      </c>
      <c r="AE169" s="28">
        <f t="shared" si="46"/>
        <v>0</v>
      </c>
      <c r="AF169" s="28">
        <f t="shared" si="46"/>
        <v>0</v>
      </c>
      <c r="AG169" s="28">
        <f t="shared" si="46"/>
        <v>0</v>
      </c>
      <c r="AH169" s="28">
        <f t="shared" si="46"/>
        <v>0</v>
      </c>
      <c r="AI169" s="28">
        <f t="shared" si="46"/>
        <v>0</v>
      </c>
      <c r="AJ169" s="28">
        <f t="shared" si="46"/>
        <v>0</v>
      </c>
      <c r="AK169" s="28">
        <f t="shared" si="46"/>
        <v>0</v>
      </c>
      <c r="AL169" s="28">
        <f t="shared" si="46"/>
        <v>0</v>
      </c>
      <c r="AM169" s="28">
        <f t="shared" si="46"/>
        <v>0</v>
      </c>
      <c r="AN169" s="28">
        <f t="shared" si="46"/>
        <v>0</v>
      </c>
      <c r="AO169" s="28">
        <f t="shared" si="46"/>
        <v>0</v>
      </c>
      <c r="AP169" s="28">
        <f t="shared" si="46"/>
        <v>0</v>
      </c>
      <c r="AQ169" s="28">
        <f t="shared" si="46"/>
        <v>0</v>
      </c>
      <c r="AR169" s="28">
        <f t="shared" si="46"/>
        <v>0</v>
      </c>
      <c r="AS169" s="28">
        <f t="shared" si="46"/>
        <v>0</v>
      </c>
      <c r="AT169" s="28">
        <f t="shared" si="46"/>
        <v>11</v>
      </c>
      <c r="AU169" s="28">
        <f t="shared" si="46"/>
        <v>0</v>
      </c>
    </row>
    <row r="170" spans="2:47">
      <c r="B170" s="25">
        <v>2060</v>
      </c>
      <c r="C170" s="28">
        <v>9</v>
      </c>
      <c r="D170" s="28">
        <f t="shared" si="39"/>
        <v>0</v>
      </c>
      <c r="E170" s="28">
        <f t="shared" si="46"/>
        <v>0</v>
      </c>
      <c r="F170" s="28">
        <f t="shared" si="46"/>
        <v>0</v>
      </c>
      <c r="G170" s="28">
        <f t="shared" si="46"/>
        <v>0</v>
      </c>
      <c r="H170" s="28">
        <f t="shared" si="46"/>
        <v>0</v>
      </c>
      <c r="I170" s="28">
        <f t="shared" si="46"/>
        <v>0</v>
      </c>
      <c r="J170" s="28">
        <f t="shared" si="46"/>
        <v>0</v>
      </c>
      <c r="K170" s="28">
        <f t="shared" si="46"/>
        <v>0</v>
      </c>
      <c r="L170" s="28">
        <f t="shared" si="46"/>
        <v>0</v>
      </c>
      <c r="M170" s="28">
        <f t="shared" si="46"/>
        <v>0</v>
      </c>
      <c r="N170" s="28">
        <f t="shared" si="46"/>
        <v>0</v>
      </c>
      <c r="O170" s="28">
        <f t="shared" si="46"/>
        <v>0</v>
      </c>
      <c r="P170" s="28">
        <f t="shared" si="46"/>
        <v>0</v>
      </c>
      <c r="Q170" s="28">
        <f t="shared" si="46"/>
        <v>0</v>
      </c>
      <c r="R170" s="28">
        <f t="shared" si="46"/>
        <v>0</v>
      </c>
      <c r="S170" s="28">
        <f t="shared" si="46"/>
        <v>0</v>
      </c>
      <c r="T170" s="28">
        <f t="shared" si="46"/>
        <v>0</v>
      </c>
      <c r="U170" s="28">
        <f t="shared" si="46"/>
        <v>0</v>
      </c>
      <c r="V170" s="28">
        <f t="shared" si="46"/>
        <v>0</v>
      </c>
      <c r="W170" s="28">
        <f t="shared" si="46"/>
        <v>0</v>
      </c>
      <c r="X170" s="28">
        <f t="shared" si="46"/>
        <v>0</v>
      </c>
      <c r="Y170" s="28">
        <f t="shared" si="46"/>
        <v>0</v>
      </c>
      <c r="Z170" s="28">
        <f t="shared" si="46"/>
        <v>0</v>
      </c>
      <c r="AA170" s="28">
        <f t="shared" si="46"/>
        <v>0</v>
      </c>
      <c r="AB170" s="28">
        <f t="shared" si="46"/>
        <v>0</v>
      </c>
      <c r="AC170" s="28">
        <f t="shared" si="46"/>
        <v>0</v>
      </c>
      <c r="AD170" s="28">
        <f t="shared" si="46"/>
        <v>0</v>
      </c>
      <c r="AE170" s="28">
        <f t="shared" si="46"/>
        <v>0</v>
      </c>
      <c r="AF170" s="28">
        <f t="shared" si="46"/>
        <v>0</v>
      </c>
      <c r="AG170" s="28">
        <f t="shared" si="46"/>
        <v>0</v>
      </c>
      <c r="AH170" s="28">
        <f t="shared" si="46"/>
        <v>0</v>
      </c>
      <c r="AI170" s="28">
        <f t="shared" si="46"/>
        <v>0</v>
      </c>
      <c r="AJ170" s="28">
        <f t="shared" si="46"/>
        <v>0</v>
      </c>
      <c r="AK170" s="28">
        <f t="shared" si="46"/>
        <v>0</v>
      </c>
      <c r="AL170" s="28">
        <f t="shared" si="46"/>
        <v>0</v>
      </c>
      <c r="AM170" s="28">
        <f t="shared" si="46"/>
        <v>0</v>
      </c>
      <c r="AN170" s="28">
        <f t="shared" si="46"/>
        <v>0</v>
      </c>
      <c r="AO170" s="28">
        <f t="shared" si="46"/>
        <v>0</v>
      </c>
      <c r="AP170" s="28">
        <f t="shared" si="46"/>
        <v>0</v>
      </c>
      <c r="AQ170" s="28">
        <f t="shared" si="46"/>
        <v>0</v>
      </c>
      <c r="AR170" s="28">
        <f t="shared" si="46"/>
        <v>0</v>
      </c>
      <c r="AS170" s="28">
        <f t="shared" si="46"/>
        <v>0</v>
      </c>
      <c r="AT170" s="28">
        <f t="shared" si="46"/>
        <v>0</v>
      </c>
      <c r="AU170" s="28">
        <f t="shared" si="46"/>
        <v>9</v>
      </c>
    </row>
    <row r="171" spans="2:47">
      <c r="D171" s="30">
        <f>SUM(D127:D170)</f>
        <v>0</v>
      </c>
      <c r="E171" s="30">
        <f t="shared" ref="E171:AU171" si="47">SUM(E127:E170)</f>
        <v>0</v>
      </c>
      <c r="F171" s="30">
        <f t="shared" si="47"/>
        <v>0</v>
      </c>
      <c r="G171" s="30">
        <f t="shared" si="47"/>
        <v>0</v>
      </c>
      <c r="H171" s="30">
        <f t="shared" si="47"/>
        <v>0</v>
      </c>
      <c r="I171" s="30">
        <f t="shared" si="47"/>
        <v>0</v>
      </c>
      <c r="J171" s="30">
        <f t="shared" si="47"/>
        <v>0</v>
      </c>
      <c r="K171" s="30">
        <f t="shared" si="47"/>
        <v>0</v>
      </c>
      <c r="L171" s="30">
        <f t="shared" si="47"/>
        <v>3</v>
      </c>
      <c r="M171" s="30">
        <f t="shared" si="47"/>
        <v>5</v>
      </c>
      <c r="N171" s="30">
        <f t="shared" si="47"/>
        <v>14</v>
      </c>
      <c r="O171" s="30">
        <f t="shared" si="47"/>
        <v>27</v>
      </c>
      <c r="P171" s="30">
        <f t="shared" si="47"/>
        <v>62</v>
      </c>
      <c r="Q171" s="30">
        <f t="shared" si="47"/>
        <v>111</v>
      </c>
      <c r="R171" s="30">
        <f t="shared" si="47"/>
        <v>0</v>
      </c>
      <c r="S171" s="30">
        <f t="shared" si="47"/>
        <v>8</v>
      </c>
      <c r="T171" s="30">
        <f t="shared" si="47"/>
        <v>8</v>
      </c>
      <c r="U171" s="30">
        <f t="shared" si="47"/>
        <v>11</v>
      </c>
      <c r="V171" s="30">
        <f t="shared" si="47"/>
        <v>11</v>
      </c>
      <c r="W171" s="30">
        <f t="shared" si="47"/>
        <v>12</v>
      </c>
      <c r="X171" s="30">
        <f t="shared" si="47"/>
        <v>24</v>
      </c>
      <c r="Y171" s="30">
        <f t="shared" si="47"/>
        <v>37</v>
      </c>
      <c r="Z171" s="30">
        <f t="shared" si="47"/>
        <v>71</v>
      </c>
      <c r="AA171" s="30">
        <f t="shared" si="47"/>
        <v>123</v>
      </c>
      <c r="AB171" s="30">
        <f t="shared" si="47"/>
        <v>8</v>
      </c>
      <c r="AC171" s="30">
        <f t="shared" si="47"/>
        <v>18</v>
      </c>
      <c r="AD171" s="30">
        <f t="shared" si="47"/>
        <v>22</v>
      </c>
      <c r="AE171" s="30">
        <f t="shared" si="47"/>
        <v>19</v>
      </c>
      <c r="AF171" s="30">
        <f t="shared" si="47"/>
        <v>25</v>
      </c>
      <c r="AG171" s="30">
        <f t="shared" si="47"/>
        <v>22</v>
      </c>
      <c r="AH171" s="30">
        <f t="shared" si="47"/>
        <v>36</v>
      </c>
      <c r="AI171" s="30">
        <f t="shared" si="47"/>
        <v>49</v>
      </c>
      <c r="AJ171" s="30">
        <f t="shared" si="47"/>
        <v>80</v>
      </c>
      <c r="AK171" s="30">
        <f t="shared" si="47"/>
        <v>136</v>
      </c>
      <c r="AL171" s="30">
        <f t="shared" si="47"/>
        <v>18</v>
      </c>
      <c r="AM171" s="30">
        <f t="shared" si="47"/>
        <v>29</v>
      </c>
      <c r="AN171" s="30">
        <f t="shared" si="47"/>
        <v>34</v>
      </c>
      <c r="AO171" s="30">
        <f t="shared" si="47"/>
        <v>31</v>
      </c>
      <c r="AP171" s="30">
        <f t="shared" si="47"/>
        <v>37</v>
      </c>
      <c r="AQ171" s="30">
        <f t="shared" si="47"/>
        <v>34</v>
      </c>
      <c r="AR171" s="30">
        <f t="shared" si="47"/>
        <v>45</v>
      </c>
      <c r="AS171" s="30">
        <f t="shared" si="47"/>
        <v>58</v>
      </c>
      <c r="AT171" s="30">
        <f t="shared" si="47"/>
        <v>91</v>
      </c>
      <c r="AU171" s="30">
        <f t="shared" si="47"/>
        <v>145</v>
      </c>
    </row>
  </sheetData>
  <mergeCells count="1">
    <mergeCell ref="B124:F124"/>
  </mergeCells>
  <hyperlinks>
    <hyperlink ref="B124:F124" location="Ind_Elec_Mot!A1" display="Ir a Hoja Resumen" xr:uid="{639585E1-6290-4553-A117-1F04110074C5}"/>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FDCB-AC95-4BAF-9E67-ECDC7A8541D1}">
  <sheetPr>
    <tabColor theme="9" tint="0.79998168889431442"/>
  </sheetPr>
  <dimension ref="B1:AU357"/>
  <sheetViews>
    <sheetView topLeftCell="A99" workbookViewId="0">
      <selection activeCell="E109" sqref="E109"/>
    </sheetView>
  </sheetViews>
  <sheetFormatPr defaultColWidth="11.42578125" defaultRowHeight="15"/>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678</v>
      </c>
      <c r="C2" s="28" t="s">
        <v>498</v>
      </c>
      <c r="D2" s="28">
        <v>10482.9</v>
      </c>
      <c r="E2" s="28">
        <v>9114.1</v>
      </c>
      <c r="F2" s="28">
        <v>9749.5</v>
      </c>
      <c r="G2" s="28">
        <v>8847.2999999999993</v>
      </c>
      <c r="H2" s="28">
        <v>8233</v>
      </c>
      <c r="I2" s="28">
        <v>8581.7000000000007</v>
      </c>
      <c r="J2" s="28">
        <v>8573.9</v>
      </c>
      <c r="K2" s="28">
        <v>8661.5</v>
      </c>
      <c r="L2" s="28">
        <v>8745.4</v>
      </c>
      <c r="M2" s="28">
        <v>8822.2999999999993</v>
      </c>
      <c r="N2" s="28">
        <v>8877</v>
      </c>
      <c r="O2" s="28">
        <v>8952.7999999999993</v>
      </c>
      <c r="P2" s="28">
        <v>9000.2000000000007</v>
      </c>
      <c r="Q2" s="28">
        <v>9035.2000000000007</v>
      </c>
      <c r="R2" s="28">
        <v>9139.4</v>
      </c>
      <c r="S2" s="28">
        <v>9208.2999999999993</v>
      </c>
      <c r="T2" s="28">
        <v>9309</v>
      </c>
      <c r="U2" s="28">
        <v>9374.6</v>
      </c>
      <c r="V2" s="28">
        <v>9450.1</v>
      </c>
      <c r="W2" s="28">
        <v>9528.7999999999993</v>
      </c>
      <c r="X2" s="28">
        <v>9575.7000000000007</v>
      </c>
      <c r="Y2" s="28">
        <v>9654.1</v>
      </c>
      <c r="Z2" s="28">
        <v>9721.7000000000007</v>
      </c>
      <c r="AA2" s="28">
        <v>9756.7000000000007</v>
      </c>
      <c r="AB2" s="28">
        <v>9788.5</v>
      </c>
      <c r="AC2" s="28">
        <v>9818.4</v>
      </c>
      <c r="AD2" s="28">
        <v>9857.2000000000007</v>
      </c>
      <c r="AE2" s="28">
        <v>9894.7000000000007</v>
      </c>
      <c r="AF2" s="28">
        <v>9904.7999999999993</v>
      </c>
      <c r="AG2" s="28">
        <v>9953.4</v>
      </c>
      <c r="AH2" s="28">
        <v>9993.5</v>
      </c>
      <c r="AI2" s="28">
        <v>10034.200000000001</v>
      </c>
      <c r="AJ2" s="28">
        <v>10018.200000000001</v>
      </c>
      <c r="AK2" s="28">
        <v>10026.299999999999</v>
      </c>
      <c r="AL2" s="28">
        <v>10038.299999999999</v>
      </c>
      <c r="AM2" s="28">
        <v>10048.700000000001</v>
      </c>
      <c r="AN2" s="28">
        <v>10067.700000000001</v>
      </c>
      <c r="AO2" s="28">
        <v>10038.200000000001</v>
      </c>
      <c r="AP2" s="28">
        <v>10054.4</v>
      </c>
      <c r="AQ2" s="28">
        <v>10069.4</v>
      </c>
      <c r="AR2" s="28">
        <v>10076.4</v>
      </c>
      <c r="AS2" s="28">
        <v>10091.200000000001</v>
      </c>
      <c r="AT2" s="28">
        <v>10070.200000000001</v>
      </c>
      <c r="AU2" s="28">
        <v>10067.1</v>
      </c>
    </row>
    <row r="3" spans="2:47">
      <c r="B3" s="27" t="s">
        <v>430</v>
      </c>
      <c r="C3" s="28" t="s">
        <v>498</v>
      </c>
      <c r="D3" s="28">
        <v>3599.1</v>
      </c>
      <c r="E3" s="28">
        <v>3882.9</v>
      </c>
      <c r="F3" s="28">
        <v>3419.9</v>
      </c>
      <c r="G3" s="28">
        <v>3633.9</v>
      </c>
      <c r="H3" s="28">
        <v>3608</v>
      </c>
      <c r="I3" s="28">
        <v>3644.5</v>
      </c>
      <c r="J3" s="28">
        <v>3637.3</v>
      </c>
      <c r="K3" s="28">
        <v>3599.8</v>
      </c>
      <c r="L3" s="28">
        <v>3563</v>
      </c>
      <c r="M3" s="28">
        <v>3526</v>
      </c>
      <c r="N3" s="28">
        <v>3487.8</v>
      </c>
      <c r="O3" s="28">
        <v>3451.3</v>
      </c>
      <c r="P3" s="28">
        <v>3413.5</v>
      </c>
      <c r="Q3" s="28">
        <v>3376</v>
      </c>
      <c r="R3" s="28">
        <v>3363.1</v>
      </c>
      <c r="S3" s="28">
        <v>3349.2</v>
      </c>
      <c r="T3" s="28">
        <v>3336.3</v>
      </c>
      <c r="U3" s="28">
        <v>3322.1</v>
      </c>
      <c r="V3" s="28">
        <v>3307</v>
      </c>
      <c r="W3" s="28">
        <v>3293.5</v>
      </c>
      <c r="X3" s="28">
        <v>3277.8</v>
      </c>
      <c r="Y3" s="28">
        <v>3262.8</v>
      </c>
      <c r="Z3" s="28">
        <v>3248.2</v>
      </c>
      <c r="AA3" s="28">
        <v>3233.1</v>
      </c>
      <c r="AB3" s="28">
        <v>3214.7</v>
      </c>
      <c r="AC3" s="28">
        <v>3198.7</v>
      </c>
      <c r="AD3" s="28">
        <v>3181.7</v>
      </c>
      <c r="AE3" s="28">
        <v>3164.7</v>
      </c>
      <c r="AF3" s="28">
        <v>3155.8</v>
      </c>
      <c r="AG3" s="28">
        <v>3147.1</v>
      </c>
      <c r="AH3" s="28">
        <v>3137.4</v>
      </c>
      <c r="AI3" s="28">
        <v>3128.4</v>
      </c>
      <c r="AJ3" s="28">
        <v>3117.5</v>
      </c>
      <c r="AK3" s="28">
        <v>3106.3</v>
      </c>
      <c r="AL3" s="28">
        <v>3095.2</v>
      </c>
      <c r="AM3" s="28">
        <v>3083</v>
      </c>
      <c r="AN3" s="28">
        <v>3072.8</v>
      </c>
      <c r="AO3" s="28">
        <v>3060.4</v>
      </c>
      <c r="AP3" s="28">
        <v>3049.6</v>
      </c>
      <c r="AQ3" s="28">
        <v>3033</v>
      </c>
      <c r="AR3" s="28">
        <v>3027.7</v>
      </c>
      <c r="AS3" s="28">
        <v>3017.9</v>
      </c>
      <c r="AT3" s="28">
        <v>3006.1</v>
      </c>
      <c r="AU3" s="28">
        <v>2993.6</v>
      </c>
    </row>
    <row r="4" spans="2:47">
      <c r="B4" s="27" t="s">
        <v>679</v>
      </c>
      <c r="C4" s="28" t="s">
        <v>498</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A4" s="28">
        <v>0</v>
      </c>
      <c r="AB4" s="28">
        <v>0</v>
      </c>
      <c r="AC4" s="28">
        <v>0</v>
      </c>
      <c r="AD4" s="28">
        <v>0</v>
      </c>
      <c r="AE4" s="28">
        <v>0</v>
      </c>
      <c r="AF4" s="28">
        <v>0</v>
      </c>
      <c r="AG4" s="28">
        <v>0</v>
      </c>
      <c r="AH4" s="28">
        <v>0</v>
      </c>
      <c r="AI4" s="28">
        <v>0</v>
      </c>
      <c r="AJ4" s="28">
        <v>0</v>
      </c>
      <c r="AK4" s="28">
        <v>0</v>
      </c>
      <c r="AL4" s="28">
        <v>0</v>
      </c>
      <c r="AM4" s="28">
        <v>0</v>
      </c>
      <c r="AN4" s="28">
        <v>0</v>
      </c>
      <c r="AO4" s="28">
        <v>0</v>
      </c>
      <c r="AP4" s="28">
        <v>0</v>
      </c>
      <c r="AQ4" s="28">
        <v>0</v>
      </c>
      <c r="AR4" s="28">
        <v>0</v>
      </c>
      <c r="AS4" s="28">
        <v>0</v>
      </c>
      <c r="AT4" s="28">
        <v>0</v>
      </c>
      <c r="AU4" s="28">
        <v>0</v>
      </c>
    </row>
    <row r="5" spans="2:47">
      <c r="B5" s="27" t="s">
        <v>397</v>
      </c>
      <c r="C5" s="28" t="s">
        <v>498</v>
      </c>
      <c r="D5" s="28">
        <v>37</v>
      </c>
      <c r="E5" s="28">
        <v>27.1</v>
      </c>
      <c r="F5" s="28">
        <v>22.7</v>
      </c>
      <c r="G5" s="28">
        <v>27.2</v>
      </c>
      <c r="H5" s="28">
        <v>30.9</v>
      </c>
      <c r="I5" s="28">
        <v>31.7</v>
      </c>
      <c r="J5" s="28">
        <v>31.7</v>
      </c>
      <c r="K5" s="28">
        <v>32.1</v>
      </c>
      <c r="L5" s="28">
        <v>32.5</v>
      </c>
      <c r="M5" s="28">
        <v>32.9</v>
      </c>
      <c r="N5" s="28">
        <v>33.200000000000003</v>
      </c>
      <c r="O5" s="28">
        <v>33.9</v>
      </c>
      <c r="P5" s="28">
        <v>34.200000000000003</v>
      </c>
      <c r="Q5" s="28">
        <v>34.4</v>
      </c>
      <c r="R5" s="28">
        <v>35.1</v>
      </c>
      <c r="S5" s="28">
        <v>35.200000000000003</v>
      </c>
      <c r="T5" s="28">
        <v>35.9</v>
      </c>
      <c r="U5" s="28">
        <v>36</v>
      </c>
      <c r="V5" s="28">
        <v>36.6</v>
      </c>
      <c r="W5" s="28">
        <v>37.1</v>
      </c>
      <c r="X5" s="28">
        <v>37.1</v>
      </c>
      <c r="Y5" s="28">
        <v>37.700000000000003</v>
      </c>
      <c r="Z5" s="28">
        <v>38.200000000000003</v>
      </c>
      <c r="AA5" s="28">
        <v>38.1</v>
      </c>
      <c r="AB5" s="28">
        <v>38.5</v>
      </c>
      <c r="AC5" s="28">
        <v>38.4</v>
      </c>
      <c r="AD5" s="28">
        <v>38.799999999999997</v>
      </c>
      <c r="AE5" s="28">
        <v>39.200000000000003</v>
      </c>
      <c r="AF5" s="28">
        <v>38.9</v>
      </c>
      <c r="AG5" s="28">
        <v>39.200000000000003</v>
      </c>
      <c r="AH5" s="28">
        <v>39.5</v>
      </c>
      <c r="AI5" s="28">
        <v>39.799999999999997</v>
      </c>
      <c r="AJ5" s="28">
        <v>39.4</v>
      </c>
      <c r="AK5" s="28">
        <v>39.6</v>
      </c>
      <c r="AL5" s="28">
        <v>39.700000000000003</v>
      </c>
      <c r="AM5" s="28">
        <v>39.9</v>
      </c>
      <c r="AN5" s="28">
        <v>40.1</v>
      </c>
      <c r="AO5" s="28">
        <v>39.6</v>
      </c>
      <c r="AP5" s="28">
        <v>39.700000000000003</v>
      </c>
      <c r="AQ5" s="28">
        <v>39.9</v>
      </c>
      <c r="AR5" s="28">
        <v>40.1</v>
      </c>
      <c r="AS5" s="28">
        <v>40.299999999999997</v>
      </c>
      <c r="AT5" s="28">
        <v>39.799999999999997</v>
      </c>
      <c r="AU5" s="28">
        <v>39.9</v>
      </c>
    </row>
    <row r="6" spans="2:47">
      <c r="B6" s="27" t="s">
        <v>432</v>
      </c>
      <c r="C6" s="28" t="s">
        <v>498</v>
      </c>
      <c r="D6" s="28">
        <v>3227.1</v>
      </c>
      <c r="E6" s="28">
        <v>3178.4</v>
      </c>
      <c r="F6" s="28">
        <v>2935</v>
      </c>
      <c r="G6" s="28">
        <v>3247.8</v>
      </c>
      <c r="H6" s="28">
        <v>3113.4</v>
      </c>
      <c r="I6" s="28">
        <v>3179.7</v>
      </c>
      <c r="J6" s="28">
        <v>3197.9</v>
      </c>
      <c r="K6" s="28">
        <v>3241.1</v>
      </c>
      <c r="L6" s="28">
        <v>3283.1</v>
      </c>
      <c r="M6" s="28">
        <v>3322</v>
      </c>
      <c r="N6" s="28">
        <v>3351.5</v>
      </c>
      <c r="O6" s="28">
        <v>3412.5</v>
      </c>
      <c r="P6" s="28">
        <v>3435.4</v>
      </c>
      <c r="Q6" s="28">
        <v>3458.6</v>
      </c>
      <c r="R6" s="28">
        <v>3522.5</v>
      </c>
      <c r="S6" s="28">
        <v>3546.3</v>
      </c>
      <c r="T6" s="28">
        <v>3606.5</v>
      </c>
      <c r="U6" s="28">
        <v>3623.7</v>
      </c>
      <c r="V6" s="28">
        <v>3678.8</v>
      </c>
      <c r="W6" s="28">
        <v>3731.2</v>
      </c>
      <c r="X6" s="28">
        <v>3740.9</v>
      </c>
      <c r="Y6" s="28">
        <v>3789.8</v>
      </c>
      <c r="Z6" s="28">
        <v>3839.6</v>
      </c>
      <c r="AA6" s="28">
        <v>3841.3</v>
      </c>
      <c r="AB6" s="28">
        <v>3880.4</v>
      </c>
      <c r="AC6" s="28">
        <v>3874.7</v>
      </c>
      <c r="AD6" s="28">
        <v>3908.9</v>
      </c>
      <c r="AE6" s="28">
        <v>3943.5</v>
      </c>
      <c r="AF6" s="28">
        <v>3932.3</v>
      </c>
      <c r="AG6" s="28">
        <v>3961.6</v>
      </c>
      <c r="AH6" s="28">
        <v>3990.6</v>
      </c>
      <c r="AI6" s="28">
        <v>4014.9</v>
      </c>
      <c r="AJ6" s="28">
        <v>3996.3</v>
      </c>
      <c r="AK6" s="28">
        <v>4007.5</v>
      </c>
      <c r="AL6" s="28">
        <v>4024.7</v>
      </c>
      <c r="AM6" s="28">
        <v>4039.8</v>
      </c>
      <c r="AN6" s="28">
        <v>4057.5</v>
      </c>
      <c r="AO6" s="28">
        <v>4021.8</v>
      </c>
      <c r="AP6" s="28">
        <v>4038.7</v>
      </c>
      <c r="AQ6" s="28">
        <v>4053.6</v>
      </c>
      <c r="AR6" s="28">
        <v>4071.6</v>
      </c>
      <c r="AS6" s="28">
        <v>4086.4</v>
      </c>
      <c r="AT6" s="28">
        <v>4054.4</v>
      </c>
      <c r="AU6" s="28">
        <v>4067</v>
      </c>
    </row>
    <row r="7" spans="2:47">
      <c r="B7" s="27" t="s">
        <v>385</v>
      </c>
      <c r="C7" s="28" t="s">
        <v>498</v>
      </c>
      <c r="D7" s="28">
        <v>15496.8</v>
      </c>
      <c r="E7" s="28">
        <v>17639</v>
      </c>
      <c r="F7" s="28">
        <v>17313.2</v>
      </c>
      <c r="G7" s="28">
        <v>16637.900000000001</v>
      </c>
      <c r="H7" s="28">
        <v>16362.2</v>
      </c>
      <c r="I7" s="28">
        <v>16658.5</v>
      </c>
      <c r="J7" s="28">
        <v>16676.900000000001</v>
      </c>
      <c r="K7" s="28">
        <v>16803</v>
      </c>
      <c r="L7" s="28">
        <v>16805.3</v>
      </c>
      <c r="M7" s="28">
        <v>16900.400000000001</v>
      </c>
      <c r="N7" s="28">
        <v>16871.2</v>
      </c>
      <c r="O7" s="28">
        <v>16950.7</v>
      </c>
      <c r="P7" s="28">
        <v>16911.599999999999</v>
      </c>
      <c r="Q7" s="28">
        <v>16934.099999999999</v>
      </c>
      <c r="R7" s="28">
        <v>16962.5</v>
      </c>
      <c r="S7" s="28">
        <v>17080.900000000001</v>
      </c>
      <c r="T7" s="28">
        <v>17195</v>
      </c>
      <c r="U7" s="28">
        <v>17307.400000000001</v>
      </c>
      <c r="V7" s="28">
        <v>17309.5</v>
      </c>
      <c r="W7" s="28">
        <v>17402.099999999999</v>
      </c>
      <c r="X7" s="28">
        <v>17494.3</v>
      </c>
      <c r="Y7" s="28">
        <v>17604</v>
      </c>
      <c r="Z7" s="28">
        <v>17720.7</v>
      </c>
      <c r="AA7" s="28">
        <v>17657.5</v>
      </c>
      <c r="AB7" s="28">
        <v>17687.099999999999</v>
      </c>
      <c r="AC7" s="28">
        <v>17760.5</v>
      </c>
      <c r="AD7" s="28">
        <v>17834.2</v>
      </c>
      <c r="AE7" s="28">
        <v>17750.599999999999</v>
      </c>
      <c r="AF7" s="28">
        <v>17829.3</v>
      </c>
      <c r="AG7" s="28">
        <v>17765</v>
      </c>
      <c r="AH7" s="28">
        <v>17796.400000000001</v>
      </c>
      <c r="AI7" s="28">
        <v>17866.3</v>
      </c>
      <c r="AJ7" s="28">
        <v>17881.5</v>
      </c>
      <c r="AK7" s="28">
        <v>17913.8</v>
      </c>
      <c r="AL7" s="28">
        <v>17797.099999999999</v>
      </c>
      <c r="AM7" s="28">
        <v>17824.7</v>
      </c>
      <c r="AN7" s="28">
        <v>17835.900000000001</v>
      </c>
      <c r="AO7" s="28">
        <v>17813.3</v>
      </c>
      <c r="AP7" s="28">
        <v>17855</v>
      </c>
      <c r="AQ7" s="28">
        <v>17859.2</v>
      </c>
      <c r="AR7" s="28">
        <v>17868.599999999999</v>
      </c>
      <c r="AS7" s="28">
        <v>17858</v>
      </c>
      <c r="AT7" s="28">
        <v>17739.2</v>
      </c>
      <c r="AU7" s="28">
        <v>17741</v>
      </c>
    </row>
    <row r="8" spans="2:47">
      <c r="B8" s="27" t="s">
        <v>434</v>
      </c>
      <c r="C8" s="28" t="s">
        <v>498</v>
      </c>
      <c r="D8" s="28">
        <v>6376.1</v>
      </c>
      <c r="E8" s="28">
        <v>6506.6</v>
      </c>
      <c r="F8" s="28">
        <v>6745.2</v>
      </c>
      <c r="G8" s="28">
        <v>6282</v>
      </c>
      <c r="H8" s="28">
        <v>7115.9</v>
      </c>
      <c r="I8" s="28">
        <v>7243.9</v>
      </c>
      <c r="J8" s="28">
        <v>7242.2</v>
      </c>
      <c r="K8" s="28">
        <v>7296.7</v>
      </c>
      <c r="L8" s="28">
        <v>7349.1</v>
      </c>
      <c r="M8" s="28">
        <v>7396.6</v>
      </c>
      <c r="N8" s="28">
        <v>7424.2</v>
      </c>
      <c r="O8" s="28">
        <v>7484.9</v>
      </c>
      <c r="P8" s="28">
        <v>7514.2</v>
      </c>
      <c r="Q8" s="28">
        <v>7532.6</v>
      </c>
      <c r="R8" s="28">
        <v>7624.2</v>
      </c>
      <c r="S8" s="28">
        <v>7662.2</v>
      </c>
      <c r="T8" s="28">
        <v>7746.7</v>
      </c>
      <c r="U8" s="28">
        <v>7775.2</v>
      </c>
      <c r="V8" s="28">
        <v>7850.4</v>
      </c>
      <c r="W8" s="28">
        <v>7924.7</v>
      </c>
      <c r="X8" s="28">
        <v>7935.4</v>
      </c>
      <c r="Y8" s="28">
        <v>8011.9</v>
      </c>
      <c r="Z8" s="28">
        <v>8064.4</v>
      </c>
      <c r="AA8" s="28">
        <v>8074.5</v>
      </c>
      <c r="AB8" s="28">
        <v>8110.8</v>
      </c>
      <c r="AC8" s="28">
        <v>8107.8</v>
      </c>
      <c r="AD8" s="28">
        <v>8134.8</v>
      </c>
      <c r="AE8" s="28">
        <v>8183.7</v>
      </c>
      <c r="AF8" s="28">
        <v>8160.2</v>
      </c>
      <c r="AG8" s="28">
        <v>8193.5</v>
      </c>
      <c r="AH8" s="28">
        <v>8236.9</v>
      </c>
      <c r="AI8" s="28">
        <v>8271.2000000000007</v>
      </c>
      <c r="AJ8" s="28">
        <v>8226</v>
      </c>
      <c r="AK8" s="28">
        <v>8235</v>
      </c>
      <c r="AL8" s="28">
        <v>8257.9</v>
      </c>
      <c r="AM8" s="28">
        <v>8259.7999999999993</v>
      </c>
      <c r="AN8" s="28">
        <v>8283.1</v>
      </c>
      <c r="AO8" s="28">
        <v>8221.5</v>
      </c>
      <c r="AP8" s="28">
        <v>8243.7999999999993</v>
      </c>
      <c r="AQ8" s="28">
        <v>8246.7999999999993</v>
      </c>
      <c r="AR8" s="28">
        <v>8270.5</v>
      </c>
      <c r="AS8" s="28">
        <v>8287.1</v>
      </c>
      <c r="AT8" s="28">
        <v>8231.4</v>
      </c>
      <c r="AU8" s="28">
        <v>8231.9</v>
      </c>
    </row>
    <row r="9" spans="2:47">
      <c r="B9" s="27" t="s">
        <v>435</v>
      </c>
      <c r="C9" s="28" t="s">
        <v>498</v>
      </c>
      <c r="D9" s="28">
        <v>765.7</v>
      </c>
      <c r="E9" s="28">
        <v>837.3</v>
      </c>
      <c r="F9" s="28">
        <v>718.4</v>
      </c>
      <c r="G9" s="28">
        <v>735.5</v>
      </c>
      <c r="H9" s="28">
        <v>687</v>
      </c>
      <c r="I9" s="28">
        <v>683.9</v>
      </c>
      <c r="J9" s="28">
        <v>684.1</v>
      </c>
      <c r="K9" s="28">
        <v>671.5</v>
      </c>
      <c r="L9" s="28">
        <v>659.2</v>
      </c>
      <c r="M9" s="28">
        <v>647.20000000000005</v>
      </c>
      <c r="N9" s="28">
        <v>635.29999999999995</v>
      </c>
      <c r="O9" s="28">
        <v>623.79999999999995</v>
      </c>
      <c r="P9" s="28">
        <v>612.29999999999995</v>
      </c>
      <c r="Q9" s="28">
        <v>601.1</v>
      </c>
      <c r="R9" s="28">
        <v>595.5</v>
      </c>
      <c r="S9" s="28">
        <v>589.79999999999995</v>
      </c>
      <c r="T9" s="28">
        <v>584.4</v>
      </c>
      <c r="U9" s="28">
        <v>578.79999999999995</v>
      </c>
      <c r="V9" s="28">
        <v>573.5</v>
      </c>
      <c r="W9" s="28">
        <v>568.20000000000005</v>
      </c>
      <c r="X9" s="28">
        <v>562.70000000000005</v>
      </c>
      <c r="Y9" s="28">
        <v>557.5</v>
      </c>
      <c r="Z9" s="28">
        <v>552.29999999999995</v>
      </c>
      <c r="AA9" s="28">
        <v>547</v>
      </c>
      <c r="AB9" s="28">
        <v>541.9</v>
      </c>
      <c r="AC9" s="28">
        <v>536.70000000000005</v>
      </c>
      <c r="AD9" s="28">
        <v>531.70000000000005</v>
      </c>
      <c r="AE9" s="28">
        <v>526.79999999999995</v>
      </c>
      <c r="AF9" s="28">
        <v>523.70000000000005</v>
      </c>
      <c r="AG9" s="28">
        <v>520.9</v>
      </c>
      <c r="AH9" s="28">
        <v>518</v>
      </c>
      <c r="AI9" s="28">
        <v>515.20000000000005</v>
      </c>
      <c r="AJ9" s="28">
        <v>512.20000000000005</v>
      </c>
      <c r="AK9" s="28">
        <v>509.4</v>
      </c>
      <c r="AL9" s="28">
        <v>506.6</v>
      </c>
      <c r="AM9" s="28">
        <v>503.8</v>
      </c>
      <c r="AN9" s="28">
        <v>501</v>
      </c>
      <c r="AO9" s="28">
        <v>498.1</v>
      </c>
      <c r="AP9" s="28">
        <v>495.3</v>
      </c>
      <c r="AQ9" s="28">
        <v>476.7</v>
      </c>
      <c r="AR9" s="28">
        <v>489.9</v>
      </c>
      <c r="AS9" s="28">
        <v>487.2</v>
      </c>
      <c r="AT9" s="28">
        <v>484.4</v>
      </c>
      <c r="AU9" s="28">
        <v>481.7</v>
      </c>
    </row>
    <row r="10" spans="2:47">
      <c r="B10" s="27" t="s">
        <v>680</v>
      </c>
      <c r="C10" s="28" t="s">
        <v>498</v>
      </c>
      <c r="D10" s="28">
        <v>20071.7</v>
      </c>
      <c r="E10" s="28">
        <v>21074</v>
      </c>
      <c r="F10" s="28">
        <v>20032</v>
      </c>
      <c r="G10" s="28">
        <v>18291.7</v>
      </c>
      <c r="H10" s="28">
        <v>13129.6</v>
      </c>
      <c r="I10" s="28">
        <v>13205.4</v>
      </c>
      <c r="J10" s="28">
        <v>13117.6</v>
      </c>
      <c r="K10" s="28">
        <v>12974.2</v>
      </c>
      <c r="L10" s="28">
        <v>12834.4</v>
      </c>
      <c r="M10" s="28">
        <v>12692.5</v>
      </c>
      <c r="N10" s="28">
        <v>12541.7</v>
      </c>
      <c r="O10" s="28">
        <v>12406.9</v>
      </c>
      <c r="P10" s="28">
        <v>12255.2</v>
      </c>
      <c r="Q10" s="28">
        <v>12107.4</v>
      </c>
      <c r="R10" s="28">
        <v>12064</v>
      </c>
      <c r="S10" s="28">
        <v>12006.7</v>
      </c>
      <c r="T10" s="28">
        <v>11962.2</v>
      </c>
      <c r="U10" s="28">
        <v>11910.4</v>
      </c>
      <c r="V10" s="28">
        <v>11848.9</v>
      </c>
      <c r="W10" s="28">
        <v>11796.3</v>
      </c>
      <c r="X10" s="28">
        <v>11738.7</v>
      </c>
      <c r="Y10" s="28">
        <v>11670.2</v>
      </c>
      <c r="Z10" s="28">
        <v>11612.7</v>
      </c>
      <c r="AA10" s="28">
        <v>11551.4</v>
      </c>
      <c r="AB10" s="28">
        <v>11471.2</v>
      </c>
      <c r="AC10" s="28">
        <v>11404.6</v>
      </c>
      <c r="AD10" s="28">
        <v>11336.5</v>
      </c>
      <c r="AE10" s="28">
        <v>11253.4</v>
      </c>
      <c r="AF10" s="28">
        <v>11223.4</v>
      </c>
      <c r="AG10" s="28">
        <v>11178.2</v>
      </c>
      <c r="AH10" s="28">
        <v>11130.4</v>
      </c>
      <c r="AI10" s="28">
        <v>11082.9</v>
      </c>
      <c r="AJ10" s="28">
        <v>11042.8</v>
      </c>
      <c r="AK10" s="28">
        <v>10984.1</v>
      </c>
      <c r="AL10" s="28">
        <v>10929.8</v>
      </c>
      <c r="AM10" s="28">
        <v>10870.1</v>
      </c>
      <c r="AN10" s="28">
        <v>10824.8</v>
      </c>
      <c r="AO10" s="28">
        <v>10763.7</v>
      </c>
      <c r="AP10" s="28">
        <v>10709.2</v>
      </c>
      <c r="AQ10" s="28">
        <v>10651.8</v>
      </c>
      <c r="AR10" s="28">
        <v>10607.4</v>
      </c>
      <c r="AS10" s="28">
        <v>10552.9</v>
      </c>
      <c r="AT10" s="28">
        <v>10494.3</v>
      </c>
      <c r="AU10" s="28">
        <v>10436.1</v>
      </c>
    </row>
    <row r="11" spans="2:47">
      <c r="B11" s="27" t="s">
        <v>437</v>
      </c>
      <c r="C11" s="28" t="s">
        <v>498</v>
      </c>
      <c r="D11" s="28">
        <v>0</v>
      </c>
      <c r="E11" s="28">
        <v>7.3</v>
      </c>
      <c r="F11" s="28">
        <v>13.7</v>
      </c>
      <c r="G11" s="28">
        <v>7.9</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row>
    <row r="12" spans="2:47">
      <c r="B12" s="27" t="s">
        <v>438</v>
      </c>
      <c r="C12" s="28" t="s">
        <v>498</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row>
    <row r="13" spans="2:47">
      <c r="B13" s="27" t="s">
        <v>439</v>
      </c>
      <c r="C13" s="28" t="s">
        <v>498</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row>
    <row r="14" spans="2:47">
      <c r="B14" s="27" t="s">
        <v>391</v>
      </c>
      <c r="C14" s="28" t="s">
        <v>498</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row>
    <row r="15" spans="2:47">
      <c r="B15" s="27" t="s">
        <v>440</v>
      </c>
      <c r="C15" s="28" t="s">
        <v>498</v>
      </c>
      <c r="D15" s="28">
        <v>2036.1</v>
      </c>
      <c r="E15" s="28">
        <v>2095.1</v>
      </c>
      <c r="F15" s="28">
        <v>2311.1</v>
      </c>
      <c r="G15" s="28">
        <v>2323.9</v>
      </c>
      <c r="H15" s="28">
        <v>1783.3</v>
      </c>
      <c r="I15" s="28">
        <v>1470.9</v>
      </c>
      <c r="J15" s="28">
        <v>1412.4</v>
      </c>
      <c r="K15" s="28">
        <v>1414.3</v>
      </c>
      <c r="L15" s="28">
        <v>1413.6</v>
      </c>
      <c r="M15" s="28">
        <v>1408.9</v>
      </c>
      <c r="N15" s="28">
        <v>1395.7</v>
      </c>
      <c r="O15" s="28">
        <v>1382.1</v>
      </c>
      <c r="P15" s="28">
        <v>1367.8</v>
      </c>
      <c r="Q15" s="28">
        <v>1352.9</v>
      </c>
      <c r="R15" s="28">
        <v>1346.8</v>
      </c>
      <c r="S15" s="28">
        <v>1339.1</v>
      </c>
      <c r="T15" s="28">
        <v>1332.1</v>
      </c>
      <c r="U15" s="28">
        <v>1323.7</v>
      </c>
      <c r="V15" s="28">
        <v>1315.8</v>
      </c>
      <c r="W15" s="28">
        <v>1306.7</v>
      </c>
      <c r="X15" s="28">
        <v>1298.3</v>
      </c>
      <c r="Y15" s="28">
        <v>1289.4000000000001</v>
      </c>
      <c r="Z15" s="28">
        <v>1279.3</v>
      </c>
      <c r="AA15" s="28">
        <v>1270</v>
      </c>
      <c r="AB15" s="28">
        <v>1259.2</v>
      </c>
      <c r="AC15" s="28">
        <v>1249.4000000000001</v>
      </c>
      <c r="AD15" s="28">
        <v>1238.2</v>
      </c>
      <c r="AE15" s="28">
        <v>1227.8</v>
      </c>
      <c r="AF15" s="28">
        <v>1220.5999999999999</v>
      </c>
      <c r="AG15" s="28">
        <v>1211.8</v>
      </c>
      <c r="AH15" s="28">
        <v>1204</v>
      </c>
      <c r="AI15" s="28">
        <v>1195.8</v>
      </c>
      <c r="AJ15" s="28">
        <v>1187.5999999999999</v>
      </c>
      <c r="AK15" s="28">
        <v>1177.7</v>
      </c>
      <c r="AL15" s="28">
        <v>1168.8</v>
      </c>
      <c r="AM15" s="28">
        <v>1161.2</v>
      </c>
      <c r="AN15" s="28">
        <v>1154.8</v>
      </c>
      <c r="AO15" s="28">
        <v>1147.9000000000001</v>
      </c>
      <c r="AP15" s="28">
        <v>1142.8</v>
      </c>
      <c r="AQ15" s="28">
        <v>1138.0999999999999</v>
      </c>
      <c r="AR15" s="28">
        <v>1134.0999999999999</v>
      </c>
      <c r="AS15" s="28">
        <v>1130.2</v>
      </c>
      <c r="AT15" s="28">
        <v>1125.2</v>
      </c>
      <c r="AU15" s="28">
        <v>1121.8</v>
      </c>
    </row>
    <row r="16" spans="2:47">
      <c r="B16" s="27" t="s">
        <v>398</v>
      </c>
      <c r="C16" s="28" t="s">
        <v>498</v>
      </c>
      <c r="D16" s="28">
        <v>1462.3</v>
      </c>
      <c r="E16" s="28">
        <v>1125.5</v>
      </c>
      <c r="F16" s="28">
        <v>1198.8</v>
      </c>
      <c r="G16" s="28">
        <v>1189.5</v>
      </c>
      <c r="H16" s="28">
        <v>1433.4</v>
      </c>
      <c r="I16" s="28">
        <v>1433.2</v>
      </c>
      <c r="J16" s="28">
        <v>1451.5</v>
      </c>
      <c r="K16" s="28">
        <v>1469.8</v>
      </c>
      <c r="L16" s="28">
        <v>1483.1</v>
      </c>
      <c r="M16" s="28">
        <v>1500.2</v>
      </c>
      <c r="N16" s="28">
        <v>1514.3</v>
      </c>
      <c r="O16" s="28">
        <v>1527.6</v>
      </c>
      <c r="P16" s="28">
        <v>1533.9</v>
      </c>
      <c r="Q16" s="28">
        <v>1545</v>
      </c>
      <c r="R16" s="28">
        <v>1565.5</v>
      </c>
      <c r="S16" s="28">
        <v>1585.6</v>
      </c>
      <c r="T16" s="28">
        <v>1604.7</v>
      </c>
      <c r="U16" s="28">
        <v>1622.5</v>
      </c>
      <c r="V16" s="28">
        <v>1639.8</v>
      </c>
      <c r="W16" s="28">
        <v>1650.1</v>
      </c>
      <c r="X16" s="28">
        <v>1665.2</v>
      </c>
      <c r="Y16" s="28">
        <v>1679.7</v>
      </c>
      <c r="Z16" s="28">
        <v>1694.6</v>
      </c>
      <c r="AA16" s="28">
        <v>1707.2</v>
      </c>
      <c r="AB16" s="28">
        <v>1718.6</v>
      </c>
      <c r="AC16" s="28">
        <v>1728.7</v>
      </c>
      <c r="AD16" s="28">
        <v>1738.2</v>
      </c>
      <c r="AE16" s="28">
        <v>1747.5</v>
      </c>
      <c r="AF16" s="28">
        <v>1756.1</v>
      </c>
      <c r="AG16" s="28">
        <v>1771.9</v>
      </c>
      <c r="AH16" s="28">
        <v>1778.6</v>
      </c>
      <c r="AI16" s="28">
        <v>1784.8</v>
      </c>
      <c r="AJ16" s="28">
        <v>1796.4</v>
      </c>
      <c r="AK16" s="28">
        <v>1800.1</v>
      </c>
      <c r="AL16" s="28">
        <v>1809.6</v>
      </c>
      <c r="AM16" s="28">
        <v>1812.2</v>
      </c>
      <c r="AN16" s="28">
        <v>1814.2</v>
      </c>
      <c r="AO16" s="28">
        <v>1823.9</v>
      </c>
      <c r="AP16" s="28">
        <v>1825.7</v>
      </c>
      <c r="AQ16" s="28">
        <v>1533</v>
      </c>
      <c r="AR16" s="28">
        <v>1838.1</v>
      </c>
      <c r="AS16" s="28">
        <v>1840.2</v>
      </c>
      <c r="AT16" s="28">
        <v>1851</v>
      </c>
      <c r="AU16" s="28">
        <v>1852</v>
      </c>
    </row>
    <row r="17" spans="2:47">
      <c r="B17" s="27" t="s">
        <v>442</v>
      </c>
      <c r="C17" s="28" t="s">
        <v>498</v>
      </c>
      <c r="D17" s="28">
        <v>0.1</v>
      </c>
      <c r="E17" s="28">
        <v>0.8</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row>
    <row r="18" spans="2:47">
      <c r="B18" s="27" t="s">
        <v>443</v>
      </c>
      <c r="C18" s="28" t="s">
        <v>498</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row>
    <row r="19" spans="2:47">
      <c r="B19" s="27" t="s">
        <v>444</v>
      </c>
      <c r="C19" s="28" t="s">
        <v>498</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row>
    <row r="20" spans="2:47">
      <c r="B20" s="27" t="s">
        <v>445</v>
      </c>
      <c r="C20" s="28" t="s">
        <v>498</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row>
    <row r="21" spans="2:47">
      <c r="B21" s="27" t="s">
        <v>446</v>
      </c>
      <c r="C21" s="28" t="s">
        <v>498</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row>
    <row r="22" spans="2:47" s="48" customFormat="1">
      <c r="B22" s="27" t="s">
        <v>501</v>
      </c>
      <c r="C22" s="30" t="s">
        <v>498</v>
      </c>
      <c r="D22" s="30">
        <f>SUM(D2:D21)</f>
        <v>63554.899999999994</v>
      </c>
      <c r="E22" s="30">
        <f t="shared" ref="E22:AU22" si="0">SUM(E2:E21)</f>
        <v>65488.100000000006</v>
      </c>
      <c r="F22" s="30">
        <f t="shared" si="0"/>
        <v>64459.5</v>
      </c>
      <c r="G22" s="30">
        <f t="shared" si="0"/>
        <v>61224.600000000006</v>
      </c>
      <c r="H22" s="30">
        <f t="shared" si="0"/>
        <v>55496.700000000004</v>
      </c>
      <c r="I22" s="30">
        <f t="shared" si="0"/>
        <v>56133.4</v>
      </c>
      <c r="J22" s="30">
        <f t="shared" si="0"/>
        <v>56025.5</v>
      </c>
      <c r="K22" s="30">
        <f t="shared" si="0"/>
        <v>56164</v>
      </c>
      <c r="L22" s="30">
        <f t="shared" si="0"/>
        <v>56168.7</v>
      </c>
      <c r="M22" s="30">
        <f t="shared" si="0"/>
        <v>56248.999999999993</v>
      </c>
      <c r="N22" s="30">
        <f t="shared" si="0"/>
        <v>56131.900000000009</v>
      </c>
      <c r="O22" s="30">
        <f t="shared" si="0"/>
        <v>56226.5</v>
      </c>
      <c r="P22" s="30">
        <f t="shared" si="0"/>
        <v>56078.30000000001</v>
      </c>
      <c r="Q22" s="30">
        <f t="shared" si="0"/>
        <v>55977.3</v>
      </c>
      <c r="R22" s="30">
        <f t="shared" si="0"/>
        <v>56218.6</v>
      </c>
      <c r="S22" s="30">
        <f t="shared" si="0"/>
        <v>56403.3</v>
      </c>
      <c r="T22" s="30">
        <f t="shared" si="0"/>
        <v>56712.799999999996</v>
      </c>
      <c r="U22" s="30">
        <f t="shared" si="0"/>
        <v>56874.400000000001</v>
      </c>
      <c r="V22" s="30">
        <f t="shared" si="0"/>
        <v>57010.400000000009</v>
      </c>
      <c r="W22" s="30">
        <f t="shared" si="0"/>
        <v>57238.69999999999</v>
      </c>
      <c r="X22" s="30">
        <f t="shared" si="0"/>
        <v>57326.100000000006</v>
      </c>
      <c r="Y22" s="30">
        <f t="shared" si="0"/>
        <v>57557.1</v>
      </c>
      <c r="Z22" s="30">
        <f t="shared" si="0"/>
        <v>57771.700000000004</v>
      </c>
      <c r="AA22" s="30">
        <f t="shared" si="0"/>
        <v>57676.799999999996</v>
      </c>
      <c r="AB22" s="30">
        <f t="shared" si="0"/>
        <v>57710.9</v>
      </c>
      <c r="AC22" s="30">
        <f t="shared" si="0"/>
        <v>57717.899999999994</v>
      </c>
      <c r="AD22" s="30">
        <f t="shared" si="0"/>
        <v>57800.2</v>
      </c>
      <c r="AE22" s="30">
        <f t="shared" si="0"/>
        <v>57731.9</v>
      </c>
      <c r="AF22" s="30">
        <f t="shared" si="0"/>
        <v>57745.099999999991</v>
      </c>
      <c r="AG22" s="30">
        <f t="shared" si="0"/>
        <v>57742.600000000013</v>
      </c>
      <c r="AH22" s="30">
        <f t="shared" si="0"/>
        <v>57825.3</v>
      </c>
      <c r="AI22" s="30">
        <f t="shared" si="0"/>
        <v>57933.500000000007</v>
      </c>
      <c r="AJ22" s="30">
        <f t="shared" si="0"/>
        <v>57817.899999999994</v>
      </c>
      <c r="AK22" s="30">
        <f t="shared" si="0"/>
        <v>57799.799999999996</v>
      </c>
      <c r="AL22" s="30">
        <f t="shared" si="0"/>
        <v>57667.700000000004</v>
      </c>
      <c r="AM22" s="30">
        <f t="shared" si="0"/>
        <v>57643.200000000004</v>
      </c>
      <c r="AN22" s="30">
        <f t="shared" si="0"/>
        <v>57651.899999999994</v>
      </c>
      <c r="AO22" s="30">
        <f t="shared" si="0"/>
        <v>57428.400000000009</v>
      </c>
      <c r="AP22" s="30">
        <f t="shared" si="0"/>
        <v>57454.2</v>
      </c>
      <c r="AQ22" s="30">
        <f t="shared" si="0"/>
        <v>57101.499999999993</v>
      </c>
      <c r="AR22" s="30">
        <f t="shared" si="0"/>
        <v>57424.399999999994</v>
      </c>
      <c r="AS22" s="30">
        <f t="shared" si="0"/>
        <v>57391.399999999994</v>
      </c>
      <c r="AT22" s="30">
        <f t="shared" si="0"/>
        <v>57096</v>
      </c>
      <c r="AU22" s="30">
        <f t="shared" si="0"/>
        <v>57032.1</v>
      </c>
    </row>
    <row r="24" spans="2:47">
      <c r="B24" s="24" t="s">
        <v>502</v>
      </c>
      <c r="C24" s="25" t="s">
        <v>422</v>
      </c>
      <c r="D24" s="25">
        <v>2017</v>
      </c>
      <c r="E24" s="25">
        <v>2018</v>
      </c>
      <c r="F24" s="25">
        <v>2019</v>
      </c>
      <c r="G24" s="25">
        <v>2020</v>
      </c>
      <c r="H24" s="25">
        <v>2021</v>
      </c>
      <c r="I24" s="25">
        <v>2022</v>
      </c>
      <c r="J24" s="25">
        <v>2023</v>
      </c>
      <c r="K24" s="25">
        <v>2024</v>
      </c>
      <c r="L24" s="25">
        <v>2025</v>
      </c>
      <c r="M24" s="25">
        <v>2026</v>
      </c>
      <c r="N24" s="25">
        <v>2027</v>
      </c>
      <c r="O24" s="25">
        <v>2028</v>
      </c>
      <c r="P24" s="25">
        <v>2029</v>
      </c>
      <c r="Q24" s="25">
        <v>2030</v>
      </c>
      <c r="R24" s="25">
        <v>2031</v>
      </c>
      <c r="S24" s="25">
        <v>2032</v>
      </c>
      <c r="T24" s="25">
        <v>2033</v>
      </c>
      <c r="U24" s="25">
        <v>2034</v>
      </c>
      <c r="V24" s="25">
        <v>2035</v>
      </c>
      <c r="W24" s="25">
        <v>2036</v>
      </c>
      <c r="X24" s="25">
        <v>2037</v>
      </c>
      <c r="Y24" s="25">
        <v>2038</v>
      </c>
      <c r="Z24" s="25">
        <v>2039</v>
      </c>
      <c r="AA24" s="25">
        <v>2040</v>
      </c>
      <c r="AB24" s="25">
        <v>2041</v>
      </c>
      <c r="AC24" s="25">
        <v>2042</v>
      </c>
      <c r="AD24" s="25">
        <v>2043</v>
      </c>
      <c r="AE24" s="25">
        <v>2044</v>
      </c>
      <c r="AF24" s="25">
        <v>2045</v>
      </c>
      <c r="AG24" s="25">
        <v>2046</v>
      </c>
      <c r="AH24" s="25">
        <v>2047</v>
      </c>
      <c r="AI24" s="25">
        <v>2048</v>
      </c>
      <c r="AJ24" s="25">
        <v>2049</v>
      </c>
      <c r="AK24" s="25">
        <v>2050</v>
      </c>
      <c r="AL24" s="25">
        <v>2051</v>
      </c>
      <c r="AM24" s="25">
        <v>2052</v>
      </c>
      <c r="AN24" s="25">
        <v>2053</v>
      </c>
      <c r="AO24" s="25">
        <v>2054</v>
      </c>
      <c r="AP24" s="25">
        <v>2055</v>
      </c>
      <c r="AQ24" s="25">
        <v>2056</v>
      </c>
      <c r="AR24" s="25">
        <v>2057</v>
      </c>
      <c r="AS24" s="25">
        <v>2058</v>
      </c>
      <c r="AT24" s="25">
        <v>2059</v>
      </c>
      <c r="AU24" s="25">
        <v>2060</v>
      </c>
    </row>
    <row r="25" spans="2:47">
      <c r="B25" s="27" t="s">
        <v>678</v>
      </c>
      <c r="C25" s="28" t="s">
        <v>498</v>
      </c>
      <c r="D25" s="28">
        <v>10482.9</v>
      </c>
      <c r="E25" s="28">
        <v>9114.1</v>
      </c>
      <c r="F25" s="28">
        <v>9749.5</v>
      </c>
      <c r="G25" s="28">
        <v>8847.2999999999993</v>
      </c>
      <c r="H25" s="28">
        <v>8233</v>
      </c>
      <c r="I25" s="28">
        <v>8581.7000000000007</v>
      </c>
      <c r="J25" s="28">
        <v>8573.9</v>
      </c>
      <c r="K25" s="28">
        <v>8661.5</v>
      </c>
      <c r="L25" s="28">
        <v>8743.7999999999993</v>
      </c>
      <c r="M25" s="28">
        <v>8818.7999999999993</v>
      </c>
      <c r="N25" s="28">
        <v>8871.7999999999993</v>
      </c>
      <c r="O25" s="28">
        <v>8945.7999999999993</v>
      </c>
      <c r="P25" s="28">
        <v>8991.5</v>
      </c>
      <c r="Q25" s="28">
        <v>9024.7999999999993</v>
      </c>
      <c r="R25" s="28">
        <v>9127.2999999999993</v>
      </c>
      <c r="S25" s="28">
        <v>9194.5</v>
      </c>
      <c r="T25" s="28">
        <v>9293.2000000000007</v>
      </c>
      <c r="U25" s="28">
        <v>9357.1</v>
      </c>
      <c r="V25" s="28">
        <v>9430.7999999999993</v>
      </c>
      <c r="W25" s="28">
        <v>9507.7000000000007</v>
      </c>
      <c r="X25" s="28">
        <v>9554.5</v>
      </c>
      <c r="Y25" s="28">
        <v>9632.7000000000007</v>
      </c>
      <c r="Z25" s="28">
        <v>9700.2000000000007</v>
      </c>
      <c r="AA25" s="28">
        <v>9735.2999999999993</v>
      </c>
      <c r="AB25" s="28">
        <v>9767.1</v>
      </c>
      <c r="AC25" s="28">
        <v>9796.9</v>
      </c>
      <c r="AD25" s="28">
        <v>9835.5</v>
      </c>
      <c r="AE25" s="28">
        <v>9873</v>
      </c>
      <c r="AF25" s="28">
        <v>9883</v>
      </c>
      <c r="AG25" s="28">
        <v>9931.6</v>
      </c>
      <c r="AH25" s="28">
        <v>9971.7000000000007</v>
      </c>
      <c r="AI25" s="28">
        <v>10012.299999999999</v>
      </c>
      <c r="AJ25" s="28">
        <v>9996.2000000000007</v>
      </c>
      <c r="AK25" s="28">
        <v>10004.299999999999</v>
      </c>
      <c r="AL25" s="28">
        <v>10016.4</v>
      </c>
      <c r="AM25" s="28">
        <v>10026.700000000001</v>
      </c>
      <c r="AN25" s="28">
        <v>10045.700000000001</v>
      </c>
      <c r="AO25" s="28">
        <v>10016.299999999999</v>
      </c>
      <c r="AP25" s="28">
        <v>10032.4</v>
      </c>
      <c r="AQ25" s="28">
        <v>10047.4</v>
      </c>
      <c r="AR25" s="28">
        <v>10054.4</v>
      </c>
      <c r="AS25" s="28">
        <v>10069.299999999999</v>
      </c>
      <c r="AT25" s="28">
        <v>10048.299999999999</v>
      </c>
      <c r="AU25" s="28">
        <v>10045.200000000001</v>
      </c>
    </row>
    <row r="26" spans="2:47">
      <c r="B26" s="27" t="s">
        <v>430</v>
      </c>
      <c r="C26" s="28" t="s">
        <v>498</v>
      </c>
      <c r="D26" s="28">
        <v>3599.1</v>
      </c>
      <c r="E26" s="28">
        <v>3882.9</v>
      </c>
      <c r="F26" s="28">
        <v>3419.9</v>
      </c>
      <c r="G26" s="28">
        <v>3633.9</v>
      </c>
      <c r="H26" s="28">
        <v>3608</v>
      </c>
      <c r="I26" s="28">
        <v>3644.5</v>
      </c>
      <c r="J26" s="28">
        <v>3637.3</v>
      </c>
      <c r="K26" s="28">
        <v>3599.8</v>
      </c>
      <c r="L26" s="28">
        <v>3562.8</v>
      </c>
      <c r="M26" s="28">
        <v>3525.5</v>
      </c>
      <c r="N26" s="28">
        <v>3487.2</v>
      </c>
      <c r="O26" s="28">
        <v>3450.4</v>
      </c>
      <c r="P26" s="28">
        <v>3412.4</v>
      </c>
      <c r="Q26" s="28">
        <v>3374.7</v>
      </c>
      <c r="R26" s="28">
        <v>3361.6</v>
      </c>
      <c r="S26" s="28">
        <v>3347.5</v>
      </c>
      <c r="T26" s="28">
        <v>3334.5</v>
      </c>
      <c r="U26" s="28">
        <v>3320.1</v>
      </c>
      <c r="V26" s="28">
        <v>3304.8</v>
      </c>
      <c r="W26" s="28">
        <v>3291.1</v>
      </c>
      <c r="X26" s="28">
        <v>3275.4</v>
      </c>
      <c r="Y26" s="28">
        <v>3260.4</v>
      </c>
      <c r="Z26" s="28">
        <v>3245.8</v>
      </c>
      <c r="AA26" s="28">
        <v>3230.7</v>
      </c>
      <c r="AB26" s="28">
        <v>3212.3</v>
      </c>
      <c r="AC26" s="28">
        <v>3196.3</v>
      </c>
      <c r="AD26" s="28">
        <v>3179.3</v>
      </c>
      <c r="AE26" s="28">
        <v>3162.4</v>
      </c>
      <c r="AF26" s="28">
        <v>3153.4</v>
      </c>
      <c r="AG26" s="28">
        <v>3144.8</v>
      </c>
      <c r="AH26" s="28">
        <v>3135</v>
      </c>
      <c r="AI26" s="28">
        <v>3126.1</v>
      </c>
      <c r="AJ26" s="28">
        <v>3115.1</v>
      </c>
      <c r="AK26" s="28">
        <v>3104</v>
      </c>
      <c r="AL26" s="28">
        <v>3092.9</v>
      </c>
      <c r="AM26" s="28">
        <v>3080.7</v>
      </c>
      <c r="AN26" s="28">
        <v>3070.4</v>
      </c>
      <c r="AO26" s="28">
        <v>3058.1</v>
      </c>
      <c r="AP26" s="28">
        <v>3047.3</v>
      </c>
      <c r="AQ26" s="28">
        <v>3030.7</v>
      </c>
      <c r="AR26" s="28">
        <v>3025.4</v>
      </c>
      <c r="AS26" s="28">
        <v>3015.6</v>
      </c>
      <c r="AT26" s="28">
        <v>3003.8</v>
      </c>
      <c r="AU26" s="28">
        <v>2991.3</v>
      </c>
    </row>
    <row r="27" spans="2:47">
      <c r="B27" s="27" t="s">
        <v>679</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397</v>
      </c>
      <c r="C28" s="28" t="s">
        <v>498</v>
      </c>
      <c r="D28" s="28">
        <v>37</v>
      </c>
      <c r="E28" s="28">
        <v>27.1</v>
      </c>
      <c r="F28" s="28">
        <v>22.7</v>
      </c>
      <c r="G28" s="28">
        <v>27.2</v>
      </c>
      <c r="H28" s="28">
        <v>30.9</v>
      </c>
      <c r="I28" s="28">
        <v>31.7</v>
      </c>
      <c r="J28" s="28">
        <v>31.7</v>
      </c>
      <c r="K28" s="28">
        <v>32.1</v>
      </c>
      <c r="L28" s="28">
        <v>32.5</v>
      </c>
      <c r="M28" s="28">
        <v>32.9</v>
      </c>
      <c r="N28" s="28">
        <v>33.200000000000003</v>
      </c>
      <c r="O28" s="28">
        <v>33.9</v>
      </c>
      <c r="P28" s="28">
        <v>34.200000000000003</v>
      </c>
      <c r="Q28" s="28">
        <v>34.4</v>
      </c>
      <c r="R28" s="28">
        <v>35.1</v>
      </c>
      <c r="S28" s="28">
        <v>35.200000000000003</v>
      </c>
      <c r="T28" s="28">
        <v>35.9</v>
      </c>
      <c r="U28" s="28">
        <v>36</v>
      </c>
      <c r="V28" s="28">
        <v>36.6</v>
      </c>
      <c r="W28" s="28">
        <v>37.1</v>
      </c>
      <c r="X28" s="28">
        <v>37.1</v>
      </c>
      <c r="Y28" s="28">
        <v>37.700000000000003</v>
      </c>
      <c r="Z28" s="28">
        <v>38.200000000000003</v>
      </c>
      <c r="AA28" s="28">
        <v>38.1</v>
      </c>
      <c r="AB28" s="28">
        <v>38.5</v>
      </c>
      <c r="AC28" s="28">
        <v>38.4</v>
      </c>
      <c r="AD28" s="28">
        <v>38.799999999999997</v>
      </c>
      <c r="AE28" s="28">
        <v>39.200000000000003</v>
      </c>
      <c r="AF28" s="28">
        <v>38.9</v>
      </c>
      <c r="AG28" s="28">
        <v>39.200000000000003</v>
      </c>
      <c r="AH28" s="28">
        <v>39.5</v>
      </c>
      <c r="AI28" s="28">
        <v>39.799999999999997</v>
      </c>
      <c r="AJ28" s="28">
        <v>39.4</v>
      </c>
      <c r="AK28" s="28">
        <v>39.6</v>
      </c>
      <c r="AL28" s="28">
        <v>39.700000000000003</v>
      </c>
      <c r="AM28" s="28">
        <v>39.9</v>
      </c>
      <c r="AN28" s="28">
        <v>40.1</v>
      </c>
      <c r="AO28" s="28">
        <v>39.6</v>
      </c>
      <c r="AP28" s="28">
        <v>39.700000000000003</v>
      </c>
      <c r="AQ28" s="28">
        <v>39.9</v>
      </c>
      <c r="AR28" s="28">
        <v>40.1</v>
      </c>
      <c r="AS28" s="28">
        <v>40.299999999999997</v>
      </c>
      <c r="AT28" s="28">
        <v>39.799999999999997</v>
      </c>
      <c r="AU28" s="28">
        <v>39.9</v>
      </c>
    </row>
    <row r="29" spans="2:47">
      <c r="B29" s="27" t="s">
        <v>432</v>
      </c>
      <c r="C29" s="28" t="s">
        <v>498</v>
      </c>
      <c r="D29" s="28">
        <v>3227.1</v>
      </c>
      <c r="E29" s="28">
        <v>3178.4</v>
      </c>
      <c r="F29" s="28">
        <v>2935</v>
      </c>
      <c r="G29" s="28">
        <v>3247.8</v>
      </c>
      <c r="H29" s="28">
        <v>3113.4</v>
      </c>
      <c r="I29" s="28">
        <v>3179.7</v>
      </c>
      <c r="J29" s="28">
        <v>3197.9</v>
      </c>
      <c r="K29" s="28">
        <v>3241.1</v>
      </c>
      <c r="L29" s="28">
        <v>3283.1</v>
      </c>
      <c r="M29" s="28">
        <v>3322</v>
      </c>
      <c r="N29" s="28">
        <v>3351.5</v>
      </c>
      <c r="O29" s="28">
        <v>3412.5</v>
      </c>
      <c r="P29" s="28">
        <v>3435.4</v>
      </c>
      <c r="Q29" s="28">
        <v>3458.6</v>
      </c>
      <c r="R29" s="28">
        <v>3522.5</v>
      </c>
      <c r="S29" s="28">
        <v>3546.3</v>
      </c>
      <c r="T29" s="28">
        <v>3606.5</v>
      </c>
      <c r="U29" s="28">
        <v>3623.7</v>
      </c>
      <c r="V29" s="28">
        <v>3678.8</v>
      </c>
      <c r="W29" s="28">
        <v>3731.2</v>
      </c>
      <c r="X29" s="28">
        <v>3740.9</v>
      </c>
      <c r="Y29" s="28">
        <v>3789.8</v>
      </c>
      <c r="Z29" s="28">
        <v>3839.6</v>
      </c>
      <c r="AA29" s="28">
        <v>3841.3</v>
      </c>
      <c r="AB29" s="28">
        <v>3880.4</v>
      </c>
      <c r="AC29" s="28">
        <v>3874.7</v>
      </c>
      <c r="AD29" s="28">
        <v>3908.9</v>
      </c>
      <c r="AE29" s="28">
        <v>3943.5</v>
      </c>
      <c r="AF29" s="28">
        <v>3932.3</v>
      </c>
      <c r="AG29" s="28">
        <v>3961.6</v>
      </c>
      <c r="AH29" s="28">
        <v>3990.6</v>
      </c>
      <c r="AI29" s="28">
        <v>4014.9</v>
      </c>
      <c r="AJ29" s="28">
        <v>3996.3</v>
      </c>
      <c r="AK29" s="28">
        <v>4007.5</v>
      </c>
      <c r="AL29" s="28">
        <v>4024.7</v>
      </c>
      <c r="AM29" s="28">
        <v>4039.8</v>
      </c>
      <c r="AN29" s="28">
        <v>4057.5</v>
      </c>
      <c r="AO29" s="28">
        <v>4021.8</v>
      </c>
      <c r="AP29" s="28">
        <v>4038.7</v>
      </c>
      <c r="AQ29" s="28">
        <v>4053.6</v>
      </c>
      <c r="AR29" s="28">
        <v>4071.6</v>
      </c>
      <c r="AS29" s="28">
        <v>4086.4</v>
      </c>
      <c r="AT29" s="28">
        <v>4054.4</v>
      </c>
      <c r="AU29" s="28">
        <v>4067</v>
      </c>
    </row>
    <row r="30" spans="2:47">
      <c r="B30" s="27" t="s">
        <v>385</v>
      </c>
      <c r="C30" s="28" t="s">
        <v>498</v>
      </c>
      <c r="D30" s="28">
        <v>15496.8</v>
      </c>
      <c r="E30" s="28">
        <v>17639</v>
      </c>
      <c r="F30" s="28">
        <v>17313.2</v>
      </c>
      <c r="G30" s="28">
        <v>16637.900000000001</v>
      </c>
      <c r="H30" s="28">
        <v>16362.2</v>
      </c>
      <c r="I30" s="28">
        <v>16658.5</v>
      </c>
      <c r="J30" s="28">
        <v>16676.900000000001</v>
      </c>
      <c r="K30" s="28">
        <v>16803</v>
      </c>
      <c r="L30" s="28">
        <v>16780.400000000001</v>
      </c>
      <c r="M30" s="28">
        <v>16850.599999999999</v>
      </c>
      <c r="N30" s="28">
        <v>16796.900000000001</v>
      </c>
      <c r="O30" s="28">
        <v>16851.5</v>
      </c>
      <c r="P30" s="28">
        <v>16788.3</v>
      </c>
      <c r="Q30" s="28">
        <v>16786.400000000001</v>
      </c>
      <c r="R30" s="28">
        <v>16790.7</v>
      </c>
      <c r="S30" s="28">
        <v>16883.5</v>
      </c>
      <c r="T30" s="28">
        <v>16972.5</v>
      </c>
      <c r="U30" s="28">
        <v>17058.900000000001</v>
      </c>
      <c r="V30" s="28">
        <v>17037.599999999999</v>
      </c>
      <c r="W30" s="28">
        <v>17104.7</v>
      </c>
      <c r="X30" s="28">
        <v>17194.900000000001</v>
      </c>
      <c r="Y30" s="28">
        <v>17302.599999999999</v>
      </c>
      <c r="Z30" s="28">
        <v>17417</v>
      </c>
      <c r="AA30" s="28">
        <v>17355.099999999999</v>
      </c>
      <c r="AB30" s="28">
        <v>17384.3</v>
      </c>
      <c r="AC30" s="28">
        <v>17455.900000000001</v>
      </c>
      <c r="AD30" s="28">
        <v>17528.099999999999</v>
      </c>
      <c r="AE30" s="28">
        <v>17446.8</v>
      </c>
      <c r="AF30" s="28">
        <v>17523.599999999999</v>
      </c>
      <c r="AG30" s="28">
        <v>17458.400000000001</v>
      </c>
      <c r="AH30" s="28">
        <v>17489.3</v>
      </c>
      <c r="AI30" s="28">
        <v>17557.8</v>
      </c>
      <c r="AJ30" s="28">
        <v>17572.400000000001</v>
      </c>
      <c r="AK30" s="28">
        <v>17604</v>
      </c>
      <c r="AL30" s="28">
        <v>17490.099999999999</v>
      </c>
      <c r="AM30" s="28">
        <v>17517.099999999999</v>
      </c>
      <c r="AN30" s="28">
        <v>17528.099999999999</v>
      </c>
      <c r="AO30" s="28">
        <v>17505.599999999999</v>
      </c>
      <c r="AP30" s="28">
        <v>17546.400000000001</v>
      </c>
      <c r="AQ30" s="28">
        <v>17550.2</v>
      </c>
      <c r="AR30" s="28">
        <v>17559.5</v>
      </c>
      <c r="AS30" s="28">
        <v>17549.099999999999</v>
      </c>
      <c r="AT30" s="28">
        <v>17432.8</v>
      </c>
      <c r="AU30" s="28">
        <v>17434.5</v>
      </c>
    </row>
    <row r="31" spans="2:47">
      <c r="B31" s="27" t="s">
        <v>434</v>
      </c>
      <c r="C31" s="28" t="s">
        <v>498</v>
      </c>
      <c r="D31" s="28">
        <v>6376.1</v>
      </c>
      <c r="E31" s="28">
        <v>6506.6</v>
      </c>
      <c r="F31" s="28">
        <v>6745.2</v>
      </c>
      <c r="G31" s="28">
        <v>6282</v>
      </c>
      <c r="H31" s="28">
        <v>7115.9</v>
      </c>
      <c r="I31" s="28">
        <v>7243.9</v>
      </c>
      <c r="J31" s="28">
        <v>7242.2</v>
      </c>
      <c r="K31" s="28">
        <v>7296.7</v>
      </c>
      <c r="L31" s="28">
        <v>7349.1</v>
      </c>
      <c r="M31" s="28">
        <v>7396.6</v>
      </c>
      <c r="N31" s="28">
        <v>7424.2</v>
      </c>
      <c r="O31" s="28">
        <v>7484.9</v>
      </c>
      <c r="P31" s="28">
        <v>7514.2</v>
      </c>
      <c r="Q31" s="28">
        <v>7532.6</v>
      </c>
      <c r="R31" s="28">
        <v>7624.2</v>
      </c>
      <c r="S31" s="28">
        <v>7662.2</v>
      </c>
      <c r="T31" s="28">
        <v>7746.7</v>
      </c>
      <c r="U31" s="28">
        <v>7775.2</v>
      </c>
      <c r="V31" s="28">
        <v>7850.4</v>
      </c>
      <c r="W31" s="28">
        <v>7924.7</v>
      </c>
      <c r="X31" s="28">
        <v>7935.4</v>
      </c>
      <c r="Y31" s="28">
        <v>8011.9</v>
      </c>
      <c r="Z31" s="28">
        <v>8064.4</v>
      </c>
      <c r="AA31" s="28">
        <v>8074.5</v>
      </c>
      <c r="AB31" s="28">
        <v>8110.8</v>
      </c>
      <c r="AC31" s="28">
        <v>8107.8</v>
      </c>
      <c r="AD31" s="28">
        <v>8134.8</v>
      </c>
      <c r="AE31" s="28">
        <v>8183.7</v>
      </c>
      <c r="AF31" s="28">
        <v>8160.2</v>
      </c>
      <c r="AG31" s="28">
        <v>8193.5</v>
      </c>
      <c r="AH31" s="28">
        <v>8236.9</v>
      </c>
      <c r="AI31" s="28">
        <v>8271.2000000000007</v>
      </c>
      <c r="AJ31" s="28">
        <v>8226</v>
      </c>
      <c r="AK31" s="28">
        <v>8235</v>
      </c>
      <c r="AL31" s="28">
        <v>8257.9</v>
      </c>
      <c r="AM31" s="28">
        <v>8259.7999999999993</v>
      </c>
      <c r="AN31" s="28">
        <v>8283.1</v>
      </c>
      <c r="AO31" s="28">
        <v>8221.5</v>
      </c>
      <c r="AP31" s="28">
        <v>8243.7999999999993</v>
      </c>
      <c r="AQ31" s="28">
        <v>8246.7999999999993</v>
      </c>
      <c r="AR31" s="28">
        <v>8270.5</v>
      </c>
      <c r="AS31" s="28">
        <v>8287.1</v>
      </c>
      <c r="AT31" s="28">
        <v>8231.4</v>
      </c>
      <c r="AU31" s="28">
        <v>8231.9</v>
      </c>
    </row>
    <row r="32" spans="2:47">
      <c r="B32" s="27" t="s">
        <v>435</v>
      </c>
      <c r="C32" s="28" t="s">
        <v>498</v>
      </c>
      <c r="D32" s="28">
        <v>765.7</v>
      </c>
      <c r="E32" s="28">
        <v>837.3</v>
      </c>
      <c r="F32" s="28">
        <v>718.4</v>
      </c>
      <c r="G32" s="28">
        <v>735.5</v>
      </c>
      <c r="H32" s="28">
        <v>687</v>
      </c>
      <c r="I32" s="28">
        <v>683.9</v>
      </c>
      <c r="J32" s="28">
        <v>684.1</v>
      </c>
      <c r="K32" s="28">
        <v>671.5</v>
      </c>
      <c r="L32" s="28">
        <v>659.2</v>
      </c>
      <c r="M32" s="28">
        <v>647.20000000000005</v>
      </c>
      <c r="N32" s="28">
        <v>635.29999999999995</v>
      </c>
      <c r="O32" s="28">
        <v>623.79999999999995</v>
      </c>
      <c r="P32" s="28">
        <v>612.29999999999995</v>
      </c>
      <c r="Q32" s="28">
        <v>601.1</v>
      </c>
      <c r="R32" s="28">
        <v>595.5</v>
      </c>
      <c r="S32" s="28">
        <v>589.79999999999995</v>
      </c>
      <c r="T32" s="28">
        <v>584.4</v>
      </c>
      <c r="U32" s="28">
        <v>578.79999999999995</v>
      </c>
      <c r="V32" s="28">
        <v>573.5</v>
      </c>
      <c r="W32" s="28">
        <v>568.20000000000005</v>
      </c>
      <c r="X32" s="28">
        <v>562.70000000000005</v>
      </c>
      <c r="Y32" s="28">
        <v>557.5</v>
      </c>
      <c r="Z32" s="28">
        <v>552.29999999999995</v>
      </c>
      <c r="AA32" s="28">
        <v>547</v>
      </c>
      <c r="AB32" s="28">
        <v>541.9</v>
      </c>
      <c r="AC32" s="28">
        <v>536.70000000000005</v>
      </c>
      <c r="AD32" s="28">
        <v>531.70000000000005</v>
      </c>
      <c r="AE32" s="28">
        <v>526.79999999999995</v>
      </c>
      <c r="AF32" s="28">
        <v>523.70000000000005</v>
      </c>
      <c r="AG32" s="28">
        <v>520.9</v>
      </c>
      <c r="AH32" s="28">
        <v>518</v>
      </c>
      <c r="AI32" s="28">
        <v>515.20000000000005</v>
      </c>
      <c r="AJ32" s="28">
        <v>512.20000000000005</v>
      </c>
      <c r="AK32" s="28">
        <v>509.4</v>
      </c>
      <c r="AL32" s="28">
        <v>506.6</v>
      </c>
      <c r="AM32" s="28">
        <v>503.8</v>
      </c>
      <c r="AN32" s="28">
        <v>501</v>
      </c>
      <c r="AO32" s="28">
        <v>498.1</v>
      </c>
      <c r="AP32" s="28">
        <v>495.3</v>
      </c>
      <c r="AQ32" s="28">
        <v>476.7</v>
      </c>
      <c r="AR32" s="28">
        <v>489.9</v>
      </c>
      <c r="AS32" s="28">
        <v>487.2</v>
      </c>
      <c r="AT32" s="28">
        <v>484.4</v>
      </c>
      <c r="AU32" s="28">
        <v>481.7</v>
      </c>
    </row>
    <row r="33" spans="2:47">
      <c r="B33" s="27" t="s">
        <v>680</v>
      </c>
      <c r="C33" s="28" t="s">
        <v>498</v>
      </c>
      <c r="D33" s="28">
        <v>20071.7</v>
      </c>
      <c r="E33" s="28">
        <v>21074</v>
      </c>
      <c r="F33" s="28">
        <v>20032</v>
      </c>
      <c r="G33" s="28">
        <v>18291.7</v>
      </c>
      <c r="H33" s="28">
        <v>13129.6</v>
      </c>
      <c r="I33" s="28">
        <v>13205.4</v>
      </c>
      <c r="J33" s="28">
        <v>13117.6</v>
      </c>
      <c r="K33" s="28">
        <v>12974.2</v>
      </c>
      <c r="L33" s="28">
        <v>12834.4</v>
      </c>
      <c r="M33" s="28">
        <v>12692.5</v>
      </c>
      <c r="N33" s="28">
        <v>12541.7</v>
      </c>
      <c r="O33" s="28">
        <v>12406.9</v>
      </c>
      <c r="P33" s="28">
        <v>12255.2</v>
      </c>
      <c r="Q33" s="28">
        <v>12107.4</v>
      </c>
      <c r="R33" s="28">
        <v>12064</v>
      </c>
      <c r="S33" s="28">
        <v>12006.7</v>
      </c>
      <c r="T33" s="28">
        <v>11962.2</v>
      </c>
      <c r="U33" s="28">
        <v>11910.4</v>
      </c>
      <c r="V33" s="28">
        <v>11848.9</v>
      </c>
      <c r="W33" s="28">
        <v>11796.3</v>
      </c>
      <c r="X33" s="28">
        <v>11738.7</v>
      </c>
      <c r="Y33" s="28">
        <v>11670.2</v>
      </c>
      <c r="Z33" s="28">
        <v>11612.7</v>
      </c>
      <c r="AA33" s="28">
        <v>11551.4</v>
      </c>
      <c r="AB33" s="28">
        <v>11471.2</v>
      </c>
      <c r="AC33" s="28">
        <v>11404.6</v>
      </c>
      <c r="AD33" s="28">
        <v>11336.5</v>
      </c>
      <c r="AE33" s="28">
        <v>11253.4</v>
      </c>
      <c r="AF33" s="28">
        <v>11223.4</v>
      </c>
      <c r="AG33" s="28">
        <v>11178.2</v>
      </c>
      <c r="AH33" s="28">
        <v>11130.4</v>
      </c>
      <c r="AI33" s="28">
        <v>11082.9</v>
      </c>
      <c r="AJ33" s="28">
        <v>11042.8</v>
      </c>
      <c r="AK33" s="28">
        <v>10984.1</v>
      </c>
      <c r="AL33" s="28">
        <v>10929.8</v>
      </c>
      <c r="AM33" s="28">
        <v>10870.1</v>
      </c>
      <c r="AN33" s="28">
        <v>10824.8</v>
      </c>
      <c r="AO33" s="28">
        <v>10763.7</v>
      </c>
      <c r="AP33" s="28">
        <v>10709.2</v>
      </c>
      <c r="AQ33" s="28">
        <v>10651.8</v>
      </c>
      <c r="AR33" s="28">
        <v>10607.4</v>
      </c>
      <c r="AS33" s="28">
        <v>10552.9</v>
      </c>
      <c r="AT33" s="28">
        <v>10494.3</v>
      </c>
      <c r="AU33" s="28">
        <v>10436.1</v>
      </c>
    </row>
    <row r="34" spans="2:47">
      <c r="B34" s="27" t="s">
        <v>437</v>
      </c>
      <c r="C34" s="28" t="s">
        <v>498</v>
      </c>
      <c r="D34" s="28">
        <v>0</v>
      </c>
      <c r="E34" s="28">
        <v>7.3</v>
      </c>
      <c r="F34" s="28">
        <v>13.7</v>
      </c>
      <c r="G34" s="28">
        <v>7.9</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A34" s="28">
        <v>0</v>
      </c>
      <c r="AB34" s="28">
        <v>0</v>
      </c>
      <c r="AC34" s="28">
        <v>0</v>
      </c>
      <c r="AD34" s="28">
        <v>0</v>
      </c>
      <c r="AE34" s="28">
        <v>0</v>
      </c>
      <c r="AF34" s="28">
        <v>0</v>
      </c>
      <c r="AG34" s="28">
        <v>0</v>
      </c>
      <c r="AH34" s="28">
        <v>0</v>
      </c>
      <c r="AI34" s="28">
        <v>0</v>
      </c>
      <c r="AJ34" s="28">
        <v>0</v>
      </c>
      <c r="AK34" s="28">
        <v>0</v>
      </c>
      <c r="AL34" s="28">
        <v>0</v>
      </c>
      <c r="AM34" s="28">
        <v>0</v>
      </c>
      <c r="AN34" s="28">
        <v>0</v>
      </c>
      <c r="AO34" s="28">
        <v>0</v>
      </c>
      <c r="AP34" s="28">
        <v>0</v>
      </c>
      <c r="AQ34" s="28">
        <v>0</v>
      </c>
      <c r="AR34" s="28">
        <v>0</v>
      </c>
      <c r="AS34" s="28">
        <v>0</v>
      </c>
      <c r="AT34" s="28">
        <v>0</v>
      </c>
      <c r="AU34" s="28">
        <v>0</v>
      </c>
    </row>
    <row r="35" spans="2:47">
      <c r="B35" s="27" t="s">
        <v>438</v>
      </c>
      <c r="C35" s="28" t="s">
        <v>498</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0</v>
      </c>
      <c r="AD35" s="28">
        <v>0</v>
      </c>
      <c r="AE35" s="28">
        <v>0</v>
      </c>
      <c r="AF35" s="28">
        <v>0</v>
      </c>
      <c r="AG35" s="28">
        <v>0</v>
      </c>
      <c r="AH35" s="28">
        <v>0</v>
      </c>
      <c r="AI35" s="28">
        <v>0</v>
      </c>
      <c r="AJ35" s="28">
        <v>0</v>
      </c>
      <c r="AK35" s="28">
        <v>0</v>
      </c>
      <c r="AL35" s="28">
        <v>0</v>
      </c>
      <c r="AM35" s="28">
        <v>0</v>
      </c>
      <c r="AN35" s="28">
        <v>0</v>
      </c>
      <c r="AO35" s="28">
        <v>0</v>
      </c>
      <c r="AP35" s="28">
        <v>0</v>
      </c>
      <c r="AQ35" s="28">
        <v>0</v>
      </c>
      <c r="AR35" s="28">
        <v>0</v>
      </c>
      <c r="AS35" s="28">
        <v>0</v>
      </c>
      <c r="AT35" s="28">
        <v>0</v>
      </c>
      <c r="AU35" s="28">
        <v>0</v>
      </c>
    </row>
    <row r="36" spans="2:47">
      <c r="B36" s="27" t="s">
        <v>439</v>
      </c>
      <c r="C36" s="28" t="s">
        <v>498</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row>
    <row r="37" spans="2:47">
      <c r="B37" s="27" t="s">
        <v>391</v>
      </c>
      <c r="C37" s="28" t="s">
        <v>498</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A37" s="28">
        <v>0</v>
      </c>
      <c r="AB37" s="28">
        <v>0</v>
      </c>
      <c r="AC37" s="28">
        <v>0</v>
      </c>
      <c r="AD37" s="28">
        <v>0</v>
      </c>
      <c r="AE37" s="28">
        <v>0</v>
      </c>
      <c r="AF37" s="28">
        <v>0</v>
      </c>
      <c r="AG37" s="28">
        <v>0</v>
      </c>
      <c r="AH37" s="28">
        <v>0</v>
      </c>
      <c r="AI37" s="28">
        <v>0</v>
      </c>
      <c r="AJ37" s="28">
        <v>0</v>
      </c>
      <c r="AK37" s="28">
        <v>0</v>
      </c>
      <c r="AL37" s="28">
        <v>0</v>
      </c>
      <c r="AM37" s="28">
        <v>0</v>
      </c>
      <c r="AN37" s="28">
        <v>0</v>
      </c>
      <c r="AO37" s="28">
        <v>0</v>
      </c>
      <c r="AP37" s="28">
        <v>0</v>
      </c>
      <c r="AQ37" s="28">
        <v>0</v>
      </c>
      <c r="AR37" s="28">
        <v>0</v>
      </c>
      <c r="AS37" s="28">
        <v>0</v>
      </c>
      <c r="AT37" s="28">
        <v>0</v>
      </c>
      <c r="AU37" s="28">
        <v>0</v>
      </c>
    </row>
    <row r="38" spans="2:47">
      <c r="B38" s="27" t="s">
        <v>440</v>
      </c>
      <c r="C38" s="28" t="s">
        <v>498</v>
      </c>
      <c r="D38" s="28">
        <v>2036.1</v>
      </c>
      <c r="E38" s="28">
        <v>2095.1</v>
      </c>
      <c r="F38" s="28">
        <v>2311.1</v>
      </c>
      <c r="G38" s="28">
        <v>2323.9</v>
      </c>
      <c r="H38" s="28">
        <v>1783.3</v>
      </c>
      <c r="I38" s="28">
        <v>1470.9</v>
      </c>
      <c r="J38" s="28">
        <v>1412.4</v>
      </c>
      <c r="K38" s="28">
        <v>1414.3</v>
      </c>
      <c r="L38" s="28">
        <v>1413.6</v>
      </c>
      <c r="M38" s="28">
        <v>1408.9</v>
      </c>
      <c r="N38" s="28">
        <v>1395.7</v>
      </c>
      <c r="O38" s="28">
        <v>1382.1</v>
      </c>
      <c r="P38" s="28">
        <v>1367.8</v>
      </c>
      <c r="Q38" s="28">
        <v>1352.9</v>
      </c>
      <c r="R38" s="28">
        <v>1346.8</v>
      </c>
      <c r="S38" s="28">
        <v>1339.1</v>
      </c>
      <c r="T38" s="28">
        <v>1332.1</v>
      </c>
      <c r="U38" s="28">
        <v>1323.7</v>
      </c>
      <c r="V38" s="28">
        <v>1315.8</v>
      </c>
      <c r="W38" s="28">
        <v>1306.7</v>
      </c>
      <c r="X38" s="28">
        <v>1298.3</v>
      </c>
      <c r="Y38" s="28">
        <v>1289.4000000000001</v>
      </c>
      <c r="Z38" s="28">
        <v>1279.3</v>
      </c>
      <c r="AA38" s="28">
        <v>1270</v>
      </c>
      <c r="AB38" s="28">
        <v>1259.2</v>
      </c>
      <c r="AC38" s="28">
        <v>1249.4000000000001</v>
      </c>
      <c r="AD38" s="28">
        <v>1238.2</v>
      </c>
      <c r="AE38" s="28">
        <v>1227.8</v>
      </c>
      <c r="AF38" s="28">
        <v>1220.5999999999999</v>
      </c>
      <c r="AG38" s="28">
        <v>1211.8</v>
      </c>
      <c r="AH38" s="28">
        <v>1204</v>
      </c>
      <c r="AI38" s="28">
        <v>1195.8</v>
      </c>
      <c r="AJ38" s="28">
        <v>1187.5999999999999</v>
      </c>
      <c r="AK38" s="28">
        <v>1177.7</v>
      </c>
      <c r="AL38" s="28">
        <v>1168.8</v>
      </c>
      <c r="AM38" s="28">
        <v>1161.2</v>
      </c>
      <c r="AN38" s="28">
        <v>1154.8</v>
      </c>
      <c r="AO38" s="28">
        <v>1147.9000000000001</v>
      </c>
      <c r="AP38" s="28">
        <v>1142.8</v>
      </c>
      <c r="AQ38" s="28">
        <v>1138.0999999999999</v>
      </c>
      <c r="AR38" s="28">
        <v>1134.0999999999999</v>
      </c>
      <c r="AS38" s="28">
        <v>1130.2</v>
      </c>
      <c r="AT38" s="28">
        <v>1125.2</v>
      </c>
      <c r="AU38" s="28">
        <v>1121.8</v>
      </c>
    </row>
    <row r="39" spans="2:47">
      <c r="B39" s="27" t="s">
        <v>398</v>
      </c>
      <c r="C39" s="28" t="s">
        <v>498</v>
      </c>
      <c r="D39" s="28">
        <v>1462.3</v>
      </c>
      <c r="E39" s="28">
        <v>1125.5</v>
      </c>
      <c r="F39" s="28">
        <v>1198.8</v>
      </c>
      <c r="G39" s="28">
        <v>1189.5</v>
      </c>
      <c r="H39" s="28">
        <v>1433.4</v>
      </c>
      <c r="I39" s="28">
        <v>1433.2</v>
      </c>
      <c r="J39" s="28">
        <v>1451.5</v>
      </c>
      <c r="K39" s="28">
        <v>1469.8</v>
      </c>
      <c r="L39" s="28">
        <v>1483.1</v>
      </c>
      <c r="M39" s="28">
        <v>1500.2</v>
      </c>
      <c r="N39" s="28">
        <v>1514.3</v>
      </c>
      <c r="O39" s="28">
        <v>1527.6</v>
      </c>
      <c r="P39" s="28">
        <v>1533.9</v>
      </c>
      <c r="Q39" s="28">
        <v>1545</v>
      </c>
      <c r="R39" s="28">
        <v>1565.5</v>
      </c>
      <c r="S39" s="28">
        <v>1585.6</v>
      </c>
      <c r="T39" s="28">
        <v>1604.7</v>
      </c>
      <c r="U39" s="28">
        <v>1622.5</v>
      </c>
      <c r="V39" s="28">
        <v>1639.8</v>
      </c>
      <c r="W39" s="28">
        <v>1650.1</v>
      </c>
      <c r="X39" s="28">
        <v>1665.2</v>
      </c>
      <c r="Y39" s="28">
        <v>1679.7</v>
      </c>
      <c r="Z39" s="28">
        <v>1694.6</v>
      </c>
      <c r="AA39" s="28">
        <v>1707.2</v>
      </c>
      <c r="AB39" s="28">
        <v>1718.6</v>
      </c>
      <c r="AC39" s="28">
        <v>1728.7</v>
      </c>
      <c r="AD39" s="28">
        <v>1738.2</v>
      </c>
      <c r="AE39" s="28">
        <v>1747.5</v>
      </c>
      <c r="AF39" s="28">
        <v>1756.1</v>
      </c>
      <c r="AG39" s="28">
        <v>1771.9</v>
      </c>
      <c r="AH39" s="28">
        <v>1778.6</v>
      </c>
      <c r="AI39" s="28">
        <v>1784.8</v>
      </c>
      <c r="AJ39" s="28">
        <v>1796.4</v>
      </c>
      <c r="AK39" s="28">
        <v>1800.1</v>
      </c>
      <c r="AL39" s="28">
        <v>1809.6</v>
      </c>
      <c r="AM39" s="28">
        <v>1812.2</v>
      </c>
      <c r="AN39" s="28">
        <v>1814.2</v>
      </c>
      <c r="AO39" s="28">
        <v>1823.9</v>
      </c>
      <c r="AP39" s="28">
        <v>1825.7</v>
      </c>
      <c r="AQ39" s="28">
        <v>1533</v>
      </c>
      <c r="AR39" s="28">
        <v>1838.1</v>
      </c>
      <c r="AS39" s="28">
        <v>1840.2</v>
      </c>
      <c r="AT39" s="28">
        <v>1851</v>
      </c>
      <c r="AU39" s="28">
        <v>1852</v>
      </c>
    </row>
    <row r="40" spans="2:47">
      <c r="B40" s="27" t="s">
        <v>442</v>
      </c>
      <c r="C40" s="28" t="s">
        <v>498</v>
      </c>
      <c r="D40" s="28">
        <v>0.1</v>
      </c>
      <c r="E40" s="28">
        <v>0.8</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row>
    <row r="41" spans="2:47">
      <c r="B41" s="27" t="s">
        <v>443</v>
      </c>
      <c r="C41" s="28" t="s">
        <v>498</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row>
    <row r="42" spans="2:47">
      <c r="B42" s="27" t="s">
        <v>444</v>
      </c>
      <c r="C42" s="28" t="s">
        <v>498</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A42" s="28">
        <v>0</v>
      </c>
      <c r="AB42" s="28">
        <v>0</v>
      </c>
      <c r="AC42" s="28">
        <v>0</v>
      </c>
      <c r="AD42" s="28">
        <v>0</v>
      </c>
      <c r="AE42" s="28">
        <v>0</v>
      </c>
      <c r="AF42" s="28">
        <v>0</v>
      </c>
      <c r="AG42" s="28">
        <v>0</v>
      </c>
      <c r="AH42" s="28">
        <v>0</v>
      </c>
      <c r="AI42" s="28">
        <v>0</v>
      </c>
      <c r="AJ42" s="28">
        <v>0</v>
      </c>
      <c r="AK42" s="28">
        <v>0</v>
      </c>
      <c r="AL42" s="28">
        <v>0</v>
      </c>
      <c r="AM42" s="28">
        <v>0</v>
      </c>
      <c r="AN42" s="28">
        <v>0</v>
      </c>
      <c r="AO42" s="28">
        <v>0</v>
      </c>
      <c r="AP42" s="28">
        <v>0</v>
      </c>
      <c r="AQ42" s="28">
        <v>0</v>
      </c>
      <c r="AR42" s="28">
        <v>0</v>
      </c>
      <c r="AS42" s="28">
        <v>0</v>
      </c>
      <c r="AT42" s="28">
        <v>0</v>
      </c>
      <c r="AU42" s="28">
        <v>0</v>
      </c>
    </row>
    <row r="43" spans="2:47">
      <c r="B43" s="27" t="s">
        <v>445</v>
      </c>
      <c r="C43" s="28" t="s">
        <v>498</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A43" s="28">
        <v>0</v>
      </c>
      <c r="AB43" s="28">
        <v>0</v>
      </c>
      <c r="AC43" s="28">
        <v>0</v>
      </c>
      <c r="AD43" s="28">
        <v>0</v>
      </c>
      <c r="AE43" s="28">
        <v>0</v>
      </c>
      <c r="AF43" s="28">
        <v>0</v>
      </c>
      <c r="AG43" s="28">
        <v>0</v>
      </c>
      <c r="AH43" s="28">
        <v>0</v>
      </c>
      <c r="AI43" s="28">
        <v>0</v>
      </c>
      <c r="AJ43" s="28">
        <v>0</v>
      </c>
      <c r="AK43" s="28">
        <v>0</v>
      </c>
      <c r="AL43" s="28">
        <v>0</v>
      </c>
      <c r="AM43" s="28">
        <v>0</v>
      </c>
      <c r="AN43" s="28">
        <v>0</v>
      </c>
      <c r="AO43" s="28">
        <v>0</v>
      </c>
      <c r="AP43" s="28">
        <v>0</v>
      </c>
      <c r="AQ43" s="28">
        <v>0</v>
      </c>
      <c r="AR43" s="28">
        <v>0</v>
      </c>
      <c r="AS43" s="28">
        <v>0</v>
      </c>
      <c r="AT43" s="28">
        <v>0</v>
      </c>
      <c r="AU43" s="28">
        <v>0</v>
      </c>
    </row>
    <row r="44" spans="2:47">
      <c r="B44" s="27" t="s">
        <v>446</v>
      </c>
      <c r="C44" s="28" t="s">
        <v>498</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A44" s="28">
        <v>0</v>
      </c>
      <c r="AB44" s="28">
        <v>0</v>
      </c>
      <c r="AC44" s="28">
        <v>0</v>
      </c>
      <c r="AD44" s="28">
        <v>0</v>
      </c>
      <c r="AE44" s="28">
        <v>0</v>
      </c>
      <c r="AF44" s="28">
        <v>0</v>
      </c>
      <c r="AG44" s="28">
        <v>0</v>
      </c>
      <c r="AH44" s="28">
        <v>0</v>
      </c>
      <c r="AI44" s="28">
        <v>0</v>
      </c>
      <c r="AJ44" s="28">
        <v>0</v>
      </c>
      <c r="AK44" s="28">
        <v>0</v>
      </c>
      <c r="AL44" s="28">
        <v>0</v>
      </c>
      <c r="AM44" s="28">
        <v>0</v>
      </c>
      <c r="AN44" s="28">
        <v>0</v>
      </c>
      <c r="AO44" s="28">
        <v>0</v>
      </c>
      <c r="AP44" s="28">
        <v>0</v>
      </c>
      <c r="AQ44" s="28">
        <v>0</v>
      </c>
      <c r="AR44" s="28">
        <v>0</v>
      </c>
      <c r="AS44" s="28">
        <v>0</v>
      </c>
      <c r="AT44" s="28">
        <v>0</v>
      </c>
      <c r="AU44" s="28">
        <v>0</v>
      </c>
    </row>
    <row r="45" spans="2:47" s="48" customFormat="1">
      <c r="B45" s="27" t="s">
        <v>501</v>
      </c>
      <c r="C45" s="30" t="s">
        <v>498</v>
      </c>
      <c r="D45" s="30">
        <f>SUM(D25:D44)</f>
        <v>63554.899999999994</v>
      </c>
      <c r="E45" s="30">
        <f t="shared" ref="E45:AU45" si="1">SUM(E25:E44)</f>
        <v>65488.100000000006</v>
      </c>
      <c r="F45" s="30">
        <f t="shared" si="1"/>
        <v>64459.5</v>
      </c>
      <c r="G45" s="30">
        <f t="shared" si="1"/>
        <v>61224.600000000006</v>
      </c>
      <c r="H45" s="30">
        <f t="shared" si="1"/>
        <v>55496.700000000004</v>
      </c>
      <c r="I45" s="30">
        <f t="shared" si="1"/>
        <v>56133.4</v>
      </c>
      <c r="J45" s="30">
        <f t="shared" si="1"/>
        <v>56025.5</v>
      </c>
      <c r="K45" s="30">
        <f t="shared" si="1"/>
        <v>56164</v>
      </c>
      <c r="L45" s="30">
        <f t="shared" si="1"/>
        <v>56141.999999999993</v>
      </c>
      <c r="M45" s="30">
        <f t="shared" si="1"/>
        <v>56195.19999999999</v>
      </c>
      <c r="N45" s="30">
        <f t="shared" si="1"/>
        <v>56051.8</v>
      </c>
      <c r="O45" s="30">
        <f t="shared" si="1"/>
        <v>56119.4</v>
      </c>
      <c r="P45" s="30">
        <f t="shared" si="1"/>
        <v>55945.200000000004</v>
      </c>
      <c r="Q45" s="30">
        <f t="shared" si="1"/>
        <v>55817.9</v>
      </c>
      <c r="R45" s="30">
        <f t="shared" si="1"/>
        <v>56033.2</v>
      </c>
      <c r="S45" s="30">
        <f t="shared" si="1"/>
        <v>56190.399999999994</v>
      </c>
      <c r="T45" s="30">
        <f t="shared" si="1"/>
        <v>56472.69999999999</v>
      </c>
      <c r="U45" s="30">
        <f t="shared" si="1"/>
        <v>56606.400000000001</v>
      </c>
      <c r="V45" s="30">
        <f t="shared" si="1"/>
        <v>56717.000000000007</v>
      </c>
      <c r="W45" s="30">
        <f t="shared" si="1"/>
        <v>56917.799999999996</v>
      </c>
      <c r="X45" s="30">
        <f t="shared" si="1"/>
        <v>57003.100000000006</v>
      </c>
      <c r="Y45" s="30">
        <f t="shared" si="1"/>
        <v>57231.9</v>
      </c>
      <c r="Z45" s="30">
        <f t="shared" si="1"/>
        <v>57444.100000000013</v>
      </c>
      <c r="AA45" s="30">
        <f t="shared" si="1"/>
        <v>57350.6</v>
      </c>
      <c r="AB45" s="30">
        <f t="shared" si="1"/>
        <v>57384.30000000001</v>
      </c>
      <c r="AC45" s="30">
        <f t="shared" si="1"/>
        <v>57389.399999999994</v>
      </c>
      <c r="AD45" s="30">
        <f t="shared" si="1"/>
        <v>57469.999999999993</v>
      </c>
      <c r="AE45" s="30">
        <f t="shared" si="1"/>
        <v>57404.1</v>
      </c>
      <c r="AF45" s="30">
        <f t="shared" si="1"/>
        <v>57415.19999999999</v>
      </c>
      <c r="AG45" s="30">
        <f t="shared" si="1"/>
        <v>57411.900000000016</v>
      </c>
      <c r="AH45" s="30">
        <f t="shared" si="1"/>
        <v>57494</v>
      </c>
      <c r="AI45" s="30">
        <f t="shared" si="1"/>
        <v>57600.799999999996</v>
      </c>
      <c r="AJ45" s="30">
        <f t="shared" si="1"/>
        <v>57484.399999999994</v>
      </c>
      <c r="AK45" s="30">
        <f t="shared" si="1"/>
        <v>57465.7</v>
      </c>
      <c r="AL45" s="30">
        <f t="shared" si="1"/>
        <v>57336.500000000007</v>
      </c>
      <c r="AM45" s="30">
        <f t="shared" si="1"/>
        <v>57311.299999999996</v>
      </c>
      <c r="AN45" s="30">
        <f t="shared" si="1"/>
        <v>57319.7</v>
      </c>
      <c r="AO45" s="30">
        <f t="shared" si="1"/>
        <v>57096.5</v>
      </c>
      <c r="AP45" s="30">
        <f t="shared" si="1"/>
        <v>57121.3</v>
      </c>
      <c r="AQ45" s="30">
        <f t="shared" si="1"/>
        <v>56768.200000000004</v>
      </c>
      <c r="AR45" s="30">
        <f t="shared" si="1"/>
        <v>57091</v>
      </c>
      <c r="AS45" s="30">
        <f t="shared" si="1"/>
        <v>57058.299999999988</v>
      </c>
      <c r="AT45" s="30">
        <f t="shared" si="1"/>
        <v>56765.399999999994</v>
      </c>
      <c r="AU45" s="30">
        <f t="shared" si="1"/>
        <v>56701.4</v>
      </c>
    </row>
    <row r="47" spans="2:47">
      <c r="B47" s="24" t="s">
        <v>503</v>
      </c>
      <c r="C47" s="25" t="s">
        <v>422</v>
      </c>
      <c r="D47" s="25">
        <v>2017</v>
      </c>
      <c r="E47" s="25">
        <v>2018</v>
      </c>
      <c r="F47" s="25">
        <v>2019</v>
      </c>
      <c r="G47" s="25">
        <v>2020</v>
      </c>
      <c r="H47" s="25">
        <v>2021</v>
      </c>
      <c r="I47" s="25">
        <v>2022</v>
      </c>
      <c r="J47" s="25">
        <v>2023</v>
      </c>
      <c r="K47" s="25">
        <v>2024</v>
      </c>
      <c r="L47" s="25">
        <v>2025</v>
      </c>
      <c r="M47" s="25">
        <v>2026</v>
      </c>
      <c r="N47" s="25">
        <v>2027</v>
      </c>
      <c r="O47" s="25">
        <v>2028</v>
      </c>
      <c r="P47" s="25">
        <v>2029</v>
      </c>
      <c r="Q47" s="25">
        <v>2030</v>
      </c>
      <c r="R47" s="25">
        <v>2031</v>
      </c>
      <c r="S47" s="25">
        <v>2032</v>
      </c>
      <c r="T47" s="25">
        <v>2033</v>
      </c>
      <c r="U47" s="25">
        <v>2034</v>
      </c>
      <c r="V47" s="25">
        <v>2035</v>
      </c>
      <c r="W47" s="25">
        <v>2036</v>
      </c>
      <c r="X47" s="25">
        <v>2037</v>
      </c>
      <c r="Y47" s="25">
        <v>2038</v>
      </c>
      <c r="Z47" s="25">
        <v>2039</v>
      </c>
      <c r="AA47" s="25">
        <v>2040</v>
      </c>
      <c r="AB47" s="25">
        <v>2041</v>
      </c>
      <c r="AC47" s="25">
        <v>2042</v>
      </c>
      <c r="AD47" s="25">
        <v>2043</v>
      </c>
      <c r="AE47" s="25">
        <v>2044</v>
      </c>
      <c r="AF47" s="25">
        <v>2045</v>
      </c>
      <c r="AG47" s="25">
        <v>2046</v>
      </c>
      <c r="AH47" s="25">
        <v>2047</v>
      </c>
      <c r="AI47" s="25">
        <v>2048</v>
      </c>
      <c r="AJ47" s="25">
        <v>2049</v>
      </c>
      <c r="AK47" s="25">
        <v>2050</v>
      </c>
      <c r="AL47" s="25">
        <v>2051</v>
      </c>
      <c r="AM47" s="25">
        <v>2052</v>
      </c>
      <c r="AN47" s="25">
        <v>2053</v>
      </c>
      <c r="AO47" s="25">
        <v>2054</v>
      </c>
      <c r="AP47" s="25">
        <v>2055</v>
      </c>
      <c r="AQ47" s="25">
        <v>2056</v>
      </c>
      <c r="AR47" s="25">
        <v>2057</v>
      </c>
      <c r="AS47" s="25">
        <v>2058</v>
      </c>
      <c r="AT47" s="25">
        <v>2059</v>
      </c>
      <c r="AU47" s="25">
        <v>2060</v>
      </c>
    </row>
    <row r="48" spans="2:47">
      <c r="B48" s="27" t="s">
        <v>678</v>
      </c>
      <c r="C48" s="28" t="s">
        <v>498</v>
      </c>
      <c r="D48" s="28">
        <f>+D2-D25</f>
        <v>0</v>
      </c>
      <c r="E48" s="28">
        <f t="shared" ref="E48:AU48" si="2">+E2-E25</f>
        <v>0</v>
      </c>
      <c r="F48" s="28">
        <f t="shared" si="2"/>
        <v>0</v>
      </c>
      <c r="G48" s="28">
        <f t="shared" si="2"/>
        <v>0</v>
      </c>
      <c r="H48" s="28">
        <f t="shared" si="2"/>
        <v>0</v>
      </c>
      <c r="I48" s="28">
        <f t="shared" si="2"/>
        <v>0</v>
      </c>
      <c r="J48" s="28">
        <f t="shared" si="2"/>
        <v>0</v>
      </c>
      <c r="K48" s="28">
        <f t="shared" si="2"/>
        <v>0</v>
      </c>
      <c r="L48" s="28">
        <f t="shared" si="2"/>
        <v>1.6000000000003638</v>
      </c>
      <c r="M48" s="28">
        <f t="shared" si="2"/>
        <v>3.5</v>
      </c>
      <c r="N48" s="28">
        <f t="shared" si="2"/>
        <v>5.2000000000007276</v>
      </c>
      <c r="O48" s="28">
        <f t="shared" si="2"/>
        <v>7</v>
      </c>
      <c r="P48" s="28">
        <f t="shared" si="2"/>
        <v>8.7000000000007276</v>
      </c>
      <c r="Q48" s="28">
        <f t="shared" si="2"/>
        <v>10.400000000001455</v>
      </c>
      <c r="R48" s="28">
        <f t="shared" si="2"/>
        <v>12.100000000000364</v>
      </c>
      <c r="S48" s="28">
        <f t="shared" si="2"/>
        <v>13.799999999999272</v>
      </c>
      <c r="T48" s="28">
        <f t="shared" si="2"/>
        <v>15.799999999999272</v>
      </c>
      <c r="U48" s="28">
        <f t="shared" si="2"/>
        <v>17.5</v>
      </c>
      <c r="V48" s="28">
        <f t="shared" si="2"/>
        <v>19.300000000001091</v>
      </c>
      <c r="W48" s="28">
        <f t="shared" si="2"/>
        <v>21.099999999998545</v>
      </c>
      <c r="X48" s="28">
        <f t="shared" si="2"/>
        <v>21.200000000000728</v>
      </c>
      <c r="Y48" s="28">
        <f t="shared" si="2"/>
        <v>21.399999999999636</v>
      </c>
      <c r="Z48" s="28">
        <f t="shared" si="2"/>
        <v>21.5</v>
      </c>
      <c r="AA48" s="28">
        <f t="shared" si="2"/>
        <v>21.400000000001455</v>
      </c>
      <c r="AB48" s="28">
        <f t="shared" si="2"/>
        <v>21.399999999999636</v>
      </c>
      <c r="AC48" s="28">
        <f t="shared" si="2"/>
        <v>21.5</v>
      </c>
      <c r="AD48" s="28">
        <f t="shared" si="2"/>
        <v>21.700000000000728</v>
      </c>
      <c r="AE48" s="28">
        <f t="shared" si="2"/>
        <v>21.700000000000728</v>
      </c>
      <c r="AF48" s="28">
        <f t="shared" si="2"/>
        <v>21.799999999999272</v>
      </c>
      <c r="AG48" s="28">
        <f t="shared" si="2"/>
        <v>21.799999999999272</v>
      </c>
      <c r="AH48" s="28">
        <f t="shared" si="2"/>
        <v>21.799999999999272</v>
      </c>
      <c r="AI48" s="28">
        <f t="shared" si="2"/>
        <v>21.900000000001455</v>
      </c>
      <c r="AJ48" s="28">
        <f t="shared" si="2"/>
        <v>22</v>
      </c>
      <c r="AK48" s="28">
        <f t="shared" si="2"/>
        <v>22</v>
      </c>
      <c r="AL48" s="28">
        <f t="shared" si="2"/>
        <v>21.899999999999636</v>
      </c>
      <c r="AM48" s="28">
        <f t="shared" si="2"/>
        <v>22</v>
      </c>
      <c r="AN48" s="28">
        <f t="shared" si="2"/>
        <v>22</v>
      </c>
      <c r="AO48" s="28">
        <f t="shared" si="2"/>
        <v>21.900000000001455</v>
      </c>
      <c r="AP48" s="28">
        <f t="shared" si="2"/>
        <v>22</v>
      </c>
      <c r="AQ48" s="28">
        <f t="shared" si="2"/>
        <v>22</v>
      </c>
      <c r="AR48" s="28">
        <f t="shared" si="2"/>
        <v>22</v>
      </c>
      <c r="AS48" s="28">
        <f t="shared" si="2"/>
        <v>21.900000000001455</v>
      </c>
      <c r="AT48" s="28">
        <f t="shared" si="2"/>
        <v>21.900000000001455</v>
      </c>
      <c r="AU48" s="28">
        <f t="shared" si="2"/>
        <v>21.899999999999636</v>
      </c>
    </row>
    <row r="49" spans="2:47">
      <c r="B49" s="27" t="s">
        <v>430</v>
      </c>
      <c r="C49" s="28" t="s">
        <v>498</v>
      </c>
      <c r="D49" s="28">
        <f t="shared" ref="D49:AU54" si="3">+D3-D26</f>
        <v>0</v>
      </c>
      <c r="E49" s="28">
        <f t="shared" si="3"/>
        <v>0</v>
      </c>
      <c r="F49" s="28">
        <f t="shared" si="3"/>
        <v>0</v>
      </c>
      <c r="G49" s="28">
        <f t="shared" si="3"/>
        <v>0</v>
      </c>
      <c r="H49" s="28">
        <f t="shared" si="3"/>
        <v>0</v>
      </c>
      <c r="I49" s="28">
        <f t="shared" si="3"/>
        <v>0</v>
      </c>
      <c r="J49" s="28">
        <f t="shared" si="3"/>
        <v>0</v>
      </c>
      <c r="K49" s="28">
        <f t="shared" si="3"/>
        <v>0</v>
      </c>
      <c r="L49" s="28">
        <f t="shared" si="3"/>
        <v>0.1999999999998181</v>
      </c>
      <c r="M49" s="28">
        <f t="shared" si="3"/>
        <v>0.5</v>
      </c>
      <c r="N49" s="28">
        <f t="shared" si="3"/>
        <v>0.6000000000003638</v>
      </c>
      <c r="O49" s="28">
        <f t="shared" si="3"/>
        <v>0.90000000000009095</v>
      </c>
      <c r="P49" s="28">
        <f t="shared" si="3"/>
        <v>1.0999999999999091</v>
      </c>
      <c r="Q49" s="28">
        <f t="shared" si="3"/>
        <v>1.3000000000001819</v>
      </c>
      <c r="R49" s="28">
        <f t="shared" si="3"/>
        <v>1.5</v>
      </c>
      <c r="S49" s="28">
        <f t="shared" si="3"/>
        <v>1.6999999999998181</v>
      </c>
      <c r="T49" s="28">
        <f t="shared" si="3"/>
        <v>1.8000000000001819</v>
      </c>
      <c r="U49" s="28">
        <f t="shared" si="3"/>
        <v>2</v>
      </c>
      <c r="V49" s="28">
        <f t="shared" si="3"/>
        <v>2.1999999999998181</v>
      </c>
      <c r="W49" s="28">
        <f t="shared" si="3"/>
        <v>2.4000000000000909</v>
      </c>
      <c r="X49" s="28">
        <f t="shared" si="3"/>
        <v>2.4000000000000909</v>
      </c>
      <c r="Y49" s="28">
        <f t="shared" si="3"/>
        <v>2.4000000000000909</v>
      </c>
      <c r="Z49" s="28">
        <f t="shared" si="3"/>
        <v>2.3999999999996362</v>
      </c>
      <c r="AA49" s="28">
        <f t="shared" si="3"/>
        <v>2.4000000000000909</v>
      </c>
      <c r="AB49" s="28">
        <f t="shared" si="3"/>
        <v>2.3999999999996362</v>
      </c>
      <c r="AC49" s="28">
        <f t="shared" si="3"/>
        <v>2.3999999999996362</v>
      </c>
      <c r="AD49" s="28">
        <f t="shared" si="3"/>
        <v>2.3999999999996362</v>
      </c>
      <c r="AE49" s="28">
        <f t="shared" si="3"/>
        <v>2.2999999999997272</v>
      </c>
      <c r="AF49" s="28">
        <f t="shared" si="3"/>
        <v>2.4000000000000909</v>
      </c>
      <c r="AG49" s="28">
        <f t="shared" si="3"/>
        <v>2.2999999999997272</v>
      </c>
      <c r="AH49" s="28">
        <f t="shared" si="3"/>
        <v>2.4000000000000909</v>
      </c>
      <c r="AI49" s="28">
        <f t="shared" si="3"/>
        <v>2.3000000000001819</v>
      </c>
      <c r="AJ49" s="28">
        <f t="shared" si="3"/>
        <v>2.4000000000000909</v>
      </c>
      <c r="AK49" s="28">
        <f t="shared" si="3"/>
        <v>2.3000000000001819</v>
      </c>
      <c r="AL49" s="28">
        <f t="shared" si="3"/>
        <v>2.2999999999997272</v>
      </c>
      <c r="AM49" s="28">
        <f t="shared" si="3"/>
        <v>2.3000000000001819</v>
      </c>
      <c r="AN49" s="28">
        <f t="shared" si="3"/>
        <v>2.4000000000000909</v>
      </c>
      <c r="AO49" s="28">
        <f t="shared" si="3"/>
        <v>2.3000000000001819</v>
      </c>
      <c r="AP49" s="28">
        <f t="shared" si="3"/>
        <v>2.2999999999997272</v>
      </c>
      <c r="AQ49" s="28">
        <f t="shared" si="3"/>
        <v>2.3000000000001819</v>
      </c>
      <c r="AR49" s="28">
        <f t="shared" si="3"/>
        <v>2.2999999999997272</v>
      </c>
      <c r="AS49" s="28">
        <f t="shared" si="3"/>
        <v>2.3000000000001819</v>
      </c>
      <c r="AT49" s="28">
        <f t="shared" si="3"/>
        <v>2.2999999999997272</v>
      </c>
      <c r="AU49" s="28">
        <f t="shared" si="3"/>
        <v>2.2999999999997272</v>
      </c>
    </row>
    <row r="50" spans="2:47">
      <c r="B50" s="27" t="s">
        <v>679</v>
      </c>
      <c r="C50" s="28" t="s">
        <v>498</v>
      </c>
      <c r="D50" s="28">
        <f t="shared" si="3"/>
        <v>0</v>
      </c>
      <c r="E50" s="28">
        <f t="shared" si="3"/>
        <v>0</v>
      </c>
      <c r="F50" s="28">
        <f t="shared" si="3"/>
        <v>0</v>
      </c>
      <c r="G50" s="28">
        <f t="shared" si="3"/>
        <v>0</v>
      </c>
      <c r="H50" s="28">
        <f t="shared" si="3"/>
        <v>0</v>
      </c>
      <c r="I50" s="28">
        <f t="shared" si="3"/>
        <v>0</v>
      </c>
      <c r="J50" s="28">
        <f t="shared" si="3"/>
        <v>0</v>
      </c>
      <c r="K50" s="28">
        <f t="shared" si="3"/>
        <v>0</v>
      </c>
      <c r="L50" s="28">
        <f t="shared" si="3"/>
        <v>0</v>
      </c>
      <c r="M50" s="28">
        <f t="shared" si="3"/>
        <v>0</v>
      </c>
      <c r="N50" s="28">
        <f t="shared" si="3"/>
        <v>0</v>
      </c>
      <c r="O50" s="28">
        <f t="shared" si="3"/>
        <v>0</v>
      </c>
      <c r="P50" s="28">
        <f t="shared" si="3"/>
        <v>0</v>
      </c>
      <c r="Q50" s="28">
        <f t="shared" si="3"/>
        <v>0</v>
      </c>
      <c r="R50" s="28">
        <f t="shared" si="3"/>
        <v>0</v>
      </c>
      <c r="S50" s="28">
        <f t="shared" si="3"/>
        <v>0</v>
      </c>
      <c r="T50" s="28">
        <f t="shared" si="3"/>
        <v>0</v>
      </c>
      <c r="U50" s="28">
        <f t="shared" si="3"/>
        <v>0</v>
      </c>
      <c r="V50" s="28">
        <f t="shared" si="3"/>
        <v>0</v>
      </c>
      <c r="W50" s="28">
        <f t="shared" si="3"/>
        <v>0</v>
      </c>
      <c r="X50" s="28">
        <f t="shared" si="3"/>
        <v>0</v>
      </c>
      <c r="Y50" s="28">
        <f t="shared" si="3"/>
        <v>0</v>
      </c>
      <c r="Z50" s="28">
        <f t="shared" si="3"/>
        <v>0</v>
      </c>
      <c r="AA50" s="28">
        <f t="shared" si="3"/>
        <v>0</v>
      </c>
      <c r="AB50" s="28">
        <f t="shared" si="3"/>
        <v>0</v>
      </c>
      <c r="AC50" s="28">
        <f t="shared" si="3"/>
        <v>0</v>
      </c>
      <c r="AD50" s="28">
        <f t="shared" si="3"/>
        <v>0</v>
      </c>
      <c r="AE50" s="28">
        <f t="shared" si="3"/>
        <v>0</v>
      </c>
      <c r="AF50" s="28">
        <f t="shared" si="3"/>
        <v>0</v>
      </c>
      <c r="AG50" s="28">
        <f t="shared" si="3"/>
        <v>0</v>
      </c>
      <c r="AH50" s="28">
        <f t="shared" si="3"/>
        <v>0</v>
      </c>
      <c r="AI50" s="28">
        <f t="shared" si="3"/>
        <v>0</v>
      </c>
      <c r="AJ50" s="28">
        <f t="shared" si="3"/>
        <v>0</v>
      </c>
      <c r="AK50" s="28">
        <f t="shared" si="3"/>
        <v>0</v>
      </c>
      <c r="AL50" s="28">
        <f t="shared" si="3"/>
        <v>0</v>
      </c>
      <c r="AM50" s="28">
        <f t="shared" si="3"/>
        <v>0</v>
      </c>
      <c r="AN50" s="28">
        <f t="shared" si="3"/>
        <v>0</v>
      </c>
      <c r="AO50" s="28">
        <f t="shared" si="3"/>
        <v>0</v>
      </c>
      <c r="AP50" s="28">
        <f t="shared" si="3"/>
        <v>0</v>
      </c>
      <c r="AQ50" s="28">
        <f t="shared" si="3"/>
        <v>0</v>
      </c>
      <c r="AR50" s="28">
        <f t="shared" si="3"/>
        <v>0</v>
      </c>
      <c r="AS50" s="28">
        <f t="shared" si="3"/>
        <v>0</v>
      </c>
      <c r="AT50" s="28">
        <f t="shared" si="3"/>
        <v>0</v>
      </c>
      <c r="AU50" s="28">
        <f t="shared" si="3"/>
        <v>0</v>
      </c>
    </row>
    <row r="51" spans="2:47">
      <c r="B51" s="27" t="s">
        <v>397</v>
      </c>
      <c r="C51" s="28" t="s">
        <v>498</v>
      </c>
      <c r="D51" s="28">
        <f t="shared" si="3"/>
        <v>0</v>
      </c>
      <c r="E51" s="28">
        <f t="shared" si="3"/>
        <v>0</v>
      </c>
      <c r="F51" s="28">
        <f t="shared" si="3"/>
        <v>0</v>
      </c>
      <c r="G51" s="28">
        <f t="shared" si="3"/>
        <v>0</v>
      </c>
      <c r="H51" s="28">
        <f t="shared" si="3"/>
        <v>0</v>
      </c>
      <c r="I51" s="28">
        <f t="shared" si="3"/>
        <v>0</v>
      </c>
      <c r="J51" s="28">
        <f t="shared" si="3"/>
        <v>0</v>
      </c>
      <c r="K51" s="28">
        <f t="shared" si="3"/>
        <v>0</v>
      </c>
      <c r="L51" s="28">
        <f t="shared" si="3"/>
        <v>0</v>
      </c>
      <c r="M51" s="28">
        <f t="shared" si="3"/>
        <v>0</v>
      </c>
      <c r="N51" s="28">
        <f t="shared" si="3"/>
        <v>0</v>
      </c>
      <c r="O51" s="28">
        <f t="shared" si="3"/>
        <v>0</v>
      </c>
      <c r="P51" s="28">
        <f t="shared" si="3"/>
        <v>0</v>
      </c>
      <c r="Q51" s="28">
        <f t="shared" si="3"/>
        <v>0</v>
      </c>
      <c r="R51" s="28">
        <f t="shared" si="3"/>
        <v>0</v>
      </c>
      <c r="S51" s="28">
        <f t="shared" si="3"/>
        <v>0</v>
      </c>
      <c r="T51" s="28">
        <f t="shared" si="3"/>
        <v>0</v>
      </c>
      <c r="U51" s="28">
        <f t="shared" si="3"/>
        <v>0</v>
      </c>
      <c r="V51" s="28">
        <f t="shared" si="3"/>
        <v>0</v>
      </c>
      <c r="W51" s="28">
        <f t="shared" si="3"/>
        <v>0</v>
      </c>
      <c r="X51" s="28">
        <f t="shared" si="3"/>
        <v>0</v>
      </c>
      <c r="Y51" s="28">
        <f t="shared" si="3"/>
        <v>0</v>
      </c>
      <c r="Z51" s="28">
        <f t="shared" si="3"/>
        <v>0</v>
      </c>
      <c r="AA51" s="28">
        <f t="shared" si="3"/>
        <v>0</v>
      </c>
      <c r="AB51" s="28">
        <f t="shared" si="3"/>
        <v>0</v>
      </c>
      <c r="AC51" s="28">
        <f t="shared" si="3"/>
        <v>0</v>
      </c>
      <c r="AD51" s="28">
        <f t="shared" si="3"/>
        <v>0</v>
      </c>
      <c r="AE51" s="28">
        <f t="shared" si="3"/>
        <v>0</v>
      </c>
      <c r="AF51" s="28">
        <f t="shared" si="3"/>
        <v>0</v>
      </c>
      <c r="AG51" s="28">
        <f t="shared" si="3"/>
        <v>0</v>
      </c>
      <c r="AH51" s="28">
        <f t="shared" si="3"/>
        <v>0</v>
      </c>
      <c r="AI51" s="28">
        <f t="shared" si="3"/>
        <v>0</v>
      </c>
      <c r="AJ51" s="28">
        <f t="shared" si="3"/>
        <v>0</v>
      </c>
      <c r="AK51" s="28">
        <f t="shared" si="3"/>
        <v>0</v>
      </c>
      <c r="AL51" s="28">
        <f t="shared" si="3"/>
        <v>0</v>
      </c>
      <c r="AM51" s="28">
        <f t="shared" si="3"/>
        <v>0</v>
      </c>
      <c r="AN51" s="28">
        <f t="shared" si="3"/>
        <v>0</v>
      </c>
      <c r="AO51" s="28">
        <f t="shared" si="3"/>
        <v>0</v>
      </c>
      <c r="AP51" s="28">
        <f t="shared" si="3"/>
        <v>0</v>
      </c>
      <c r="AQ51" s="28">
        <f t="shared" si="3"/>
        <v>0</v>
      </c>
      <c r="AR51" s="28">
        <f t="shared" si="3"/>
        <v>0</v>
      </c>
      <c r="AS51" s="28">
        <f t="shared" si="3"/>
        <v>0</v>
      </c>
      <c r="AT51" s="28">
        <f t="shared" si="3"/>
        <v>0</v>
      </c>
      <c r="AU51" s="28">
        <f t="shared" si="3"/>
        <v>0</v>
      </c>
    </row>
    <row r="52" spans="2:47">
      <c r="B52" s="27" t="s">
        <v>432</v>
      </c>
      <c r="C52" s="28" t="s">
        <v>498</v>
      </c>
      <c r="D52" s="28">
        <f t="shared" si="3"/>
        <v>0</v>
      </c>
      <c r="E52" s="28">
        <f t="shared" si="3"/>
        <v>0</v>
      </c>
      <c r="F52" s="28">
        <f t="shared" si="3"/>
        <v>0</v>
      </c>
      <c r="G52" s="28">
        <f t="shared" si="3"/>
        <v>0</v>
      </c>
      <c r="H52" s="28">
        <f t="shared" si="3"/>
        <v>0</v>
      </c>
      <c r="I52" s="28">
        <f t="shared" si="3"/>
        <v>0</v>
      </c>
      <c r="J52" s="28">
        <f t="shared" si="3"/>
        <v>0</v>
      </c>
      <c r="K52" s="28">
        <f t="shared" si="3"/>
        <v>0</v>
      </c>
      <c r="L52" s="28">
        <f t="shared" si="3"/>
        <v>0</v>
      </c>
      <c r="M52" s="28">
        <f t="shared" si="3"/>
        <v>0</v>
      </c>
      <c r="N52" s="28">
        <f t="shared" si="3"/>
        <v>0</v>
      </c>
      <c r="O52" s="28">
        <f t="shared" si="3"/>
        <v>0</v>
      </c>
      <c r="P52" s="28">
        <f t="shared" si="3"/>
        <v>0</v>
      </c>
      <c r="Q52" s="28">
        <f t="shared" si="3"/>
        <v>0</v>
      </c>
      <c r="R52" s="28">
        <f t="shared" si="3"/>
        <v>0</v>
      </c>
      <c r="S52" s="28">
        <f t="shared" si="3"/>
        <v>0</v>
      </c>
      <c r="T52" s="28">
        <f t="shared" si="3"/>
        <v>0</v>
      </c>
      <c r="U52" s="28">
        <f t="shared" si="3"/>
        <v>0</v>
      </c>
      <c r="V52" s="28">
        <f t="shared" si="3"/>
        <v>0</v>
      </c>
      <c r="W52" s="28">
        <f t="shared" si="3"/>
        <v>0</v>
      </c>
      <c r="X52" s="28">
        <f t="shared" si="3"/>
        <v>0</v>
      </c>
      <c r="Y52" s="28">
        <f t="shared" si="3"/>
        <v>0</v>
      </c>
      <c r="Z52" s="28">
        <f t="shared" si="3"/>
        <v>0</v>
      </c>
      <c r="AA52" s="28">
        <f t="shared" si="3"/>
        <v>0</v>
      </c>
      <c r="AB52" s="28">
        <f t="shared" si="3"/>
        <v>0</v>
      </c>
      <c r="AC52" s="28">
        <f t="shared" si="3"/>
        <v>0</v>
      </c>
      <c r="AD52" s="28">
        <f t="shared" si="3"/>
        <v>0</v>
      </c>
      <c r="AE52" s="28">
        <f t="shared" si="3"/>
        <v>0</v>
      </c>
      <c r="AF52" s="28">
        <f t="shared" si="3"/>
        <v>0</v>
      </c>
      <c r="AG52" s="28">
        <f t="shared" si="3"/>
        <v>0</v>
      </c>
      <c r="AH52" s="28">
        <f t="shared" si="3"/>
        <v>0</v>
      </c>
      <c r="AI52" s="28">
        <f t="shared" si="3"/>
        <v>0</v>
      </c>
      <c r="AJ52" s="28">
        <f t="shared" si="3"/>
        <v>0</v>
      </c>
      <c r="AK52" s="28">
        <f t="shared" si="3"/>
        <v>0</v>
      </c>
      <c r="AL52" s="28">
        <f t="shared" si="3"/>
        <v>0</v>
      </c>
      <c r="AM52" s="28">
        <f t="shared" si="3"/>
        <v>0</v>
      </c>
      <c r="AN52" s="28">
        <f t="shared" si="3"/>
        <v>0</v>
      </c>
      <c r="AO52" s="28">
        <f t="shared" si="3"/>
        <v>0</v>
      </c>
      <c r="AP52" s="28">
        <f t="shared" si="3"/>
        <v>0</v>
      </c>
      <c r="AQ52" s="28">
        <f t="shared" si="3"/>
        <v>0</v>
      </c>
      <c r="AR52" s="28">
        <f t="shared" si="3"/>
        <v>0</v>
      </c>
      <c r="AS52" s="28">
        <f t="shared" si="3"/>
        <v>0</v>
      </c>
      <c r="AT52" s="28">
        <f t="shared" si="3"/>
        <v>0</v>
      </c>
      <c r="AU52" s="28">
        <f t="shared" si="3"/>
        <v>0</v>
      </c>
    </row>
    <row r="53" spans="2:47">
      <c r="B53" s="27" t="s">
        <v>385</v>
      </c>
      <c r="C53" s="28" t="s">
        <v>498</v>
      </c>
      <c r="D53" s="28">
        <f t="shared" si="3"/>
        <v>0</v>
      </c>
      <c r="E53" s="28">
        <f t="shared" si="3"/>
        <v>0</v>
      </c>
      <c r="F53" s="28">
        <f t="shared" si="3"/>
        <v>0</v>
      </c>
      <c r="G53" s="28">
        <f t="shared" si="3"/>
        <v>0</v>
      </c>
      <c r="H53" s="28">
        <f t="shared" si="3"/>
        <v>0</v>
      </c>
      <c r="I53" s="28">
        <f t="shared" si="3"/>
        <v>0</v>
      </c>
      <c r="J53" s="28">
        <f t="shared" si="3"/>
        <v>0</v>
      </c>
      <c r="K53" s="28">
        <f t="shared" si="3"/>
        <v>0</v>
      </c>
      <c r="L53" s="28">
        <f t="shared" si="3"/>
        <v>24.899999999997817</v>
      </c>
      <c r="M53" s="28">
        <f t="shared" si="3"/>
        <v>49.80000000000291</v>
      </c>
      <c r="N53" s="28">
        <f t="shared" si="3"/>
        <v>74.299999999999272</v>
      </c>
      <c r="O53" s="28">
        <f t="shared" si="3"/>
        <v>99.200000000000728</v>
      </c>
      <c r="P53" s="28">
        <f t="shared" si="3"/>
        <v>123.29999999999927</v>
      </c>
      <c r="Q53" s="28">
        <f t="shared" si="3"/>
        <v>147.69999999999709</v>
      </c>
      <c r="R53" s="28">
        <f t="shared" si="3"/>
        <v>171.79999999999927</v>
      </c>
      <c r="S53" s="28">
        <f>+S7-S30</f>
        <v>197.40000000000146</v>
      </c>
      <c r="T53" s="28">
        <f t="shared" si="3"/>
        <v>222.5</v>
      </c>
      <c r="U53" s="28">
        <f t="shared" si="3"/>
        <v>248.5</v>
      </c>
      <c r="V53" s="28">
        <f t="shared" si="3"/>
        <v>271.90000000000146</v>
      </c>
      <c r="W53" s="28">
        <f t="shared" si="3"/>
        <v>297.39999999999782</v>
      </c>
      <c r="X53" s="28">
        <f t="shared" si="3"/>
        <v>299.39999999999782</v>
      </c>
      <c r="Y53" s="28">
        <f t="shared" si="3"/>
        <v>301.40000000000146</v>
      </c>
      <c r="Z53" s="28">
        <f t="shared" si="3"/>
        <v>303.70000000000073</v>
      </c>
      <c r="AA53" s="28">
        <f t="shared" si="3"/>
        <v>302.40000000000146</v>
      </c>
      <c r="AB53" s="28">
        <f t="shared" si="3"/>
        <v>302.79999999999927</v>
      </c>
      <c r="AC53" s="28">
        <f t="shared" si="3"/>
        <v>304.59999999999854</v>
      </c>
      <c r="AD53" s="28">
        <f t="shared" si="3"/>
        <v>306.10000000000218</v>
      </c>
      <c r="AE53" s="28">
        <f t="shared" si="3"/>
        <v>303.79999999999927</v>
      </c>
      <c r="AF53" s="28">
        <f t="shared" si="3"/>
        <v>305.70000000000073</v>
      </c>
      <c r="AG53" s="28">
        <f t="shared" si="3"/>
        <v>306.59999999999854</v>
      </c>
      <c r="AH53" s="28">
        <f t="shared" si="3"/>
        <v>307.10000000000218</v>
      </c>
      <c r="AI53" s="28">
        <f t="shared" si="3"/>
        <v>308.5</v>
      </c>
      <c r="AJ53" s="28">
        <f t="shared" si="3"/>
        <v>309.09999999999854</v>
      </c>
      <c r="AK53" s="28">
        <f t="shared" si="3"/>
        <v>309.79999999999927</v>
      </c>
      <c r="AL53" s="28">
        <f t="shared" si="3"/>
        <v>307</v>
      </c>
      <c r="AM53" s="28">
        <f t="shared" si="3"/>
        <v>307.60000000000218</v>
      </c>
      <c r="AN53" s="28">
        <f t="shared" si="3"/>
        <v>307.80000000000291</v>
      </c>
      <c r="AO53" s="28">
        <f t="shared" si="3"/>
        <v>307.70000000000073</v>
      </c>
      <c r="AP53" s="28">
        <f t="shared" si="3"/>
        <v>308.59999999999854</v>
      </c>
      <c r="AQ53" s="28">
        <f t="shared" si="3"/>
        <v>309</v>
      </c>
      <c r="AR53" s="28">
        <f t="shared" si="3"/>
        <v>309.09999999999854</v>
      </c>
      <c r="AS53" s="28">
        <f t="shared" si="3"/>
        <v>308.90000000000146</v>
      </c>
      <c r="AT53" s="28">
        <f t="shared" si="3"/>
        <v>306.40000000000146</v>
      </c>
      <c r="AU53" s="28">
        <f t="shared" si="3"/>
        <v>306.5</v>
      </c>
    </row>
    <row r="54" spans="2:47">
      <c r="B54" s="27" t="s">
        <v>434</v>
      </c>
      <c r="C54" s="28" t="s">
        <v>498</v>
      </c>
      <c r="D54" s="28">
        <f t="shared" si="3"/>
        <v>0</v>
      </c>
      <c r="E54" s="28">
        <f t="shared" si="3"/>
        <v>0</v>
      </c>
      <c r="F54" s="28">
        <f t="shared" si="3"/>
        <v>0</v>
      </c>
      <c r="G54" s="28">
        <f t="shared" si="3"/>
        <v>0</v>
      </c>
      <c r="H54" s="28">
        <f t="shared" si="3"/>
        <v>0</v>
      </c>
      <c r="I54" s="28">
        <f t="shared" si="3"/>
        <v>0</v>
      </c>
      <c r="J54" s="28">
        <f t="shared" si="3"/>
        <v>0</v>
      </c>
      <c r="K54" s="28">
        <f t="shared" si="3"/>
        <v>0</v>
      </c>
      <c r="L54" s="28">
        <f t="shared" si="3"/>
        <v>0</v>
      </c>
      <c r="M54" s="28">
        <f t="shared" si="3"/>
        <v>0</v>
      </c>
      <c r="N54" s="28">
        <f t="shared" si="3"/>
        <v>0</v>
      </c>
      <c r="O54" s="28">
        <f t="shared" si="3"/>
        <v>0</v>
      </c>
      <c r="P54" s="28">
        <f t="shared" si="3"/>
        <v>0</v>
      </c>
      <c r="Q54" s="28">
        <f t="shared" si="3"/>
        <v>0</v>
      </c>
      <c r="R54" s="28">
        <f t="shared" si="3"/>
        <v>0</v>
      </c>
      <c r="S54" s="28">
        <f t="shared" si="3"/>
        <v>0</v>
      </c>
      <c r="T54" s="28">
        <f t="shared" si="3"/>
        <v>0</v>
      </c>
      <c r="U54" s="28">
        <f t="shared" si="3"/>
        <v>0</v>
      </c>
      <c r="V54" s="28">
        <f t="shared" si="3"/>
        <v>0</v>
      </c>
      <c r="W54" s="28">
        <f t="shared" si="3"/>
        <v>0</v>
      </c>
      <c r="X54" s="28">
        <f t="shared" si="3"/>
        <v>0</v>
      </c>
      <c r="Y54" s="28">
        <f t="shared" si="3"/>
        <v>0</v>
      </c>
      <c r="Z54" s="28">
        <f t="shared" si="3"/>
        <v>0</v>
      </c>
      <c r="AA54" s="28">
        <f t="shared" si="3"/>
        <v>0</v>
      </c>
      <c r="AB54" s="28">
        <f t="shared" si="3"/>
        <v>0</v>
      </c>
      <c r="AC54" s="28">
        <f t="shared" si="3"/>
        <v>0</v>
      </c>
      <c r="AD54" s="28">
        <f t="shared" si="3"/>
        <v>0</v>
      </c>
      <c r="AE54" s="28">
        <f t="shared" si="3"/>
        <v>0</v>
      </c>
      <c r="AF54" s="28">
        <f t="shared" si="3"/>
        <v>0</v>
      </c>
      <c r="AG54" s="28">
        <f t="shared" si="3"/>
        <v>0</v>
      </c>
      <c r="AH54" s="28">
        <f t="shared" si="3"/>
        <v>0</v>
      </c>
      <c r="AI54" s="28">
        <f t="shared" si="3"/>
        <v>0</v>
      </c>
      <c r="AJ54" s="28">
        <f t="shared" si="3"/>
        <v>0</v>
      </c>
      <c r="AK54" s="28">
        <f t="shared" si="3"/>
        <v>0</v>
      </c>
      <c r="AL54" s="28">
        <f t="shared" si="3"/>
        <v>0</v>
      </c>
      <c r="AM54" s="28">
        <f t="shared" ref="AM54:AU54" si="4">+AM8-AM31</f>
        <v>0</v>
      </c>
      <c r="AN54" s="28">
        <f t="shared" si="4"/>
        <v>0</v>
      </c>
      <c r="AO54" s="28">
        <f t="shared" si="4"/>
        <v>0</v>
      </c>
      <c r="AP54" s="28">
        <f t="shared" si="4"/>
        <v>0</v>
      </c>
      <c r="AQ54" s="28">
        <f t="shared" si="4"/>
        <v>0</v>
      </c>
      <c r="AR54" s="28">
        <f t="shared" si="4"/>
        <v>0</v>
      </c>
      <c r="AS54" s="28">
        <f t="shared" si="4"/>
        <v>0</v>
      </c>
      <c r="AT54" s="28">
        <f t="shared" si="4"/>
        <v>0</v>
      </c>
      <c r="AU54" s="28">
        <f t="shared" si="4"/>
        <v>0</v>
      </c>
    </row>
    <row r="55" spans="2:47">
      <c r="B55" s="27" t="s">
        <v>435</v>
      </c>
      <c r="C55" s="28" t="s">
        <v>498</v>
      </c>
      <c r="D55" s="28">
        <f t="shared" ref="D55:AU60" si="5">+D9-D32</f>
        <v>0</v>
      </c>
      <c r="E55" s="28">
        <f t="shared" si="5"/>
        <v>0</v>
      </c>
      <c r="F55" s="28">
        <f t="shared" si="5"/>
        <v>0</v>
      </c>
      <c r="G55" s="28">
        <f t="shared" si="5"/>
        <v>0</v>
      </c>
      <c r="H55" s="28">
        <f t="shared" si="5"/>
        <v>0</v>
      </c>
      <c r="I55" s="28">
        <f t="shared" si="5"/>
        <v>0</v>
      </c>
      <c r="J55" s="28">
        <f t="shared" si="5"/>
        <v>0</v>
      </c>
      <c r="K55" s="28">
        <f t="shared" si="5"/>
        <v>0</v>
      </c>
      <c r="L55" s="28">
        <f t="shared" si="5"/>
        <v>0</v>
      </c>
      <c r="M55" s="28">
        <f t="shared" si="5"/>
        <v>0</v>
      </c>
      <c r="N55" s="28">
        <f t="shared" si="5"/>
        <v>0</v>
      </c>
      <c r="O55" s="28">
        <f t="shared" si="5"/>
        <v>0</v>
      </c>
      <c r="P55" s="28">
        <f t="shared" si="5"/>
        <v>0</v>
      </c>
      <c r="Q55" s="28">
        <f t="shared" si="5"/>
        <v>0</v>
      </c>
      <c r="R55" s="28">
        <f t="shared" si="5"/>
        <v>0</v>
      </c>
      <c r="S55" s="28">
        <f t="shared" si="5"/>
        <v>0</v>
      </c>
      <c r="T55" s="28">
        <f t="shared" si="5"/>
        <v>0</v>
      </c>
      <c r="U55" s="28">
        <f t="shared" si="5"/>
        <v>0</v>
      </c>
      <c r="V55" s="28">
        <f t="shared" si="5"/>
        <v>0</v>
      </c>
      <c r="W55" s="28">
        <f t="shared" si="5"/>
        <v>0</v>
      </c>
      <c r="X55" s="28">
        <f t="shared" si="5"/>
        <v>0</v>
      </c>
      <c r="Y55" s="28">
        <f t="shared" si="5"/>
        <v>0</v>
      </c>
      <c r="Z55" s="28">
        <f t="shared" si="5"/>
        <v>0</v>
      </c>
      <c r="AA55" s="28">
        <f t="shared" si="5"/>
        <v>0</v>
      </c>
      <c r="AB55" s="28">
        <f t="shared" si="5"/>
        <v>0</v>
      </c>
      <c r="AC55" s="28">
        <f t="shared" si="5"/>
        <v>0</v>
      </c>
      <c r="AD55" s="28">
        <f t="shared" si="5"/>
        <v>0</v>
      </c>
      <c r="AE55" s="28">
        <f t="shared" si="5"/>
        <v>0</v>
      </c>
      <c r="AF55" s="28">
        <f t="shared" si="5"/>
        <v>0</v>
      </c>
      <c r="AG55" s="28">
        <f t="shared" si="5"/>
        <v>0</v>
      </c>
      <c r="AH55" s="28">
        <f t="shared" si="5"/>
        <v>0</v>
      </c>
      <c r="AI55" s="28">
        <f t="shared" si="5"/>
        <v>0</v>
      </c>
      <c r="AJ55" s="28">
        <f t="shared" si="5"/>
        <v>0</v>
      </c>
      <c r="AK55" s="28">
        <f t="shared" si="5"/>
        <v>0</v>
      </c>
      <c r="AL55" s="28">
        <f t="shared" si="5"/>
        <v>0</v>
      </c>
      <c r="AM55" s="28">
        <f t="shared" si="5"/>
        <v>0</v>
      </c>
      <c r="AN55" s="28">
        <f t="shared" si="5"/>
        <v>0</v>
      </c>
      <c r="AO55" s="28">
        <f t="shared" si="5"/>
        <v>0</v>
      </c>
      <c r="AP55" s="28">
        <f t="shared" si="5"/>
        <v>0</v>
      </c>
      <c r="AQ55" s="28">
        <f t="shared" si="5"/>
        <v>0</v>
      </c>
      <c r="AR55" s="28">
        <f t="shared" si="5"/>
        <v>0</v>
      </c>
      <c r="AS55" s="28">
        <f t="shared" si="5"/>
        <v>0</v>
      </c>
      <c r="AT55" s="28">
        <f t="shared" si="5"/>
        <v>0</v>
      </c>
      <c r="AU55" s="28">
        <f t="shared" si="5"/>
        <v>0</v>
      </c>
    </row>
    <row r="56" spans="2:47">
      <c r="B56" s="27" t="s">
        <v>680</v>
      </c>
      <c r="C56" s="28" t="s">
        <v>498</v>
      </c>
      <c r="D56" s="28">
        <f t="shared" si="5"/>
        <v>0</v>
      </c>
      <c r="E56" s="28">
        <f t="shared" si="5"/>
        <v>0</v>
      </c>
      <c r="F56" s="28">
        <f t="shared" si="5"/>
        <v>0</v>
      </c>
      <c r="G56" s="28">
        <f t="shared" si="5"/>
        <v>0</v>
      </c>
      <c r="H56" s="28">
        <f t="shared" si="5"/>
        <v>0</v>
      </c>
      <c r="I56" s="28">
        <f t="shared" si="5"/>
        <v>0</v>
      </c>
      <c r="J56" s="28">
        <f t="shared" si="5"/>
        <v>0</v>
      </c>
      <c r="K56" s="28">
        <f t="shared" si="5"/>
        <v>0</v>
      </c>
      <c r="L56" s="28">
        <f t="shared" si="5"/>
        <v>0</v>
      </c>
      <c r="M56" s="28">
        <f t="shared" si="5"/>
        <v>0</v>
      </c>
      <c r="N56" s="28">
        <f t="shared" si="5"/>
        <v>0</v>
      </c>
      <c r="O56" s="28">
        <f t="shared" si="5"/>
        <v>0</v>
      </c>
      <c r="P56" s="28">
        <f t="shared" si="5"/>
        <v>0</v>
      </c>
      <c r="Q56" s="28">
        <f t="shared" si="5"/>
        <v>0</v>
      </c>
      <c r="R56" s="28">
        <f t="shared" si="5"/>
        <v>0</v>
      </c>
      <c r="S56" s="28">
        <f t="shared" si="5"/>
        <v>0</v>
      </c>
      <c r="T56" s="28">
        <f t="shared" si="5"/>
        <v>0</v>
      </c>
      <c r="U56" s="28">
        <f t="shared" si="5"/>
        <v>0</v>
      </c>
      <c r="V56" s="28">
        <f t="shared" si="5"/>
        <v>0</v>
      </c>
      <c r="W56" s="28">
        <f t="shared" si="5"/>
        <v>0</v>
      </c>
      <c r="X56" s="28">
        <f t="shared" si="5"/>
        <v>0</v>
      </c>
      <c r="Y56" s="28">
        <f t="shared" si="5"/>
        <v>0</v>
      </c>
      <c r="Z56" s="28">
        <f t="shared" si="5"/>
        <v>0</v>
      </c>
      <c r="AA56" s="28">
        <f t="shared" si="5"/>
        <v>0</v>
      </c>
      <c r="AB56" s="28">
        <f t="shared" si="5"/>
        <v>0</v>
      </c>
      <c r="AC56" s="28">
        <f t="shared" si="5"/>
        <v>0</v>
      </c>
      <c r="AD56" s="28">
        <f t="shared" si="5"/>
        <v>0</v>
      </c>
      <c r="AE56" s="28">
        <f t="shared" si="5"/>
        <v>0</v>
      </c>
      <c r="AF56" s="28">
        <f t="shared" si="5"/>
        <v>0</v>
      </c>
      <c r="AG56" s="28">
        <f t="shared" si="5"/>
        <v>0</v>
      </c>
      <c r="AH56" s="28">
        <f t="shared" si="5"/>
        <v>0</v>
      </c>
      <c r="AI56" s="28">
        <f t="shared" si="5"/>
        <v>0</v>
      </c>
      <c r="AJ56" s="28">
        <f t="shared" si="5"/>
        <v>0</v>
      </c>
      <c r="AK56" s="28">
        <f t="shared" si="5"/>
        <v>0</v>
      </c>
      <c r="AL56" s="28">
        <f t="shared" si="5"/>
        <v>0</v>
      </c>
      <c r="AM56" s="28">
        <f t="shared" si="5"/>
        <v>0</v>
      </c>
      <c r="AN56" s="28">
        <f t="shared" si="5"/>
        <v>0</v>
      </c>
      <c r="AO56" s="28">
        <f t="shared" si="5"/>
        <v>0</v>
      </c>
      <c r="AP56" s="28">
        <f t="shared" si="5"/>
        <v>0</v>
      </c>
      <c r="AQ56" s="28">
        <f t="shared" si="5"/>
        <v>0</v>
      </c>
      <c r="AR56" s="28">
        <f t="shared" si="5"/>
        <v>0</v>
      </c>
      <c r="AS56" s="28">
        <f t="shared" si="5"/>
        <v>0</v>
      </c>
      <c r="AT56" s="28">
        <f t="shared" si="5"/>
        <v>0</v>
      </c>
      <c r="AU56" s="28">
        <f t="shared" si="5"/>
        <v>0</v>
      </c>
    </row>
    <row r="57" spans="2:47">
      <c r="B57" s="27" t="s">
        <v>437</v>
      </c>
      <c r="C57" s="28" t="s">
        <v>498</v>
      </c>
      <c r="D57" s="28">
        <f t="shared" si="5"/>
        <v>0</v>
      </c>
      <c r="E57" s="28">
        <f t="shared" si="5"/>
        <v>0</v>
      </c>
      <c r="F57" s="28">
        <f t="shared" si="5"/>
        <v>0</v>
      </c>
      <c r="G57" s="28">
        <f t="shared" si="5"/>
        <v>0</v>
      </c>
      <c r="H57" s="28">
        <f t="shared" si="5"/>
        <v>0</v>
      </c>
      <c r="I57" s="28">
        <f t="shared" si="5"/>
        <v>0</v>
      </c>
      <c r="J57" s="28">
        <f t="shared" si="5"/>
        <v>0</v>
      </c>
      <c r="K57" s="28">
        <f t="shared" si="5"/>
        <v>0</v>
      </c>
      <c r="L57" s="28">
        <f t="shared" si="5"/>
        <v>0</v>
      </c>
      <c r="M57" s="28">
        <f t="shared" si="5"/>
        <v>0</v>
      </c>
      <c r="N57" s="28">
        <f t="shared" si="5"/>
        <v>0</v>
      </c>
      <c r="O57" s="28">
        <f t="shared" si="5"/>
        <v>0</v>
      </c>
      <c r="P57" s="28">
        <f t="shared" si="5"/>
        <v>0</v>
      </c>
      <c r="Q57" s="28">
        <f t="shared" si="5"/>
        <v>0</v>
      </c>
      <c r="R57" s="28">
        <f t="shared" si="5"/>
        <v>0</v>
      </c>
      <c r="S57" s="28">
        <f t="shared" si="5"/>
        <v>0</v>
      </c>
      <c r="T57" s="28">
        <f t="shared" si="5"/>
        <v>0</v>
      </c>
      <c r="U57" s="28">
        <f t="shared" si="5"/>
        <v>0</v>
      </c>
      <c r="V57" s="28">
        <f t="shared" si="5"/>
        <v>0</v>
      </c>
      <c r="W57" s="28">
        <f t="shared" si="5"/>
        <v>0</v>
      </c>
      <c r="X57" s="28">
        <f t="shared" si="5"/>
        <v>0</v>
      </c>
      <c r="Y57" s="28">
        <f t="shared" si="5"/>
        <v>0</v>
      </c>
      <c r="Z57" s="28">
        <f t="shared" si="5"/>
        <v>0</v>
      </c>
      <c r="AA57" s="28">
        <f t="shared" si="5"/>
        <v>0</v>
      </c>
      <c r="AB57" s="28">
        <f t="shared" si="5"/>
        <v>0</v>
      </c>
      <c r="AC57" s="28">
        <f t="shared" si="5"/>
        <v>0</v>
      </c>
      <c r="AD57" s="28">
        <f t="shared" si="5"/>
        <v>0</v>
      </c>
      <c r="AE57" s="28">
        <f t="shared" si="5"/>
        <v>0</v>
      </c>
      <c r="AF57" s="28">
        <f t="shared" si="5"/>
        <v>0</v>
      </c>
      <c r="AG57" s="28">
        <f t="shared" si="5"/>
        <v>0</v>
      </c>
      <c r="AH57" s="28">
        <f t="shared" si="5"/>
        <v>0</v>
      </c>
      <c r="AI57" s="28">
        <f t="shared" si="5"/>
        <v>0</v>
      </c>
      <c r="AJ57" s="28">
        <f t="shared" si="5"/>
        <v>0</v>
      </c>
      <c r="AK57" s="28">
        <f t="shared" si="5"/>
        <v>0</v>
      </c>
      <c r="AL57" s="28">
        <f t="shared" si="5"/>
        <v>0</v>
      </c>
      <c r="AM57" s="28">
        <f t="shared" si="5"/>
        <v>0</v>
      </c>
      <c r="AN57" s="28">
        <f t="shared" si="5"/>
        <v>0</v>
      </c>
      <c r="AO57" s="28">
        <f t="shared" si="5"/>
        <v>0</v>
      </c>
      <c r="AP57" s="28">
        <f t="shared" si="5"/>
        <v>0</v>
      </c>
      <c r="AQ57" s="28">
        <f t="shared" si="5"/>
        <v>0</v>
      </c>
      <c r="AR57" s="28">
        <f t="shared" si="5"/>
        <v>0</v>
      </c>
      <c r="AS57" s="28">
        <f t="shared" si="5"/>
        <v>0</v>
      </c>
      <c r="AT57" s="28">
        <f t="shared" si="5"/>
        <v>0</v>
      </c>
      <c r="AU57" s="28">
        <f t="shared" si="5"/>
        <v>0</v>
      </c>
    </row>
    <row r="58" spans="2:47">
      <c r="B58" s="27" t="s">
        <v>438</v>
      </c>
      <c r="C58" s="28" t="s">
        <v>498</v>
      </c>
      <c r="D58" s="28">
        <f t="shared" si="5"/>
        <v>0</v>
      </c>
      <c r="E58" s="28">
        <f t="shared" si="5"/>
        <v>0</v>
      </c>
      <c r="F58" s="28">
        <f t="shared" si="5"/>
        <v>0</v>
      </c>
      <c r="G58" s="28">
        <f t="shared" si="5"/>
        <v>0</v>
      </c>
      <c r="H58" s="28">
        <f t="shared" si="5"/>
        <v>0</v>
      </c>
      <c r="I58" s="28">
        <f t="shared" si="5"/>
        <v>0</v>
      </c>
      <c r="J58" s="28">
        <f t="shared" si="5"/>
        <v>0</v>
      </c>
      <c r="K58" s="28">
        <f t="shared" si="5"/>
        <v>0</v>
      </c>
      <c r="L58" s="28">
        <f t="shared" si="5"/>
        <v>0</v>
      </c>
      <c r="M58" s="28">
        <f t="shared" si="5"/>
        <v>0</v>
      </c>
      <c r="N58" s="28">
        <f t="shared" si="5"/>
        <v>0</v>
      </c>
      <c r="O58" s="28">
        <f t="shared" si="5"/>
        <v>0</v>
      </c>
      <c r="P58" s="28">
        <f t="shared" si="5"/>
        <v>0</v>
      </c>
      <c r="Q58" s="28">
        <f t="shared" si="5"/>
        <v>0</v>
      </c>
      <c r="R58" s="28">
        <f t="shared" si="5"/>
        <v>0</v>
      </c>
      <c r="S58" s="28">
        <f t="shared" si="5"/>
        <v>0</v>
      </c>
      <c r="T58" s="28">
        <f t="shared" si="5"/>
        <v>0</v>
      </c>
      <c r="U58" s="28">
        <f t="shared" si="5"/>
        <v>0</v>
      </c>
      <c r="V58" s="28">
        <f t="shared" si="5"/>
        <v>0</v>
      </c>
      <c r="W58" s="28">
        <f t="shared" si="5"/>
        <v>0</v>
      </c>
      <c r="X58" s="28">
        <f t="shared" si="5"/>
        <v>0</v>
      </c>
      <c r="Y58" s="28">
        <f t="shared" si="5"/>
        <v>0</v>
      </c>
      <c r="Z58" s="28">
        <f t="shared" si="5"/>
        <v>0</v>
      </c>
      <c r="AA58" s="28">
        <f t="shared" si="5"/>
        <v>0</v>
      </c>
      <c r="AB58" s="28">
        <f t="shared" si="5"/>
        <v>0</v>
      </c>
      <c r="AC58" s="28">
        <f t="shared" si="5"/>
        <v>0</v>
      </c>
      <c r="AD58" s="28">
        <f t="shared" si="5"/>
        <v>0</v>
      </c>
      <c r="AE58" s="28">
        <f t="shared" si="5"/>
        <v>0</v>
      </c>
      <c r="AF58" s="28">
        <f t="shared" si="5"/>
        <v>0</v>
      </c>
      <c r="AG58" s="28">
        <f t="shared" si="5"/>
        <v>0</v>
      </c>
      <c r="AH58" s="28">
        <f t="shared" si="5"/>
        <v>0</v>
      </c>
      <c r="AI58" s="28">
        <f t="shared" si="5"/>
        <v>0</v>
      </c>
      <c r="AJ58" s="28">
        <f t="shared" si="5"/>
        <v>0</v>
      </c>
      <c r="AK58" s="28">
        <f t="shared" si="5"/>
        <v>0</v>
      </c>
      <c r="AL58" s="28">
        <f t="shared" si="5"/>
        <v>0</v>
      </c>
      <c r="AM58" s="28">
        <f t="shared" si="5"/>
        <v>0</v>
      </c>
      <c r="AN58" s="28">
        <f t="shared" si="5"/>
        <v>0</v>
      </c>
      <c r="AO58" s="28">
        <f t="shared" si="5"/>
        <v>0</v>
      </c>
      <c r="AP58" s="28">
        <f t="shared" si="5"/>
        <v>0</v>
      </c>
      <c r="AQ58" s="28">
        <f t="shared" si="5"/>
        <v>0</v>
      </c>
      <c r="AR58" s="28">
        <f t="shared" si="5"/>
        <v>0</v>
      </c>
      <c r="AS58" s="28">
        <f t="shared" si="5"/>
        <v>0</v>
      </c>
      <c r="AT58" s="28">
        <f t="shared" si="5"/>
        <v>0</v>
      </c>
      <c r="AU58" s="28">
        <f t="shared" si="5"/>
        <v>0</v>
      </c>
    </row>
    <row r="59" spans="2:47">
      <c r="B59" s="27" t="s">
        <v>439</v>
      </c>
      <c r="C59" s="28" t="s">
        <v>498</v>
      </c>
      <c r="D59" s="28">
        <f t="shared" si="5"/>
        <v>0</v>
      </c>
      <c r="E59" s="28">
        <f t="shared" si="5"/>
        <v>0</v>
      </c>
      <c r="F59" s="28">
        <f t="shared" si="5"/>
        <v>0</v>
      </c>
      <c r="G59" s="28">
        <f t="shared" si="5"/>
        <v>0</v>
      </c>
      <c r="H59" s="28">
        <f t="shared" si="5"/>
        <v>0</v>
      </c>
      <c r="I59" s="28">
        <f t="shared" si="5"/>
        <v>0</v>
      </c>
      <c r="J59" s="28">
        <f t="shared" si="5"/>
        <v>0</v>
      </c>
      <c r="K59" s="28">
        <f t="shared" si="5"/>
        <v>0</v>
      </c>
      <c r="L59" s="28">
        <f t="shared" si="5"/>
        <v>0</v>
      </c>
      <c r="M59" s="28">
        <f t="shared" si="5"/>
        <v>0</v>
      </c>
      <c r="N59" s="28">
        <f t="shared" si="5"/>
        <v>0</v>
      </c>
      <c r="O59" s="28">
        <f t="shared" si="5"/>
        <v>0</v>
      </c>
      <c r="P59" s="28">
        <f t="shared" si="5"/>
        <v>0</v>
      </c>
      <c r="Q59" s="28">
        <f t="shared" si="5"/>
        <v>0</v>
      </c>
      <c r="R59" s="28">
        <f t="shared" si="5"/>
        <v>0</v>
      </c>
      <c r="S59" s="28">
        <f t="shared" si="5"/>
        <v>0</v>
      </c>
      <c r="T59" s="28">
        <f t="shared" si="5"/>
        <v>0</v>
      </c>
      <c r="U59" s="28">
        <f t="shared" si="5"/>
        <v>0</v>
      </c>
      <c r="V59" s="28">
        <f t="shared" si="5"/>
        <v>0</v>
      </c>
      <c r="W59" s="28">
        <f t="shared" si="5"/>
        <v>0</v>
      </c>
      <c r="X59" s="28">
        <f t="shared" si="5"/>
        <v>0</v>
      </c>
      <c r="Y59" s="28">
        <f t="shared" si="5"/>
        <v>0</v>
      </c>
      <c r="Z59" s="28">
        <f t="shared" si="5"/>
        <v>0</v>
      </c>
      <c r="AA59" s="28">
        <f t="shared" si="5"/>
        <v>0</v>
      </c>
      <c r="AB59" s="28">
        <f t="shared" si="5"/>
        <v>0</v>
      </c>
      <c r="AC59" s="28">
        <f t="shared" si="5"/>
        <v>0</v>
      </c>
      <c r="AD59" s="28">
        <f t="shared" si="5"/>
        <v>0</v>
      </c>
      <c r="AE59" s="28">
        <f t="shared" si="5"/>
        <v>0</v>
      </c>
      <c r="AF59" s="28">
        <f t="shared" si="5"/>
        <v>0</v>
      </c>
      <c r="AG59" s="28">
        <f t="shared" si="5"/>
        <v>0</v>
      </c>
      <c r="AH59" s="28">
        <f t="shared" si="5"/>
        <v>0</v>
      </c>
      <c r="AI59" s="28">
        <f t="shared" si="5"/>
        <v>0</v>
      </c>
      <c r="AJ59" s="28">
        <f t="shared" si="5"/>
        <v>0</v>
      </c>
      <c r="AK59" s="28">
        <f t="shared" si="5"/>
        <v>0</v>
      </c>
      <c r="AL59" s="28">
        <f t="shared" si="5"/>
        <v>0</v>
      </c>
      <c r="AM59" s="28">
        <f t="shared" si="5"/>
        <v>0</v>
      </c>
      <c r="AN59" s="28">
        <f t="shared" si="5"/>
        <v>0</v>
      </c>
      <c r="AO59" s="28">
        <f t="shared" si="5"/>
        <v>0</v>
      </c>
      <c r="AP59" s="28">
        <f t="shared" si="5"/>
        <v>0</v>
      </c>
      <c r="AQ59" s="28">
        <f t="shared" si="5"/>
        <v>0</v>
      </c>
      <c r="AR59" s="28">
        <f t="shared" si="5"/>
        <v>0</v>
      </c>
      <c r="AS59" s="28">
        <f t="shared" si="5"/>
        <v>0</v>
      </c>
      <c r="AT59" s="28">
        <f t="shared" si="5"/>
        <v>0</v>
      </c>
      <c r="AU59" s="28">
        <f t="shared" si="5"/>
        <v>0</v>
      </c>
    </row>
    <row r="60" spans="2:47">
      <c r="B60" s="27" t="s">
        <v>391</v>
      </c>
      <c r="C60" s="28" t="s">
        <v>498</v>
      </c>
      <c r="D60" s="28">
        <f t="shared" si="5"/>
        <v>0</v>
      </c>
      <c r="E60" s="28">
        <f t="shared" si="5"/>
        <v>0</v>
      </c>
      <c r="F60" s="28">
        <f t="shared" si="5"/>
        <v>0</v>
      </c>
      <c r="G60" s="28">
        <f t="shared" si="5"/>
        <v>0</v>
      </c>
      <c r="H60" s="28">
        <f t="shared" si="5"/>
        <v>0</v>
      </c>
      <c r="I60" s="28">
        <f t="shared" si="5"/>
        <v>0</v>
      </c>
      <c r="J60" s="28">
        <f t="shared" si="5"/>
        <v>0</v>
      </c>
      <c r="K60" s="28">
        <f t="shared" si="5"/>
        <v>0</v>
      </c>
      <c r="L60" s="28">
        <f t="shared" si="5"/>
        <v>0</v>
      </c>
      <c r="M60" s="28">
        <f t="shared" si="5"/>
        <v>0</v>
      </c>
      <c r="N60" s="28">
        <f t="shared" si="5"/>
        <v>0</v>
      </c>
      <c r="O60" s="28">
        <f t="shared" si="5"/>
        <v>0</v>
      </c>
      <c r="P60" s="28">
        <f t="shared" si="5"/>
        <v>0</v>
      </c>
      <c r="Q60" s="28">
        <f t="shared" si="5"/>
        <v>0</v>
      </c>
      <c r="R60" s="28">
        <f t="shared" si="5"/>
        <v>0</v>
      </c>
      <c r="S60" s="28">
        <f t="shared" si="5"/>
        <v>0</v>
      </c>
      <c r="T60" s="28">
        <f t="shared" si="5"/>
        <v>0</v>
      </c>
      <c r="U60" s="28">
        <f t="shared" si="5"/>
        <v>0</v>
      </c>
      <c r="V60" s="28">
        <f t="shared" si="5"/>
        <v>0</v>
      </c>
      <c r="W60" s="28">
        <f t="shared" si="5"/>
        <v>0</v>
      </c>
      <c r="X60" s="28">
        <f t="shared" si="5"/>
        <v>0</v>
      </c>
      <c r="Y60" s="28">
        <f t="shared" si="5"/>
        <v>0</v>
      </c>
      <c r="Z60" s="28">
        <f t="shared" si="5"/>
        <v>0</v>
      </c>
      <c r="AA60" s="28">
        <f t="shared" si="5"/>
        <v>0</v>
      </c>
      <c r="AB60" s="28">
        <f t="shared" si="5"/>
        <v>0</v>
      </c>
      <c r="AC60" s="28">
        <f t="shared" si="5"/>
        <v>0</v>
      </c>
      <c r="AD60" s="28">
        <f t="shared" si="5"/>
        <v>0</v>
      </c>
      <c r="AE60" s="28">
        <f t="shared" si="5"/>
        <v>0</v>
      </c>
      <c r="AF60" s="28">
        <f t="shared" si="5"/>
        <v>0</v>
      </c>
      <c r="AG60" s="28">
        <f t="shared" si="5"/>
        <v>0</v>
      </c>
      <c r="AH60" s="28">
        <f t="shared" si="5"/>
        <v>0</v>
      </c>
      <c r="AI60" s="28">
        <f t="shared" si="5"/>
        <v>0</v>
      </c>
      <c r="AJ60" s="28">
        <f t="shared" si="5"/>
        <v>0</v>
      </c>
      <c r="AK60" s="28">
        <f t="shared" si="5"/>
        <v>0</v>
      </c>
      <c r="AL60" s="28">
        <f t="shared" si="5"/>
        <v>0</v>
      </c>
      <c r="AM60" s="28">
        <f t="shared" ref="AM60:AU60" si="6">+AM14-AM37</f>
        <v>0</v>
      </c>
      <c r="AN60" s="28">
        <f t="shared" si="6"/>
        <v>0</v>
      </c>
      <c r="AO60" s="28">
        <f t="shared" si="6"/>
        <v>0</v>
      </c>
      <c r="AP60" s="28">
        <f t="shared" si="6"/>
        <v>0</v>
      </c>
      <c r="AQ60" s="28">
        <f t="shared" si="6"/>
        <v>0</v>
      </c>
      <c r="AR60" s="28">
        <f t="shared" si="6"/>
        <v>0</v>
      </c>
      <c r="AS60" s="28">
        <f t="shared" si="6"/>
        <v>0</v>
      </c>
      <c r="AT60" s="28">
        <f t="shared" si="6"/>
        <v>0</v>
      </c>
      <c r="AU60" s="28">
        <f t="shared" si="6"/>
        <v>0</v>
      </c>
    </row>
    <row r="61" spans="2:47">
      <c r="B61" s="27" t="s">
        <v>440</v>
      </c>
      <c r="C61" s="28" t="s">
        <v>498</v>
      </c>
      <c r="D61" s="28">
        <f t="shared" ref="D61:AU66" si="7">+D15-D38</f>
        <v>0</v>
      </c>
      <c r="E61" s="28">
        <f t="shared" si="7"/>
        <v>0</v>
      </c>
      <c r="F61" s="28">
        <f t="shared" si="7"/>
        <v>0</v>
      </c>
      <c r="G61" s="28">
        <f t="shared" si="7"/>
        <v>0</v>
      </c>
      <c r="H61" s="28">
        <f t="shared" si="7"/>
        <v>0</v>
      </c>
      <c r="I61" s="28">
        <f t="shared" si="7"/>
        <v>0</v>
      </c>
      <c r="J61" s="28">
        <f t="shared" si="7"/>
        <v>0</v>
      </c>
      <c r="K61" s="28">
        <f t="shared" si="7"/>
        <v>0</v>
      </c>
      <c r="L61" s="28">
        <f t="shared" si="7"/>
        <v>0</v>
      </c>
      <c r="M61" s="28">
        <f t="shared" si="7"/>
        <v>0</v>
      </c>
      <c r="N61" s="28">
        <f t="shared" si="7"/>
        <v>0</v>
      </c>
      <c r="O61" s="28">
        <f t="shared" si="7"/>
        <v>0</v>
      </c>
      <c r="P61" s="28">
        <f t="shared" si="7"/>
        <v>0</v>
      </c>
      <c r="Q61" s="28">
        <f t="shared" si="7"/>
        <v>0</v>
      </c>
      <c r="R61" s="28">
        <f t="shared" si="7"/>
        <v>0</v>
      </c>
      <c r="S61" s="28">
        <f t="shared" si="7"/>
        <v>0</v>
      </c>
      <c r="T61" s="28">
        <f t="shared" si="7"/>
        <v>0</v>
      </c>
      <c r="U61" s="28">
        <f t="shared" si="7"/>
        <v>0</v>
      </c>
      <c r="V61" s="28">
        <f t="shared" si="7"/>
        <v>0</v>
      </c>
      <c r="W61" s="28">
        <f t="shared" si="7"/>
        <v>0</v>
      </c>
      <c r="X61" s="28">
        <f t="shared" si="7"/>
        <v>0</v>
      </c>
      <c r="Y61" s="28">
        <f t="shared" si="7"/>
        <v>0</v>
      </c>
      <c r="Z61" s="28">
        <f t="shared" si="7"/>
        <v>0</v>
      </c>
      <c r="AA61" s="28">
        <f t="shared" si="7"/>
        <v>0</v>
      </c>
      <c r="AB61" s="28">
        <f t="shared" si="7"/>
        <v>0</v>
      </c>
      <c r="AC61" s="28">
        <f t="shared" si="7"/>
        <v>0</v>
      </c>
      <c r="AD61" s="28">
        <f t="shared" si="7"/>
        <v>0</v>
      </c>
      <c r="AE61" s="28">
        <f t="shared" si="7"/>
        <v>0</v>
      </c>
      <c r="AF61" s="28">
        <f t="shared" si="7"/>
        <v>0</v>
      </c>
      <c r="AG61" s="28">
        <f t="shared" si="7"/>
        <v>0</v>
      </c>
      <c r="AH61" s="28">
        <f t="shared" si="7"/>
        <v>0</v>
      </c>
      <c r="AI61" s="28">
        <f t="shared" si="7"/>
        <v>0</v>
      </c>
      <c r="AJ61" s="28">
        <f t="shared" si="7"/>
        <v>0</v>
      </c>
      <c r="AK61" s="28">
        <f t="shared" si="7"/>
        <v>0</v>
      </c>
      <c r="AL61" s="28">
        <f t="shared" si="7"/>
        <v>0</v>
      </c>
      <c r="AM61" s="28">
        <f t="shared" si="7"/>
        <v>0</v>
      </c>
      <c r="AN61" s="28">
        <f t="shared" si="7"/>
        <v>0</v>
      </c>
      <c r="AO61" s="28">
        <f t="shared" si="7"/>
        <v>0</v>
      </c>
      <c r="AP61" s="28">
        <f t="shared" si="7"/>
        <v>0</v>
      </c>
      <c r="AQ61" s="28">
        <f t="shared" si="7"/>
        <v>0</v>
      </c>
      <c r="AR61" s="28">
        <f t="shared" si="7"/>
        <v>0</v>
      </c>
      <c r="AS61" s="28">
        <f t="shared" si="7"/>
        <v>0</v>
      </c>
      <c r="AT61" s="28">
        <f t="shared" si="7"/>
        <v>0</v>
      </c>
      <c r="AU61" s="28">
        <f t="shared" si="7"/>
        <v>0</v>
      </c>
    </row>
    <row r="62" spans="2:47">
      <c r="B62" s="27" t="s">
        <v>398</v>
      </c>
      <c r="C62" s="28" t="s">
        <v>498</v>
      </c>
      <c r="D62" s="28">
        <f t="shared" si="7"/>
        <v>0</v>
      </c>
      <c r="E62" s="28">
        <f t="shared" si="7"/>
        <v>0</v>
      </c>
      <c r="F62" s="28">
        <f t="shared" si="7"/>
        <v>0</v>
      </c>
      <c r="G62" s="28">
        <f t="shared" si="7"/>
        <v>0</v>
      </c>
      <c r="H62" s="28">
        <f t="shared" si="7"/>
        <v>0</v>
      </c>
      <c r="I62" s="28">
        <f t="shared" si="7"/>
        <v>0</v>
      </c>
      <c r="J62" s="28">
        <f t="shared" si="7"/>
        <v>0</v>
      </c>
      <c r="K62" s="28">
        <f t="shared" si="7"/>
        <v>0</v>
      </c>
      <c r="L62" s="28">
        <f t="shared" si="7"/>
        <v>0</v>
      </c>
      <c r="M62" s="28">
        <f t="shared" si="7"/>
        <v>0</v>
      </c>
      <c r="N62" s="28">
        <f>+N16-N39</f>
        <v>0</v>
      </c>
      <c r="O62" s="28">
        <f t="shared" si="7"/>
        <v>0</v>
      </c>
      <c r="P62" s="28">
        <f t="shared" si="7"/>
        <v>0</v>
      </c>
      <c r="Q62" s="28">
        <f t="shared" si="7"/>
        <v>0</v>
      </c>
      <c r="R62" s="28">
        <f t="shared" si="7"/>
        <v>0</v>
      </c>
      <c r="S62" s="28">
        <f t="shared" si="7"/>
        <v>0</v>
      </c>
      <c r="T62" s="28">
        <f t="shared" si="7"/>
        <v>0</v>
      </c>
      <c r="U62" s="28">
        <f t="shared" si="7"/>
        <v>0</v>
      </c>
      <c r="V62" s="28">
        <f t="shared" si="7"/>
        <v>0</v>
      </c>
      <c r="W62" s="28">
        <f t="shared" si="7"/>
        <v>0</v>
      </c>
      <c r="X62" s="28">
        <f t="shared" si="7"/>
        <v>0</v>
      </c>
      <c r="Y62" s="28">
        <f t="shared" si="7"/>
        <v>0</v>
      </c>
      <c r="Z62" s="28">
        <f t="shared" si="7"/>
        <v>0</v>
      </c>
      <c r="AA62" s="28">
        <f t="shared" si="7"/>
        <v>0</v>
      </c>
      <c r="AB62" s="28">
        <f t="shared" si="7"/>
        <v>0</v>
      </c>
      <c r="AC62" s="28">
        <f t="shared" si="7"/>
        <v>0</v>
      </c>
      <c r="AD62" s="28">
        <f t="shared" si="7"/>
        <v>0</v>
      </c>
      <c r="AE62" s="28">
        <f t="shared" si="7"/>
        <v>0</v>
      </c>
      <c r="AF62" s="28">
        <f t="shared" si="7"/>
        <v>0</v>
      </c>
      <c r="AG62" s="28">
        <f t="shared" si="7"/>
        <v>0</v>
      </c>
      <c r="AH62" s="28">
        <f t="shared" si="7"/>
        <v>0</v>
      </c>
      <c r="AI62" s="28">
        <f t="shared" si="7"/>
        <v>0</v>
      </c>
      <c r="AJ62" s="28">
        <f t="shared" si="7"/>
        <v>0</v>
      </c>
      <c r="AK62" s="28">
        <f t="shared" si="7"/>
        <v>0</v>
      </c>
      <c r="AL62" s="28">
        <f t="shared" si="7"/>
        <v>0</v>
      </c>
      <c r="AM62" s="28">
        <f t="shared" si="7"/>
        <v>0</v>
      </c>
      <c r="AN62" s="28">
        <f t="shared" si="7"/>
        <v>0</v>
      </c>
      <c r="AO62" s="28">
        <f t="shared" si="7"/>
        <v>0</v>
      </c>
      <c r="AP62" s="28">
        <f t="shared" si="7"/>
        <v>0</v>
      </c>
      <c r="AQ62" s="28">
        <f t="shared" si="7"/>
        <v>0</v>
      </c>
      <c r="AR62" s="28">
        <f t="shared" si="7"/>
        <v>0</v>
      </c>
      <c r="AS62" s="28">
        <f t="shared" si="7"/>
        <v>0</v>
      </c>
      <c r="AT62" s="28">
        <f t="shared" si="7"/>
        <v>0</v>
      </c>
      <c r="AU62" s="28">
        <f t="shared" si="7"/>
        <v>0</v>
      </c>
    </row>
    <row r="63" spans="2:47">
      <c r="B63" s="27" t="s">
        <v>442</v>
      </c>
      <c r="C63" s="28" t="s">
        <v>498</v>
      </c>
      <c r="D63" s="28">
        <f t="shared" si="7"/>
        <v>0</v>
      </c>
      <c r="E63" s="28">
        <f t="shared" si="7"/>
        <v>0</v>
      </c>
      <c r="F63" s="28">
        <f t="shared" si="7"/>
        <v>0</v>
      </c>
      <c r="G63" s="28">
        <f t="shared" si="7"/>
        <v>0</v>
      </c>
      <c r="H63" s="28">
        <f t="shared" si="7"/>
        <v>0</v>
      </c>
      <c r="I63" s="28">
        <f t="shared" si="7"/>
        <v>0</v>
      </c>
      <c r="J63" s="28">
        <f t="shared" si="7"/>
        <v>0</v>
      </c>
      <c r="K63" s="28">
        <f t="shared" si="7"/>
        <v>0</v>
      </c>
      <c r="L63" s="28">
        <f t="shared" si="7"/>
        <v>0</v>
      </c>
      <c r="M63" s="28">
        <f t="shared" si="7"/>
        <v>0</v>
      </c>
      <c r="N63" s="28">
        <f t="shared" si="7"/>
        <v>0</v>
      </c>
      <c r="O63" s="28">
        <f t="shared" si="7"/>
        <v>0</v>
      </c>
      <c r="P63" s="28">
        <f t="shared" si="7"/>
        <v>0</v>
      </c>
      <c r="Q63" s="28">
        <f t="shared" si="7"/>
        <v>0</v>
      </c>
      <c r="R63" s="28">
        <f t="shared" si="7"/>
        <v>0</v>
      </c>
      <c r="S63" s="28">
        <f t="shared" si="7"/>
        <v>0</v>
      </c>
      <c r="T63" s="28">
        <f t="shared" si="7"/>
        <v>0</v>
      </c>
      <c r="U63" s="28">
        <f t="shared" si="7"/>
        <v>0</v>
      </c>
      <c r="V63" s="28">
        <f t="shared" si="7"/>
        <v>0</v>
      </c>
      <c r="W63" s="28">
        <f t="shared" si="7"/>
        <v>0</v>
      </c>
      <c r="X63" s="28">
        <f t="shared" si="7"/>
        <v>0</v>
      </c>
      <c r="Y63" s="28">
        <f t="shared" si="7"/>
        <v>0</v>
      </c>
      <c r="Z63" s="28">
        <f t="shared" si="7"/>
        <v>0</v>
      </c>
      <c r="AA63" s="28">
        <f t="shared" si="7"/>
        <v>0</v>
      </c>
      <c r="AB63" s="28">
        <f t="shared" si="7"/>
        <v>0</v>
      </c>
      <c r="AC63" s="28">
        <f t="shared" si="7"/>
        <v>0</v>
      </c>
      <c r="AD63" s="28">
        <f t="shared" si="7"/>
        <v>0</v>
      </c>
      <c r="AE63" s="28">
        <f t="shared" si="7"/>
        <v>0</v>
      </c>
      <c r="AF63" s="28">
        <f t="shared" si="7"/>
        <v>0</v>
      </c>
      <c r="AG63" s="28">
        <f t="shared" si="7"/>
        <v>0</v>
      </c>
      <c r="AH63" s="28">
        <f t="shared" si="7"/>
        <v>0</v>
      </c>
      <c r="AI63" s="28">
        <f t="shared" si="7"/>
        <v>0</v>
      </c>
      <c r="AJ63" s="28">
        <f t="shared" si="7"/>
        <v>0</v>
      </c>
      <c r="AK63" s="28">
        <f t="shared" si="7"/>
        <v>0</v>
      </c>
      <c r="AL63" s="28">
        <f t="shared" si="7"/>
        <v>0</v>
      </c>
      <c r="AM63" s="28">
        <f t="shared" si="7"/>
        <v>0</v>
      </c>
      <c r="AN63" s="28">
        <f t="shared" si="7"/>
        <v>0</v>
      </c>
      <c r="AO63" s="28">
        <f t="shared" si="7"/>
        <v>0</v>
      </c>
      <c r="AP63" s="28">
        <f t="shared" si="7"/>
        <v>0</v>
      </c>
      <c r="AQ63" s="28">
        <f t="shared" si="7"/>
        <v>0</v>
      </c>
      <c r="AR63" s="28">
        <f t="shared" si="7"/>
        <v>0</v>
      </c>
      <c r="AS63" s="28">
        <f t="shared" si="7"/>
        <v>0</v>
      </c>
      <c r="AT63" s="28">
        <f t="shared" si="7"/>
        <v>0</v>
      </c>
      <c r="AU63" s="28">
        <f t="shared" si="7"/>
        <v>0</v>
      </c>
    </row>
    <row r="64" spans="2:47">
      <c r="B64" s="27" t="s">
        <v>443</v>
      </c>
      <c r="C64" s="28" t="s">
        <v>498</v>
      </c>
      <c r="D64" s="28">
        <f t="shared" si="7"/>
        <v>0</v>
      </c>
      <c r="E64" s="28">
        <f t="shared" si="7"/>
        <v>0</v>
      </c>
      <c r="F64" s="28">
        <f t="shared" si="7"/>
        <v>0</v>
      </c>
      <c r="G64" s="28">
        <f t="shared" si="7"/>
        <v>0</v>
      </c>
      <c r="H64" s="28">
        <f t="shared" si="7"/>
        <v>0</v>
      </c>
      <c r="I64" s="28">
        <f t="shared" si="7"/>
        <v>0</v>
      </c>
      <c r="J64" s="28">
        <f t="shared" si="7"/>
        <v>0</v>
      </c>
      <c r="K64" s="28">
        <f t="shared" si="7"/>
        <v>0</v>
      </c>
      <c r="L64" s="28">
        <f t="shared" si="7"/>
        <v>0</v>
      </c>
      <c r="M64" s="28">
        <f t="shared" si="7"/>
        <v>0</v>
      </c>
      <c r="N64" s="28">
        <f t="shared" si="7"/>
        <v>0</v>
      </c>
      <c r="O64" s="28">
        <f t="shared" si="7"/>
        <v>0</v>
      </c>
      <c r="P64" s="28">
        <f t="shared" si="7"/>
        <v>0</v>
      </c>
      <c r="Q64" s="28">
        <f t="shared" si="7"/>
        <v>0</v>
      </c>
      <c r="R64" s="28">
        <f t="shared" si="7"/>
        <v>0</v>
      </c>
      <c r="S64" s="28">
        <f t="shared" si="7"/>
        <v>0</v>
      </c>
      <c r="T64" s="28">
        <f t="shared" si="7"/>
        <v>0</v>
      </c>
      <c r="U64" s="28">
        <f t="shared" si="7"/>
        <v>0</v>
      </c>
      <c r="V64" s="28">
        <f t="shared" si="7"/>
        <v>0</v>
      </c>
      <c r="W64" s="28">
        <f t="shared" si="7"/>
        <v>0</v>
      </c>
      <c r="X64" s="28">
        <f t="shared" si="7"/>
        <v>0</v>
      </c>
      <c r="Y64" s="28">
        <f t="shared" si="7"/>
        <v>0</v>
      </c>
      <c r="Z64" s="28">
        <f t="shared" si="7"/>
        <v>0</v>
      </c>
      <c r="AA64" s="28">
        <f t="shared" si="7"/>
        <v>0</v>
      </c>
      <c r="AB64" s="28">
        <f t="shared" si="7"/>
        <v>0</v>
      </c>
      <c r="AC64" s="28">
        <f t="shared" si="7"/>
        <v>0</v>
      </c>
      <c r="AD64" s="28">
        <f t="shared" si="7"/>
        <v>0</v>
      </c>
      <c r="AE64" s="28">
        <f t="shared" si="7"/>
        <v>0</v>
      </c>
      <c r="AF64" s="28">
        <f t="shared" si="7"/>
        <v>0</v>
      </c>
      <c r="AG64" s="28">
        <f t="shared" si="7"/>
        <v>0</v>
      </c>
      <c r="AH64" s="28">
        <f t="shared" si="7"/>
        <v>0</v>
      </c>
      <c r="AI64" s="28">
        <f t="shared" si="7"/>
        <v>0</v>
      </c>
      <c r="AJ64" s="28">
        <f t="shared" si="7"/>
        <v>0</v>
      </c>
      <c r="AK64" s="28">
        <f t="shared" si="7"/>
        <v>0</v>
      </c>
      <c r="AL64" s="28">
        <f t="shared" si="7"/>
        <v>0</v>
      </c>
      <c r="AM64" s="28">
        <f t="shared" si="7"/>
        <v>0</v>
      </c>
      <c r="AN64" s="28">
        <f t="shared" si="7"/>
        <v>0</v>
      </c>
      <c r="AO64" s="28">
        <f t="shared" si="7"/>
        <v>0</v>
      </c>
      <c r="AP64" s="28">
        <f t="shared" si="7"/>
        <v>0</v>
      </c>
      <c r="AQ64" s="28">
        <f t="shared" si="7"/>
        <v>0</v>
      </c>
      <c r="AR64" s="28">
        <f t="shared" si="7"/>
        <v>0</v>
      </c>
      <c r="AS64" s="28">
        <f t="shared" si="7"/>
        <v>0</v>
      </c>
      <c r="AT64" s="28">
        <f t="shared" si="7"/>
        <v>0</v>
      </c>
      <c r="AU64" s="28">
        <f t="shared" si="7"/>
        <v>0</v>
      </c>
    </row>
    <row r="65" spans="2:47">
      <c r="B65" s="27" t="s">
        <v>444</v>
      </c>
      <c r="C65" s="28" t="s">
        <v>498</v>
      </c>
      <c r="D65" s="28">
        <f t="shared" si="7"/>
        <v>0</v>
      </c>
      <c r="E65" s="28">
        <f t="shared" si="7"/>
        <v>0</v>
      </c>
      <c r="F65" s="28">
        <f t="shared" si="7"/>
        <v>0</v>
      </c>
      <c r="G65" s="28">
        <f t="shared" si="7"/>
        <v>0</v>
      </c>
      <c r="H65" s="28">
        <f t="shared" si="7"/>
        <v>0</v>
      </c>
      <c r="I65" s="28">
        <f t="shared" si="7"/>
        <v>0</v>
      </c>
      <c r="J65" s="28">
        <f t="shared" si="7"/>
        <v>0</v>
      </c>
      <c r="K65" s="28">
        <f t="shared" si="7"/>
        <v>0</v>
      </c>
      <c r="L65" s="28">
        <f t="shared" si="7"/>
        <v>0</v>
      </c>
      <c r="M65" s="28">
        <f t="shared" si="7"/>
        <v>0</v>
      </c>
      <c r="N65" s="28">
        <f t="shared" si="7"/>
        <v>0</v>
      </c>
      <c r="O65" s="28">
        <f t="shared" si="7"/>
        <v>0</v>
      </c>
      <c r="P65" s="28">
        <f t="shared" si="7"/>
        <v>0</v>
      </c>
      <c r="Q65" s="28">
        <f t="shared" si="7"/>
        <v>0</v>
      </c>
      <c r="R65" s="28">
        <f t="shared" si="7"/>
        <v>0</v>
      </c>
      <c r="S65" s="28">
        <f t="shared" si="7"/>
        <v>0</v>
      </c>
      <c r="T65" s="28">
        <f t="shared" si="7"/>
        <v>0</v>
      </c>
      <c r="U65" s="28">
        <f t="shared" si="7"/>
        <v>0</v>
      </c>
      <c r="V65" s="28">
        <f t="shared" si="7"/>
        <v>0</v>
      </c>
      <c r="W65" s="28">
        <f t="shared" si="7"/>
        <v>0</v>
      </c>
      <c r="X65" s="28">
        <f t="shared" si="7"/>
        <v>0</v>
      </c>
      <c r="Y65" s="28">
        <f t="shared" si="7"/>
        <v>0</v>
      </c>
      <c r="Z65" s="28">
        <f t="shared" si="7"/>
        <v>0</v>
      </c>
      <c r="AA65" s="28">
        <f t="shared" si="7"/>
        <v>0</v>
      </c>
      <c r="AB65" s="28">
        <f t="shared" si="7"/>
        <v>0</v>
      </c>
      <c r="AC65" s="28">
        <f t="shared" si="7"/>
        <v>0</v>
      </c>
      <c r="AD65" s="28">
        <f t="shared" si="7"/>
        <v>0</v>
      </c>
      <c r="AE65" s="28">
        <f t="shared" si="7"/>
        <v>0</v>
      </c>
      <c r="AF65" s="28">
        <f t="shared" si="7"/>
        <v>0</v>
      </c>
      <c r="AG65" s="28">
        <f t="shared" si="7"/>
        <v>0</v>
      </c>
      <c r="AH65" s="28">
        <f t="shared" si="7"/>
        <v>0</v>
      </c>
      <c r="AI65" s="28">
        <f t="shared" si="7"/>
        <v>0</v>
      </c>
      <c r="AJ65" s="28">
        <f t="shared" si="7"/>
        <v>0</v>
      </c>
      <c r="AK65" s="28">
        <f t="shared" si="7"/>
        <v>0</v>
      </c>
      <c r="AL65" s="28">
        <f t="shared" si="7"/>
        <v>0</v>
      </c>
      <c r="AM65" s="28">
        <f t="shared" si="7"/>
        <v>0</v>
      </c>
      <c r="AN65" s="28">
        <f t="shared" si="7"/>
        <v>0</v>
      </c>
      <c r="AO65" s="28">
        <f t="shared" si="7"/>
        <v>0</v>
      </c>
      <c r="AP65" s="28">
        <f t="shared" si="7"/>
        <v>0</v>
      </c>
      <c r="AQ65" s="28">
        <f t="shared" si="7"/>
        <v>0</v>
      </c>
      <c r="AR65" s="28">
        <f t="shared" si="7"/>
        <v>0</v>
      </c>
      <c r="AS65" s="28">
        <f t="shared" si="7"/>
        <v>0</v>
      </c>
      <c r="AT65" s="28">
        <f t="shared" si="7"/>
        <v>0</v>
      </c>
      <c r="AU65" s="28">
        <f t="shared" si="7"/>
        <v>0</v>
      </c>
    </row>
    <row r="66" spans="2:47">
      <c r="B66" s="27" t="s">
        <v>445</v>
      </c>
      <c r="C66" s="28" t="s">
        <v>498</v>
      </c>
      <c r="D66" s="28">
        <f t="shared" si="7"/>
        <v>0</v>
      </c>
      <c r="E66" s="28">
        <f t="shared" si="7"/>
        <v>0</v>
      </c>
      <c r="F66" s="28">
        <f t="shared" si="7"/>
        <v>0</v>
      </c>
      <c r="G66" s="28">
        <f t="shared" si="7"/>
        <v>0</v>
      </c>
      <c r="H66" s="28">
        <f t="shared" si="7"/>
        <v>0</v>
      </c>
      <c r="I66" s="28">
        <f t="shared" si="7"/>
        <v>0</v>
      </c>
      <c r="J66" s="28">
        <f t="shared" si="7"/>
        <v>0</v>
      </c>
      <c r="K66" s="28">
        <f t="shared" si="7"/>
        <v>0</v>
      </c>
      <c r="L66" s="28">
        <f t="shared" si="7"/>
        <v>0</v>
      </c>
      <c r="M66" s="28">
        <f t="shared" si="7"/>
        <v>0</v>
      </c>
      <c r="N66" s="28">
        <f t="shared" si="7"/>
        <v>0</v>
      </c>
      <c r="O66" s="28">
        <f t="shared" si="7"/>
        <v>0</v>
      </c>
      <c r="P66" s="28">
        <f t="shared" si="7"/>
        <v>0</v>
      </c>
      <c r="Q66" s="28">
        <f t="shared" si="7"/>
        <v>0</v>
      </c>
      <c r="R66" s="28">
        <f t="shared" si="7"/>
        <v>0</v>
      </c>
      <c r="S66" s="28">
        <f t="shared" si="7"/>
        <v>0</v>
      </c>
      <c r="T66" s="28">
        <f t="shared" si="7"/>
        <v>0</v>
      </c>
      <c r="U66" s="28">
        <f t="shared" si="7"/>
        <v>0</v>
      </c>
      <c r="V66" s="28">
        <f t="shared" si="7"/>
        <v>0</v>
      </c>
      <c r="W66" s="28">
        <f t="shared" si="7"/>
        <v>0</v>
      </c>
      <c r="X66" s="28">
        <f t="shared" si="7"/>
        <v>0</v>
      </c>
      <c r="Y66" s="28">
        <f t="shared" si="7"/>
        <v>0</v>
      </c>
      <c r="Z66" s="28">
        <f t="shared" si="7"/>
        <v>0</v>
      </c>
      <c r="AA66" s="28">
        <f t="shared" si="7"/>
        <v>0</v>
      </c>
      <c r="AB66" s="28">
        <f t="shared" si="7"/>
        <v>0</v>
      </c>
      <c r="AC66" s="28">
        <f t="shared" si="7"/>
        <v>0</v>
      </c>
      <c r="AD66" s="28">
        <f t="shared" si="7"/>
        <v>0</v>
      </c>
      <c r="AE66" s="28">
        <f t="shared" si="7"/>
        <v>0</v>
      </c>
      <c r="AF66" s="28">
        <f t="shared" si="7"/>
        <v>0</v>
      </c>
      <c r="AG66" s="28">
        <f t="shared" si="7"/>
        <v>0</v>
      </c>
      <c r="AH66" s="28">
        <f t="shared" si="7"/>
        <v>0</v>
      </c>
      <c r="AI66" s="28">
        <f t="shared" si="7"/>
        <v>0</v>
      </c>
      <c r="AJ66" s="28">
        <f t="shared" si="7"/>
        <v>0</v>
      </c>
      <c r="AK66" s="28">
        <f t="shared" si="7"/>
        <v>0</v>
      </c>
      <c r="AL66" s="28">
        <f t="shared" si="7"/>
        <v>0</v>
      </c>
      <c r="AM66" s="28">
        <f t="shared" si="7"/>
        <v>0</v>
      </c>
      <c r="AN66" s="28">
        <f t="shared" ref="AN66:AU66" si="8">+AN20-AN43</f>
        <v>0</v>
      </c>
      <c r="AO66" s="28">
        <f t="shared" si="8"/>
        <v>0</v>
      </c>
      <c r="AP66" s="28">
        <f t="shared" si="8"/>
        <v>0</v>
      </c>
      <c r="AQ66" s="28">
        <f t="shared" si="8"/>
        <v>0</v>
      </c>
      <c r="AR66" s="28">
        <f t="shared" si="8"/>
        <v>0</v>
      </c>
      <c r="AS66" s="28">
        <f t="shared" si="8"/>
        <v>0</v>
      </c>
      <c r="AT66" s="28">
        <f t="shared" si="8"/>
        <v>0</v>
      </c>
      <c r="AU66" s="28">
        <f t="shared" si="8"/>
        <v>0</v>
      </c>
    </row>
    <row r="67" spans="2:47">
      <c r="B67" s="27" t="s">
        <v>446</v>
      </c>
      <c r="C67" s="28" t="s">
        <v>498</v>
      </c>
      <c r="D67" s="28">
        <f t="shared" ref="D67:AU67" si="9">+D21-D44</f>
        <v>0</v>
      </c>
      <c r="E67" s="28">
        <f t="shared" si="9"/>
        <v>0</v>
      </c>
      <c r="F67" s="28">
        <f t="shared" si="9"/>
        <v>0</v>
      </c>
      <c r="G67" s="28">
        <f t="shared" si="9"/>
        <v>0</v>
      </c>
      <c r="H67" s="28">
        <f t="shared" si="9"/>
        <v>0</v>
      </c>
      <c r="I67" s="28">
        <f t="shared" si="9"/>
        <v>0</v>
      </c>
      <c r="J67" s="28">
        <f t="shared" si="9"/>
        <v>0</v>
      </c>
      <c r="K67" s="28">
        <f t="shared" si="9"/>
        <v>0</v>
      </c>
      <c r="L67" s="28">
        <f t="shared" si="9"/>
        <v>0</v>
      </c>
      <c r="M67" s="28">
        <f t="shared" si="9"/>
        <v>0</v>
      </c>
      <c r="N67" s="28">
        <f t="shared" si="9"/>
        <v>0</v>
      </c>
      <c r="O67" s="28">
        <f t="shared" si="9"/>
        <v>0</v>
      </c>
      <c r="P67" s="28">
        <f t="shared" si="9"/>
        <v>0</v>
      </c>
      <c r="Q67" s="28">
        <f t="shared" si="9"/>
        <v>0</v>
      </c>
      <c r="R67" s="28">
        <f t="shared" si="9"/>
        <v>0</v>
      </c>
      <c r="S67" s="28">
        <f t="shared" si="9"/>
        <v>0</v>
      </c>
      <c r="T67" s="28">
        <f t="shared" si="9"/>
        <v>0</v>
      </c>
      <c r="U67" s="28">
        <f t="shared" si="9"/>
        <v>0</v>
      </c>
      <c r="V67" s="28">
        <f t="shared" si="9"/>
        <v>0</v>
      </c>
      <c r="W67" s="28">
        <f t="shared" si="9"/>
        <v>0</v>
      </c>
      <c r="X67" s="28">
        <f t="shared" si="9"/>
        <v>0</v>
      </c>
      <c r="Y67" s="28">
        <f t="shared" si="9"/>
        <v>0</v>
      </c>
      <c r="Z67" s="28">
        <f t="shared" si="9"/>
        <v>0</v>
      </c>
      <c r="AA67" s="28">
        <f t="shared" si="9"/>
        <v>0</v>
      </c>
      <c r="AB67" s="28">
        <f t="shared" si="9"/>
        <v>0</v>
      </c>
      <c r="AC67" s="28">
        <f t="shared" si="9"/>
        <v>0</v>
      </c>
      <c r="AD67" s="28">
        <f t="shared" si="9"/>
        <v>0</v>
      </c>
      <c r="AE67" s="28">
        <f t="shared" si="9"/>
        <v>0</v>
      </c>
      <c r="AF67" s="28">
        <f t="shared" si="9"/>
        <v>0</v>
      </c>
      <c r="AG67" s="28">
        <f t="shared" si="9"/>
        <v>0</v>
      </c>
      <c r="AH67" s="28">
        <f t="shared" si="9"/>
        <v>0</v>
      </c>
      <c r="AI67" s="28">
        <f t="shared" si="9"/>
        <v>0</v>
      </c>
      <c r="AJ67" s="28">
        <f t="shared" si="9"/>
        <v>0</v>
      </c>
      <c r="AK67" s="28">
        <f t="shared" si="9"/>
        <v>0</v>
      </c>
      <c r="AL67" s="28">
        <f t="shared" si="9"/>
        <v>0</v>
      </c>
      <c r="AM67" s="28">
        <f t="shared" si="9"/>
        <v>0</v>
      </c>
      <c r="AN67" s="28">
        <f t="shared" si="9"/>
        <v>0</v>
      </c>
      <c r="AO67" s="28">
        <f t="shared" si="9"/>
        <v>0</v>
      </c>
      <c r="AP67" s="28">
        <f t="shared" si="9"/>
        <v>0</v>
      </c>
      <c r="AQ67" s="28">
        <f t="shared" si="9"/>
        <v>0</v>
      </c>
      <c r="AR67" s="28">
        <f t="shared" si="9"/>
        <v>0</v>
      </c>
      <c r="AS67" s="28">
        <f t="shared" si="9"/>
        <v>0</v>
      </c>
      <c r="AT67" s="28">
        <f t="shared" si="9"/>
        <v>0</v>
      </c>
      <c r="AU67" s="28">
        <f t="shared" si="9"/>
        <v>0</v>
      </c>
    </row>
    <row r="68" spans="2:47" s="48" customFormat="1">
      <c r="B68" s="27" t="s">
        <v>501</v>
      </c>
      <c r="C68" s="30" t="s">
        <v>498</v>
      </c>
      <c r="D68" s="30">
        <f>SUM(D48:D67)</f>
        <v>0</v>
      </c>
      <c r="E68" s="30">
        <f t="shared" ref="E68:AU68" si="10">SUM(E48:E67)</f>
        <v>0</v>
      </c>
      <c r="F68" s="30">
        <f t="shared" si="10"/>
        <v>0</v>
      </c>
      <c r="G68" s="30">
        <f t="shared" si="10"/>
        <v>0</v>
      </c>
      <c r="H68" s="30">
        <f t="shared" si="10"/>
        <v>0</v>
      </c>
      <c r="I68" s="30">
        <f t="shared" si="10"/>
        <v>0</v>
      </c>
      <c r="J68" s="30">
        <f t="shared" si="10"/>
        <v>0</v>
      </c>
      <c r="K68" s="30">
        <f t="shared" si="10"/>
        <v>0</v>
      </c>
      <c r="L68" s="30">
        <f t="shared" si="10"/>
        <v>26.699999999997999</v>
      </c>
      <c r="M68" s="30">
        <f t="shared" si="10"/>
        <v>53.80000000000291</v>
      </c>
      <c r="N68" s="30">
        <f t="shared" si="10"/>
        <v>80.100000000000364</v>
      </c>
      <c r="O68" s="30">
        <f t="shared" si="10"/>
        <v>107.10000000000082</v>
      </c>
      <c r="P68" s="30">
        <f t="shared" si="10"/>
        <v>133.09999999999991</v>
      </c>
      <c r="Q68" s="30">
        <f t="shared" si="10"/>
        <v>159.39999999999873</v>
      </c>
      <c r="R68" s="30">
        <f t="shared" si="10"/>
        <v>185.39999999999964</v>
      </c>
      <c r="S68" s="30">
        <f t="shared" si="10"/>
        <v>212.90000000000055</v>
      </c>
      <c r="T68" s="30">
        <f t="shared" si="10"/>
        <v>240.09999999999945</v>
      </c>
      <c r="U68" s="30">
        <f t="shared" si="10"/>
        <v>268</v>
      </c>
      <c r="V68" s="30">
        <f t="shared" si="10"/>
        <v>293.40000000000236</v>
      </c>
      <c r="W68" s="30">
        <f t="shared" si="10"/>
        <v>320.89999999999645</v>
      </c>
      <c r="X68" s="30">
        <f t="shared" si="10"/>
        <v>322.99999999999864</v>
      </c>
      <c r="Y68" s="30">
        <f t="shared" si="10"/>
        <v>325.20000000000118</v>
      </c>
      <c r="Z68" s="30">
        <f t="shared" si="10"/>
        <v>327.60000000000036</v>
      </c>
      <c r="AA68" s="30">
        <f t="shared" si="10"/>
        <v>326.200000000003</v>
      </c>
      <c r="AB68" s="30">
        <f t="shared" si="10"/>
        <v>326.59999999999854</v>
      </c>
      <c r="AC68" s="30">
        <f t="shared" si="10"/>
        <v>328.49999999999818</v>
      </c>
      <c r="AD68" s="30">
        <f t="shared" si="10"/>
        <v>330.20000000000255</v>
      </c>
      <c r="AE68" s="30">
        <f t="shared" si="10"/>
        <v>327.79999999999973</v>
      </c>
      <c r="AF68" s="30">
        <f t="shared" si="10"/>
        <v>329.90000000000009</v>
      </c>
      <c r="AG68" s="30">
        <f t="shared" si="10"/>
        <v>330.69999999999754</v>
      </c>
      <c r="AH68" s="30">
        <f t="shared" si="10"/>
        <v>331.30000000000155</v>
      </c>
      <c r="AI68" s="30">
        <f t="shared" si="10"/>
        <v>332.70000000000164</v>
      </c>
      <c r="AJ68" s="30">
        <f t="shared" si="10"/>
        <v>333.49999999999864</v>
      </c>
      <c r="AK68" s="30">
        <f t="shared" si="10"/>
        <v>334.09999999999945</v>
      </c>
      <c r="AL68" s="30">
        <f t="shared" si="10"/>
        <v>331.19999999999936</v>
      </c>
      <c r="AM68" s="30">
        <f t="shared" si="10"/>
        <v>331.90000000000236</v>
      </c>
      <c r="AN68" s="30">
        <f t="shared" si="10"/>
        <v>332.200000000003</v>
      </c>
      <c r="AO68" s="30">
        <f t="shared" si="10"/>
        <v>331.90000000000236</v>
      </c>
      <c r="AP68" s="30">
        <f t="shared" si="10"/>
        <v>332.89999999999827</v>
      </c>
      <c r="AQ68" s="30">
        <f t="shared" si="10"/>
        <v>333.30000000000018</v>
      </c>
      <c r="AR68" s="30">
        <f t="shared" si="10"/>
        <v>333.39999999999827</v>
      </c>
      <c r="AS68" s="30">
        <f t="shared" si="10"/>
        <v>333.10000000000309</v>
      </c>
      <c r="AT68" s="30">
        <f t="shared" si="10"/>
        <v>330.60000000000264</v>
      </c>
      <c r="AU68" s="30">
        <f t="shared" si="10"/>
        <v>330.69999999999936</v>
      </c>
    </row>
    <row r="70" spans="2:47">
      <c r="B70" s="24" t="s">
        <v>681</v>
      </c>
      <c r="C70" s="25" t="s">
        <v>422</v>
      </c>
      <c r="D70" s="25">
        <v>2017</v>
      </c>
      <c r="E70" s="25">
        <v>2018</v>
      </c>
      <c r="F70" s="25">
        <v>2019</v>
      </c>
      <c r="G70" s="25">
        <v>2020</v>
      </c>
      <c r="H70" s="25">
        <v>2021</v>
      </c>
      <c r="I70" s="25">
        <v>2022</v>
      </c>
      <c r="J70" s="25">
        <v>2023</v>
      </c>
      <c r="K70" s="25">
        <v>2024</v>
      </c>
      <c r="L70" s="25">
        <v>2025</v>
      </c>
      <c r="M70" s="25">
        <v>2026</v>
      </c>
      <c r="N70" s="25">
        <v>2027</v>
      </c>
      <c r="O70" s="25">
        <v>2028</v>
      </c>
      <c r="P70" s="25">
        <v>2029</v>
      </c>
      <c r="Q70" s="25">
        <v>2030</v>
      </c>
      <c r="R70" s="25">
        <v>2031</v>
      </c>
      <c r="S70" s="25">
        <v>2032</v>
      </c>
      <c r="T70" s="25">
        <v>2033</v>
      </c>
      <c r="U70" s="25">
        <v>2034</v>
      </c>
      <c r="V70" s="25">
        <v>2035</v>
      </c>
      <c r="W70" s="25">
        <v>2036</v>
      </c>
      <c r="X70" s="25">
        <v>2037</v>
      </c>
      <c r="Y70" s="25">
        <v>2038</v>
      </c>
      <c r="Z70" s="25">
        <v>2039</v>
      </c>
      <c r="AA70" s="25">
        <v>2040</v>
      </c>
      <c r="AB70" s="25">
        <v>2041</v>
      </c>
      <c r="AC70" s="25">
        <v>2042</v>
      </c>
      <c r="AD70" s="25">
        <v>2043</v>
      </c>
      <c r="AE70" s="25">
        <v>2044</v>
      </c>
      <c r="AF70" s="25">
        <v>2045</v>
      </c>
      <c r="AG70" s="25">
        <v>2046</v>
      </c>
      <c r="AH70" s="25">
        <v>2047</v>
      </c>
      <c r="AI70" s="25">
        <v>2048</v>
      </c>
      <c r="AJ70" s="25">
        <v>2049</v>
      </c>
      <c r="AK70" s="25">
        <v>2050</v>
      </c>
      <c r="AL70" s="25">
        <v>2051</v>
      </c>
      <c r="AM70" s="25">
        <v>2052</v>
      </c>
      <c r="AN70" s="25">
        <v>2053</v>
      </c>
      <c r="AO70" s="25">
        <v>2054</v>
      </c>
      <c r="AP70" s="25">
        <v>2055</v>
      </c>
      <c r="AQ70" s="25">
        <v>2056</v>
      </c>
      <c r="AR70" s="25">
        <v>2057</v>
      </c>
      <c r="AS70" s="25">
        <v>2058</v>
      </c>
      <c r="AT70" s="25">
        <v>2059</v>
      </c>
      <c r="AU70" s="25">
        <v>2060</v>
      </c>
    </row>
    <row r="71" spans="2:47">
      <c r="B71" s="27" t="s">
        <v>505</v>
      </c>
      <c r="C71" s="28" t="s">
        <v>506</v>
      </c>
      <c r="D71" s="28">
        <v>8735</v>
      </c>
      <c r="E71" s="28">
        <v>8343.6</v>
      </c>
      <c r="F71" s="28">
        <v>8429.7999999999993</v>
      </c>
      <c r="G71" s="28">
        <v>8210.9</v>
      </c>
      <c r="H71" s="28">
        <v>7999.3</v>
      </c>
      <c r="I71" s="28">
        <v>8041.2</v>
      </c>
      <c r="J71" s="28">
        <v>8024.6</v>
      </c>
      <c r="K71" s="28">
        <v>8067.5</v>
      </c>
      <c r="L71" s="28">
        <v>8105.8</v>
      </c>
      <c r="M71" s="28">
        <v>8139.6</v>
      </c>
      <c r="N71" s="28">
        <v>8154</v>
      </c>
      <c r="O71" s="28">
        <v>8192.7999999999993</v>
      </c>
      <c r="P71" s="28">
        <v>8200.1</v>
      </c>
      <c r="Q71" s="28">
        <v>8202.9</v>
      </c>
      <c r="R71" s="28">
        <v>8275.2000000000007</v>
      </c>
      <c r="S71" s="28">
        <v>8310.2000000000007</v>
      </c>
      <c r="T71" s="28">
        <v>8377.7000000000007</v>
      </c>
      <c r="U71" s="28">
        <v>8406.2999999999993</v>
      </c>
      <c r="V71" s="28">
        <v>8460.2999999999993</v>
      </c>
      <c r="W71" s="28">
        <v>8511.7000000000007</v>
      </c>
      <c r="X71" s="28">
        <v>8526.5</v>
      </c>
      <c r="Y71" s="28">
        <v>8578.5</v>
      </c>
      <c r="Z71" s="28">
        <v>8621.6</v>
      </c>
      <c r="AA71" s="28">
        <v>8628.9</v>
      </c>
      <c r="AB71" s="28">
        <v>8650.9</v>
      </c>
      <c r="AC71" s="28">
        <v>8649.7999999999993</v>
      </c>
      <c r="AD71" s="28">
        <v>8669.9</v>
      </c>
      <c r="AE71" s="28">
        <v>8695.1</v>
      </c>
      <c r="AF71" s="28">
        <v>8685.2000000000007</v>
      </c>
      <c r="AG71" s="28">
        <v>8715.5</v>
      </c>
      <c r="AH71" s="28">
        <v>8741.9</v>
      </c>
      <c r="AI71" s="28">
        <v>8764.7999999999993</v>
      </c>
      <c r="AJ71" s="28">
        <v>8739.5</v>
      </c>
      <c r="AK71" s="28">
        <v>8739.9</v>
      </c>
      <c r="AL71" s="28">
        <v>8749.2999999999993</v>
      </c>
      <c r="AM71" s="28">
        <v>8750.2000000000007</v>
      </c>
      <c r="AN71" s="28">
        <v>8760.5</v>
      </c>
      <c r="AO71" s="28">
        <v>8721.2000000000007</v>
      </c>
      <c r="AP71" s="28">
        <v>8730.2999999999993</v>
      </c>
      <c r="AQ71" s="28">
        <v>8610.6</v>
      </c>
      <c r="AR71" s="28">
        <v>8745</v>
      </c>
      <c r="AS71" s="28">
        <v>8752.7000000000007</v>
      </c>
      <c r="AT71" s="28">
        <v>8720</v>
      </c>
      <c r="AU71" s="28">
        <v>8716.6</v>
      </c>
    </row>
    <row r="73" spans="2:47">
      <c r="B73" s="24" t="s">
        <v>507</v>
      </c>
      <c r="C73" s="25" t="s">
        <v>422</v>
      </c>
      <c r="D73" s="25">
        <v>2017</v>
      </c>
      <c r="E73" s="25">
        <v>2018</v>
      </c>
      <c r="F73" s="25">
        <v>2019</v>
      </c>
      <c r="G73" s="25">
        <v>2020</v>
      </c>
      <c r="H73" s="25">
        <v>2021</v>
      </c>
      <c r="I73" s="25">
        <v>2022</v>
      </c>
      <c r="J73" s="25">
        <v>2023</v>
      </c>
      <c r="K73" s="25">
        <v>2024</v>
      </c>
      <c r="L73" s="25">
        <v>2025</v>
      </c>
      <c r="M73" s="25">
        <v>2026</v>
      </c>
      <c r="N73" s="25">
        <v>2027</v>
      </c>
      <c r="O73" s="25">
        <v>2028</v>
      </c>
      <c r="P73" s="25">
        <v>2029</v>
      </c>
      <c r="Q73" s="25">
        <v>2030</v>
      </c>
      <c r="R73" s="25">
        <v>2031</v>
      </c>
      <c r="S73" s="25">
        <v>2032</v>
      </c>
      <c r="T73" s="25">
        <v>2033</v>
      </c>
      <c r="U73" s="25">
        <v>2034</v>
      </c>
      <c r="V73" s="25">
        <v>2035</v>
      </c>
      <c r="W73" s="25">
        <v>2036</v>
      </c>
      <c r="X73" s="25">
        <v>2037</v>
      </c>
      <c r="Y73" s="25">
        <v>2038</v>
      </c>
      <c r="Z73" s="25">
        <v>2039</v>
      </c>
      <c r="AA73" s="25">
        <v>2040</v>
      </c>
      <c r="AB73" s="25">
        <v>2041</v>
      </c>
      <c r="AC73" s="25">
        <v>2042</v>
      </c>
      <c r="AD73" s="25">
        <v>2043</v>
      </c>
      <c r="AE73" s="25">
        <v>2044</v>
      </c>
      <c r="AF73" s="25">
        <v>2045</v>
      </c>
      <c r="AG73" s="25">
        <v>2046</v>
      </c>
      <c r="AH73" s="25">
        <v>2047</v>
      </c>
      <c r="AI73" s="25">
        <v>2048</v>
      </c>
      <c r="AJ73" s="25">
        <v>2049</v>
      </c>
      <c r="AK73" s="25">
        <v>2050</v>
      </c>
      <c r="AL73" s="25">
        <v>2051</v>
      </c>
      <c r="AM73" s="25">
        <v>2052</v>
      </c>
      <c r="AN73" s="25">
        <v>2053</v>
      </c>
      <c r="AO73" s="25">
        <v>2054</v>
      </c>
      <c r="AP73" s="25">
        <v>2055</v>
      </c>
      <c r="AQ73" s="25">
        <v>2056</v>
      </c>
      <c r="AR73" s="25">
        <v>2057</v>
      </c>
      <c r="AS73" s="25">
        <v>2058</v>
      </c>
      <c r="AT73" s="25">
        <v>2059</v>
      </c>
      <c r="AU73" s="25">
        <v>2060</v>
      </c>
    </row>
    <row r="74" spans="2:47">
      <c r="B74" s="27" t="s">
        <v>505</v>
      </c>
      <c r="C74" s="28" t="s">
        <v>506</v>
      </c>
      <c r="D74" s="28">
        <v>8735</v>
      </c>
      <c r="E74" s="28">
        <v>8343.6</v>
      </c>
      <c r="F74" s="28">
        <v>8429.7999999999993</v>
      </c>
      <c r="G74" s="28">
        <v>8210.9</v>
      </c>
      <c r="H74" s="28">
        <v>7999.3</v>
      </c>
      <c r="I74" s="28">
        <v>8041.2</v>
      </c>
      <c r="J74" s="28">
        <v>8024.6</v>
      </c>
      <c r="K74" s="28">
        <v>8067.5</v>
      </c>
      <c r="L74" s="28">
        <v>8105.2</v>
      </c>
      <c r="M74" s="28">
        <v>8138.4</v>
      </c>
      <c r="N74" s="28">
        <v>8152.2</v>
      </c>
      <c r="O74" s="28">
        <v>8190.4</v>
      </c>
      <c r="P74" s="28">
        <v>8197</v>
      </c>
      <c r="Q74" s="28">
        <v>8199.2999999999993</v>
      </c>
      <c r="R74" s="28">
        <v>8271</v>
      </c>
      <c r="S74" s="28">
        <v>8305.4</v>
      </c>
      <c r="T74" s="28">
        <v>8372.2000000000007</v>
      </c>
      <c r="U74" s="28">
        <v>8400.2000000000007</v>
      </c>
      <c r="V74" s="28">
        <v>8453.6</v>
      </c>
      <c r="W74" s="28">
        <v>8504.4</v>
      </c>
      <c r="X74" s="28">
        <v>8519.1</v>
      </c>
      <c r="Y74" s="28">
        <v>8571</v>
      </c>
      <c r="Z74" s="28">
        <v>8614.1</v>
      </c>
      <c r="AA74" s="28">
        <v>8621.5</v>
      </c>
      <c r="AB74" s="28">
        <v>8643.5</v>
      </c>
      <c r="AC74" s="28">
        <v>8642.4</v>
      </c>
      <c r="AD74" s="28">
        <v>8662.4</v>
      </c>
      <c r="AE74" s="28">
        <v>8687.6</v>
      </c>
      <c r="AF74" s="28">
        <v>8677.7000000000007</v>
      </c>
      <c r="AG74" s="28">
        <v>8708</v>
      </c>
      <c r="AH74" s="28">
        <v>8734.2999999999993</v>
      </c>
      <c r="AI74" s="28">
        <v>8757.2000000000007</v>
      </c>
      <c r="AJ74" s="28">
        <v>8731.9</v>
      </c>
      <c r="AK74" s="28">
        <v>8732.2999999999993</v>
      </c>
      <c r="AL74" s="28">
        <v>8741.7999999999993</v>
      </c>
      <c r="AM74" s="28">
        <v>8742.6</v>
      </c>
      <c r="AN74" s="28">
        <v>8752.9</v>
      </c>
      <c r="AO74" s="28">
        <v>8713.6</v>
      </c>
      <c r="AP74" s="28">
        <v>8722.7000000000007</v>
      </c>
      <c r="AQ74" s="28">
        <v>8603</v>
      </c>
      <c r="AR74" s="28">
        <v>8737.4</v>
      </c>
      <c r="AS74" s="28">
        <v>8745.1</v>
      </c>
      <c r="AT74" s="28">
        <v>8712.4</v>
      </c>
      <c r="AU74" s="28">
        <v>8709</v>
      </c>
    </row>
    <row r="76" spans="2:47">
      <c r="B76" s="24" t="s">
        <v>508</v>
      </c>
      <c r="C76" s="25" t="s">
        <v>422</v>
      </c>
      <c r="D76" s="25">
        <v>2017</v>
      </c>
      <c r="E76" s="25">
        <v>2018</v>
      </c>
      <c r="F76" s="25">
        <v>2019</v>
      </c>
      <c r="G76" s="25">
        <v>2020</v>
      </c>
      <c r="H76" s="25">
        <v>2021</v>
      </c>
      <c r="I76" s="25">
        <v>2022</v>
      </c>
      <c r="J76" s="25">
        <v>2023</v>
      </c>
      <c r="K76" s="25">
        <v>2024</v>
      </c>
      <c r="L76" s="25">
        <v>2025</v>
      </c>
      <c r="M76" s="25">
        <v>2026</v>
      </c>
      <c r="N76" s="25">
        <v>2027</v>
      </c>
      <c r="O76" s="25">
        <v>2028</v>
      </c>
      <c r="P76" s="25">
        <v>2029</v>
      </c>
      <c r="Q76" s="25">
        <v>2030</v>
      </c>
      <c r="R76" s="25">
        <v>2031</v>
      </c>
      <c r="S76" s="25">
        <v>2032</v>
      </c>
      <c r="T76" s="25">
        <v>2033</v>
      </c>
      <c r="U76" s="25">
        <v>2034</v>
      </c>
      <c r="V76" s="25">
        <v>2035</v>
      </c>
      <c r="W76" s="25">
        <v>2036</v>
      </c>
      <c r="X76" s="25">
        <v>2037</v>
      </c>
      <c r="Y76" s="25">
        <v>2038</v>
      </c>
      <c r="Z76" s="25">
        <v>2039</v>
      </c>
      <c r="AA76" s="25">
        <v>2040</v>
      </c>
      <c r="AB76" s="25">
        <v>2041</v>
      </c>
      <c r="AC76" s="25">
        <v>2042</v>
      </c>
      <c r="AD76" s="25">
        <v>2043</v>
      </c>
      <c r="AE76" s="25">
        <v>2044</v>
      </c>
      <c r="AF76" s="25">
        <v>2045</v>
      </c>
      <c r="AG76" s="25">
        <v>2046</v>
      </c>
      <c r="AH76" s="25">
        <v>2047</v>
      </c>
      <c r="AI76" s="25">
        <v>2048</v>
      </c>
      <c r="AJ76" s="25">
        <v>2049</v>
      </c>
      <c r="AK76" s="25">
        <v>2050</v>
      </c>
      <c r="AL76" s="25">
        <v>2051</v>
      </c>
      <c r="AM76" s="25">
        <v>2052</v>
      </c>
      <c r="AN76" s="25">
        <v>2053</v>
      </c>
      <c r="AO76" s="25">
        <v>2054</v>
      </c>
      <c r="AP76" s="25">
        <v>2055</v>
      </c>
      <c r="AQ76" s="25">
        <v>2056</v>
      </c>
      <c r="AR76" s="25">
        <v>2057</v>
      </c>
      <c r="AS76" s="25">
        <v>2058</v>
      </c>
      <c r="AT76" s="25">
        <v>2059</v>
      </c>
      <c r="AU76" s="25">
        <v>2060</v>
      </c>
    </row>
    <row r="77" spans="2:47">
      <c r="B77" s="27" t="s">
        <v>505</v>
      </c>
      <c r="C77" s="28" t="s">
        <v>506</v>
      </c>
      <c r="D77" s="28">
        <f t="shared" ref="D77:AU77" si="11">+D71-D74</f>
        <v>0</v>
      </c>
      <c r="E77" s="28">
        <f t="shared" si="11"/>
        <v>0</v>
      </c>
      <c r="F77" s="28">
        <f t="shared" si="11"/>
        <v>0</v>
      </c>
      <c r="G77" s="28">
        <f t="shared" si="11"/>
        <v>0</v>
      </c>
      <c r="H77" s="28">
        <f t="shared" si="11"/>
        <v>0</v>
      </c>
      <c r="I77" s="28">
        <f t="shared" si="11"/>
        <v>0</v>
      </c>
      <c r="J77" s="28">
        <f t="shared" si="11"/>
        <v>0</v>
      </c>
      <c r="K77" s="28">
        <f t="shared" si="11"/>
        <v>0</v>
      </c>
      <c r="L77" s="28">
        <f t="shared" si="11"/>
        <v>0.6000000000003638</v>
      </c>
      <c r="M77" s="28">
        <f t="shared" si="11"/>
        <v>1.2000000000007276</v>
      </c>
      <c r="N77" s="28">
        <f t="shared" si="11"/>
        <v>1.8000000000001819</v>
      </c>
      <c r="O77" s="28">
        <f t="shared" si="11"/>
        <v>2.3999999999996362</v>
      </c>
      <c r="P77" s="28">
        <f t="shared" si="11"/>
        <v>3.1000000000003638</v>
      </c>
      <c r="Q77" s="28">
        <f t="shared" si="11"/>
        <v>3.6000000000003638</v>
      </c>
      <c r="R77" s="28">
        <f t="shared" si="11"/>
        <v>4.2000000000007276</v>
      </c>
      <c r="S77" s="28">
        <f t="shared" si="11"/>
        <v>4.8000000000010914</v>
      </c>
      <c r="T77" s="28">
        <f t="shared" si="11"/>
        <v>5.5</v>
      </c>
      <c r="U77" s="28">
        <f t="shared" si="11"/>
        <v>6.0999999999985448</v>
      </c>
      <c r="V77" s="28">
        <f t="shared" si="11"/>
        <v>6.6999999999989086</v>
      </c>
      <c r="W77" s="28">
        <f t="shared" si="11"/>
        <v>7.3000000000010914</v>
      </c>
      <c r="X77" s="28">
        <f t="shared" si="11"/>
        <v>7.3999999999996362</v>
      </c>
      <c r="Y77" s="28">
        <f t="shared" si="11"/>
        <v>7.5</v>
      </c>
      <c r="Z77" s="28">
        <f t="shared" si="11"/>
        <v>7.5</v>
      </c>
      <c r="AA77" s="28">
        <f t="shared" si="11"/>
        <v>7.3999999999996362</v>
      </c>
      <c r="AB77" s="28">
        <f t="shared" si="11"/>
        <v>7.3999999999996362</v>
      </c>
      <c r="AC77" s="28">
        <f t="shared" si="11"/>
        <v>7.3999999999996362</v>
      </c>
      <c r="AD77" s="28">
        <f t="shared" si="11"/>
        <v>7.5</v>
      </c>
      <c r="AE77" s="28">
        <f t="shared" si="11"/>
        <v>7.5</v>
      </c>
      <c r="AF77" s="28">
        <f t="shared" si="11"/>
        <v>7.5</v>
      </c>
      <c r="AG77" s="28">
        <f t="shared" si="11"/>
        <v>7.5</v>
      </c>
      <c r="AH77" s="28">
        <f t="shared" si="11"/>
        <v>7.6000000000003638</v>
      </c>
      <c r="AI77" s="28">
        <f t="shared" si="11"/>
        <v>7.5999999999985448</v>
      </c>
      <c r="AJ77" s="28">
        <f t="shared" si="11"/>
        <v>7.6000000000003638</v>
      </c>
      <c r="AK77" s="28">
        <f t="shared" si="11"/>
        <v>7.6000000000003638</v>
      </c>
      <c r="AL77" s="28">
        <f t="shared" si="11"/>
        <v>7.5</v>
      </c>
      <c r="AM77" s="28">
        <f t="shared" si="11"/>
        <v>7.6000000000003638</v>
      </c>
      <c r="AN77" s="28">
        <f t="shared" si="11"/>
        <v>7.6000000000003638</v>
      </c>
      <c r="AO77" s="28">
        <f t="shared" si="11"/>
        <v>7.6000000000003638</v>
      </c>
      <c r="AP77" s="28">
        <f t="shared" si="11"/>
        <v>7.5999999999985448</v>
      </c>
      <c r="AQ77" s="28">
        <f t="shared" si="11"/>
        <v>7.6000000000003638</v>
      </c>
      <c r="AR77" s="28">
        <f t="shared" si="11"/>
        <v>7.6000000000003638</v>
      </c>
      <c r="AS77" s="28">
        <f t="shared" si="11"/>
        <v>7.6000000000003638</v>
      </c>
      <c r="AT77" s="28">
        <f t="shared" si="11"/>
        <v>7.6000000000003638</v>
      </c>
      <c r="AU77" s="28">
        <f t="shared" si="11"/>
        <v>7.6000000000003638</v>
      </c>
    </row>
    <row r="78" spans="2:47" s="26" customFormat="1" ht="12.95"/>
    <row r="79" spans="2:47" s="26" customFormat="1" ht="12.95">
      <c r="B79" s="24" t="s">
        <v>509</v>
      </c>
      <c r="C79" s="25" t="s">
        <v>422</v>
      </c>
      <c r="D79" s="25">
        <v>2017</v>
      </c>
      <c r="E79" s="25">
        <v>2018</v>
      </c>
      <c r="F79" s="25">
        <v>2019</v>
      </c>
      <c r="G79" s="25">
        <v>2020</v>
      </c>
      <c r="H79" s="25">
        <v>2021</v>
      </c>
      <c r="I79" s="25">
        <v>2022</v>
      </c>
      <c r="J79" s="25">
        <v>2023</v>
      </c>
      <c r="K79" s="25">
        <v>2024</v>
      </c>
      <c r="L79" s="25">
        <v>2025</v>
      </c>
      <c r="M79" s="25">
        <v>2026</v>
      </c>
      <c r="N79" s="25">
        <v>2027</v>
      </c>
      <c r="O79" s="25">
        <v>2028</v>
      </c>
      <c r="P79" s="25">
        <v>2029</v>
      </c>
      <c r="Q79" s="25">
        <v>2030</v>
      </c>
      <c r="R79" s="25">
        <v>2031</v>
      </c>
      <c r="S79" s="25">
        <v>2032</v>
      </c>
      <c r="T79" s="25">
        <v>2033</v>
      </c>
      <c r="U79" s="25">
        <v>2034</v>
      </c>
      <c r="V79" s="25">
        <v>2035</v>
      </c>
      <c r="W79" s="25">
        <v>2036</v>
      </c>
      <c r="X79" s="25">
        <v>2037</v>
      </c>
      <c r="Y79" s="25">
        <v>2038</v>
      </c>
      <c r="Z79" s="25">
        <v>2039</v>
      </c>
      <c r="AA79" s="25">
        <v>2040</v>
      </c>
      <c r="AB79" s="25">
        <v>2041</v>
      </c>
      <c r="AC79" s="25">
        <v>2042</v>
      </c>
      <c r="AD79" s="25">
        <v>2043</v>
      </c>
      <c r="AE79" s="25">
        <v>2044</v>
      </c>
      <c r="AF79" s="25">
        <v>2045</v>
      </c>
      <c r="AG79" s="25">
        <v>2046</v>
      </c>
      <c r="AH79" s="25">
        <v>2047</v>
      </c>
      <c r="AI79" s="25">
        <v>2048</v>
      </c>
      <c r="AJ79" s="25">
        <v>2049</v>
      </c>
      <c r="AK79" s="25">
        <v>2050</v>
      </c>
      <c r="AL79" s="25">
        <v>2051</v>
      </c>
      <c r="AM79" s="25">
        <v>2052</v>
      </c>
      <c r="AN79" s="25">
        <v>2053</v>
      </c>
      <c r="AO79" s="25">
        <v>2054</v>
      </c>
      <c r="AP79" s="25">
        <v>2055</v>
      </c>
      <c r="AQ79" s="25">
        <v>2056</v>
      </c>
      <c r="AR79" s="25">
        <v>2057</v>
      </c>
      <c r="AS79" s="25">
        <v>2058</v>
      </c>
      <c r="AT79" s="25">
        <v>2059</v>
      </c>
      <c r="AU79" s="25">
        <v>2060</v>
      </c>
    </row>
    <row r="80" spans="2:47" s="26" customFormat="1" ht="12.95">
      <c r="B80" s="27" t="s">
        <v>510</v>
      </c>
      <c r="C80" s="28" t="s">
        <v>506</v>
      </c>
      <c r="D80" s="28">
        <f t="shared" ref="D80:AU80" si="12">+CONVERT(D53,"Tcal","MWh")*HLOOKUP(D82,FE_SEN,2,FALSE)/1000</f>
        <v>0</v>
      </c>
      <c r="E80" s="28">
        <f t="shared" si="12"/>
        <v>0</v>
      </c>
      <c r="F80" s="28">
        <f t="shared" si="12"/>
        <v>0</v>
      </c>
      <c r="G80" s="28">
        <f t="shared" si="12"/>
        <v>0</v>
      </c>
      <c r="H80" s="28">
        <f t="shared" si="12"/>
        <v>0</v>
      </c>
      <c r="I80" s="28">
        <f t="shared" si="12"/>
        <v>0</v>
      </c>
      <c r="J80" s="28">
        <f t="shared" si="12"/>
        <v>0</v>
      </c>
      <c r="K80" s="28">
        <f t="shared" si="12"/>
        <v>0</v>
      </c>
      <c r="L80" s="28">
        <f t="shared" si="12"/>
        <v>6.6920233587514089</v>
      </c>
      <c r="M80" s="28">
        <f t="shared" si="12"/>
        <v>9.913768954561391</v>
      </c>
      <c r="N80" s="28">
        <f t="shared" si="12"/>
        <v>14.179616417573808</v>
      </c>
      <c r="O80" s="28">
        <f t="shared" si="12"/>
        <v>11.983491640933954</v>
      </c>
      <c r="P80" s="28">
        <f t="shared" si="12"/>
        <v>2.5535473013825301</v>
      </c>
      <c r="Q80" s="28">
        <f t="shared" si="12"/>
        <v>1.8813916066127958</v>
      </c>
      <c r="R80" s="28">
        <f t="shared" si="12"/>
        <v>1.9043684255369067</v>
      </c>
      <c r="S80" s="28">
        <f t="shared" si="12"/>
        <v>1.8697614579520594</v>
      </c>
      <c r="T80" s="28">
        <f t="shared" si="12"/>
        <v>1.7572834500393157</v>
      </c>
      <c r="U80" s="28">
        <f t="shared" si="12"/>
        <v>1.580782033789021</v>
      </c>
      <c r="V80" s="28">
        <f t="shared" si="12"/>
        <v>1.3216518646087527</v>
      </c>
      <c r="W80" s="28">
        <f t="shared" si="12"/>
        <v>1.5318662688107862</v>
      </c>
      <c r="X80" s="28">
        <f t="shared" si="12"/>
        <v>1.6267548353777028</v>
      </c>
      <c r="Y80" s="28">
        <f t="shared" si="12"/>
        <v>1.7205886154874508</v>
      </c>
      <c r="Z80" s="28">
        <f t="shared" si="12"/>
        <v>1.8152007773511691</v>
      </c>
      <c r="AA80" s="28">
        <f t="shared" si="12"/>
        <v>1.8865345193100835</v>
      </c>
      <c r="AB80" s="28">
        <f t="shared" si="12"/>
        <v>1.9406937246781293</v>
      </c>
      <c r="AC80" s="28">
        <f t="shared" si="12"/>
        <v>2.0024389124329365</v>
      </c>
      <c r="AD80" s="28">
        <f t="shared" si="12"/>
        <v>2.0610735403516141</v>
      </c>
      <c r="AE80" s="28">
        <f t="shared" si="12"/>
        <v>2.0924064891670797</v>
      </c>
      <c r="AF80" s="28">
        <f t="shared" si="12"/>
        <v>2.1510849207997969</v>
      </c>
      <c r="AG80" s="28">
        <f t="shared" si="12"/>
        <v>2.2016923520667282</v>
      </c>
      <c r="AH80" s="28">
        <f t="shared" si="12"/>
        <v>2.2482433698110236</v>
      </c>
      <c r="AI80" s="28">
        <f t="shared" si="12"/>
        <v>2.3003207585455288</v>
      </c>
      <c r="AJ80" s="28">
        <f t="shared" si="12"/>
        <v>2.3454338483270125</v>
      </c>
      <c r="AK80" s="28">
        <f t="shared" si="12"/>
        <v>2.39026050121617</v>
      </c>
      <c r="AL80" s="28">
        <f t="shared" si="12"/>
        <v>2.3686571138585082</v>
      </c>
      <c r="AM80" s="28">
        <f t="shared" si="12"/>
        <v>2.3732864111494543</v>
      </c>
      <c r="AN80" s="28">
        <f t="shared" si="12"/>
        <v>2.3748295102464358</v>
      </c>
      <c r="AO80" s="28">
        <f t="shared" si="12"/>
        <v>2.3740579606979311</v>
      </c>
      <c r="AP80" s="28">
        <f t="shared" si="12"/>
        <v>2.3810019066343071</v>
      </c>
      <c r="AQ80" s="28">
        <f t="shared" si="12"/>
        <v>2.3840881048282703</v>
      </c>
      <c r="AR80" s="28">
        <f t="shared" si="12"/>
        <v>2.3848596543767475</v>
      </c>
      <c r="AS80" s="28">
        <f t="shared" si="12"/>
        <v>2.3833165552797935</v>
      </c>
      <c r="AT80" s="28">
        <f t="shared" si="12"/>
        <v>2.364027816567591</v>
      </c>
      <c r="AU80" s="28">
        <f t="shared" si="12"/>
        <v>2.3647993661160678</v>
      </c>
    </row>
    <row r="82" spans="2:47" s="26" customFormat="1" ht="12.95">
      <c r="B82" s="24" t="s">
        <v>511</v>
      </c>
      <c r="C82" s="25" t="s">
        <v>422</v>
      </c>
      <c r="D82" s="25">
        <v>2017</v>
      </c>
      <c r="E82" s="25">
        <v>2018</v>
      </c>
      <c r="F82" s="25">
        <v>2019</v>
      </c>
      <c r="G82" s="25">
        <v>2020</v>
      </c>
      <c r="H82" s="25">
        <v>2021</v>
      </c>
      <c r="I82" s="25">
        <v>2022</v>
      </c>
      <c r="J82" s="25">
        <v>2023</v>
      </c>
      <c r="K82" s="25">
        <v>2024</v>
      </c>
      <c r="L82" s="25">
        <v>2025</v>
      </c>
      <c r="M82" s="25">
        <v>2026</v>
      </c>
      <c r="N82" s="25">
        <v>2027</v>
      </c>
      <c r="O82" s="25">
        <v>2028</v>
      </c>
      <c r="P82" s="25">
        <v>2029</v>
      </c>
      <c r="Q82" s="25">
        <v>2030</v>
      </c>
      <c r="R82" s="25">
        <v>2031</v>
      </c>
      <c r="S82" s="25">
        <v>2032</v>
      </c>
      <c r="T82" s="25">
        <v>2033</v>
      </c>
      <c r="U82" s="25">
        <v>2034</v>
      </c>
      <c r="V82" s="25">
        <v>2035</v>
      </c>
      <c r="W82" s="25">
        <v>2036</v>
      </c>
      <c r="X82" s="25">
        <v>2037</v>
      </c>
      <c r="Y82" s="25">
        <v>2038</v>
      </c>
      <c r="Z82" s="25">
        <v>2039</v>
      </c>
      <c r="AA82" s="25">
        <v>2040</v>
      </c>
      <c r="AB82" s="25">
        <v>2041</v>
      </c>
      <c r="AC82" s="25">
        <v>2042</v>
      </c>
      <c r="AD82" s="25">
        <v>2043</v>
      </c>
      <c r="AE82" s="25">
        <v>2044</v>
      </c>
      <c r="AF82" s="25">
        <v>2045</v>
      </c>
      <c r="AG82" s="25">
        <v>2046</v>
      </c>
      <c r="AH82" s="25">
        <v>2047</v>
      </c>
      <c r="AI82" s="25">
        <v>2048</v>
      </c>
      <c r="AJ82" s="25">
        <v>2049</v>
      </c>
      <c r="AK82" s="25">
        <v>2050</v>
      </c>
      <c r="AL82" s="25">
        <v>2051</v>
      </c>
      <c r="AM82" s="25">
        <v>2052</v>
      </c>
      <c r="AN82" s="25">
        <v>2053</v>
      </c>
      <c r="AO82" s="25">
        <v>2054</v>
      </c>
      <c r="AP82" s="25">
        <v>2055</v>
      </c>
      <c r="AQ82" s="25">
        <v>2056</v>
      </c>
      <c r="AR82" s="25">
        <v>2057</v>
      </c>
      <c r="AS82" s="25">
        <v>2058</v>
      </c>
      <c r="AT82" s="25">
        <v>2059</v>
      </c>
      <c r="AU82" s="25">
        <v>2060</v>
      </c>
    </row>
    <row r="83" spans="2:47" s="26" customFormat="1" ht="12.95">
      <c r="B83" s="27" t="s">
        <v>510</v>
      </c>
      <c r="C83" s="28" t="s">
        <v>506</v>
      </c>
      <c r="D83" s="28">
        <f>+D77+D80</f>
        <v>0</v>
      </c>
      <c r="E83" s="28">
        <f t="shared" ref="E83:AU83" si="13">+E77+E80</f>
        <v>0</v>
      </c>
      <c r="F83" s="28">
        <f t="shared" si="13"/>
        <v>0</v>
      </c>
      <c r="G83" s="28">
        <f t="shared" si="13"/>
        <v>0</v>
      </c>
      <c r="H83" s="28">
        <f t="shared" si="13"/>
        <v>0</v>
      </c>
      <c r="I83" s="28">
        <f t="shared" si="13"/>
        <v>0</v>
      </c>
      <c r="J83" s="28">
        <f t="shared" si="13"/>
        <v>0</v>
      </c>
      <c r="K83" s="28">
        <f t="shared" si="13"/>
        <v>0</v>
      </c>
      <c r="L83" s="28">
        <f t="shared" si="13"/>
        <v>7.2920233587517727</v>
      </c>
      <c r="M83" s="28">
        <f t="shared" si="13"/>
        <v>11.113768954562119</v>
      </c>
      <c r="N83" s="28">
        <f t="shared" si="13"/>
        <v>15.97961641757399</v>
      </c>
      <c r="O83" s="28">
        <f t="shared" si="13"/>
        <v>14.38349164093359</v>
      </c>
      <c r="P83" s="28">
        <f t="shared" si="13"/>
        <v>5.6535473013828934</v>
      </c>
      <c r="Q83" s="28">
        <f t="shared" si="13"/>
        <v>5.4813916066131601</v>
      </c>
      <c r="R83" s="28">
        <f t="shared" si="13"/>
        <v>6.1043684255376345</v>
      </c>
      <c r="S83" s="28">
        <f t="shared" si="13"/>
        <v>6.6697614579531503</v>
      </c>
      <c r="T83" s="28">
        <f t="shared" si="13"/>
        <v>7.2572834500393153</v>
      </c>
      <c r="U83" s="28">
        <f t="shared" si="13"/>
        <v>7.6807820337875654</v>
      </c>
      <c r="V83" s="28">
        <f t="shared" si="13"/>
        <v>8.0216518646076622</v>
      </c>
      <c r="W83" s="28">
        <f t="shared" si="13"/>
        <v>8.8318662688118774</v>
      </c>
      <c r="X83" s="28">
        <f t="shared" si="13"/>
        <v>9.0267548353773392</v>
      </c>
      <c r="Y83" s="28">
        <f t="shared" si="13"/>
        <v>9.2205886154874506</v>
      </c>
      <c r="Z83" s="28">
        <f t="shared" si="13"/>
        <v>9.3152007773511691</v>
      </c>
      <c r="AA83" s="28">
        <f t="shared" si="13"/>
        <v>9.2865345193097202</v>
      </c>
      <c r="AB83" s="28">
        <f t="shared" si="13"/>
        <v>9.3406937246777648</v>
      </c>
      <c r="AC83" s="28">
        <f t="shared" si="13"/>
        <v>9.4024389124325722</v>
      </c>
      <c r="AD83" s="28">
        <f t="shared" si="13"/>
        <v>9.5610735403516145</v>
      </c>
      <c r="AE83" s="28">
        <f t="shared" si="13"/>
        <v>9.5924064891670788</v>
      </c>
      <c r="AF83" s="28">
        <f t="shared" si="13"/>
        <v>9.6510849207997964</v>
      </c>
      <c r="AG83" s="28">
        <f t="shared" si="13"/>
        <v>9.7016923520667291</v>
      </c>
      <c r="AH83" s="28">
        <f t="shared" si="13"/>
        <v>9.8482433698113869</v>
      </c>
      <c r="AI83" s="28">
        <f t="shared" si="13"/>
        <v>9.9003207585440727</v>
      </c>
      <c r="AJ83" s="28">
        <f t="shared" si="13"/>
        <v>9.9454338483273759</v>
      </c>
      <c r="AK83" s="28">
        <f t="shared" si="13"/>
        <v>9.9902605012165342</v>
      </c>
      <c r="AL83" s="28">
        <f t="shared" si="13"/>
        <v>9.8686571138585073</v>
      </c>
      <c r="AM83" s="28">
        <f t="shared" si="13"/>
        <v>9.9732864111498181</v>
      </c>
      <c r="AN83" s="28">
        <f t="shared" si="13"/>
        <v>9.9748295102467992</v>
      </c>
      <c r="AO83" s="28">
        <f t="shared" si="13"/>
        <v>9.9740579606982944</v>
      </c>
      <c r="AP83" s="28">
        <f t="shared" si="13"/>
        <v>9.9810019066328515</v>
      </c>
      <c r="AQ83" s="28">
        <f t="shared" si="13"/>
        <v>9.9840881048286345</v>
      </c>
      <c r="AR83" s="28">
        <f t="shared" si="13"/>
        <v>9.9848596543771109</v>
      </c>
      <c r="AS83" s="28">
        <f t="shared" si="13"/>
        <v>9.9833165552801582</v>
      </c>
      <c r="AT83" s="28">
        <f t="shared" si="13"/>
        <v>9.9640278165679543</v>
      </c>
      <c r="AU83" s="28">
        <f t="shared" si="13"/>
        <v>9.9647993661164307</v>
      </c>
    </row>
    <row r="84" spans="2:47" s="26" customFormat="1" ht="12.95"/>
    <row r="85" spans="2:47">
      <c r="B85" s="24" t="s">
        <v>497</v>
      </c>
      <c r="C85" s="25" t="s">
        <v>422</v>
      </c>
      <c r="D85" s="25">
        <v>2017</v>
      </c>
      <c r="E85" s="25">
        <v>2018</v>
      </c>
      <c r="F85" s="25">
        <v>2019</v>
      </c>
      <c r="G85" s="25">
        <v>2020</v>
      </c>
      <c r="H85" s="25">
        <v>2021</v>
      </c>
      <c r="I85" s="25">
        <v>2022</v>
      </c>
      <c r="J85" s="25">
        <v>2023</v>
      </c>
      <c r="K85" s="25">
        <v>2024</v>
      </c>
      <c r="L85" s="25">
        <v>2025</v>
      </c>
      <c r="M85" s="25">
        <v>2026</v>
      </c>
      <c r="N85" s="25">
        <v>2027</v>
      </c>
      <c r="O85" s="25">
        <v>2028</v>
      </c>
      <c r="P85" s="25">
        <v>2029</v>
      </c>
      <c r="Q85" s="25">
        <v>2030</v>
      </c>
      <c r="R85" s="25">
        <v>2031</v>
      </c>
      <c r="S85" s="25">
        <v>2032</v>
      </c>
      <c r="T85" s="25">
        <v>2033</v>
      </c>
      <c r="U85" s="25">
        <v>2034</v>
      </c>
      <c r="V85" s="25">
        <v>2035</v>
      </c>
      <c r="W85" s="25">
        <v>2036</v>
      </c>
      <c r="X85" s="25">
        <v>2037</v>
      </c>
      <c r="Y85" s="25">
        <v>2038</v>
      </c>
      <c r="Z85" s="25">
        <v>2039</v>
      </c>
      <c r="AA85" s="25">
        <v>2040</v>
      </c>
      <c r="AB85" s="25">
        <v>2041</v>
      </c>
      <c r="AC85" s="25">
        <v>2042</v>
      </c>
      <c r="AD85" s="25">
        <v>2043</v>
      </c>
      <c r="AE85" s="25">
        <v>2044</v>
      </c>
      <c r="AF85" s="25">
        <v>2045</v>
      </c>
      <c r="AG85" s="25">
        <v>2046</v>
      </c>
      <c r="AH85" s="25">
        <v>2047</v>
      </c>
      <c r="AI85" s="25">
        <v>2048</v>
      </c>
      <c r="AJ85" s="25">
        <v>2049</v>
      </c>
      <c r="AK85" s="25">
        <v>2050</v>
      </c>
      <c r="AL85" s="25">
        <v>2051</v>
      </c>
      <c r="AM85" s="25">
        <v>2052</v>
      </c>
      <c r="AN85" s="25">
        <v>2053</v>
      </c>
      <c r="AO85" s="25">
        <v>2054</v>
      </c>
      <c r="AP85" s="25">
        <v>2055</v>
      </c>
      <c r="AQ85" s="25">
        <v>2056</v>
      </c>
      <c r="AR85" s="25">
        <v>2057</v>
      </c>
      <c r="AS85" s="25">
        <v>2058</v>
      </c>
      <c r="AT85" s="25">
        <v>2059</v>
      </c>
      <c r="AU85" s="25">
        <v>2060</v>
      </c>
    </row>
    <row r="86" spans="2:47">
      <c r="B86" s="27" t="s">
        <v>384</v>
      </c>
      <c r="C86" s="28" t="s">
        <v>512</v>
      </c>
      <c r="D86" s="28">
        <f t="shared" ref="D86:AU86" si="14">+VLOOKUP($B86,Precios,D$85-2014,FALSE)*D48/1000000</f>
        <v>0</v>
      </c>
      <c r="E86" s="28">
        <f t="shared" si="14"/>
        <v>0</v>
      </c>
      <c r="F86" s="28">
        <f t="shared" si="14"/>
        <v>0</v>
      </c>
      <c r="G86" s="28">
        <f t="shared" si="14"/>
        <v>0</v>
      </c>
      <c r="H86" s="28">
        <f t="shared" si="14"/>
        <v>0</v>
      </c>
      <c r="I86" s="28">
        <f t="shared" si="14"/>
        <v>0</v>
      </c>
      <c r="J86" s="28">
        <f t="shared" si="14"/>
        <v>0</v>
      </c>
      <c r="K86" s="28">
        <f t="shared" si="14"/>
        <v>0</v>
      </c>
      <c r="L86" s="28">
        <f t="shared" si="14"/>
        <v>0.1674886128829827</v>
      </c>
      <c r="M86" s="28">
        <f t="shared" si="14"/>
        <v>0.38108670384069016</v>
      </c>
      <c r="N86" s="28">
        <f t="shared" si="14"/>
        <v>0.58226937020435943</v>
      </c>
      <c r="O86" s="28">
        <f t="shared" si="14"/>
        <v>0.8063327927850491</v>
      </c>
      <c r="P86" s="28">
        <f t="shared" si="14"/>
        <v>1.0260205294033653</v>
      </c>
      <c r="Q86" s="28">
        <f t="shared" si="14"/>
        <v>1.2567049113245388</v>
      </c>
      <c r="R86" s="28">
        <f t="shared" si="14"/>
        <v>1.4882872915424634</v>
      </c>
      <c r="S86" s="28">
        <f t="shared" si="14"/>
        <v>1.7355971161615145</v>
      </c>
      <c r="T86" s="28">
        <f t="shared" si="14"/>
        <v>2.0130119559940964</v>
      </c>
      <c r="U86" s="28">
        <f t="shared" si="14"/>
        <v>2.2591465777919981</v>
      </c>
      <c r="V86" s="28">
        <f t="shared" si="14"/>
        <v>2.5129749950701554</v>
      </c>
      <c r="W86" s="28">
        <f t="shared" si="14"/>
        <v>2.7873878402307697</v>
      </c>
      <c r="X86" s="28">
        <f t="shared" si="14"/>
        <v>2.8462283266109649</v>
      </c>
      <c r="Y86" s="28">
        <f t="shared" si="14"/>
        <v>2.9172931757721638</v>
      </c>
      <c r="Z86" s="28">
        <f t="shared" si="14"/>
        <v>2.9396250158523336</v>
      </c>
      <c r="AA86" s="28">
        <f t="shared" si="14"/>
        <v>2.9983708032811403</v>
      </c>
      <c r="AB86" s="28">
        <f t="shared" si="14"/>
        <v>3.0420516203273826</v>
      </c>
      <c r="AC86" s="28">
        <f t="shared" si="14"/>
        <v>3.0817817845749591</v>
      </c>
      <c r="AD86" s="28">
        <f t="shared" si="14"/>
        <v>3.1551719611685631</v>
      </c>
      <c r="AE86" s="28">
        <f t="shared" si="14"/>
        <v>3.182492880574681</v>
      </c>
      <c r="AF86" s="28">
        <f t="shared" si="14"/>
        <v>3.1785165386581196</v>
      </c>
      <c r="AG86" s="28">
        <f t="shared" si="14"/>
        <v>3.2322264435613812</v>
      </c>
      <c r="AH86" s="28">
        <f t="shared" si="14"/>
        <v>3.2566369623148459</v>
      </c>
      <c r="AI86" s="28">
        <f t="shared" si="14"/>
        <v>3.2794172576000569</v>
      </c>
      <c r="AJ86" s="28">
        <f t="shared" si="14"/>
        <v>3.3030111703032667</v>
      </c>
      <c r="AK86" s="28">
        <f t="shared" si="14"/>
        <v>3.3096501745450695</v>
      </c>
      <c r="AL86" s="28">
        <f t="shared" si="14"/>
        <v>3.2946063101152649</v>
      </c>
      <c r="AM86" s="28">
        <f t="shared" si="14"/>
        <v>3.3096501745450695</v>
      </c>
      <c r="AN86" s="28">
        <f t="shared" si="14"/>
        <v>3.3096501745450695</v>
      </c>
      <c r="AO86" s="28">
        <f t="shared" si="14"/>
        <v>3.2946063101155381</v>
      </c>
      <c r="AP86" s="28">
        <f t="shared" si="14"/>
        <v>3.3096501745450695</v>
      </c>
      <c r="AQ86" s="28">
        <f t="shared" si="14"/>
        <v>3.3096501745450695</v>
      </c>
      <c r="AR86" s="28">
        <f t="shared" si="14"/>
        <v>3.3096501745450695</v>
      </c>
      <c r="AS86" s="28">
        <f t="shared" si="14"/>
        <v>3.2946063101155381</v>
      </c>
      <c r="AT86" s="28">
        <f t="shared" si="14"/>
        <v>3.2946063101155381</v>
      </c>
      <c r="AU86" s="28">
        <f t="shared" si="14"/>
        <v>3.2946063101152649</v>
      </c>
    </row>
    <row r="87" spans="2:47">
      <c r="B87" s="27" t="s">
        <v>430</v>
      </c>
      <c r="C87" s="28" t="s">
        <v>512</v>
      </c>
      <c r="D87" s="28">
        <f t="shared" ref="D87:AU87" si="15">+VLOOKUP($B87,Precios,D$85-2014,FALSE)*D49/1000000</f>
        <v>0</v>
      </c>
      <c r="E87" s="28">
        <f t="shared" si="15"/>
        <v>0</v>
      </c>
      <c r="F87" s="28">
        <f t="shared" si="15"/>
        <v>0</v>
      </c>
      <c r="G87" s="28">
        <f t="shared" si="15"/>
        <v>0</v>
      </c>
      <c r="H87" s="28">
        <f t="shared" si="15"/>
        <v>0</v>
      </c>
      <c r="I87" s="28">
        <f t="shared" si="15"/>
        <v>0</v>
      </c>
      <c r="J87" s="28">
        <f t="shared" si="15"/>
        <v>0</v>
      </c>
      <c r="K87" s="28">
        <f t="shared" si="15"/>
        <v>0</v>
      </c>
      <c r="L87" s="28">
        <f t="shared" si="15"/>
        <v>6.7449953082062584E-3</v>
      </c>
      <c r="M87" s="28">
        <f t="shared" si="15"/>
        <v>1.7722324614911741E-2</v>
      </c>
      <c r="N87" s="28">
        <f t="shared" si="15"/>
        <v>2.2032747430841219E-2</v>
      </c>
      <c r="O87" s="28">
        <f t="shared" si="15"/>
        <v>3.4250781714215445E-2</v>
      </c>
      <c r="P87" s="28">
        <f t="shared" si="15"/>
        <v>4.3122565861441808E-2</v>
      </c>
      <c r="Q87" s="28">
        <f t="shared" si="15"/>
        <v>5.2547946051116248E-2</v>
      </c>
      <c r="R87" s="28">
        <f t="shared" si="15"/>
        <v>6.2001008986434306E-2</v>
      </c>
      <c r="S87" s="28">
        <f t="shared" si="15"/>
        <v>7.2262250599843134E-2</v>
      </c>
      <c r="T87" s="28">
        <f t="shared" si="15"/>
        <v>7.7768134479110504E-2</v>
      </c>
      <c r="U87" s="28">
        <f t="shared" si="15"/>
        <v>8.7850573192021109E-2</v>
      </c>
      <c r="V87" s="28">
        <f t="shared" si="15"/>
        <v>9.7682919391234913E-2</v>
      </c>
      <c r="W87" s="28">
        <f t="shared" si="15"/>
        <v>0.10851682549160885</v>
      </c>
      <c r="X87" s="28">
        <f t="shared" si="15"/>
        <v>0.11073954549147101</v>
      </c>
      <c r="Y87" s="28">
        <f t="shared" si="15"/>
        <v>0.11288060045936556</v>
      </c>
      <c r="Z87" s="28">
        <f t="shared" si="15"/>
        <v>0.11330130886051228</v>
      </c>
      <c r="AA87" s="28">
        <f t="shared" si="15"/>
        <v>0.11682205524337184</v>
      </c>
      <c r="AB87" s="28">
        <f t="shared" si="15"/>
        <v>0.1189568619641127</v>
      </c>
      <c r="AC87" s="28">
        <f t="shared" si="15"/>
        <v>0.12020193983907133</v>
      </c>
      <c r="AD87" s="28">
        <f t="shared" si="15"/>
        <v>0.12236809414275585</v>
      </c>
      <c r="AE87" s="28">
        <f t="shared" si="15"/>
        <v>0.11854151023858678</v>
      </c>
      <c r="AF87" s="28">
        <f t="shared" si="15"/>
        <v>0.12279221808664295</v>
      </c>
      <c r="AG87" s="28">
        <f t="shared" si="15"/>
        <v>0.1201666568970166</v>
      </c>
      <c r="AH87" s="28">
        <f t="shared" si="15"/>
        <v>0.12657682584650937</v>
      </c>
      <c r="AI87" s="28">
        <f t="shared" si="15"/>
        <v>0.12166668893252293</v>
      </c>
      <c r="AJ87" s="28">
        <f t="shared" si="15"/>
        <v>0.1273722481470855</v>
      </c>
      <c r="AK87" s="28">
        <f t="shared" si="15"/>
        <v>0.1223720954662595</v>
      </c>
      <c r="AL87" s="28">
        <f t="shared" si="15"/>
        <v>0.1223720954662353</v>
      </c>
      <c r="AM87" s="28">
        <f t="shared" si="15"/>
        <v>0.1223720954662595</v>
      </c>
      <c r="AN87" s="28">
        <f t="shared" si="15"/>
        <v>0.12769262135609161</v>
      </c>
      <c r="AO87" s="28">
        <f t="shared" si="15"/>
        <v>0.1223720954662595</v>
      </c>
      <c r="AP87" s="28">
        <f t="shared" si="15"/>
        <v>0.1223720954662353</v>
      </c>
      <c r="AQ87" s="28">
        <f t="shared" si="15"/>
        <v>0.1223720954662595</v>
      </c>
      <c r="AR87" s="28">
        <f t="shared" si="15"/>
        <v>0.1223720954662353</v>
      </c>
      <c r="AS87" s="28">
        <f t="shared" si="15"/>
        <v>0.1223720954662595</v>
      </c>
      <c r="AT87" s="28">
        <f t="shared" si="15"/>
        <v>0.1223720954662353</v>
      </c>
      <c r="AU87" s="28">
        <f t="shared" si="15"/>
        <v>0.1223720954662353</v>
      </c>
    </row>
    <row r="88" spans="2:47">
      <c r="B88" s="27" t="s">
        <v>431</v>
      </c>
      <c r="C88" s="28" t="s">
        <v>512</v>
      </c>
      <c r="D88" s="28">
        <f t="shared" ref="D88:AU88" si="16">+VLOOKUP($B88,Precios,D$85-2014,FALSE)*D50/1000000</f>
        <v>0</v>
      </c>
      <c r="E88" s="28">
        <f t="shared" si="16"/>
        <v>0</v>
      </c>
      <c r="F88" s="28">
        <f t="shared" si="16"/>
        <v>0</v>
      </c>
      <c r="G88" s="28">
        <f t="shared" si="16"/>
        <v>0</v>
      </c>
      <c r="H88" s="28">
        <f t="shared" si="16"/>
        <v>0</v>
      </c>
      <c r="I88" s="28">
        <f t="shared" si="16"/>
        <v>0</v>
      </c>
      <c r="J88" s="28">
        <f t="shared" si="16"/>
        <v>0</v>
      </c>
      <c r="K88" s="28">
        <f t="shared" si="16"/>
        <v>0</v>
      </c>
      <c r="L88" s="28">
        <f t="shared" si="16"/>
        <v>0</v>
      </c>
      <c r="M88" s="28">
        <f t="shared" si="16"/>
        <v>0</v>
      </c>
      <c r="N88" s="28">
        <f t="shared" si="16"/>
        <v>0</v>
      </c>
      <c r="O88" s="28">
        <f t="shared" si="16"/>
        <v>0</v>
      </c>
      <c r="P88" s="28">
        <f t="shared" si="16"/>
        <v>0</v>
      </c>
      <c r="Q88" s="28">
        <f t="shared" si="16"/>
        <v>0</v>
      </c>
      <c r="R88" s="28">
        <f t="shared" si="16"/>
        <v>0</v>
      </c>
      <c r="S88" s="28">
        <f t="shared" si="16"/>
        <v>0</v>
      </c>
      <c r="T88" s="28">
        <f t="shared" si="16"/>
        <v>0</v>
      </c>
      <c r="U88" s="28">
        <f t="shared" si="16"/>
        <v>0</v>
      </c>
      <c r="V88" s="28">
        <f t="shared" si="16"/>
        <v>0</v>
      </c>
      <c r="W88" s="28">
        <f t="shared" si="16"/>
        <v>0</v>
      </c>
      <c r="X88" s="28">
        <f t="shared" si="16"/>
        <v>0</v>
      </c>
      <c r="Y88" s="28">
        <f t="shared" si="16"/>
        <v>0</v>
      </c>
      <c r="Z88" s="28">
        <f t="shared" si="16"/>
        <v>0</v>
      </c>
      <c r="AA88" s="28">
        <f t="shared" si="16"/>
        <v>0</v>
      </c>
      <c r="AB88" s="28">
        <f t="shared" si="16"/>
        <v>0</v>
      </c>
      <c r="AC88" s="28">
        <f t="shared" si="16"/>
        <v>0</v>
      </c>
      <c r="AD88" s="28">
        <f t="shared" si="16"/>
        <v>0</v>
      </c>
      <c r="AE88" s="28">
        <f t="shared" si="16"/>
        <v>0</v>
      </c>
      <c r="AF88" s="28">
        <f t="shared" si="16"/>
        <v>0</v>
      </c>
      <c r="AG88" s="28">
        <f t="shared" si="16"/>
        <v>0</v>
      </c>
      <c r="AH88" s="28">
        <f t="shared" si="16"/>
        <v>0</v>
      </c>
      <c r="AI88" s="28">
        <f t="shared" si="16"/>
        <v>0</v>
      </c>
      <c r="AJ88" s="28">
        <f t="shared" si="16"/>
        <v>0</v>
      </c>
      <c r="AK88" s="28">
        <f t="shared" si="16"/>
        <v>0</v>
      </c>
      <c r="AL88" s="28">
        <f t="shared" si="16"/>
        <v>0</v>
      </c>
      <c r="AM88" s="28">
        <f t="shared" si="16"/>
        <v>0</v>
      </c>
      <c r="AN88" s="28">
        <f t="shared" si="16"/>
        <v>0</v>
      </c>
      <c r="AO88" s="28">
        <f t="shared" si="16"/>
        <v>0</v>
      </c>
      <c r="AP88" s="28">
        <f t="shared" si="16"/>
        <v>0</v>
      </c>
      <c r="AQ88" s="28">
        <f t="shared" si="16"/>
        <v>0</v>
      </c>
      <c r="AR88" s="28">
        <f t="shared" si="16"/>
        <v>0</v>
      </c>
      <c r="AS88" s="28">
        <f t="shared" si="16"/>
        <v>0</v>
      </c>
      <c r="AT88" s="28">
        <f t="shared" si="16"/>
        <v>0</v>
      </c>
      <c r="AU88" s="28">
        <f t="shared" si="16"/>
        <v>0</v>
      </c>
    </row>
    <row r="89" spans="2:47">
      <c r="B89" s="27" t="s">
        <v>397</v>
      </c>
      <c r="C89" s="28" t="s">
        <v>512</v>
      </c>
      <c r="D89" s="28">
        <f t="shared" ref="D89:AU89" si="17">+VLOOKUP($B89,Precios,D$85-2014,FALSE)*D51/1000000</f>
        <v>0</v>
      </c>
      <c r="E89" s="28">
        <f t="shared" si="17"/>
        <v>0</v>
      </c>
      <c r="F89" s="28">
        <f t="shared" si="17"/>
        <v>0</v>
      </c>
      <c r="G89" s="28">
        <f t="shared" si="17"/>
        <v>0</v>
      </c>
      <c r="H89" s="28">
        <f t="shared" si="17"/>
        <v>0</v>
      </c>
      <c r="I89" s="28">
        <f t="shared" si="17"/>
        <v>0</v>
      </c>
      <c r="J89" s="28">
        <f t="shared" si="17"/>
        <v>0</v>
      </c>
      <c r="K89" s="28">
        <f t="shared" si="17"/>
        <v>0</v>
      </c>
      <c r="L89" s="28">
        <f t="shared" si="17"/>
        <v>0</v>
      </c>
      <c r="M89" s="28">
        <f t="shared" si="17"/>
        <v>0</v>
      </c>
      <c r="N89" s="28">
        <f t="shared" si="17"/>
        <v>0</v>
      </c>
      <c r="O89" s="28">
        <f t="shared" si="17"/>
        <v>0</v>
      </c>
      <c r="P89" s="28">
        <f t="shared" si="17"/>
        <v>0</v>
      </c>
      <c r="Q89" s="28">
        <f t="shared" si="17"/>
        <v>0</v>
      </c>
      <c r="R89" s="28">
        <f t="shared" si="17"/>
        <v>0</v>
      </c>
      <c r="S89" s="28">
        <f t="shared" si="17"/>
        <v>0</v>
      </c>
      <c r="T89" s="28">
        <f t="shared" si="17"/>
        <v>0</v>
      </c>
      <c r="U89" s="28">
        <f t="shared" si="17"/>
        <v>0</v>
      </c>
      <c r="V89" s="28">
        <f t="shared" si="17"/>
        <v>0</v>
      </c>
      <c r="W89" s="28">
        <f t="shared" si="17"/>
        <v>0</v>
      </c>
      <c r="X89" s="28">
        <f t="shared" si="17"/>
        <v>0</v>
      </c>
      <c r="Y89" s="28">
        <f t="shared" si="17"/>
        <v>0</v>
      </c>
      <c r="Z89" s="28">
        <f t="shared" si="17"/>
        <v>0</v>
      </c>
      <c r="AA89" s="28">
        <f t="shared" si="17"/>
        <v>0</v>
      </c>
      <c r="AB89" s="28">
        <f t="shared" si="17"/>
        <v>0</v>
      </c>
      <c r="AC89" s="28">
        <f t="shared" si="17"/>
        <v>0</v>
      </c>
      <c r="AD89" s="28">
        <f t="shared" si="17"/>
        <v>0</v>
      </c>
      <c r="AE89" s="28">
        <f t="shared" si="17"/>
        <v>0</v>
      </c>
      <c r="AF89" s="28">
        <f t="shared" si="17"/>
        <v>0</v>
      </c>
      <c r="AG89" s="28">
        <f t="shared" si="17"/>
        <v>0</v>
      </c>
      <c r="AH89" s="28">
        <f t="shared" si="17"/>
        <v>0</v>
      </c>
      <c r="AI89" s="28">
        <f t="shared" si="17"/>
        <v>0</v>
      </c>
      <c r="AJ89" s="28">
        <f t="shared" si="17"/>
        <v>0</v>
      </c>
      <c r="AK89" s="28">
        <f t="shared" si="17"/>
        <v>0</v>
      </c>
      <c r="AL89" s="28">
        <f t="shared" si="17"/>
        <v>0</v>
      </c>
      <c r="AM89" s="28">
        <f t="shared" si="17"/>
        <v>0</v>
      </c>
      <c r="AN89" s="28">
        <f t="shared" si="17"/>
        <v>0</v>
      </c>
      <c r="AO89" s="28">
        <f t="shared" si="17"/>
        <v>0</v>
      </c>
      <c r="AP89" s="28">
        <f t="shared" si="17"/>
        <v>0</v>
      </c>
      <c r="AQ89" s="28">
        <f t="shared" si="17"/>
        <v>0</v>
      </c>
      <c r="AR89" s="28">
        <f t="shared" si="17"/>
        <v>0</v>
      </c>
      <c r="AS89" s="28">
        <f t="shared" si="17"/>
        <v>0</v>
      </c>
      <c r="AT89" s="28">
        <f t="shared" si="17"/>
        <v>0</v>
      </c>
      <c r="AU89" s="28">
        <f t="shared" si="17"/>
        <v>0</v>
      </c>
    </row>
    <row r="90" spans="2:47">
      <c r="B90" s="27" t="s">
        <v>432</v>
      </c>
      <c r="C90" s="28" t="s">
        <v>512</v>
      </c>
      <c r="D90" s="28">
        <f t="shared" ref="D90:AU90" si="18">+VLOOKUP($B90,Precios,D$85-2014,FALSE)*D52/1000000</f>
        <v>0</v>
      </c>
      <c r="E90" s="28">
        <f t="shared" si="18"/>
        <v>0</v>
      </c>
      <c r="F90" s="28">
        <f t="shared" si="18"/>
        <v>0</v>
      </c>
      <c r="G90" s="28">
        <f t="shared" si="18"/>
        <v>0</v>
      </c>
      <c r="H90" s="28">
        <f t="shared" si="18"/>
        <v>0</v>
      </c>
      <c r="I90" s="28">
        <f t="shared" si="18"/>
        <v>0</v>
      </c>
      <c r="J90" s="28">
        <f t="shared" si="18"/>
        <v>0</v>
      </c>
      <c r="K90" s="28">
        <f t="shared" si="18"/>
        <v>0</v>
      </c>
      <c r="L90" s="28">
        <f t="shared" si="18"/>
        <v>0</v>
      </c>
      <c r="M90" s="28">
        <f t="shared" si="18"/>
        <v>0</v>
      </c>
      <c r="N90" s="28">
        <f t="shared" si="18"/>
        <v>0</v>
      </c>
      <c r="O90" s="28">
        <f t="shared" si="18"/>
        <v>0</v>
      </c>
      <c r="P90" s="28">
        <f t="shared" si="18"/>
        <v>0</v>
      </c>
      <c r="Q90" s="28">
        <f t="shared" si="18"/>
        <v>0</v>
      </c>
      <c r="R90" s="28">
        <f t="shared" si="18"/>
        <v>0</v>
      </c>
      <c r="S90" s="28">
        <f t="shared" si="18"/>
        <v>0</v>
      </c>
      <c r="T90" s="28">
        <f t="shared" si="18"/>
        <v>0</v>
      </c>
      <c r="U90" s="28">
        <f t="shared" si="18"/>
        <v>0</v>
      </c>
      <c r="V90" s="28">
        <f t="shared" si="18"/>
        <v>0</v>
      </c>
      <c r="W90" s="28">
        <f t="shared" si="18"/>
        <v>0</v>
      </c>
      <c r="X90" s="28">
        <f t="shared" si="18"/>
        <v>0</v>
      </c>
      <c r="Y90" s="28">
        <f t="shared" si="18"/>
        <v>0</v>
      </c>
      <c r="Z90" s="28">
        <f t="shared" si="18"/>
        <v>0</v>
      </c>
      <c r="AA90" s="28">
        <f t="shared" si="18"/>
        <v>0</v>
      </c>
      <c r="AB90" s="28">
        <f t="shared" si="18"/>
        <v>0</v>
      </c>
      <c r="AC90" s="28">
        <f t="shared" si="18"/>
        <v>0</v>
      </c>
      <c r="AD90" s="28">
        <f t="shared" si="18"/>
        <v>0</v>
      </c>
      <c r="AE90" s="28">
        <f t="shared" si="18"/>
        <v>0</v>
      </c>
      <c r="AF90" s="28">
        <f t="shared" si="18"/>
        <v>0</v>
      </c>
      <c r="AG90" s="28">
        <f t="shared" si="18"/>
        <v>0</v>
      </c>
      <c r="AH90" s="28">
        <f t="shared" si="18"/>
        <v>0</v>
      </c>
      <c r="AI90" s="28">
        <f t="shared" si="18"/>
        <v>0</v>
      </c>
      <c r="AJ90" s="28">
        <f t="shared" si="18"/>
        <v>0</v>
      </c>
      <c r="AK90" s="28">
        <f t="shared" si="18"/>
        <v>0</v>
      </c>
      <c r="AL90" s="28">
        <f t="shared" si="18"/>
        <v>0</v>
      </c>
      <c r="AM90" s="28">
        <f t="shared" si="18"/>
        <v>0</v>
      </c>
      <c r="AN90" s="28">
        <f t="shared" si="18"/>
        <v>0</v>
      </c>
      <c r="AO90" s="28">
        <f t="shared" si="18"/>
        <v>0</v>
      </c>
      <c r="AP90" s="28">
        <f t="shared" si="18"/>
        <v>0</v>
      </c>
      <c r="AQ90" s="28">
        <f t="shared" si="18"/>
        <v>0</v>
      </c>
      <c r="AR90" s="28">
        <f t="shared" si="18"/>
        <v>0</v>
      </c>
      <c r="AS90" s="28">
        <f t="shared" si="18"/>
        <v>0</v>
      </c>
      <c r="AT90" s="28">
        <f t="shared" si="18"/>
        <v>0</v>
      </c>
      <c r="AU90" s="28">
        <f t="shared" si="18"/>
        <v>0</v>
      </c>
    </row>
    <row r="91" spans="2:47">
      <c r="B91" s="27" t="s">
        <v>433</v>
      </c>
      <c r="C91" s="28" t="s">
        <v>512</v>
      </c>
      <c r="D91" s="28">
        <f t="shared" ref="D91:AU91" si="19">+VLOOKUP($B91,Precios,D$85-2014,FALSE)*D53/1000000</f>
        <v>0</v>
      </c>
      <c r="E91" s="28">
        <f t="shared" si="19"/>
        <v>0</v>
      </c>
      <c r="F91" s="28">
        <f t="shared" si="19"/>
        <v>0</v>
      </c>
      <c r="G91" s="28">
        <f t="shared" si="19"/>
        <v>0</v>
      </c>
      <c r="H91" s="28">
        <f t="shared" si="19"/>
        <v>0</v>
      </c>
      <c r="I91" s="28">
        <f t="shared" si="19"/>
        <v>0</v>
      </c>
      <c r="J91" s="28">
        <f t="shared" si="19"/>
        <v>0</v>
      </c>
      <c r="K91" s="28">
        <f t="shared" si="19"/>
        <v>0</v>
      </c>
      <c r="L91" s="28">
        <f t="shared" si="19"/>
        <v>1.4697884806682693</v>
      </c>
      <c r="M91" s="28">
        <f t="shared" si="19"/>
        <v>3.0829017371491982</v>
      </c>
      <c r="N91" s="28">
        <f t="shared" si="19"/>
        <v>4.4376254814523994</v>
      </c>
      <c r="O91" s="28">
        <f t="shared" si="19"/>
        <v>5.5234036948106446</v>
      </c>
      <c r="P91" s="28">
        <f t="shared" si="19"/>
        <v>3.5819610685058842</v>
      </c>
      <c r="Q91" s="28">
        <f t="shared" si="19"/>
        <v>4.6401246569803574</v>
      </c>
      <c r="R91" s="28">
        <f t="shared" si="19"/>
        <v>5.7614696295388601</v>
      </c>
      <c r="S91" s="28">
        <f t="shared" si="19"/>
        <v>7.0384843205763259</v>
      </c>
      <c r="T91" s="28">
        <f t="shared" si="19"/>
        <v>8.4051569253197425</v>
      </c>
      <c r="U91" s="28">
        <f t="shared" si="19"/>
        <v>9.9141618206987783</v>
      </c>
      <c r="V91" s="28">
        <f t="shared" si="19"/>
        <v>11.42416689493807</v>
      </c>
      <c r="W91" s="28">
        <f t="shared" si="19"/>
        <v>12.451509302200135</v>
      </c>
      <c r="X91" s="28">
        <f t="shared" si="19"/>
        <v>12.490881585240267</v>
      </c>
      <c r="Y91" s="28">
        <f t="shared" si="19"/>
        <v>12.529661169696736</v>
      </c>
      <c r="Z91" s="28">
        <f t="shared" si="19"/>
        <v>12.580275064193692</v>
      </c>
      <c r="AA91" s="28">
        <f t="shared" si="19"/>
        <v>12.481616680550852</v>
      </c>
      <c r="AB91" s="28">
        <f t="shared" si="19"/>
        <v>12.443336900573302</v>
      </c>
      <c r="AC91" s="28">
        <f t="shared" si="19"/>
        <v>12.462190984466055</v>
      </c>
      <c r="AD91" s="28">
        <f t="shared" si="19"/>
        <v>12.468173963223494</v>
      </c>
      <c r="AE91" s="28">
        <f t="shared" si="19"/>
        <v>12.319518746998551</v>
      </c>
      <c r="AF91" s="28">
        <f t="shared" si="19"/>
        <v>12.341251835767171</v>
      </c>
      <c r="AG91" s="28">
        <f t="shared" si="19"/>
        <v>12.322107813985342</v>
      </c>
      <c r="AH91" s="28">
        <f t="shared" si="19"/>
        <v>12.286634661268282</v>
      </c>
      <c r="AI91" s="28">
        <f t="shared" si="19"/>
        <v>12.286825436124863</v>
      </c>
      <c r="AJ91" s="28">
        <f t="shared" si="19"/>
        <v>12.25479221480369</v>
      </c>
      <c r="AK91" s="28">
        <f t="shared" si="19"/>
        <v>12.226488435340784</v>
      </c>
      <c r="AL91" s="28">
        <f t="shared" si="19"/>
        <v>12.115984343607586</v>
      </c>
      <c r="AM91" s="28">
        <f t="shared" si="19"/>
        <v>12.13966379183622</v>
      </c>
      <c r="AN91" s="28">
        <f t="shared" si="19"/>
        <v>12.147556941245764</v>
      </c>
      <c r="AO91" s="28">
        <f t="shared" si="19"/>
        <v>12.143610366540919</v>
      </c>
      <c r="AP91" s="28">
        <f t="shared" si="19"/>
        <v>12.179129538883657</v>
      </c>
      <c r="AQ91" s="28">
        <f t="shared" si="19"/>
        <v>12.194915837702748</v>
      </c>
      <c r="AR91" s="28">
        <f t="shared" si="19"/>
        <v>12.198862412407449</v>
      </c>
      <c r="AS91" s="28">
        <f t="shared" si="19"/>
        <v>12.190969262998049</v>
      </c>
      <c r="AT91" s="28">
        <f t="shared" si="19"/>
        <v>12.092304895379092</v>
      </c>
      <c r="AU91" s="28">
        <f t="shared" si="19"/>
        <v>12.096251470083793</v>
      </c>
    </row>
    <row r="92" spans="2:47">
      <c r="B92" s="27" t="s">
        <v>434</v>
      </c>
      <c r="C92" s="28" t="s">
        <v>512</v>
      </c>
      <c r="D92" s="28">
        <f t="shared" ref="D92:AU92" si="20">+VLOOKUP($B92,Precios,D$85-2014,FALSE)*D54/1000000</f>
        <v>0</v>
      </c>
      <c r="E92" s="28">
        <f t="shared" si="20"/>
        <v>0</v>
      </c>
      <c r="F92" s="28">
        <f t="shared" si="20"/>
        <v>0</v>
      </c>
      <c r="G92" s="28">
        <f t="shared" si="20"/>
        <v>0</v>
      </c>
      <c r="H92" s="28">
        <f t="shared" si="20"/>
        <v>0</v>
      </c>
      <c r="I92" s="28">
        <f t="shared" si="20"/>
        <v>0</v>
      </c>
      <c r="J92" s="28">
        <f t="shared" si="20"/>
        <v>0</v>
      </c>
      <c r="K92" s="28">
        <f t="shared" si="20"/>
        <v>0</v>
      </c>
      <c r="L92" s="28">
        <f t="shared" si="20"/>
        <v>0</v>
      </c>
      <c r="M92" s="28">
        <f t="shared" si="20"/>
        <v>0</v>
      </c>
      <c r="N92" s="28">
        <f t="shared" si="20"/>
        <v>0</v>
      </c>
      <c r="O92" s="28">
        <f t="shared" si="20"/>
        <v>0</v>
      </c>
      <c r="P92" s="28">
        <f t="shared" si="20"/>
        <v>0</v>
      </c>
      <c r="Q92" s="28">
        <f t="shared" si="20"/>
        <v>0</v>
      </c>
      <c r="R92" s="28">
        <f t="shared" si="20"/>
        <v>0</v>
      </c>
      <c r="S92" s="28">
        <f t="shared" si="20"/>
        <v>0</v>
      </c>
      <c r="T92" s="28">
        <f t="shared" si="20"/>
        <v>0</v>
      </c>
      <c r="U92" s="28">
        <f t="shared" si="20"/>
        <v>0</v>
      </c>
      <c r="V92" s="28">
        <f t="shared" si="20"/>
        <v>0</v>
      </c>
      <c r="W92" s="28">
        <f t="shared" si="20"/>
        <v>0</v>
      </c>
      <c r="X92" s="28">
        <f t="shared" si="20"/>
        <v>0</v>
      </c>
      <c r="Y92" s="28">
        <f t="shared" si="20"/>
        <v>0</v>
      </c>
      <c r="Z92" s="28">
        <f t="shared" si="20"/>
        <v>0</v>
      </c>
      <c r="AA92" s="28">
        <f t="shared" si="20"/>
        <v>0</v>
      </c>
      <c r="AB92" s="28">
        <f t="shared" si="20"/>
        <v>0</v>
      </c>
      <c r="AC92" s="28">
        <f t="shared" si="20"/>
        <v>0</v>
      </c>
      <c r="AD92" s="28">
        <f t="shared" si="20"/>
        <v>0</v>
      </c>
      <c r="AE92" s="28">
        <f t="shared" si="20"/>
        <v>0</v>
      </c>
      <c r="AF92" s="28">
        <f t="shared" si="20"/>
        <v>0</v>
      </c>
      <c r="AG92" s="28">
        <f t="shared" si="20"/>
        <v>0</v>
      </c>
      <c r="AH92" s="28">
        <f t="shared" si="20"/>
        <v>0</v>
      </c>
      <c r="AI92" s="28">
        <f t="shared" si="20"/>
        <v>0</v>
      </c>
      <c r="AJ92" s="28">
        <f t="shared" si="20"/>
        <v>0</v>
      </c>
      <c r="AK92" s="28">
        <f t="shared" si="20"/>
        <v>0</v>
      </c>
      <c r="AL92" s="28">
        <f t="shared" si="20"/>
        <v>0</v>
      </c>
      <c r="AM92" s="28">
        <f t="shared" si="20"/>
        <v>0</v>
      </c>
      <c r="AN92" s="28">
        <f t="shared" si="20"/>
        <v>0</v>
      </c>
      <c r="AO92" s="28">
        <f t="shared" si="20"/>
        <v>0</v>
      </c>
      <c r="AP92" s="28">
        <f t="shared" si="20"/>
        <v>0</v>
      </c>
      <c r="AQ92" s="28">
        <f t="shared" si="20"/>
        <v>0</v>
      </c>
      <c r="AR92" s="28">
        <f t="shared" si="20"/>
        <v>0</v>
      </c>
      <c r="AS92" s="28">
        <f t="shared" si="20"/>
        <v>0</v>
      </c>
      <c r="AT92" s="28">
        <f t="shared" si="20"/>
        <v>0</v>
      </c>
      <c r="AU92" s="28">
        <f t="shared" si="20"/>
        <v>0</v>
      </c>
    </row>
    <row r="93" spans="2:47">
      <c r="B93" s="27" t="s">
        <v>435</v>
      </c>
      <c r="C93" s="28" t="s">
        <v>512</v>
      </c>
      <c r="D93" s="28">
        <f t="shared" ref="D93:AU93" si="21">+VLOOKUP($B93,Precios,D$85-2014,FALSE)*D55/1000000</f>
        <v>0</v>
      </c>
      <c r="E93" s="28">
        <f t="shared" si="21"/>
        <v>0</v>
      </c>
      <c r="F93" s="28">
        <f t="shared" si="21"/>
        <v>0</v>
      </c>
      <c r="G93" s="28">
        <f t="shared" si="21"/>
        <v>0</v>
      </c>
      <c r="H93" s="28">
        <f t="shared" si="21"/>
        <v>0</v>
      </c>
      <c r="I93" s="28">
        <f t="shared" si="21"/>
        <v>0</v>
      </c>
      <c r="J93" s="28">
        <f t="shared" si="21"/>
        <v>0</v>
      </c>
      <c r="K93" s="28">
        <f t="shared" si="21"/>
        <v>0</v>
      </c>
      <c r="L93" s="28">
        <f t="shared" si="21"/>
        <v>0</v>
      </c>
      <c r="M93" s="28">
        <f t="shared" si="21"/>
        <v>0</v>
      </c>
      <c r="N93" s="28">
        <f t="shared" si="21"/>
        <v>0</v>
      </c>
      <c r="O93" s="28">
        <f t="shared" si="21"/>
        <v>0</v>
      </c>
      <c r="P93" s="28">
        <f t="shared" si="21"/>
        <v>0</v>
      </c>
      <c r="Q93" s="28">
        <f t="shared" si="21"/>
        <v>0</v>
      </c>
      <c r="R93" s="28">
        <f t="shared" si="21"/>
        <v>0</v>
      </c>
      <c r="S93" s="28">
        <f t="shared" si="21"/>
        <v>0</v>
      </c>
      <c r="T93" s="28">
        <f t="shared" si="21"/>
        <v>0</v>
      </c>
      <c r="U93" s="28">
        <f t="shared" si="21"/>
        <v>0</v>
      </c>
      <c r="V93" s="28">
        <f t="shared" si="21"/>
        <v>0</v>
      </c>
      <c r="W93" s="28">
        <f t="shared" si="21"/>
        <v>0</v>
      </c>
      <c r="X93" s="28">
        <f t="shared" si="21"/>
        <v>0</v>
      </c>
      <c r="Y93" s="28">
        <f t="shared" si="21"/>
        <v>0</v>
      </c>
      <c r="Z93" s="28">
        <f t="shared" si="21"/>
        <v>0</v>
      </c>
      <c r="AA93" s="28">
        <f t="shared" si="21"/>
        <v>0</v>
      </c>
      <c r="AB93" s="28">
        <f t="shared" si="21"/>
        <v>0</v>
      </c>
      <c r="AC93" s="28">
        <f t="shared" si="21"/>
        <v>0</v>
      </c>
      <c r="AD93" s="28">
        <f t="shared" si="21"/>
        <v>0</v>
      </c>
      <c r="AE93" s="28">
        <f t="shared" si="21"/>
        <v>0</v>
      </c>
      <c r="AF93" s="28">
        <f t="shared" si="21"/>
        <v>0</v>
      </c>
      <c r="AG93" s="28">
        <f t="shared" si="21"/>
        <v>0</v>
      </c>
      <c r="AH93" s="28">
        <f t="shared" si="21"/>
        <v>0</v>
      </c>
      <c r="AI93" s="28">
        <f t="shared" si="21"/>
        <v>0</v>
      </c>
      <c r="AJ93" s="28">
        <f t="shared" si="21"/>
        <v>0</v>
      </c>
      <c r="AK93" s="28">
        <f t="shared" si="21"/>
        <v>0</v>
      </c>
      <c r="AL93" s="28">
        <f t="shared" si="21"/>
        <v>0</v>
      </c>
      <c r="AM93" s="28">
        <f t="shared" si="21"/>
        <v>0</v>
      </c>
      <c r="AN93" s="28">
        <f t="shared" si="21"/>
        <v>0</v>
      </c>
      <c r="AO93" s="28">
        <f t="shared" si="21"/>
        <v>0</v>
      </c>
      <c r="AP93" s="28">
        <f t="shared" si="21"/>
        <v>0</v>
      </c>
      <c r="AQ93" s="28">
        <f t="shared" si="21"/>
        <v>0</v>
      </c>
      <c r="AR93" s="28">
        <f t="shared" si="21"/>
        <v>0</v>
      </c>
      <c r="AS93" s="28">
        <f t="shared" si="21"/>
        <v>0</v>
      </c>
      <c r="AT93" s="28">
        <f t="shared" si="21"/>
        <v>0</v>
      </c>
      <c r="AU93" s="28">
        <f t="shared" si="21"/>
        <v>0</v>
      </c>
    </row>
    <row r="94" spans="2:47">
      <c r="B94" s="27" t="s">
        <v>436</v>
      </c>
      <c r="C94" s="28" t="s">
        <v>512</v>
      </c>
      <c r="D94" s="28">
        <f t="shared" ref="D94:AU94" si="22">+VLOOKUP($B94,Precios,D$85-2014,FALSE)*D56/1000000</f>
        <v>0</v>
      </c>
      <c r="E94" s="28">
        <f t="shared" si="22"/>
        <v>0</v>
      </c>
      <c r="F94" s="28">
        <f t="shared" si="22"/>
        <v>0</v>
      </c>
      <c r="G94" s="28">
        <f t="shared" si="22"/>
        <v>0</v>
      </c>
      <c r="H94" s="28">
        <f t="shared" si="22"/>
        <v>0</v>
      </c>
      <c r="I94" s="28">
        <f t="shared" si="22"/>
        <v>0</v>
      </c>
      <c r="J94" s="28">
        <f t="shared" si="22"/>
        <v>0</v>
      </c>
      <c r="K94" s="28">
        <f t="shared" si="22"/>
        <v>0</v>
      </c>
      <c r="L94" s="28">
        <f t="shared" si="22"/>
        <v>0</v>
      </c>
      <c r="M94" s="28">
        <f t="shared" si="22"/>
        <v>0</v>
      </c>
      <c r="N94" s="28">
        <f t="shared" si="22"/>
        <v>0</v>
      </c>
      <c r="O94" s="28">
        <f t="shared" si="22"/>
        <v>0</v>
      </c>
      <c r="P94" s="28">
        <f t="shared" si="22"/>
        <v>0</v>
      </c>
      <c r="Q94" s="28">
        <f t="shared" si="22"/>
        <v>0</v>
      </c>
      <c r="R94" s="28">
        <f t="shared" si="22"/>
        <v>0</v>
      </c>
      <c r="S94" s="28">
        <f t="shared" si="22"/>
        <v>0</v>
      </c>
      <c r="T94" s="28">
        <f t="shared" si="22"/>
        <v>0</v>
      </c>
      <c r="U94" s="28">
        <f t="shared" si="22"/>
        <v>0</v>
      </c>
      <c r="V94" s="28">
        <f t="shared" si="22"/>
        <v>0</v>
      </c>
      <c r="W94" s="28">
        <f t="shared" si="22"/>
        <v>0</v>
      </c>
      <c r="X94" s="28">
        <f t="shared" si="22"/>
        <v>0</v>
      </c>
      <c r="Y94" s="28">
        <f t="shared" si="22"/>
        <v>0</v>
      </c>
      <c r="Z94" s="28">
        <f t="shared" si="22"/>
        <v>0</v>
      </c>
      <c r="AA94" s="28">
        <f t="shared" si="22"/>
        <v>0</v>
      </c>
      <c r="AB94" s="28">
        <f t="shared" si="22"/>
        <v>0</v>
      </c>
      <c r="AC94" s="28">
        <f t="shared" si="22"/>
        <v>0</v>
      </c>
      <c r="AD94" s="28">
        <f t="shared" si="22"/>
        <v>0</v>
      </c>
      <c r="AE94" s="28">
        <f t="shared" si="22"/>
        <v>0</v>
      </c>
      <c r="AF94" s="28">
        <f t="shared" si="22"/>
        <v>0</v>
      </c>
      <c r="AG94" s="28">
        <f t="shared" si="22"/>
        <v>0</v>
      </c>
      <c r="AH94" s="28">
        <f t="shared" si="22"/>
        <v>0</v>
      </c>
      <c r="AI94" s="28">
        <f t="shared" si="22"/>
        <v>0</v>
      </c>
      <c r="AJ94" s="28">
        <f t="shared" si="22"/>
        <v>0</v>
      </c>
      <c r="AK94" s="28">
        <f t="shared" si="22"/>
        <v>0</v>
      </c>
      <c r="AL94" s="28">
        <f t="shared" si="22"/>
        <v>0</v>
      </c>
      <c r="AM94" s="28">
        <f t="shared" si="22"/>
        <v>0</v>
      </c>
      <c r="AN94" s="28">
        <f t="shared" si="22"/>
        <v>0</v>
      </c>
      <c r="AO94" s="28">
        <f t="shared" si="22"/>
        <v>0</v>
      </c>
      <c r="AP94" s="28">
        <f t="shared" si="22"/>
        <v>0</v>
      </c>
      <c r="AQ94" s="28">
        <f t="shared" si="22"/>
        <v>0</v>
      </c>
      <c r="AR94" s="28">
        <f t="shared" si="22"/>
        <v>0</v>
      </c>
      <c r="AS94" s="28">
        <f t="shared" si="22"/>
        <v>0</v>
      </c>
      <c r="AT94" s="28">
        <f t="shared" si="22"/>
        <v>0</v>
      </c>
      <c r="AU94" s="28">
        <f t="shared" si="22"/>
        <v>0</v>
      </c>
    </row>
    <row r="95" spans="2:47">
      <c r="B95" s="27" t="s">
        <v>437</v>
      </c>
      <c r="C95" s="28" t="s">
        <v>512</v>
      </c>
      <c r="D95" s="28">
        <f t="shared" ref="D95:AU95" si="23">+VLOOKUP($B95,Precios,D$85-2014,FALSE)*D57/1000000</f>
        <v>0</v>
      </c>
      <c r="E95" s="28">
        <f t="shared" si="23"/>
        <v>0</v>
      </c>
      <c r="F95" s="28">
        <f t="shared" si="23"/>
        <v>0</v>
      </c>
      <c r="G95" s="28">
        <f t="shared" si="23"/>
        <v>0</v>
      </c>
      <c r="H95" s="28">
        <f t="shared" si="23"/>
        <v>0</v>
      </c>
      <c r="I95" s="28">
        <f t="shared" si="23"/>
        <v>0</v>
      </c>
      <c r="J95" s="28">
        <f t="shared" si="23"/>
        <v>0</v>
      </c>
      <c r="K95" s="28">
        <f t="shared" si="23"/>
        <v>0</v>
      </c>
      <c r="L95" s="28">
        <f t="shared" si="23"/>
        <v>0</v>
      </c>
      <c r="M95" s="28">
        <f t="shared" si="23"/>
        <v>0</v>
      </c>
      <c r="N95" s="28">
        <f t="shared" si="23"/>
        <v>0</v>
      </c>
      <c r="O95" s="28">
        <f t="shared" si="23"/>
        <v>0</v>
      </c>
      <c r="P95" s="28">
        <f t="shared" si="23"/>
        <v>0</v>
      </c>
      <c r="Q95" s="28">
        <f t="shared" si="23"/>
        <v>0</v>
      </c>
      <c r="R95" s="28">
        <f t="shared" si="23"/>
        <v>0</v>
      </c>
      <c r="S95" s="28">
        <f t="shared" si="23"/>
        <v>0</v>
      </c>
      <c r="T95" s="28">
        <f t="shared" si="23"/>
        <v>0</v>
      </c>
      <c r="U95" s="28">
        <f t="shared" si="23"/>
        <v>0</v>
      </c>
      <c r="V95" s="28">
        <f t="shared" si="23"/>
        <v>0</v>
      </c>
      <c r="W95" s="28">
        <f t="shared" si="23"/>
        <v>0</v>
      </c>
      <c r="X95" s="28">
        <f t="shared" si="23"/>
        <v>0</v>
      </c>
      <c r="Y95" s="28">
        <f t="shared" si="23"/>
        <v>0</v>
      </c>
      <c r="Z95" s="28">
        <f t="shared" si="23"/>
        <v>0</v>
      </c>
      <c r="AA95" s="28">
        <f t="shared" si="23"/>
        <v>0</v>
      </c>
      <c r="AB95" s="28">
        <f t="shared" si="23"/>
        <v>0</v>
      </c>
      <c r="AC95" s="28">
        <f t="shared" si="23"/>
        <v>0</v>
      </c>
      <c r="AD95" s="28">
        <f t="shared" si="23"/>
        <v>0</v>
      </c>
      <c r="AE95" s="28">
        <f t="shared" si="23"/>
        <v>0</v>
      </c>
      <c r="AF95" s="28">
        <f t="shared" si="23"/>
        <v>0</v>
      </c>
      <c r="AG95" s="28">
        <f t="shared" si="23"/>
        <v>0</v>
      </c>
      <c r="AH95" s="28">
        <f t="shared" si="23"/>
        <v>0</v>
      </c>
      <c r="AI95" s="28">
        <f t="shared" si="23"/>
        <v>0</v>
      </c>
      <c r="AJ95" s="28">
        <f t="shared" si="23"/>
        <v>0</v>
      </c>
      <c r="AK95" s="28">
        <f t="shared" si="23"/>
        <v>0</v>
      </c>
      <c r="AL95" s="28">
        <f t="shared" si="23"/>
        <v>0</v>
      </c>
      <c r="AM95" s="28">
        <f t="shared" si="23"/>
        <v>0</v>
      </c>
      <c r="AN95" s="28">
        <f t="shared" si="23"/>
        <v>0</v>
      </c>
      <c r="AO95" s="28">
        <f t="shared" si="23"/>
        <v>0</v>
      </c>
      <c r="AP95" s="28">
        <f t="shared" si="23"/>
        <v>0</v>
      </c>
      <c r="AQ95" s="28">
        <f t="shared" si="23"/>
        <v>0</v>
      </c>
      <c r="AR95" s="28">
        <f t="shared" si="23"/>
        <v>0</v>
      </c>
      <c r="AS95" s="28">
        <f t="shared" si="23"/>
        <v>0</v>
      </c>
      <c r="AT95" s="28">
        <f t="shared" si="23"/>
        <v>0</v>
      </c>
      <c r="AU95" s="28">
        <f t="shared" si="23"/>
        <v>0</v>
      </c>
    </row>
    <row r="96" spans="2:47">
      <c r="B96" s="27" t="s">
        <v>438</v>
      </c>
      <c r="C96" s="28" t="s">
        <v>512</v>
      </c>
      <c r="D96" s="28">
        <f t="shared" ref="D96:AU96" si="24">+VLOOKUP($B96,Precios,D$85-2014,FALSE)*D58/1000000</f>
        <v>0</v>
      </c>
      <c r="E96" s="28">
        <f t="shared" si="24"/>
        <v>0</v>
      </c>
      <c r="F96" s="28">
        <f t="shared" si="24"/>
        <v>0</v>
      </c>
      <c r="G96" s="28">
        <f t="shared" si="24"/>
        <v>0</v>
      </c>
      <c r="H96" s="28">
        <f t="shared" si="24"/>
        <v>0</v>
      </c>
      <c r="I96" s="28">
        <f t="shared" si="24"/>
        <v>0</v>
      </c>
      <c r="J96" s="28">
        <f t="shared" si="24"/>
        <v>0</v>
      </c>
      <c r="K96" s="28">
        <f t="shared" si="24"/>
        <v>0</v>
      </c>
      <c r="L96" s="28">
        <f t="shared" si="24"/>
        <v>0</v>
      </c>
      <c r="M96" s="28">
        <f t="shared" si="24"/>
        <v>0</v>
      </c>
      <c r="N96" s="28">
        <f t="shared" si="24"/>
        <v>0</v>
      </c>
      <c r="O96" s="28">
        <f t="shared" si="24"/>
        <v>0</v>
      </c>
      <c r="P96" s="28">
        <f t="shared" si="24"/>
        <v>0</v>
      </c>
      <c r="Q96" s="28">
        <f t="shared" si="24"/>
        <v>0</v>
      </c>
      <c r="R96" s="28">
        <f t="shared" si="24"/>
        <v>0</v>
      </c>
      <c r="S96" s="28">
        <f t="shared" si="24"/>
        <v>0</v>
      </c>
      <c r="T96" s="28">
        <f t="shared" si="24"/>
        <v>0</v>
      </c>
      <c r="U96" s="28">
        <f t="shared" si="24"/>
        <v>0</v>
      </c>
      <c r="V96" s="28">
        <f t="shared" si="24"/>
        <v>0</v>
      </c>
      <c r="W96" s="28">
        <f t="shared" si="24"/>
        <v>0</v>
      </c>
      <c r="X96" s="28">
        <f t="shared" si="24"/>
        <v>0</v>
      </c>
      <c r="Y96" s="28">
        <f t="shared" si="24"/>
        <v>0</v>
      </c>
      <c r="Z96" s="28">
        <f t="shared" si="24"/>
        <v>0</v>
      </c>
      <c r="AA96" s="28">
        <f t="shared" si="24"/>
        <v>0</v>
      </c>
      <c r="AB96" s="28">
        <f t="shared" si="24"/>
        <v>0</v>
      </c>
      <c r="AC96" s="28">
        <f t="shared" si="24"/>
        <v>0</v>
      </c>
      <c r="AD96" s="28">
        <f t="shared" si="24"/>
        <v>0</v>
      </c>
      <c r="AE96" s="28">
        <f t="shared" si="24"/>
        <v>0</v>
      </c>
      <c r="AF96" s="28">
        <f t="shared" si="24"/>
        <v>0</v>
      </c>
      <c r="AG96" s="28">
        <f t="shared" si="24"/>
        <v>0</v>
      </c>
      <c r="AH96" s="28">
        <f t="shared" si="24"/>
        <v>0</v>
      </c>
      <c r="AI96" s="28">
        <f t="shared" si="24"/>
        <v>0</v>
      </c>
      <c r="AJ96" s="28">
        <f t="shared" si="24"/>
        <v>0</v>
      </c>
      <c r="AK96" s="28">
        <f t="shared" si="24"/>
        <v>0</v>
      </c>
      <c r="AL96" s="28">
        <f t="shared" si="24"/>
        <v>0</v>
      </c>
      <c r="AM96" s="28">
        <f t="shared" si="24"/>
        <v>0</v>
      </c>
      <c r="AN96" s="28">
        <f t="shared" si="24"/>
        <v>0</v>
      </c>
      <c r="AO96" s="28">
        <f t="shared" si="24"/>
        <v>0</v>
      </c>
      <c r="AP96" s="28">
        <f t="shared" si="24"/>
        <v>0</v>
      </c>
      <c r="AQ96" s="28">
        <f t="shared" si="24"/>
        <v>0</v>
      </c>
      <c r="AR96" s="28">
        <f t="shared" si="24"/>
        <v>0</v>
      </c>
      <c r="AS96" s="28">
        <f t="shared" si="24"/>
        <v>0</v>
      </c>
      <c r="AT96" s="28">
        <f t="shared" si="24"/>
        <v>0</v>
      </c>
      <c r="AU96" s="28">
        <f t="shared" si="24"/>
        <v>0</v>
      </c>
    </row>
    <row r="97" spans="2:47">
      <c r="B97" s="27" t="s">
        <v>439</v>
      </c>
      <c r="C97" s="28" t="s">
        <v>512</v>
      </c>
      <c r="D97" s="28">
        <f t="shared" ref="D97:AU97" si="25">+VLOOKUP($B97,Precios,D$85-2014,FALSE)*D59/1000000</f>
        <v>0</v>
      </c>
      <c r="E97" s="28">
        <f t="shared" si="25"/>
        <v>0</v>
      </c>
      <c r="F97" s="28">
        <f t="shared" si="25"/>
        <v>0</v>
      </c>
      <c r="G97" s="28">
        <f t="shared" si="25"/>
        <v>0</v>
      </c>
      <c r="H97" s="28">
        <f t="shared" si="25"/>
        <v>0</v>
      </c>
      <c r="I97" s="28">
        <f t="shared" si="25"/>
        <v>0</v>
      </c>
      <c r="J97" s="28">
        <f t="shared" si="25"/>
        <v>0</v>
      </c>
      <c r="K97" s="28">
        <f t="shared" si="25"/>
        <v>0</v>
      </c>
      <c r="L97" s="28">
        <f t="shared" si="25"/>
        <v>0</v>
      </c>
      <c r="M97" s="28">
        <f t="shared" si="25"/>
        <v>0</v>
      </c>
      <c r="N97" s="28">
        <f t="shared" si="25"/>
        <v>0</v>
      </c>
      <c r="O97" s="28">
        <f t="shared" si="25"/>
        <v>0</v>
      </c>
      <c r="P97" s="28">
        <f t="shared" si="25"/>
        <v>0</v>
      </c>
      <c r="Q97" s="28">
        <f t="shared" si="25"/>
        <v>0</v>
      </c>
      <c r="R97" s="28">
        <f t="shared" si="25"/>
        <v>0</v>
      </c>
      <c r="S97" s="28">
        <f t="shared" si="25"/>
        <v>0</v>
      </c>
      <c r="T97" s="28">
        <f t="shared" si="25"/>
        <v>0</v>
      </c>
      <c r="U97" s="28">
        <f t="shared" si="25"/>
        <v>0</v>
      </c>
      <c r="V97" s="28">
        <f t="shared" si="25"/>
        <v>0</v>
      </c>
      <c r="W97" s="28">
        <f t="shared" si="25"/>
        <v>0</v>
      </c>
      <c r="X97" s="28">
        <f t="shared" si="25"/>
        <v>0</v>
      </c>
      <c r="Y97" s="28">
        <f t="shared" si="25"/>
        <v>0</v>
      </c>
      <c r="Z97" s="28">
        <f t="shared" si="25"/>
        <v>0</v>
      </c>
      <c r="AA97" s="28">
        <f t="shared" si="25"/>
        <v>0</v>
      </c>
      <c r="AB97" s="28">
        <f t="shared" si="25"/>
        <v>0</v>
      </c>
      <c r="AC97" s="28">
        <f t="shared" si="25"/>
        <v>0</v>
      </c>
      <c r="AD97" s="28">
        <f t="shared" si="25"/>
        <v>0</v>
      </c>
      <c r="AE97" s="28">
        <f t="shared" si="25"/>
        <v>0</v>
      </c>
      <c r="AF97" s="28">
        <f t="shared" si="25"/>
        <v>0</v>
      </c>
      <c r="AG97" s="28">
        <f t="shared" si="25"/>
        <v>0</v>
      </c>
      <c r="AH97" s="28">
        <f t="shared" si="25"/>
        <v>0</v>
      </c>
      <c r="AI97" s="28">
        <f t="shared" si="25"/>
        <v>0</v>
      </c>
      <c r="AJ97" s="28">
        <f t="shared" si="25"/>
        <v>0</v>
      </c>
      <c r="AK97" s="28">
        <f t="shared" si="25"/>
        <v>0</v>
      </c>
      <c r="AL97" s="28">
        <f t="shared" si="25"/>
        <v>0</v>
      </c>
      <c r="AM97" s="28">
        <f t="shared" si="25"/>
        <v>0</v>
      </c>
      <c r="AN97" s="28">
        <f t="shared" si="25"/>
        <v>0</v>
      </c>
      <c r="AO97" s="28">
        <f t="shared" si="25"/>
        <v>0</v>
      </c>
      <c r="AP97" s="28">
        <f t="shared" si="25"/>
        <v>0</v>
      </c>
      <c r="AQ97" s="28">
        <f t="shared" si="25"/>
        <v>0</v>
      </c>
      <c r="AR97" s="28">
        <f t="shared" si="25"/>
        <v>0</v>
      </c>
      <c r="AS97" s="28">
        <f t="shared" si="25"/>
        <v>0</v>
      </c>
      <c r="AT97" s="28">
        <f t="shared" si="25"/>
        <v>0</v>
      </c>
      <c r="AU97" s="28">
        <f t="shared" si="25"/>
        <v>0</v>
      </c>
    </row>
    <row r="98" spans="2:47">
      <c r="B98" s="27" t="s">
        <v>429</v>
      </c>
      <c r="C98" s="28" t="s">
        <v>512</v>
      </c>
      <c r="D98" s="28">
        <f t="shared" ref="D98:AU98" si="26">+VLOOKUP($B98,Precios,D$85-2014,FALSE)*D60/1000000</f>
        <v>0</v>
      </c>
      <c r="E98" s="28">
        <f t="shared" si="26"/>
        <v>0</v>
      </c>
      <c r="F98" s="28">
        <f t="shared" si="26"/>
        <v>0</v>
      </c>
      <c r="G98" s="28">
        <f t="shared" si="26"/>
        <v>0</v>
      </c>
      <c r="H98" s="28">
        <f t="shared" si="26"/>
        <v>0</v>
      </c>
      <c r="I98" s="28">
        <f t="shared" si="26"/>
        <v>0</v>
      </c>
      <c r="J98" s="28">
        <f t="shared" si="26"/>
        <v>0</v>
      </c>
      <c r="K98" s="28">
        <f t="shared" si="26"/>
        <v>0</v>
      </c>
      <c r="L98" s="28">
        <f t="shared" si="26"/>
        <v>0</v>
      </c>
      <c r="M98" s="28">
        <f t="shared" si="26"/>
        <v>0</v>
      </c>
      <c r="N98" s="28">
        <f t="shared" si="26"/>
        <v>0</v>
      </c>
      <c r="O98" s="28">
        <f t="shared" si="26"/>
        <v>0</v>
      </c>
      <c r="P98" s="28">
        <f t="shared" si="26"/>
        <v>0</v>
      </c>
      <c r="Q98" s="28">
        <f t="shared" si="26"/>
        <v>0</v>
      </c>
      <c r="R98" s="28">
        <f t="shared" si="26"/>
        <v>0</v>
      </c>
      <c r="S98" s="28">
        <f t="shared" si="26"/>
        <v>0</v>
      </c>
      <c r="T98" s="28">
        <f t="shared" si="26"/>
        <v>0</v>
      </c>
      <c r="U98" s="28">
        <f t="shared" si="26"/>
        <v>0</v>
      </c>
      <c r="V98" s="28">
        <f t="shared" si="26"/>
        <v>0</v>
      </c>
      <c r="W98" s="28">
        <f t="shared" si="26"/>
        <v>0</v>
      </c>
      <c r="X98" s="28">
        <f t="shared" si="26"/>
        <v>0</v>
      </c>
      <c r="Y98" s="28">
        <f t="shared" si="26"/>
        <v>0</v>
      </c>
      <c r="Z98" s="28">
        <f t="shared" si="26"/>
        <v>0</v>
      </c>
      <c r="AA98" s="28">
        <f t="shared" si="26"/>
        <v>0</v>
      </c>
      <c r="AB98" s="28">
        <f t="shared" si="26"/>
        <v>0</v>
      </c>
      <c r="AC98" s="28">
        <f t="shared" si="26"/>
        <v>0</v>
      </c>
      <c r="AD98" s="28">
        <f t="shared" si="26"/>
        <v>0</v>
      </c>
      <c r="AE98" s="28">
        <f t="shared" si="26"/>
        <v>0</v>
      </c>
      <c r="AF98" s="28">
        <f t="shared" si="26"/>
        <v>0</v>
      </c>
      <c r="AG98" s="28">
        <f t="shared" si="26"/>
        <v>0</v>
      </c>
      <c r="AH98" s="28">
        <f t="shared" si="26"/>
        <v>0</v>
      </c>
      <c r="AI98" s="28">
        <f t="shared" si="26"/>
        <v>0</v>
      </c>
      <c r="AJ98" s="28">
        <f t="shared" si="26"/>
        <v>0</v>
      </c>
      <c r="AK98" s="28">
        <f t="shared" si="26"/>
        <v>0</v>
      </c>
      <c r="AL98" s="28">
        <f t="shared" si="26"/>
        <v>0</v>
      </c>
      <c r="AM98" s="28">
        <f t="shared" si="26"/>
        <v>0</v>
      </c>
      <c r="AN98" s="28">
        <f t="shared" si="26"/>
        <v>0</v>
      </c>
      <c r="AO98" s="28">
        <f t="shared" si="26"/>
        <v>0</v>
      </c>
      <c r="AP98" s="28">
        <f t="shared" si="26"/>
        <v>0</v>
      </c>
      <c r="AQ98" s="28">
        <f t="shared" si="26"/>
        <v>0</v>
      </c>
      <c r="AR98" s="28">
        <f t="shared" si="26"/>
        <v>0</v>
      </c>
      <c r="AS98" s="28">
        <f t="shared" si="26"/>
        <v>0</v>
      </c>
      <c r="AT98" s="28">
        <f t="shared" si="26"/>
        <v>0</v>
      </c>
      <c r="AU98" s="28">
        <f t="shared" si="26"/>
        <v>0</v>
      </c>
    </row>
    <row r="99" spans="2:47">
      <c r="B99" s="27" t="s">
        <v>440</v>
      </c>
      <c r="C99" s="28" t="s">
        <v>512</v>
      </c>
      <c r="D99" s="28">
        <f t="shared" ref="D99:AU99" si="27">+VLOOKUP($B99,Precios,D$85-2014,FALSE)*D61/1000000</f>
        <v>0</v>
      </c>
      <c r="E99" s="28">
        <f t="shared" si="27"/>
        <v>0</v>
      </c>
      <c r="F99" s="28">
        <f t="shared" si="27"/>
        <v>0</v>
      </c>
      <c r="G99" s="28">
        <f t="shared" si="27"/>
        <v>0</v>
      </c>
      <c r="H99" s="28">
        <f t="shared" si="27"/>
        <v>0</v>
      </c>
      <c r="I99" s="28">
        <f t="shared" si="27"/>
        <v>0</v>
      </c>
      <c r="J99" s="28">
        <f t="shared" si="27"/>
        <v>0</v>
      </c>
      <c r="K99" s="28">
        <f t="shared" si="27"/>
        <v>0</v>
      </c>
      <c r="L99" s="28">
        <f t="shared" si="27"/>
        <v>0</v>
      </c>
      <c r="M99" s="28">
        <f t="shared" si="27"/>
        <v>0</v>
      </c>
      <c r="N99" s="28">
        <f t="shared" si="27"/>
        <v>0</v>
      </c>
      <c r="O99" s="28">
        <f t="shared" si="27"/>
        <v>0</v>
      </c>
      <c r="P99" s="28">
        <f t="shared" si="27"/>
        <v>0</v>
      </c>
      <c r="Q99" s="28">
        <f t="shared" si="27"/>
        <v>0</v>
      </c>
      <c r="R99" s="28">
        <f t="shared" si="27"/>
        <v>0</v>
      </c>
      <c r="S99" s="28">
        <f t="shared" si="27"/>
        <v>0</v>
      </c>
      <c r="T99" s="28">
        <f t="shared" si="27"/>
        <v>0</v>
      </c>
      <c r="U99" s="28">
        <f t="shared" si="27"/>
        <v>0</v>
      </c>
      <c r="V99" s="28">
        <f t="shared" si="27"/>
        <v>0</v>
      </c>
      <c r="W99" s="28">
        <f t="shared" si="27"/>
        <v>0</v>
      </c>
      <c r="X99" s="28">
        <f t="shared" si="27"/>
        <v>0</v>
      </c>
      <c r="Y99" s="28">
        <f t="shared" si="27"/>
        <v>0</v>
      </c>
      <c r="Z99" s="28">
        <f t="shared" si="27"/>
        <v>0</v>
      </c>
      <c r="AA99" s="28">
        <f t="shared" si="27"/>
        <v>0</v>
      </c>
      <c r="AB99" s="28">
        <f t="shared" si="27"/>
        <v>0</v>
      </c>
      <c r="AC99" s="28">
        <f t="shared" si="27"/>
        <v>0</v>
      </c>
      <c r="AD99" s="28">
        <f t="shared" si="27"/>
        <v>0</v>
      </c>
      <c r="AE99" s="28">
        <f t="shared" si="27"/>
        <v>0</v>
      </c>
      <c r="AF99" s="28">
        <f t="shared" si="27"/>
        <v>0</v>
      </c>
      <c r="AG99" s="28">
        <f t="shared" si="27"/>
        <v>0</v>
      </c>
      <c r="AH99" s="28">
        <f t="shared" si="27"/>
        <v>0</v>
      </c>
      <c r="AI99" s="28">
        <f t="shared" si="27"/>
        <v>0</v>
      </c>
      <c r="AJ99" s="28">
        <f t="shared" si="27"/>
        <v>0</v>
      </c>
      <c r="AK99" s="28">
        <f t="shared" si="27"/>
        <v>0</v>
      </c>
      <c r="AL99" s="28">
        <f t="shared" si="27"/>
        <v>0</v>
      </c>
      <c r="AM99" s="28">
        <f t="shared" si="27"/>
        <v>0</v>
      </c>
      <c r="AN99" s="28">
        <f t="shared" si="27"/>
        <v>0</v>
      </c>
      <c r="AO99" s="28">
        <f t="shared" si="27"/>
        <v>0</v>
      </c>
      <c r="AP99" s="28">
        <f t="shared" si="27"/>
        <v>0</v>
      </c>
      <c r="AQ99" s="28">
        <f t="shared" si="27"/>
        <v>0</v>
      </c>
      <c r="AR99" s="28">
        <f t="shared" si="27"/>
        <v>0</v>
      </c>
      <c r="AS99" s="28">
        <f t="shared" si="27"/>
        <v>0</v>
      </c>
      <c r="AT99" s="28">
        <f t="shared" si="27"/>
        <v>0</v>
      </c>
      <c r="AU99" s="28">
        <f t="shared" si="27"/>
        <v>0</v>
      </c>
    </row>
    <row r="100" spans="2:47">
      <c r="B100" s="27" t="s">
        <v>398</v>
      </c>
      <c r="C100" s="28" t="s">
        <v>512</v>
      </c>
      <c r="D100" s="28">
        <f t="shared" ref="D100:AU100" si="28">+VLOOKUP($B100,Precios,D$85-2014,FALSE)*D62/1000000</f>
        <v>0</v>
      </c>
      <c r="E100" s="28">
        <f t="shared" si="28"/>
        <v>0</v>
      </c>
      <c r="F100" s="28">
        <f t="shared" si="28"/>
        <v>0</v>
      </c>
      <c r="G100" s="28">
        <f t="shared" si="28"/>
        <v>0</v>
      </c>
      <c r="H100" s="28">
        <f t="shared" si="28"/>
        <v>0</v>
      </c>
      <c r="I100" s="28">
        <f t="shared" si="28"/>
        <v>0</v>
      </c>
      <c r="J100" s="28">
        <f t="shared" si="28"/>
        <v>0</v>
      </c>
      <c r="K100" s="28">
        <f t="shared" si="28"/>
        <v>0</v>
      </c>
      <c r="L100" s="28">
        <f t="shared" si="28"/>
        <v>0</v>
      </c>
      <c r="M100" s="28">
        <f t="shared" si="28"/>
        <v>0</v>
      </c>
      <c r="N100" s="28">
        <f t="shared" si="28"/>
        <v>0</v>
      </c>
      <c r="O100" s="28">
        <f t="shared" si="28"/>
        <v>0</v>
      </c>
      <c r="P100" s="28">
        <f t="shared" si="28"/>
        <v>0</v>
      </c>
      <c r="Q100" s="28">
        <f t="shared" si="28"/>
        <v>0</v>
      </c>
      <c r="R100" s="28">
        <f t="shared" si="28"/>
        <v>0</v>
      </c>
      <c r="S100" s="28">
        <f t="shared" si="28"/>
        <v>0</v>
      </c>
      <c r="T100" s="28">
        <f t="shared" si="28"/>
        <v>0</v>
      </c>
      <c r="U100" s="28">
        <f t="shared" si="28"/>
        <v>0</v>
      </c>
      <c r="V100" s="28">
        <f t="shared" si="28"/>
        <v>0</v>
      </c>
      <c r="W100" s="28">
        <f t="shared" si="28"/>
        <v>0</v>
      </c>
      <c r="X100" s="28">
        <f t="shared" si="28"/>
        <v>0</v>
      </c>
      <c r="Y100" s="28">
        <f t="shared" si="28"/>
        <v>0</v>
      </c>
      <c r="Z100" s="28">
        <f t="shared" si="28"/>
        <v>0</v>
      </c>
      <c r="AA100" s="28">
        <f t="shared" si="28"/>
        <v>0</v>
      </c>
      <c r="AB100" s="28">
        <f t="shared" si="28"/>
        <v>0</v>
      </c>
      <c r="AC100" s="28">
        <f t="shared" si="28"/>
        <v>0</v>
      </c>
      <c r="AD100" s="28">
        <f t="shared" si="28"/>
        <v>0</v>
      </c>
      <c r="AE100" s="28">
        <f t="shared" si="28"/>
        <v>0</v>
      </c>
      <c r="AF100" s="28">
        <f t="shared" si="28"/>
        <v>0</v>
      </c>
      <c r="AG100" s="28">
        <f t="shared" si="28"/>
        <v>0</v>
      </c>
      <c r="AH100" s="28">
        <f t="shared" si="28"/>
        <v>0</v>
      </c>
      <c r="AI100" s="28">
        <f t="shared" si="28"/>
        <v>0</v>
      </c>
      <c r="AJ100" s="28">
        <f t="shared" si="28"/>
        <v>0</v>
      </c>
      <c r="AK100" s="28">
        <f t="shared" si="28"/>
        <v>0</v>
      </c>
      <c r="AL100" s="28">
        <f t="shared" si="28"/>
        <v>0</v>
      </c>
      <c r="AM100" s="28">
        <f t="shared" si="28"/>
        <v>0</v>
      </c>
      <c r="AN100" s="28">
        <f t="shared" si="28"/>
        <v>0</v>
      </c>
      <c r="AO100" s="28">
        <f t="shared" si="28"/>
        <v>0</v>
      </c>
      <c r="AP100" s="28">
        <f t="shared" si="28"/>
        <v>0</v>
      </c>
      <c r="AQ100" s="28">
        <f t="shared" si="28"/>
        <v>0</v>
      </c>
      <c r="AR100" s="28">
        <f t="shared" si="28"/>
        <v>0</v>
      </c>
      <c r="AS100" s="28">
        <f t="shared" si="28"/>
        <v>0</v>
      </c>
      <c r="AT100" s="28">
        <f t="shared" si="28"/>
        <v>0</v>
      </c>
      <c r="AU100" s="28">
        <f t="shared" si="28"/>
        <v>0</v>
      </c>
    </row>
    <row r="101" spans="2:47">
      <c r="B101" s="27" t="s">
        <v>442</v>
      </c>
      <c r="C101" s="28" t="s">
        <v>512</v>
      </c>
      <c r="D101" s="28">
        <f t="shared" ref="D101:AU101" si="29">+VLOOKUP($B101,Precios,D$85-2014,FALSE)*D63/1000000</f>
        <v>0</v>
      </c>
      <c r="E101" s="28">
        <f t="shared" si="29"/>
        <v>0</v>
      </c>
      <c r="F101" s="28">
        <f t="shared" si="29"/>
        <v>0</v>
      </c>
      <c r="G101" s="28">
        <f t="shared" si="29"/>
        <v>0</v>
      </c>
      <c r="H101" s="28">
        <f t="shared" si="29"/>
        <v>0</v>
      </c>
      <c r="I101" s="28">
        <f t="shared" si="29"/>
        <v>0</v>
      </c>
      <c r="J101" s="28">
        <f t="shared" si="29"/>
        <v>0</v>
      </c>
      <c r="K101" s="28">
        <f t="shared" si="29"/>
        <v>0</v>
      </c>
      <c r="L101" s="28">
        <f t="shared" si="29"/>
        <v>0</v>
      </c>
      <c r="M101" s="28">
        <f t="shared" si="29"/>
        <v>0</v>
      </c>
      <c r="N101" s="28">
        <f t="shared" si="29"/>
        <v>0</v>
      </c>
      <c r="O101" s="28">
        <f t="shared" si="29"/>
        <v>0</v>
      </c>
      <c r="P101" s="28">
        <f t="shared" si="29"/>
        <v>0</v>
      </c>
      <c r="Q101" s="28">
        <f t="shared" si="29"/>
        <v>0</v>
      </c>
      <c r="R101" s="28">
        <f t="shared" si="29"/>
        <v>0</v>
      </c>
      <c r="S101" s="28">
        <f t="shared" si="29"/>
        <v>0</v>
      </c>
      <c r="T101" s="28">
        <f t="shared" si="29"/>
        <v>0</v>
      </c>
      <c r="U101" s="28">
        <f t="shared" si="29"/>
        <v>0</v>
      </c>
      <c r="V101" s="28">
        <f t="shared" si="29"/>
        <v>0</v>
      </c>
      <c r="W101" s="28">
        <f t="shared" si="29"/>
        <v>0</v>
      </c>
      <c r="X101" s="28">
        <f t="shared" si="29"/>
        <v>0</v>
      </c>
      <c r="Y101" s="28">
        <f t="shared" si="29"/>
        <v>0</v>
      </c>
      <c r="Z101" s="28">
        <f t="shared" si="29"/>
        <v>0</v>
      </c>
      <c r="AA101" s="28">
        <f t="shared" si="29"/>
        <v>0</v>
      </c>
      <c r="AB101" s="28">
        <f t="shared" si="29"/>
        <v>0</v>
      </c>
      <c r="AC101" s="28">
        <f t="shared" si="29"/>
        <v>0</v>
      </c>
      <c r="AD101" s="28">
        <f t="shared" si="29"/>
        <v>0</v>
      </c>
      <c r="AE101" s="28">
        <f t="shared" si="29"/>
        <v>0</v>
      </c>
      <c r="AF101" s="28">
        <f t="shared" si="29"/>
        <v>0</v>
      </c>
      <c r="AG101" s="28">
        <f t="shared" si="29"/>
        <v>0</v>
      </c>
      <c r="AH101" s="28">
        <f t="shared" si="29"/>
        <v>0</v>
      </c>
      <c r="AI101" s="28">
        <f t="shared" si="29"/>
        <v>0</v>
      </c>
      <c r="AJ101" s="28">
        <f t="shared" si="29"/>
        <v>0</v>
      </c>
      <c r="AK101" s="28">
        <f t="shared" si="29"/>
        <v>0</v>
      </c>
      <c r="AL101" s="28">
        <f t="shared" si="29"/>
        <v>0</v>
      </c>
      <c r="AM101" s="28">
        <f t="shared" si="29"/>
        <v>0</v>
      </c>
      <c r="AN101" s="28">
        <f t="shared" si="29"/>
        <v>0</v>
      </c>
      <c r="AO101" s="28">
        <f t="shared" si="29"/>
        <v>0</v>
      </c>
      <c r="AP101" s="28">
        <f t="shared" si="29"/>
        <v>0</v>
      </c>
      <c r="AQ101" s="28">
        <f t="shared" si="29"/>
        <v>0</v>
      </c>
      <c r="AR101" s="28">
        <f t="shared" si="29"/>
        <v>0</v>
      </c>
      <c r="AS101" s="28">
        <f t="shared" si="29"/>
        <v>0</v>
      </c>
      <c r="AT101" s="28">
        <f t="shared" si="29"/>
        <v>0</v>
      </c>
      <c r="AU101" s="28">
        <f t="shared" si="29"/>
        <v>0</v>
      </c>
    </row>
    <row r="102" spans="2:47">
      <c r="B102" s="27" t="s">
        <v>443</v>
      </c>
      <c r="C102" s="28" t="s">
        <v>512</v>
      </c>
      <c r="D102" s="28">
        <f t="shared" ref="D102:AU102" si="30">+VLOOKUP($B102,Precios,D$85-2014,FALSE)*D64/1000000</f>
        <v>0</v>
      </c>
      <c r="E102" s="28">
        <f t="shared" si="30"/>
        <v>0</v>
      </c>
      <c r="F102" s="28">
        <f t="shared" si="30"/>
        <v>0</v>
      </c>
      <c r="G102" s="28">
        <f t="shared" si="30"/>
        <v>0</v>
      </c>
      <c r="H102" s="28">
        <f t="shared" si="30"/>
        <v>0</v>
      </c>
      <c r="I102" s="28">
        <f t="shared" si="30"/>
        <v>0</v>
      </c>
      <c r="J102" s="28">
        <f t="shared" si="30"/>
        <v>0</v>
      </c>
      <c r="K102" s="28">
        <f t="shared" si="30"/>
        <v>0</v>
      </c>
      <c r="L102" s="28">
        <f t="shared" si="30"/>
        <v>0</v>
      </c>
      <c r="M102" s="28">
        <f t="shared" si="30"/>
        <v>0</v>
      </c>
      <c r="N102" s="28">
        <f t="shared" si="30"/>
        <v>0</v>
      </c>
      <c r="O102" s="28">
        <f t="shared" si="30"/>
        <v>0</v>
      </c>
      <c r="P102" s="28">
        <f t="shared" si="30"/>
        <v>0</v>
      </c>
      <c r="Q102" s="28">
        <f t="shared" si="30"/>
        <v>0</v>
      </c>
      <c r="R102" s="28">
        <f t="shared" si="30"/>
        <v>0</v>
      </c>
      <c r="S102" s="28">
        <f t="shared" si="30"/>
        <v>0</v>
      </c>
      <c r="T102" s="28">
        <f t="shared" si="30"/>
        <v>0</v>
      </c>
      <c r="U102" s="28">
        <f t="shared" si="30"/>
        <v>0</v>
      </c>
      <c r="V102" s="28">
        <f t="shared" si="30"/>
        <v>0</v>
      </c>
      <c r="W102" s="28">
        <f t="shared" si="30"/>
        <v>0</v>
      </c>
      <c r="X102" s="28">
        <f t="shared" si="30"/>
        <v>0</v>
      </c>
      <c r="Y102" s="28">
        <f t="shared" si="30"/>
        <v>0</v>
      </c>
      <c r="Z102" s="28">
        <f t="shared" si="30"/>
        <v>0</v>
      </c>
      <c r="AA102" s="28">
        <f t="shared" si="30"/>
        <v>0</v>
      </c>
      <c r="AB102" s="28">
        <f t="shared" si="30"/>
        <v>0</v>
      </c>
      <c r="AC102" s="28">
        <f t="shared" si="30"/>
        <v>0</v>
      </c>
      <c r="AD102" s="28">
        <f t="shared" si="30"/>
        <v>0</v>
      </c>
      <c r="AE102" s="28">
        <f t="shared" si="30"/>
        <v>0</v>
      </c>
      <c r="AF102" s="28">
        <f t="shared" si="30"/>
        <v>0</v>
      </c>
      <c r="AG102" s="28">
        <f t="shared" si="30"/>
        <v>0</v>
      </c>
      <c r="AH102" s="28">
        <f t="shared" si="30"/>
        <v>0</v>
      </c>
      <c r="AI102" s="28">
        <f t="shared" si="30"/>
        <v>0</v>
      </c>
      <c r="AJ102" s="28">
        <f t="shared" si="30"/>
        <v>0</v>
      </c>
      <c r="AK102" s="28">
        <f t="shared" si="30"/>
        <v>0</v>
      </c>
      <c r="AL102" s="28">
        <f t="shared" si="30"/>
        <v>0</v>
      </c>
      <c r="AM102" s="28">
        <f t="shared" si="30"/>
        <v>0</v>
      </c>
      <c r="AN102" s="28">
        <f t="shared" si="30"/>
        <v>0</v>
      </c>
      <c r="AO102" s="28">
        <f t="shared" si="30"/>
        <v>0</v>
      </c>
      <c r="AP102" s="28">
        <f t="shared" si="30"/>
        <v>0</v>
      </c>
      <c r="AQ102" s="28">
        <f t="shared" si="30"/>
        <v>0</v>
      </c>
      <c r="AR102" s="28">
        <f t="shared" si="30"/>
        <v>0</v>
      </c>
      <c r="AS102" s="28">
        <f t="shared" si="30"/>
        <v>0</v>
      </c>
      <c r="AT102" s="28">
        <f t="shared" si="30"/>
        <v>0</v>
      </c>
      <c r="AU102" s="28">
        <f t="shared" si="30"/>
        <v>0</v>
      </c>
    </row>
    <row r="103" spans="2:47">
      <c r="B103" s="27" t="s">
        <v>444</v>
      </c>
      <c r="C103" s="28" t="s">
        <v>512</v>
      </c>
      <c r="D103" s="28">
        <f t="shared" ref="D103:AU103" si="31">+VLOOKUP($B103,Precios,D$85-2014,FALSE)*D65/1000000</f>
        <v>0</v>
      </c>
      <c r="E103" s="28">
        <f t="shared" si="31"/>
        <v>0</v>
      </c>
      <c r="F103" s="28">
        <f t="shared" si="31"/>
        <v>0</v>
      </c>
      <c r="G103" s="28">
        <f t="shared" si="31"/>
        <v>0</v>
      </c>
      <c r="H103" s="28">
        <f t="shared" si="31"/>
        <v>0</v>
      </c>
      <c r="I103" s="28">
        <f t="shared" si="31"/>
        <v>0</v>
      </c>
      <c r="J103" s="28">
        <f t="shared" si="31"/>
        <v>0</v>
      </c>
      <c r="K103" s="28">
        <f t="shared" si="31"/>
        <v>0</v>
      </c>
      <c r="L103" s="28">
        <f t="shared" si="31"/>
        <v>0</v>
      </c>
      <c r="M103" s="28">
        <f t="shared" si="31"/>
        <v>0</v>
      </c>
      <c r="N103" s="28">
        <f t="shared" si="31"/>
        <v>0</v>
      </c>
      <c r="O103" s="28">
        <f t="shared" si="31"/>
        <v>0</v>
      </c>
      <c r="P103" s="28">
        <f t="shared" si="31"/>
        <v>0</v>
      </c>
      <c r="Q103" s="28">
        <f t="shared" si="31"/>
        <v>0</v>
      </c>
      <c r="R103" s="28">
        <f t="shared" si="31"/>
        <v>0</v>
      </c>
      <c r="S103" s="28">
        <f t="shared" si="31"/>
        <v>0</v>
      </c>
      <c r="T103" s="28">
        <f t="shared" si="31"/>
        <v>0</v>
      </c>
      <c r="U103" s="28">
        <f t="shared" si="31"/>
        <v>0</v>
      </c>
      <c r="V103" s="28">
        <f t="shared" si="31"/>
        <v>0</v>
      </c>
      <c r="W103" s="28">
        <f t="shared" si="31"/>
        <v>0</v>
      </c>
      <c r="X103" s="28">
        <f t="shared" si="31"/>
        <v>0</v>
      </c>
      <c r="Y103" s="28">
        <f t="shared" si="31"/>
        <v>0</v>
      </c>
      <c r="Z103" s="28">
        <f t="shared" si="31"/>
        <v>0</v>
      </c>
      <c r="AA103" s="28">
        <f t="shared" si="31"/>
        <v>0</v>
      </c>
      <c r="AB103" s="28">
        <f t="shared" si="31"/>
        <v>0</v>
      </c>
      <c r="AC103" s="28">
        <f t="shared" si="31"/>
        <v>0</v>
      </c>
      <c r="AD103" s="28">
        <f t="shared" si="31"/>
        <v>0</v>
      </c>
      <c r="AE103" s="28">
        <f t="shared" si="31"/>
        <v>0</v>
      </c>
      <c r="AF103" s="28">
        <f t="shared" si="31"/>
        <v>0</v>
      </c>
      <c r="AG103" s="28">
        <f t="shared" si="31"/>
        <v>0</v>
      </c>
      <c r="AH103" s="28">
        <f t="shared" si="31"/>
        <v>0</v>
      </c>
      <c r="AI103" s="28">
        <f t="shared" si="31"/>
        <v>0</v>
      </c>
      <c r="AJ103" s="28">
        <f t="shared" si="31"/>
        <v>0</v>
      </c>
      <c r="AK103" s="28">
        <f t="shared" si="31"/>
        <v>0</v>
      </c>
      <c r="AL103" s="28">
        <f t="shared" si="31"/>
        <v>0</v>
      </c>
      <c r="AM103" s="28">
        <f t="shared" si="31"/>
        <v>0</v>
      </c>
      <c r="AN103" s="28">
        <f t="shared" si="31"/>
        <v>0</v>
      </c>
      <c r="AO103" s="28">
        <f t="shared" si="31"/>
        <v>0</v>
      </c>
      <c r="AP103" s="28">
        <f t="shared" si="31"/>
        <v>0</v>
      </c>
      <c r="AQ103" s="28">
        <f t="shared" si="31"/>
        <v>0</v>
      </c>
      <c r="AR103" s="28">
        <f t="shared" si="31"/>
        <v>0</v>
      </c>
      <c r="AS103" s="28">
        <f t="shared" si="31"/>
        <v>0</v>
      </c>
      <c r="AT103" s="28">
        <f t="shared" si="31"/>
        <v>0</v>
      </c>
      <c r="AU103" s="28">
        <f t="shared" si="31"/>
        <v>0</v>
      </c>
    </row>
    <row r="104" spans="2:47">
      <c r="B104" s="27" t="s">
        <v>445</v>
      </c>
      <c r="C104" s="28" t="s">
        <v>512</v>
      </c>
      <c r="D104" s="28">
        <f t="shared" ref="D104:AU104" si="32">+VLOOKUP($B104,Precios,D$85-2014,FALSE)*D66/1000000</f>
        <v>0</v>
      </c>
      <c r="E104" s="28">
        <f t="shared" si="32"/>
        <v>0</v>
      </c>
      <c r="F104" s="28">
        <f t="shared" si="32"/>
        <v>0</v>
      </c>
      <c r="G104" s="28">
        <f t="shared" si="32"/>
        <v>0</v>
      </c>
      <c r="H104" s="28">
        <f t="shared" si="32"/>
        <v>0</v>
      </c>
      <c r="I104" s="28">
        <f t="shared" si="32"/>
        <v>0</v>
      </c>
      <c r="J104" s="28">
        <f t="shared" si="32"/>
        <v>0</v>
      </c>
      <c r="K104" s="28">
        <f t="shared" si="32"/>
        <v>0</v>
      </c>
      <c r="L104" s="28">
        <f t="shared" si="32"/>
        <v>0</v>
      </c>
      <c r="M104" s="28">
        <f t="shared" si="32"/>
        <v>0</v>
      </c>
      <c r="N104" s="28">
        <f t="shared" si="32"/>
        <v>0</v>
      </c>
      <c r="O104" s="28">
        <f t="shared" si="32"/>
        <v>0</v>
      </c>
      <c r="P104" s="28">
        <f t="shared" si="32"/>
        <v>0</v>
      </c>
      <c r="Q104" s="28">
        <f t="shared" si="32"/>
        <v>0</v>
      </c>
      <c r="R104" s="28">
        <f t="shared" si="32"/>
        <v>0</v>
      </c>
      <c r="S104" s="28">
        <f t="shared" si="32"/>
        <v>0</v>
      </c>
      <c r="T104" s="28">
        <f t="shared" si="32"/>
        <v>0</v>
      </c>
      <c r="U104" s="28">
        <f t="shared" si="32"/>
        <v>0</v>
      </c>
      <c r="V104" s="28">
        <f t="shared" si="32"/>
        <v>0</v>
      </c>
      <c r="W104" s="28">
        <f t="shared" si="32"/>
        <v>0</v>
      </c>
      <c r="X104" s="28">
        <f t="shared" si="32"/>
        <v>0</v>
      </c>
      <c r="Y104" s="28">
        <f t="shared" si="32"/>
        <v>0</v>
      </c>
      <c r="Z104" s="28">
        <f t="shared" si="32"/>
        <v>0</v>
      </c>
      <c r="AA104" s="28">
        <f t="shared" si="32"/>
        <v>0</v>
      </c>
      <c r="AB104" s="28">
        <f t="shared" si="32"/>
        <v>0</v>
      </c>
      <c r="AC104" s="28">
        <f t="shared" si="32"/>
        <v>0</v>
      </c>
      <c r="AD104" s="28">
        <f t="shared" si="32"/>
        <v>0</v>
      </c>
      <c r="AE104" s="28">
        <f t="shared" si="32"/>
        <v>0</v>
      </c>
      <c r="AF104" s="28">
        <f t="shared" si="32"/>
        <v>0</v>
      </c>
      <c r="AG104" s="28">
        <f t="shared" si="32"/>
        <v>0</v>
      </c>
      <c r="AH104" s="28">
        <f t="shared" si="32"/>
        <v>0</v>
      </c>
      <c r="AI104" s="28">
        <f t="shared" si="32"/>
        <v>0</v>
      </c>
      <c r="AJ104" s="28">
        <f t="shared" si="32"/>
        <v>0</v>
      </c>
      <c r="AK104" s="28">
        <f t="shared" si="32"/>
        <v>0</v>
      </c>
      <c r="AL104" s="28">
        <f t="shared" si="32"/>
        <v>0</v>
      </c>
      <c r="AM104" s="28">
        <f t="shared" si="32"/>
        <v>0</v>
      </c>
      <c r="AN104" s="28">
        <f t="shared" si="32"/>
        <v>0</v>
      </c>
      <c r="AO104" s="28">
        <f t="shared" si="32"/>
        <v>0</v>
      </c>
      <c r="AP104" s="28">
        <f t="shared" si="32"/>
        <v>0</v>
      </c>
      <c r="AQ104" s="28">
        <f t="shared" si="32"/>
        <v>0</v>
      </c>
      <c r="AR104" s="28">
        <f t="shared" si="32"/>
        <v>0</v>
      </c>
      <c r="AS104" s="28">
        <f t="shared" si="32"/>
        <v>0</v>
      </c>
      <c r="AT104" s="28">
        <f t="shared" si="32"/>
        <v>0</v>
      </c>
      <c r="AU104" s="28">
        <f t="shared" si="32"/>
        <v>0</v>
      </c>
    </row>
    <row r="105" spans="2:47">
      <c r="B105" s="27" t="s">
        <v>446</v>
      </c>
      <c r="C105" s="28" t="s">
        <v>512</v>
      </c>
      <c r="D105" s="28">
        <f t="shared" ref="D105:AU105" si="33">+VLOOKUP($B105,Precios,D$85-2014,FALSE)*D67/1000000</f>
        <v>0</v>
      </c>
      <c r="E105" s="28">
        <f t="shared" si="33"/>
        <v>0</v>
      </c>
      <c r="F105" s="28">
        <f t="shared" si="33"/>
        <v>0</v>
      </c>
      <c r="G105" s="28">
        <f t="shared" si="33"/>
        <v>0</v>
      </c>
      <c r="H105" s="28">
        <f t="shared" si="33"/>
        <v>0</v>
      </c>
      <c r="I105" s="28">
        <f t="shared" si="33"/>
        <v>0</v>
      </c>
      <c r="J105" s="28">
        <f t="shared" si="33"/>
        <v>0</v>
      </c>
      <c r="K105" s="28">
        <f t="shared" si="33"/>
        <v>0</v>
      </c>
      <c r="L105" s="28">
        <f t="shared" si="33"/>
        <v>0</v>
      </c>
      <c r="M105" s="28">
        <f t="shared" si="33"/>
        <v>0</v>
      </c>
      <c r="N105" s="28">
        <f t="shared" si="33"/>
        <v>0</v>
      </c>
      <c r="O105" s="28">
        <f t="shared" si="33"/>
        <v>0</v>
      </c>
      <c r="P105" s="28">
        <f t="shared" si="33"/>
        <v>0</v>
      </c>
      <c r="Q105" s="28">
        <f t="shared" si="33"/>
        <v>0</v>
      </c>
      <c r="R105" s="28">
        <f t="shared" si="33"/>
        <v>0</v>
      </c>
      <c r="S105" s="28">
        <f t="shared" si="33"/>
        <v>0</v>
      </c>
      <c r="T105" s="28">
        <f t="shared" si="33"/>
        <v>0</v>
      </c>
      <c r="U105" s="28">
        <f t="shared" si="33"/>
        <v>0</v>
      </c>
      <c r="V105" s="28">
        <f t="shared" si="33"/>
        <v>0</v>
      </c>
      <c r="W105" s="28">
        <f t="shared" si="33"/>
        <v>0</v>
      </c>
      <c r="X105" s="28">
        <f t="shared" si="33"/>
        <v>0</v>
      </c>
      <c r="Y105" s="28">
        <f t="shared" si="33"/>
        <v>0</v>
      </c>
      <c r="Z105" s="28">
        <f t="shared" si="33"/>
        <v>0</v>
      </c>
      <c r="AA105" s="28">
        <f t="shared" si="33"/>
        <v>0</v>
      </c>
      <c r="AB105" s="28">
        <f t="shared" si="33"/>
        <v>0</v>
      </c>
      <c r="AC105" s="28">
        <f t="shared" si="33"/>
        <v>0</v>
      </c>
      <c r="AD105" s="28">
        <f t="shared" si="33"/>
        <v>0</v>
      </c>
      <c r="AE105" s="28">
        <f t="shared" si="33"/>
        <v>0</v>
      </c>
      <c r="AF105" s="28">
        <f t="shared" si="33"/>
        <v>0</v>
      </c>
      <c r="AG105" s="28">
        <f t="shared" si="33"/>
        <v>0</v>
      </c>
      <c r="AH105" s="28">
        <f t="shared" si="33"/>
        <v>0</v>
      </c>
      <c r="AI105" s="28">
        <f t="shared" si="33"/>
        <v>0</v>
      </c>
      <c r="AJ105" s="28">
        <f t="shared" si="33"/>
        <v>0</v>
      </c>
      <c r="AK105" s="28">
        <f t="shared" si="33"/>
        <v>0</v>
      </c>
      <c r="AL105" s="28">
        <f t="shared" si="33"/>
        <v>0</v>
      </c>
      <c r="AM105" s="28">
        <f t="shared" si="33"/>
        <v>0</v>
      </c>
      <c r="AN105" s="28">
        <f t="shared" si="33"/>
        <v>0</v>
      </c>
      <c r="AO105" s="28">
        <f t="shared" si="33"/>
        <v>0</v>
      </c>
      <c r="AP105" s="28">
        <f t="shared" si="33"/>
        <v>0</v>
      </c>
      <c r="AQ105" s="28">
        <f t="shared" si="33"/>
        <v>0</v>
      </c>
      <c r="AR105" s="28">
        <f t="shared" si="33"/>
        <v>0</v>
      </c>
      <c r="AS105" s="28">
        <f t="shared" si="33"/>
        <v>0</v>
      </c>
      <c r="AT105" s="28">
        <f t="shared" si="33"/>
        <v>0</v>
      </c>
      <c r="AU105" s="28">
        <f t="shared" si="33"/>
        <v>0</v>
      </c>
    </row>
    <row r="106" spans="2:47" s="48" customFormat="1">
      <c r="B106" s="27" t="s">
        <v>501</v>
      </c>
      <c r="C106" s="28" t="s">
        <v>512</v>
      </c>
      <c r="D106" s="30">
        <f>SUM(D86:D105)</f>
        <v>0</v>
      </c>
      <c r="E106" s="30">
        <f t="shared" ref="E106:K106" si="34">SUM(E86:E105)</f>
        <v>0</v>
      </c>
      <c r="F106" s="30">
        <f t="shared" si="34"/>
        <v>0</v>
      </c>
      <c r="G106" s="30">
        <f t="shared" si="34"/>
        <v>0</v>
      </c>
      <c r="H106" s="30">
        <f t="shared" si="34"/>
        <v>0</v>
      </c>
      <c r="I106" s="30">
        <f t="shared" si="34"/>
        <v>0</v>
      </c>
      <c r="J106" s="30">
        <f t="shared" si="34"/>
        <v>0</v>
      </c>
      <c r="K106" s="30">
        <f t="shared" si="34"/>
        <v>0</v>
      </c>
      <c r="L106" s="30">
        <f t="shared" ref="L106:AU106" si="35">SUM(L86:L105)</f>
        <v>1.6440220888594583</v>
      </c>
      <c r="M106" s="30">
        <f t="shared" si="35"/>
        <v>3.4817107656048001</v>
      </c>
      <c r="N106" s="30">
        <f t="shared" si="35"/>
        <v>5.0419275990876002</v>
      </c>
      <c r="O106" s="30">
        <f>SUM(O86:O105)</f>
        <v>6.3639872693099093</v>
      </c>
      <c r="P106" s="30">
        <f t="shared" si="35"/>
        <v>4.6511041637706914</v>
      </c>
      <c r="Q106" s="30">
        <f t="shared" si="35"/>
        <v>5.9493775143560121</v>
      </c>
      <c r="R106" s="30">
        <f t="shared" si="35"/>
        <v>7.311757930067758</v>
      </c>
      <c r="S106" s="30">
        <f t="shared" si="35"/>
        <v>8.8463436873376828</v>
      </c>
      <c r="T106" s="30">
        <f t="shared" si="35"/>
        <v>10.495937015792949</v>
      </c>
      <c r="U106" s="30">
        <f t="shared" si="35"/>
        <v>12.261158971682796</v>
      </c>
      <c r="V106" s="30">
        <f t="shared" si="35"/>
        <v>14.03482480939946</v>
      </c>
      <c r="W106" s="30">
        <f t="shared" si="35"/>
        <v>15.347413967922513</v>
      </c>
      <c r="X106" s="30">
        <f t="shared" si="35"/>
        <v>15.447849457342702</v>
      </c>
      <c r="Y106" s="30">
        <f t="shared" si="35"/>
        <v>15.559834945928266</v>
      </c>
      <c r="Z106" s="30">
        <f t="shared" si="35"/>
        <v>15.633201388906539</v>
      </c>
      <c r="AA106" s="30">
        <f t="shared" si="35"/>
        <v>15.596809539075364</v>
      </c>
      <c r="AB106" s="30">
        <f t="shared" si="35"/>
        <v>15.604345382864796</v>
      </c>
      <c r="AC106" s="30">
        <f t="shared" si="35"/>
        <v>15.664174708880086</v>
      </c>
      <c r="AD106" s="30">
        <f t="shared" si="35"/>
        <v>15.745714018534812</v>
      </c>
      <c r="AE106" s="30">
        <f t="shared" si="35"/>
        <v>15.620553137811818</v>
      </c>
      <c r="AF106" s="30">
        <f t="shared" si="35"/>
        <v>15.642560592511934</v>
      </c>
      <c r="AG106" s="30">
        <f t="shared" si="35"/>
        <v>15.67450091444374</v>
      </c>
      <c r="AH106" s="30">
        <f t="shared" si="35"/>
        <v>15.669848449429637</v>
      </c>
      <c r="AI106" s="30">
        <f t="shared" si="35"/>
        <v>15.687909382657443</v>
      </c>
      <c r="AJ106" s="30">
        <f t="shared" si="35"/>
        <v>15.685175633254042</v>
      </c>
      <c r="AK106" s="30">
        <f t="shared" si="35"/>
        <v>15.658510705352112</v>
      </c>
      <c r="AL106" s="30">
        <f t="shared" si="35"/>
        <v>15.532962749189085</v>
      </c>
      <c r="AM106" s="30">
        <f t="shared" si="35"/>
        <v>15.571686061847549</v>
      </c>
      <c r="AN106" s="30">
        <f t="shared" si="35"/>
        <v>15.584899737146925</v>
      </c>
      <c r="AO106" s="30">
        <f t="shared" si="35"/>
        <v>15.560588772122717</v>
      </c>
      <c r="AP106" s="30">
        <f t="shared" si="35"/>
        <v>15.611151808894963</v>
      </c>
      <c r="AQ106" s="30">
        <f t="shared" si="35"/>
        <v>15.626938107714077</v>
      </c>
      <c r="AR106" s="30">
        <f t="shared" si="35"/>
        <v>15.630884682418753</v>
      </c>
      <c r="AS106" s="30">
        <f t="shared" si="35"/>
        <v>15.607947668579847</v>
      </c>
      <c r="AT106" s="30">
        <f t="shared" si="35"/>
        <v>15.509283300960865</v>
      </c>
      <c r="AU106" s="30">
        <f t="shared" si="35"/>
        <v>15.513229875665292</v>
      </c>
    </row>
    <row r="108" spans="2:47">
      <c r="B108" s="24" t="s">
        <v>513</v>
      </c>
      <c r="C108" s="30" t="s">
        <v>512</v>
      </c>
      <c r="D108" s="30">
        <f>+NPV(Td,G106:AK106)</f>
        <v>98.829148093447216</v>
      </c>
      <c r="E108" s="30">
        <f>+NPV(Td,K106:Q106)</f>
        <v>20.371226446362435</v>
      </c>
    </row>
    <row r="110" spans="2:47" ht="42">
      <c r="B110" s="27" t="s">
        <v>489</v>
      </c>
      <c r="C110" s="112"/>
      <c r="D110" s="112"/>
      <c r="E110" s="112"/>
      <c r="F110" s="112" t="s">
        <v>708</v>
      </c>
      <c r="G110" s="112" t="s">
        <v>709</v>
      </c>
      <c r="H110" s="112" t="s">
        <v>710</v>
      </c>
      <c r="I110" s="112" t="s">
        <v>711</v>
      </c>
      <c r="J110" s="112" t="s">
        <v>712</v>
      </c>
      <c r="K110" s="112" t="s">
        <v>713</v>
      </c>
    </row>
    <row r="111" spans="2:47">
      <c r="B111" s="339" t="s">
        <v>714</v>
      </c>
      <c r="C111" s="339"/>
      <c r="D111" s="339"/>
      <c r="E111" s="339"/>
      <c r="F111" s="113">
        <v>5.5</v>
      </c>
      <c r="G111" s="113">
        <f>+F111*0.7475</f>
        <v>4.1112500000000001</v>
      </c>
      <c r="H111" s="114">
        <v>0.57999999999999996</v>
      </c>
      <c r="I111" s="113">
        <v>6017</v>
      </c>
      <c r="J111" s="113">
        <v>89.922575537669857</v>
      </c>
      <c r="K111" s="113">
        <v>110.05017296075538</v>
      </c>
    </row>
    <row r="112" spans="2:47">
      <c r="B112" s="339" t="s">
        <v>715</v>
      </c>
      <c r="C112" s="339"/>
      <c r="D112" s="339"/>
      <c r="E112" s="339"/>
      <c r="F112" s="113">
        <v>30</v>
      </c>
      <c r="G112" s="113">
        <f t="shared" ref="G112:G114" si="36">+F112*0.7475</f>
        <v>22.425000000000001</v>
      </c>
      <c r="H112" s="114">
        <v>0.27</v>
      </c>
      <c r="I112" s="113">
        <v>6371</v>
      </c>
      <c r="J112" s="113">
        <v>21.607928314507479</v>
      </c>
      <c r="K112" s="113">
        <v>26.449243389916074</v>
      </c>
    </row>
    <row r="113" spans="2:47">
      <c r="B113" s="339" t="s">
        <v>716</v>
      </c>
      <c r="C113" s="339"/>
      <c r="D113" s="339"/>
      <c r="E113" s="339"/>
      <c r="F113" s="113">
        <v>75</v>
      </c>
      <c r="G113" s="113">
        <f t="shared" si="36"/>
        <v>56.062500000000007</v>
      </c>
      <c r="H113" s="114">
        <v>0.12</v>
      </c>
      <c r="I113" s="113">
        <v>6357</v>
      </c>
      <c r="J113" s="113">
        <v>7.6470933299678157</v>
      </c>
      <c r="K113" s="113">
        <v>9.2053810563513583</v>
      </c>
    </row>
    <row r="114" spans="2:47">
      <c r="B114" s="339" t="s">
        <v>717</v>
      </c>
      <c r="C114" s="339"/>
      <c r="D114" s="339"/>
      <c r="E114" s="339"/>
      <c r="F114" s="113">
        <v>150</v>
      </c>
      <c r="G114" s="113">
        <f t="shared" si="36"/>
        <v>112.12500000000001</v>
      </c>
      <c r="H114" s="114">
        <v>0.09</v>
      </c>
      <c r="I114" s="113">
        <v>6402</v>
      </c>
      <c r="J114" s="113">
        <v>4.6187649397362263</v>
      </c>
      <c r="K114" s="113">
        <v>5.5564672177699235</v>
      </c>
    </row>
    <row r="116" spans="2:47">
      <c r="C116" s="25" t="s">
        <v>422</v>
      </c>
      <c r="D116" s="25">
        <v>2017</v>
      </c>
      <c r="E116" s="25">
        <v>2018</v>
      </c>
      <c r="F116" s="25">
        <v>2019</v>
      </c>
      <c r="G116" s="25">
        <v>2020</v>
      </c>
      <c r="H116" s="25">
        <v>2021</v>
      </c>
      <c r="I116" s="25">
        <v>2022</v>
      </c>
      <c r="J116" s="25">
        <v>2023</v>
      </c>
      <c r="K116" s="25">
        <v>2024</v>
      </c>
      <c r="L116" s="25">
        <v>2025</v>
      </c>
      <c r="M116" s="25">
        <v>2026</v>
      </c>
      <c r="N116" s="25">
        <v>2027</v>
      </c>
      <c r="O116" s="25">
        <v>2028</v>
      </c>
      <c r="P116" s="25">
        <v>2029</v>
      </c>
      <c r="Q116" s="25">
        <v>2030</v>
      </c>
      <c r="R116" s="25">
        <v>2031</v>
      </c>
      <c r="S116" s="25">
        <v>2032</v>
      </c>
      <c r="T116" s="25">
        <v>2033</v>
      </c>
      <c r="U116" s="25">
        <v>2034</v>
      </c>
      <c r="V116" s="25">
        <v>2035</v>
      </c>
      <c r="W116" s="25">
        <v>2036</v>
      </c>
      <c r="X116" s="25">
        <v>2037</v>
      </c>
      <c r="Y116" s="25">
        <v>2038</v>
      </c>
      <c r="Z116" s="25">
        <v>2039</v>
      </c>
      <c r="AA116" s="25">
        <v>2040</v>
      </c>
      <c r="AB116" s="25">
        <v>2041</v>
      </c>
      <c r="AC116" s="25">
        <v>2042</v>
      </c>
      <c r="AD116" s="25">
        <v>2043</v>
      </c>
      <c r="AE116" s="25">
        <v>2044</v>
      </c>
      <c r="AF116" s="25">
        <v>2045</v>
      </c>
      <c r="AG116" s="25">
        <v>2046</v>
      </c>
      <c r="AH116" s="25">
        <v>2047</v>
      </c>
      <c r="AI116" s="25">
        <v>2048</v>
      </c>
      <c r="AJ116" s="25">
        <v>2049</v>
      </c>
      <c r="AK116" s="25">
        <v>2050</v>
      </c>
      <c r="AL116" s="25">
        <v>2051</v>
      </c>
      <c r="AM116" s="25">
        <v>2052</v>
      </c>
      <c r="AN116" s="25">
        <v>2053</v>
      </c>
      <c r="AO116" s="25">
        <v>2054</v>
      </c>
      <c r="AP116" s="25">
        <v>2055</v>
      </c>
      <c r="AQ116" s="25">
        <v>2056</v>
      </c>
      <c r="AR116" s="25">
        <v>2057</v>
      </c>
      <c r="AS116" s="25">
        <v>2058</v>
      </c>
      <c r="AT116" s="25">
        <v>2059</v>
      </c>
      <c r="AU116" s="25">
        <v>2060</v>
      </c>
    </row>
    <row r="117" spans="2:47">
      <c r="B117" s="27" t="s">
        <v>385</v>
      </c>
      <c r="C117" s="28" t="s">
        <v>498</v>
      </c>
      <c r="D117" s="28">
        <f>+D7</f>
        <v>15496.8</v>
      </c>
      <c r="E117" s="28">
        <f t="shared" ref="E117:AU117" si="37">+E7</f>
        <v>17639</v>
      </c>
      <c r="F117" s="28">
        <f t="shared" si="37"/>
        <v>17313.2</v>
      </c>
      <c r="G117" s="28">
        <f t="shared" si="37"/>
        <v>16637.900000000001</v>
      </c>
      <c r="H117" s="28">
        <f t="shared" si="37"/>
        <v>16362.2</v>
      </c>
      <c r="I117" s="28">
        <f t="shared" si="37"/>
        <v>16658.5</v>
      </c>
      <c r="J117" s="28">
        <f t="shared" si="37"/>
        <v>16676.900000000001</v>
      </c>
      <c r="K117" s="28">
        <f t="shared" si="37"/>
        <v>16803</v>
      </c>
      <c r="L117" s="28">
        <f t="shared" si="37"/>
        <v>16805.3</v>
      </c>
      <c r="M117" s="28">
        <f t="shared" si="37"/>
        <v>16900.400000000001</v>
      </c>
      <c r="N117" s="28">
        <f t="shared" si="37"/>
        <v>16871.2</v>
      </c>
      <c r="O117" s="28">
        <f t="shared" si="37"/>
        <v>16950.7</v>
      </c>
      <c r="P117" s="28">
        <f t="shared" si="37"/>
        <v>16911.599999999999</v>
      </c>
      <c r="Q117" s="28">
        <f t="shared" si="37"/>
        <v>16934.099999999999</v>
      </c>
      <c r="R117" s="28">
        <f t="shared" si="37"/>
        <v>16962.5</v>
      </c>
      <c r="S117" s="28">
        <f t="shared" si="37"/>
        <v>17080.900000000001</v>
      </c>
      <c r="T117" s="28">
        <f t="shared" si="37"/>
        <v>17195</v>
      </c>
      <c r="U117" s="28">
        <f t="shared" si="37"/>
        <v>17307.400000000001</v>
      </c>
      <c r="V117" s="28">
        <f t="shared" si="37"/>
        <v>17309.5</v>
      </c>
      <c r="W117" s="28">
        <f t="shared" si="37"/>
        <v>17402.099999999999</v>
      </c>
      <c r="X117" s="28">
        <f t="shared" si="37"/>
        <v>17494.3</v>
      </c>
      <c r="Y117" s="28">
        <f t="shared" si="37"/>
        <v>17604</v>
      </c>
      <c r="Z117" s="28">
        <f t="shared" si="37"/>
        <v>17720.7</v>
      </c>
      <c r="AA117" s="28">
        <f t="shared" si="37"/>
        <v>17657.5</v>
      </c>
      <c r="AB117" s="28">
        <f t="shared" si="37"/>
        <v>17687.099999999999</v>
      </c>
      <c r="AC117" s="28">
        <f t="shared" si="37"/>
        <v>17760.5</v>
      </c>
      <c r="AD117" s="28">
        <f t="shared" si="37"/>
        <v>17834.2</v>
      </c>
      <c r="AE117" s="28">
        <f t="shared" si="37"/>
        <v>17750.599999999999</v>
      </c>
      <c r="AF117" s="28">
        <f t="shared" si="37"/>
        <v>17829.3</v>
      </c>
      <c r="AG117" s="28">
        <f t="shared" si="37"/>
        <v>17765</v>
      </c>
      <c r="AH117" s="28">
        <f t="shared" si="37"/>
        <v>17796.400000000001</v>
      </c>
      <c r="AI117" s="28">
        <f t="shared" si="37"/>
        <v>17866.3</v>
      </c>
      <c r="AJ117" s="28">
        <f t="shared" si="37"/>
        <v>17881.5</v>
      </c>
      <c r="AK117" s="28">
        <f t="shared" si="37"/>
        <v>17913.8</v>
      </c>
      <c r="AL117" s="28">
        <f t="shared" si="37"/>
        <v>17797.099999999999</v>
      </c>
      <c r="AM117" s="28">
        <f t="shared" si="37"/>
        <v>17824.7</v>
      </c>
      <c r="AN117" s="28">
        <f t="shared" si="37"/>
        <v>17835.900000000001</v>
      </c>
      <c r="AO117" s="28">
        <f t="shared" si="37"/>
        <v>17813.3</v>
      </c>
      <c r="AP117" s="28">
        <f t="shared" si="37"/>
        <v>17855</v>
      </c>
      <c r="AQ117" s="28">
        <f t="shared" si="37"/>
        <v>17859.2</v>
      </c>
      <c r="AR117" s="28">
        <f t="shared" si="37"/>
        <v>17868.599999999999</v>
      </c>
      <c r="AS117" s="28">
        <f t="shared" si="37"/>
        <v>17858</v>
      </c>
      <c r="AT117" s="28">
        <f t="shared" si="37"/>
        <v>17739.2</v>
      </c>
      <c r="AU117" s="28">
        <f t="shared" si="37"/>
        <v>17741</v>
      </c>
    </row>
    <row r="118" spans="2:47" s="115" customFormat="1" ht="12.95">
      <c r="B118" s="27" t="s">
        <v>718</v>
      </c>
      <c r="C118" s="117" t="s">
        <v>401</v>
      </c>
      <c r="D118" s="118">
        <v>0.87906603773584902</v>
      </c>
      <c r="E118" s="118">
        <v>0.87906603773584902</v>
      </c>
      <c r="F118" s="118">
        <v>0.87906603773584902</v>
      </c>
      <c r="G118" s="118">
        <v>0.87906603773584902</v>
      </c>
      <c r="H118" s="118">
        <v>0.87906603773584902</v>
      </c>
      <c r="I118" s="118">
        <v>0.87906603773584913</v>
      </c>
      <c r="J118" s="118">
        <v>0.87906603773584902</v>
      </c>
      <c r="K118" s="118">
        <v>0.87906603773584902</v>
      </c>
      <c r="L118" s="118">
        <v>0.87906603773584902</v>
      </c>
      <c r="M118" s="118">
        <v>0.87906603773584902</v>
      </c>
      <c r="N118" s="118">
        <v>0.87906603773584902</v>
      </c>
      <c r="O118" s="118">
        <v>0.87906603773584902</v>
      </c>
      <c r="P118" s="118">
        <v>0.87906603773584902</v>
      </c>
      <c r="Q118" s="118">
        <v>0.87906603773584902</v>
      </c>
      <c r="R118" s="118">
        <v>0.87906603773584902</v>
      </c>
      <c r="S118" s="118">
        <v>0.87906603773584902</v>
      </c>
      <c r="T118" s="118">
        <v>0.87906603773584902</v>
      </c>
      <c r="U118" s="118">
        <v>0.87906603773584902</v>
      </c>
      <c r="V118" s="118">
        <v>0.87906603773584902</v>
      </c>
      <c r="W118" s="118">
        <v>0.87906603773584902</v>
      </c>
      <c r="X118" s="118">
        <v>0.87906603773584902</v>
      </c>
      <c r="Y118" s="118">
        <v>0.87906603773584902</v>
      </c>
      <c r="Z118" s="118">
        <v>0.87906603773584902</v>
      </c>
      <c r="AA118" s="118">
        <v>0.87906603773584902</v>
      </c>
      <c r="AB118" s="118">
        <v>0.87906603773584902</v>
      </c>
      <c r="AC118" s="118">
        <v>0.87906603773584902</v>
      </c>
      <c r="AD118" s="118">
        <v>0.87906603773584902</v>
      </c>
      <c r="AE118" s="118">
        <v>0.87906603773584902</v>
      </c>
      <c r="AF118" s="118">
        <v>0.87906603773584902</v>
      </c>
      <c r="AG118" s="118">
        <v>0.87906603773584902</v>
      </c>
      <c r="AH118" s="118">
        <v>0.87906603773584902</v>
      </c>
      <c r="AI118" s="118">
        <v>0.87906603773584902</v>
      </c>
      <c r="AJ118" s="118">
        <v>0.87906603773584902</v>
      </c>
      <c r="AK118" s="118">
        <v>0.87906603773584902</v>
      </c>
      <c r="AL118" s="118">
        <v>0.87906603773584902</v>
      </c>
      <c r="AM118" s="118">
        <v>0.87906603773584902</v>
      </c>
      <c r="AN118" s="118">
        <v>0.87906603773584902</v>
      </c>
      <c r="AO118" s="118">
        <v>0.87906603773584902</v>
      </c>
      <c r="AP118" s="118">
        <v>0.87906603773584902</v>
      </c>
      <c r="AQ118" s="118">
        <v>0.87906603773584902</v>
      </c>
      <c r="AR118" s="118">
        <v>0.87906603773584902</v>
      </c>
      <c r="AS118" s="118">
        <v>0.87906603773584902</v>
      </c>
      <c r="AT118" s="118">
        <v>0.87906603773584902</v>
      </c>
      <c r="AU118" s="118">
        <v>0.87906603773584902</v>
      </c>
    </row>
    <row r="119" spans="2:47">
      <c r="B119" s="27" t="s">
        <v>719</v>
      </c>
      <c r="C119" s="28" t="s">
        <v>498</v>
      </c>
      <c r="D119" s="28">
        <f>+D117*D118</f>
        <v>13622.710573584904</v>
      </c>
      <c r="E119" s="28">
        <f t="shared" ref="E119:AU119" si="38">+E117*E118</f>
        <v>15505.845839622642</v>
      </c>
      <c r="F119" s="28">
        <f t="shared" si="38"/>
        <v>15219.446124528302</v>
      </c>
      <c r="G119" s="28">
        <f t="shared" si="38"/>
        <v>14625.812829245284</v>
      </c>
      <c r="H119" s="28">
        <f t="shared" si="38"/>
        <v>14383.45432264151</v>
      </c>
      <c r="I119" s="28">
        <f t="shared" si="38"/>
        <v>14643.921589622643</v>
      </c>
      <c r="J119" s="28">
        <f t="shared" si="38"/>
        <v>14660.096404716982</v>
      </c>
      <c r="K119" s="28">
        <f t="shared" si="38"/>
        <v>14770.946632075471</v>
      </c>
      <c r="L119" s="28">
        <f t="shared" si="38"/>
        <v>14772.968483962262</v>
      </c>
      <c r="M119" s="28">
        <f t="shared" si="38"/>
        <v>14856.567664150944</v>
      </c>
      <c r="N119" s="28">
        <f t="shared" si="38"/>
        <v>14830.898935849056</v>
      </c>
      <c r="O119" s="28">
        <f t="shared" si="38"/>
        <v>14900.784685849056</v>
      </c>
      <c r="P119" s="28">
        <f t="shared" si="38"/>
        <v>14866.413203773584</v>
      </c>
      <c r="Q119" s="28">
        <f t="shared" si="38"/>
        <v>14886.192189622639</v>
      </c>
      <c r="R119" s="28">
        <f t="shared" si="38"/>
        <v>14911.157665094339</v>
      </c>
      <c r="S119" s="28">
        <f t="shared" si="38"/>
        <v>15015.239083962264</v>
      </c>
      <c r="T119" s="28">
        <f t="shared" si="38"/>
        <v>15115.540518867923</v>
      </c>
      <c r="U119" s="28">
        <f t="shared" si="38"/>
        <v>15214.347541509434</v>
      </c>
      <c r="V119" s="28">
        <f t="shared" si="38"/>
        <v>15216.193580188679</v>
      </c>
      <c r="W119" s="28">
        <f t="shared" si="38"/>
        <v>15297.595095283017</v>
      </c>
      <c r="X119" s="28">
        <f t="shared" si="38"/>
        <v>15378.644983962262</v>
      </c>
      <c r="Y119" s="28">
        <f t="shared" si="38"/>
        <v>15475.078528301887</v>
      </c>
      <c r="Z119" s="28">
        <f t="shared" si="38"/>
        <v>15577.66553490566</v>
      </c>
      <c r="AA119" s="28">
        <f t="shared" si="38"/>
        <v>15522.108561320754</v>
      </c>
      <c r="AB119" s="28">
        <f t="shared" si="38"/>
        <v>15548.128916037735</v>
      </c>
      <c r="AC119" s="28">
        <f t="shared" si="38"/>
        <v>15612.652363207546</v>
      </c>
      <c r="AD119" s="28">
        <f t="shared" si="38"/>
        <v>15677.43953018868</v>
      </c>
      <c r="AE119" s="28">
        <f t="shared" si="38"/>
        <v>15603.949609433961</v>
      </c>
      <c r="AF119" s="28">
        <f t="shared" si="38"/>
        <v>15673.132106603773</v>
      </c>
      <c r="AG119" s="28">
        <f t="shared" si="38"/>
        <v>15616.608160377358</v>
      </c>
      <c r="AH119" s="28">
        <f t="shared" si="38"/>
        <v>15644.210833962265</v>
      </c>
      <c r="AI119" s="28">
        <f t="shared" si="38"/>
        <v>15705.657549999998</v>
      </c>
      <c r="AJ119" s="28">
        <f t="shared" si="38"/>
        <v>15719.019353773585</v>
      </c>
      <c r="AK119" s="28">
        <f t="shared" si="38"/>
        <v>15747.413186792452</v>
      </c>
      <c r="AL119" s="28">
        <f t="shared" si="38"/>
        <v>15644.826180188677</v>
      </c>
      <c r="AM119" s="28">
        <f t="shared" si="38"/>
        <v>15669.088402830188</v>
      </c>
      <c r="AN119" s="28">
        <f t="shared" si="38"/>
        <v>15678.933942452832</v>
      </c>
      <c r="AO119" s="28">
        <f t="shared" si="38"/>
        <v>15659.067049999998</v>
      </c>
      <c r="AP119" s="28">
        <f t="shared" si="38"/>
        <v>15695.724103773584</v>
      </c>
      <c r="AQ119" s="28">
        <f t="shared" si="38"/>
        <v>15699.416181132076</v>
      </c>
      <c r="AR119" s="28">
        <f t="shared" si="38"/>
        <v>15707.679401886791</v>
      </c>
      <c r="AS119" s="28">
        <f t="shared" si="38"/>
        <v>15698.361301886791</v>
      </c>
      <c r="AT119" s="28">
        <f t="shared" si="38"/>
        <v>15593.928256603773</v>
      </c>
      <c r="AU119" s="28">
        <f t="shared" si="38"/>
        <v>15595.510575471697</v>
      </c>
    </row>
    <row r="120" spans="2:47" s="115" customFormat="1" ht="11.1">
      <c r="B120" s="119"/>
      <c r="C120" s="117"/>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row>
    <row r="121" spans="2:47" s="115" customFormat="1" ht="11.1">
      <c r="B121" s="120" t="s">
        <v>720</v>
      </c>
    </row>
    <row r="122" spans="2:47" s="115" customFormat="1" ht="11.1">
      <c r="B122" s="121" t="s">
        <v>552</v>
      </c>
      <c r="C122" s="121" t="s">
        <v>422</v>
      </c>
      <c r="D122" s="121">
        <v>2017</v>
      </c>
      <c r="E122" s="121">
        <v>2018</v>
      </c>
      <c r="F122" s="121">
        <v>2019</v>
      </c>
      <c r="G122" s="121">
        <v>2020</v>
      </c>
      <c r="H122" s="121">
        <v>2021</v>
      </c>
      <c r="I122" s="121">
        <v>2022</v>
      </c>
      <c r="J122" s="121">
        <v>2023</v>
      </c>
      <c r="K122" s="121">
        <v>2024</v>
      </c>
      <c r="L122" s="121">
        <v>2025</v>
      </c>
      <c r="M122" s="121">
        <v>2026</v>
      </c>
      <c r="N122" s="121">
        <v>2027</v>
      </c>
      <c r="O122" s="121">
        <v>2028</v>
      </c>
      <c r="P122" s="121">
        <v>2029</v>
      </c>
      <c r="Q122" s="121">
        <v>2030</v>
      </c>
      <c r="R122" s="121">
        <v>2031</v>
      </c>
      <c r="S122" s="121">
        <v>2032</v>
      </c>
      <c r="T122" s="121">
        <v>2033</v>
      </c>
      <c r="U122" s="121">
        <v>2034</v>
      </c>
      <c r="V122" s="121">
        <v>2035</v>
      </c>
      <c r="W122" s="121">
        <v>2036</v>
      </c>
      <c r="X122" s="121">
        <v>2037</v>
      </c>
      <c r="Y122" s="121">
        <v>2038</v>
      </c>
      <c r="Z122" s="121">
        <v>2039</v>
      </c>
      <c r="AA122" s="121">
        <v>2040</v>
      </c>
      <c r="AB122" s="121">
        <v>2041</v>
      </c>
      <c r="AC122" s="121">
        <v>2042</v>
      </c>
      <c r="AD122" s="121">
        <v>2043</v>
      </c>
      <c r="AE122" s="121">
        <v>2044</v>
      </c>
      <c r="AF122" s="121">
        <v>2045</v>
      </c>
      <c r="AG122" s="121">
        <v>2046</v>
      </c>
      <c r="AH122" s="121">
        <v>2047</v>
      </c>
      <c r="AI122" s="121">
        <v>2048</v>
      </c>
      <c r="AJ122" s="121">
        <v>2049</v>
      </c>
      <c r="AK122" s="121">
        <v>2050</v>
      </c>
      <c r="AL122" s="121">
        <v>2051</v>
      </c>
      <c r="AM122" s="121">
        <v>2052</v>
      </c>
      <c r="AN122" s="121">
        <v>2053</v>
      </c>
      <c r="AO122" s="121">
        <v>2054</v>
      </c>
      <c r="AP122" s="121">
        <v>2055</v>
      </c>
      <c r="AQ122" s="121">
        <v>2056</v>
      </c>
      <c r="AR122" s="121">
        <v>2057</v>
      </c>
      <c r="AS122" s="121">
        <v>2058</v>
      </c>
      <c r="AT122" s="121">
        <v>2059</v>
      </c>
      <c r="AU122" s="121">
        <v>2060</v>
      </c>
    </row>
    <row r="123" spans="2:47" s="115" customFormat="1" ht="11.1">
      <c r="B123" s="116" t="s">
        <v>714</v>
      </c>
      <c r="C123" s="111" t="s">
        <v>498</v>
      </c>
      <c r="D123" s="111">
        <f>+D$119*$H111</f>
        <v>7901.172132679244</v>
      </c>
      <c r="E123" s="111">
        <f t="shared" ref="E123:AK126" si="39">+E$119*$H111</f>
        <v>8993.3905869811315</v>
      </c>
      <c r="F123" s="111">
        <f t="shared" si="39"/>
        <v>8827.2787522264152</v>
      </c>
      <c r="G123" s="111">
        <f t="shared" si="39"/>
        <v>8482.9714409622648</v>
      </c>
      <c r="H123" s="111">
        <f t="shared" si="39"/>
        <v>8342.4035071320759</v>
      </c>
      <c r="I123" s="111">
        <f t="shared" si="39"/>
        <v>8493.4745219811321</v>
      </c>
      <c r="J123" s="111">
        <f t="shared" si="39"/>
        <v>8502.8559147358483</v>
      </c>
      <c r="K123" s="111">
        <f t="shared" si="39"/>
        <v>8567.1490466037721</v>
      </c>
      <c r="L123" s="111">
        <f t="shared" si="39"/>
        <v>8568.3217206981117</v>
      </c>
      <c r="M123" s="111">
        <f t="shared" si="39"/>
        <v>8616.8092452075471</v>
      </c>
      <c r="N123" s="111">
        <f t="shared" si="39"/>
        <v>8601.9213827924523</v>
      </c>
      <c r="O123" s="111">
        <f t="shared" si="39"/>
        <v>8642.4551177924513</v>
      </c>
      <c r="P123" s="111">
        <f t="shared" si="39"/>
        <v>8622.5196581886776</v>
      </c>
      <c r="Q123" s="111">
        <f t="shared" si="39"/>
        <v>8633.9914699811306</v>
      </c>
      <c r="R123" s="111">
        <f t="shared" si="39"/>
        <v>8648.4714457547161</v>
      </c>
      <c r="S123" s="111">
        <f t="shared" si="39"/>
        <v>8708.8386686981121</v>
      </c>
      <c r="T123" s="111">
        <f t="shared" si="39"/>
        <v>8767.0135009433943</v>
      </c>
      <c r="U123" s="111">
        <f t="shared" si="39"/>
        <v>8824.3215740754713</v>
      </c>
      <c r="V123" s="111">
        <f t="shared" si="39"/>
        <v>8825.3922765094339</v>
      </c>
      <c r="W123" s="111">
        <f t="shared" si="39"/>
        <v>8872.6051552641493</v>
      </c>
      <c r="X123" s="111">
        <f t="shared" si="39"/>
        <v>8919.6140906981109</v>
      </c>
      <c r="Y123" s="111">
        <f t="shared" si="39"/>
        <v>8975.5455464150946</v>
      </c>
      <c r="Z123" s="111">
        <f t="shared" si="39"/>
        <v>9035.0460102452816</v>
      </c>
      <c r="AA123" s="111">
        <f t="shared" si="39"/>
        <v>9002.8229655660361</v>
      </c>
      <c r="AB123" s="111">
        <f t="shared" si="39"/>
        <v>9017.9147713018847</v>
      </c>
      <c r="AC123" s="111">
        <f t="shared" si="39"/>
        <v>9055.3383706603763</v>
      </c>
      <c r="AD123" s="111">
        <f t="shared" si="39"/>
        <v>9092.9149275094333</v>
      </c>
      <c r="AE123" s="111">
        <f t="shared" si="39"/>
        <v>9050.2907734716973</v>
      </c>
      <c r="AF123" s="111">
        <f t="shared" si="39"/>
        <v>9090.4166218301871</v>
      </c>
      <c r="AG123" s="111">
        <f t="shared" si="39"/>
        <v>9057.6327330188669</v>
      </c>
      <c r="AH123" s="111">
        <f t="shared" si="39"/>
        <v>9073.6422836981128</v>
      </c>
      <c r="AI123" s="111">
        <f t="shared" si="39"/>
        <v>9109.2813789999982</v>
      </c>
      <c r="AJ123" s="111">
        <f t="shared" si="39"/>
        <v>9117.0312251886789</v>
      </c>
      <c r="AK123" s="111">
        <f t="shared" si="39"/>
        <v>9133.4996483396208</v>
      </c>
      <c r="AL123" s="111">
        <f t="shared" ref="AL123:AU123" si="40">+AL$119*$H111</f>
        <v>9073.9991845094319</v>
      </c>
      <c r="AM123" s="111">
        <f t="shared" si="40"/>
        <v>9088.071273641508</v>
      </c>
      <c r="AN123" s="111">
        <f t="shared" si="40"/>
        <v>9093.7816866226422</v>
      </c>
      <c r="AO123" s="111">
        <f t="shared" si="40"/>
        <v>9082.2588889999988</v>
      </c>
      <c r="AP123" s="111">
        <f t="shared" si="40"/>
        <v>9103.5199801886774</v>
      </c>
      <c r="AQ123" s="111">
        <f t="shared" si="40"/>
        <v>9105.6613850566027</v>
      </c>
      <c r="AR123" s="111">
        <f t="shared" si="40"/>
        <v>9110.4540530943377</v>
      </c>
      <c r="AS123" s="111">
        <f t="shared" si="40"/>
        <v>9105.0495550943378</v>
      </c>
      <c r="AT123" s="111">
        <f t="shared" si="40"/>
        <v>9044.4783888301881</v>
      </c>
      <c r="AU123" s="111">
        <f t="shared" si="40"/>
        <v>9045.3961337735836</v>
      </c>
    </row>
    <row r="124" spans="2:47" s="115" customFormat="1" ht="11.1">
      <c r="B124" s="115" t="s">
        <v>715</v>
      </c>
      <c r="C124" s="111" t="s">
        <v>498</v>
      </c>
      <c r="D124" s="111">
        <f t="shared" ref="D124:S126" si="41">+D$119*$H112</f>
        <v>3678.1318548679242</v>
      </c>
      <c r="E124" s="111">
        <f t="shared" si="41"/>
        <v>4186.5783766981131</v>
      </c>
      <c r="F124" s="111">
        <f t="shared" si="41"/>
        <v>4109.2504536226415</v>
      </c>
      <c r="G124" s="111">
        <f t="shared" si="41"/>
        <v>3948.9694638962269</v>
      </c>
      <c r="H124" s="111">
        <f t="shared" si="41"/>
        <v>3883.5326671132079</v>
      </c>
      <c r="I124" s="111">
        <f t="shared" si="41"/>
        <v>3953.8588291981141</v>
      </c>
      <c r="J124" s="111">
        <f t="shared" si="41"/>
        <v>3958.2260292735855</v>
      </c>
      <c r="K124" s="111">
        <f t="shared" si="41"/>
        <v>3988.1555906603776</v>
      </c>
      <c r="L124" s="111">
        <f t="shared" si="41"/>
        <v>3988.7014906698109</v>
      </c>
      <c r="M124" s="111">
        <f t="shared" si="41"/>
        <v>4011.2732693207549</v>
      </c>
      <c r="N124" s="111">
        <f t="shared" si="41"/>
        <v>4004.3427126792453</v>
      </c>
      <c r="O124" s="111">
        <f t="shared" si="41"/>
        <v>4023.2118651792453</v>
      </c>
      <c r="P124" s="111">
        <f t="shared" si="41"/>
        <v>4013.9315650188678</v>
      </c>
      <c r="Q124" s="111">
        <f t="shared" si="41"/>
        <v>4019.2718911981128</v>
      </c>
      <c r="R124" s="111">
        <f t="shared" si="41"/>
        <v>4026.0125695754718</v>
      </c>
      <c r="S124" s="111">
        <f t="shared" si="41"/>
        <v>4054.1145526698115</v>
      </c>
      <c r="T124" s="111">
        <f t="shared" si="39"/>
        <v>4081.1959400943397</v>
      </c>
      <c r="U124" s="111">
        <f t="shared" si="39"/>
        <v>4107.8738362075474</v>
      </c>
      <c r="V124" s="111">
        <f t="shared" si="39"/>
        <v>4108.3722666509439</v>
      </c>
      <c r="W124" s="111">
        <f t="shared" si="39"/>
        <v>4130.3506757264149</v>
      </c>
      <c r="X124" s="111">
        <f t="shared" si="39"/>
        <v>4152.2341456698114</v>
      </c>
      <c r="Y124" s="111">
        <f t="shared" si="39"/>
        <v>4178.2712026415093</v>
      </c>
      <c r="Z124" s="111">
        <f t="shared" si="39"/>
        <v>4205.9696944245288</v>
      </c>
      <c r="AA124" s="111">
        <f t="shared" si="39"/>
        <v>4190.9693115566042</v>
      </c>
      <c r="AB124" s="111">
        <f t="shared" si="39"/>
        <v>4197.9948073301885</v>
      </c>
      <c r="AC124" s="111">
        <f t="shared" si="39"/>
        <v>4215.416138066038</v>
      </c>
      <c r="AD124" s="111">
        <f t="shared" si="39"/>
        <v>4232.9086731509442</v>
      </c>
      <c r="AE124" s="111">
        <f t="shared" si="39"/>
        <v>4213.0663945471697</v>
      </c>
      <c r="AF124" s="111">
        <f t="shared" si="39"/>
        <v>4231.745668783019</v>
      </c>
      <c r="AG124" s="111">
        <f t="shared" si="39"/>
        <v>4216.4842033018867</v>
      </c>
      <c r="AH124" s="111">
        <f t="shared" si="39"/>
        <v>4223.9369251698117</v>
      </c>
      <c r="AI124" s="111">
        <f t="shared" si="39"/>
        <v>4240.5275384999995</v>
      </c>
      <c r="AJ124" s="111">
        <f t="shared" si="39"/>
        <v>4244.1352255188685</v>
      </c>
      <c r="AK124" s="111">
        <f t="shared" si="39"/>
        <v>4251.8015604339625</v>
      </c>
      <c r="AL124" s="111">
        <f t="shared" ref="AL124:AU124" si="42">+AL$119*$H112</f>
        <v>4224.103068650943</v>
      </c>
      <c r="AM124" s="111">
        <f t="shared" si="42"/>
        <v>4230.6538687641514</v>
      </c>
      <c r="AN124" s="111">
        <f t="shared" si="42"/>
        <v>4233.3121644622652</v>
      </c>
      <c r="AO124" s="111">
        <f t="shared" si="42"/>
        <v>4227.9481034999999</v>
      </c>
      <c r="AP124" s="111">
        <f t="shared" si="42"/>
        <v>4237.8455080188678</v>
      </c>
      <c r="AQ124" s="111">
        <f t="shared" si="42"/>
        <v>4238.8423689056608</v>
      </c>
      <c r="AR124" s="111">
        <f t="shared" si="42"/>
        <v>4241.0734385094338</v>
      </c>
      <c r="AS124" s="111">
        <f t="shared" si="42"/>
        <v>4238.5575515094342</v>
      </c>
      <c r="AT124" s="111">
        <f t="shared" si="42"/>
        <v>4210.3606292830191</v>
      </c>
      <c r="AU124" s="111">
        <f t="shared" si="42"/>
        <v>4210.787855377358</v>
      </c>
    </row>
    <row r="125" spans="2:47" s="115" customFormat="1" ht="11.1">
      <c r="B125" s="115" t="s">
        <v>716</v>
      </c>
      <c r="C125" s="111" t="s">
        <v>498</v>
      </c>
      <c r="D125" s="111">
        <f t="shared" si="41"/>
        <v>1634.7252688301883</v>
      </c>
      <c r="E125" s="111">
        <f t="shared" si="39"/>
        <v>1860.701500754717</v>
      </c>
      <c r="F125" s="111">
        <f t="shared" si="39"/>
        <v>1826.3335349433962</v>
      </c>
      <c r="G125" s="111">
        <f t="shared" si="39"/>
        <v>1755.097539509434</v>
      </c>
      <c r="H125" s="111">
        <f t="shared" si="39"/>
        <v>1726.0145187169812</v>
      </c>
      <c r="I125" s="111">
        <f t="shared" si="39"/>
        <v>1757.2705907547172</v>
      </c>
      <c r="J125" s="111">
        <f t="shared" si="39"/>
        <v>1759.2115685660378</v>
      </c>
      <c r="K125" s="111">
        <f t="shared" si="39"/>
        <v>1772.5135958490564</v>
      </c>
      <c r="L125" s="111">
        <f t="shared" si="39"/>
        <v>1772.7562180754715</v>
      </c>
      <c r="M125" s="111">
        <f t="shared" si="39"/>
        <v>1782.7881196981132</v>
      </c>
      <c r="N125" s="111">
        <f t="shared" si="39"/>
        <v>1779.7078723018867</v>
      </c>
      <c r="O125" s="111">
        <f t="shared" si="39"/>
        <v>1788.0941623018866</v>
      </c>
      <c r="P125" s="111">
        <f t="shared" si="39"/>
        <v>1783.9695844528298</v>
      </c>
      <c r="Q125" s="111">
        <f t="shared" si="39"/>
        <v>1786.3430627547166</v>
      </c>
      <c r="R125" s="111">
        <f t="shared" si="39"/>
        <v>1789.3389198113207</v>
      </c>
      <c r="S125" s="111">
        <f t="shared" si="39"/>
        <v>1801.8286900754715</v>
      </c>
      <c r="T125" s="111">
        <f t="shared" si="39"/>
        <v>1813.8648622641508</v>
      </c>
      <c r="U125" s="111">
        <f t="shared" si="39"/>
        <v>1825.721704981132</v>
      </c>
      <c r="V125" s="111">
        <f t="shared" si="39"/>
        <v>1825.9432296226414</v>
      </c>
      <c r="W125" s="111">
        <f t="shared" si="39"/>
        <v>1835.711411433962</v>
      </c>
      <c r="X125" s="111">
        <f t="shared" si="39"/>
        <v>1845.4373980754713</v>
      </c>
      <c r="Y125" s="111">
        <f t="shared" si="39"/>
        <v>1857.0094233962263</v>
      </c>
      <c r="Z125" s="111">
        <f t="shared" si="39"/>
        <v>1869.319864188679</v>
      </c>
      <c r="AA125" s="111">
        <f t="shared" si="39"/>
        <v>1862.6530273584904</v>
      </c>
      <c r="AB125" s="111">
        <f t="shared" si="39"/>
        <v>1865.7754699245281</v>
      </c>
      <c r="AC125" s="111">
        <f t="shared" si="39"/>
        <v>1873.5182835849055</v>
      </c>
      <c r="AD125" s="111">
        <f t="shared" si="39"/>
        <v>1881.2927436226414</v>
      </c>
      <c r="AE125" s="111">
        <f t="shared" si="39"/>
        <v>1872.4739531320752</v>
      </c>
      <c r="AF125" s="111">
        <f t="shared" si="39"/>
        <v>1880.7758527924527</v>
      </c>
      <c r="AG125" s="111">
        <f t="shared" si="39"/>
        <v>1873.9929792452829</v>
      </c>
      <c r="AH125" s="111">
        <f t="shared" si="39"/>
        <v>1877.3053000754717</v>
      </c>
      <c r="AI125" s="111">
        <f t="shared" si="39"/>
        <v>1884.6789059999996</v>
      </c>
      <c r="AJ125" s="111">
        <f t="shared" si="39"/>
        <v>1886.2823224528302</v>
      </c>
      <c r="AK125" s="111">
        <f t="shared" si="39"/>
        <v>1889.689582415094</v>
      </c>
      <c r="AL125" s="111">
        <f t="shared" ref="AL125:AU125" si="43">+AL$119*$H113</f>
        <v>1877.3791416226411</v>
      </c>
      <c r="AM125" s="111">
        <f t="shared" si="43"/>
        <v>1880.2906083396224</v>
      </c>
      <c r="AN125" s="111">
        <f t="shared" si="43"/>
        <v>1881.4720730943397</v>
      </c>
      <c r="AO125" s="111">
        <f t="shared" si="43"/>
        <v>1879.0880459999996</v>
      </c>
      <c r="AP125" s="111">
        <f t="shared" si="43"/>
        <v>1883.48689245283</v>
      </c>
      <c r="AQ125" s="111">
        <f t="shared" si="43"/>
        <v>1883.9299417358491</v>
      </c>
      <c r="AR125" s="111">
        <f t="shared" si="43"/>
        <v>1884.9215282264149</v>
      </c>
      <c r="AS125" s="111">
        <f t="shared" si="43"/>
        <v>1883.8033562264147</v>
      </c>
      <c r="AT125" s="111">
        <f t="shared" si="43"/>
        <v>1871.2713907924526</v>
      </c>
      <c r="AU125" s="111">
        <f t="shared" si="43"/>
        <v>1871.4612690566037</v>
      </c>
    </row>
    <row r="126" spans="2:47" s="115" customFormat="1" ht="11.1">
      <c r="B126" s="115" t="s">
        <v>717</v>
      </c>
      <c r="C126" s="111" t="s">
        <v>498</v>
      </c>
      <c r="D126" s="111">
        <f t="shared" si="41"/>
        <v>1226.0439516226413</v>
      </c>
      <c r="E126" s="111">
        <f t="shared" si="39"/>
        <v>1395.5261255660378</v>
      </c>
      <c r="F126" s="111">
        <f t="shared" si="39"/>
        <v>1369.7501512075471</v>
      </c>
      <c r="G126" s="111">
        <f t="shared" si="39"/>
        <v>1316.3231546320756</v>
      </c>
      <c r="H126" s="111">
        <f t="shared" si="39"/>
        <v>1294.5108890377358</v>
      </c>
      <c r="I126" s="111">
        <f t="shared" si="39"/>
        <v>1317.952943066038</v>
      </c>
      <c r="J126" s="111">
        <f t="shared" si="39"/>
        <v>1319.4086764245283</v>
      </c>
      <c r="K126" s="111">
        <f t="shared" si="39"/>
        <v>1329.3851968867923</v>
      </c>
      <c r="L126" s="111">
        <f t="shared" si="39"/>
        <v>1329.5671635566036</v>
      </c>
      <c r="M126" s="111">
        <f t="shared" si="39"/>
        <v>1337.0910897735848</v>
      </c>
      <c r="N126" s="111">
        <f t="shared" si="39"/>
        <v>1334.780904226415</v>
      </c>
      <c r="O126" s="111">
        <f t="shared" si="39"/>
        <v>1341.0706217264149</v>
      </c>
      <c r="P126" s="111">
        <f t="shared" si="39"/>
        <v>1337.9771883396224</v>
      </c>
      <c r="Q126" s="111">
        <f t="shared" si="39"/>
        <v>1339.7572970660376</v>
      </c>
      <c r="R126" s="111">
        <f t="shared" si="39"/>
        <v>1342.0041898584905</v>
      </c>
      <c r="S126" s="111">
        <f t="shared" si="39"/>
        <v>1351.3715175566037</v>
      </c>
      <c r="T126" s="111">
        <f t="shared" si="39"/>
        <v>1360.398646698113</v>
      </c>
      <c r="U126" s="111">
        <f t="shared" si="39"/>
        <v>1369.2912787358491</v>
      </c>
      <c r="V126" s="111">
        <f t="shared" si="39"/>
        <v>1369.4574222169811</v>
      </c>
      <c r="W126" s="111">
        <f t="shared" si="39"/>
        <v>1376.7835585754715</v>
      </c>
      <c r="X126" s="111">
        <f t="shared" si="39"/>
        <v>1384.0780485566036</v>
      </c>
      <c r="Y126" s="111">
        <f t="shared" si="39"/>
        <v>1392.7570675471698</v>
      </c>
      <c r="Z126" s="111">
        <f t="shared" si="39"/>
        <v>1401.9898981415095</v>
      </c>
      <c r="AA126" s="111">
        <f t="shared" si="39"/>
        <v>1396.9897705188678</v>
      </c>
      <c r="AB126" s="111">
        <f t="shared" si="39"/>
        <v>1399.3316024433962</v>
      </c>
      <c r="AC126" s="111">
        <f t="shared" si="39"/>
        <v>1405.1387126886791</v>
      </c>
      <c r="AD126" s="111">
        <f t="shared" si="39"/>
        <v>1410.9695577169812</v>
      </c>
      <c r="AE126" s="111">
        <f t="shared" si="39"/>
        <v>1404.3554648490565</v>
      </c>
      <c r="AF126" s="111">
        <f t="shared" si="39"/>
        <v>1410.5818895943394</v>
      </c>
      <c r="AG126" s="111">
        <f t="shared" si="39"/>
        <v>1405.4947344339621</v>
      </c>
      <c r="AH126" s="111">
        <f t="shared" si="39"/>
        <v>1407.9789750566038</v>
      </c>
      <c r="AI126" s="111">
        <f t="shared" si="39"/>
        <v>1413.5091794999998</v>
      </c>
      <c r="AJ126" s="111">
        <f t="shared" si="39"/>
        <v>1414.7117418396226</v>
      </c>
      <c r="AK126" s="111">
        <f t="shared" si="39"/>
        <v>1417.2671868113207</v>
      </c>
      <c r="AL126" s="111">
        <f t="shared" ref="AL126:AU126" si="44">+AL$119*$H114</f>
        <v>1408.0343562169808</v>
      </c>
      <c r="AM126" s="111">
        <f t="shared" si="44"/>
        <v>1410.2179562547169</v>
      </c>
      <c r="AN126" s="111">
        <f t="shared" si="44"/>
        <v>1411.1040548207548</v>
      </c>
      <c r="AO126" s="111">
        <f t="shared" si="44"/>
        <v>1409.3160344999997</v>
      </c>
      <c r="AP126" s="111">
        <f t="shared" si="44"/>
        <v>1412.6151693396225</v>
      </c>
      <c r="AQ126" s="111">
        <f t="shared" si="44"/>
        <v>1412.9474563018866</v>
      </c>
      <c r="AR126" s="111">
        <f t="shared" si="44"/>
        <v>1413.6911461698112</v>
      </c>
      <c r="AS126" s="111">
        <f t="shared" si="44"/>
        <v>1412.8525171698111</v>
      </c>
      <c r="AT126" s="111">
        <f t="shared" si="44"/>
        <v>1403.4535430943395</v>
      </c>
      <c r="AU126" s="111">
        <f t="shared" si="44"/>
        <v>1403.5959517924528</v>
      </c>
    </row>
    <row r="127" spans="2:47" s="115" customFormat="1" ht="11.1">
      <c r="B127" s="119"/>
      <c r="C127" s="117"/>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row>
    <row r="128" spans="2:47" s="115" customFormat="1" ht="11.1">
      <c r="B128" s="120" t="s">
        <v>721</v>
      </c>
    </row>
    <row r="129" spans="2:47" s="115" customFormat="1" ht="11.1">
      <c r="B129" s="121" t="s">
        <v>552</v>
      </c>
      <c r="C129" s="121" t="s">
        <v>422</v>
      </c>
      <c r="D129" s="121">
        <v>2017</v>
      </c>
      <c r="E129" s="121">
        <v>2018</v>
      </c>
      <c r="F129" s="121">
        <v>2019</v>
      </c>
      <c r="G129" s="121">
        <v>2020</v>
      </c>
      <c r="H129" s="121">
        <v>2021</v>
      </c>
      <c r="I129" s="121">
        <v>2022</v>
      </c>
      <c r="J129" s="121">
        <v>2023</v>
      </c>
      <c r="K129" s="121">
        <v>2024</v>
      </c>
      <c r="L129" s="121">
        <v>2025</v>
      </c>
      <c r="M129" s="121">
        <v>2026</v>
      </c>
      <c r="N129" s="121">
        <v>2027</v>
      </c>
      <c r="O129" s="121">
        <v>2028</v>
      </c>
      <c r="P129" s="121">
        <v>2029</v>
      </c>
      <c r="Q129" s="121">
        <v>2030</v>
      </c>
      <c r="R129" s="121">
        <v>2031</v>
      </c>
      <c r="S129" s="121">
        <v>2032</v>
      </c>
      <c r="T129" s="121">
        <v>2033</v>
      </c>
      <c r="U129" s="121">
        <v>2034</v>
      </c>
      <c r="V129" s="121">
        <v>2035</v>
      </c>
      <c r="W129" s="121">
        <v>2036</v>
      </c>
      <c r="X129" s="121">
        <v>2037</v>
      </c>
      <c r="Y129" s="121">
        <v>2038</v>
      </c>
      <c r="Z129" s="121">
        <v>2039</v>
      </c>
      <c r="AA129" s="121">
        <v>2040</v>
      </c>
      <c r="AB129" s="121">
        <v>2041</v>
      </c>
      <c r="AC129" s="121">
        <v>2042</v>
      </c>
      <c r="AD129" s="121">
        <v>2043</v>
      </c>
      <c r="AE129" s="121">
        <v>2044</v>
      </c>
      <c r="AF129" s="121">
        <v>2045</v>
      </c>
      <c r="AG129" s="121">
        <v>2046</v>
      </c>
      <c r="AH129" s="121">
        <v>2047</v>
      </c>
      <c r="AI129" s="121">
        <v>2048</v>
      </c>
      <c r="AJ129" s="121">
        <v>2049</v>
      </c>
      <c r="AK129" s="121">
        <v>2050</v>
      </c>
      <c r="AL129" s="121">
        <v>2051</v>
      </c>
      <c r="AM129" s="121">
        <v>2052</v>
      </c>
      <c r="AN129" s="121">
        <v>2053</v>
      </c>
      <c r="AO129" s="121">
        <v>2054</v>
      </c>
      <c r="AP129" s="121">
        <v>2055</v>
      </c>
      <c r="AQ129" s="121">
        <v>2056</v>
      </c>
      <c r="AR129" s="121">
        <v>2057</v>
      </c>
      <c r="AS129" s="121">
        <v>2058</v>
      </c>
      <c r="AT129" s="121">
        <v>2059</v>
      </c>
      <c r="AU129" s="121">
        <v>2060</v>
      </c>
    </row>
    <row r="130" spans="2:47" s="115" customFormat="1" ht="11.1">
      <c r="B130" s="116" t="s">
        <v>714</v>
      </c>
      <c r="C130" s="117" t="s">
        <v>495</v>
      </c>
      <c r="D130" s="111">
        <f>+D123*1000*1163/$I111</f>
        <v>1527183.5117676517</v>
      </c>
      <c r="E130" s="111">
        <f t="shared" ref="E130:AU133" si="45">+E123*1000*1163/$I111</f>
        <v>1738293.7099317028</v>
      </c>
      <c r="F130" s="111">
        <f t="shared" si="45"/>
        <v>1706186.6692436964</v>
      </c>
      <c r="G130" s="111">
        <f t="shared" si="45"/>
        <v>1639636.9928268427</v>
      </c>
      <c r="H130" s="111">
        <f t="shared" si="45"/>
        <v>1612467.2226682073</v>
      </c>
      <c r="I130" s="111">
        <f t="shared" si="45"/>
        <v>1641667.0880944086</v>
      </c>
      <c r="J130" s="111">
        <f t="shared" si="45"/>
        <v>1643480.3770712633</v>
      </c>
      <c r="K130" s="111">
        <f t="shared" si="45"/>
        <v>1655907.3194615569</v>
      </c>
      <c r="L130" s="111">
        <f t="shared" si="45"/>
        <v>1656133.9805836636</v>
      </c>
      <c r="M130" s="111">
        <f t="shared" si="45"/>
        <v>1665505.9252412126</v>
      </c>
      <c r="N130" s="111">
        <f t="shared" si="45"/>
        <v>1662628.3144735952</v>
      </c>
      <c r="O130" s="111">
        <f t="shared" si="45"/>
        <v>1670462.9054333756</v>
      </c>
      <c r="P130" s="111">
        <f t="shared" si="45"/>
        <v>1666609.6663575589</v>
      </c>
      <c r="Q130" s="111">
        <f t="shared" si="45"/>
        <v>1668827.0034216477</v>
      </c>
      <c r="R130" s="111">
        <f t="shared" si="45"/>
        <v>1671625.7755380978</v>
      </c>
      <c r="S130" s="111">
        <f t="shared" si="45"/>
        <v>1683293.8959109031</v>
      </c>
      <c r="T130" s="111">
        <f t="shared" si="45"/>
        <v>1694538.2585336827</v>
      </c>
      <c r="U130" s="111">
        <f t="shared" si="45"/>
        <v>1705615.0890227309</v>
      </c>
      <c r="V130" s="111">
        <f t="shared" si="45"/>
        <v>1705822.0404820461</v>
      </c>
      <c r="W130" s="111">
        <f t="shared" si="45"/>
        <v>1714947.6143546959</v>
      </c>
      <c r="X130" s="111">
        <f t="shared" si="45"/>
        <v>1724033.7689017621</v>
      </c>
      <c r="Y130" s="111">
        <f t="shared" si="45"/>
        <v>1734844.5189431203</v>
      </c>
      <c r="Z130" s="111">
        <f t="shared" si="45"/>
        <v>1746345.1071821945</v>
      </c>
      <c r="AA130" s="111">
        <f t="shared" si="45"/>
        <v>1740116.8537399531</v>
      </c>
      <c r="AB130" s="111">
        <f t="shared" si="45"/>
        <v>1743033.8838331546</v>
      </c>
      <c r="AC130" s="111">
        <f t="shared" si="45"/>
        <v>1750267.3300777823</v>
      </c>
      <c r="AD130" s="111">
        <f t="shared" si="45"/>
        <v>1757530.3408165979</v>
      </c>
      <c r="AE130" s="111">
        <f t="shared" si="45"/>
        <v>1749291.7017695836</v>
      </c>
      <c r="AF130" s="111">
        <f t="shared" si="45"/>
        <v>1757047.4540781965</v>
      </c>
      <c r="AG130" s="111">
        <f t="shared" si="45"/>
        <v>1750710.7974906003</v>
      </c>
      <c r="AH130" s="111">
        <f t="shared" si="45"/>
        <v>1753805.2145489291</v>
      </c>
      <c r="AI130" s="111">
        <f t="shared" si="45"/>
        <v>1760693.7416946981</v>
      </c>
      <c r="AJ130" s="111">
        <f t="shared" si="45"/>
        <v>1762191.6760668824</v>
      </c>
      <c r="AK130" s="111">
        <f t="shared" si="45"/>
        <v>1765374.7866077744</v>
      </c>
      <c r="AL130" s="111">
        <f t="shared" si="45"/>
        <v>1753874.1983687002</v>
      </c>
      <c r="AM130" s="111">
        <f t="shared" si="45"/>
        <v>1756594.1318339827</v>
      </c>
      <c r="AN130" s="111">
        <f t="shared" si="45"/>
        <v>1757697.8729503297</v>
      </c>
      <c r="AO130" s="111">
        <f t="shared" si="45"/>
        <v>1755470.6810548443</v>
      </c>
      <c r="AP130" s="111">
        <f t="shared" si="45"/>
        <v>1759580.1457469554</v>
      </c>
      <c r="AQ130" s="111">
        <f t="shared" si="45"/>
        <v>1759994.0486655855</v>
      </c>
      <c r="AR130" s="111">
        <f t="shared" si="45"/>
        <v>1760920.4028168051</v>
      </c>
      <c r="AS130" s="111">
        <f t="shared" si="45"/>
        <v>1759875.7906888342</v>
      </c>
      <c r="AT130" s="111">
        <f t="shared" si="45"/>
        <v>1748168.2509904453</v>
      </c>
      <c r="AU130" s="111">
        <f t="shared" si="45"/>
        <v>1748345.6379555722</v>
      </c>
    </row>
    <row r="131" spans="2:47" s="115" customFormat="1" ht="11.1">
      <c r="B131" s="115" t="s">
        <v>715</v>
      </c>
      <c r="C131" s="117" t="s">
        <v>495</v>
      </c>
      <c r="D131" s="111">
        <f t="shared" ref="D131:S133" si="46">+D124*1000*1163/$I112</f>
        <v>671427.9308132783</v>
      </c>
      <c r="E131" s="111">
        <f t="shared" si="46"/>
        <v>764242.76441687415</v>
      </c>
      <c r="F131" s="111">
        <f t="shared" si="46"/>
        <v>750126.86824095622</v>
      </c>
      <c r="G131" s="111">
        <f t="shared" si="46"/>
        <v>720868.22892973037</v>
      </c>
      <c r="H131" s="111">
        <f t="shared" si="46"/>
        <v>708923.00923758594</v>
      </c>
      <c r="I131" s="111">
        <f t="shared" si="46"/>
        <v>721760.76257375709</v>
      </c>
      <c r="J131" s="111">
        <f t="shared" si="46"/>
        <v>722557.97709075175</v>
      </c>
      <c r="K131" s="111">
        <f t="shared" si="46"/>
        <v>728021.49614472117</v>
      </c>
      <c r="L131" s="111">
        <f t="shared" si="46"/>
        <v>728121.1479593456</v>
      </c>
      <c r="M131" s="111">
        <f t="shared" si="46"/>
        <v>732241.5338596825</v>
      </c>
      <c r="N131" s="111">
        <f t="shared" si="46"/>
        <v>730976.3890827127</v>
      </c>
      <c r="O131" s="111">
        <f t="shared" si="46"/>
        <v>734420.87571864109</v>
      </c>
      <c r="P131" s="111">
        <f t="shared" si="46"/>
        <v>732726.79487002722</v>
      </c>
      <c r="Q131" s="111">
        <f t="shared" si="46"/>
        <v>733701.64957830869</v>
      </c>
      <c r="R131" s="111">
        <f t="shared" si="46"/>
        <v>734932.1328545399</v>
      </c>
      <c r="S131" s="111">
        <f t="shared" si="46"/>
        <v>740062.03496389743</v>
      </c>
      <c r="T131" s="111">
        <f t="shared" si="45"/>
        <v>745005.63150678331</v>
      </c>
      <c r="U131" s="111">
        <f t="shared" si="45"/>
        <v>749875.57236059918</v>
      </c>
      <c r="V131" s="111">
        <f t="shared" si="45"/>
        <v>749966.55880003888</v>
      </c>
      <c r="W131" s="111">
        <f t="shared" si="45"/>
        <v>753978.62751056673</v>
      </c>
      <c r="X131" s="111">
        <f t="shared" si="45"/>
        <v>757973.36547072534</v>
      </c>
      <c r="Y131" s="111">
        <f t="shared" si="45"/>
        <v>762726.3237595472</v>
      </c>
      <c r="Z131" s="111">
        <f t="shared" si="45"/>
        <v>767782.57017983461</v>
      </c>
      <c r="AA131" s="111">
        <f t="shared" si="45"/>
        <v>765044.31162146153</v>
      </c>
      <c r="AB131" s="111">
        <f t="shared" si="45"/>
        <v>766326.78714880068</v>
      </c>
      <c r="AC131" s="111">
        <f t="shared" si="45"/>
        <v>769506.97984159505</v>
      </c>
      <c r="AD131" s="111">
        <f t="shared" si="45"/>
        <v>772700.17059716664</v>
      </c>
      <c r="AE131" s="111">
        <f t="shared" si="45"/>
        <v>769078.04376995109</v>
      </c>
      <c r="AF131" s="111">
        <f t="shared" si="45"/>
        <v>772487.86890514067</v>
      </c>
      <c r="AG131" s="111">
        <f t="shared" si="45"/>
        <v>769701.95078325144</v>
      </c>
      <c r="AH131" s="111">
        <f t="shared" si="45"/>
        <v>771062.41468725342</v>
      </c>
      <c r="AI131" s="111">
        <f t="shared" si="45"/>
        <v>774090.96331431472</v>
      </c>
      <c r="AJ131" s="111">
        <f t="shared" si="45"/>
        <v>774749.53182835411</v>
      </c>
      <c r="AK131" s="111">
        <f t="shared" si="45"/>
        <v>776148.98992068728</v>
      </c>
      <c r="AL131" s="111">
        <f t="shared" si="45"/>
        <v>771092.74350039987</v>
      </c>
      <c r="AM131" s="111">
        <f t="shared" si="45"/>
        <v>772288.56527589203</v>
      </c>
      <c r="AN131" s="111">
        <f t="shared" si="45"/>
        <v>772773.82628623687</v>
      </c>
      <c r="AO131" s="111">
        <f t="shared" si="45"/>
        <v>771794.63889036269</v>
      </c>
      <c r="AP131" s="111">
        <f t="shared" si="45"/>
        <v>773601.36961637798</v>
      </c>
      <c r="AQ131" s="111">
        <f t="shared" si="45"/>
        <v>773783.34249525715</v>
      </c>
      <c r="AR131" s="111">
        <f t="shared" si="45"/>
        <v>774190.61512893916</v>
      </c>
      <c r="AS131" s="111">
        <f t="shared" si="45"/>
        <v>773731.35024414875</v>
      </c>
      <c r="AT131" s="111">
        <f t="shared" si="45"/>
        <v>768584.11738442187</v>
      </c>
      <c r="AU131" s="111">
        <f t="shared" si="45"/>
        <v>768662.10576108424</v>
      </c>
    </row>
    <row r="132" spans="2:47" s="115" customFormat="1" ht="11.1">
      <c r="B132" s="115" t="s">
        <v>716</v>
      </c>
      <c r="C132" s="117" t="s">
        <v>495</v>
      </c>
      <c r="D132" s="111">
        <f t="shared" si="46"/>
        <v>299069.60636298708</v>
      </c>
      <c r="E132" s="111">
        <f t="shared" si="45"/>
        <v>340411.49054235272</v>
      </c>
      <c r="F132" s="111">
        <f t="shared" si="45"/>
        <v>334123.94229025795</v>
      </c>
      <c r="G132" s="111">
        <f t="shared" si="45"/>
        <v>321091.46428338392</v>
      </c>
      <c r="H132" s="111">
        <f t="shared" si="45"/>
        <v>315770.78579012887</v>
      </c>
      <c r="I132" s="111">
        <f t="shared" si="45"/>
        <v>321489.01951356552</v>
      </c>
      <c r="J132" s="111">
        <f t="shared" si="45"/>
        <v>321844.11738906748</v>
      </c>
      <c r="K132" s="111">
        <f t="shared" si="45"/>
        <v>324277.69576411083</v>
      </c>
      <c r="L132" s="111">
        <f t="shared" si="45"/>
        <v>324322.08299854858</v>
      </c>
      <c r="M132" s="111">
        <f t="shared" si="45"/>
        <v>326157.3986485615</v>
      </c>
      <c r="N132" s="111">
        <f t="shared" si="45"/>
        <v>325593.87375917798</v>
      </c>
      <c r="O132" s="111">
        <f t="shared" si="45"/>
        <v>327128.12816691742</v>
      </c>
      <c r="P132" s="111">
        <f t="shared" si="45"/>
        <v>326373.5451814757</v>
      </c>
      <c r="Q132" s="111">
        <f t="shared" si="45"/>
        <v>326807.76812706236</v>
      </c>
      <c r="R132" s="111">
        <f t="shared" si="45"/>
        <v>327355.85397838068</v>
      </c>
      <c r="S132" s="111">
        <f t="shared" si="45"/>
        <v>329640.83161204553</v>
      </c>
      <c r="T132" s="111">
        <f t="shared" si="45"/>
        <v>331842.82441610936</v>
      </c>
      <c r="U132" s="111">
        <f t="shared" si="45"/>
        <v>334012.00926428445</v>
      </c>
      <c r="V132" s="111">
        <f t="shared" si="45"/>
        <v>334052.53673920588</v>
      </c>
      <c r="W132" s="111">
        <f t="shared" si="45"/>
        <v>335839.60539526475</v>
      </c>
      <c r="X132" s="111">
        <f t="shared" si="45"/>
        <v>337618.95453229087</v>
      </c>
      <c r="Y132" s="111">
        <f t="shared" si="45"/>
        <v>339736.03262699558</v>
      </c>
      <c r="Z132" s="111">
        <f t="shared" si="45"/>
        <v>341988.20230477169</v>
      </c>
      <c r="AA132" s="111">
        <f t="shared" si="45"/>
        <v>340768.51829761273</v>
      </c>
      <c r="AB132" s="111">
        <f t="shared" si="45"/>
        <v>341339.762706029</v>
      </c>
      <c r="AC132" s="111">
        <f t="shared" si="45"/>
        <v>342756.29444852052</v>
      </c>
      <c r="AD132" s="111">
        <f t="shared" si="45"/>
        <v>344178.61583028658</v>
      </c>
      <c r="AE132" s="111">
        <f t="shared" si="45"/>
        <v>342565.23635246238</v>
      </c>
      <c r="AF132" s="111">
        <f t="shared" si="45"/>
        <v>344084.05172213668</v>
      </c>
      <c r="AG132" s="111">
        <f t="shared" si="45"/>
        <v>342843.13903763791</v>
      </c>
      <c r="AH132" s="111">
        <f t="shared" si="45"/>
        <v>343449.12128170102</v>
      </c>
      <c r="AI132" s="111">
        <f t="shared" si="45"/>
        <v>344798.10723265685</v>
      </c>
      <c r="AJ132" s="111">
        <f t="shared" si="45"/>
        <v>345091.44895589765</v>
      </c>
      <c r="AK132" s="111">
        <f t="shared" si="45"/>
        <v>345714.80011778424</v>
      </c>
      <c r="AL132" s="111">
        <f t="shared" si="45"/>
        <v>343462.63044000819</v>
      </c>
      <c r="AM132" s="111">
        <f t="shared" si="45"/>
        <v>343995.27725326113</v>
      </c>
      <c r="AN132" s="111">
        <f t="shared" si="45"/>
        <v>344211.42378617538</v>
      </c>
      <c r="AO132" s="111">
        <f t="shared" si="45"/>
        <v>343775.2709608305</v>
      </c>
      <c r="AP132" s="111">
        <f t="shared" si="45"/>
        <v>344580.03081998444</v>
      </c>
      <c r="AQ132" s="111">
        <f t="shared" si="45"/>
        <v>344661.08576982736</v>
      </c>
      <c r="AR132" s="111">
        <f t="shared" si="45"/>
        <v>344842.49446709466</v>
      </c>
      <c r="AS132" s="111">
        <f t="shared" si="45"/>
        <v>344637.92721272935</v>
      </c>
      <c r="AT132" s="111">
        <f t="shared" si="45"/>
        <v>342345.23006003187</v>
      </c>
      <c r="AU132" s="111">
        <f t="shared" si="45"/>
        <v>342379.96789567883</v>
      </c>
    </row>
    <row r="133" spans="2:47" s="115" customFormat="1" ht="11.1">
      <c r="B133" s="115" t="s">
        <v>717</v>
      </c>
      <c r="C133" s="117" t="s">
        <v>495</v>
      </c>
      <c r="D133" s="111">
        <f t="shared" si="46"/>
        <v>222725.57259249172</v>
      </c>
      <c r="E133" s="111">
        <f t="shared" si="45"/>
        <v>253514.03999270572</v>
      </c>
      <c r="F133" s="111">
        <f t="shared" si="45"/>
        <v>248831.52543804707</v>
      </c>
      <c r="G133" s="111">
        <f t="shared" si="45"/>
        <v>239125.87142097842</v>
      </c>
      <c r="H133" s="111">
        <f t="shared" si="45"/>
        <v>235163.41205106009</v>
      </c>
      <c r="I133" s="111">
        <f t="shared" si="45"/>
        <v>239421.94201590162</v>
      </c>
      <c r="J133" s="111">
        <f t="shared" si="45"/>
        <v>239686.39342107569</v>
      </c>
      <c r="K133" s="111">
        <f t="shared" si="45"/>
        <v>241498.74788805677</v>
      </c>
      <c r="L133" s="111">
        <f t="shared" si="45"/>
        <v>241531.80431370353</v>
      </c>
      <c r="M133" s="111">
        <f t="shared" si="45"/>
        <v>242898.61565240225</v>
      </c>
      <c r="N133" s="111">
        <f t="shared" si="45"/>
        <v>242478.94277027814</v>
      </c>
      <c r="O133" s="111">
        <f t="shared" si="45"/>
        <v>243621.54530893793</v>
      </c>
      <c r="P133" s="111">
        <f t="shared" si="45"/>
        <v>243059.58607294297</v>
      </c>
      <c r="Q133" s="111">
        <f t="shared" si="45"/>
        <v>243382.96414992213</v>
      </c>
      <c r="R133" s="111">
        <f t="shared" si="45"/>
        <v>243791.13914486478</v>
      </c>
      <c r="S133" s="111">
        <f t="shared" si="45"/>
        <v>245492.82644772419</v>
      </c>
      <c r="T133" s="111">
        <f t="shared" si="45"/>
        <v>247132.71260698306</v>
      </c>
      <c r="U133" s="111">
        <f t="shared" si="45"/>
        <v>248748.16575598132</v>
      </c>
      <c r="V133" s="111">
        <f t="shared" si="45"/>
        <v>248778.34770983268</v>
      </c>
      <c r="W133" s="111">
        <f t="shared" si="45"/>
        <v>250109.22815108922</v>
      </c>
      <c r="X133" s="111">
        <f t="shared" si="45"/>
        <v>251434.35964875505</v>
      </c>
      <c r="Y133" s="111">
        <f t="shared" si="45"/>
        <v>253011.00742851585</v>
      </c>
      <c r="Z133" s="111">
        <f t="shared" si="45"/>
        <v>254688.26172111457</v>
      </c>
      <c r="AA133" s="111">
        <f t="shared" si="45"/>
        <v>253779.92863377742</v>
      </c>
      <c r="AB133" s="111">
        <f t="shared" si="45"/>
        <v>254205.3504594923</v>
      </c>
      <c r="AC133" s="111">
        <f t="shared" si="45"/>
        <v>255260.2816083933</v>
      </c>
      <c r="AD133" s="111">
        <f t="shared" si="45"/>
        <v>256319.52446498739</v>
      </c>
      <c r="AE133" s="111">
        <f t="shared" si="45"/>
        <v>255117.99525452245</v>
      </c>
      <c r="AF133" s="111">
        <f t="shared" si="45"/>
        <v>256249.09990600072</v>
      </c>
      <c r="AG133" s="111">
        <f t="shared" si="45"/>
        <v>255324.9572237891</v>
      </c>
      <c r="AH133" s="111">
        <f t="shared" si="45"/>
        <v>255776.24929566233</v>
      </c>
      <c r="AI133" s="111">
        <f t="shared" si="45"/>
        <v>256780.87718814431</v>
      </c>
      <c r="AJ133" s="111">
        <f t="shared" si="45"/>
        <v>256999.33704459251</v>
      </c>
      <c r="AK133" s="111">
        <f t="shared" si="45"/>
        <v>257463.56423954482</v>
      </c>
      <c r="AL133" s="111">
        <f t="shared" si="45"/>
        <v>255786.30994694607</v>
      </c>
      <c r="AM133" s="111">
        <f t="shared" si="45"/>
        <v>256182.98705470725</v>
      </c>
      <c r="AN133" s="111">
        <f t="shared" si="45"/>
        <v>256343.95747524803</v>
      </c>
      <c r="AO133" s="111">
        <f t="shared" si="45"/>
        <v>256019.14216237108</v>
      </c>
      <c r="AP133" s="111">
        <f t="shared" si="45"/>
        <v>256618.46953170589</v>
      </c>
      <c r="AQ133" s="111">
        <f t="shared" si="45"/>
        <v>256678.83343940863</v>
      </c>
      <c r="AR133" s="111">
        <f t="shared" si="45"/>
        <v>256813.9336137911</v>
      </c>
      <c r="AS133" s="111">
        <f t="shared" si="45"/>
        <v>256661.58660863643</v>
      </c>
      <c r="AT133" s="111">
        <f t="shared" si="45"/>
        <v>254954.15036218634</v>
      </c>
      <c r="AU133" s="111">
        <f t="shared" si="45"/>
        <v>254980.02060834467</v>
      </c>
    </row>
    <row r="134" spans="2:47" s="115" customFormat="1" ht="11.1"/>
    <row r="135" spans="2:47" s="115" customFormat="1" ht="11.1">
      <c r="B135" s="120" t="s">
        <v>722</v>
      </c>
    </row>
    <row r="136" spans="2:47" s="115" customFormat="1" ht="11.1">
      <c r="B136" s="121" t="s">
        <v>552</v>
      </c>
      <c r="C136" s="121" t="s">
        <v>422</v>
      </c>
      <c r="D136" s="121">
        <v>2017</v>
      </c>
      <c r="E136" s="121">
        <v>2018</v>
      </c>
      <c r="F136" s="121">
        <v>2019</v>
      </c>
      <c r="G136" s="121">
        <v>2020</v>
      </c>
      <c r="H136" s="121">
        <v>2021</v>
      </c>
      <c r="I136" s="121">
        <v>2022</v>
      </c>
      <c r="J136" s="121">
        <v>2023</v>
      </c>
      <c r="K136" s="121">
        <v>2024</v>
      </c>
      <c r="L136" s="121">
        <v>2025</v>
      </c>
      <c r="M136" s="121">
        <v>2026</v>
      </c>
      <c r="N136" s="121">
        <v>2027</v>
      </c>
      <c r="O136" s="121">
        <v>2028</v>
      </c>
      <c r="P136" s="121">
        <v>2029</v>
      </c>
      <c r="Q136" s="121">
        <v>2030</v>
      </c>
      <c r="R136" s="121">
        <v>2031</v>
      </c>
      <c r="S136" s="121">
        <v>2032</v>
      </c>
      <c r="T136" s="121">
        <v>2033</v>
      </c>
      <c r="U136" s="121">
        <v>2034</v>
      </c>
      <c r="V136" s="121">
        <v>2035</v>
      </c>
      <c r="W136" s="121">
        <v>2036</v>
      </c>
      <c r="X136" s="121">
        <v>2037</v>
      </c>
      <c r="Y136" s="121">
        <v>2038</v>
      </c>
      <c r="Z136" s="121">
        <v>2039</v>
      </c>
      <c r="AA136" s="121">
        <v>2040</v>
      </c>
      <c r="AB136" s="121">
        <v>2041</v>
      </c>
      <c r="AC136" s="121">
        <v>2042</v>
      </c>
      <c r="AD136" s="121">
        <v>2043</v>
      </c>
      <c r="AE136" s="121">
        <v>2044</v>
      </c>
      <c r="AF136" s="121">
        <v>2045</v>
      </c>
      <c r="AG136" s="121">
        <v>2046</v>
      </c>
      <c r="AH136" s="121">
        <v>2047</v>
      </c>
      <c r="AI136" s="121">
        <v>2048</v>
      </c>
      <c r="AJ136" s="121">
        <v>2049</v>
      </c>
      <c r="AK136" s="121">
        <v>2050</v>
      </c>
      <c r="AL136" s="121">
        <v>2051</v>
      </c>
      <c r="AM136" s="121">
        <v>2052</v>
      </c>
      <c r="AN136" s="121">
        <v>2053</v>
      </c>
      <c r="AO136" s="121">
        <v>2054</v>
      </c>
      <c r="AP136" s="121">
        <v>2055</v>
      </c>
      <c r="AQ136" s="121">
        <v>2056</v>
      </c>
      <c r="AR136" s="121">
        <v>2057</v>
      </c>
      <c r="AS136" s="121">
        <v>2058</v>
      </c>
      <c r="AT136" s="121">
        <v>2059</v>
      </c>
      <c r="AU136" s="121">
        <v>2060</v>
      </c>
    </row>
    <row r="137" spans="2:47" s="115" customFormat="1" ht="11.1">
      <c r="B137" s="116" t="s">
        <v>714</v>
      </c>
      <c r="C137" s="117" t="s">
        <v>422</v>
      </c>
      <c r="D137" s="111">
        <f>+D130/$G111</f>
        <v>371464.52095291007</v>
      </c>
      <c r="E137" s="111">
        <f t="shared" ref="E137:AU140" si="47">+E130/$G111</f>
        <v>422813.91545921622</v>
      </c>
      <c r="F137" s="111">
        <f t="shared" si="47"/>
        <v>415004.35858770361</v>
      </c>
      <c r="G137" s="111">
        <f t="shared" si="47"/>
        <v>398817.14632455888</v>
      </c>
      <c r="H137" s="111">
        <f t="shared" si="47"/>
        <v>392208.50657785521</v>
      </c>
      <c r="I137" s="111">
        <f t="shared" si="47"/>
        <v>399310.93659943051</v>
      </c>
      <c r="J137" s="111">
        <f t="shared" si="47"/>
        <v>399751.99199057784</v>
      </c>
      <c r="K137" s="111">
        <f t="shared" si="47"/>
        <v>402774.65964403935</v>
      </c>
      <c r="L137" s="111">
        <f>+L130/$G111</f>
        <v>402829.79156793276</v>
      </c>
      <c r="M137" s="111">
        <f t="shared" si="47"/>
        <v>405109.3767689176</v>
      </c>
      <c r="N137" s="111">
        <f t="shared" si="47"/>
        <v>404409.44103948807</v>
      </c>
      <c r="O137" s="111">
        <f t="shared" si="47"/>
        <v>406315.08797406522</v>
      </c>
      <c r="P137" s="111">
        <f t="shared" si="47"/>
        <v>405377.84526787692</v>
      </c>
      <c r="Q137" s="111">
        <f t="shared" si="47"/>
        <v>405917.17930596479</v>
      </c>
      <c r="R137" s="111">
        <f t="shared" si="47"/>
        <v>406597.93871404021</v>
      </c>
      <c r="S137" s="111">
        <f t="shared" si="47"/>
        <v>409436.03427446715</v>
      </c>
      <c r="T137" s="111">
        <f t="shared" si="47"/>
        <v>412171.05710761511</v>
      </c>
      <c r="U137" s="111">
        <f t="shared" si="47"/>
        <v>414865.33025788527</v>
      </c>
      <c r="V137" s="111">
        <f t="shared" si="47"/>
        <v>414915.66810144018</v>
      </c>
      <c r="W137" s="111">
        <f t="shared" si="47"/>
        <v>417135.32729819295</v>
      </c>
      <c r="X137" s="111">
        <f t="shared" si="47"/>
        <v>419345.39833426866</v>
      </c>
      <c r="Y137" s="111">
        <f t="shared" si="47"/>
        <v>421974.95139996841</v>
      </c>
      <c r="Z137" s="111">
        <f t="shared" si="47"/>
        <v>424772.29727751767</v>
      </c>
      <c r="AA137" s="111">
        <f t="shared" si="47"/>
        <v>423257.36789053283</v>
      </c>
      <c r="AB137" s="111">
        <f t="shared" si="47"/>
        <v>423966.89178063959</v>
      </c>
      <c r="AC137" s="111">
        <f t="shared" si="47"/>
        <v>425726.3192648908</v>
      </c>
      <c r="AD137" s="111">
        <f t="shared" si="47"/>
        <v>427492.93786964985</v>
      </c>
      <c r="AE137" s="111">
        <f t="shared" si="47"/>
        <v>425489.01228813222</v>
      </c>
      <c r="AF137" s="111">
        <f t="shared" si="47"/>
        <v>427375.48290135519</v>
      </c>
      <c r="AG137" s="111">
        <f t="shared" si="47"/>
        <v>425834.1860725084</v>
      </c>
      <c r="AH137" s="111">
        <f t="shared" si="47"/>
        <v>426586.85668566229</v>
      </c>
      <c r="AI137" s="111">
        <f t="shared" si="47"/>
        <v>428262.38776398858</v>
      </c>
      <c r="AJ137" s="111">
        <f t="shared" si="47"/>
        <v>428626.73786971904</v>
      </c>
      <c r="AK137" s="111">
        <f t="shared" si="47"/>
        <v>429400.98184439633</v>
      </c>
      <c r="AL137" s="111">
        <f t="shared" si="47"/>
        <v>426603.63596684713</v>
      </c>
      <c r="AM137" s="111">
        <f t="shared" si="47"/>
        <v>427265.21905356826</v>
      </c>
      <c r="AN137" s="111">
        <f t="shared" si="47"/>
        <v>427533.68755252776</v>
      </c>
      <c r="AO137" s="111">
        <f t="shared" si="47"/>
        <v>426991.95647427044</v>
      </c>
      <c r="AP137" s="111">
        <f t="shared" si="47"/>
        <v>427991.52222485992</v>
      </c>
      <c r="AQ137" s="111">
        <f t="shared" si="47"/>
        <v>428092.19791196968</v>
      </c>
      <c r="AR137" s="111">
        <f t="shared" si="47"/>
        <v>428317.51968788204</v>
      </c>
      <c r="AS137" s="111">
        <f t="shared" si="47"/>
        <v>428063.43342993839</v>
      </c>
      <c r="AT137" s="111">
        <f t="shared" si="47"/>
        <v>425215.74970883434</v>
      </c>
      <c r="AU137" s="111">
        <f t="shared" si="47"/>
        <v>425258.89643188135</v>
      </c>
    </row>
    <row r="138" spans="2:47" s="115" customFormat="1" ht="11.1">
      <c r="B138" s="115" t="s">
        <v>715</v>
      </c>
      <c r="C138" s="117" t="s">
        <v>422</v>
      </c>
      <c r="D138" s="111">
        <f t="shared" ref="D138:S140" si="48">+D131/$G112</f>
        <v>29941.044852320101</v>
      </c>
      <c r="E138" s="111">
        <f t="shared" si="48"/>
        <v>34079.94490153285</v>
      </c>
      <c r="F138" s="111">
        <f t="shared" si="48"/>
        <v>33450.473500154119</v>
      </c>
      <c r="G138" s="111">
        <f t="shared" si="48"/>
        <v>32145.740420500795</v>
      </c>
      <c r="H138" s="111">
        <f t="shared" si="48"/>
        <v>31613.066186737389</v>
      </c>
      <c r="I138" s="111">
        <f t="shared" si="48"/>
        <v>32185.54125189552</v>
      </c>
      <c r="J138" s="111">
        <f t="shared" si="48"/>
        <v>32221.091509063623</v>
      </c>
      <c r="K138" s="111">
        <f t="shared" si="48"/>
        <v>32464.726695416772</v>
      </c>
      <c r="L138" s="111">
        <f t="shared" si="48"/>
        <v>32469.170477562791</v>
      </c>
      <c r="M138" s="111">
        <f t="shared" si="48"/>
        <v>32652.911208904457</v>
      </c>
      <c r="N138" s="111">
        <f t="shared" si="48"/>
        <v>32596.494496442036</v>
      </c>
      <c r="O138" s="111">
        <f t="shared" si="48"/>
        <v>32750.094792358577</v>
      </c>
      <c r="P138" s="111">
        <f t="shared" si="48"/>
        <v>32674.550495876352</v>
      </c>
      <c r="Q138" s="111">
        <f t="shared" si="48"/>
        <v>32718.022277739517</v>
      </c>
      <c r="R138" s="111">
        <f t="shared" si="48"/>
        <v>32772.893326846817</v>
      </c>
      <c r="S138" s="111">
        <f t="shared" si="48"/>
        <v>33001.6515034068</v>
      </c>
      <c r="T138" s="111">
        <f t="shared" si="47"/>
        <v>33222.101739432925</v>
      </c>
      <c r="U138" s="111">
        <f t="shared" si="47"/>
        <v>33439.267440829397</v>
      </c>
      <c r="V138" s="111">
        <f t="shared" si="47"/>
        <v>33443.324807136625</v>
      </c>
      <c r="W138" s="111">
        <f t="shared" si="47"/>
        <v>33622.235340493498</v>
      </c>
      <c r="X138" s="111">
        <f t="shared" si="47"/>
        <v>33800.373042172811</v>
      </c>
      <c r="Y138" s="111">
        <f t="shared" si="47"/>
        <v>34012.322129745691</v>
      </c>
      <c r="Z138" s="111">
        <f t="shared" si="47"/>
        <v>34237.795771676014</v>
      </c>
      <c r="AA138" s="111">
        <f t="shared" si="47"/>
        <v>34115.688366620358</v>
      </c>
      <c r="AB138" s="111">
        <f t="shared" si="47"/>
        <v>34172.87791076034</v>
      </c>
      <c r="AC138" s="111">
        <f t="shared" si="47"/>
        <v>34314.692523593978</v>
      </c>
      <c r="AD138" s="111">
        <f t="shared" si="47"/>
        <v>34457.086760185804</v>
      </c>
      <c r="AE138" s="111">
        <f t="shared" si="47"/>
        <v>34295.564939574186</v>
      </c>
      <c r="AF138" s="111">
        <f t="shared" si="47"/>
        <v>34447.619572135591</v>
      </c>
      <c r="AG138" s="111">
        <f t="shared" si="47"/>
        <v>34323.386879966616</v>
      </c>
      <c r="AH138" s="111">
        <f t="shared" si="47"/>
        <v>34384.054166655667</v>
      </c>
      <c r="AI138" s="111">
        <f t="shared" si="47"/>
        <v>34519.106502310577</v>
      </c>
      <c r="AJ138" s="111">
        <f t="shared" si="47"/>
        <v>34548.474106058151</v>
      </c>
      <c r="AK138" s="111">
        <f t="shared" si="47"/>
        <v>34610.880264021725</v>
      </c>
      <c r="AL138" s="111">
        <f t="shared" si="47"/>
        <v>34385.40662209141</v>
      </c>
      <c r="AM138" s="111">
        <f t="shared" si="47"/>
        <v>34438.732007843566</v>
      </c>
      <c r="AN138" s="111">
        <f t="shared" si="47"/>
        <v>34460.371294815464</v>
      </c>
      <c r="AO138" s="111">
        <f t="shared" si="47"/>
        <v>34416.706305032894</v>
      </c>
      <c r="AP138" s="111">
        <f t="shared" si="47"/>
        <v>34497.274007419306</v>
      </c>
      <c r="AQ138" s="111">
        <f t="shared" si="47"/>
        <v>34505.388740033763</v>
      </c>
      <c r="AR138" s="111">
        <f t="shared" si="47"/>
        <v>34523.550284456593</v>
      </c>
      <c r="AS138" s="111">
        <f t="shared" si="47"/>
        <v>34503.070245001058</v>
      </c>
      <c r="AT138" s="111">
        <f t="shared" si="47"/>
        <v>34273.539236763514</v>
      </c>
      <c r="AU138" s="111">
        <f t="shared" si="47"/>
        <v>34277.016979312561</v>
      </c>
    </row>
    <row r="139" spans="2:47" s="115" customFormat="1" ht="11.1">
      <c r="B139" s="115" t="s">
        <v>716</v>
      </c>
      <c r="C139" s="117" t="s">
        <v>422</v>
      </c>
      <c r="D139" s="111">
        <f t="shared" si="48"/>
        <v>5334.5749184033366</v>
      </c>
      <c r="E139" s="111">
        <f t="shared" si="47"/>
        <v>6071.9998313017204</v>
      </c>
      <c r="F139" s="111">
        <f t="shared" si="47"/>
        <v>5959.847354118313</v>
      </c>
      <c r="G139" s="111">
        <f t="shared" si="47"/>
        <v>5727.3839782989317</v>
      </c>
      <c r="H139" s="111">
        <f t="shared" si="47"/>
        <v>5632.4777844393102</v>
      </c>
      <c r="I139" s="111">
        <f t="shared" si="47"/>
        <v>5734.4752644560176</v>
      </c>
      <c r="J139" s="111">
        <f t="shared" si="47"/>
        <v>5740.809228790501</v>
      </c>
      <c r="K139" s="111">
        <f t="shared" si="47"/>
        <v>5784.2175387132356</v>
      </c>
      <c r="L139" s="111">
        <f t="shared" si="47"/>
        <v>5785.0092842550466</v>
      </c>
      <c r="M139" s="111">
        <f t="shared" si="47"/>
        <v>5817.746241222947</v>
      </c>
      <c r="N139" s="111">
        <f t="shared" si="47"/>
        <v>5807.694515213876</v>
      </c>
      <c r="O139" s="111">
        <f t="shared" si="47"/>
        <v>5835.0613719851481</v>
      </c>
      <c r="P139" s="111">
        <f t="shared" si="47"/>
        <v>5821.6016977743702</v>
      </c>
      <c r="Q139" s="111">
        <f t="shared" si="47"/>
        <v>5829.3470345964297</v>
      </c>
      <c r="R139" s="111">
        <f t="shared" si="47"/>
        <v>5839.1233708518284</v>
      </c>
      <c r="S139" s="111">
        <f t="shared" si="47"/>
        <v>5879.8810543954605</v>
      </c>
      <c r="T139" s="111">
        <f t="shared" si="47"/>
        <v>5919.1585180130978</v>
      </c>
      <c r="U139" s="111">
        <f t="shared" si="47"/>
        <v>5957.8507784041813</v>
      </c>
      <c r="V139" s="111">
        <f t="shared" si="47"/>
        <v>5958.5736765075735</v>
      </c>
      <c r="W139" s="111">
        <f t="shared" si="47"/>
        <v>5990.450040495246</v>
      </c>
      <c r="X139" s="111">
        <f t="shared" si="47"/>
        <v>6022.1887096060791</v>
      </c>
      <c r="Y139" s="111">
        <f t="shared" si="47"/>
        <v>6059.9515295785159</v>
      </c>
      <c r="Z139" s="111">
        <f t="shared" si="47"/>
        <v>6100.1240098955923</v>
      </c>
      <c r="AA139" s="111">
        <f t="shared" si="47"/>
        <v>6078.3682193554105</v>
      </c>
      <c r="AB139" s="111">
        <f t="shared" si="47"/>
        <v>6088.5576402413189</v>
      </c>
      <c r="AC139" s="111">
        <f t="shared" si="47"/>
        <v>6113.8246501408339</v>
      </c>
      <c r="AD139" s="111">
        <f t="shared" si="47"/>
        <v>6139.1949311979761</v>
      </c>
      <c r="AE139" s="111">
        <f t="shared" si="47"/>
        <v>6110.416701939128</v>
      </c>
      <c r="AF139" s="111">
        <f t="shared" si="47"/>
        <v>6137.5081689567296</v>
      </c>
      <c r="AG139" s="111">
        <f t="shared" si="47"/>
        <v>6115.3737175052465</v>
      </c>
      <c r="AH139" s="111">
        <f t="shared" si="47"/>
        <v>6126.1827653369182</v>
      </c>
      <c r="AI139" s="111">
        <f t="shared" si="47"/>
        <v>6150.2449450641125</v>
      </c>
      <c r="AJ139" s="111">
        <f t="shared" si="47"/>
        <v>6155.4773503839042</v>
      </c>
      <c r="AK139" s="111">
        <f t="shared" si="47"/>
        <v>6166.5962116884584</v>
      </c>
      <c r="AL139" s="111">
        <f t="shared" si="47"/>
        <v>6126.4237313713829</v>
      </c>
      <c r="AM139" s="111">
        <f t="shared" si="47"/>
        <v>6135.9246778731076</v>
      </c>
      <c r="AN139" s="111">
        <f t="shared" si="47"/>
        <v>6139.7801344245318</v>
      </c>
      <c r="AO139" s="111">
        <f t="shared" si="47"/>
        <v>6132.0003738832638</v>
      </c>
      <c r="AP139" s="111">
        <f t="shared" si="47"/>
        <v>6146.355064793479</v>
      </c>
      <c r="AQ139" s="111">
        <f t="shared" si="47"/>
        <v>6147.8008610002644</v>
      </c>
      <c r="AR139" s="111">
        <f t="shared" si="47"/>
        <v>6151.0366906059244</v>
      </c>
      <c r="AS139" s="111">
        <f t="shared" si="47"/>
        <v>6147.3877763697537</v>
      </c>
      <c r="AT139" s="111">
        <f t="shared" si="47"/>
        <v>6106.492397949286</v>
      </c>
      <c r="AU139" s="111">
        <f t="shared" si="47"/>
        <v>6107.112024895051</v>
      </c>
    </row>
    <row r="140" spans="2:47" s="115" customFormat="1" ht="11.1">
      <c r="B140" s="115" t="s">
        <v>717</v>
      </c>
      <c r="C140" s="117" t="s">
        <v>422</v>
      </c>
      <c r="D140" s="111">
        <f t="shared" si="48"/>
        <v>1986.4042148717208</v>
      </c>
      <c r="E140" s="111">
        <f t="shared" si="47"/>
        <v>2260.9947825436402</v>
      </c>
      <c r="F140" s="111">
        <f t="shared" si="47"/>
        <v>2219.2332257573871</v>
      </c>
      <c r="G140" s="111">
        <f t="shared" si="47"/>
        <v>2132.6722088827505</v>
      </c>
      <c r="H140" s="111">
        <f t="shared" si="47"/>
        <v>2097.3325489503686</v>
      </c>
      <c r="I140" s="111">
        <f t="shared" si="47"/>
        <v>2135.3127493057</v>
      </c>
      <c r="J140" s="111">
        <f t="shared" si="47"/>
        <v>2137.6712902660038</v>
      </c>
      <c r="K140" s="111">
        <f t="shared" si="47"/>
        <v>2153.8349867385218</v>
      </c>
      <c r="L140" s="111">
        <f t="shared" si="47"/>
        <v>2154.1298043585598</v>
      </c>
      <c r="M140" s="111">
        <f t="shared" si="47"/>
        <v>2166.3198720392616</v>
      </c>
      <c r="N140" s="111">
        <f t="shared" si="47"/>
        <v>2162.5769700805181</v>
      </c>
      <c r="O140" s="111">
        <f t="shared" si="47"/>
        <v>2172.7674052079187</v>
      </c>
      <c r="P140" s="111">
        <f t="shared" si="47"/>
        <v>2167.7555056672727</v>
      </c>
      <c r="Q140" s="111">
        <f t="shared" si="47"/>
        <v>2170.6395910806878</v>
      </c>
      <c r="R140" s="111">
        <f t="shared" si="47"/>
        <v>2174.2799477802878</v>
      </c>
      <c r="S140" s="111">
        <f t="shared" si="47"/>
        <v>2189.4566461335489</v>
      </c>
      <c r="T140" s="111">
        <f t="shared" si="47"/>
        <v>2204.0821637189119</v>
      </c>
      <c r="U140" s="111">
        <f t="shared" si="47"/>
        <v>2218.4897726285958</v>
      </c>
      <c r="V140" s="111">
        <f t="shared" si="47"/>
        <v>2218.7589539338474</v>
      </c>
      <c r="W140" s="111">
        <f t="shared" si="47"/>
        <v>2230.6285676797252</v>
      </c>
      <c r="X140" s="111">
        <f t="shared" si="47"/>
        <v>2242.4469087960315</v>
      </c>
      <c r="Y140" s="111">
        <f t="shared" si="47"/>
        <v>2256.5084274561054</v>
      </c>
      <c r="Z140" s="111">
        <f t="shared" si="47"/>
        <v>2271.4672171336861</v>
      </c>
      <c r="AA140" s="111">
        <f t="shared" si="47"/>
        <v>2263.3661416613368</v>
      </c>
      <c r="AB140" s="111">
        <f t="shared" si="47"/>
        <v>2267.1603162496522</v>
      </c>
      <c r="AC140" s="111">
        <f t="shared" si="47"/>
        <v>2276.5688437760828</v>
      </c>
      <c r="AD140" s="111">
        <f t="shared" si="47"/>
        <v>2286.0158257746921</v>
      </c>
      <c r="AE140" s="111">
        <f t="shared" si="47"/>
        <v>2275.2998461941797</v>
      </c>
      <c r="AF140" s="111">
        <f t="shared" si="47"/>
        <v>2285.3877360624365</v>
      </c>
      <c r="AG140" s="111">
        <f t="shared" si="47"/>
        <v>2277.1456608587655</v>
      </c>
      <c r="AH140" s="111">
        <f t="shared" si="47"/>
        <v>2281.1705622801542</v>
      </c>
      <c r="AI140" s="111">
        <f t="shared" si="47"/>
        <v>2290.130454297831</v>
      </c>
      <c r="AJ140" s="111">
        <f t="shared" si="47"/>
        <v>2292.0788142215606</v>
      </c>
      <c r="AK140" s="111">
        <f t="shared" si="47"/>
        <v>2296.2190790594855</v>
      </c>
      <c r="AL140" s="111">
        <f t="shared" si="47"/>
        <v>2281.2602893819044</v>
      </c>
      <c r="AM140" s="111">
        <f t="shared" si="47"/>
        <v>2284.798100822361</v>
      </c>
      <c r="AN140" s="111">
        <f t="shared" si="47"/>
        <v>2286.2337344503721</v>
      </c>
      <c r="AO140" s="111">
        <f t="shared" si="47"/>
        <v>2283.3368308795634</v>
      </c>
      <c r="AP140" s="111">
        <f t="shared" si="47"/>
        <v>2288.6820025124271</v>
      </c>
      <c r="AQ140" s="111">
        <f t="shared" si="47"/>
        <v>2289.2203651229306</v>
      </c>
      <c r="AR140" s="111">
        <f t="shared" si="47"/>
        <v>2290.4252719178689</v>
      </c>
      <c r="AS140" s="111">
        <f t="shared" si="47"/>
        <v>2289.0665472342152</v>
      </c>
      <c r="AT140" s="111">
        <f t="shared" si="47"/>
        <v>2273.8385762513831</v>
      </c>
      <c r="AU140" s="111">
        <f t="shared" si="47"/>
        <v>2274.0693030844559</v>
      </c>
    </row>
    <row r="141" spans="2:47" s="115" customFormat="1" ht="11.1"/>
    <row r="142" spans="2:47" s="115" customFormat="1" ht="11.1">
      <c r="B142" s="120" t="s">
        <v>723</v>
      </c>
    </row>
    <row r="143" spans="2:47" s="115" customFormat="1" ht="11.1">
      <c r="B143" s="121" t="s">
        <v>552</v>
      </c>
      <c r="C143" s="121" t="s">
        <v>422</v>
      </c>
      <c r="D143" s="121">
        <v>2017</v>
      </c>
      <c r="E143" s="121">
        <v>2018</v>
      </c>
      <c r="F143" s="121">
        <v>2019</v>
      </c>
      <c r="G143" s="121">
        <v>2020</v>
      </c>
      <c r="H143" s="121">
        <v>2021</v>
      </c>
      <c r="I143" s="121">
        <v>2022</v>
      </c>
      <c r="J143" s="121">
        <v>2023</v>
      </c>
      <c r="K143" s="121">
        <v>2024</v>
      </c>
      <c r="L143" s="121">
        <v>2025</v>
      </c>
      <c r="M143" s="121">
        <v>2026</v>
      </c>
      <c r="N143" s="121">
        <v>2027</v>
      </c>
      <c r="O143" s="121">
        <v>2028</v>
      </c>
      <c r="P143" s="121">
        <v>2029</v>
      </c>
      <c r="Q143" s="121">
        <v>2030</v>
      </c>
      <c r="R143" s="121">
        <v>2031</v>
      </c>
      <c r="S143" s="121">
        <v>2032</v>
      </c>
      <c r="T143" s="121">
        <v>2033</v>
      </c>
      <c r="U143" s="121">
        <v>2034</v>
      </c>
      <c r="V143" s="121">
        <v>2035</v>
      </c>
      <c r="W143" s="121">
        <v>2036</v>
      </c>
      <c r="X143" s="121">
        <v>2037</v>
      </c>
      <c r="Y143" s="121">
        <v>2038</v>
      </c>
      <c r="Z143" s="121">
        <v>2039</v>
      </c>
      <c r="AA143" s="121">
        <v>2040</v>
      </c>
      <c r="AB143" s="121">
        <v>2041</v>
      </c>
      <c r="AC143" s="121">
        <v>2042</v>
      </c>
      <c r="AD143" s="121">
        <v>2043</v>
      </c>
      <c r="AE143" s="121">
        <v>2044</v>
      </c>
      <c r="AF143" s="121">
        <v>2045</v>
      </c>
      <c r="AG143" s="121">
        <v>2046</v>
      </c>
      <c r="AH143" s="121">
        <v>2047</v>
      </c>
      <c r="AI143" s="121">
        <v>2048</v>
      </c>
      <c r="AJ143" s="121">
        <v>2049</v>
      </c>
      <c r="AK143" s="121">
        <v>2050</v>
      </c>
      <c r="AL143" s="121">
        <v>2051</v>
      </c>
      <c r="AM143" s="121">
        <v>2052</v>
      </c>
      <c r="AN143" s="121">
        <v>2053</v>
      </c>
      <c r="AO143" s="121">
        <v>2054</v>
      </c>
      <c r="AP143" s="121">
        <v>2055</v>
      </c>
      <c r="AQ143" s="121">
        <v>2056</v>
      </c>
      <c r="AR143" s="121">
        <v>2057</v>
      </c>
      <c r="AS143" s="121">
        <v>2058</v>
      </c>
      <c r="AT143" s="121">
        <v>2059</v>
      </c>
      <c r="AU143" s="121">
        <v>2060</v>
      </c>
    </row>
    <row r="144" spans="2:47" s="115" customFormat="1" ht="11.1">
      <c r="B144" s="116" t="s">
        <v>724</v>
      </c>
      <c r="C144" s="117" t="s">
        <v>401</v>
      </c>
      <c r="D144" s="118">
        <v>0</v>
      </c>
      <c r="E144" s="118">
        <v>0</v>
      </c>
      <c r="F144" s="118">
        <v>0</v>
      </c>
      <c r="G144" s="118">
        <v>0</v>
      </c>
      <c r="H144" s="118">
        <v>0</v>
      </c>
      <c r="I144" s="118">
        <v>0</v>
      </c>
      <c r="J144" s="118">
        <v>0</v>
      </c>
      <c r="K144" s="118">
        <v>0</v>
      </c>
      <c r="L144" s="118">
        <v>7.6923076923076927E-2</v>
      </c>
      <c r="M144" s="118">
        <v>0.15384615384615385</v>
      </c>
      <c r="N144" s="118">
        <v>0.23076923076923078</v>
      </c>
      <c r="O144" s="118">
        <v>0.30769230769230771</v>
      </c>
      <c r="P144" s="118">
        <v>0.38461538461538464</v>
      </c>
      <c r="Q144" s="118">
        <v>0.46153846153846156</v>
      </c>
      <c r="R144" s="118">
        <v>0.53846153846153855</v>
      </c>
      <c r="S144" s="118">
        <v>0.61538461538461497</v>
      </c>
      <c r="T144" s="118">
        <v>0.69230769230769229</v>
      </c>
      <c r="U144" s="118">
        <v>0.76923076923076916</v>
      </c>
      <c r="V144" s="118">
        <v>0.84615384615384603</v>
      </c>
      <c r="W144" s="118">
        <v>0.92307692307692291</v>
      </c>
      <c r="X144" s="118">
        <v>1</v>
      </c>
      <c r="Y144" s="118">
        <v>1</v>
      </c>
      <c r="Z144" s="118">
        <v>1</v>
      </c>
      <c r="AA144" s="118">
        <v>1</v>
      </c>
      <c r="AB144" s="118">
        <v>1</v>
      </c>
      <c r="AC144" s="118">
        <v>1</v>
      </c>
      <c r="AD144" s="118">
        <v>1</v>
      </c>
      <c r="AE144" s="118">
        <v>1</v>
      </c>
      <c r="AF144" s="118">
        <v>1</v>
      </c>
      <c r="AG144" s="118">
        <v>1</v>
      </c>
      <c r="AH144" s="118">
        <v>1</v>
      </c>
      <c r="AI144" s="118">
        <v>1</v>
      </c>
      <c r="AJ144" s="118">
        <v>1</v>
      </c>
      <c r="AK144" s="118">
        <v>1</v>
      </c>
      <c r="AL144" s="118">
        <v>1</v>
      </c>
      <c r="AM144" s="118">
        <v>1</v>
      </c>
      <c r="AN144" s="118">
        <v>1</v>
      </c>
      <c r="AO144" s="118">
        <v>1</v>
      </c>
      <c r="AP144" s="118">
        <v>1</v>
      </c>
      <c r="AQ144" s="118">
        <v>1</v>
      </c>
      <c r="AR144" s="118">
        <v>1</v>
      </c>
      <c r="AS144" s="118">
        <v>1</v>
      </c>
      <c r="AT144" s="118">
        <v>1</v>
      </c>
      <c r="AU144" s="118">
        <v>1</v>
      </c>
    </row>
    <row r="146" spans="2:47" s="115" customFormat="1" ht="11.1">
      <c r="B146" s="120" t="s">
        <v>725</v>
      </c>
    </row>
    <row r="147" spans="2:47" s="115" customFormat="1" ht="11.1">
      <c r="B147" s="121" t="s">
        <v>552</v>
      </c>
      <c r="C147" s="121" t="s">
        <v>422</v>
      </c>
      <c r="D147" s="121">
        <v>2017</v>
      </c>
      <c r="E147" s="121">
        <v>2018</v>
      </c>
      <c r="F147" s="121">
        <v>2019</v>
      </c>
      <c r="G147" s="121">
        <v>2020</v>
      </c>
      <c r="H147" s="121">
        <v>2021</v>
      </c>
      <c r="I147" s="121">
        <v>2022</v>
      </c>
      <c r="J147" s="121">
        <v>2023</v>
      </c>
      <c r="K147" s="121">
        <v>2024</v>
      </c>
      <c r="L147" s="121">
        <v>2025</v>
      </c>
      <c r="M147" s="121">
        <v>2026</v>
      </c>
      <c r="N147" s="121">
        <v>2027</v>
      </c>
      <c r="O147" s="121">
        <v>2028</v>
      </c>
      <c r="P147" s="121">
        <v>2029</v>
      </c>
      <c r="Q147" s="121">
        <v>2030</v>
      </c>
      <c r="R147" s="121">
        <v>2031</v>
      </c>
      <c r="S147" s="121">
        <v>2032</v>
      </c>
      <c r="T147" s="121">
        <v>2033</v>
      </c>
      <c r="U147" s="121">
        <v>2034</v>
      </c>
      <c r="V147" s="121">
        <v>2035</v>
      </c>
      <c r="W147" s="121">
        <v>2036</v>
      </c>
      <c r="X147" s="121">
        <v>2037</v>
      </c>
      <c r="Y147" s="121">
        <v>2038</v>
      </c>
      <c r="Z147" s="121">
        <v>2039</v>
      </c>
      <c r="AA147" s="121">
        <v>2040</v>
      </c>
      <c r="AB147" s="121">
        <v>2041</v>
      </c>
      <c r="AC147" s="121">
        <v>2042</v>
      </c>
      <c r="AD147" s="121">
        <v>2043</v>
      </c>
      <c r="AE147" s="121">
        <v>2044</v>
      </c>
      <c r="AF147" s="121">
        <v>2045</v>
      </c>
      <c r="AG147" s="121">
        <v>2046</v>
      </c>
      <c r="AH147" s="121">
        <v>2047</v>
      </c>
      <c r="AI147" s="121">
        <v>2048</v>
      </c>
      <c r="AJ147" s="121">
        <v>2049</v>
      </c>
      <c r="AK147" s="121">
        <v>2050</v>
      </c>
      <c r="AL147" s="121">
        <v>2051</v>
      </c>
      <c r="AM147" s="121">
        <v>2052</v>
      </c>
      <c r="AN147" s="121">
        <v>2053</v>
      </c>
      <c r="AO147" s="121">
        <v>2054</v>
      </c>
      <c r="AP147" s="121">
        <v>2055</v>
      </c>
      <c r="AQ147" s="121">
        <v>2056</v>
      </c>
      <c r="AR147" s="121">
        <v>2057</v>
      </c>
      <c r="AS147" s="121">
        <v>2058</v>
      </c>
      <c r="AT147" s="121">
        <v>2059</v>
      </c>
      <c r="AU147" s="121">
        <v>2060</v>
      </c>
    </row>
    <row r="148" spans="2:47" s="115" customFormat="1" ht="11.1">
      <c r="B148" s="116" t="s">
        <v>714</v>
      </c>
      <c r="C148" s="117" t="s">
        <v>422</v>
      </c>
      <c r="D148" s="111">
        <f>+D130*D$144</f>
        <v>0</v>
      </c>
      <c r="E148" s="111">
        <f t="shared" ref="E148:W151" si="49">+E130*E$144</f>
        <v>0</v>
      </c>
      <c r="F148" s="111">
        <f t="shared" si="49"/>
        <v>0</v>
      </c>
      <c r="G148" s="111">
        <f t="shared" si="49"/>
        <v>0</v>
      </c>
      <c r="H148" s="111">
        <f t="shared" si="49"/>
        <v>0</v>
      </c>
      <c r="I148" s="111">
        <f t="shared" si="49"/>
        <v>0</v>
      </c>
      <c r="J148" s="111">
        <f t="shared" si="49"/>
        <v>0</v>
      </c>
      <c r="K148" s="111">
        <f t="shared" si="49"/>
        <v>0</v>
      </c>
      <c r="L148" s="111">
        <f>+L130*L$144</f>
        <v>127394.92158335874</v>
      </c>
      <c r="M148" s="111">
        <f t="shared" si="49"/>
        <v>256231.68080634042</v>
      </c>
      <c r="N148" s="111">
        <f t="shared" si="49"/>
        <v>383683.45718621433</v>
      </c>
      <c r="O148" s="111">
        <f t="shared" si="49"/>
        <v>513988.58628719253</v>
      </c>
      <c r="P148" s="111">
        <f t="shared" si="49"/>
        <v>641003.71782983036</v>
      </c>
      <c r="Q148" s="111">
        <f t="shared" si="49"/>
        <v>770227.84773306816</v>
      </c>
      <c r="R148" s="111">
        <f t="shared" si="49"/>
        <v>900106.18682820664</v>
      </c>
      <c r="S148" s="111">
        <f t="shared" si="49"/>
        <v>1035873.1667144012</v>
      </c>
      <c r="T148" s="111">
        <f t="shared" si="49"/>
        <v>1173141.8712925494</v>
      </c>
      <c r="U148" s="111">
        <f t="shared" si="49"/>
        <v>1312011.6069405621</v>
      </c>
      <c r="V148" s="111">
        <f t="shared" si="49"/>
        <v>1443387.8804078849</v>
      </c>
      <c r="W148" s="111">
        <f t="shared" si="49"/>
        <v>1583028.567096642</v>
      </c>
      <c r="X148" s="111">
        <f t="shared" ref="X148:AU148" si="50">+X130*X$144</f>
        <v>1724033.7689017621</v>
      </c>
      <c r="Y148" s="111">
        <f t="shared" si="50"/>
        <v>1734844.5189431203</v>
      </c>
      <c r="Z148" s="111">
        <f t="shared" si="50"/>
        <v>1746345.1071821945</v>
      </c>
      <c r="AA148" s="111">
        <f t="shared" si="50"/>
        <v>1740116.8537399531</v>
      </c>
      <c r="AB148" s="111">
        <f t="shared" si="50"/>
        <v>1743033.8838331546</v>
      </c>
      <c r="AC148" s="111">
        <f t="shared" si="50"/>
        <v>1750267.3300777823</v>
      </c>
      <c r="AD148" s="111">
        <f t="shared" si="50"/>
        <v>1757530.3408165979</v>
      </c>
      <c r="AE148" s="111">
        <f t="shared" si="50"/>
        <v>1749291.7017695836</v>
      </c>
      <c r="AF148" s="111">
        <f t="shared" si="50"/>
        <v>1757047.4540781965</v>
      </c>
      <c r="AG148" s="111">
        <f t="shared" si="50"/>
        <v>1750710.7974906003</v>
      </c>
      <c r="AH148" s="111">
        <f t="shared" si="50"/>
        <v>1753805.2145489291</v>
      </c>
      <c r="AI148" s="111">
        <f t="shared" si="50"/>
        <v>1760693.7416946981</v>
      </c>
      <c r="AJ148" s="111">
        <f t="shared" si="50"/>
        <v>1762191.6760668824</v>
      </c>
      <c r="AK148" s="111">
        <f t="shared" si="50"/>
        <v>1765374.7866077744</v>
      </c>
      <c r="AL148" s="111">
        <f t="shared" si="50"/>
        <v>1753874.1983687002</v>
      </c>
      <c r="AM148" s="111">
        <f t="shared" si="50"/>
        <v>1756594.1318339827</v>
      </c>
      <c r="AN148" s="111">
        <f t="shared" si="50"/>
        <v>1757697.8729503297</v>
      </c>
      <c r="AO148" s="111">
        <f t="shared" si="50"/>
        <v>1755470.6810548443</v>
      </c>
      <c r="AP148" s="111">
        <f t="shared" si="50"/>
        <v>1759580.1457469554</v>
      </c>
      <c r="AQ148" s="111">
        <f t="shared" si="50"/>
        <v>1759994.0486655855</v>
      </c>
      <c r="AR148" s="111">
        <f t="shared" si="50"/>
        <v>1760920.4028168051</v>
      </c>
      <c r="AS148" s="111">
        <f t="shared" si="50"/>
        <v>1759875.7906888342</v>
      </c>
      <c r="AT148" s="111">
        <f t="shared" si="50"/>
        <v>1748168.2509904453</v>
      </c>
      <c r="AU148" s="111">
        <f t="shared" si="50"/>
        <v>1748345.6379555722</v>
      </c>
    </row>
    <row r="149" spans="2:47" s="115" customFormat="1" ht="11.1">
      <c r="B149" s="115" t="s">
        <v>715</v>
      </c>
      <c r="C149" s="117" t="s">
        <v>422</v>
      </c>
      <c r="D149" s="111">
        <f t="shared" ref="D149:S151" si="51">+D131*D$144</f>
        <v>0</v>
      </c>
      <c r="E149" s="111">
        <f t="shared" si="51"/>
        <v>0</v>
      </c>
      <c r="F149" s="111">
        <f t="shared" si="51"/>
        <v>0</v>
      </c>
      <c r="G149" s="111">
        <f t="shared" si="51"/>
        <v>0</v>
      </c>
      <c r="H149" s="111">
        <f t="shared" si="51"/>
        <v>0</v>
      </c>
      <c r="I149" s="111">
        <f t="shared" si="51"/>
        <v>0</v>
      </c>
      <c r="J149" s="111">
        <f t="shared" si="51"/>
        <v>0</v>
      </c>
      <c r="K149" s="111">
        <f t="shared" si="51"/>
        <v>0</v>
      </c>
      <c r="L149" s="111">
        <f t="shared" si="51"/>
        <v>56009.319073795821</v>
      </c>
      <c r="M149" s="111">
        <f t="shared" si="51"/>
        <v>112652.54367072039</v>
      </c>
      <c r="N149" s="111">
        <f t="shared" si="51"/>
        <v>168686.85901908757</v>
      </c>
      <c r="O149" s="111">
        <f t="shared" si="51"/>
        <v>225975.65406727418</v>
      </c>
      <c r="P149" s="111">
        <f t="shared" si="51"/>
        <v>281817.99802693358</v>
      </c>
      <c r="Q149" s="111">
        <f t="shared" si="51"/>
        <v>338631.53057460405</v>
      </c>
      <c r="R149" s="111">
        <f t="shared" si="51"/>
        <v>395732.6869216754</v>
      </c>
      <c r="S149" s="111">
        <f t="shared" si="51"/>
        <v>455422.79074701353</v>
      </c>
      <c r="T149" s="111">
        <f t="shared" si="49"/>
        <v>515773.12950469612</v>
      </c>
      <c r="U149" s="111">
        <f t="shared" si="49"/>
        <v>576827.36335430702</v>
      </c>
      <c r="V149" s="111">
        <f t="shared" si="49"/>
        <v>634587.08821541746</v>
      </c>
      <c r="W149" s="111">
        <f t="shared" si="49"/>
        <v>695980.2715482153</v>
      </c>
      <c r="X149" s="111">
        <f t="shared" ref="X149:AU149" si="52">+X131*X$144</f>
        <v>757973.36547072534</v>
      </c>
      <c r="Y149" s="111">
        <f t="shared" si="52"/>
        <v>762726.3237595472</v>
      </c>
      <c r="Z149" s="111">
        <f t="shared" si="52"/>
        <v>767782.57017983461</v>
      </c>
      <c r="AA149" s="111">
        <f t="shared" si="52"/>
        <v>765044.31162146153</v>
      </c>
      <c r="AB149" s="111">
        <f t="shared" si="52"/>
        <v>766326.78714880068</v>
      </c>
      <c r="AC149" s="111">
        <f t="shared" si="52"/>
        <v>769506.97984159505</v>
      </c>
      <c r="AD149" s="111">
        <f t="shared" si="52"/>
        <v>772700.17059716664</v>
      </c>
      <c r="AE149" s="111">
        <f t="shared" si="52"/>
        <v>769078.04376995109</v>
      </c>
      <c r="AF149" s="111">
        <f t="shared" si="52"/>
        <v>772487.86890514067</v>
      </c>
      <c r="AG149" s="111">
        <f t="shared" si="52"/>
        <v>769701.95078325144</v>
      </c>
      <c r="AH149" s="111">
        <f t="shared" si="52"/>
        <v>771062.41468725342</v>
      </c>
      <c r="AI149" s="111">
        <f t="shared" si="52"/>
        <v>774090.96331431472</v>
      </c>
      <c r="AJ149" s="111">
        <f t="shared" si="52"/>
        <v>774749.53182835411</v>
      </c>
      <c r="AK149" s="111">
        <f t="shared" si="52"/>
        <v>776148.98992068728</v>
      </c>
      <c r="AL149" s="111">
        <f t="shared" si="52"/>
        <v>771092.74350039987</v>
      </c>
      <c r="AM149" s="111">
        <f t="shared" si="52"/>
        <v>772288.56527589203</v>
      </c>
      <c r="AN149" s="111">
        <f t="shared" si="52"/>
        <v>772773.82628623687</v>
      </c>
      <c r="AO149" s="111">
        <f t="shared" si="52"/>
        <v>771794.63889036269</v>
      </c>
      <c r="AP149" s="111">
        <f t="shared" si="52"/>
        <v>773601.36961637798</v>
      </c>
      <c r="AQ149" s="111">
        <f t="shared" si="52"/>
        <v>773783.34249525715</v>
      </c>
      <c r="AR149" s="111">
        <f t="shared" si="52"/>
        <v>774190.61512893916</v>
      </c>
      <c r="AS149" s="111">
        <f t="shared" si="52"/>
        <v>773731.35024414875</v>
      </c>
      <c r="AT149" s="111">
        <f t="shared" si="52"/>
        <v>768584.11738442187</v>
      </c>
      <c r="AU149" s="111">
        <f t="shared" si="52"/>
        <v>768662.10576108424</v>
      </c>
    </row>
    <row r="150" spans="2:47" s="115" customFormat="1" ht="11.1">
      <c r="B150" s="115" t="s">
        <v>716</v>
      </c>
      <c r="C150" s="117" t="s">
        <v>422</v>
      </c>
      <c r="D150" s="111">
        <f t="shared" si="51"/>
        <v>0</v>
      </c>
      <c r="E150" s="111">
        <f t="shared" si="49"/>
        <v>0</v>
      </c>
      <c r="F150" s="111">
        <f t="shared" si="49"/>
        <v>0</v>
      </c>
      <c r="G150" s="111">
        <f t="shared" si="49"/>
        <v>0</v>
      </c>
      <c r="H150" s="111">
        <f t="shared" si="49"/>
        <v>0</v>
      </c>
      <c r="I150" s="111">
        <f t="shared" si="49"/>
        <v>0</v>
      </c>
      <c r="J150" s="111">
        <f t="shared" si="49"/>
        <v>0</v>
      </c>
      <c r="K150" s="111">
        <f t="shared" si="49"/>
        <v>0</v>
      </c>
      <c r="L150" s="111">
        <f t="shared" si="49"/>
        <v>24947.852538349893</v>
      </c>
      <c r="M150" s="111">
        <f t="shared" si="49"/>
        <v>50178.061330547927</v>
      </c>
      <c r="N150" s="111">
        <f t="shared" si="49"/>
        <v>75137.047790579541</v>
      </c>
      <c r="O150" s="111">
        <f t="shared" si="49"/>
        <v>100654.80866674383</v>
      </c>
      <c r="P150" s="111">
        <f t="shared" si="49"/>
        <v>125528.28660825989</v>
      </c>
      <c r="Q150" s="111">
        <f t="shared" si="49"/>
        <v>150834.35452018265</v>
      </c>
      <c r="R150" s="111">
        <f t="shared" si="49"/>
        <v>176268.53675758961</v>
      </c>
      <c r="S150" s="111">
        <f t="shared" si="49"/>
        <v>202855.89637664327</v>
      </c>
      <c r="T150" s="111">
        <f t="shared" si="49"/>
        <v>229737.3399803834</v>
      </c>
      <c r="U150" s="111">
        <f t="shared" si="49"/>
        <v>256932.31481868032</v>
      </c>
      <c r="V150" s="111">
        <f t="shared" si="49"/>
        <v>282659.83877932804</v>
      </c>
      <c r="W150" s="111">
        <f t="shared" si="49"/>
        <v>310005.78959562891</v>
      </c>
      <c r="X150" s="111">
        <f t="shared" ref="X150:AU150" si="53">+X132*X$144</f>
        <v>337618.95453229087</v>
      </c>
      <c r="Y150" s="111">
        <f t="shared" si="53"/>
        <v>339736.03262699558</v>
      </c>
      <c r="Z150" s="111">
        <f t="shared" si="53"/>
        <v>341988.20230477169</v>
      </c>
      <c r="AA150" s="111">
        <f t="shared" si="53"/>
        <v>340768.51829761273</v>
      </c>
      <c r="AB150" s="111">
        <f t="shared" si="53"/>
        <v>341339.762706029</v>
      </c>
      <c r="AC150" s="111">
        <f t="shared" si="53"/>
        <v>342756.29444852052</v>
      </c>
      <c r="AD150" s="111">
        <f t="shared" si="53"/>
        <v>344178.61583028658</v>
      </c>
      <c r="AE150" s="111">
        <f t="shared" si="53"/>
        <v>342565.23635246238</v>
      </c>
      <c r="AF150" s="111">
        <f t="shared" si="53"/>
        <v>344084.05172213668</v>
      </c>
      <c r="AG150" s="111">
        <f t="shared" si="53"/>
        <v>342843.13903763791</v>
      </c>
      <c r="AH150" s="111">
        <f t="shared" si="53"/>
        <v>343449.12128170102</v>
      </c>
      <c r="AI150" s="111">
        <f t="shared" si="53"/>
        <v>344798.10723265685</v>
      </c>
      <c r="AJ150" s="111">
        <f t="shared" si="53"/>
        <v>345091.44895589765</v>
      </c>
      <c r="AK150" s="111">
        <f t="shared" si="53"/>
        <v>345714.80011778424</v>
      </c>
      <c r="AL150" s="111">
        <f t="shared" si="53"/>
        <v>343462.63044000819</v>
      </c>
      <c r="AM150" s="111">
        <f t="shared" si="53"/>
        <v>343995.27725326113</v>
      </c>
      <c r="AN150" s="111">
        <f t="shared" si="53"/>
        <v>344211.42378617538</v>
      </c>
      <c r="AO150" s="111">
        <f t="shared" si="53"/>
        <v>343775.2709608305</v>
      </c>
      <c r="AP150" s="111">
        <f t="shared" si="53"/>
        <v>344580.03081998444</v>
      </c>
      <c r="AQ150" s="111">
        <f t="shared" si="53"/>
        <v>344661.08576982736</v>
      </c>
      <c r="AR150" s="111">
        <f t="shared" si="53"/>
        <v>344842.49446709466</v>
      </c>
      <c r="AS150" s="111">
        <f t="shared" si="53"/>
        <v>344637.92721272935</v>
      </c>
      <c r="AT150" s="111">
        <f t="shared" si="53"/>
        <v>342345.23006003187</v>
      </c>
      <c r="AU150" s="111">
        <f t="shared" si="53"/>
        <v>342379.96789567883</v>
      </c>
    </row>
    <row r="151" spans="2:47" s="115" customFormat="1" ht="11.1">
      <c r="B151" s="115" t="s">
        <v>717</v>
      </c>
      <c r="C151" s="117" t="s">
        <v>422</v>
      </c>
      <c r="D151" s="111">
        <f t="shared" si="51"/>
        <v>0</v>
      </c>
      <c r="E151" s="111">
        <f t="shared" si="49"/>
        <v>0</v>
      </c>
      <c r="F151" s="111">
        <f t="shared" si="49"/>
        <v>0</v>
      </c>
      <c r="G151" s="111">
        <f t="shared" si="49"/>
        <v>0</v>
      </c>
      <c r="H151" s="111">
        <f t="shared" si="49"/>
        <v>0</v>
      </c>
      <c r="I151" s="111">
        <f t="shared" si="49"/>
        <v>0</v>
      </c>
      <c r="J151" s="111">
        <f t="shared" si="49"/>
        <v>0</v>
      </c>
      <c r="K151" s="111">
        <f t="shared" si="49"/>
        <v>0</v>
      </c>
      <c r="L151" s="111">
        <f t="shared" si="49"/>
        <v>18579.369562592579</v>
      </c>
      <c r="M151" s="111">
        <f t="shared" si="49"/>
        <v>37369.017792677274</v>
      </c>
      <c r="N151" s="111">
        <f t="shared" si="49"/>
        <v>55956.679100833418</v>
      </c>
      <c r="O151" s="111">
        <f t="shared" si="49"/>
        <v>74960.475479673216</v>
      </c>
      <c r="P151" s="111">
        <f t="shared" si="49"/>
        <v>93484.456181901143</v>
      </c>
      <c r="Q151" s="111">
        <f t="shared" si="49"/>
        <v>112330.59883842561</v>
      </c>
      <c r="R151" s="111">
        <f t="shared" si="49"/>
        <v>131272.1518472349</v>
      </c>
      <c r="S151" s="111">
        <f t="shared" si="49"/>
        <v>151072.50858321477</v>
      </c>
      <c r="T151" s="111">
        <f t="shared" si="49"/>
        <v>171091.87795868056</v>
      </c>
      <c r="U151" s="111">
        <f t="shared" si="49"/>
        <v>191344.74288921637</v>
      </c>
      <c r="V151" s="111">
        <f t="shared" si="49"/>
        <v>210504.75575447379</v>
      </c>
      <c r="W151" s="111">
        <f t="shared" si="49"/>
        <v>230870.05675485154</v>
      </c>
      <c r="X151" s="111">
        <f t="shared" ref="X151:AU151" si="54">+X133*X$144</f>
        <v>251434.35964875505</v>
      </c>
      <c r="Y151" s="111">
        <f t="shared" si="54"/>
        <v>253011.00742851585</v>
      </c>
      <c r="Z151" s="111">
        <f t="shared" si="54"/>
        <v>254688.26172111457</v>
      </c>
      <c r="AA151" s="111">
        <f t="shared" si="54"/>
        <v>253779.92863377742</v>
      </c>
      <c r="AB151" s="111">
        <f t="shared" si="54"/>
        <v>254205.3504594923</v>
      </c>
      <c r="AC151" s="111">
        <f t="shared" si="54"/>
        <v>255260.2816083933</v>
      </c>
      <c r="AD151" s="111">
        <f t="shared" si="54"/>
        <v>256319.52446498739</v>
      </c>
      <c r="AE151" s="111">
        <f t="shared" si="54"/>
        <v>255117.99525452245</v>
      </c>
      <c r="AF151" s="111">
        <f t="shared" si="54"/>
        <v>256249.09990600072</v>
      </c>
      <c r="AG151" s="111">
        <f t="shared" si="54"/>
        <v>255324.9572237891</v>
      </c>
      <c r="AH151" s="111">
        <f t="shared" si="54"/>
        <v>255776.24929566233</v>
      </c>
      <c r="AI151" s="111">
        <f t="shared" si="54"/>
        <v>256780.87718814431</v>
      </c>
      <c r="AJ151" s="111">
        <f t="shared" si="54"/>
        <v>256999.33704459251</v>
      </c>
      <c r="AK151" s="111">
        <f t="shared" si="54"/>
        <v>257463.56423954482</v>
      </c>
      <c r="AL151" s="111">
        <f t="shared" si="54"/>
        <v>255786.30994694607</v>
      </c>
      <c r="AM151" s="111">
        <f t="shared" si="54"/>
        <v>256182.98705470725</v>
      </c>
      <c r="AN151" s="111">
        <f t="shared" si="54"/>
        <v>256343.95747524803</v>
      </c>
      <c r="AO151" s="111">
        <f t="shared" si="54"/>
        <v>256019.14216237108</v>
      </c>
      <c r="AP151" s="111">
        <f t="shared" si="54"/>
        <v>256618.46953170589</v>
      </c>
      <c r="AQ151" s="111">
        <f t="shared" si="54"/>
        <v>256678.83343940863</v>
      </c>
      <c r="AR151" s="111">
        <f t="shared" si="54"/>
        <v>256813.9336137911</v>
      </c>
      <c r="AS151" s="111">
        <f t="shared" si="54"/>
        <v>256661.58660863643</v>
      </c>
      <c r="AT151" s="111">
        <f t="shared" si="54"/>
        <v>254954.15036218634</v>
      </c>
      <c r="AU151" s="111">
        <f t="shared" si="54"/>
        <v>254980.02060834467</v>
      </c>
    </row>
    <row r="152" spans="2:47" s="115" customFormat="1" ht="11.1"/>
    <row r="153" spans="2:47" s="115" customFormat="1" ht="11.1">
      <c r="B153" s="120" t="s">
        <v>726</v>
      </c>
    </row>
    <row r="154" spans="2:47" s="115" customFormat="1" ht="11.1">
      <c r="B154" s="121" t="s">
        <v>552</v>
      </c>
      <c r="C154" s="121" t="s">
        <v>422</v>
      </c>
      <c r="D154" s="121">
        <v>2017</v>
      </c>
      <c r="E154" s="121">
        <v>2018</v>
      </c>
      <c r="F154" s="121">
        <v>2019</v>
      </c>
      <c r="G154" s="121">
        <v>2020</v>
      </c>
      <c r="H154" s="121">
        <v>2021</v>
      </c>
      <c r="I154" s="121">
        <v>2022</v>
      </c>
      <c r="J154" s="121">
        <v>2023</v>
      </c>
      <c r="K154" s="121">
        <v>2024</v>
      </c>
      <c r="L154" s="121">
        <v>2025</v>
      </c>
      <c r="M154" s="121">
        <v>2026</v>
      </c>
      <c r="N154" s="121">
        <v>2027</v>
      </c>
      <c r="O154" s="121">
        <v>2028</v>
      </c>
      <c r="P154" s="121">
        <v>2029</v>
      </c>
      <c r="Q154" s="121">
        <v>2030</v>
      </c>
      <c r="R154" s="121">
        <v>2031</v>
      </c>
      <c r="S154" s="121">
        <v>2032</v>
      </c>
      <c r="T154" s="121">
        <v>2033</v>
      </c>
      <c r="U154" s="121">
        <v>2034</v>
      </c>
      <c r="V154" s="121">
        <v>2035</v>
      </c>
      <c r="W154" s="121">
        <v>2036</v>
      </c>
      <c r="X154" s="121">
        <v>2037</v>
      </c>
      <c r="Y154" s="121">
        <v>2038</v>
      </c>
      <c r="Z154" s="121">
        <v>2039</v>
      </c>
      <c r="AA154" s="121">
        <v>2040</v>
      </c>
      <c r="AB154" s="121">
        <v>2041</v>
      </c>
      <c r="AC154" s="121">
        <v>2042</v>
      </c>
      <c r="AD154" s="121">
        <v>2043</v>
      </c>
      <c r="AE154" s="121">
        <v>2044</v>
      </c>
      <c r="AF154" s="121">
        <v>2045</v>
      </c>
      <c r="AG154" s="121">
        <v>2046</v>
      </c>
      <c r="AH154" s="121">
        <v>2047</v>
      </c>
      <c r="AI154" s="121">
        <v>2048</v>
      </c>
      <c r="AJ154" s="121">
        <v>2049</v>
      </c>
      <c r="AK154" s="121">
        <v>2050</v>
      </c>
      <c r="AL154" s="121">
        <v>2051</v>
      </c>
      <c r="AM154" s="121">
        <v>2052</v>
      </c>
      <c r="AN154" s="121">
        <v>2053</v>
      </c>
      <c r="AO154" s="121">
        <v>2054</v>
      </c>
      <c r="AP154" s="121">
        <v>2055</v>
      </c>
      <c r="AQ154" s="121">
        <v>2056</v>
      </c>
      <c r="AR154" s="121">
        <v>2057</v>
      </c>
      <c r="AS154" s="121">
        <v>2058</v>
      </c>
      <c r="AT154" s="121">
        <v>2059</v>
      </c>
      <c r="AU154" s="121">
        <v>2060</v>
      </c>
    </row>
    <row r="155" spans="2:47" s="115" customFormat="1" ht="11.1">
      <c r="B155" s="116" t="s">
        <v>714</v>
      </c>
      <c r="C155" s="117" t="s">
        <v>495</v>
      </c>
      <c r="D155" s="111">
        <f>+D137*D$67</f>
        <v>0</v>
      </c>
      <c r="E155" s="111">
        <f>+IF(E148-D148&lt;0,0,E148-D148)</f>
        <v>0</v>
      </c>
      <c r="F155" s="111">
        <f t="shared" ref="F155:AA158" si="55">+IF(F148-E148&lt;0,0,F148-E148)</f>
        <v>0</v>
      </c>
      <c r="G155" s="111">
        <f t="shared" si="55"/>
        <v>0</v>
      </c>
      <c r="H155" s="111">
        <f t="shared" si="55"/>
        <v>0</v>
      </c>
      <c r="I155" s="111">
        <f t="shared" si="55"/>
        <v>0</v>
      </c>
      <c r="J155" s="111">
        <f t="shared" si="55"/>
        <v>0</v>
      </c>
      <c r="K155" s="111">
        <f t="shared" si="55"/>
        <v>0</v>
      </c>
      <c r="L155" s="111">
        <f>+IF(L148-K148&lt;0,0,L148-K148)</f>
        <v>127394.92158335874</v>
      </c>
      <c r="M155" s="111">
        <f>+IF(M148-L148&lt;0,0,M148-L148)</f>
        <v>128836.75922298168</v>
      </c>
      <c r="N155" s="111">
        <f t="shared" si="55"/>
        <v>127451.77637987392</v>
      </c>
      <c r="O155" s="111">
        <f t="shared" si="55"/>
        <v>130305.1291009782</v>
      </c>
      <c r="P155" s="111">
        <f t="shared" si="55"/>
        <v>127015.13154263783</v>
      </c>
      <c r="Q155" s="111">
        <f t="shared" si="55"/>
        <v>129224.1299032378</v>
      </c>
      <c r="R155" s="111">
        <f t="shared" si="55"/>
        <v>129878.33909513848</v>
      </c>
      <c r="S155" s="111">
        <f t="shared" si="55"/>
        <v>135766.97988619457</v>
      </c>
      <c r="T155" s="111">
        <f t="shared" si="55"/>
        <v>137268.7045781482</v>
      </c>
      <c r="U155" s="111">
        <f t="shared" si="55"/>
        <v>138869.73564801272</v>
      </c>
      <c r="V155" s="111">
        <f t="shared" si="55"/>
        <v>131376.27346732281</v>
      </c>
      <c r="W155" s="111">
        <f t="shared" si="55"/>
        <v>139640.68668875704</v>
      </c>
      <c r="X155" s="111">
        <f t="shared" si="55"/>
        <v>141005.2018051201</v>
      </c>
      <c r="Y155" s="111">
        <f t="shared" si="55"/>
        <v>10810.750041358173</v>
      </c>
      <c r="Z155" s="111">
        <f t="shared" si="55"/>
        <v>11500.588239074219</v>
      </c>
      <c r="AA155" s="111">
        <f t="shared" si="55"/>
        <v>0</v>
      </c>
      <c r="AB155" s="111">
        <f>+IF(AB148-AA148&lt;0,0,AB148-AA148)</f>
        <v>2917.0300932014361</v>
      </c>
      <c r="AC155" s="111">
        <f t="shared" ref="AC155:AU155" si="56">+IF(AC148-AB148&lt;0,0,AC148-AB148)</f>
        <v>7233.446244627703</v>
      </c>
      <c r="AD155" s="111">
        <f t="shared" si="56"/>
        <v>7263.0107388156466</v>
      </c>
      <c r="AE155" s="111">
        <f t="shared" si="56"/>
        <v>0</v>
      </c>
      <c r="AF155" s="111">
        <f t="shared" si="56"/>
        <v>7755.7523086129222</v>
      </c>
      <c r="AG155" s="111">
        <f t="shared" si="56"/>
        <v>0</v>
      </c>
      <c r="AH155" s="111">
        <f t="shared" si="56"/>
        <v>3094.4170583288651</v>
      </c>
      <c r="AI155" s="111">
        <f t="shared" si="56"/>
        <v>6888.5271457689814</v>
      </c>
      <c r="AJ155" s="111">
        <f t="shared" si="56"/>
        <v>1497.9343721843325</v>
      </c>
      <c r="AK155" s="111">
        <f t="shared" si="56"/>
        <v>3183.1105408919975</v>
      </c>
      <c r="AL155" s="111">
        <f t="shared" si="56"/>
        <v>0</v>
      </c>
      <c r="AM155" s="111">
        <f t="shared" si="56"/>
        <v>2719.9334652824327</v>
      </c>
      <c r="AN155" s="111">
        <f t="shared" si="56"/>
        <v>1103.7411163470242</v>
      </c>
      <c r="AO155" s="111">
        <f t="shared" si="56"/>
        <v>0</v>
      </c>
      <c r="AP155" s="111">
        <f t="shared" si="56"/>
        <v>4109.4646921111271</v>
      </c>
      <c r="AQ155" s="111">
        <f t="shared" si="56"/>
        <v>413.90291863004677</v>
      </c>
      <c r="AR155" s="111">
        <f t="shared" si="56"/>
        <v>926.35415121959522</v>
      </c>
      <c r="AS155" s="111">
        <f t="shared" si="56"/>
        <v>0</v>
      </c>
      <c r="AT155" s="111">
        <f t="shared" si="56"/>
        <v>0</v>
      </c>
      <c r="AU155" s="111">
        <f t="shared" si="56"/>
        <v>177.38696512696333</v>
      </c>
    </row>
    <row r="156" spans="2:47" s="115" customFormat="1" ht="11.1">
      <c r="B156" s="115" t="s">
        <v>715</v>
      </c>
      <c r="C156" s="117" t="s">
        <v>495</v>
      </c>
      <c r="D156" s="111">
        <f t="shared" ref="D156:D158" si="57">+D138*D$67</f>
        <v>0</v>
      </c>
      <c r="E156" s="111">
        <f t="shared" ref="E156:T158" si="58">+IF(E149-D149&lt;0,0,E149-D149)</f>
        <v>0</v>
      </c>
      <c r="F156" s="111">
        <f t="shared" si="58"/>
        <v>0</v>
      </c>
      <c r="G156" s="111">
        <f t="shared" si="58"/>
        <v>0</v>
      </c>
      <c r="H156" s="111">
        <f t="shared" si="58"/>
        <v>0</v>
      </c>
      <c r="I156" s="111">
        <f t="shared" si="58"/>
        <v>0</v>
      </c>
      <c r="J156" s="111">
        <f t="shared" si="58"/>
        <v>0</v>
      </c>
      <c r="K156" s="111">
        <f t="shared" si="58"/>
        <v>0</v>
      </c>
      <c r="L156" s="111">
        <f t="shared" si="58"/>
        <v>56009.319073795821</v>
      </c>
      <c r="M156" s="111">
        <f t="shared" si="58"/>
        <v>56643.224596924571</v>
      </c>
      <c r="N156" s="111">
        <f t="shared" si="58"/>
        <v>56034.315348367178</v>
      </c>
      <c r="O156" s="111">
        <f t="shared" si="58"/>
        <v>57288.795048186614</v>
      </c>
      <c r="P156" s="111">
        <f t="shared" si="58"/>
        <v>55842.343959659396</v>
      </c>
      <c r="Q156" s="111">
        <f t="shared" si="58"/>
        <v>56813.532547670475</v>
      </c>
      <c r="R156" s="111">
        <f t="shared" si="58"/>
        <v>57101.156347071344</v>
      </c>
      <c r="S156" s="111">
        <f t="shared" si="58"/>
        <v>59690.103825338127</v>
      </c>
      <c r="T156" s="111">
        <f t="shared" si="58"/>
        <v>60350.338757682592</v>
      </c>
      <c r="U156" s="111">
        <f t="shared" si="55"/>
        <v>61054.233849610901</v>
      </c>
      <c r="V156" s="111">
        <f t="shared" si="55"/>
        <v>57759.724861110444</v>
      </c>
      <c r="W156" s="111">
        <f t="shared" si="55"/>
        <v>61393.183332797838</v>
      </c>
      <c r="X156" s="111">
        <f t="shared" si="55"/>
        <v>61993.093922510045</v>
      </c>
      <c r="Y156" s="111">
        <f t="shared" si="55"/>
        <v>4752.9582888218574</v>
      </c>
      <c r="Z156" s="111">
        <f t="shared" si="55"/>
        <v>5056.2464202874107</v>
      </c>
      <c r="AA156" s="111">
        <f t="shared" si="55"/>
        <v>0</v>
      </c>
      <c r="AB156" s="111">
        <f t="shared" ref="AB156:AU156" si="59">+IF(AB149-AA149&lt;0,0,AB149-AA149)</f>
        <v>1282.4755273391493</v>
      </c>
      <c r="AC156" s="111">
        <f t="shared" si="59"/>
        <v>3180.1926927943714</v>
      </c>
      <c r="AD156" s="111">
        <f t="shared" si="59"/>
        <v>3193.1907555715879</v>
      </c>
      <c r="AE156" s="111">
        <f t="shared" si="59"/>
        <v>0</v>
      </c>
      <c r="AF156" s="111">
        <f t="shared" si="59"/>
        <v>3409.8251351895742</v>
      </c>
      <c r="AG156" s="111">
        <f t="shared" si="59"/>
        <v>0</v>
      </c>
      <c r="AH156" s="111">
        <f t="shared" si="59"/>
        <v>1360.4639040019829</v>
      </c>
      <c r="AI156" s="111">
        <f t="shared" si="59"/>
        <v>3028.5486270613037</v>
      </c>
      <c r="AJ156" s="111">
        <f t="shared" si="59"/>
        <v>658.56851403939072</v>
      </c>
      <c r="AK156" s="111">
        <f t="shared" si="59"/>
        <v>1399.4580923331669</v>
      </c>
      <c r="AL156" s="111">
        <f t="shared" si="59"/>
        <v>0</v>
      </c>
      <c r="AM156" s="111">
        <f t="shared" si="59"/>
        <v>1195.8217754921643</v>
      </c>
      <c r="AN156" s="111">
        <f t="shared" si="59"/>
        <v>485.26101034483872</v>
      </c>
      <c r="AO156" s="111">
        <f t="shared" si="59"/>
        <v>0</v>
      </c>
      <c r="AP156" s="111">
        <f t="shared" si="59"/>
        <v>1806.7307260152884</v>
      </c>
      <c r="AQ156" s="111">
        <f t="shared" si="59"/>
        <v>181.972878879169</v>
      </c>
      <c r="AR156" s="111">
        <f t="shared" si="59"/>
        <v>407.27263368200511</v>
      </c>
      <c r="AS156" s="111">
        <f t="shared" si="59"/>
        <v>0</v>
      </c>
      <c r="AT156" s="111">
        <f t="shared" si="59"/>
        <v>0</v>
      </c>
      <c r="AU156" s="111">
        <f t="shared" si="59"/>
        <v>77.988376662367955</v>
      </c>
    </row>
    <row r="157" spans="2:47" s="115" customFormat="1" ht="11.1">
      <c r="B157" s="115" t="s">
        <v>716</v>
      </c>
      <c r="C157" s="117" t="s">
        <v>495</v>
      </c>
      <c r="D157" s="111">
        <f t="shared" si="57"/>
        <v>0</v>
      </c>
      <c r="E157" s="111">
        <f t="shared" si="58"/>
        <v>0</v>
      </c>
      <c r="F157" s="111">
        <f t="shared" si="55"/>
        <v>0</v>
      </c>
      <c r="G157" s="111">
        <f t="shared" si="55"/>
        <v>0</v>
      </c>
      <c r="H157" s="111">
        <f t="shared" si="55"/>
        <v>0</v>
      </c>
      <c r="I157" s="111">
        <f t="shared" si="55"/>
        <v>0</v>
      </c>
      <c r="J157" s="111">
        <f t="shared" si="55"/>
        <v>0</v>
      </c>
      <c r="K157" s="111">
        <f t="shared" si="55"/>
        <v>0</v>
      </c>
      <c r="L157" s="111">
        <f t="shared" si="55"/>
        <v>24947.852538349893</v>
      </c>
      <c r="M157" s="111">
        <f t="shared" si="55"/>
        <v>25230.208792198035</v>
      </c>
      <c r="N157" s="111">
        <f t="shared" si="55"/>
        <v>24958.986460031614</v>
      </c>
      <c r="O157" s="111">
        <f t="shared" si="55"/>
        <v>25517.760876164291</v>
      </c>
      <c r="P157" s="111">
        <f t="shared" si="55"/>
        <v>24873.477941516059</v>
      </c>
      <c r="Q157" s="111">
        <f t="shared" si="55"/>
        <v>25306.067911922757</v>
      </c>
      <c r="R157" s="111">
        <f t="shared" si="55"/>
        <v>25434.18223740696</v>
      </c>
      <c r="S157" s="111">
        <f t="shared" si="55"/>
        <v>26587.359619053663</v>
      </c>
      <c r="T157" s="111">
        <f t="shared" si="55"/>
        <v>26881.443603740132</v>
      </c>
      <c r="U157" s="111">
        <f t="shared" si="55"/>
        <v>27194.974838296912</v>
      </c>
      <c r="V157" s="111">
        <f t="shared" si="55"/>
        <v>25727.523960647726</v>
      </c>
      <c r="W157" s="111">
        <f t="shared" si="55"/>
        <v>27345.950816300872</v>
      </c>
      <c r="X157" s="111">
        <f t="shared" si="55"/>
        <v>27613.164936661953</v>
      </c>
      <c r="Y157" s="111">
        <f t="shared" si="55"/>
        <v>2117.0780947047169</v>
      </c>
      <c r="Z157" s="111">
        <f t="shared" si="55"/>
        <v>2252.1696777761099</v>
      </c>
      <c r="AA157" s="111">
        <f t="shared" si="55"/>
        <v>0</v>
      </c>
      <c r="AB157" s="111">
        <f t="shared" ref="AB157:AU157" si="60">+IF(AB150-AA150&lt;0,0,AB150-AA150)</f>
        <v>571.24440841627074</v>
      </c>
      <c r="AC157" s="111">
        <f t="shared" si="60"/>
        <v>1416.5317424915265</v>
      </c>
      <c r="AD157" s="111">
        <f t="shared" si="60"/>
        <v>1422.321381766058</v>
      </c>
      <c r="AE157" s="111">
        <f t="shared" si="60"/>
        <v>0</v>
      </c>
      <c r="AF157" s="111">
        <f t="shared" si="60"/>
        <v>1518.8153696742957</v>
      </c>
      <c r="AG157" s="111">
        <f t="shared" si="60"/>
        <v>0</v>
      </c>
      <c r="AH157" s="111">
        <f t="shared" si="60"/>
        <v>605.98224406311056</v>
      </c>
      <c r="AI157" s="111">
        <f t="shared" si="60"/>
        <v>1348.98595095583</v>
      </c>
      <c r="AJ157" s="111">
        <f t="shared" si="60"/>
        <v>293.34172324079555</v>
      </c>
      <c r="AK157" s="111">
        <f t="shared" si="60"/>
        <v>623.35116188658867</v>
      </c>
      <c r="AL157" s="111">
        <f t="shared" si="60"/>
        <v>0</v>
      </c>
      <c r="AM157" s="111">
        <f t="shared" si="60"/>
        <v>532.64681325294077</v>
      </c>
      <c r="AN157" s="111">
        <f t="shared" si="60"/>
        <v>216.14653291425202</v>
      </c>
      <c r="AO157" s="111">
        <f t="shared" si="60"/>
        <v>0</v>
      </c>
      <c r="AP157" s="111">
        <f t="shared" si="60"/>
        <v>804.75985915394267</v>
      </c>
      <c r="AQ157" s="111">
        <f t="shared" si="60"/>
        <v>81.054949842917267</v>
      </c>
      <c r="AR157" s="111">
        <f t="shared" si="60"/>
        <v>181.40869726729579</v>
      </c>
      <c r="AS157" s="111">
        <f t="shared" si="60"/>
        <v>0</v>
      </c>
      <c r="AT157" s="111">
        <f t="shared" si="60"/>
        <v>0</v>
      </c>
      <c r="AU157" s="111">
        <f t="shared" si="60"/>
        <v>34.737835646956228</v>
      </c>
    </row>
    <row r="158" spans="2:47" s="115" customFormat="1" ht="11.1">
      <c r="B158" s="115" t="s">
        <v>717</v>
      </c>
      <c r="C158" s="117" t="s">
        <v>495</v>
      </c>
      <c r="D158" s="111">
        <f t="shared" si="57"/>
        <v>0</v>
      </c>
      <c r="E158" s="111">
        <f t="shared" si="58"/>
        <v>0</v>
      </c>
      <c r="F158" s="111">
        <f t="shared" si="55"/>
        <v>0</v>
      </c>
      <c r="G158" s="111">
        <f t="shared" si="55"/>
        <v>0</v>
      </c>
      <c r="H158" s="111">
        <f t="shared" si="55"/>
        <v>0</v>
      </c>
      <c r="I158" s="111">
        <f t="shared" si="55"/>
        <v>0</v>
      </c>
      <c r="J158" s="111">
        <f t="shared" si="55"/>
        <v>0</v>
      </c>
      <c r="K158" s="111">
        <f t="shared" si="55"/>
        <v>0</v>
      </c>
      <c r="L158" s="111">
        <f t="shared" si="55"/>
        <v>18579.369562592579</v>
      </c>
      <c r="M158" s="111">
        <f t="shared" si="55"/>
        <v>18789.648230084695</v>
      </c>
      <c r="N158" s="111">
        <f t="shared" si="55"/>
        <v>18587.661308156145</v>
      </c>
      <c r="O158" s="111">
        <f t="shared" si="55"/>
        <v>19003.796378839797</v>
      </c>
      <c r="P158" s="111">
        <f t="shared" si="55"/>
        <v>18523.980702227927</v>
      </c>
      <c r="Q158" s="111">
        <f t="shared" si="55"/>
        <v>18846.142656524462</v>
      </c>
      <c r="R158" s="111">
        <f t="shared" si="55"/>
        <v>18941.553008809293</v>
      </c>
      <c r="S158" s="111">
        <f t="shared" si="55"/>
        <v>19800.356735979876</v>
      </c>
      <c r="T158" s="111">
        <f t="shared" si="55"/>
        <v>20019.369375465787</v>
      </c>
      <c r="U158" s="111">
        <f t="shared" si="55"/>
        <v>20252.864930535812</v>
      </c>
      <c r="V158" s="111">
        <f t="shared" si="55"/>
        <v>19160.01286525742</v>
      </c>
      <c r="W158" s="111">
        <f t="shared" si="55"/>
        <v>20365.301000377745</v>
      </c>
      <c r="X158" s="111">
        <f t="shared" si="55"/>
        <v>20564.302893903514</v>
      </c>
      <c r="Y158" s="111">
        <f t="shared" si="55"/>
        <v>1576.6477797607949</v>
      </c>
      <c r="Z158" s="111">
        <f t="shared" si="55"/>
        <v>1677.2542925987218</v>
      </c>
      <c r="AA158" s="111">
        <f t="shared" si="55"/>
        <v>0</v>
      </c>
      <c r="AB158" s="111">
        <f t="shared" ref="AB158:AU158" si="61">+IF(AB151-AA151&lt;0,0,AB151-AA151)</f>
        <v>425.42182571487501</v>
      </c>
      <c r="AC158" s="111">
        <f t="shared" si="61"/>
        <v>1054.9311489009997</v>
      </c>
      <c r="AD158" s="111">
        <f t="shared" si="61"/>
        <v>1059.2428565940936</v>
      </c>
      <c r="AE158" s="111">
        <f t="shared" si="61"/>
        <v>0</v>
      </c>
      <c r="AF158" s="111">
        <f t="shared" si="61"/>
        <v>1131.1046514782647</v>
      </c>
      <c r="AG158" s="111">
        <f t="shared" si="61"/>
        <v>0</v>
      </c>
      <c r="AH158" s="111">
        <f t="shared" si="61"/>
        <v>451.29207187323482</v>
      </c>
      <c r="AI158" s="111">
        <f t="shared" si="61"/>
        <v>1004.6278924819781</v>
      </c>
      <c r="AJ158" s="111">
        <f t="shared" si="61"/>
        <v>218.4598564482003</v>
      </c>
      <c r="AK158" s="111">
        <f t="shared" si="61"/>
        <v>464.22719495231286</v>
      </c>
      <c r="AL158" s="111">
        <f t="shared" si="61"/>
        <v>0</v>
      </c>
      <c r="AM158" s="111">
        <f t="shared" si="61"/>
        <v>396.67710776117747</v>
      </c>
      <c r="AN158" s="111">
        <f t="shared" si="61"/>
        <v>160.9704205407761</v>
      </c>
      <c r="AO158" s="111">
        <f t="shared" si="61"/>
        <v>0</v>
      </c>
      <c r="AP158" s="111">
        <f t="shared" si="61"/>
        <v>599.32736933481647</v>
      </c>
      <c r="AQ158" s="111">
        <f t="shared" si="61"/>
        <v>60.363907702732831</v>
      </c>
      <c r="AR158" s="111">
        <f t="shared" si="61"/>
        <v>135.10017438247451</v>
      </c>
      <c r="AS158" s="111">
        <f t="shared" si="61"/>
        <v>0</v>
      </c>
      <c r="AT158" s="111">
        <f t="shared" si="61"/>
        <v>0</v>
      </c>
      <c r="AU158" s="111">
        <f t="shared" si="61"/>
        <v>25.870246158330701</v>
      </c>
    </row>
    <row r="160" spans="2:47" s="115" customFormat="1" ht="11.1">
      <c r="B160" s="120" t="s">
        <v>727</v>
      </c>
    </row>
    <row r="161" spans="2:47" s="115" customFormat="1" ht="11.1">
      <c r="B161" s="121" t="s">
        <v>552</v>
      </c>
      <c r="C161" s="121" t="s">
        <v>422</v>
      </c>
      <c r="D161" s="121">
        <v>2017</v>
      </c>
      <c r="E161" s="121">
        <v>2018</v>
      </c>
      <c r="F161" s="121">
        <v>2019</v>
      </c>
      <c r="G161" s="121">
        <v>2020</v>
      </c>
      <c r="H161" s="121">
        <v>2021</v>
      </c>
      <c r="I161" s="121">
        <v>2022</v>
      </c>
      <c r="J161" s="121">
        <v>2023</v>
      </c>
      <c r="K161" s="121">
        <v>2024</v>
      </c>
      <c r="L161" s="121">
        <v>2025</v>
      </c>
      <c r="M161" s="121">
        <v>2026</v>
      </c>
      <c r="N161" s="121">
        <v>2027</v>
      </c>
      <c r="O161" s="121">
        <v>2028</v>
      </c>
      <c r="P161" s="121">
        <v>2029</v>
      </c>
      <c r="Q161" s="121">
        <v>2030</v>
      </c>
      <c r="R161" s="121">
        <v>2031</v>
      </c>
      <c r="S161" s="121">
        <v>2032</v>
      </c>
      <c r="T161" s="121">
        <v>2033</v>
      </c>
      <c r="U161" s="121">
        <v>2034</v>
      </c>
      <c r="V161" s="121">
        <v>2035</v>
      </c>
      <c r="W161" s="121">
        <v>2036</v>
      </c>
      <c r="X161" s="121">
        <v>2037</v>
      </c>
      <c r="Y161" s="121">
        <v>2038</v>
      </c>
      <c r="Z161" s="121">
        <v>2039</v>
      </c>
      <c r="AA161" s="121">
        <v>2040</v>
      </c>
      <c r="AB161" s="121">
        <v>2041</v>
      </c>
      <c r="AC161" s="121">
        <v>2042</v>
      </c>
      <c r="AD161" s="121">
        <v>2043</v>
      </c>
      <c r="AE161" s="121">
        <v>2044</v>
      </c>
      <c r="AF161" s="121">
        <v>2045</v>
      </c>
      <c r="AG161" s="121">
        <v>2046</v>
      </c>
      <c r="AH161" s="121">
        <v>2047</v>
      </c>
      <c r="AI161" s="121">
        <v>2048</v>
      </c>
      <c r="AJ161" s="121">
        <v>2049</v>
      </c>
      <c r="AK161" s="121">
        <v>2050</v>
      </c>
      <c r="AL161" s="121">
        <v>2051</v>
      </c>
      <c r="AM161" s="121">
        <v>2052</v>
      </c>
      <c r="AN161" s="121">
        <v>2053</v>
      </c>
      <c r="AO161" s="121">
        <v>2054</v>
      </c>
      <c r="AP161" s="121">
        <v>2055</v>
      </c>
      <c r="AQ161" s="121">
        <v>2056</v>
      </c>
      <c r="AR161" s="121">
        <v>2057</v>
      </c>
      <c r="AS161" s="121">
        <v>2058</v>
      </c>
      <c r="AT161" s="121">
        <v>2059</v>
      </c>
      <c r="AU161" s="121">
        <v>2060</v>
      </c>
    </row>
    <row r="162" spans="2:47" s="115" customFormat="1" ht="11.1">
      <c r="B162" s="116" t="s">
        <v>714</v>
      </c>
      <c r="C162" s="117" t="s">
        <v>526</v>
      </c>
      <c r="D162" s="122">
        <f>+D216*$J111/1000000</f>
        <v>0</v>
      </c>
      <c r="E162" s="122">
        <f t="shared" ref="E162:Q162" si="62">+E216*$J111/1000000</f>
        <v>0</v>
      </c>
      <c r="F162" s="122">
        <f t="shared" si="62"/>
        <v>0</v>
      </c>
      <c r="G162" s="122">
        <f t="shared" si="62"/>
        <v>0</v>
      </c>
      <c r="H162" s="122">
        <f t="shared" si="62"/>
        <v>0</v>
      </c>
      <c r="I162" s="122">
        <f t="shared" si="62"/>
        <v>0</v>
      </c>
      <c r="J162" s="122">
        <f t="shared" si="62"/>
        <v>0</v>
      </c>
      <c r="K162" s="122">
        <f t="shared" si="62"/>
        <v>0</v>
      </c>
      <c r="L162" s="122">
        <f t="shared" si="62"/>
        <v>11.455679459195103</v>
      </c>
      <c r="M162" s="122">
        <f t="shared" si="62"/>
        <v>11.585333213257154</v>
      </c>
      <c r="N162" s="122">
        <f t="shared" si="62"/>
        <v>11.460791988929419</v>
      </c>
      <c r="O162" s="122">
        <f t="shared" si="62"/>
        <v>11.717372814528535</v>
      </c>
      <c r="P162" s="122">
        <f t="shared" si="62"/>
        <v>11.421527760569923</v>
      </c>
      <c r="Q162" s="122">
        <f t="shared" si="62"/>
        <v>11.620166582513564</v>
      </c>
      <c r="R162" s="122">
        <f t="shared" ref="R162:AU162" si="63">+R216*$J111/1000000</f>
        <v>11.67899475798969</v>
      </c>
      <c r="S162" s="122">
        <f t="shared" si="63"/>
        <v>12.208516504337634</v>
      </c>
      <c r="T162" s="122">
        <f t="shared" si="63"/>
        <v>12.343555456386619</v>
      </c>
      <c r="U162" s="122">
        <f t="shared" si="63"/>
        <v>12.487524293704668</v>
      </c>
      <c r="V162" s="122">
        <f t="shared" si="63"/>
        <v>23.26937233391801</v>
      </c>
      <c r="W162" s="122">
        <f t="shared" si="63"/>
        <v>24.142183410158999</v>
      </c>
      <c r="X162" s="122">
        <f t="shared" si="63"/>
        <v>24.140342899454712</v>
      </c>
      <c r="Y162" s="122">
        <f t="shared" si="63"/>
        <v>12.689503301741432</v>
      </c>
      <c r="Z162" s="122">
        <f t="shared" si="63"/>
        <v>12.455690275225711</v>
      </c>
      <c r="AA162" s="122">
        <f t="shared" si="63"/>
        <v>11.620166582513564</v>
      </c>
      <c r="AB162" s="122">
        <f t="shared" si="63"/>
        <v>11.941301616891252</v>
      </c>
      <c r="AC162" s="122">
        <f t="shared" si="63"/>
        <v>12.858966620667845</v>
      </c>
      <c r="AD162" s="122">
        <f t="shared" si="63"/>
        <v>12.996664088178678</v>
      </c>
      <c r="AE162" s="122">
        <f t="shared" si="63"/>
        <v>12.487524293704668</v>
      </c>
      <c r="AF162" s="122">
        <f t="shared" si="63"/>
        <v>23.966789556740711</v>
      </c>
      <c r="AG162" s="122">
        <f t="shared" si="63"/>
        <v>24.142183410158999</v>
      </c>
      <c r="AH162" s="122">
        <f t="shared" si="63"/>
        <v>24.418600851127344</v>
      </c>
      <c r="AI162" s="122">
        <f t="shared" si="63"/>
        <v>13.308937404350134</v>
      </c>
      <c r="AJ162" s="122">
        <f t="shared" si="63"/>
        <v>12.59038839195893</v>
      </c>
      <c r="AK162" s="122">
        <f t="shared" si="63"/>
        <v>11.906400080571677</v>
      </c>
      <c r="AL162" s="122">
        <f t="shared" si="63"/>
        <v>11.941301616891252</v>
      </c>
      <c r="AM162" s="122">
        <f t="shared" si="63"/>
        <v>13.10355004315714</v>
      </c>
      <c r="AN162" s="122">
        <f t="shared" si="63"/>
        <v>13.095915332087424</v>
      </c>
      <c r="AO162" s="122">
        <f t="shared" si="63"/>
        <v>12.487524293704668</v>
      </c>
      <c r="AP162" s="122">
        <f t="shared" si="63"/>
        <v>24.336323205936463</v>
      </c>
      <c r="AQ162" s="122">
        <f t="shared" si="63"/>
        <v>24.179402626624771</v>
      </c>
      <c r="AR162" s="122">
        <f t="shared" si="63"/>
        <v>24.501901002265026</v>
      </c>
      <c r="AS162" s="122">
        <f t="shared" si="63"/>
        <v>13.308937404350134</v>
      </c>
      <c r="AT162" s="122">
        <f t="shared" si="63"/>
        <v>12.59038839195893</v>
      </c>
      <c r="AU162" s="122">
        <f t="shared" si="63"/>
        <v>11.922351173342705</v>
      </c>
    </row>
    <row r="163" spans="2:47" s="115" customFormat="1" ht="11.1">
      <c r="B163" s="115" t="s">
        <v>715</v>
      </c>
      <c r="C163" s="117" t="s">
        <v>526</v>
      </c>
      <c r="D163" s="122">
        <f>+D263*$J112/1000000</f>
        <v>0</v>
      </c>
      <c r="E163" s="122">
        <f t="shared" ref="E163:Q163" si="64">+E263*$J112/1000000</f>
        <v>0</v>
      </c>
      <c r="F163" s="122">
        <f t="shared" si="64"/>
        <v>0</v>
      </c>
      <c r="G163" s="122">
        <f t="shared" si="64"/>
        <v>0</v>
      </c>
      <c r="H163" s="122">
        <f t="shared" si="64"/>
        <v>0</v>
      </c>
      <c r="I163" s="122">
        <f t="shared" si="64"/>
        <v>0</v>
      </c>
      <c r="J163" s="122">
        <f t="shared" si="64"/>
        <v>0</v>
      </c>
      <c r="K163" s="122">
        <f t="shared" si="64"/>
        <v>0</v>
      </c>
      <c r="L163" s="122">
        <f t="shared" si="64"/>
        <v>1.2102453514909566</v>
      </c>
      <c r="M163" s="122">
        <f t="shared" si="64"/>
        <v>1.223942736592893</v>
      </c>
      <c r="N163" s="122">
        <f t="shared" si="64"/>
        <v>1.2107854692000242</v>
      </c>
      <c r="O163" s="122">
        <f t="shared" si="64"/>
        <v>1.2378921766257274</v>
      </c>
      <c r="P163" s="122">
        <f t="shared" si="64"/>
        <v>1.20663736519439</v>
      </c>
      <c r="Q163" s="122">
        <f t="shared" si="64"/>
        <v>1.2276227385840011</v>
      </c>
      <c r="R163" s="122">
        <f t="shared" ref="R163:AU163" si="65">+R263*$J112/1000000</f>
        <v>1.2338376930230013</v>
      </c>
      <c r="S163" s="122">
        <f t="shared" si="65"/>
        <v>1.2897794845434147</v>
      </c>
      <c r="T163" s="122">
        <f t="shared" si="65"/>
        <v>1.3040457936322478</v>
      </c>
      <c r="U163" s="122">
        <f t="shared" si="65"/>
        <v>1.3192555083195683</v>
      </c>
      <c r="V163" s="122">
        <f t="shared" si="65"/>
        <v>2.4583133457555064</v>
      </c>
      <c r="W163" s="122">
        <f t="shared" si="65"/>
        <v>2.5505222410474038</v>
      </c>
      <c r="X163" s="122">
        <f t="shared" si="65"/>
        <v>2.5503277986721504</v>
      </c>
      <c r="Y163" s="122">
        <f t="shared" si="65"/>
        <v>1.3405937586124341</v>
      </c>
      <c r="Z163" s="122">
        <f t="shared" si="65"/>
        <v>1.3158923753844454</v>
      </c>
      <c r="AA163" s="122">
        <f t="shared" si="65"/>
        <v>1.2276227385840011</v>
      </c>
      <c r="AB163" s="122">
        <f t="shared" si="65"/>
        <v>1.2615493322828559</v>
      </c>
      <c r="AC163" s="122">
        <f t="shared" si="65"/>
        <v>1.3584968602756362</v>
      </c>
      <c r="AD163" s="122">
        <f t="shared" si="65"/>
        <v>1.3730440305731868</v>
      </c>
      <c r="AE163" s="122">
        <f t="shared" si="65"/>
        <v>1.3192555083195683</v>
      </c>
      <c r="AF163" s="122">
        <f t="shared" si="65"/>
        <v>2.5319926028416888</v>
      </c>
      <c r="AG163" s="122">
        <f t="shared" si="65"/>
        <v>2.5505222410474038</v>
      </c>
      <c r="AH163" s="122">
        <f t="shared" si="65"/>
        <v>2.5797246051843001</v>
      </c>
      <c r="AI163" s="122">
        <f t="shared" si="65"/>
        <v>1.4060344202429751</v>
      </c>
      <c r="AJ163" s="122">
        <f t="shared" si="65"/>
        <v>1.3301226766260004</v>
      </c>
      <c r="AK163" s="122">
        <f t="shared" si="65"/>
        <v>1.2578621287222935</v>
      </c>
      <c r="AL163" s="122">
        <f t="shared" si="65"/>
        <v>1.2615493322828559</v>
      </c>
      <c r="AM163" s="122">
        <f t="shared" si="65"/>
        <v>1.3843360914773979</v>
      </c>
      <c r="AN163" s="122">
        <f t="shared" si="65"/>
        <v>1.3835295156985432</v>
      </c>
      <c r="AO163" s="122">
        <f t="shared" si="65"/>
        <v>1.3192555083195683</v>
      </c>
      <c r="AP163" s="122">
        <f t="shared" si="65"/>
        <v>2.5710323108530448</v>
      </c>
      <c r="AQ163" s="122">
        <f t="shared" si="65"/>
        <v>2.5544542979694098</v>
      </c>
      <c r="AR163" s="122">
        <f t="shared" si="65"/>
        <v>2.5885249230573617</v>
      </c>
      <c r="AS163" s="122">
        <f t="shared" si="65"/>
        <v>1.4060344202429751</v>
      </c>
      <c r="AT163" s="122">
        <f t="shared" si="65"/>
        <v>1.3301226766260004</v>
      </c>
      <c r="AU163" s="122">
        <f t="shared" si="65"/>
        <v>1.2595472959745788</v>
      </c>
    </row>
    <row r="164" spans="2:47" s="115" customFormat="1" ht="11.1">
      <c r="B164" s="115" t="s">
        <v>716</v>
      </c>
      <c r="C164" s="117" t="s">
        <v>526</v>
      </c>
      <c r="D164" s="122">
        <f>+D310*$J113/1000000</f>
        <v>0</v>
      </c>
      <c r="E164" s="122">
        <f t="shared" ref="E164:Q164" si="66">+E310*$J113/1000000</f>
        <v>0</v>
      </c>
      <c r="F164" s="122">
        <f t="shared" si="66"/>
        <v>0</v>
      </c>
      <c r="G164" s="122">
        <f t="shared" si="66"/>
        <v>0</v>
      </c>
      <c r="H164" s="122">
        <f t="shared" si="66"/>
        <v>0</v>
      </c>
      <c r="I164" s="122">
        <f t="shared" si="66"/>
        <v>0</v>
      </c>
      <c r="J164" s="122">
        <f t="shared" si="66"/>
        <v>0</v>
      </c>
      <c r="K164" s="122">
        <f t="shared" si="66"/>
        <v>0</v>
      </c>
      <c r="L164" s="122">
        <f t="shared" si="66"/>
        <v>0.19077855674303612</v>
      </c>
      <c r="M164" s="122">
        <f t="shared" si="66"/>
        <v>0.19293776136851293</v>
      </c>
      <c r="N164" s="122">
        <f t="shared" si="66"/>
        <v>0.19086369888126478</v>
      </c>
      <c r="O164" s="122">
        <f t="shared" si="66"/>
        <v>0.19513669899182964</v>
      </c>
      <c r="P164" s="122">
        <f t="shared" si="66"/>
        <v>0.19020980725966907</v>
      </c>
      <c r="Q164" s="122">
        <f t="shared" si="66"/>
        <v>0.19351786313697708</v>
      </c>
      <c r="R164" s="122">
        <f t="shared" ref="R164:AU164" si="67">+R310*$J113/1000000</f>
        <v>0.19449756534086066</v>
      </c>
      <c r="S164" s="122">
        <f t="shared" si="67"/>
        <v>0.2033160204043209</v>
      </c>
      <c r="T164" s="122">
        <f t="shared" si="67"/>
        <v>0.20556490808206715</v>
      </c>
      <c r="U164" s="122">
        <f t="shared" si="67"/>
        <v>0.20796251069458288</v>
      </c>
      <c r="V164" s="122">
        <f t="shared" si="67"/>
        <v>0.38751933361909247</v>
      </c>
      <c r="W164" s="122">
        <f t="shared" si="67"/>
        <v>0.40205479945747524</v>
      </c>
      <c r="X164" s="122">
        <f t="shared" si="67"/>
        <v>0.4020241482877136</v>
      </c>
      <c r="Y164" s="122">
        <f t="shared" si="67"/>
        <v>0.21132619276886705</v>
      </c>
      <c r="Z164" s="122">
        <f t="shared" si="67"/>
        <v>0.20743235898054649</v>
      </c>
      <c r="AA164" s="122">
        <f t="shared" si="67"/>
        <v>0.19351786313697708</v>
      </c>
      <c r="AB164" s="122">
        <f t="shared" si="67"/>
        <v>0.19886592464624214</v>
      </c>
      <c r="AC164" s="122">
        <f t="shared" si="67"/>
        <v>0.21414837084401556</v>
      </c>
      <c r="AD164" s="122">
        <f t="shared" si="67"/>
        <v>0.216441532433641</v>
      </c>
      <c r="AE164" s="122">
        <f t="shared" si="67"/>
        <v>0.20796251069458288</v>
      </c>
      <c r="AF164" s="122">
        <f t="shared" si="67"/>
        <v>0.39913385650198141</v>
      </c>
      <c r="AG164" s="122">
        <f t="shared" si="67"/>
        <v>0.40205479945747524</v>
      </c>
      <c r="AH164" s="122">
        <f t="shared" si="67"/>
        <v>0.40665815106436748</v>
      </c>
      <c r="AI164" s="122">
        <f t="shared" si="67"/>
        <v>0.22164201423664168</v>
      </c>
      <c r="AJ164" s="122">
        <f t="shared" si="67"/>
        <v>0.20967557051574245</v>
      </c>
      <c r="AK164" s="122">
        <f t="shared" si="67"/>
        <v>0.19828468764926771</v>
      </c>
      <c r="AL164" s="122">
        <f t="shared" si="67"/>
        <v>0.19886592464624214</v>
      </c>
      <c r="AM164" s="122">
        <f t="shared" si="67"/>
        <v>0.21822157073687073</v>
      </c>
      <c r="AN164" s="122">
        <f t="shared" si="67"/>
        <v>0.21809442514378524</v>
      </c>
      <c r="AO164" s="122">
        <f t="shared" si="67"/>
        <v>0.20796251069458288</v>
      </c>
      <c r="AP164" s="122">
        <f t="shared" si="67"/>
        <v>0.40528793025314336</v>
      </c>
      <c r="AQ164" s="122">
        <f t="shared" si="67"/>
        <v>0.40267463422377991</v>
      </c>
      <c r="AR164" s="122">
        <f t="shared" si="67"/>
        <v>0.40804540030323844</v>
      </c>
      <c r="AS164" s="122">
        <f t="shared" si="67"/>
        <v>0.22164201423664168</v>
      </c>
      <c r="AT164" s="122">
        <f t="shared" si="67"/>
        <v>0.20967557051574245</v>
      </c>
      <c r="AU164" s="122">
        <f t="shared" si="67"/>
        <v>0.19855033112054105</v>
      </c>
    </row>
    <row r="165" spans="2:47" s="115" customFormat="1" ht="11.1">
      <c r="B165" s="115" t="s">
        <v>717</v>
      </c>
      <c r="C165" s="117" t="s">
        <v>526</v>
      </c>
      <c r="D165" s="122">
        <f>+D357*$J114/1000000</f>
        <v>0</v>
      </c>
      <c r="E165" s="122">
        <f t="shared" ref="E165:Q165" si="68">+E357*$J114/1000000</f>
        <v>0</v>
      </c>
      <c r="F165" s="122">
        <f t="shared" si="68"/>
        <v>0</v>
      </c>
      <c r="G165" s="122">
        <f t="shared" si="68"/>
        <v>0</v>
      </c>
      <c r="H165" s="122">
        <f t="shared" si="68"/>
        <v>0</v>
      </c>
      <c r="I165" s="122">
        <f t="shared" si="68"/>
        <v>0</v>
      </c>
      <c r="J165" s="122">
        <f t="shared" si="68"/>
        <v>0</v>
      </c>
      <c r="K165" s="122">
        <f t="shared" si="68"/>
        <v>0</v>
      </c>
      <c r="L165" s="122">
        <f t="shared" si="68"/>
        <v>8.5813740738104979E-2</v>
      </c>
      <c r="M165" s="122">
        <f t="shared" si="68"/>
        <v>8.6784968475092025E-2</v>
      </c>
      <c r="N165" s="122">
        <f t="shared" si="68"/>
        <v>8.5852038361803204E-2</v>
      </c>
      <c r="O165" s="122">
        <f t="shared" si="68"/>
        <v>8.7774068436471508E-2</v>
      </c>
      <c r="P165" s="122">
        <f t="shared" si="68"/>
        <v>8.555791261180079E-2</v>
      </c>
      <c r="Q165" s="122">
        <f t="shared" si="68"/>
        <v>8.7045902951222526E-2</v>
      </c>
      <c r="R165" s="122">
        <f t="shared" ref="R165:AU165" si="69">+R357*$J114/1000000</f>
        <v>8.7486580941243591E-2</v>
      </c>
      <c r="S165" s="122">
        <f t="shared" si="69"/>
        <v>9.145319348641387E-2</v>
      </c>
      <c r="T165" s="122">
        <f t="shared" si="69"/>
        <v>9.2464761387030497E-2</v>
      </c>
      <c r="U165" s="122">
        <f t="shared" si="69"/>
        <v>9.3543222470372167E-2</v>
      </c>
      <c r="V165" s="122">
        <f t="shared" si="69"/>
        <v>0.17430933640505097</v>
      </c>
      <c r="W165" s="122">
        <f t="shared" si="69"/>
        <v>0.18084750672281188</v>
      </c>
      <c r="X165" s="122">
        <f t="shared" si="69"/>
        <v>0.18083371957828095</v>
      </c>
      <c r="Y165" s="122">
        <f t="shared" si="69"/>
        <v>9.5056233923943634E-2</v>
      </c>
      <c r="Z165" s="122">
        <f t="shared" si="69"/>
        <v>9.3304755933477854E-2</v>
      </c>
      <c r="AA165" s="122">
        <f t="shared" si="69"/>
        <v>8.7045902951222526E-2</v>
      </c>
      <c r="AB165" s="122">
        <f t="shared" si="69"/>
        <v>8.9451504354454023E-2</v>
      </c>
      <c r="AC165" s="122">
        <f t="shared" si="69"/>
        <v>9.6325672490793476E-2</v>
      </c>
      <c r="AD165" s="122">
        <f t="shared" si="69"/>
        <v>9.735715515573333E-2</v>
      </c>
      <c r="AE165" s="122">
        <f t="shared" si="69"/>
        <v>9.3543222470372167E-2</v>
      </c>
      <c r="AF165" s="122">
        <f t="shared" si="69"/>
        <v>0.17953364291247134</v>
      </c>
      <c r="AG165" s="122">
        <f t="shared" si="69"/>
        <v>0.18084750672281188</v>
      </c>
      <c r="AH165" s="122">
        <f t="shared" si="69"/>
        <v>0.18291813157742998</v>
      </c>
      <c r="AI165" s="122">
        <f t="shared" si="69"/>
        <v>9.9696374011220487E-2</v>
      </c>
      <c r="AJ165" s="122">
        <f t="shared" si="69"/>
        <v>9.4313770659180604E-2</v>
      </c>
      <c r="AK165" s="122">
        <f t="shared" si="69"/>
        <v>8.9190059243340364E-2</v>
      </c>
      <c r="AL165" s="122">
        <f t="shared" si="69"/>
        <v>8.9451504354454023E-2</v>
      </c>
      <c r="AM165" s="122">
        <f t="shared" si="69"/>
        <v>9.8157830808516769E-2</v>
      </c>
      <c r="AN165" s="122">
        <f t="shared" si="69"/>
        <v>9.8100639690461677E-2</v>
      </c>
      <c r="AO165" s="122">
        <f t="shared" si="69"/>
        <v>9.3543222470372167E-2</v>
      </c>
      <c r="AP165" s="122">
        <f t="shared" si="69"/>
        <v>0.18230179515337935</v>
      </c>
      <c r="AQ165" s="122">
        <f t="shared" si="69"/>
        <v>0.18112631342333474</v>
      </c>
      <c r="AR165" s="122">
        <f t="shared" si="69"/>
        <v>0.18354212752622001</v>
      </c>
      <c r="AS165" s="122">
        <f t="shared" si="69"/>
        <v>9.9696374011220487E-2</v>
      </c>
      <c r="AT165" s="122">
        <f t="shared" si="69"/>
        <v>9.4313770659180604E-2</v>
      </c>
      <c r="AU165" s="122">
        <f t="shared" si="69"/>
        <v>8.9309547829278801E-2</v>
      </c>
    </row>
    <row r="166" spans="2:47">
      <c r="D166" s="122">
        <f t="shared" ref="D166:AU166" si="70">SUM(D162:D165)</f>
        <v>0</v>
      </c>
      <c r="E166" s="122">
        <f t="shared" si="70"/>
        <v>0</v>
      </c>
      <c r="F166" s="122">
        <f t="shared" si="70"/>
        <v>0</v>
      </c>
      <c r="G166" s="122">
        <f t="shared" si="70"/>
        <v>0</v>
      </c>
      <c r="H166" s="122">
        <f t="shared" si="70"/>
        <v>0</v>
      </c>
      <c r="I166" s="122">
        <f t="shared" si="70"/>
        <v>0</v>
      </c>
      <c r="J166" s="122">
        <f t="shared" si="70"/>
        <v>0</v>
      </c>
      <c r="K166" s="122">
        <f t="shared" si="70"/>
        <v>0</v>
      </c>
      <c r="L166" s="122">
        <f t="shared" si="70"/>
        <v>12.9425171081672</v>
      </c>
      <c r="M166" s="122">
        <f t="shared" si="70"/>
        <v>13.088998679693653</v>
      </c>
      <c r="N166" s="122">
        <f t="shared" si="70"/>
        <v>12.948293195372511</v>
      </c>
      <c r="O166" s="122">
        <f t="shared" si="70"/>
        <v>13.238175758582564</v>
      </c>
      <c r="P166" s="122">
        <f t="shared" si="70"/>
        <v>12.903932845635781</v>
      </c>
      <c r="Q166" s="122">
        <f t="shared" si="70"/>
        <v>13.128353087185765</v>
      </c>
      <c r="R166" s="122">
        <f t="shared" si="70"/>
        <v>13.194816597294796</v>
      </c>
      <c r="S166" s="122">
        <f t="shared" si="70"/>
        <v>13.793065202771784</v>
      </c>
      <c r="T166" s="122">
        <f t="shared" si="70"/>
        <v>13.945630919487966</v>
      </c>
      <c r="U166" s="122">
        <f t="shared" si="70"/>
        <v>14.108285535189191</v>
      </c>
      <c r="V166" s="122">
        <f t="shared" si="70"/>
        <v>26.289514349697662</v>
      </c>
      <c r="W166" s="122">
        <f t="shared" si="70"/>
        <v>27.27560795738669</v>
      </c>
      <c r="X166" s="122">
        <f t="shared" si="70"/>
        <v>27.273528565992855</v>
      </c>
      <c r="Y166" s="122">
        <f t="shared" si="70"/>
        <v>14.336479487046676</v>
      </c>
      <c r="Z166" s="122">
        <f t="shared" si="70"/>
        <v>14.072319765524181</v>
      </c>
      <c r="AA166" s="122">
        <f t="shared" si="70"/>
        <v>13.128353087185765</v>
      </c>
      <c r="AB166" s="122">
        <f t="shared" si="70"/>
        <v>13.491168378174804</v>
      </c>
      <c r="AC166" s="122">
        <f t="shared" si="70"/>
        <v>14.52793752427829</v>
      </c>
      <c r="AD166" s="122">
        <f t="shared" si="70"/>
        <v>14.68350680634124</v>
      </c>
      <c r="AE166" s="122">
        <f t="shared" si="70"/>
        <v>14.108285535189191</v>
      </c>
      <c r="AF166" s="122">
        <f t="shared" si="70"/>
        <v>27.077449658996855</v>
      </c>
      <c r="AG166" s="122">
        <f t="shared" si="70"/>
        <v>27.27560795738669</v>
      </c>
      <c r="AH166" s="122">
        <f t="shared" si="70"/>
        <v>27.587901738953441</v>
      </c>
      <c r="AI166" s="122">
        <f t="shared" si="70"/>
        <v>15.03631021284097</v>
      </c>
      <c r="AJ166" s="122">
        <f t="shared" si="70"/>
        <v>14.224500409759854</v>
      </c>
      <c r="AK166" s="122">
        <f t="shared" si="70"/>
        <v>13.451736956186579</v>
      </c>
      <c r="AL166" s="122">
        <f t="shared" si="70"/>
        <v>13.491168378174804</v>
      </c>
      <c r="AM166" s="122">
        <f t="shared" si="70"/>
        <v>14.804265536179926</v>
      </c>
      <c r="AN166" s="122">
        <f t="shared" si="70"/>
        <v>14.795639912620214</v>
      </c>
      <c r="AO166" s="122">
        <f t="shared" si="70"/>
        <v>14.108285535189191</v>
      </c>
      <c r="AP166" s="122">
        <f t="shared" si="70"/>
        <v>27.494945242196032</v>
      </c>
      <c r="AQ166" s="122">
        <f t="shared" si="70"/>
        <v>27.317657872241295</v>
      </c>
      <c r="AR166" s="122">
        <f t="shared" si="70"/>
        <v>27.682013453151843</v>
      </c>
      <c r="AS166" s="122">
        <f t="shared" si="70"/>
        <v>15.03631021284097</v>
      </c>
      <c r="AT166" s="122">
        <f t="shared" si="70"/>
        <v>14.224500409759854</v>
      </c>
      <c r="AU166" s="122">
        <f t="shared" si="70"/>
        <v>13.469758348267105</v>
      </c>
    </row>
    <row r="167" spans="2:47">
      <c r="B167" s="115" t="s">
        <v>728</v>
      </c>
      <c r="C167">
        <v>10</v>
      </c>
      <c r="D167" s="139" t="s">
        <v>491</v>
      </c>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row>
    <row r="169" spans="2:47">
      <c r="B169" s="24" t="s">
        <v>607</v>
      </c>
      <c r="C169" s="30" t="s">
        <v>512</v>
      </c>
      <c r="D169" s="30">
        <f>+NPV(Td,G166:AK166)</f>
        <v>154.93724232338937</v>
      </c>
      <c r="E169" s="30">
        <f>+NPV(Td,K166:Q166)</f>
        <v>60.485033940823349</v>
      </c>
    </row>
    <row r="170" spans="2:47">
      <c r="C170" s="340" t="s">
        <v>726</v>
      </c>
      <c r="D170" s="341"/>
      <c r="E170" s="341"/>
      <c r="F170" s="341"/>
    </row>
    <row r="171" spans="2:47">
      <c r="C171" s="121" t="s">
        <v>714</v>
      </c>
      <c r="D171" s="121">
        <v>2017</v>
      </c>
      <c r="E171" s="121">
        <v>2018</v>
      </c>
      <c r="F171" s="121">
        <v>2019</v>
      </c>
      <c r="G171" s="121">
        <v>2020</v>
      </c>
      <c r="H171" s="121">
        <v>2021</v>
      </c>
      <c r="I171" s="121">
        <v>2022</v>
      </c>
      <c r="J171" s="121">
        <v>2023</v>
      </c>
      <c r="K171" s="121">
        <v>2024</v>
      </c>
      <c r="L171" s="121">
        <v>2025</v>
      </c>
      <c r="M171" s="121">
        <v>2026</v>
      </c>
      <c r="N171" s="121">
        <v>2027</v>
      </c>
      <c r="O171" s="121">
        <v>2028</v>
      </c>
      <c r="P171" s="121">
        <v>2029</v>
      </c>
      <c r="Q171" s="121">
        <v>2030</v>
      </c>
      <c r="R171" s="121">
        <v>2031</v>
      </c>
      <c r="S171" s="121">
        <v>2032</v>
      </c>
      <c r="T171" s="121">
        <v>2033</v>
      </c>
      <c r="U171" s="121">
        <v>2034</v>
      </c>
      <c r="V171" s="121">
        <v>2035</v>
      </c>
      <c r="W171" s="121">
        <v>2036</v>
      </c>
      <c r="X171" s="121">
        <v>2037</v>
      </c>
      <c r="Y171" s="121">
        <v>2038</v>
      </c>
      <c r="Z171" s="121">
        <v>2039</v>
      </c>
      <c r="AA171" s="121">
        <v>2040</v>
      </c>
      <c r="AB171" s="121">
        <v>2041</v>
      </c>
      <c r="AC171" s="121">
        <v>2042</v>
      </c>
      <c r="AD171" s="121">
        <v>2043</v>
      </c>
      <c r="AE171" s="121">
        <v>2044</v>
      </c>
      <c r="AF171" s="121">
        <v>2045</v>
      </c>
      <c r="AG171" s="121">
        <v>2046</v>
      </c>
      <c r="AH171" s="121">
        <v>2047</v>
      </c>
      <c r="AI171" s="121">
        <v>2048</v>
      </c>
      <c r="AJ171" s="121">
        <v>2049</v>
      </c>
      <c r="AK171" s="121">
        <v>2050</v>
      </c>
      <c r="AL171" s="121">
        <v>2051</v>
      </c>
      <c r="AM171" s="121">
        <v>2052</v>
      </c>
      <c r="AN171" s="121">
        <v>2053</v>
      </c>
      <c r="AO171" s="121">
        <v>2054</v>
      </c>
      <c r="AP171" s="121">
        <v>2055</v>
      </c>
      <c r="AQ171" s="121">
        <v>2056</v>
      </c>
      <c r="AR171" s="121">
        <v>2057</v>
      </c>
      <c r="AS171" s="121">
        <v>2058</v>
      </c>
      <c r="AT171" s="121">
        <v>2059</v>
      </c>
      <c r="AU171" s="121">
        <v>2060</v>
      </c>
    </row>
    <row r="172" spans="2:47">
      <c r="B172" s="121">
        <v>2017</v>
      </c>
      <c r="C172" s="137" cm="1">
        <f t="array" ref="C172:C215">+TRANSPOSE(D155:AU155)</f>
        <v>0</v>
      </c>
      <c r="D172" s="140">
        <f>+IF(D$171&lt;$B172,0,IF(MOD(D$171-$B172,$C$167)=0,1,0))*$C172</f>
        <v>0</v>
      </c>
      <c r="E172" s="140">
        <f t="shared" ref="E172:AU178" si="71">+IF(E$171&lt;$B172,0,IF(MOD(E$171-$B172,$C$167)=0,1,0))*$C172</f>
        <v>0</v>
      </c>
      <c r="F172" s="140">
        <f t="shared" si="71"/>
        <v>0</v>
      </c>
      <c r="G172" s="140">
        <f t="shared" si="71"/>
        <v>0</v>
      </c>
      <c r="H172" s="140">
        <f t="shared" si="71"/>
        <v>0</v>
      </c>
      <c r="I172" s="140">
        <f t="shared" si="71"/>
        <v>0</v>
      </c>
      <c r="J172" s="140">
        <f t="shared" si="71"/>
        <v>0</v>
      </c>
      <c r="K172" s="140">
        <f t="shared" si="71"/>
        <v>0</v>
      </c>
      <c r="L172" s="140">
        <f t="shared" si="71"/>
        <v>0</v>
      </c>
      <c r="M172" s="140">
        <f t="shared" si="71"/>
        <v>0</v>
      </c>
      <c r="N172" s="140">
        <f t="shared" si="71"/>
        <v>0</v>
      </c>
      <c r="O172" s="140">
        <f t="shared" si="71"/>
        <v>0</v>
      </c>
      <c r="P172" s="140">
        <f t="shared" si="71"/>
        <v>0</v>
      </c>
      <c r="Q172" s="140">
        <f t="shared" si="71"/>
        <v>0</v>
      </c>
      <c r="R172" s="140">
        <f t="shared" si="71"/>
        <v>0</v>
      </c>
      <c r="S172" s="140">
        <f t="shared" si="71"/>
        <v>0</v>
      </c>
      <c r="T172" s="140">
        <f t="shared" si="71"/>
        <v>0</v>
      </c>
      <c r="U172" s="140">
        <f t="shared" si="71"/>
        <v>0</v>
      </c>
      <c r="V172" s="140">
        <f t="shared" si="71"/>
        <v>0</v>
      </c>
      <c r="W172" s="140">
        <f t="shared" si="71"/>
        <v>0</v>
      </c>
      <c r="X172" s="140">
        <f t="shared" si="71"/>
        <v>0</v>
      </c>
      <c r="Y172" s="140">
        <f t="shared" si="71"/>
        <v>0</v>
      </c>
      <c r="Z172" s="140">
        <f t="shared" si="71"/>
        <v>0</v>
      </c>
      <c r="AA172" s="140">
        <f t="shared" si="71"/>
        <v>0</v>
      </c>
      <c r="AB172" s="140">
        <f t="shared" si="71"/>
        <v>0</v>
      </c>
      <c r="AC172" s="140">
        <f t="shared" si="71"/>
        <v>0</v>
      </c>
      <c r="AD172" s="140">
        <f t="shared" si="71"/>
        <v>0</v>
      </c>
      <c r="AE172" s="140">
        <f t="shared" si="71"/>
        <v>0</v>
      </c>
      <c r="AF172" s="140">
        <f t="shared" si="71"/>
        <v>0</v>
      </c>
      <c r="AG172" s="140">
        <f t="shared" si="71"/>
        <v>0</v>
      </c>
      <c r="AH172" s="140">
        <f t="shared" si="71"/>
        <v>0</v>
      </c>
      <c r="AI172" s="140">
        <f t="shared" si="71"/>
        <v>0</v>
      </c>
      <c r="AJ172" s="140">
        <f t="shared" si="71"/>
        <v>0</v>
      </c>
      <c r="AK172" s="140">
        <f t="shared" si="71"/>
        <v>0</v>
      </c>
      <c r="AL172" s="140">
        <f t="shared" si="71"/>
        <v>0</v>
      </c>
      <c r="AM172" s="140">
        <f t="shared" si="71"/>
        <v>0</v>
      </c>
      <c r="AN172" s="140">
        <f t="shared" si="71"/>
        <v>0</v>
      </c>
      <c r="AO172" s="140">
        <f t="shared" si="71"/>
        <v>0</v>
      </c>
      <c r="AP172" s="140">
        <f t="shared" si="71"/>
        <v>0</v>
      </c>
      <c r="AQ172" s="140">
        <f t="shared" si="71"/>
        <v>0</v>
      </c>
      <c r="AR172" s="140">
        <f t="shared" si="71"/>
        <v>0</v>
      </c>
      <c r="AS172" s="140">
        <f t="shared" si="71"/>
        <v>0</v>
      </c>
      <c r="AT172" s="140">
        <f t="shared" si="71"/>
        <v>0</v>
      </c>
      <c r="AU172" s="140">
        <f t="shared" si="71"/>
        <v>0</v>
      </c>
    </row>
    <row r="173" spans="2:47">
      <c r="B173" s="121">
        <v>2018</v>
      </c>
      <c r="C173" s="137">
        <v>0</v>
      </c>
      <c r="D173" s="140">
        <f t="shared" ref="D173:S215" si="72">+IF(D$171&lt;$B173,0,IF(MOD(D$171-$B173,$C$167)=0,1,0))*$C173</f>
        <v>0</v>
      </c>
      <c r="E173" s="140">
        <f t="shared" si="72"/>
        <v>0</v>
      </c>
      <c r="F173" s="140">
        <f t="shared" si="72"/>
        <v>0</v>
      </c>
      <c r="G173" s="140">
        <f t="shared" si="72"/>
        <v>0</v>
      </c>
      <c r="H173" s="140">
        <f t="shared" si="72"/>
        <v>0</v>
      </c>
      <c r="I173" s="140">
        <f t="shared" si="72"/>
        <v>0</v>
      </c>
      <c r="J173" s="140">
        <f t="shared" si="72"/>
        <v>0</v>
      </c>
      <c r="K173" s="140">
        <f t="shared" si="72"/>
        <v>0</v>
      </c>
      <c r="L173" s="140">
        <f t="shared" si="72"/>
        <v>0</v>
      </c>
      <c r="M173" s="140">
        <f t="shared" si="72"/>
        <v>0</v>
      </c>
      <c r="N173" s="140">
        <f t="shared" si="72"/>
        <v>0</v>
      </c>
      <c r="O173" s="140">
        <f t="shared" si="72"/>
        <v>0</v>
      </c>
      <c r="P173" s="140">
        <f t="shared" si="72"/>
        <v>0</v>
      </c>
      <c r="Q173" s="140">
        <f t="shared" si="72"/>
        <v>0</v>
      </c>
      <c r="R173" s="140">
        <f t="shared" si="72"/>
        <v>0</v>
      </c>
      <c r="S173" s="140">
        <f t="shared" si="72"/>
        <v>0</v>
      </c>
      <c r="T173" s="140">
        <f t="shared" si="71"/>
        <v>0</v>
      </c>
      <c r="U173" s="140">
        <f t="shared" si="71"/>
        <v>0</v>
      </c>
      <c r="V173" s="140">
        <f t="shared" si="71"/>
        <v>0</v>
      </c>
      <c r="W173" s="140">
        <f t="shared" si="71"/>
        <v>0</v>
      </c>
      <c r="X173" s="140">
        <f t="shared" si="71"/>
        <v>0</v>
      </c>
      <c r="Y173" s="140">
        <f t="shared" si="71"/>
        <v>0</v>
      </c>
      <c r="Z173" s="140">
        <f t="shared" si="71"/>
        <v>0</v>
      </c>
      <c r="AA173" s="140">
        <f t="shared" si="71"/>
        <v>0</v>
      </c>
      <c r="AB173" s="140">
        <f t="shared" si="71"/>
        <v>0</v>
      </c>
      <c r="AC173" s="140">
        <f t="shared" si="71"/>
        <v>0</v>
      </c>
      <c r="AD173" s="140">
        <f t="shared" si="71"/>
        <v>0</v>
      </c>
      <c r="AE173" s="140">
        <f t="shared" si="71"/>
        <v>0</v>
      </c>
      <c r="AF173" s="140">
        <f t="shared" si="71"/>
        <v>0</v>
      </c>
      <c r="AG173" s="140">
        <f t="shared" si="71"/>
        <v>0</v>
      </c>
      <c r="AH173" s="140">
        <f t="shared" si="71"/>
        <v>0</v>
      </c>
      <c r="AI173" s="140">
        <f t="shared" si="71"/>
        <v>0</v>
      </c>
      <c r="AJ173" s="140">
        <f t="shared" si="71"/>
        <v>0</v>
      </c>
      <c r="AK173" s="140">
        <f t="shared" si="71"/>
        <v>0</v>
      </c>
      <c r="AL173" s="140">
        <f t="shared" si="71"/>
        <v>0</v>
      </c>
      <c r="AM173" s="140">
        <f t="shared" si="71"/>
        <v>0</v>
      </c>
      <c r="AN173" s="140">
        <f t="shared" si="71"/>
        <v>0</v>
      </c>
      <c r="AO173" s="140">
        <f t="shared" si="71"/>
        <v>0</v>
      </c>
      <c r="AP173" s="140">
        <f t="shared" si="71"/>
        <v>0</v>
      </c>
      <c r="AQ173" s="140">
        <f t="shared" si="71"/>
        <v>0</v>
      </c>
      <c r="AR173" s="140">
        <f t="shared" si="71"/>
        <v>0</v>
      </c>
      <c r="AS173" s="140">
        <f t="shared" si="71"/>
        <v>0</v>
      </c>
      <c r="AT173" s="140">
        <f t="shared" si="71"/>
        <v>0</v>
      </c>
      <c r="AU173" s="140">
        <f t="shared" si="71"/>
        <v>0</v>
      </c>
    </row>
    <row r="174" spans="2:47">
      <c r="B174" s="121">
        <v>2019</v>
      </c>
      <c r="C174" s="137">
        <v>0</v>
      </c>
      <c r="D174" s="140">
        <f t="shared" si="72"/>
        <v>0</v>
      </c>
      <c r="E174" s="140">
        <f t="shared" si="71"/>
        <v>0</v>
      </c>
      <c r="F174" s="140">
        <f t="shared" si="71"/>
        <v>0</v>
      </c>
      <c r="G174" s="140">
        <f t="shared" si="71"/>
        <v>0</v>
      </c>
      <c r="H174" s="140">
        <f t="shared" si="71"/>
        <v>0</v>
      </c>
      <c r="I174" s="140">
        <f t="shared" si="71"/>
        <v>0</v>
      </c>
      <c r="J174" s="140">
        <f t="shared" si="71"/>
        <v>0</v>
      </c>
      <c r="K174" s="140">
        <f t="shared" si="71"/>
        <v>0</v>
      </c>
      <c r="L174" s="140">
        <f t="shared" si="71"/>
        <v>0</v>
      </c>
      <c r="M174" s="140">
        <f t="shared" si="71"/>
        <v>0</v>
      </c>
      <c r="N174" s="140">
        <f t="shared" si="71"/>
        <v>0</v>
      </c>
      <c r="O174" s="140">
        <f t="shared" si="71"/>
        <v>0</v>
      </c>
      <c r="P174" s="140">
        <f t="shared" si="71"/>
        <v>0</v>
      </c>
      <c r="Q174" s="140">
        <f t="shared" si="71"/>
        <v>0</v>
      </c>
      <c r="R174" s="140">
        <f t="shared" si="71"/>
        <v>0</v>
      </c>
      <c r="S174" s="140">
        <f t="shared" si="71"/>
        <v>0</v>
      </c>
      <c r="T174" s="140">
        <f t="shared" si="71"/>
        <v>0</v>
      </c>
      <c r="U174" s="140">
        <f t="shared" si="71"/>
        <v>0</v>
      </c>
      <c r="V174" s="140">
        <f t="shared" si="71"/>
        <v>0</v>
      </c>
      <c r="W174" s="140">
        <f t="shared" si="71"/>
        <v>0</v>
      </c>
      <c r="X174" s="140">
        <f t="shared" si="71"/>
        <v>0</v>
      </c>
      <c r="Y174" s="140">
        <f t="shared" si="71"/>
        <v>0</v>
      </c>
      <c r="Z174" s="140">
        <f t="shared" si="71"/>
        <v>0</v>
      </c>
      <c r="AA174" s="140">
        <f t="shared" si="71"/>
        <v>0</v>
      </c>
      <c r="AB174" s="140">
        <f t="shared" si="71"/>
        <v>0</v>
      </c>
      <c r="AC174" s="140">
        <f t="shared" si="71"/>
        <v>0</v>
      </c>
      <c r="AD174" s="140">
        <f t="shared" si="71"/>
        <v>0</v>
      </c>
      <c r="AE174" s="140">
        <f t="shared" si="71"/>
        <v>0</v>
      </c>
      <c r="AF174" s="140">
        <f t="shared" si="71"/>
        <v>0</v>
      </c>
      <c r="AG174" s="140">
        <f t="shared" si="71"/>
        <v>0</v>
      </c>
      <c r="AH174" s="140">
        <f t="shared" si="71"/>
        <v>0</v>
      </c>
      <c r="AI174" s="140">
        <f t="shared" si="71"/>
        <v>0</v>
      </c>
      <c r="AJ174" s="140">
        <f t="shared" si="71"/>
        <v>0</v>
      </c>
      <c r="AK174" s="140">
        <f t="shared" si="71"/>
        <v>0</v>
      </c>
      <c r="AL174" s="140">
        <f t="shared" si="71"/>
        <v>0</v>
      </c>
      <c r="AM174" s="140">
        <f t="shared" si="71"/>
        <v>0</v>
      </c>
      <c r="AN174" s="140">
        <f t="shared" si="71"/>
        <v>0</v>
      </c>
      <c r="AO174" s="140">
        <f t="shared" si="71"/>
        <v>0</v>
      </c>
      <c r="AP174" s="140">
        <f t="shared" si="71"/>
        <v>0</v>
      </c>
      <c r="AQ174" s="140">
        <f t="shared" si="71"/>
        <v>0</v>
      </c>
      <c r="AR174" s="140">
        <f t="shared" si="71"/>
        <v>0</v>
      </c>
      <c r="AS174" s="140">
        <f t="shared" si="71"/>
        <v>0</v>
      </c>
      <c r="AT174" s="140">
        <f t="shared" si="71"/>
        <v>0</v>
      </c>
      <c r="AU174" s="140">
        <f t="shared" si="71"/>
        <v>0</v>
      </c>
    </row>
    <row r="175" spans="2:47">
      <c r="B175" s="121">
        <v>2020</v>
      </c>
      <c r="C175" s="137">
        <v>0</v>
      </c>
      <c r="D175" s="140">
        <f t="shared" si="72"/>
        <v>0</v>
      </c>
      <c r="E175" s="140">
        <f t="shared" si="71"/>
        <v>0</v>
      </c>
      <c r="F175" s="140">
        <f t="shared" si="71"/>
        <v>0</v>
      </c>
      <c r="G175" s="140">
        <f t="shared" si="71"/>
        <v>0</v>
      </c>
      <c r="H175" s="140">
        <f t="shared" si="71"/>
        <v>0</v>
      </c>
      <c r="I175" s="140">
        <f t="shared" si="71"/>
        <v>0</v>
      </c>
      <c r="J175" s="140">
        <f t="shared" si="71"/>
        <v>0</v>
      </c>
      <c r="K175" s="140">
        <f t="shared" si="71"/>
        <v>0</v>
      </c>
      <c r="L175" s="140">
        <f t="shared" si="71"/>
        <v>0</v>
      </c>
      <c r="M175" s="140">
        <f t="shared" si="71"/>
        <v>0</v>
      </c>
      <c r="N175" s="140">
        <f t="shared" si="71"/>
        <v>0</v>
      </c>
      <c r="O175" s="140">
        <f t="shared" si="71"/>
        <v>0</v>
      </c>
      <c r="P175" s="140">
        <f t="shared" si="71"/>
        <v>0</v>
      </c>
      <c r="Q175" s="140">
        <f t="shared" si="71"/>
        <v>0</v>
      </c>
      <c r="R175" s="140">
        <f t="shared" si="71"/>
        <v>0</v>
      </c>
      <c r="S175" s="140">
        <f t="shared" si="71"/>
        <v>0</v>
      </c>
      <c r="T175" s="140">
        <f t="shared" si="71"/>
        <v>0</v>
      </c>
      <c r="U175" s="140">
        <f t="shared" si="71"/>
        <v>0</v>
      </c>
      <c r="V175" s="140">
        <f t="shared" si="71"/>
        <v>0</v>
      </c>
      <c r="W175" s="140">
        <f t="shared" si="71"/>
        <v>0</v>
      </c>
      <c r="X175" s="140">
        <f t="shared" si="71"/>
        <v>0</v>
      </c>
      <c r="Y175" s="140">
        <f t="shared" si="71"/>
        <v>0</v>
      </c>
      <c r="Z175" s="140">
        <f t="shared" si="71"/>
        <v>0</v>
      </c>
      <c r="AA175" s="140">
        <f t="shared" si="71"/>
        <v>0</v>
      </c>
      <c r="AB175" s="140">
        <f t="shared" si="71"/>
        <v>0</v>
      </c>
      <c r="AC175" s="140">
        <f t="shared" si="71"/>
        <v>0</v>
      </c>
      <c r="AD175" s="140">
        <f t="shared" si="71"/>
        <v>0</v>
      </c>
      <c r="AE175" s="140">
        <f t="shared" si="71"/>
        <v>0</v>
      </c>
      <c r="AF175" s="140">
        <f t="shared" si="71"/>
        <v>0</v>
      </c>
      <c r="AG175" s="140">
        <f t="shared" si="71"/>
        <v>0</v>
      </c>
      <c r="AH175" s="140">
        <f t="shared" si="71"/>
        <v>0</v>
      </c>
      <c r="AI175" s="140">
        <f t="shared" si="71"/>
        <v>0</v>
      </c>
      <c r="AJ175" s="140">
        <f t="shared" si="71"/>
        <v>0</v>
      </c>
      <c r="AK175" s="140">
        <f t="shared" si="71"/>
        <v>0</v>
      </c>
      <c r="AL175" s="140">
        <f t="shared" si="71"/>
        <v>0</v>
      </c>
      <c r="AM175" s="140">
        <f t="shared" si="71"/>
        <v>0</v>
      </c>
      <c r="AN175" s="140">
        <f t="shared" si="71"/>
        <v>0</v>
      </c>
      <c r="AO175" s="140">
        <f t="shared" si="71"/>
        <v>0</v>
      </c>
      <c r="AP175" s="140">
        <f t="shared" si="71"/>
        <v>0</v>
      </c>
      <c r="AQ175" s="140">
        <f t="shared" si="71"/>
        <v>0</v>
      </c>
      <c r="AR175" s="140">
        <f t="shared" si="71"/>
        <v>0</v>
      </c>
      <c r="AS175" s="140">
        <f t="shared" si="71"/>
        <v>0</v>
      </c>
      <c r="AT175" s="140">
        <f t="shared" si="71"/>
        <v>0</v>
      </c>
      <c r="AU175" s="140">
        <f t="shared" si="71"/>
        <v>0</v>
      </c>
    </row>
    <row r="176" spans="2:47">
      <c r="B176" s="121">
        <v>2021</v>
      </c>
      <c r="C176" s="137">
        <v>0</v>
      </c>
      <c r="D176" s="140">
        <f t="shared" si="72"/>
        <v>0</v>
      </c>
      <c r="E176" s="140">
        <f t="shared" si="71"/>
        <v>0</v>
      </c>
      <c r="F176" s="140">
        <f t="shared" si="71"/>
        <v>0</v>
      </c>
      <c r="G176" s="140">
        <f t="shared" si="71"/>
        <v>0</v>
      </c>
      <c r="H176" s="140">
        <f t="shared" si="71"/>
        <v>0</v>
      </c>
      <c r="I176" s="140">
        <f t="shared" si="71"/>
        <v>0</v>
      </c>
      <c r="J176" s="140">
        <f t="shared" si="71"/>
        <v>0</v>
      </c>
      <c r="K176" s="140">
        <f t="shared" si="71"/>
        <v>0</v>
      </c>
      <c r="L176" s="140">
        <f t="shared" si="71"/>
        <v>0</v>
      </c>
      <c r="M176" s="140">
        <f t="shared" si="71"/>
        <v>0</v>
      </c>
      <c r="N176" s="140">
        <f t="shared" si="71"/>
        <v>0</v>
      </c>
      <c r="O176" s="140">
        <f t="shared" si="71"/>
        <v>0</v>
      </c>
      <c r="P176" s="140">
        <f t="shared" si="71"/>
        <v>0</v>
      </c>
      <c r="Q176" s="140">
        <f t="shared" si="71"/>
        <v>0</v>
      </c>
      <c r="R176" s="140">
        <f t="shared" si="71"/>
        <v>0</v>
      </c>
      <c r="S176" s="140">
        <f t="shared" si="71"/>
        <v>0</v>
      </c>
      <c r="T176" s="140">
        <f t="shared" si="71"/>
        <v>0</v>
      </c>
      <c r="U176" s="140">
        <f t="shared" si="71"/>
        <v>0</v>
      </c>
      <c r="V176" s="140">
        <f t="shared" si="71"/>
        <v>0</v>
      </c>
      <c r="W176" s="140">
        <f t="shared" si="71"/>
        <v>0</v>
      </c>
      <c r="X176" s="140">
        <f t="shared" si="71"/>
        <v>0</v>
      </c>
      <c r="Y176" s="140">
        <f t="shared" si="71"/>
        <v>0</v>
      </c>
      <c r="Z176" s="140">
        <f t="shared" si="71"/>
        <v>0</v>
      </c>
      <c r="AA176" s="140">
        <f t="shared" si="71"/>
        <v>0</v>
      </c>
      <c r="AB176" s="140">
        <f t="shared" si="71"/>
        <v>0</v>
      </c>
      <c r="AC176" s="140">
        <f t="shared" si="71"/>
        <v>0</v>
      </c>
      <c r="AD176" s="140">
        <f t="shared" si="71"/>
        <v>0</v>
      </c>
      <c r="AE176" s="140">
        <f t="shared" si="71"/>
        <v>0</v>
      </c>
      <c r="AF176" s="140">
        <f t="shared" si="71"/>
        <v>0</v>
      </c>
      <c r="AG176" s="140">
        <f t="shared" si="71"/>
        <v>0</v>
      </c>
      <c r="AH176" s="140">
        <f t="shared" si="71"/>
        <v>0</v>
      </c>
      <c r="AI176" s="140">
        <f t="shared" si="71"/>
        <v>0</v>
      </c>
      <c r="AJ176" s="140">
        <f t="shared" si="71"/>
        <v>0</v>
      </c>
      <c r="AK176" s="140">
        <f t="shared" si="71"/>
        <v>0</v>
      </c>
      <c r="AL176" s="140">
        <f t="shared" si="71"/>
        <v>0</v>
      </c>
      <c r="AM176" s="140">
        <f t="shared" si="71"/>
        <v>0</v>
      </c>
      <c r="AN176" s="140">
        <f t="shared" si="71"/>
        <v>0</v>
      </c>
      <c r="AO176" s="140">
        <f t="shared" si="71"/>
        <v>0</v>
      </c>
      <c r="AP176" s="140">
        <f t="shared" si="71"/>
        <v>0</v>
      </c>
      <c r="AQ176" s="140">
        <f t="shared" si="71"/>
        <v>0</v>
      </c>
      <c r="AR176" s="140">
        <f t="shared" si="71"/>
        <v>0</v>
      </c>
      <c r="AS176" s="140">
        <f t="shared" si="71"/>
        <v>0</v>
      </c>
      <c r="AT176" s="140">
        <f t="shared" si="71"/>
        <v>0</v>
      </c>
      <c r="AU176" s="140">
        <f t="shared" si="71"/>
        <v>0</v>
      </c>
    </row>
    <row r="177" spans="2:47">
      <c r="B177" s="121">
        <v>2022</v>
      </c>
      <c r="C177" s="137">
        <v>0</v>
      </c>
      <c r="D177" s="140">
        <f t="shared" si="72"/>
        <v>0</v>
      </c>
      <c r="E177" s="140">
        <f t="shared" si="71"/>
        <v>0</v>
      </c>
      <c r="F177" s="140">
        <f t="shared" si="71"/>
        <v>0</v>
      </c>
      <c r="G177" s="140">
        <f t="shared" si="71"/>
        <v>0</v>
      </c>
      <c r="H177" s="140">
        <f t="shared" si="71"/>
        <v>0</v>
      </c>
      <c r="I177" s="140">
        <f t="shared" si="71"/>
        <v>0</v>
      </c>
      <c r="J177" s="140">
        <f t="shared" si="71"/>
        <v>0</v>
      </c>
      <c r="K177" s="140">
        <f t="shared" si="71"/>
        <v>0</v>
      </c>
      <c r="L177" s="140">
        <f t="shared" si="71"/>
        <v>0</v>
      </c>
      <c r="M177" s="140">
        <f t="shared" si="71"/>
        <v>0</v>
      </c>
      <c r="N177" s="140">
        <f t="shared" si="71"/>
        <v>0</v>
      </c>
      <c r="O177" s="140">
        <f t="shared" si="71"/>
        <v>0</v>
      </c>
      <c r="P177" s="140">
        <f t="shared" si="71"/>
        <v>0</v>
      </c>
      <c r="Q177" s="140">
        <f t="shared" si="71"/>
        <v>0</v>
      </c>
      <c r="R177" s="140">
        <f t="shared" si="71"/>
        <v>0</v>
      </c>
      <c r="S177" s="140">
        <f t="shared" si="71"/>
        <v>0</v>
      </c>
      <c r="T177" s="140">
        <f t="shared" si="71"/>
        <v>0</v>
      </c>
      <c r="U177" s="140">
        <f t="shared" si="71"/>
        <v>0</v>
      </c>
      <c r="V177" s="140">
        <f t="shared" si="71"/>
        <v>0</v>
      </c>
      <c r="W177" s="140">
        <f t="shared" si="71"/>
        <v>0</v>
      </c>
      <c r="X177" s="140">
        <f t="shared" si="71"/>
        <v>0</v>
      </c>
      <c r="Y177" s="140">
        <f t="shared" si="71"/>
        <v>0</v>
      </c>
      <c r="Z177" s="140">
        <f t="shared" si="71"/>
        <v>0</v>
      </c>
      <c r="AA177" s="140">
        <f t="shared" si="71"/>
        <v>0</v>
      </c>
      <c r="AB177" s="140">
        <f t="shared" si="71"/>
        <v>0</v>
      </c>
      <c r="AC177" s="140">
        <f t="shared" si="71"/>
        <v>0</v>
      </c>
      <c r="AD177" s="140">
        <f t="shared" si="71"/>
        <v>0</v>
      </c>
      <c r="AE177" s="140">
        <f t="shared" si="71"/>
        <v>0</v>
      </c>
      <c r="AF177" s="140">
        <f t="shared" si="71"/>
        <v>0</v>
      </c>
      <c r="AG177" s="140">
        <f t="shared" si="71"/>
        <v>0</v>
      </c>
      <c r="AH177" s="140">
        <f t="shared" si="71"/>
        <v>0</v>
      </c>
      <c r="AI177" s="140">
        <f t="shared" si="71"/>
        <v>0</v>
      </c>
      <c r="AJ177" s="140">
        <f t="shared" si="71"/>
        <v>0</v>
      </c>
      <c r="AK177" s="140">
        <f t="shared" si="71"/>
        <v>0</v>
      </c>
      <c r="AL177" s="140">
        <f t="shared" si="71"/>
        <v>0</v>
      </c>
      <c r="AM177" s="140">
        <f t="shared" si="71"/>
        <v>0</v>
      </c>
      <c r="AN177" s="140">
        <f t="shared" si="71"/>
        <v>0</v>
      </c>
      <c r="AO177" s="140">
        <f t="shared" si="71"/>
        <v>0</v>
      </c>
      <c r="AP177" s="140">
        <f t="shared" si="71"/>
        <v>0</v>
      </c>
      <c r="AQ177" s="140">
        <f t="shared" si="71"/>
        <v>0</v>
      </c>
      <c r="AR177" s="140">
        <f t="shared" si="71"/>
        <v>0</v>
      </c>
      <c r="AS177" s="140">
        <f t="shared" si="71"/>
        <v>0</v>
      </c>
      <c r="AT177" s="140">
        <f t="shared" si="71"/>
        <v>0</v>
      </c>
      <c r="AU177" s="140">
        <f t="shared" si="71"/>
        <v>0</v>
      </c>
    </row>
    <row r="178" spans="2:47">
      <c r="B178" s="121">
        <v>2023</v>
      </c>
      <c r="C178" s="137">
        <v>0</v>
      </c>
      <c r="D178" s="140">
        <f t="shared" si="72"/>
        <v>0</v>
      </c>
      <c r="E178" s="140">
        <f t="shared" si="71"/>
        <v>0</v>
      </c>
      <c r="F178" s="140">
        <f t="shared" si="71"/>
        <v>0</v>
      </c>
      <c r="G178" s="140">
        <f t="shared" si="71"/>
        <v>0</v>
      </c>
      <c r="H178" s="140">
        <f t="shared" si="71"/>
        <v>0</v>
      </c>
      <c r="I178" s="140">
        <f t="shared" si="71"/>
        <v>0</v>
      </c>
      <c r="J178" s="140">
        <f t="shared" si="71"/>
        <v>0</v>
      </c>
      <c r="K178" s="140">
        <f t="shared" si="71"/>
        <v>0</v>
      </c>
      <c r="L178" s="140">
        <f t="shared" si="71"/>
        <v>0</v>
      </c>
      <c r="M178" s="140">
        <f t="shared" si="71"/>
        <v>0</v>
      </c>
      <c r="N178" s="140">
        <f t="shared" si="71"/>
        <v>0</v>
      </c>
      <c r="O178" s="140">
        <f t="shared" si="71"/>
        <v>0</v>
      </c>
      <c r="P178" s="140">
        <f t="shared" si="71"/>
        <v>0</v>
      </c>
      <c r="Q178" s="140">
        <f t="shared" ref="E178:AU184" si="73">+IF(Q$171&lt;$B178,0,IF(MOD(Q$171-$B178,$C$167)=0,1,0))*$C178</f>
        <v>0</v>
      </c>
      <c r="R178" s="140">
        <f t="shared" si="73"/>
        <v>0</v>
      </c>
      <c r="S178" s="140">
        <f t="shared" si="73"/>
        <v>0</v>
      </c>
      <c r="T178" s="140">
        <f t="shared" si="73"/>
        <v>0</v>
      </c>
      <c r="U178" s="140">
        <f t="shared" si="73"/>
        <v>0</v>
      </c>
      <c r="V178" s="140">
        <f t="shared" si="73"/>
        <v>0</v>
      </c>
      <c r="W178" s="140">
        <f t="shared" si="73"/>
        <v>0</v>
      </c>
      <c r="X178" s="140">
        <f t="shared" si="73"/>
        <v>0</v>
      </c>
      <c r="Y178" s="140">
        <f t="shared" si="73"/>
        <v>0</v>
      </c>
      <c r="Z178" s="140">
        <f t="shared" si="73"/>
        <v>0</v>
      </c>
      <c r="AA178" s="140">
        <f t="shared" si="73"/>
        <v>0</v>
      </c>
      <c r="AB178" s="140">
        <f t="shared" si="73"/>
        <v>0</v>
      </c>
      <c r="AC178" s="140">
        <f t="shared" si="73"/>
        <v>0</v>
      </c>
      <c r="AD178" s="140">
        <f t="shared" si="73"/>
        <v>0</v>
      </c>
      <c r="AE178" s="140">
        <f t="shared" si="73"/>
        <v>0</v>
      </c>
      <c r="AF178" s="140">
        <f t="shared" si="73"/>
        <v>0</v>
      </c>
      <c r="AG178" s="140">
        <f t="shared" si="73"/>
        <v>0</v>
      </c>
      <c r="AH178" s="140">
        <f t="shared" si="73"/>
        <v>0</v>
      </c>
      <c r="AI178" s="140">
        <f t="shared" si="73"/>
        <v>0</v>
      </c>
      <c r="AJ178" s="140">
        <f t="shared" si="73"/>
        <v>0</v>
      </c>
      <c r="AK178" s="140">
        <f t="shared" si="73"/>
        <v>0</v>
      </c>
      <c r="AL178" s="140">
        <f t="shared" si="73"/>
        <v>0</v>
      </c>
      <c r="AM178" s="140">
        <f t="shared" si="73"/>
        <v>0</v>
      </c>
      <c r="AN178" s="140">
        <f t="shared" si="73"/>
        <v>0</v>
      </c>
      <c r="AO178" s="140">
        <f t="shared" si="73"/>
        <v>0</v>
      </c>
      <c r="AP178" s="140">
        <f t="shared" si="73"/>
        <v>0</v>
      </c>
      <c r="AQ178" s="140">
        <f t="shared" si="73"/>
        <v>0</v>
      </c>
      <c r="AR178" s="140">
        <f t="shared" si="73"/>
        <v>0</v>
      </c>
      <c r="AS178" s="140">
        <f t="shared" si="73"/>
        <v>0</v>
      </c>
      <c r="AT178" s="140">
        <f t="shared" si="73"/>
        <v>0</v>
      </c>
      <c r="AU178" s="140">
        <f t="shared" si="73"/>
        <v>0</v>
      </c>
    </row>
    <row r="179" spans="2:47">
      <c r="B179" s="121">
        <v>2024</v>
      </c>
      <c r="C179" s="137">
        <v>0</v>
      </c>
      <c r="D179" s="140">
        <f t="shared" si="72"/>
        <v>0</v>
      </c>
      <c r="E179" s="140">
        <f t="shared" si="73"/>
        <v>0</v>
      </c>
      <c r="F179" s="140">
        <f t="shared" si="73"/>
        <v>0</v>
      </c>
      <c r="G179" s="140">
        <f t="shared" si="73"/>
        <v>0</v>
      </c>
      <c r="H179" s="140">
        <f t="shared" si="73"/>
        <v>0</v>
      </c>
      <c r="I179" s="140">
        <f t="shared" si="73"/>
        <v>0</v>
      </c>
      <c r="J179" s="140">
        <f t="shared" si="73"/>
        <v>0</v>
      </c>
      <c r="K179" s="140">
        <f t="shared" si="73"/>
        <v>0</v>
      </c>
      <c r="L179" s="140">
        <f t="shared" si="73"/>
        <v>0</v>
      </c>
      <c r="M179" s="140">
        <f t="shared" si="73"/>
        <v>0</v>
      </c>
      <c r="N179" s="140">
        <f t="shared" si="73"/>
        <v>0</v>
      </c>
      <c r="O179" s="140">
        <f t="shared" si="73"/>
        <v>0</v>
      </c>
      <c r="P179" s="140">
        <f t="shared" si="73"/>
        <v>0</v>
      </c>
      <c r="Q179" s="140">
        <f t="shared" si="73"/>
        <v>0</v>
      </c>
      <c r="R179" s="140">
        <f t="shared" si="73"/>
        <v>0</v>
      </c>
      <c r="S179" s="140">
        <f t="shared" si="73"/>
        <v>0</v>
      </c>
      <c r="T179" s="140">
        <f t="shared" si="73"/>
        <v>0</v>
      </c>
      <c r="U179" s="140">
        <f t="shared" si="73"/>
        <v>0</v>
      </c>
      <c r="V179" s="140">
        <f t="shared" si="73"/>
        <v>0</v>
      </c>
      <c r="W179" s="140">
        <f t="shared" si="73"/>
        <v>0</v>
      </c>
      <c r="X179" s="140">
        <f t="shared" si="73"/>
        <v>0</v>
      </c>
      <c r="Y179" s="140">
        <f t="shared" si="73"/>
        <v>0</v>
      </c>
      <c r="Z179" s="140">
        <f t="shared" si="73"/>
        <v>0</v>
      </c>
      <c r="AA179" s="140">
        <f t="shared" si="73"/>
        <v>0</v>
      </c>
      <c r="AB179" s="140">
        <f t="shared" si="73"/>
        <v>0</v>
      </c>
      <c r="AC179" s="140">
        <f t="shared" si="73"/>
        <v>0</v>
      </c>
      <c r="AD179" s="140">
        <f t="shared" si="73"/>
        <v>0</v>
      </c>
      <c r="AE179" s="140">
        <f t="shared" si="73"/>
        <v>0</v>
      </c>
      <c r="AF179" s="140">
        <f t="shared" si="73"/>
        <v>0</v>
      </c>
      <c r="AG179" s="140">
        <f t="shared" si="73"/>
        <v>0</v>
      </c>
      <c r="AH179" s="140">
        <f t="shared" si="73"/>
        <v>0</v>
      </c>
      <c r="AI179" s="140">
        <f t="shared" si="73"/>
        <v>0</v>
      </c>
      <c r="AJ179" s="140">
        <f t="shared" si="73"/>
        <v>0</v>
      </c>
      <c r="AK179" s="140">
        <f t="shared" si="73"/>
        <v>0</v>
      </c>
      <c r="AL179" s="140">
        <f t="shared" si="73"/>
        <v>0</v>
      </c>
      <c r="AM179" s="140">
        <f t="shared" si="73"/>
        <v>0</v>
      </c>
      <c r="AN179" s="140">
        <f t="shared" si="73"/>
        <v>0</v>
      </c>
      <c r="AO179" s="140">
        <f t="shared" si="73"/>
        <v>0</v>
      </c>
      <c r="AP179" s="140">
        <f t="shared" si="73"/>
        <v>0</v>
      </c>
      <c r="AQ179" s="140">
        <f t="shared" si="73"/>
        <v>0</v>
      </c>
      <c r="AR179" s="140">
        <f t="shared" si="73"/>
        <v>0</v>
      </c>
      <c r="AS179" s="140">
        <f t="shared" si="73"/>
        <v>0</v>
      </c>
      <c r="AT179" s="140">
        <f t="shared" si="73"/>
        <v>0</v>
      </c>
      <c r="AU179" s="140">
        <f t="shared" si="73"/>
        <v>0</v>
      </c>
    </row>
    <row r="180" spans="2:47">
      <c r="B180" s="121">
        <v>2025</v>
      </c>
      <c r="C180" s="137">
        <v>127394.92158335874</v>
      </c>
      <c r="D180" s="140">
        <f t="shared" si="72"/>
        <v>0</v>
      </c>
      <c r="E180" s="140">
        <f t="shared" si="73"/>
        <v>0</v>
      </c>
      <c r="F180" s="140">
        <f t="shared" si="73"/>
        <v>0</v>
      </c>
      <c r="G180" s="140">
        <f t="shared" si="73"/>
        <v>0</v>
      </c>
      <c r="H180" s="140">
        <f t="shared" si="73"/>
        <v>0</v>
      </c>
      <c r="I180" s="140">
        <f t="shared" si="73"/>
        <v>0</v>
      </c>
      <c r="J180" s="140">
        <f t="shared" si="73"/>
        <v>0</v>
      </c>
      <c r="K180" s="140">
        <f t="shared" si="73"/>
        <v>0</v>
      </c>
      <c r="L180" s="140">
        <f t="shared" si="73"/>
        <v>127394.92158335874</v>
      </c>
      <c r="M180" s="140">
        <f t="shared" si="73"/>
        <v>0</v>
      </c>
      <c r="N180" s="140">
        <f t="shared" si="73"/>
        <v>0</v>
      </c>
      <c r="O180" s="140">
        <f t="shared" si="73"/>
        <v>0</v>
      </c>
      <c r="P180" s="140">
        <f t="shared" si="73"/>
        <v>0</v>
      </c>
      <c r="Q180" s="140">
        <f t="shared" si="73"/>
        <v>0</v>
      </c>
      <c r="R180" s="140">
        <f t="shared" si="73"/>
        <v>0</v>
      </c>
      <c r="S180" s="140">
        <f t="shared" si="73"/>
        <v>0</v>
      </c>
      <c r="T180" s="140">
        <f t="shared" si="73"/>
        <v>0</v>
      </c>
      <c r="U180" s="140">
        <f t="shared" si="73"/>
        <v>0</v>
      </c>
      <c r="V180" s="140">
        <f t="shared" si="73"/>
        <v>127394.92158335874</v>
      </c>
      <c r="W180" s="140">
        <f t="shared" si="73"/>
        <v>0</v>
      </c>
      <c r="X180" s="140">
        <f t="shared" si="73"/>
        <v>0</v>
      </c>
      <c r="Y180" s="140">
        <f t="shared" si="73"/>
        <v>0</v>
      </c>
      <c r="Z180" s="140">
        <f t="shared" si="73"/>
        <v>0</v>
      </c>
      <c r="AA180" s="140">
        <f t="shared" si="73"/>
        <v>0</v>
      </c>
      <c r="AB180" s="140">
        <f t="shared" si="73"/>
        <v>0</v>
      </c>
      <c r="AC180" s="140">
        <f t="shared" si="73"/>
        <v>0</v>
      </c>
      <c r="AD180" s="140">
        <f t="shared" si="73"/>
        <v>0</v>
      </c>
      <c r="AE180" s="140">
        <f t="shared" si="73"/>
        <v>0</v>
      </c>
      <c r="AF180" s="140">
        <f t="shared" si="73"/>
        <v>127394.92158335874</v>
      </c>
      <c r="AG180" s="140">
        <f t="shared" si="73"/>
        <v>0</v>
      </c>
      <c r="AH180" s="140">
        <f t="shared" si="73"/>
        <v>0</v>
      </c>
      <c r="AI180" s="140">
        <f t="shared" si="73"/>
        <v>0</v>
      </c>
      <c r="AJ180" s="140">
        <f t="shared" si="73"/>
        <v>0</v>
      </c>
      <c r="AK180" s="140">
        <f t="shared" si="73"/>
        <v>0</v>
      </c>
      <c r="AL180" s="140">
        <f t="shared" si="73"/>
        <v>0</v>
      </c>
      <c r="AM180" s="140">
        <f t="shared" si="73"/>
        <v>0</v>
      </c>
      <c r="AN180" s="140">
        <f t="shared" si="73"/>
        <v>0</v>
      </c>
      <c r="AO180" s="140">
        <f t="shared" si="73"/>
        <v>0</v>
      </c>
      <c r="AP180" s="140">
        <f t="shared" si="73"/>
        <v>127394.92158335874</v>
      </c>
      <c r="AQ180" s="140">
        <f t="shared" si="73"/>
        <v>0</v>
      </c>
      <c r="AR180" s="140">
        <f t="shared" si="73"/>
        <v>0</v>
      </c>
      <c r="AS180" s="140">
        <f t="shared" si="73"/>
        <v>0</v>
      </c>
      <c r="AT180" s="140">
        <f t="shared" si="73"/>
        <v>0</v>
      </c>
      <c r="AU180" s="140">
        <f t="shared" si="73"/>
        <v>0</v>
      </c>
    </row>
    <row r="181" spans="2:47">
      <c r="B181" s="121">
        <v>2026</v>
      </c>
      <c r="C181" s="137">
        <v>128836.75922298168</v>
      </c>
      <c r="D181" s="140">
        <f t="shared" si="72"/>
        <v>0</v>
      </c>
      <c r="E181" s="140">
        <f t="shared" si="73"/>
        <v>0</v>
      </c>
      <c r="F181" s="140">
        <f t="shared" si="73"/>
        <v>0</v>
      </c>
      <c r="G181" s="140">
        <f t="shared" si="73"/>
        <v>0</v>
      </c>
      <c r="H181" s="140">
        <f t="shared" si="73"/>
        <v>0</v>
      </c>
      <c r="I181" s="140">
        <f t="shared" si="73"/>
        <v>0</v>
      </c>
      <c r="J181" s="140">
        <f t="shared" si="73"/>
        <v>0</v>
      </c>
      <c r="K181" s="140">
        <f t="shared" si="73"/>
        <v>0</v>
      </c>
      <c r="L181" s="140">
        <f t="shared" si="73"/>
        <v>0</v>
      </c>
      <c r="M181" s="140">
        <f t="shared" si="73"/>
        <v>128836.75922298168</v>
      </c>
      <c r="N181" s="140">
        <f t="shared" si="73"/>
        <v>0</v>
      </c>
      <c r="O181" s="140">
        <f t="shared" si="73"/>
        <v>0</v>
      </c>
      <c r="P181" s="140">
        <f t="shared" si="73"/>
        <v>0</v>
      </c>
      <c r="Q181" s="140">
        <f t="shared" si="73"/>
        <v>0</v>
      </c>
      <c r="R181" s="140">
        <f t="shared" si="73"/>
        <v>0</v>
      </c>
      <c r="S181" s="140">
        <f t="shared" si="73"/>
        <v>0</v>
      </c>
      <c r="T181" s="140">
        <f t="shared" si="73"/>
        <v>0</v>
      </c>
      <c r="U181" s="140">
        <f t="shared" si="73"/>
        <v>0</v>
      </c>
      <c r="V181" s="140">
        <f t="shared" si="73"/>
        <v>0</v>
      </c>
      <c r="W181" s="140">
        <f t="shared" si="73"/>
        <v>128836.75922298168</v>
      </c>
      <c r="X181" s="140">
        <f t="shared" si="73"/>
        <v>0</v>
      </c>
      <c r="Y181" s="140">
        <f t="shared" si="73"/>
        <v>0</v>
      </c>
      <c r="Z181" s="140">
        <f t="shared" si="73"/>
        <v>0</v>
      </c>
      <c r="AA181" s="140">
        <f t="shared" si="73"/>
        <v>0</v>
      </c>
      <c r="AB181" s="140">
        <f t="shared" si="73"/>
        <v>0</v>
      </c>
      <c r="AC181" s="140">
        <f t="shared" si="73"/>
        <v>0</v>
      </c>
      <c r="AD181" s="140">
        <f t="shared" si="73"/>
        <v>0</v>
      </c>
      <c r="AE181" s="140">
        <f t="shared" si="73"/>
        <v>0</v>
      </c>
      <c r="AF181" s="140">
        <f t="shared" si="73"/>
        <v>0</v>
      </c>
      <c r="AG181" s="140">
        <f t="shared" si="73"/>
        <v>128836.75922298168</v>
      </c>
      <c r="AH181" s="140">
        <f t="shared" si="73"/>
        <v>0</v>
      </c>
      <c r="AI181" s="140">
        <f t="shared" si="73"/>
        <v>0</v>
      </c>
      <c r="AJ181" s="140">
        <f t="shared" si="73"/>
        <v>0</v>
      </c>
      <c r="AK181" s="140">
        <f t="shared" si="73"/>
        <v>0</v>
      </c>
      <c r="AL181" s="140">
        <f t="shared" si="73"/>
        <v>0</v>
      </c>
      <c r="AM181" s="140">
        <f t="shared" si="73"/>
        <v>0</v>
      </c>
      <c r="AN181" s="140">
        <f t="shared" si="73"/>
        <v>0</v>
      </c>
      <c r="AO181" s="140">
        <f t="shared" si="73"/>
        <v>0</v>
      </c>
      <c r="AP181" s="140">
        <f t="shared" si="73"/>
        <v>0</v>
      </c>
      <c r="AQ181" s="140">
        <f t="shared" si="73"/>
        <v>128836.75922298168</v>
      </c>
      <c r="AR181" s="140">
        <f t="shared" si="73"/>
        <v>0</v>
      </c>
      <c r="AS181" s="140">
        <f t="shared" si="73"/>
        <v>0</v>
      </c>
      <c r="AT181" s="140">
        <f t="shared" si="73"/>
        <v>0</v>
      </c>
      <c r="AU181" s="140">
        <f t="shared" si="73"/>
        <v>0</v>
      </c>
    </row>
    <row r="182" spans="2:47">
      <c r="B182" s="121">
        <v>2027</v>
      </c>
      <c r="C182" s="137">
        <v>127451.77637987392</v>
      </c>
      <c r="D182" s="140">
        <f t="shared" si="72"/>
        <v>0</v>
      </c>
      <c r="E182" s="140">
        <f t="shared" si="73"/>
        <v>0</v>
      </c>
      <c r="F182" s="140">
        <f t="shared" si="73"/>
        <v>0</v>
      </c>
      <c r="G182" s="140">
        <f t="shared" si="73"/>
        <v>0</v>
      </c>
      <c r="H182" s="140">
        <f t="shared" si="73"/>
        <v>0</v>
      </c>
      <c r="I182" s="140">
        <f t="shared" si="73"/>
        <v>0</v>
      </c>
      <c r="J182" s="140">
        <f t="shared" si="73"/>
        <v>0</v>
      </c>
      <c r="K182" s="140">
        <f t="shared" si="73"/>
        <v>0</v>
      </c>
      <c r="L182" s="140">
        <f t="shared" si="73"/>
        <v>0</v>
      </c>
      <c r="M182" s="140">
        <f t="shared" si="73"/>
        <v>0</v>
      </c>
      <c r="N182" s="140">
        <f t="shared" si="73"/>
        <v>127451.77637987392</v>
      </c>
      <c r="O182" s="140">
        <f t="shared" si="73"/>
        <v>0</v>
      </c>
      <c r="P182" s="140">
        <f t="shared" si="73"/>
        <v>0</v>
      </c>
      <c r="Q182" s="140">
        <f t="shared" si="73"/>
        <v>0</v>
      </c>
      <c r="R182" s="140">
        <f t="shared" si="73"/>
        <v>0</v>
      </c>
      <c r="S182" s="140">
        <f t="shared" si="73"/>
        <v>0</v>
      </c>
      <c r="T182" s="140">
        <f t="shared" si="73"/>
        <v>0</v>
      </c>
      <c r="U182" s="140">
        <f t="shared" si="73"/>
        <v>0</v>
      </c>
      <c r="V182" s="140">
        <f t="shared" si="73"/>
        <v>0</v>
      </c>
      <c r="W182" s="140">
        <f t="shared" si="73"/>
        <v>0</v>
      </c>
      <c r="X182" s="140">
        <f t="shared" si="73"/>
        <v>127451.77637987392</v>
      </c>
      <c r="Y182" s="140">
        <f t="shared" si="73"/>
        <v>0</v>
      </c>
      <c r="Z182" s="140">
        <f t="shared" si="73"/>
        <v>0</v>
      </c>
      <c r="AA182" s="140">
        <f t="shared" si="73"/>
        <v>0</v>
      </c>
      <c r="AB182" s="140">
        <f t="shared" si="73"/>
        <v>0</v>
      </c>
      <c r="AC182" s="140">
        <f t="shared" si="73"/>
        <v>0</v>
      </c>
      <c r="AD182" s="140">
        <f t="shared" si="73"/>
        <v>0</v>
      </c>
      <c r="AE182" s="140">
        <f t="shared" si="73"/>
        <v>0</v>
      </c>
      <c r="AF182" s="140">
        <f t="shared" si="73"/>
        <v>0</v>
      </c>
      <c r="AG182" s="140">
        <f t="shared" si="73"/>
        <v>0</v>
      </c>
      <c r="AH182" s="140">
        <f t="shared" si="73"/>
        <v>127451.77637987392</v>
      </c>
      <c r="AI182" s="140">
        <f t="shared" si="73"/>
        <v>0</v>
      </c>
      <c r="AJ182" s="140">
        <f t="shared" si="73"/>
        <v>0</v>
      </c>
      <c r="AK182" s="140">
        <f t="shared" si="73"/>
        <v>0</v>
      </c>
      <c r="AL182" s="140">
        <f t="shared" si="73"/>
        <v>0</v>
      </c>
      <c r="AM182" s="140">
        <f t="shared" si="73"/>
        <v>0</v>
      </c>
      <c r="AN182" s="140">
        <f t="shared" si="73"/>
        <v>0</v>
      </c>
      <c r="AO182" s="140">
        <f t="shared" si="73"/>
        <v>0</v>
      </c>
      <c r="AP182" s="140">
        <f t="shared" si="73"/>
        <v>0</v>
      </c>
      <c r="AQ182" s="140">
        <f t="shared" si="73"/>
        <v>0</v>
      </c>
      <c r="AR182" s="140">
        <f t="shared" si="73"/>
        <v>127451.77637987392</v>
      </c>
      <c r="AS182" s="140">
        <f t="shared" si="73"/>
        <v>0</v>
      </c>
      <c r="AT182" s="140">
        <f t="shared" si="73"/>
        <v>0</v>
      </c>
      <c r="AU182" s="140">
        <f t="shared" si="73"/>
        <v>0</v>
      </c>
    </row>
    <row r="183" spans="2:47">
      <c r="B183" s="121">
        <v>2028</v>
      </c>
      <c r="C183" s="137">
        <v>130305.1291009782</v>
      </c>
      <c r="D183" s="140">
        <f t="shared" si="72"/>
        <v>0</v>
      </c>
      <c r="E183" s="140">
        <f t="shared" si="73"/>
        <v>0</v>
      </c>
      <c r="F183" s="140">
        <f t="shared" si="73"/>
        <v>0</v>
      </c>
      <c r="G183" s="140">
        <f t="shared" si="73"/>
        <v>0</v>
      </c>
      <c r="H183" s="140">
        <f t="shared" si="73"/>
        <v>0</v>
      </c>
      <c r="I183" s="140">
        <f t="shared" si="73"/>
        <v>0</v>
      </c>
      <c r="J183" s="140">
        <f t="shared" si="73"/>
        <v>0</v>
      </c>
      <c r="K183" s="140">
        <f t="shared" si="73"/>
        <v>0</v>
      </c>
      <c r="L183" s="140">
        <f t="shared" si="73"/>
        <v>0</v>
      </c>
      <c r="M183" s="140">
        <f t="shared" si="73"/>
        <v>0</v>
      </c>
      <c r="N183" s="140">
        <f t="shared" si="73"/>
        <v>0</v>
      </c>
      <c r="O183" s="140">
        <f t="shared" si="73"/>
        <v>130305.1291009782</v>
      </c>
      <c r="P183" s="140">
        <f t="shared" si="73"/>
        <v>0</v>
      </c>
      <c r="Q183" s="140">
        <f t="shared" si="73"/>
        <v>0</v>
      </c>
      <c r="R183" s="140">
        <f t="shared" si="73"/>
        <v>0</v>
      </c>
      <c r="S183" s="140">
        <f t="shared" si="73"/>
        <v>0</v>
      </c>
      <c r="T183" s="140">
        <f t="shared" si="73"/>
        <v>0</v>
      </c>
      <c r="U183" s="140">
        <f t="shared" si="73"/>
        <v>0</v>
      </c>
      <c r="V183" s="140">
        <f t="shared" si="73"/>
        <v>0</v>
      </c>
      <c r="W183" s="140">
        <f t="shared" si="73"/>
        <v>0</v>
      </c>
      <c r="X183" s="140">
        <f t="shared" si="73"/>
        <v>0</v>
      </c>
      <c r="Y183" s="140">
        <f t="shared" si="73"/>
        <v>130305.1291009782</v>
      </c>
      <c r="Z183" s="140">
        <f t="shared" si="73"/>
        <v>0</v>
      </c>
      <c r="AA183" s="140">
        <f t="shared" si="73"/>
        <v>0</v>
      </c>
      <c r="AB183" s="140">
        <f t="shared" si="73"/>
        <v>0</v>
      </c>
      <c r="AC183" s="140">
        <f t="shared" si="73"/>
        <v>0</v>
      </c>
      <c r="AD183" s="140">
        <f t="shared" si="73"/>
        <v>0</v>
      </c>
      <c r="AE183" s="140">
        <f t="shared" si="73"/>
        <v>0</v>
      </c>
      <c r="AF183" s="140">
        <f t="shared" si="73"/>
        <v>0</v>
      </c>
      <c r="AG183" s="140">
        <f t="shared" si="73"/>
        <v>0</v>
      </c>
      <c r="AH183" s="140">
        <f t="shared" si="73"/>
        <v>0</v>
      </c>
      <c r="AI183" s="140">
        <f t="shared" si="73"/>
        <v>130305.1291009782</v>
      </c>
      <c r="AJ183" s="140">
        <f t="shared" si="73"/>
        <v>0</v>
      </c>
      <c r="AK183" s="140">
        <f t="shared" si="73"/>
        <v>0</v>
      </c>
      <c r="AL183" s="140">
        <f t="shared" si="73"/>
        <v>0</v>
      </c>
      <c r="AM183" s="140">
        <f t="shared" si="73"/>
        <v>0</v>
      </c>
      <c r="AN183" s="140">
        <f t="shared" si="73"/>
        <v>0</v>
      </c>
      <c r="AO183" s="140">
        <f t="shared" si="73"/>
        <v>0</v>
      </c>
      <c r="AP183" s="140">
        <f t="shared" si="73"/>
        <v>0</v>
      </c>
      <c r="AQ183" s="140">
        <f t="shared" si="73"/>
        <v>0</v>
      </c>
      <c r="AR183" s="140">
        <f t="shared" si="73"/>
        <v>0</v>
      </c>
      <c r="AS183" s="140">
        <f t="shared" si="73"/>
        <v>130305.1291009782</v>
      </c>
      <c r="AT183" s="140">
        <f t="shared" si="73"/>
        <v>0</v>
      </c>
      <c r="AU183" s="140">
        <f t="shared" si="73"/>
        <v>0</v>
      </c>
    </row>
    <row r="184" spans="2:47">
      <c r="B184" s="121">
        <v>2029</v>
      </c>
      <c r="C184" s="137">
        <v>127015.13154263783</v>
      </c>
      <c r="D184" s="140">
        <f t="shared" si="72"/>
        <v>0</v>
      </c>
      <c r="E184" s="140">
        <f t="shared" si="73"/>
        <v>0</v>
      </c>
      <c r="F184" s="140">
        <f t="shared" si="73"/>
        <v>0</v>
      </c>
      <c r="G184" s="140">
        <f t="shared" si="73"/>
        <v>0</v>
      </c>
      <c r="H184" s="140">
        <f t="shared" si="73"/>
        <v>0</v>
      </c>
      <c r="I184" s="140">
        <f t="shared" si="73"/>
        <v>0</v>
      </c>
      <c r="J184" s="140">
        <f t="shared" si="73"/>
        <v>0</v>
      </c>
      <c r="K184" s="140">
        <f t="shared" si="73"/>
        <v>0</v>
      </c>
      <c r="L184" s="140">
        <f t="shared" si="73"/>
        <v>0</v>
      </c>
      <c r="M184" s="140">
        <f t="shared" si="73"/>
        <v>0</v>
      </c>
      <c r="N184" s="140">
        <f t="shared" ref="E184:AU190" si="74">+IF(N$171&lt;$B184,0,IF(MOD(N$171-$B184,$C$167)=0,1,0))*$C184</f>
        <v>0</v>
      </c>
      <c r="O184" s="140">
        <f t="shared" si="74"/>
        <v>0</v>
      </c>
      <c r="P184" s="140">
        <f t="shared" si="74"/>
        <v>127015.13154263783</v>
      </c>
      <c r="Q184" s="140">
        <f t="shared" si="74"/>
        <v>0</v>
      </c>
      <c r="R184" s="140">
        <f t="shared" si="74"/>
        <v>0</v>
      </c>
      <c r="S184" s="140">
        <f t="shared" si="74"/>
        <v>0</v>
      </c>
      <c r="T184" s="140">
        <f t="shared" si="74"/>
        <v>0</v>
      </c>
      <c r="U184" s="140">
        <f t="shared" si="74"/>
        <v>0</v>
      </c>
      <c r="V184" s="140">
        <f t="shared" si="74"/>
        <v>0</v>
      </c>
      <c r="W184" s="140">
        <f t="shared" si="74"/>
        <v>0</v>
      </c>
      <c r="X184" s="140">
        <f t="shared" si="74"/>
        <v>0</v>
      </c>
      <c r="Y184" s="140">
        <f t="shared" si="74"/>
        <v>0</v>
      </c>
      <c r="Z184" s="140">
        <f t="shared" si="74"/>
        <v>127015.13154263783</v>
      </c>
      <c r="AA184" s="140">
        <f t="shared" si="74"/>
        <v>0</v>
      </c>
      <c r="AB184" s="140">
        <f t="shared" si="74"/>
        <v>0</v>
      </c>
      <c r="AC184" s="140">
        <f t="shared" si="74"/>
        <v>0</v>
      </c>
      <c r="AD184" s="140">
        <f t="shared" si="74"/>
        <v>0</v>
      </c>
      <c r="AE184" s="140">
        <f t="shared" si="74"/>
        <v>0</v>
      </c>
      <c r="AF184" s="140">
        <f t="shared" si="74"/>
        <v>0</v>
      </c>
      <c r="AG184" s="140">
        <f t="shared" si="74"/>
        <v>0</v>
      </c>
      <c r="AH184" s="140">
        <f t="shared" si="74"/>
        <v>0</v>
      </c>
      <c r="AI184" s="140">
        <f t="shared" si="74"/>
        <v>0</v>
      </c>
      <c r="AJ184" s="140">
        <f t="shared" si="74"/>
        <v>127015.13154263783</v>
      </c>
      <c r="AK184" s="140">
        <f t="shared" si="74"/>
        <v>0</v>
      </c>
      <c r="AL184" s="140">
        <f t="shared" si="74"/>
        <v>0</v>
      </c>
      <c r="AM184" s="140">
        <f t="shared" si="74"/>
        <v>0</v>
      </c>
      <c r="AN184" s="140">
        <f t="shared" si="74"/>
        <v>0</v>
      </c>
      <c r="AO184" s="140">
        <f t="shared" si="74"/>
        <v>0</v>
      </c>
      <c r="AP184" s="140">
        <f t="shared" si="74"/>
        <v>0</v>
      </c>
      <c r="AQ184" s="140">
        <f t="shared" si="74"/>
        <v>0</v>
      </c>
      <c r="AR184" s="140">
        <f t="shared" si="74"/>
        <v>0</v>
      </c>
      <c r="AS184" s="140">
        <f t="shared" si="74"/>
        <v>0</v>
      </c>
      <c r="AT184" s="140">
        <f t="shared" si="74"/>
        <v>127015.13154263783</v>
      </c>
      <c r="AU184" s="140">
        <f t="shared" si="74"/>
        <v>0</v>
      </c>
    </row>
    <row r="185" spans="2:47">
      <c r="B185" s="121">
        <v>2030</v>
      </c>
      <c r="C185" s="137">
        <v>129224.1299032378</v>
      </c>
      <c r="D185" s="140">
        <f t="shared" si="72"/>
        <v>0</v>
      </c>
      <c r="E185" s="140">
        <f t="shared" si="74"/>
        <v>0</v>
      </c>
      <c r="F185" s="140">
        <f t="shared" si="74"/>
        <v>0</v>
      </c>
      <c r="G185" s="140">
        <f t="shared" si="74"/>
        <v>0</v>
      </c>
      <c r="H185" s="140">
        <f t="shared" si="74"/>
        <v>0</v>
      </c>
      <c r="I185" s="140">
        <f t="shared" si="74"/>
        <v>0</v>
      </c>
      <c r="J185" s="140">
        <f t="shared" si="74"/>
        <v>0</v>
      </c>
      <c r="K185" s="140">
        <f t="shared" si="74"/>
        <v>0</v>
      </c>
      <c r="L185" s="140">
        <f t="shared" si="74"/>
        <v>0</v>
      </c>
      <c r="M185" s="140">
        <f t="shared" si="74"/>
        <v>0</v>
      </c>
      <c r="N185" s="140">
        <f t="shared" si="74"/>
        <v>0</v>
      </c>
      <c r="O185" s="140">
        <f t="shared" si="74"/>
        <v>0</v>
      </c>
      <c r="P185" s="140">
        <f t="shared" si="74"/>
        <v>0</v>
      </c>
      <c r="Q185" s="140">
        <f t="shared" si="74"/>
        <v>129224.1299032378</v>
      </c>
      <c r="R185" s="140">
        <f t="shared" si="74"/>
        <v>0</v>
      </c>
      <c r="S185" s="140">
        <f t="shared" si="74"/>
        <v>0</v>
      </c>
      <c r="T185" s="140">
        <f t="shared" si="74"/>
        <v>0</v>
      </c>
      <c r="U185" s="140">
        <f t="shared" si="74"/>
        <v>0</v>
      </c>
      <c r="V185" s="140">
        <f t="shared" si="74"/>
        <v>0</v>
      </c>
      <c r="W185" s="140">
        <f t="shared" si="74"/>
        <v>0</v>
      </c>
      <c r="X185" s="140">
        <f t="shared" si="74"/>
        <v>0</v>
      </c>
      <c r="Y185" s="140">
        <f t="shared" si="74"/>
        <v>0</v>
      </c>
      <c r="Z185" s="140">
        <f t="shared" si="74"/>
        <v>0</v>
      </c>
      <c r="AA185" s="140">
        <f t="shared" si="74"/>
        <v>129224.1299032378</v>
      </c>
      <c r="AB185" s="140">
        <f t="shared" si="74"/>
        <v>0</v>
      </c>
      <c r="AC185" s="140">
        <f t="shared" si="74"/>
        <v>0</v>
      </c>
      <c r="AD185" s="140">
        <f t="shared" si="74"/>
        <v>0</v>
      </c>
      <c r="AE185" s="140">
        <f t="shared" si="74"/>
        <v>0</v>
      </c>
      <c r="AF185" s="140">
        <f t="shared" si="74"/>
        <v>0</v>
      </c>
      <c r="AG185" s="140">
        <f t="shared" si="74"/>
        <v>0</v>
      </c>
      <c r="AH185" s="140">
        <f t="shared" si="74"/>
        <v>0</v>
      </c>
      <c r="AI185" s="140">
        <f t="shared" si="74"/>
        <v>0</v>
      </c>
      <c r="AJ185" s="140">
        <f t="shared" si="74"/>
        <v>0</v>
      </c>
      <c r="AK185" s="140">
        <f t="shared" si="74"/>
        <v>129224.1299032378</v>
      </c>
      <c r="AL185" s="140">
        <f t="shared" si="74"/>
        <v>0</v>
      </c>
      <c r="AM185" s="140">
        <f t="shared" si="74"/>
        <v>0</v>
      </c>
      <c r="AN185" s="140">
        <f t="shared" si="74"/>
        <v>0</v>
      </c>
      <c r="AO185" s="140">
        <f t="shared" si="74"/>
        <v>0</v>
      </c>
      <c r="AP185" s="140">
        <f t="shared" si="74"/>
        <v>0</v>
      </c>
      <c r="AQ185" s="140">
        <f t="shared" si="74"/>
        <v>0</v>
      </c>
      <c r="AR185" s="140">
        <f t="shared" si="74"/>
        <v>0</v>
      </c>
      <c r="AS185" s="140">
        <f t="shared" si="74"/>
        <v>0</v>
      </c>
      <c r="AT185" s="140">
        <f t="shared" si="74"/>
        <v>0</v>
      </c>
      <c r="AU185" s="140">
        <f t="shared" si="74"/>
        <v>129224.1299032378</v>
      </c>
    </row>
    <row r="186" spans="2:47">
      <c r="B186" s="121">
        <v>2031</v>
      </c>
      <c r="C186" s="137">
        <v>129878.33909513848</v>
      </c>
      <c r="D186" s="140">
        <f t="shared" si="72"/>
        <v>0</v>
      </c>
      <c r="E186" s="140">
        <f t="shared" si="74"/>
        <v>0</v>
      </c>
      <c r="F186" s="140">
        <f t="shared" si="74"/>
        <v>0</v>
      </c>
      <c r="G186" s="140">
        <f t="shared" si="74"/>
        <v>0</v>
      </c>
      <c r="H186" s="140">
        <f t="shared" si="74"/>
        <v>0</v>
      </c>
      <c r="I186" s="140">
        <f t="shared" si="74"/>
        <v>0</v>
      </c>
      <c r="J186" s="140">
        <f t="shared" si="74"/>
        <v>0</v>
      </c>
      <c r="K186" s="140">
        <f t="shared" si="74"/>
        <v>0</v>
      </c>
      <c r="L186" s="140">
        <f t="shared" si="74"/>
        <v>0</v>
      </c>
      <c r="M186" s="140">
        <f t="shared" si="74"/>
        <v>0</v>
      </c>
      <c r="N186" s="140">
        <f t="shared" si="74"/>
        <v>0</v>
      </c>
      <c r="O186" s="140">
        <f t="shared" si="74"/>
        <v>0</v>
      </c>
      <c r="P186" s="140">
        <f t="shared" si="74"/>
        <v>0</v>
      </c>
      <c r="Q186" s="140">
        <f t="shared" si="74"/>
        <v>0</v>
      </c>
      <c r="R186" s="140">
        <f t="shared" si="74"/>
        <v>129878.33909513848</v>
      </c>
      <c r="S186" s="140">
        <f t="shared" si="74"/>
        <v>0</v>
      </c>
      <c r="T186" s="140">
        <f t="shared" si="74"/>
        <v>0</v>
      </c>
      <c r="U186" s="140">
        <f t="shared" si="74"/>
        <v>0</v>
      </c>
      <c r="V186" s="140">
        <f t="shared" si="74"/>
        <v>0</v>
      </c>
      <c r="W186" s="140">
        <f t="shared" si="74"/>
        <v>0</v>
      </c>
      <c r="X186" s="140">
        <f t="shared" si="74"/>
        <v>0</v>
      </c>
      <c r="Y186" s="140">
        <f t="shared" si="74"/>
        <v>0</v>
      </c>
      <c r="Z186" s="140">
        <f t="shared" si="74"/>
        <v>0</v>
      </c>
      <c r="AA186" s="140">
        <f t="shared" si="74"/>
        <v>0</v>
      </c>
      <c r="AB186" s="140">
        <f t="shared" si="74"/>
        <v>129878.33909513848</v>
      </c>
      <c r="AC186" s="140">
        <f t="shared" si="74"/>
        <v>0</v>
      </c>
      <c r="AD186" s="140">
        <f t="shared" si="74"/>
        <v>0</v>
      </c>
      <c r="AE186" s="140">
        <f t="shared" si="74"/>
        <v>0</v>
      </c>
      <c r="AF186" s="140">
        <f t="shared" si="74"/>
        <v>0</v>
      </c>
      <c r="AG186" s="140">
        <f t="shared" si="74"/>
        <v>0</v>
      </c>
      <c r="AH186" s="140">
        <f t="shared" si="74"/>
        <v>0</v>
      </c>
      <c r="AI186" s="140">
        <f t="shared" si="74"/>
        <v>0</v>
      </c>
      <c r="AJ186" s="140">
        <f t="shared" si="74"/>
        <v>0</v>
      </c>
      <c r="AK186" s="140">
        <f t="shared" si="74"/>
        <v>0</v>
      </c>
      <c r="AL186" s="140">
        <f t="shared" si="74"/>
        <v>129878.33909513848</v>
      </c>
      <c r="AM186" s="140">
        <f t="shared" si="74"/>
        <v>0</v>
      </c>
      <c r="AN186" s="140">
        <f t="shared" si="74"/>
        <v>0</v>
      </c>
      <c r="AO186" s="140">
        <f t="shared" si="74"/>
        <v>0</v>
      </c>
      <c r="AP186" s="140">
        <f t="shared" si="74"/>
        <v>0</v>
      </c>
      <c r="AQ186" s="140">
        <f t="shared" si="74"/>
        <v>0</v>
      </c>
      <c r="AR186" s="140">
        <f t="shared" si="74"/>
        <v>0</v>
      </c>
      <c r="AS186" s="140">
        <f t="shared" si="74"/>
        <v>0</v>
      </c>
      <c r="AT186" s="140">
        <f t="shared" si="74"/>
        <v>0</v>
      </c>
      <c r="AU186" s="140">
        <f t="shared" si="74"/>
        <v>0</v>
      </c>
    </row>
    <row r="187" spans="2:47">
      <c r="B187" s="121">
        <v>2032</v>
      </c>
      <c r="C187" s="137">
        <v>135766.97988619457</v>
      </c>
      <c r="D187" s="140">
        <f t="shared" si="72"/>
        <v>0</v>
      </c>
      <c r="E187" s="140">
        <f t="shared" si="74"/>
        <v>0</v>
      </c>
      <c r="F187" s="140">
        <f t="shared" si="74"/>
        <v>0</v>
      </c>
      <c r="G187" s="140">
        <f t="shared" si="74"/>
        <v>0</v>
      </c>
      <c r="H187" s="140">
        <f t="shared" si="74"/>
        <v>0</v>
      </c>
      <c r="I187" s="140">
        <f t="shared" si="74"/>
        <v>0</v>
      </c>
      <c r="J187" s="140">
        <f t="shared" si="74"/>
        <v>0</v>
      </c>
      <c r="K187" s="140">
        <f t="shared" si="74"/>
        <v>0</v>
      </c>
      <c r="L187" s="140">
        <f t="shared" si="74"/>
        <v>0</v>
      </c>
      <c r="M187" s="140">
        <f t="shared" si="74"/>
        <v>0</v>
      </c>
      <c r="N187" s="140">
        <f t="shared" si="74"/>
        <v>0</v>
      </c>
      <c r="O187" s="140">
        <f t="shared" si="74"/>
        <v>0</v>
      </c>
      <c r="P187" s="140">
        <f t="shared" si="74"/>
        <v>0</v>
      </c>
      <c r="Q187" s="140">
        <f t="shared" si="74"/>
        <v>0</v>
      </c>
      <c r="R187" s="140">
        <f t="shared" si="74"/>
        <v>0</v>
      </c>
      <c r="S187" s="140">
        <f t="shared" si="74"/>
        <v>135766.97988619457</v>
      </c>
      <c r="T187" s="140">
        <f t="shared" si="74"/>
        <v>0</v>
      </c>
      <c r="U187" s="140">
        <f t="shared" si="74"/>
        <v>0</v>
      </c>
      <c r="V187" s="140">
        <f t="shared" si="74"/>
        <v>0</v>
      </c>
      <c r="W187" s="140">
        <f t="shared" si="74"/>
        <v>0</v>
      </c>
      <c r="X187" s="140">
        <f t="shared" si="74"/>
        <v>0</v>
      </c>
      <c r="Y187" s="140">
        <f t="shared" si="74"/>
        <v>0</v>
      </c>
      <c r="Z187" s="140">
        <f t="shared" si="74"/>
        <v>0</v>
      </c>
      <c r="AA187" s="140">
        <f t="shared" si="74"/>
        <v>0</v>
      </c>
      <c r="AB187" s="140">
        <f t="shared" si="74"/>
        <v>0</v>
      </c>
      <c r="AC187" s="140">
        <f t="shared" si="74"/>
        <v>135766.97988619457</v>
      </c>
      <c r="AD187" s="140">
        <f t="shared" si="74"/>
        <v>0</v>
      </c>
      <c r="AE187" s="140">
        <f t="shared" si="74"/>
        <v>0</v>
      </c>
      <c r="AF187" s="140">
        <f t="shared" si="74"/>
        <v>0</v>
      </c>
      <c r="AG187" s="140">
        <f t="shared" si="74"/>
        <v>0</v>
      </c>
      <c r="AH187" s="140">
        <f t="shared" si="74"/>
        <v>0</v>
      </c>
      <c r="AI187" s="140">
        <f t="shared" si="74"/>
        <v>0</v>
      </c>
      <c r="AJ187" s="140">
        <f t="shared" si="74"/>
        <v>0</v>
      </c>
      <c r="AK187" s="140">
        <f t="shared" si="74"/>
        <v>0</v>
      </c>
      <c r="AL187" s="140">
        <f t="shared" si="74"/>
        <v>0</v>
      </c>
      <c r="AM187" s="140">
        <f t="shared" si="74"/>
        <v>135766.97988619457</v>
      </c>
      <c r="AN187" s="140">
        <f t="shared" si="74"/>
        <v>0</v>
      </c>
      <c r="AO187" s="140">
        <f t="shared" si="74"/>
        <v>0</v>
      </c>
      <c r="AP187" s="140">
        <f t="shared" si="74"/>
        <v>0</v>
      </c>
      <c r="AQ187" s="140">
        <f t="shared" si="74"/>
        <v>0</v>
      </c>
      <c r="AR187" s="140">
        <f t="shared" si="74"/>
        <v>0</v>
      </c>
      <c r="AS187" s="140">
        <f t="shared" si="74"/>
        <v>0</v>
      </c>
      <c r="AT187" s="140">
        <f t="shared" si="74"/>
        <v>0</v>
      </c>
      <c r="AU187" s="140">
        <f t="shared" si="74"/>
        <v>0</v>
      </c>
    </row>
    <row r="188" spans="2:47">
      <c r="B188" s="121">
        <v>2033</v>
      </c>
      <c r="C188" s="137">
        <v>137268.7045781482</v>
      </c>
      <c r="D188" s="140">
        <f t="shared" si="72"/>
        <v>0</v>
      </c>
      <c r="E188" s="140">
        <f t="shared" si="74"/>
        <v>0</v>
      </c>
      <c r="F188" s="140">
        <f t="shared" si="74"/>
        <v>0</v>
      </c>
      <c r="G188" s="140">
        <f t="shared" si="74"/>
        <v>0</v>
      </c>
      <c r="H188" s="140">
        <f t="shared" si="74"/>
        <v>0</v>
      </c>
      <c r="I188" s="140">
        <f t="shared" si="74"/>
        <v>0</v>
      </c>
      <c r="J188" s="140">
        <f t="shared" si="74"/>
        <v>0</v>
      </c>
      <c r="K188" s="140">
        <f t="shared" si="74"/>
        <v>0</v>
      </c>
      <c r="L188" s="140">
        <f t="shared" si="74"/>
        <v>0</v>
      </c>
      <c r="M188" s="140">
        <f t="shared" si="74"/>
        <v>0</v>
      </c>
      <c r="N188" s="140">
        <f t="shared" si="74"/>
        <v>0</v>
      </c>
      <c r="O188" s="140">
        <f t="shared" si="74"/>
        <v>0</v>
      </c>
      <c r="P188" s="140">
        <f t="shared" si="74"/>
        <v>0</v>
      </c>
      <c r="Q188" s="140">
        <f t="shared" si="74"/>
        <v>0</v>
      </c>
      <c r="R188" s="140">
        <f t="shared" si="74"/>
        <v>0</v>
      </c>
      <c r="S188" s="140">
        <f t="shared" si="74"/>
        <v>0</v>
      </c>
      <c r="T188" s="140">
        <f t="shared" si="74"/>
        <v>137268.7045781482</v>
      </c>
      <c r="U188" s="140">
        <f t="shared" si="74"/>
        <v>0</v>
      </c>
      <c r="V188" s="140">
        <f t="shared" si="74"/>
        <v>0</v>
      </c>
      <c r="W188" s="140">
        <f t="shared" si="74"/>
        <v>0</v>
      </c>
      <c r="X188" s="140">
        <f t="shared" si="74"/>
        <v>0</v>
      </c>
      <c r="Y188" s="140">
        <f t="shared" si="74"/>
        <v>0</v>
      </c>
      <c r="Z188" s="140">
        <f t="shared" si="74"/>
        <v>0</v>
      </c>
      <c r="AA188" s="140">
        <f t="shared" si="74"/>
        <v>0</v>
      </c>
      <c r="AB188" s="140">
        <f t="shared" si="74"/>
        <v>0</v>
      </c>
      <c r="AC188" s="140">
        <f t="shared" si="74"/>
        <v>0</v>
      </c>
      <c r="AD188" s="140">
        <f t="shared" si="74"/>
        <v>137268.7045781482</v>
      </c>
      <c r="AE188" s="140">
        <f t="shared" si="74"/>
        <v>0</v>
      </c>
      <c r="AF188" s="140">
        <f t="shared" si="74"/>
        <v>0</v>
      </c>
      <c r="AG188" s="140">
        <f t="shared" si="74"/>
        <v>0</v>
      </c>
      <c r="AH188" s="140">
        <f t="shared" si="74"/>
        <v>0</v>
      </c>
      <c r="AI188" s="140">
        <f t="shared" si="74"/>
        <v>0</v>
      </c>
      <c r="AJ188" s="140">
        <f t="shared" si="74"/>
        <v>0</v>
      </c>
      <c r="AK188" s="140">
        <f t="shared" si="74"/>
        <v>0</v>
      </c>
      <c r="AL188" s="140">
        <f t="shared" si="74"/>
        <v>0</v>
      </c>
      <c r="AM188" s="140">
        <f t="shared" si="74"/>
        <v>0</v>
      </c>
      <c r="AN188" s="140">
        <f t="shared" si="74"/>
        <v>137268.7045781482</v>
      </c>
      <c r="AO188" s="140">
        <f t="shared" si="74"/>
        <v>0</v>
      </c>
      <c r="AP188" s="140">
        <f t="shared" si="74"/>
        <v>0</v>
      </c>
      <c r="AQ188" s="140">
        <f t="shared" si="74"/>
        <v>0</v>
      </c>
      <c r="AR188" s="140">
        <f t="shared" si="74"/>
        <v>0</v>
      </c>
      <c r="AS188" s="140">
        <f t="shared" si="74"/>
        <v>0</v>
      </c>
      <c r="AT188" s="140">
        <f t="shared" si="74"/>
        <v>0</v>
      </c>
      <c r="AU188" s="140">
        <f t="shared" si="74"/>
        <v>0</v>
      </c>
    </row>
    <row r="189" spans="2:47">
      <c r="B189" s="121">
        <v>2034</v>
      </c>
      <c r="C189" s="137">
        <v>138869.73564801272</v>
      </c>
      <c r="D189" s="140">
        <f t="shared" si="72"/>
        <v>0</v>
      </c>
      <c r="E189" s="140">
        <f t="shared" si="74"/>
        <v>0</v>
      </c>
      <c r="F189" s="140">
        <f t="shared" si="74"/>
        <v>0</v>
      </c>
      <c r="G189" s="140">
        <f t="shared" si="74"/>
        <v>0</v>
      </c>
      <c r="H189" s="140">
        <f t="shared" si="74"/>
        <v>0</v>
      </c>
      <c r="I189" s="140">
        <f t="shared" si="74"/>
        <v>0</v>
      </c>
      <c r="J189" s="140">
        <f t="shared" si="74"/>
        <v>0</v>
      </c>
      <c r="K189" s="140">
        <f t="shared" si="74"/>
        <v>0</v>
      </c>
      <c r="L189" s="140">
        <f t="shared" si="74"/>
        <v>0</v>
      </c>
      <c r="M189" s="140">
        <f t="shared" si="74"/>
        <v>0</v>
      </c>
      <c r="N189" s="140">
        <f t="shared" si="74"/>
        <v>0</v>
      </c>
      <c r="O189" s="140">
        <f t="shared" si="74"/>
        <v>0</v>
      </c>
      <c r="P189" s="140">
        <f t="shared" si="74"/>
        <v>0</v>
      </c>
      <c r="Q189" s="140">
        <f t="shared" si="74"/>
        <v>0</v>
      </c>
      <c r="R189" s="140">
        <f t="shared" si="74"/>
        <v>0</v>
      </c>
      <c r="S189" s="140">
        <f t="shared" si="74"/>
        <v>0</v>
      </c>
      <c r="T189" s="140">
        <f t="shared" si="74"/>
        <v>0</v>
      </c>
      <c r="U189" s="140">
        <f t="shared" si="74"/>
        <v>138869.73564801272</v>
      </c>
      <c r="V189" s="140">
        <f t="shared" si="74"/>
        <v>0</v>
      </c>
      <c r="W189" s="140">
        <f t="shared" si="74"/>
        <v>0</v>
      </c>
      <c r="X189" s="140">
        <f t="shared" si="74"/>
        <v>0</v>
      </c>
      <c r="Y189" s="140">
        <f t="shared" si="74"/>
        <v>0</v>
      </c>
      <c r="Z189" s="140">
        <f t="shared" si="74"/>
        <v>0</v>
      </c>
      <c r="AA189" s="140">
        <f t="shared" si="74"/>
        <v>0</v>
      </c>
      <c r="AB189" s="140">
        <f t="shared" si="74"/>
        <v>0</v>
      </c>
      <c r="AC189" s="140">
        <f t="shared" si="74"/>
        <v>0</v>
      </c>
      <c r="AD189" s="140">
        <f t="shared" si="74"/>
        <v>0</v>
      </c>
      <c r="AE189" s="140">
        <f t="shared" si="74"/>
        <v>138869.73564801272</v>
      </c>
      <c r="AF189" s="140">
        <f t="shared" si="74"/>
        <v>0</v>
      </c>
      <c r="AG189" s="140">
        <f t="shared" si="74"/>
        <v>0</v>
      </c>
      <c r="AH189" s="140">
        <f t="shared" si="74"/>
        <v>0</v>
      </c>
      <c r="AI189" s="140">
        <f t="shared" si="74"/>
        <v>0</v>
      </c>
      <c r="AJ189" s="140">
        <f t="shared" si="74"/>
        <v>0</v>
      </c>
      <c r="AK189" s="140">
        <f t="shared" si="74"/>
        <v>0</v>
      </c>
      <c r="AL189" s="140">
        <f t="shared" si="74"/>
        <v>0</v>
      </c>
      <c r="AM189" s="140">
        <f t="shared" si="74"/>
        <v>0</v>
      </c>
      <c r="AN189" s="140">
        <f t="shared" si="74"/>
        <v>0</v>
      </c>
      <c r="AO189" s="140">
        <f t="shared" si="74"/>
        <v>138869.73564801272</v>
      </c>
      <c r="AP189" s="140">
        <f t="shared" si="74"/>
        <v>0</v>
      </c>
      <c r="AQ189" s="140">
        <f t="shared" si="74"/>
        <v>0</v>
      </c>
      <c r="AR189" s="140">
        <f t="shared" si="74"/>
        <v>0</v>
      </c>
      <c r="AS189" s="140">
        <f t="shared" si="74"/>
        <v>0</v>
      </c>
      <c r="AT189" s="140">
        <f t="shared" si="74"/>
        <v>0</v>
      </c>
      <c r="AU189" s="140">
        <f t="shared" si="74"/>
        <v>0</v>
      </c>
    </row>
    <row r="190" spans="2:47">
      <c r="B190" s="121">
        <v>2035</v>
      </c>
      <c r="C190" s="137">
        <v>131376.27346732281</v>
      </c>
      <c r="D190" s="140">
        <f t="shared" si="72"/>
        <v>0</v>
      </c>
      <c r="E190" s="140">
        <f t="shared" si="74"/>
        <v>0</v>
      </c>
      <c r="F190" s="140">
        <f t="shared" si="74"/>
        <v>0</v>
      </c>
      <c r="G190" s="140">
        <f t="shared" si="74"/>
        <v>0</v>
      </c>
      <c r="H190" s="140">
        <f t="shared" si="74"/>
        <v>0</v>
      </c>
      <c r="I190" s="140">
        <f t="shared" si="74"/>
        <v>0</v>
      </c>
      <c r="J190" s="140">
        <f t="shared" si="74"/>
        <v>0</v>
      </c>
      <c r="K190" s="140">
        <f t="shared" ref="E190:AU196" si="75">+IF(K$171&lt;$B190,0,IF(MOD(K$171-$B190,$C$167)=0,1,0))*$C190</f>
        <v>0</v>
      </c>
      <c r="L190" s="140">
        <f t="shared" si="75"/>
        <v>0</v>
      </c>
      <c r="M190" s="140">
        <f t="shared" si="75"/>
        <v>0</v>
      </c>
      <c r="N190" s="140">
        <f t="shared" si="75"/>
        <v>0</v>
      </c>
      <c r="O190" s="140">
        <f t="shared" si="75"/>
        <v>0</v>
      </c>
      <c r="P190" s="140">
        <f t="shared" si="75"/>
        <v>0</v>
      </c>
      <c r="Q190" s="140">
        <f t="shared" si="75"/>
        <v>0</v>
      </c>
      <c r="R190" s="140">
        <f t="shared" si="75"/>
        <v>0</v>
      </c>
      <c r="S190" s="140">
        <f t="shared" si="75"/>
        <v>0</v>
      </c>
      <c r="T190" s="140">
        <f t="shared" si="75"/>
        <v>0</v>
      </c>
      <c r="U190" s="140">
        <f t="shared" si="75"/>
        <v>0</v>
      </c>
      <c r="V190" s="140">
        <f t="shared" si="75"/>
        <v>131376.27346732281</v>
      </c>
      <c r="W190" s="140">
        <f t="shared" si="75"/>
        <v>0</v>
      </c>
      <c r="X190" s="140">
        <f t="shared" si="75"/>
        <v>0</v>
      </c>
      <c r="Y190" s="140">
        <f t="shared" si="75"/>
        <v>0</v>
      </c>
      <c r="Z190" s="140">
        <f t="shared" si="75"/>
        <v>0</v>
      </c>
      <c r="AA190" s="140">
        <f t="shared" si="75"/>
        <v>0</v>
      </c>
      <c r="AB190" s="140">
        <f t="shared" si="75"/>
        <v>0</v>
      </c>
      <c r="AC190" s="140">
        <f t="shared" si="75"/>
        <v>0</v>
      </c>
      <c r="AD190" s="140">
        <f t="shared" si="75"/>
        <v>0</v>
      </c>
      <c r="AE190" s="140">
        <f t="shared" si="75"/>
        <v>0</v>
      </c>
      <c r="AF190" s="140">
        <f t="shared" si="75"/>
        <v>131376.27346732281</v>
      </c>
      <c r="AG190" s="140">
        <f t="shared" si="75"/>
        <v>0</v>
      </c>
      <c r="AH190" s="140">
        <f t="shared" si="75"/>
        <v>0</v>
      </c>
      <c r="AI190" s="140">
        <f t="shared" si="75"/>
        <v>0</v>
      </c>
      <c r="AJ190" s="140">
        <f t="shared" si="75"/>
        <v>0</v>
      </c>
      <c r="AK190" s="140">
        <f t="shared" si="75"/>
        <v>0</v>
      </c>
      <c r="AL190" s="140">
        <f t="shared" si="75"/>
        <v>0</v>
      </c>
      <c r="AM190" s="140">
        <f t="shared" si="75"/>
        <v>0</v>
      </c>
      <c r="AN190" s="140">
        <f t="shared" si="75"/>
        <v>0</v>
      </c>
      <c r="AO190" s="140">
        <f t="shared" si="75"/>
        <v>0</v>
      </c>
      <c r="AP190" s="140">
        <f t="shared" si="75"/>
        <v>131376.27346732281</v>
      </c>
      <c r="AQ190" s="140">
        <f t="shared" si="75"/>
        <v>0</v>
      </c>
      <c r="AR190" s="140">
        <f t="shared" si="75"/>
        <v>0</v>
      </c>
      <c r="AS190" s="140">
        <f t="shared" si="75"/>
        <v>0</v>
      </c>
      <c r="AT190" s="140">
        <f t="shared" si="75"/>
        <v>0</v>
      </c>
      <c r="AU190" s="140">
        <f t="shared" si="75"/>
        <v>0</v>
      </c>
    </row>
    <row r="191" spans="2:47">
      <c r="B191" s="121">
        <v>2036</v>
      </c>
      <c r="C191" s="137">
        <v>139640.68668875704</v>
      </c>
      <c r="D191" s="140">
        <f t="shared" si="72"/>
        <v>0</v>
      </c>
      <c r="E191" s="140">
        <f t="shared" si="75"/>
        <v>0</v>
      </c>
      <c r="F191" s="140">
        <f t="shared" si="75"/>
        <v>0</v>
      </c>
      <c r="G191" s="140">
        <f t="shared" si="75"/>
        <v>0</v>
      </c>
      <c r="H191" s="140">
        <f t="shared" si="75"/>
        <v>0</v>
      </c>
      <c r="I191" s="140">
        <f t="shared" si="75"/>
        <v>0</v>
      </c>
      <c r="J191" s="140">
        <f t="shared" si="75"/>
        <v>0</v>
      </c>
      <c r="K191" s="140">
        <f t="shared" si="75"/>
        <v>0</v>
      </c>
      <c r="L191" s="140">
        <f t="shared" si="75"/>
        <v>0</v>
      </c>
      <c r="M191" s="140">
        <f t="shared" si="75"/>
        <v>0</v>
      </c>
      <c r="N191" s="140">
        <f t="shared" si="75"/>
        <v>0</v>
      </c>
      <c r="O191" s="140">
        <f t="shared" si="75"/>
        <v>0</v>
      </c>
      <c r="P191" s="140">
        <f t="shared" si="75"/>
        <v>0</v>
      </c>
      <c r="Q191" s="140">
        <f t="shared" si="75"/>
        <v>0</v>
      </c>
      <c r="R191" s="140">
        <f t="shared" si="75"/>
        <v>0</v>
      </c>
      <c r="S191" s="140">
        <f t="shared" si="75"/>
        <v>0</v>
      </c>
      <c r="T191" s="140">
        <f t="shared" si="75"/>
        <v>0</v>
      </c>
      <c r="U191" s="140">
        <f t="shared" si="75"/>
        <v>0</v>
      </c>
      <c r="V191" s="140">
        <f t="shared" si="75"/>
        <v>0</v>
      </c>
      <c r="W191" s="140">
        <f t="shared" si="75"/>
        <v>139640.68668875704</v>
      </c>
      <c r="X191" s="140">
        <f t="shared" si="75"/>
        <v>0</v>
      </c>
      <c r="Y191" s="140">
        <f t="shared" si="75"/>
        <v>0</v>
      </c>
      <c r="Z191" s="140">
        <f t="shared" si="75"/>
        <v>0</v>
      </c>
      <c r="AA191" s="140">
        <f t="shared" si="75"/>
        <v>0</v>
      </c>
      <c r="AB191" s="140">
        <f t="shared" si="75"/>
        <v>0</v>
      </c>
      <c r="AC191" s="140">
        <f t="shared" si="75"/>
        <v>0</v>
      </c>
      <c r="AD191" s="140">
        <f t="shared" si="75"/>
        <v>0</v>
      </c>
      <c r="AE191" s="140">
        <f t="shared" si="75"/>
        <v>0</v>
      </c>
      <c r="AF191" s="140">
        <f t="shared" si="75"/>
        <v>0</v>
      </c>
      <c r="AG191" s="140">
        <f t="shared" si="75"/>
        <v>139640.68668875704</v>
      </c>
      <c r="AH191" s="140">
        <f t="shared" si="75"/>
        <v>0</v>
      </c>
      <c r="AI191" s="140">
        <f t="shared" si="75"/>
        <v>0</v>
      </c>
      <c r="AJ191" s="140">
        <f t="shared" si="75"/>
        <v>0</v>
      </c>
      <c r="AK191" s="140">
        <f t="shared" si="75"/>
        <v>0</v>
      </c>
      <c r="AL191" s="140">
        <f t="shared" si="75"/>
        <v>0</v>
      </c>
      <c r="AM191" s="140">
        <f t="shared" si="75"/>
        <v>0</v>
      </c>
      <c r="AN191" s="140">
        <f t="shared" si="75"/>
        <v>0</v>
      </c>
      <c r="AO191" s="140">
        <f t="shared" si="75"/>
        <v>0</v>
      </c>
      <c r="AP191" s="140">
        <f t="shared" si="75"/>
        <v>0</v>
      </c>
      <c r="AQ191" s="140">
        <f t="shared" si="75"/>
        <v>139640.68668875704</v>
      </c>
      <c r="AR191" s="140">
        <f t="shared" si="75"/>
        <v>0</v>
      </c>
      <c r="AS191" s="140">
        <f t="shared" si="75"/>
        <v>0</v>
      </c>
      <c r="AT191" s="140">
        <f t="shared" si="75"/>
        <v>0</v>
      </c>
      <c r="AU191" s="140">
        <f t="shared" si="75"/>
        <v>0</v>
      </c>
    </row>
    <row r="192" spans="2:47">
      <c r="B192" s="121">
        <v>2037</v>
      </c>
      <c r="C192" s="137">
        <v>141005.2018051201</v>
      </c>
      <c r="D192" s="140">
        <f t="shared" si="72"/>
        <v>0</v>
      </c>
      <c r="E192" s="140">
        <f t="shared" si="75"/>
        <v>0</v>
      </c>
      <c r="F192" s="140">
        <f t="shared" si="75"/>
        <v>0</v>
      </c>
      <c r="G192" s="140">
        <f t="shared" si="75"/>
        <v>0</v>
      </c>
      <c r="H192" s="140">
        <f t="shared" si="75"/>
        <v>0</v>
      </c>
      <c r="I192" s="140">
        <f t="shared" si="75"/>
        <v>0</v>
      </c>
      <c r="J192" s="140">
        <f t="shared" si="75"/>
        <v>0</v>
      </c>
      <c r="K192" s="140">
        <f t="shared" si="75"/>
        <v>0</v>
      </c>
      <c r="L192" s="140">
        <f t="shared" si="75"/>
        <v>0</v>
      </c>
      <c r="M192" s="140">
        <f t="shared" si="75"/>
        <v>0</v>
      </c>
      <c r="N192" s="140">
        <f t="shared" si="75"/>
        <v>0</v>
      </c>
      <c r="O192" s="140">
        <f t="shared" si="75"/>
        <v>0</v>
      </c>
      <c r="P192" s="140">
        <f t="shared" si="75"/>
        <v>0</v>
      </c>
      <c r="Q192" s="140">
        <f t="shared" si="75"/>
        <v>0</v>
      </c>
      <c r="R192" s="140">
        <f t="shared" si="75"/>
        <v>0</v>
      </c>
      <c r="S192" s="140">
        <f t="shared" si="75"/>
        <v>0</v>
      </c>
      <c r="T192" s="140">
        <f t="shared" si="75"/>
        <v>0</v>
      </c>
      <c r="U192" s="140">
        <f t="shared" si="75"/>
        <v>0</v>
      </c>
      <c r="V192" s="140">
        <f t="shared" si="75"/>
        <v>0</v>
      </c>
      <c r="W192" s="140">
        <f t="shared" si="75"/>
        <v>0</v>
      </c>
      <c r="X192" s="140">
        <f t="shared" si="75"/>
        <v>141005.2018051201</v>
      </c>
      <c r="Y192" s="140">
        <f t="shared" si="75"/>
        <v>0</v>
      </c>
      <c r="Z192" s="140">
        <f t="shared" si="75"/>
        <v>0</v>
      </c>
      <c r="AA192" s="140">
        <f t="shared" si="75"/>
        <v>0</v>
      </c>
      <c r="AB192" s="140">
        <f t="shared" si="75"/>
        <v>0</v>
      </c>
      <c r="AC192" s="140">
        <f t="shared" si="75"/>
        <v>0</v>
      </c>
      <c r="AD192" s="140">
        <f t="shared" si="75"/>
        <v>0</v>
      </c>
      <c r="AE192" s="140">
        <f t="shared" si="75"/>
        <v>0</v>
      </c>
      <c r="AF192" s="140">
        <f t="shared" si="75"/>
        <v>0</v>
      </c>
      <c r="AG192" s="140">
        <f t="shared" si="75"/>
        <v>0</v>
      </c>
      <c r="AH192" s="140">
        <f t="shared" si="75"/>
        <v>141005.2018051201</v>
      </c>
      <c r="AI192" s="140">
        <f t="shared" si="75"/>
        <v>0</v>
      </c>
      <c r="AJ192" s="140">
        <f t="shared" si="75"/>
        <v>0</v>
      </c>
      <c r="AK192" s="140">
        <f t="shared" si="75"/>
        <v>0</v>
      </c>
      <c r="AL192" s="140">
        <f t="shared" si="75"/>
        <v>0</v>
      </c>
      <c r="AM192" s="140">
        <f t="shared" si="75"/>
        <v>0</v>
      </c>
      <c r="AN192" s="140">
        <f t="shared" si="75"/>
        <v>0</v>
      </c>
      <c r="AO192" s="140">
        <f t="shared" si="75"/>
        <v>0</v>
      </c>
      <c r="AP192" s="140">
        <f t="shared" si="75"/>
        <v>0</v>
      </c>
      <c r="AQ192" s="140">
        <f t="shared" si="75"/>
        <v>0</v>
      </c>
      <c r="AR192" s="140">
        <f t="shared" si="75"/>
        <v>141005.2018051201</v>
      </c>
      <c r="AS192" s="140">
        <f t="shared" si="75"/>
        <v>0</v>
      </c>
      <c r="AT192" s="140">
        <f t="shared" si="75"/>
        <v>0</v>
      </c>
      <c r="AU192" s="140">
        <f t="shared" si="75"/>
        <v>0</v>
      </c>
    </row>
    <row r="193" spans="2:47">
      <c r="B193" s="121">
        <v>2038</v>
      </c>
      <c r="C193" s="137">
        <v>10810.750041358173</v>
      </c>
      <c r="D193" s="140">
        <f t="shared" si="72"/>
        <v>0</v>
      </c>
      <c r="E193" s="140">
        <f t="shared" si="75"/>
        <v>0</v>
      </c>
      <c r="F193" s="140">
        <f t="shared" si="75"/>
        <v>0</v>
      </c>
      <c r="G193" s="140">
        <f t="shared" si="75"/>
        <v>0</v>
      </c>
      <c r="H193" s="140">
        <f t="shared" si="75"/>
        <v>0</v>
      </c>
      <c r="I193" s="140">
        <f t="shared" si="75"/>
        <v>0</v>
      </c>
      <c r="J193" s="140">
        <f t="shared" si="75"/>
        <v>0</v>
      </c>
      <c r="K193" s="140">
        <f t="shared" si="75"/>
        <v>0</v>
      </c>
      <c r="L193" s="140">
        <f t="shared" si="75"/>
        <v>0</v>
      </c>
      <c r="M193" s="140">
        <f t="shared" si="75"/>
        <v>0</v>
      </c>
      <c r="N193" s="140">
        <f t="shared" si="75"/>
        <v>0</v>
      </c>
      <c r="O193" s="140">
        <f t="shared" si="75"/>
        <v>0</v>
      </c>
      <c r="P193" s="140">
        <f t="shared" si="75"/>
        <v>0</v>
      </c>
      <c r="Q193" s="140">
        <f t="shared" si="75"/>
        <v>0</v>
      </c>
      <c r="R193" s="140">
        <f t="shared" si="75"/>
        <v>0</v>
      </c>
      <c r="S193" s="140">
        <f t="shared" si="75"/>
        <v>0</v>
      </c>
      <c r="T193" s="140">
        <f t="shared" si="75"/>
        <v>0</v>
      </c>
      <c r="U193" s="140">
        <f t="shared" si="75"/>
        <v>0</v>
      </c>
      <c r="V193" s="140">
        <f t="shared" si="75"/>
        <v>0</v>
      </c>
      <c r="W193" s="140">
        <f t="shared" si="75"/>
        <v>0</v>
      </c>
      <c r="X193" s="140">
        <f t="shared" si="75"/>
        <v>0</v>
      </c>
      <c r="Y193" s="140">
        <f t="shared" si="75"/>
        <v>10810.750041358173</v>
      </c>
      <c r="Z193" s="140">
        <f t="shared" si="75"/>
        <v>0</v>
      </c>
      <c r="AA193" s="140">
        <f t="shared" si="75"/>
        <v>0</v>
      </c>
      <c r="AB193" s="140">
        <f t="shared" si="75"/>
        <v>0</v>
      </c>
      <c r="AC193" s="140">
        <f t="shared" si="75"/>
        <v>0</v>
      </c>
      <c r="AD193" s="140">
        <f t="shared" si="75"/>
        <v>0</v>
      </c>
      <c r="AE193" s="140">
        <f t="shared" si="75"/>
        <v>0</v>
      </c>
      <c r="AF193" s="140">
        <f t="shared" si="75"/>
        <v>0</v>
      </c>
      <c r="AG193" s="140">
        <f t="shared" si="75"/>
        <v>0</v>
      </c>
      <c r="AH193" s="140">
        <f t="shared" si="75"/>
        <v>0</v>
      </c>
      <c r="AI193" s="140">
        <f t="shared" si="75"/>
        <v>10810.750041358173</v>
      </c>
      <c r="AJ193" s="140">
        <f t="shared" si="75"/>
        <v>0</v>
      </c>
      <c r="AK193" s="140">
        <f t="shared" si="75"/>
        <v>0</v>
      </c>
      <c r="AL193" s="140">
        <f t="shared" si="75"/>
        <v>0</v>
      </c>
      <c r="AM193" s="140">
        <f t="shared" si="75"/>
        <v>0</v>
      </c>
      <c r="AN193" s="140">
        <f t="shared" si="75"/>
        <v>0</v>
      </c>
      <c r="AO193" s="140">
        <f t="shared" si="75"/>
        <v>0</v>
      </c>
      <c r="AP193" s="140">
        <f t="shared" si="75"/>
        <v>0</v>
      </c>
      <c r="AQ193" s="140">
        <f t="shared" si="75"/>
        <v>0</v>
      </c>
      <c r="AR193" s="140">
        <f t="shared" si="75"/>
        <v>0</v>
      </c>
      <c r="AS193" s="140">
        <f t="shared" si="75"/>
        <v>10810.750041358173</v>
      </c>
      <c r="AT193" s="140">
        <f t="shared" si="75"/>
        <v>0</v>
      </c>
      <c r="AU193" s="140">
        <f t="shared" si="75"/>
        <v>0</v>
      </c>
    </row>
    <row r="194" spans="2:47">
      <c r="B194" s="121">
        <v>2039</v>
      </c>
      <c r="C194" s="137">
        <v>11500.588239074219</v>
      </c>
      <c r="D194" s="140">
        <f t="shared" si="72"/>
        <v>0</v>
      </c>
      <c r="E194" s="140">
        <f t="shared" si="75"/>
        <v>0</v>
      </c>
      <c r="F194" s="140">
        <f t="shared" si="75"/>
        <v>0</v>
      </c>
      <c r="G194" s="140">
        <f t="shared" si="75"/>
        <v>0</v>
      </c>
      <c r="H194" s="140">
        <f t="shared" si="75"/>
        <v>0</v>
      </c>
      <c r="I194" s="140">
        <f t="shared" si="75"/>
        <v>0</v>
      </c>
      <c r="J194" s="140">
        <f t="shared" si="75"/>
        <v>0</v>
      </c>
      <c r="K194" s="140">
        <f t="shared" si="75"/>
        <v>0</v>
      </c>
      <c r="L194" s="140">
        <f t="shared" si="75"/>
        <v>0</v>
      </c>
      <c r="M194" s="140">
        <f t="shared" si="75"/>
        <v>0</v>
      </c>
      <c r="N194" s="140">
        <f t="shared" si="75"/>
        <v>0</v>
      </c>
      <c r="O194" s="140">
        <f t="shared" si="75"/>
        <v>0</v>
      </c>
      <c r="P194" s="140">
        <f t="shared" si="75"/>
        <v>0</v>
      </c>
      <c r="Q194" s="140">
        <f t="shared" si="75"/>
        <v>0</v>
      </c>
      <c r="R194" s="140">
        <f t="shared" si="75"/>
        <v>0</v>
      </c>
      <c r="S194" s="140">
        <f t="shared" si="75"/>
        <v>0</v>
      </c>
      <c r="T194" s="140">
        <f t="shared" si="75"/>
        <v>0</v>
      </c>
      <c r="U194" s="140">
        <f t="shared" si="75"/>
        <v>0</v>
      </c>
      <c r="V194" s="140">
        <f t="shared" si="75"/>
        <v>0</v>
      </c>
      <c r="W194" s="140">
        <f t="shared" si="75"/>
        <v>0</v>
      </c>
      <c r="X194" s="140">
        <f t="shared" si="75"/>
        <v>0</v>
      </c>
      <c r="Y194" s="140">
        <f t="shared" si="75"/>
        <v>0</v>
      </c>
      <c r="Z194" s="140">
        <f t="shared" si="75"/>
        <v>11500.588239074219</v>
      </c>
      <c r="AA194" s="140">
        <f t="shared" si="75"/>
        <v>0</v>
      </c>
      <c r="AB194" s="140">
        <f t="shared" si="75"/>
        <v>0</v>
      </c>
      <c r="AC194" s="140">
        <f t="shared" si="75"/>
        <v>0</v>
      </c>
      <c r="AD194" s="140">
        <f t="shared" si="75"/>
        <v>0</v>
      </c>
      <c r="AE194" s="140">
        <f t="shared" si="75"/>
        <v>0</v>
      </c>
      <c r="AF194" s="140">
        <f t="shared" si="75"/>
        <v>0</v>
      </c>
      <c r="AG194" s="140">
        <f t="shared" si="75"/>
        <v>0</v>
      </c>
      <c r="AH194" s="140">
        <f t="shared" si="75"/>
        <v>0</v>
      </c>
      <c r="AI194" s="140">
        <f t="shared" si="75"/>
        <v>0</v>
      </c>
      <c r="AJ194" s="140">
        <f t="shared" si="75"/>
        <v>11500.588239074219</v>
      </c>
      <c r="AK194" s="140">
        <f t="shared" si="75"/>
        <v>0</v>
      </c>
      <c r="AL194" s="140">
        <f t="shared" si="75"/>
        <v>0</v>
      </c>
      <c r="AM194" s="140">
        <f t="shared" si="75"/>
        <v>0</v>
      </c>
      <c r="AN194" s="140">
        <f t="shared" si="75"/>
        <v>0</v>
      </c>
      <c r="AO194" s="140">
        <f t="shared" si="75"/>
        <v>0</v>
      </c>
      <c r="AP194" s="140">
        <f t="shared" si="75"/>
        <v>0</v>
      </c>
      <c r="AQ194" s="140">
        <f t="shared" si="75"/>
        <v>0</v>
      </c>
      <c r="AR194" s="140">
        <f t="shared" si="75"/>
        <v>0</v>
      </c>
      <c r="AS194" s="140">
        <f t="shared" si="75"/>
        <v>0</v>
      </c>
      <c r="AT194" s="140">
        <f t="shared" si="75"/>
        <v>11500.588239074219</v>
      </c>
      <c r="AU194" s="140">
        <f t="shared" si="75"/>
        <v>0</v>
      </c>
    </row>
    <row r="195" spans="2:47">
      <c r="B195" s="121">
        <v>2040</v>
      </c>
      <c r="C195" s="137">
        <v>0</v>
      </c>
      <c r="D195" s="140">
        <f t="shared" si="72"/>
        <v>0</v>
      </c>
      <c r="E195" s="140">
        <f t="shared" si="75"/>
        <v>0</v>
      </c>
      <c r="F195" s="140">
        <f t="shared" si="75"/>
        <v>0</v>
      </c>
      <c r="G195" s="140">
        <f t="shared" si="75"/>
        <v>0</v>
      </c>
      <c r="H195" s="140">
        <f t="shared" si="75"/>
        <v>0</v>
      </c>
      <c r="I195" s="140">
        <f t="shared" si="75"/>
        <v>0</v>
      </c>
      <c r="J195" s="140">
        <f t="shared" si="75"/>
        <v>0</v>
      </c>
      <c r="K195" s="140">
        <f t="shared" si="75"/>
        <v>0</v>
      </c>
      <c r="L195" s="140">
        <f t="shared" si="75"/>
        <v>0</v>
      </c>
      <c r="M195" s="140">
        <f t="shared" si="75"/>
        <v>0</v>
      </c>
      <c r="N195" s="140">
        <f t="shared" si="75"/>
        <v>0</v>
      </c>
      <c r="O195" s="140">
        <f t="shared" si="75"/>
        <v>0</v>
      </c>
      <c r="P195" s="140">
        <f t="shared" si="75"/>
        <v>0</v>
      </c>
      <c r="Q195" s="140">
        <f t="shared" si="75"/>
        <v>0</v>
      </c>
      <c r="R195" s="140">
        <f t="shared" si="75"/>
        <v>0</v>
      </c>
      <c r="S195" s="140">
        <f t="shared" si="75"/>
        <v>0</v>
      </c>
      <c r="T195" s="140">
        <f t="shared" si="75"/>
        <v>0</v>
      </c>
      <c r="U195" s="140">
        <f t="shared" si="75"/>
        <v>0</v>
      </c>
      <c r="V195" s="140">
        <f t="shared" si="75"/>
        <v>0</v>
      </c>
      <c r="W195" s="140">
        <f t="shared" si="75"/>
        <v>0</v>
      </c>
      <c r="X195" s="140">
        <f t="shared" si="75"/>
        <v>0</v>
      </c>
      <c r="Y195" s="140">
        <f t="shared" si="75"/>
        <v>0</v>
      </c>
      <c r="Z195" s="140">
        <f t="shared" si="75"/>
        <v>0</v>
      </c>
      <c r="AA195" s="140">
        <f t="shared" si="75"/>
        <v>0</v>
      </c>
      <c r="AB195" s="140">
        <f t="shared" si="75"/>
        <v>0</v>
      </c>
      <c r="AC195" s="140">
        <f t="shared" si="75"/>
        <v>0</v>
      </c>
      <c r="AD195" s="140">
        <f t="shared" si="75"/>
        <v>0</v>
      </c>
      <c r="AE195" s="140">
        <f t="shared" si="75"/>
        <v>0</v>
      </c>
      <c r="AF195" s="140">
        <f t="shared" si="75"/>
        <v>0</v>
      </c>
      <c r="AG195" s="140">
        <f t="shared" si="75"/>
        <v>0</v>
      </c>
      <c r="AH195" s="140">
        <f t="shared" si="75"/>
        <v>0</v>
      </c>
      <c r="AI195" s="140">
        <f t="shared" si="75"/>
        <v>0</v>
      </c>
      <c r="AJ195" s="140">
        <f t="shared" si="75"/>
        <v>0</v>
      </c>
      <c r="AK195" s="140">
        <f t="shared" si="75"/>
        <v>0</v>
      </c>
      <c r="AL195" s="140">
        <f t="shared" si="75"/>
        <v>0</v>
      </c>
      <c r="AM195" s="140">
        <f t="shared" si="75"/>
        <v>0</v>
      </c>
      <c r="AN195" s="140">
        <f t="shared" si="75"/>
        <v>0</v>
      </c>
      <c r="AO195" s="140">
        <f t="shared" si="75"/>
        <v>0</v>
      </c>
      <c r="AP195" s="140">
        <f t="shared" si="75"/>
        <v>0</v>
      </c>
      <c r="AQ195" s="140">
        <f t="shared" si="75"/>
        <v>0</v>
      </c>
      <c r="AR195" s="140">
        <f t="shared" si="75"/>
        <v>0</v>
      </c>
      <c r="AS195" s="140">
        <f t="shared" si="75"/>
        <v>0</v>
      </c>
      <c r="AT195" s="140">
        <f t="shared" si="75"/>
        <v>0</v>
      </c>
      <c r="AU195" s="140">
        <f t="shared" si="75"/>
        <v>0</v>
      </c>
    </row>
    <row r="196" spans="2:47">
      <c r="B196" s="121">
        <v>2041</v>
      </c>
      <c r="C196" s="137">
        <v>2917.0300932014361</v>
      </c>
      <c r="D196" s="140">
        <f t="shared" si="72"/>
        <v>0</v>
      </c>
      <c r="E196" s="140">
        <f t="shared" si="75"/>
        <v>0</v>
      </c>
      <c r="F196" s="140">
        <f t="shared" si="75"/>
        <v>0</v>
      </c>
      <c r="G196" s="140">
        <f t="shared" si="75"/>
        <v>0</v>
      </c>
      <c r="H196" s="140">
        <f t="shared" ref="E196:AU201" si="76">+IF(H$171&lt;$B196,0,IF(MOD(H$171-$B196,$C$167)=0,1,0))*$C196</f>
        <v>0</v>
      </c>
      <c r="I196" s="140">
        <f t="shared" si="76"/>
        <v>0</v>
      </c>
      <c r="J196" s="140">
        <f t="shared" si="76"/>
        <v>0</v>
      </c>
      <c r="K196" s="140">
        <f t="shared" si="76"/>
        <v>0</v>
      </c>
      <c r="L196" s="140">
        <f t="shared" si="76"/>
        <v>0</v>
      </c>
      <c r="M196" s="140">
        <f t="shared" si="76"/>
        <v>0</v>
      </c>
      <c r="N196" s="140">
        <f t="shared" si="76"/>
        <v>0</v>
      </c>
      <c r="O196" s="140">
        <f t="shared" si="76"/>
        <v>0</v>
      </c>
      <c r="P196" s="140">
        <f t="shared" si="76"/>
        <v>0</v>
      </c>
      <c r="Q196" s="140">
        <f t="shared" si="76"/>
        <v>0</v>
      </c>
      <c r="R196" s="140">
        <f t="shared" si="76"/>
        <v>0</v>
      </c>
      <c r="S196" s="140">
        <f t="shared" si="76"/>
        <v>0</v>
      </c>
      <c r="T196" s="140">
        <f t="shared" si="76"/>
        <v>0</v>
      </c>
      <c r="U196" s="140">
        <f t="shared" si="76"/>
        <v>0</v>
      </c>
      <c r="V196" s="140">
        <f t="shared" si="76"/>
        <v>0</v>
      </c>
      <c r="W196" s="140">
        <f t="shared" si="76"/>
        <v>0</v>
      </c>
      <c r="X196" s="140">
        <f t="shared" si="76"/>
        <v>0</v>
      </c>
      <c r="Y196" s="140">
        <f t="shared" si="76"/>
        <v>0</v>
      </c>
      <c r="Z196" s="140">
        <f t="shared" si="76"/>
        <v>0</v>
      </c>
      <c r="AA196" s="140">
        <f t="shared" si="76"/>
        <v>0</v>
      </c>
      <c r="AB196" s="140">
        <f t="shared" si="76"/>
        <v>2917.0300932014361</v>
      </c>
      <c r="AC196" s="140">
        <f t="shared" si="76"/>
        <v>0</v>
      </c>
      <c r="AD196" s="140">
        <f t="shared" si="76"/>
        <v>0</v>
      </c>
      <c r="AE196" s="140">
        <f t="shared" si="76"/>
        <v>0</v>
      </c>
      <c r="AF196" s="140">
        <f t="shared" si="76"/>
        <v>0</v>
      </c>
      <c r="AG196" s="140">
        <f t="shared" si="76"/>
        <v>0</v>
      </c>
      <c r="AH196" s="140">
        <f t="shared" si="76"/>
        <v>0</v>
      </c>
      <c r="AI196" s="140">
        <f t="shared" si="76"/>
        <v>0</v>
      </c>
      <c r="AJ196" s="140">
        <f t="shared" si="76"/>
        <v>0</v>
      </c>
      <c r="AK196" s="140">
        <f t="shared" si="76"/>
        <v>0</v>
      </c>
      <c r="AL196" s="140">
        <f t="shared" si="76"/>
        <v>2917.0300932014361</v>
      </c>
      <c r="AM196" s="140">
        <f t="shared" si="76"/>
        <v>0</v>
      </c>
      <c r="AN196" s="140">
        <f t="shared" si="76"/>
        <v>0</v>
      </c>
      <c r="AO196" s="140">
        <f t="shared" si="76"/>
        <v>0</v>
      </c>
      <c r="AP196" s="140">
        <f t="shared" si="76"/>
        <v>0</v>
      </c>
      <c r="AQ196" s="140">
        <f t="shared" si="76"/>
        <v>0</v>
      </c>
      <c r="AR196" s="140">
        <f t="shared" si="76"/>
        <v>0</v>
      </c>
      <c r="AS196" s="140">
        <f t="shared" si="76"/>
        <v>0</v>
      </c>
      <c r="AT196" s="140">
        <f t="shared" si="76"/>
        <v>0</v>
      </c>
      <c r="AU196" s="140">
        <f t="shared" si="76"/>
        <v>0</v>
      </c>
    </row>
    <row r="197" spans="2:47">
      <c r="B197" s="121">
        <v>2042</v>
      </c>
      <c r="C197" s="137">
        <v>7233.446244627703</v>
      </c>
      <c r="D197" s="140">
        <f t="shared" si="72"/>
        <v>0</v>
      </c>
      <c r="E197" s="140">
        <f t="shared" si="76"/>
        <v>0</v>
      </c>
      <c r="F197" s="140">
        <f t="shared" si="76"/>
        <v>0</v>
      </c>
      <c r="G197" s="140">
        <f t="shared" si="76"/>
        <v>0</v>
      </c>
      <c r="H197" s="140">
        <f t="shared" si="76"/>
        <v>0</v>
      </c>
      <c r="I197" s="140">
        <f t="shared" si="76"/>
        <v>0</v>
      </c>
      <c r="J197" s="140">
        <f t="shared" si="76"/>
        <v>0</v>
      </c>
      <c r="K197" s="140">
        <f t="shared" si="76"/>
        <v>0</v>
      </c>
      <c r="L197" s="140">
        <f t="shared" si="76"/>
        <v>0</v>
      </c>
      <c r="M197" s="140">
        <f t="shared" si="76"/>
        <v>0</v>
      </c>
      <c r="N197" s="140">
        <f t="shared" si="76"/>
        <v>0</v>
      </c>
      <c r="O197" s="140">
        <f t="shared" si="76"/>
        <v>0</v>
      </c>
      <c r="P197" s="140">
        <f t="shared" si="76"/>
        <v>0</v>
      </c>
      <c r="Q197" s="140">
        <f t="shared" si="76"/>
        <v>0</v>
      </c>
      <c r="R197" s="140">
        <f t="shared" si="76"/>
        <v>0</v>
      </c>
      <c r="S197" s="140">
        <f t="shared" si="76"/>
        <v>0</v>
      </c>
      <c r="T197" s="140">
        <f t="shared" si="76"/>
        <v>0</v>
      </c>
      <c r="U197" s="140">
        <f t="shared" si="76"/>
        <v>0</v>
      </c>
      <c r="V197" s="140">
        <f t="shared" si="76"/>
        <v>0</v>
      </c>
      <c r="W197" s="140">
        <f t="shared" si="76"/>
        <v>0</v>
      </c>
      <c r="X197" s="140">
        <f t="shared" si="76"/>
        <v>0</v>
      </c>
      <c r="Y197" s="140">
        <f t="shared" si="76"/>
        <v>0</v>
      </c>
      <c r="Z197" s="140">
        <f t="shared" si="76"/>
        <v>0</v>
      </c>
      <c r="AA197" s="140">
        <f t="shared" si="76"/>
        <v>0</v>
      </c>
      <c r="AB197" s="140">
        <f t="shared" si="76"/>
        <v>0</v>
      </c>
      <c r="AC197" s="140">
        <f t="shared" si="76"/>
        <v>7233.446244627703</v>
      </c>
      <c r="AD197" s="140">
        <f t="shared" si="76"/>
        <v>0</v>
      </c>
      <c r="AE197" s="140">
        <f t="shared" si="76"/>
        <v>0</v>
      </c>
      <c r="AF197" s="140">
        <f t="shared" si="76"/>
        <v>0</v>
      </c>
      <c r="AG197" s="140">
        <f t="shared" si="76"/>
        <v>0</v>
      </c>
      <c r="AH197" s="140">
        <f t="shared" si="76"/>
        <v>0</v>
      </c>
      <c r="AI197" s="140">
        <f t="shared" si="76"/>
        <v>0</v>
      </c>
      <c r="AJ197" s="140">
        <f t="shared" si="76"/>
        <v>0</v>
      </c>
      <c r="AK197" s="140">
        <f t="shared" si="76"/>
        <v>0</v>
      </c>
      <c r="AL197" s="140">
        <f t="shared" si="76"/>
        <v>0</v>
      </c>
      <c r="AM197" s="140">
        <f t="shared" si="76"/>
        <v>7233.446244627703</v>
      </c>
      <c r="AN197" s="140">
        <f t="shared" si="76"/>
        <v>0</v>
      </c>
      <c r="AO197" s="140">
        <f t="shared" si="76"/>
        <v>0</v>
      </c>
      <c r="AP197" s="140">
        <f t="shared" si="76"/>
        <v>0</v>
      </c>
      <c r="AQ197" s="140">
        <f t="shared" si="76"/>
        <v>0</v>
      </c>
      <c r="AR197" s="140">
        <f t="shared" si="76"/>
        <v>0</v>
      </c>
      <c r="AS197" s="140">
        <f t="shared" si="76"/>
        <v>0</v>
      </c>
      <c r="AT197" s="140">
        <f t="shared" si="76"/>
        <v>0</v>
      </c>
      <c r="AU197" s="140">
        <f t="shared" si="76"/>
        <v>0</v>
      </c>
    </row>
    <row r="198" spans="2:47">
      <c r="B198" s="121">
        <v>2043</v>
      </c>
      <c r="C198" s="137">
        <v>7263.0107388156466</v>
      </c>
      <c r="D198" s="140">
        <f t="shared" si="72"/>
        <v>0</v>
      </c>
      <c r="E198" s="140">
        <f t="shared" si="76"/>
        <v>0</v>
      </c>
      <c r="F198" s="140">
        <f t="shared" si="76"/>
        <v>0</v>
      </c>
      <c r="G198" s="140">
        <f t="shared" si="76"/>
        <v>0</v>
      </c>
      <c r="H198" s="140">
        <f t="shared" si="76"/>
        <v>0</v>
      </c>
      <c r="I198" s="140">
        <f t="shared" si="76"/>
        <v>0</v>
      </c>
      <c r="J198" s="140">
        <f t="shared" si="76"/>
        <v>0</v>
      </c>
      <c r="K198" s="140">
        <f t="shared" si="76"/>
        <v>0</v>
      </c>
      <c r="L198" s="140">
        <f t="shared" si="76"/>
        <v>0</v>
      </c>
      <c r="M198" s="140">
        <f t="shared" si="76"/>
        <v>0</v>
      </c>
      <c r="N198" s="140">
        <f t="shared" si="76"/>
        <v>0</v>
      </c>
      <c r="O198" s="140">
        <f t="shared" si="76"/>
        <v>0</v>
      </c>
      <c r="P198" s="140">
        <f t="shared" si="76"/>
        <v>0</v>
      </c>
      <c r="Q198" s="140">
        <f t="shared" si="76"/>
        <v>0</v>
      </c>
      <c r="R198" s="140">
        <f t="shared" si="76"/>
        <v>0</v>
      </c>
      <c r="S198" s="140">
        <f t="shared" si="76"/>
        <v>0</v>
      </c>
      <c r="T198" s="140">
        <f t="shared" si="76"/>
        <v>0</v>
      </c>
      <c r="U198" s="140">
        <f t="shared" si="76"/>
        <v>0</v>
      </c>
      <c r="V198" s="140">
        <f t="shared" si="76"/>
        <v>0</v>
      </c>
      <c r="W198" s="140">
        <f t="shared" si="76"/>
        <v>0</v>
      </c>
      <c r="X198" s="140">
        <f t="shared" si="76"/>
        <v>0</v>
      </c>
      <c r="Y198" s="140">
        <f t="shared" si="76"/>
        <v>0</v>
      </c>
      <c r="Z198" s="140">
        <f t="shared" si="76"/>
        <v>0</v>
      </c>
      <c r="AA198" s="140">
        <f t="shared" si="76"/>
        <v>0</v>
      </c>
      <c r="AB198" s="140">
        <f t="shared" si="76"/>
        <v>0</v>
      </c>
      <c r="AC198" s="140">
        <f t="shared" si="76"/>
        <v>0</v>
      </c>
      <c r="AD198" s="140">
        <f t="shared" si="76"/>
        <v>7263.0107388156466</v>
      </c>
      <c r="AE198" s="140">
        <f t="shared" si="76"/>
        <v>0</v>
      </c>
      <c r="AF198" s="140">
        <f t="shared" si="76"/>
        <v>0</v>
      </c>
      <c r="AG198" s="140">
        <f t="shared" si="76"/>
        <v>0</v>
      </c>
      <c r="AH198" s="140">
        <f t="shared" si="76"/>
        <v>0</v>
      </c>
      <c r="AI198" s="140">
        <f t="shared" si="76"/>
        <v>0</v>
      </c>
      <c r="AJ198" s="140">
        <f t="shared" si="76"/>
        <v>0</v>
      </c>
      <c r="AK198" s="140">
        <f t="shared" si="76"/>
        <v>0</v>
      </c>
      <c r="AL198" s="140">
        <f t="shared" si="76"/>
        <v>0</v>
      </c>
      <c r="AM198" s="140">
        <f t="shared" si="76"/>
        <v>0</v>
      </c>
      <c r="AN198" s="140">
        <f t="shared" si="76"/>
        <v>7263.0107388156466</v>
      </c>
      <c r="AO198" s="140">
        <f t="shared" si="76"/>
        <v>0</v>
      </c>
      <c r="AP198" s="140">
        <f t="shared" si="76"/>
        <v>0</v>
      </c>
      <c r="AQ198" s="140">
        <f t="shared" si="76"/>
        <v>0</v>
      </c>
      <c r="AR198" s="140">
        <f t="shared" si="76"/>
        <v>0</v>
      </c>
      <c r="AS198" s="140">
        <f t="shared" si="76"/>
        <v>0</v>
      </c>
      <c r="AT198" s="140">
        <f t="shared" si="76"/>
        <v>0</v>
      </c>
      <c r="AU198" s="140">
        <f t="shared" si="76"/>
        <v>0</v>
      </c>
    </row>
    <row r="199" spans="2:47">
      <c r="B199" s="121">
        <v>2044</v>
      </c>
      <c r="C199" s="137">
        <v>0</v>
      </c>
      <c r="D199" s="140">
        <f t="shared" si="72"/>
        <v>0</v>
      </c>
      <c r="E199" s="140">
        <f t="shared" si="76"/>
        <v>0</v>
      </c>
      <c r="F199" s="140">
        <f t="shared" si="76"/>
        <v>0</v>
      </c>
      <c r="G199" s="140">
        <f t="shared" si="76"/>
        <v>0</v>
      </c>
      <c r="H199" s="140">
        <f t="shared" si="76"/>
        <v>0</v>
      </c>
      <c r="I199" s="140">
        <f t="shared" si="76"/>
        <v>0</v>
      </c>
      <c r="J199" s="140">
        <f t="shared" si="76"/>
        <v>0</v>
      </c>
      <c r="K199" s="140">
        <f t="shared" si="76"/>
        <v>0</v>
      </c>
      <c r="L199" s="140">
        <f t="shared" si="76"/>
        <v>0</v>
      </c>
      <c r="M199" s="140">
        <f t="shared" si="76"/>
        <v>0</v>
      </c>
      <c r="N199" s="140">
        <f t="shared" si="76"/>
        <v>0</v>
      </c>
      <c r="O199" s="140">
        <f t="shared" si="76"/>
        <v>0</v>
      </c>
      <c r="P199" s="140">
        <f t="shared" si="76"/>
        <v>0</v>
      </c>
      <c r="Q199" s="140">
        <f t="shared" si="76"/>
        <v>0</v>
      </c>
      <c r="R199" s="140">
        <f t="shared" si="76"/>
        <v>0</v>
      </c>
      <c r="S199" s="140">
        <f t="shared" si="76"/>
        <v>0</v>
      </c>
      <c r="T199" s="140">
        <f t="shared" si="76"/>
        <v>0</v>
      </c>
      <c r="U199" s="140">
        <f t="shared" si="76"/>
        <v>0</v>
      </c>
      <c r="V199" s="140">
        <f t="shared" si="76"/>
        <v>0</v>
      </c>
      <c r="W199" s="140">
        <f t="shared" si="76"/>
        <v>0</v>
      </c>
      <c r="X199" s="140">
        <f t="shared" si="76"/>
        <v>0</v>
      </c>
      <c r="Y199" s="140">
        <f t="shared" si="76"/>
        <v>0</v>
      </c>
      <c r="Z199" s="140">
        <f t="shared" si="76"/>
        <v>0</v>
      </c>
      <c r="AA199" s="140">
        <f t="shared" si="76"/>
        <v>0</v>
      </c>
      <c r="AB199" s="140">
        <f t="shared" si="76"/>
        <v>0</v>
      </c>
      <c r="AC199" s="140">
        <f t="shared" si="76"/>
        <v>0</v>
      </c>
      <c r="AD199" s="140">
        <f t="shared" si="76"/>
        <v>0</v>
      </c>
      <c r="AE199" s="140">
        <f t="shared" si="76"/>
        <v>0</v>
      </c>
      <c r="AF199" s="140">
        <f t="shared" si="76"/>
        <v>0</v>
      </c>
      <c r="AG199" s="140">
        <f t="shared" si="76"/>
        <v>0</v>
      </c>
      <c r="AH199" s="140">
        <f t="shared" si="76"/>
        <v>0</v>
      </c>
      <c r="AI199" s="140">
        <f t="shared" si="76"/>
        <v>0</v>
      </c>
      <c r="AJ199" s="140">
        <f t="shared" si="76"/>
        <v>0</v>
      </c>
      <c r="AK199" s="140">
        <f t="shared" si="76"/>
        <v>0</v>
      </c>
      <c r="AL199" s="140">
        <f t="shared" si="76"/>
        <v>0</v>
      </c>
      <c r="AM199" s="140">
        <f t="shared" si="76"/>
        <v>0</v>
      </c>
      <c r="AN199" s="140">
        <f t="shared" si="76"/>
        <v>0</v>
      </c>
      <c r="AO199" s="140">
        <f t="shared" si="76"/>
        <v>0</v>
      </c>
      <c r="AP199" s="140">
        <f t="shared" si="76"/>
        <v>0</v>
      </c>
      <c r="AQ199" s="140">
        <f t="shared" si="76"/>
        <v>0</v>
      </c>
      <c r="AR199" s="140">
        <f t="shared" si="76"/>
        <v>0</v>
      </c>
      <c r="AS199" s="140">
        <f t="shared" si="76"/>
        <v>0</v>
      </c>
      <c r="AT199" s="140">
        <f t="shared" si="76"/>
        <v>0</v>
      </c>
      <c r="AU199" s="140">
        <f t="shared" si="76"/>
        <v>0</v>
      </c>
    </row>
    <row r="200" spans="2:47">
      <c r="B200" s="121">
        <v>2045</v>
      </c>
      <c r="C200" s="137">
        <v>7755.7523086129222</v>
      </c>
      <c r="D200" s="140">
        <f t="shared" si="72"/>
        <v>0</v>
      </c>
      <c r="E200" s="140">
        <f t="shared" si="76"/>
        <v>0</v>
      </c>
      <c r="F200" s="140">
        <f t="shared" si="76"/>
        <v>0</v>
      </c>
      <c r="G200" s="140">
        <f t="shared" si="76"/>
        <v>0</v>
      </c>
      <c r="H200" s="140">
        <f t="shared" si="76"/>
        <v>0</v>
      </c>
      <c r="I200" s="140">
        <f t="shared" si="76"/>
        <v>0</v>
      </c>
      <c r="J200" s="140">
        <f t="shared" si="76"/>
        <v>0</v>
      </c>
      <c r="K200" s="140">
        <f t="shared" si="76"/>
        <v>0</v>
      </c>
      <c r="L200" s="140">
        <f t="shared" si="76"/>
        <v>0</v>
      </c>
      <c r="M200" s="140">
        <f t="shared" si="76"/>
        <v>0</v>
      </c>
      <c r="N200" s="140">
        <f t="shared" si="76"/>
        <v>0</v>
      </c>
      <c r="O200" s="140">
        <f t="shared" si="76"/>
        <v>0</v>
      </c>
      <c r="P200" s="140">
        <f t="shared" si="76"/>
        <v>0</v>
      </c>
      <c r="Q200" s="140">
        <f t="shared" si="76"/>
        <v>0</v>
      </c>
      <c r="R200" s="140">
        <f t="shared" si="76"/>
        <v>0</v>
      </c>
      <c r="S200" s="140">
        <f t="shared" si="76"/>
        <v>0</v>
      </c>
      <c r="T200" s="140">
        <f t="shared" si="76"/>
        <v>0</v>
      </c>
      <c r="U200" s="140">
        <f t="shared" si="76"/>
        <v>0</v>
      </c>
      <c r="V200" s="140">
        <f t="shared" si="76"/>
        <v>0</v>
      </c>
      <c r="W200" s="140">
        <f t="shared" si="76"/>
        <v>0</v>
      </c>
      <c r="X200" s="140">
        <f t="shared" si="76"/>
        <v>0</v>
      </c>
      <c r="Y200" s="140">
        <f t="shared" si="76"/>
        <v>0</v>
      </c>
      <c r="Z200" s="140">
        <f t="shared" si="76"/>
        <v>0</v>
      </c>
      <c r="AA200" s="140">
        <f t="shared" si="76"/>
        <v>0</v>
      </c>
      <c r="AB200" s="140">
        <f t="shared" si="76"/>
        <v>0</v>
      </c>
      <c r="AC200" s="140">
        <f t="shared" si="76"/>
        <v>0</v>
      </c>
      <c r="AD200" s="140">
        <f t="shared" si="76"/>
        <v>0</v>
      </c>
      <c r="AE200" s="140">
        <f t="shared" si="76"/>
        <v>0</v>
      </c>
      <c r="AF200" s="140">
        <f t="shared" si="76"/>
        <v>7755.7523086129222</v>
      </c>
      <c r="AG200" s="140">
        <f t="shared" si="76"/>
        <v>0</v>
      </c>
      <c r="AH200" s="140">
        <f t="shared" si="76"/>
        <v>0</v>
      </c>
      <c r="AI200" s="140">
        <f t="shared" si="76"/>
        <v>0</v>
      </c>
      <c r="AJ200" s="140">
        <f t="shared" si="76"/>
        <v>0</v>
      </c>
      <c r="AK200" s="140">
        <f t="shared" si="76"/>
        <v>0</v>
      </c>
      <c r="AL200" s="140">
        <f t="shared" si="76"/>
        <v>0</v>
      </c>
      <c r="AM200" s="140">
        <f t="shared" si="76"/>
        <v>0</v>
      </c>
      <c r="AN200" s="140">
        <f t="shared" si="76"/>
        <v>0</v>
      </c>
      <c r="AO200" s="140">
        <f t="shared" si="76"/>
        <v>0</v>
      </c>
      <c r="AP200" s="140">
        <f t="shared" si="76"/>
        <v>7755.7523086129222</v>
      </c>
      <c r="AQ200" s="140">
        <f t="shared" si="76"/>
        <v>0</v>
      </c>
      <c r="AR200" s="140">
        <f t="shared" si="76"/>
        <v>0</v>
      </c>
      <c r="AS200" s="140">
        <f t="shared" si="76"/>
        <v>0</v>
      </c>
      <c r="AT200" s="140">
        <f t="shared" si="76"/>
        <v>0</v>
      </c>
      <c r="AU200" s="140">
        <f t="shared" si="76"/>
        <v>0</v>
      </c>
    </row>
    <row r="201" spans="2:47">
      <c r="B201" s="121">
        <v>2046</v>
      </c>
      <c r="C201" s="137">
        <v>0</v>
      </c>
      <c r="D201" s="140">
        <f t="shared" si="72"/>
        <v>0</v>
      </c>
      <c r="E201" s="140">
        <f t="shared" si="76"/>
        <v>0</v>
      </c>
      <c r="F201" s="140">
        <f t="shared" si="76"/>
        <v>0</v>
      </c>
      <c r="G201" s="140">
        <f t="shared" si="76"/>
        <v>0</v>
      </c>
      <c r="H201" s="140">
        <f t="shared" si="76"/>
        <v>0</v>
      </c>
      <c r="I201" s="140">
        <f t="shared" si="76"/>
        <v>0</v>
      </c>
      <c r="J201" s="140">
        <f t="shared" si="76"/>
        <v>0</v>
      </c>
      <c r="K201" s="140">
        <f t="shared" si="76"/>
        <v>0</v>
      </c>
      <c r="L201" s="140">
        <f t="shared" si="76"/>
        <v>0</v>
      </c>
      <c r="M201" s="140">
        <f t="shared" si="76"/>
        <v>0</v>
      </c>
      <c r="N201" s="140">
        <f t="shared" si="76"/>
        <v>0</v>
      </c>
      <c r="O201" s="140">
        <f t="shared" si="76"/>
        <v>0</v>
      </c>
      <c r="P201" s="140">
        <f t="shared" si="76"/>
        <v>0</v>
      </c>
      <c r="Q201" s="140">
        <f t="shared" si="76"/>
        <v>0</v>
      </c>
      <c r="R201" s="140">
        <f t="shared" si="76"/>
        <v>0</v>
      </c>
      <c r="S201" s="140">
        <f t="shared" si="76"/>
        <v>0</v>
      </c>
      <c r="T201" s="140">
        <f t="shared" si="76"/>
        <v>0</v>
      </c>
      <c r="U201" s="140">
        <f t="shared" si="76"/>
        <v>0</v>
      </c>
      <c r="V201" s="140">
        <f t="shared" si="76"/>
        <v>0</v>
      </c>
      <c r="W201" s="140">
        <f t="shared" si="76"/>
        <v>0</v>
      </c>
      <c r="X201" s="140">
        <f t="shared" si="76"/>
        <v>0</v>
      </c>
      <c r="Y201" s="140">
        <f t="shared" si="76"/>
        <v>0</v>
      </c>
      <c r="Z201" s="140">
        <f t="shared" si="76"/>
        <v>0</v>
      </c>
      <c r="AA201" s="140">
        <f t="shared" si="76"/>
        <v>0</v>
      </c>
      <c r="AB201" s="140">
        <f t="shared" si="76"/>
        <v>0</v>
      </c>
      <c r="AC201" s="140">
        <f t="shared" si="76"/>
        <v>0</v>
      </c>
      <c r="AD201" s="140">
        <f t="shared" si="76"/>
        <v>0</v>
      </c>
      <c r="AE201" s="140">
        <f t="shared" si="76"/>
        <v>0</v>
      </c>
      <c r="AF201" s="140">
        <f t="shared" si="76"/>
        <v>0</v>
      </c>
      <c r="AG201" s="140">
        <f t="shared" si="76"/>
        <v>0</v>
      </c>
      <c r="AH201" s="140">
        <f t="shared" si="76"/>
        <v>0</v>
      </c>
      <c r="AI201" s="140">
        <f t="shared" si="76"/>
        <v>0</v>
      </c>
      <c r="AJ201" s="140">
        <f t="shared" si="76"/>
        <v>0</v>
      </c>
      <c r="AK201" s="140">
        <f t="shared" si="76"/>
        <v>0</v>
      </c>
      <c r="AL201" s="140">
        <f t="shared" si="76"/>
        <v>0</v>
      </c>
      <c r="AM201" s="140">
        <f t="shared" si="76"/>
        <v>0</v>
      </c>
      <c r="AN201" s="140">
        <f t="shared" si="76"/>
        <v>0</v>
      </c>
      <c r="AO201" s="140">
        <f t="shared" si="76"/>
        <v>0</v>
      </c>
      <c r="AP201" s="140">
        <f t="shared" si="76"/>
        <v>0</v>
      </c>
      <c r="AQ201" s="140">
        <f t="shared" si="76"/>
        <v>0</v>
      </c>
      <c r="AR201" s="140">
        <f t="shared" si="76"/>
        <v>0</v>
      </c>
      <c r="AS201" s="140">
        <f t="shared" si="76"/>
        <v>0</v>
      </c>
      <c r="AT201" s="140">
        <f t="shared" si="76"/>
        <v>0</v>
      </c>
      <c r="AU201" s="140">
        <f t="shared" si="76"/>
        <v>0</v>
      </c>
    </row>
    <row r="202" spans="2:47">
      <c r="B202" s="121">
        <v>2047</v>
      </c>
      <c r="C202" s="137">
        <v>3094.4170583288651</v>
      </c>
      <c r="D202" s="140">
        <f t="shared" si="72"/>
        <v>0</v>
      </c>
      <c r="E202" s="140">
        <f t="shared" ref="E202:AU207" si="77">+IF(E$171&lt;$B202,0,IF(MOD(E$171-$B202,$C$167)=0,1,0))*$C202</f>
        <v>0</v>
      </c>
      <c r="F202" s="140">
        <f t="shared" si="77"/>
        <v>0</v>
      </c>
      <c r="G202" s="140">
        <f t="shared" si="77"/>
        <v>0</v>
      </c>
      <c r="H202" s="140">
        <f t="shared" si="77"/>
        <v>0</v>
      </c>
      <c r="I202" s="140">
        <f t="shared" si="77"/>
        <v>0</v>
      </c>
      <c r="J202" s="140">
        <f t="shared" si="77"/>
        <v>0</v>
      </c>
      <c r="K202" s="140">
        <f t="shared" si="77"/>
        <v>0</v>
      </c>
      <c r="L202" s="140">
        <f t="shared" si="77"/>
        <v>0</v>
      </c>
      <c r="M202" s="140">
        <f t="shared" si="77"/>
        <v>0</v>
      </c>
      <c r="N202" s="140">
        <f t="shared" si="77"/>
        <v>0</v>
      </c>
      <c r="O202" s="140">
        <f t="shared" si="77"/>
        <v>0</v>
      </c>
      <c r="P202" s="140">
        <f t="shared" si="77"/>
        <v>0</v>
      </c>
      <c r="Q202" s="140">
        <f t="shared" si="77"/>
        <v>0</v>
      </c>
      <c r="R202" s="140">
        <f t="shared" si="77"/>
        <v>0</v>
      </c>
      <c r="S202" s="140">
        <f t="shared" si="77"/>
        <v>0</v>
      </c>
      <c r="T202" s="140">
        <f t="shared" si="77"/>
        <v>0</v>
      </c>
      <c r="U202" s="140">
        <f t="shared" si="77"/>
        <v>0</v>
      </c>
      <c r="V202" s="140">
        <f t="shared" si="77"/>
        <v>0</v>
      </c>
      <c r="W202" s="140">
        <f t="shared" si="77"/>
        <v>0</v>
      </c>
      <c r="X202" s="140">
        <f t="shared" si="77"/>
        <v>0</v>
      </c>
      <c r="Y202" s="140">
        <f t="shared" si="77"/>
        <v>0</v>
      </c>
      <c r="Z202" s="140">
        <f t="shared" si="77"/>
        <v>0</v>
      </c>
      <c r="AA202" s="140">
        <f t="shared" si="77"/>
        <v>0</v>
      </c>
      <c r="AB202" s="140">
        <f t="shared" si="77"/>
        <v>0</v>
      </c>
      <c r="AC202" s="140">
        <f t="shared" si="77"/>
        <v>0</v>
      </c>
      <c r="AD202" s="140">
        <f t="shared" si="77"/>
        <v>0</v>
      </c>
      <c r="AE202" s="140">
        <f t="shared" si="77"/>
        <v>0</v>
      </c>
      <c r="AF202" s="140">
        <f t="shared" si="77"/>
        <v>0</v>
      </c>
      <c r="AG202" s="140">
        <f t="shared" si="77"/>
        <v>0</v>
      </c>
      <c r="AH202" s="140">
        <f t="shared" si="77"/>
        <v>3094.4170583288651</v>
      </c>
      <c r="AI202" s="140">
        <f t="shared" si="77"/>
        <v>0</v>
      </c>
      <c r="AJ202" s="140">
        <f t="shared" si="77"/>
        <v>0</v>
      </c>
      <c r="AK202" s="140">
        <f t="shared" si="77"/>
        <v>0</v>
      </c>
      <c r="AL202" s="140">
        <f t="shared" si="77"/>
        <v>0</v>
      </c>
      <c r="AM202" s="140">
        <f t="shared" si="77"/>
        <v>0</v>
      </c>
      <c r="AN202" s="140">
        <f t="shared" si="77"/>
        <v>0</v>
      </c>
      <c r="AO202" s="140">
        <f t="shared" si="77"/>
        <v>0</v>
      </c>
      <c r="AP202" s="140">
        <f t="shared" si="77"/>
        <v>0</v>
      </c>
      <c r="AQ202" s="140">
        <f t="shared" si="77"/>
        <v>0</v>
      </c>
      <c r="AR202" s="140">
        <f t="shared" si="77"/>
        <v>3094.4170583288651</v>
      </c>
      <c r="AS202" s="140">
        <f t="shared" si="77"/>
        <v>0</v>
      </c>
      <c r="AT202" s="140">
        <f t="shared" si="77"/>
        <v>0</v>
      </c>
      <c r="AU202" s="140">
        <f t="shared" si="77"/>
        <v>0</v>
      </c>
    </row>
    <row r="203" spans="2:47">
      <c r="B203" s="121">
        <v>2048</v>
      </c>
      <c r="C203" s="137">
        <v>6888.5271457689814</v>
      </c>
      <c r="D203" s="140">
        <f t="shared" si="72"/>
        <v>0</v>
      </c>
      <c r="E203" s="140">
        <f t="shared" si="77"/>
        <v>0</v>
      </c>
      <c r="F203" s="140">
        <f t="shared" si="77"/>
        <v>0</v>
      </c>
      <c r="G203" s="140">
        <f t="shared" si="77"/>
        <v>0</v>
      </c>
      <c r="H203" s="140">
        <f t="shared" si="77"/>
        <v>0</v>
      </c>
      <c r="I203" s="140">
        <f t="shared" si="77"/>
        <v>0</v>
      </c>
      <c r="J203" s="140">
        <f t="shared" si="77"/>
        <v>0</v>
      </c>
      <c r="K203" s="140">
        <f t="shared" si="77"/>
        <v>0</v>
      </c>
      <c r="L203" s="140">
        <f t="shared" si="77"/>
        <v>0</v>
      </c>
      <c r="M203" s="140">
        <f t="shared" si="77"/>
        <v>0</v>
      </c>
      <c r="N203" s="140">
        <f t="shared" si="77"/>
        <v>0</v>
      </c>
      <c r="O203" s="140">
        <f t="shared" si="77"/>
        <v>0</v>
      </c>
      <c r="P203" s="140">
        <f t="shared" si="77"/>
        <v>0</v>
      </c>
      <c r="Q203" s="140">
        <f t="shared" si="77"/>
        <v>0</v>
      </c>
      <c r="R203" s="140">
        <f t="shared" si="77"/>
        <v>0</v>
      </c>
      <c r="S203" s="140">
        <f t="shared" si="77"/>
        <v>0</v>
      </c>
      <c r="T203" s="140">
        <f t="shared" si="77"/>
        <v>0</v>
      </c>
      <c r="U203" s="140">
        <f t="shared" si="77"/>
        <v>0</v>
      </c>
      <c r="V203" s="140">
        <f t="shared" si="77"/>
        <v>0</v>
      </c>
      <c r="W203" s="140">
        <f t="shared" si="77"/>
        <v>0</v>
      </c>
      <c r="X203" s="140">
        <f t="shared" si="77"/>
        <v>0</v>
      </c>
      <c r="Y203" s="140">
        <f t="shared" si="77"/>
        <v>0</v>
      </c>
      <c r="Z203" s="140">
        <f t="shared" si="77"/>
        <v>0</v>
      </c>
      <c r="AA203" s="140">
        <f t="shared" si="77"/>
        <v>0</v>
      </c>
      <c r="AB203" s="140">
        <f t="shared" si="77"/>
        <v>0</v>
      </c>
      <c r="AC203" s="140">
        <f t="shared" si="77"/>
        <v>0</v>
      </c>
      <c r="AD203" s="140">
        <f t="shared" si="77"/>
        <v>0</v>
      </c>
      <c r="AE203" s="140">
        <f t="shared" si="77"/>
        <v>0</v>
      </c>
      <c r="AF203" s="140">
        <f t="shared" si="77"/>
        <v>0</v>
      </c>
      <c r="AG203" s="140">
        <f t="shared" si="77"/>
        <v>0</v>
      </c>
      <c r="AH203" s="140">
        <f t="shared" si="77"/>
        <v>0</v>
      </c>
      <c r="AI203" s="140">
        <f t="shared" si="77"/>
        <v>6888.5271457689814</v>
      </c>
      <c r="AJ203" s="140">
        <f t="shared" si="77"/>
        <v>0</v>
      </c>
      <c r="AK203" s="140">
        <f t="shared" si="77"/>
        <v>0</v>
      </c>
      <c r="AL203" s="140">
        <f t="shared" si="77"/>
        <v>0</v>
      </c>
      <c r="AM203" s="140">
        <f t="shared" si="77"/>
        <v>0</v>
      </c>
      <c r="AN203" s="140">
        <f t="shared" si="77"/>
        <v>0</v>
      </c>
      <c r="AO203" s="140">
        <f t="shared" si="77"/>
        <v>0</v>
      </c>
      <c r="AP203" s="140">
        <f t="shared" si="77"/>
        <v>0</v>
      </c>
      <c r="AQ203" s="140">
        <f t="shared" si="77"/>
        <v>0</v>
      </c>
      <c r="AR203" s="140">
        <f t="shared" si="77"/>
        <v>0</v>
      </c>
      <c r="AS203" s="140">
        <f t="shared" si="77"/>
        <v>6888.5271457689814</v>
      </c>
      <c r="AT203" s="140">
        <f t="shared" si="77"/>
        <v>0</v>
      </c>
      <c r="AU203" s="140">
        <f t="shared" si="77"/>
        <v>0</v>
      </c>
    </row>
    <row r="204" spans="2:47">
      <c r="B204" s="121">
        <v>2049</v>
      </c>
      <c r="C204" s="137">
        <v>1497.9343721843325</v>
      </c>
      <c r="D204" s="140">
        <f t="shared" si="72"/>
        <v>0</v>
      </c>
      <c r="E204" s="140">
        <f t="shared" si="77"/>
        <v>0</v>
      </c>
      <c r="F204" s="140">
        <f t="shared" si="77"/>
        <v>0</v>
      </c>
      <c r="G204" s="140">
        <f t="shared" si="77"/>
        <v>0</v>
      </c>
      <c r="H204" s="140">
        <f t="shared" si="77"/>
        <v>0</v>
      </c>
      <c r="I204" s="140">
        <f t="shared" si="77"/>
        <v>0</v>
      </c>
      <c r="J204" s="140">
        <f t="shared" si="77"/>
        <v>0</v>
      </c>
      <c r="K204" s="140">
        <f t="shared" si="77"/>
        <v>0</v>
      </c>
      <c r="L204" s="140">
        <f t="shared" si="77"/>
        <v>0</v>
      </c>
      <c r="M204" s="140">
        <f t="shared" si="77"/>
        <v>0</v>
      </c>
      <c r="N204" s="140">
        <f t="shared" si="77"/>
        <v>0</v>
      </c>
      <c r="O204" s="140">
        <f t="shared" si="77"/>
        <v>0</v>
      </c>
      <c r="P204" s="140">
        <f t="shared" si="77"/>
        <v>0</v>
      </c>
      <c r="Q204" s="140">
        <f t="shared" si="77"/>
        <v>0</v>
      </c>
      <c r="R204" s="140">
        <f t="shared" si="77"/>
        <v>0</v>
      </c>
      <c r="S204" s="140">
        <f t="shared" si="77"/>
        <v>0</v>
      </c>
      <c r="T204" s="140">
        <f t="shared" si="77"/>
        <v>0</v>
      </c>
      <c r="U204" s="140">
        <f t="shared" si="77"/>
        <v>0</v>
      </c>
      <c r="V204" s="140">
        <f t="shared" si="77"/>
        <v>0</v>
      </c>
      <c r="W204" s="140">
        <f t="shared" si="77"/>
        <v>0</v>
      </c>
      <c r="X204" s="140">
        <f t="shared" si="77"/>
        <v>0</v>
      </c>
      <c r="Y204" s="140">
        <f t="shared" si="77"/>
        <v>0</v>
      </c>
      <c r="Z204" s="140">
        <f t="shared" si="77"/>
        <v>0</v>
      </c>
      <c r="AA204" s="140">
        <f t="shared" si="77"/>
        <v>0</v>
      </c>
      <c r="AB204" s="140">
        <f t="shared" si="77"/>
        <v>0</v>
      </c>
      <c r="AC204" s="140">
        <f t="shared" si="77"/>
        <v>0</v>
      </c>
      <c r="AD204" s="140">
        <f t="shared" si="77"/>
        <v>0</v>
      </c>
      <c r="AE204" s="140">
        <f t="shared" si="77"/>
        <v>0</v>
      </c>
      <c r="AF204" s="140">
        <f t="shared" si="77"/>
        <v>0</v>
      </c>
      <c r="AG204" s="140">
        <f t="shared" si="77"/>
        <v>0</v>
      </c>
      <c r="AH204" s="140">
        <f t="shared" si="77"/>
        <v>0</v>
      </c>
      <c r="AI204" s="140">
        <f t="shared" si="77"/>
        <v>0</v>
      </c>
      <c r="AJ204" s="140">
        <f t="shared" si="77"/>
        <v>1497.9343721843325</v>
      </c>
      <c r="AK204" s="140">
        <f t="shared" si="77"/>
        <v>0</v>
      </c>
      <c r="AL204" s="140">
        <f t="shared" si="77"/>
        <v>0</v>
      </c>
      <c r="AM204" s="140">
        <f t="shared" si="77"/>
        <v>0</v>
      </c>
      <c r="AN204" s="140">
        <f t="shared" si="77"/>
        <v>0</v>
      </c>
      <c r="AO204" s="140">
        <f t="shared" si="77"/>
        <v>0</v>
      </c>
      <c r="AP204" s="140">
        <f t="shared" si="77"/>
        <v>0</v>
      </c>
      <c r="AQ204" s="140">
        <f t="shared" si="77"/>
        <v>0</v>
      </c>
      <c r="AR204" s="140">
        <f t="shared" si="77"/>
        <v>0</v>
      </c>
      <c r="AS204" s="140">
        <f t="shared" si="77"/>
        <v>0</v>
      </c>
      <c r="AT204" s="140">
        <f t="shared" si="77"/>
        <v>1497.9343721843325</v>
      </c>
      <c r="AU204" s="140">
        <f t="shared" si="77"/>
        <v>0</v>
      </c>
    </row>
    <row r="205" spans="2:47">
      <c r="B205" s="121">
        <v>2050</v>
      </c>
      <c r="C205" s="137">
        <v>3183.1105408919975</v>
      </c>
      <c r="D205" s="140">
        <f t="shared" si="72"/>
        <v>0</v>
      </c>
      <c r="E205" s="140">
        <f t="shared" si="77"/>
        <v>0</v>
      </c>
      <c r="F205" s="140">
        <f t="shared" si="77"/>
        <v>0</v>
      </c>
      <c r="G205" s="140">
        <f t="shared" si="77"/>
        <v>0</v>
      </c>
      <c r="H205" s="140">
        <f t="shared" si="77"/>
        <v>0</v>
      </c>
      <c r="I205" s="140">
        <f t="shared" si="77"/>
        <v>0</v>
      </c>
      <c r="J205" s="140">
        <f t="shared" si="77"/>
        <v>0</v>
      </c>
      <c r="K205" s="140">
        <f t="shared" si="77"/>
        <v>0</v>
      </c>
      <c r="L205" s="140">
        <f t="shared" si="77"/>
        <v>0</v>
      </c>
      <c r="M205" s="140">
        <f t="shared" si="77"/>
        <v>0</v>
      </c>
      <c r="N205" s="140">
        <f t="shared" si="77"/>
        <v>0</v>
      </c>
      <c r="O205" s="140">
        <f t="shared" si="77"/>
        <v>0</v>
      </c>
      <c r="P205" s="140">
        <f t="shared" si="77"/>
        <v>0</v>
      </c>
      <c r="Q205" s="140">
        <f t="shared" si="77"/>
        <v>0</v>
      </c>
      <c r="R205" s="140">
        <f t="shared" si="77"/>
        <v>0</v>
      </c>
      <c r="S205" s="140">
        <f t="shared" si="77"/>
        <v>0</v>
      </c>
      <c r="T205" s="140">
        <f t="shared" si="77"/>
        <v>0</v>
      </c>
      <c r="U205" s="140">
        <f t="shared" si="77"/>
        <v>0</v>
      </c>
      <c r="V205" s="140">
        <f t="shared" si="77"/>
        <v>0</v>
      </c>
      <c r="W205" s="140">
        <f t="shared" si="77"/>
        <v>0</v>
      </c>
      <c r="X205" s="140">
        <f t="shared" si="77"/>
        <v>0</v>
      </c>
      <c r="Y205" s="140">
        <f t="shared" si="77"/>
        <v>0</v>
      </c>
      <c r="Z205" s="140">
        <f t="shared" si="77"/>
        <v>0</v>
      </c>
      <c r="AA205" s="140">
        <f t="shared" si="77"/>
        <v>0</v>
      </c>
      <c r="AB205" s="140">
        <f t="shared" si="77"/>
        <v>0</v>
      </c>
      <c r="AC205" s="140">
        <f t="shared" si="77"/>
        <v>0</v>
      </c>
      <c r="AD205" s="140">
        <f t="shared" si="77"/>
        <v>0</v>
      </c>
      <c r="AE205" s="140">
        <f t="shared" si="77"/>
        <v>0</v>
      </c>
      <c r="AF205" s="140">
        <f t="shared" si="77"/>
        <v>0</v>
      </c>
      <c r="AG205" s="140">
        <f t="shared" si="77"/>
        <v>0</v>
      </c>
      <c r="AH205" s="140">
        <f t="shared" si="77"/>
        <v>0</v>
      </c>
      <c r="AI205" s="140">
        <f t="shared" si="77"/>
        <v>0</v>
      </c>
      <c r="AJ205" s="140">
        <f t="shared" si="77"/>
        <v>0</v>
      </c>
      <c r="AK205" s="140">
        <f t="shared" si="77"/>
        <v>3183.1105408919975</v>
      </c>
      <c r="AL205" s="140">
        <f t="shared" si="77"/>
        <v>0</v>
      </c>
      <c r="AM205" s="140">
        <f t="shared" si="77"/>
        <v>0</v>
      </c>
      <c r="AN205" s="140">
        <f t="shared" si="77"/>
        <v>0</v>
      </c>
      <c r="AO205" s="140">
        <f t="shared" si="77"/>
        <v>0</v>
      </c>
      <c r="AP205" s="140">
        <f t="shared" si="77"/>
        <v>0</v>
      </c>
      <c r="AQ205" s="140">
        <f t="shared" si="77"/>
        <v>0</v>
      </c>
      <c r="AR205" s="140">
        <f t="shared" si="77"/>
        <v>0</v>
      </c>
      <c r="AS205" s="140">
        <f t="shared" si="77"/>
        <v>0</v>
      </c>
      <c r="AT205" s="140">
        <f t="shared" si="77"/>
        <v>0</v>
      </c>
      <c r="AU205" s="140">
        <f t="shared" si="77"/>
        <v>3183.1105408919975</v>
      </c>
    </row>
    <row r="206" spans="2:47">
      <c r="B206" s="121">
        <v>2051</v>
      </c>
      <c r="C206" s="137">
        <v>0</v>
      </c>
      <c r="D206" s="140">
        <f t="shared" si="72"/>
        <v>0</v>
      </c>
      <c r="E206" s="140">
        <f t="shared" si="77"/>
        <v>0</v>
      </c>
      <c r="F206" s="140">
        <f t="shared" si="77"/>
        <v>0</v>
      </c>
      <c r="G206" s="140">
        <f t="shared" si="77"/>
        <v>0</v>
      </c>
      <c r="H206" s="140">
        <f t="shared" si="77"/>
        <v>0</v>
      </c>
      <c r="I206" s="140">
        <f t="shared" si="77"/>
        <v>0</v>
      </c>
      <c r="J206" s="140">
        <f t="shared" si="77"/>
        <v>0</v>
      </c>
      <c r="K206" s="140">
        <f t="shared" si="77"/>
        <v>0</v>
      </c>
      <c r="L206" s="140">
        <f t="shared" si="77"/>
        <v>0</v>
      </c>
      <c r="M206" s="140">
        <f t="shared" si="77"/>
        <v>0</v>
      </c>
      <c r="N206" s="140">
        <f t="shared" si="77"/>
        <v>0</v>
      </c>
      <c r="O206" s="140">
        <f t="shared" si="77"/>
        <v>0</v>
      </c>
      <c r="P206" s="140">
        <f t="shared" si="77"/>
        <v>0</v>
      </c>
      <c r="Q206" s="140">
        <f t="shared" si="77"/>
        <v>0</v>
      </c>
      <c r="R206" s="140">
        <f t="shared" si="77"/>
        <v>0</v>
      </c>
      <c r="S206" s="140">
        <f t="shared" si="77"/>
        <v>0</v>
      </c>
      <c r="T206" s="140">
        <f t="shared" si="77"/>
        <v>0</v>
      </c>
      <c r="U206" s="140">
        <f t="shared" si="77"/>
        <v>0</v>
      </c>
      <c r="V206" s="140">
        <f t="shared" si="77"/>
        <v>0</v>
      </c>
      <c r="W206" s="140">
        <f t="shared" si="77"/>
        <v>0</v>
      </c>
      <c r="X206" s="140">
        <f t="shared" si="77"/>
        <v>0</v>
      </c>
      <c r="Y206" s="140">
        <f t="shared" si="77"/>
        <v>0</v>
      </c>
      <c r="Z206" s="140">
        <f t="shared" si="77"/>
        <v>0</v>
      </c>
      <c r="AA206" s="140">
        <f t="shared" si="77"/>
        <v>0</v>
      </c>
      <c r="AB206" s="140">
        <f t="shared" si="77"/>
        <v>0</v>
      </c>
      <c r="AC206" s="140">
        <f t="shared" si="77"/>
        <v>0</v>
      </c>
      <c r="AD206" s="140">
        <f t="shared" si="77"/>
        <v>0</v>
      </c>
      <c r="AE206" s="140">
        <f t="shared" si="77"/>
        <v>0</v>
      </c>
      <c r="AF206" s="140">
        <f t="shared" si="77"/>
        <v>0</v>
      </c>
      <c r="AG206" s="140">
        <f t="shared" si="77"/>
        <v>0</v>
      </c>
      <c r="AH206" s="140">
        <f t="shared" si="77"/>
        <v>0</v>
      </c>
      <c r="AI206" s="140">
        <f t="shared" si="77"/>
        <v>0</v>
      </c>
      <c r="AJ206" s="140">
        <f t="shared" si="77"/>
        <v>0</v>
      </c>
      <c r="AK206" s="140">
        <f t="shared" si="77"/>
        <v>0</v>
      </c>
      <c r="AL206" s="140">
        <f t="shared" si="77"/>
        <v>0</v>
      </c>
      <c r="AM206" s="140">
        <f t="shared" si="77"/>
        <v>0</v>
      </c>
      <c r="AN206" s="140">
        <f t="shared" si="77"/>
        <v>0</v>
      </c>
      <c r="AO206" s="140">
        <f t="shared" si="77"/>
        <v>0</v>
      </c>
      <c r="AP206" s="140">
        <f t="shared" si="77"/>
        <v>0</v>
      </c>
      <c r="AQ206" s="140">
        <f t="shared" si="77"/>
        <v>0</v>
      </c>
      <c r="AR206" s="140">
        <f t="shared" si="77"/>
        <v>0</v>
      </c>
      <c r="AS206" s="140">
        <f t="shared" si="77"/>
        <v>0</v>
      </c>
      <c r="AT206" s="140">
        <f t="shared" si="77"/>
        <v>0</v>
      </c>
      <c r="AU206" s="140">
        <f t="shared" si="77"/>
        <v>0</v>
      </c>
    </row>
    <row r="207" spans="2:47">
      <c r="B207" s="121">
        <v>2052</v>
      </c>
      <c r="C207" s="137">
        <v>2719.9334652824327</v>
      </c>
      <c r="D207" s="140">
        <f t="shared" si="72"/>
        <v>0</v>
      </c>
      <c r="E207" s="140">
        <f t="shared" si="77"/>
        <v>0</v>
      </c>
      <c r="F207" s="140">
        <f t="shared" si="77"/>
        <v>0</v>
      </c>
      <c r="G207" s="140">
        <f t="shared" si="77"/>
        <v>0</v>
      </c>
      <c r="H207" s="140">
        <f t="shared" si="77"/>
        <v>0</v>
      </c>
      <c r="I207" s="140">
        <f t="shared" si="77"/>
        <v>0</v>
      </c>
      <c r="J207" s="140">
        <f t="shared" si="77"/>
        <v>0</v>
      </c>
      <c r="K207" s="140">
        <f t="shared" si="77"/>
        <v>0</v>
      </c>
      <c r="L207" s="140">
        <f t="shared" si="77"/>
        <v>0</v>
      </c>
      <c r="M207" s="140">
        <f t="shared" si="77"/>
        <v>0</v>
      </c>
      <c r="N207" s="140">
        <f t="shared" si="77"/>
        <v>0</v>
      </c>
      <c r="O207" s="140">
        <f t="shared" si="77"/>
        <v>0</v>
      </c>
      <c r="P207" s="140">
        <f t="shared" si="77"/>
        <v>0</v>
      </c>
      <c r="Q207" s="140">
        <f t="shared" si="77"/>
        <v>0</v>
      </c>
      <c r="R207" s="140">
        <f t="shared" si="77"/>
        <v>0</v>
      </c>
      <c r="S207" s="140">
        <f t="shared" si="77"/>
        <v>0</v>
      </c>
      <c r="T207" s="140">
        <f t="shared" si="77"/>
        <v>0</v>
      </c>
      <c r="U207" s="140">
        <f t="shared" si="77"/>
        <v>0</v>
      </c>
      <c r="V207" s="140">
        <f t="shared" si="77"/>
        <v>0</v>
      </c>
      <c r="W207" s="140">
        <f t="shared" si="77"/>
        <v>0</v>
      </c>
      <c r="X207" s="140">
        <f t="shared" si="77"/>
        <v>0</v>
      </c>
      <c r="Y207" s="140">
        <f t="shared" si="77"/>
        <v>0</v>
      </c>
      <c r="Z207" s="140">
        <f t="shared" si="77"/>
        <v>0</v>
      </c>
      <c r="AA207" s="140">
        <f t="shared" si="77"/>
        <v>0</v>
      </c>
      <c r="AB207" s="140">
        <f t="shared" si="77"/>
        <v>0</v>
      </c>
      <c r="AC207" s="140">
        <f t="shared" si="77"/>
        <v>0</v>
      </c>
      <c r="AD207" s="140">
        <f t="shared" si="77"/>
        <v>0</v>
      </c>
      <c r="AE207" s="140">
        <f t="shared" si="77"/>
        <v>0</v>
      </c>
      <c r="AF207" s="140">
        <f t="shared" si="77"/>
        <v>0</v>
      </c>
      <c r="AG207" s="140">
        <f t="shared" si="77"/>
        <v>0</v>
      </c>
      <c r="AH207" s="140">
        <f t="shared" si="77"/>
        <v>0</v>
      </c>
      <c r="AI207" s="140">
        <f t="shared" si="77"/>
        <v>0</v>
      </c>
      <c r="AJ207" s="140">
        <f t="shared" si="77"/>
        <v>0</v>
      </c>
      <c r="AK207" s="140">
        <f t="shared" si="77"/>
        <v>0</v>
      </c>
      <c r="AL207" s="140">
        <f t="shared" si="77"/>
        <v>0</v>
      </c>
      <c r="AM207" s="140">
        <f t="shared" si="77"/>
        <v>2719.9334652824327</v>
      </c>
      <c r="AN207" s="140">
        <f t="shared" si="77"/>
        <v>0</v>
      </c>
      <c r="AO207" s="140">
        <f t="shared" si="77"/>
        <v>0</v>
      </c>
      <c r="AP207" s="140">
        <f t="shared" si="77"/>
        <v>0</v>
      </c>
      <c r="AQ207" s="140">
        <f t="shared" si="77"/>
        <v>0</v>
      </c>
      <c r="AR207" s="140">
        <f t="shared" si="77"/>
        <v>0</v>
      </c>
      <c r="AS207" s="140">
        <f t="shared" ref="E207:AU213" si="78">+IF(AS$171&lt;$B207,0,IF(MOD(AS$171-$B207,$C$167)=0,1,0))*$C207</f>
        <v>0</v>
      </c>
      <c r="AT207" s="140">
        <f t="shared" si="78"/>
        <v>0</v>
      </c>
      <c r="AU207" s="140">
        <f t="shared" si="78"/>
        <v>0</v>
      </c>
    </row>
    <row r="208" spans="2:47">
      <c r="B208" s="121">
        <v>2053</v>
      </c>
      <c r="C208" s="137">
        <v>1103.7411163470242</v>
      </c>
      <c r="D208" s="140">
        <f t="shared" si="72"/>
        <v>0</v>
      </c>
      <c r="E208" s="140">
        <f t="shared" si="78"/>
        <v>0</v>
      </c>
      <c r="F208" s="140">
        <f t="shared" si="78"/>
        <v>0</v>
      </c>
      <c r="G208" s="140">
        <f t="shared" si="78"/>
        <v>0</v>
      </c>
      <c r="H208" s="140">
        <f t="shared" si="78"/>
        <v>0</v>
      </c>
      <c r="I208" s="140">
        <f t="shared" si="78"/>
        <v>0</v>
      </c>
      <c r="J208" s="140">
        <f t="shared" si="78"/>
        <v>0</v>
      </c>
      <c r="K208" s="140">
        <f t="shared" si="78"/>
        <v>0</v>
      </c>
      <c r="L208" s="140">
        <f t="shared" si="78"/>
        <v>0</v>
      </c>
      <c r="M208" s="140">
        <f t="shared" si="78"/>
        <v>0</v>
      </c>
      <c r="N208" s="140">
        <f t="shared" si="78"/>
        <v>0</v>
      </c>
      <c r="O208" s="140">
        <f t="shared" si="78"/>
        <v>0</v>
      </c>
      <c r="P208" s="140">
        <f t="shared" si="78"/>
        <v>0</v>
      </c>
      <c r="Q208" s="140">
        <f t="shared" si="78"/>
        <v>0</v>
      </c>
      <c r="R208" s="140">
        <f t="shared" si="78"/>
        <v>0</v>
      </c>
      <c r="S208" s="140">
        <f t="shared" si="78"/>
        <v>0</v>
      </c>
      <c r="T208" s="140">
        <f t="shared" si="78"/>
        <v>0</v>
      </c>
      <c r="U208" s="140">
        <f t="shared" si="78"/>
        <v>0</v>
      </c>
      <c r="V208" s="140">
        <f t="shared" si="78"/>
        <v>0</v>
      </c>
      <c r="W208" s="140">
        <f t="shared" si="78"/>
        <v>0</v>
      </c>
      <c r="X208" s="140">
        <f t="shared" si="78"/>
        <v>0</v>
      </c>
      <c r="Y208" s="140">
        <f t="shared" si="78"/>
        <v>0</v>
      </c>
      <c r="Z208" s="140">
        <f t="shared" si="78"/>
        <v>0</v>
      </c>
      <c r="AA208" s="140">
        <f t="shared" si="78"/>
        <v>0</v>
      </c>
      <c r="AB208" s="140">
        <f t="shared" si="78"/>
        <v>0</v>
      </c>
      <c r="AC208" s="140">
        <f t="shared" si="78"/>
        <v>0</v>
      </c>
      <c r="AD208" s="140">
        <f t="shared" si="78"/>
        <v>0</v>
      </c>
      <c r="AE208" s="140">
        <f t="shared" si="78"/>
        <v>0</v>
      </c>
      <c r="AF208" s="140">
        <f t="shared" si="78"/>
        <v>0</v>
      </c>
      <c r="AG208" s="140">
        <f t="shared" si="78"/>
        <v>0</v>
      </c>
      <c r="AH208" s="140">
        <f t="shared" si="78"/>
        <v>0</v>
      </c>
      <c r="AI208" s="140">
        <f t="shared" si="78"/>
        <v>0</v>
      </c>
      <c r="AJ208" s="140">
        <f t="shared" si="78"/>
        <v>0</v>
      </c>
      <c r="AK208" s="140">
        <f t="shared" si="78"/>
        <v>0</v>
      </c>
      <c r="AL208" s="140">
        <f t="shared" si="78"/>
        <v>0</v>
      </c>
      <c r="AM208" s="140">
        <f t="shared" si="78"/>
        <v>0</v>
      </c>
      <c r="AN208" s="140">
        <f t="shared" si="78"/>
        <v>1103.7411163470242</v>
      </c>
      <c r="AO208" s="140">
        <f t="shared" si="78"/>
        <v>0</v>
      </c>
      <c r="AP208" s="140">
        <f t="shared" si="78"/>
        <v>0</v>
      </c>
      <c r="AQ208" s="140">
        <f t="shared" si="78"/>
        <v>0</v>
      </c>
      <c r="AR208" s="140">
        <f t="shared" si="78"/>
        <v>0</v>
      </c>
      <c r="AS208" s="140">
        <f t="shared" si="78"/>
        <v>0</v>
      </c>
      <c r="AT208" s="140">
        <f t="shared" si="78"/>
        <v>0</v>
      </c>
      <c r="AU208" s="140">
        <f t="shared" si="78"/>
        <v>0</v>
      </c>
    </row>
    <row r="209" spans="2:47">
      <c r="B209" s="121">
        <v>2054</v>
      </c>
      <c r="C209" s="137">
        <v>0</v>
      </c>
      <c r="D209" s="140">
        <f t="shared" si="72"/>
        <v>0</v>
      </c>
      <c r="E209" s="140">
        <f t="shared" si="78"/>
        <v>0</v>
      </c>
      <c r="F209" s="140">
        <f t="shared" si="78"/>
        <v>0</v>
      </c>
      <c r="G209" s="140">
        <f t="shared" si="78"/>
        <v>0</v>
      </c>
      <c r="H209" s="140">
        <f t="shared" si="78"/>
        <v>0</v>
      </c>
      <c r="I209" s="140">
        <f t="shared" si="78"/>
        <v>0</v>
      </c>
      <c r="J209" s="140">
        <f t="shared" si="78"/>
        <v>0</v>
      </c>
      <c r="K209" s="140">
        <f t="shared" si="78"/>
        <v>0</v>
      </c>
      <c r="L209" s="140">
        <f t="shared" si="78"/>
        <v>0</v>
      </c>
      <c r="M209" s="140">
        <f t="shared" si="78"/>
        <v>0</v>
      </c>
      <c r="N209" s="140">
        <f t="shared" si="78"/>
        <v>0</v>
      </c>
      <c r="O209" s="140">
        <f t="shared" si="78"/>
        <v>0</v>
      </c>
      <c r="P209" s="140">
        <f t="shared" si="78"/>
        <v>0</v>
      </c>
      <c r="Q209" s="140">
        <f t="shared" si="78"/>
        <v>0</v>
      </c>
      <c r="R209" s="140">
        <f t="shared" si="78"/>
        <v>0</v>
      </c>
      <c r="S209" s="140">
        <f t="shared" si="78"/>
        <v>0</v>
      </c>
      <c r="T209" s="140">
        <f t="shared" si="78"/>
        <v>0</v>
      </c>
      <c r="U209" s="140">
        <f t="shared" si="78"/>
        <v>0</v>
      </c>
      <c r="V209" s="140">
        <f t="shared" si="78"/>
        <v>0</v>
      </c>
      <c r="W209" s="140">
        <f t="shared" si="78"/>
        <v>0</v>
      </c>
      <c r="X209" s="140">
        <f t="shared" si="78"/>
        <v>0</v>
      </c>
      <c r="Y209" s="140">
        <f t="shared" si="78"/>
        <v>0</v>
      </c>
      <c r="Z209" s="140">
        <f t="shared" si="78"/>
        <v>0</v>
      </c>
      <c r="AA209" s="140">
        <f t="shared" si="78"/>
        <v>0</v>
      </c>
      <c r="AB209" s="140">
        <f t="shared" si="78"/>
        <v>0</v>
      </c>
      <c r="AC209" s="140">
        <f t="shared" si="78"/>
        <v>0</v>
      </c>
      <c r="AD209" s="140">
        <f t="shared" si="78"/>
        <v>0</v>
      </c>
      <c r="AE209" s="140">
        <f t="shared" si="78"/>
        <v>0</v>
      </c>
      <c r="AF209" s="140">
        <f t="shared" si="78"/>
        <v>0</v>
      </c>
      <c r="AG209" s="140">
        <f t="shared" si="78"/>
        <v>0</v>
      </c>
      <c r="AH209" s="140">
        <f t="shared" si="78"/>
        <v>0</v>
      </c>
      <c r="AI209" s="140">
        <f t="shared" si="78"/>
        <v>0</v>
      </c>
      <c r="AJ209" s="140">
        <f t="shared" si="78"/>
        <v>0</v>
      </c>
      <c r="AK209" s="140">
        <f t="shared" si="78"/>
        <v>0</v>
      </c>
      <c r="AL209" s="140">
        <f t="shared" si="78"/>
        <v>0</v>
      </c>
      <c r="AM209" s="140">
        <f t="shared" si="78"/>
        <v>0</v>
      </c>
      <c r="AN209" s="140">
        <f t="shared" si="78"/>
        <v>0</v>
      </c>
      <c r="AO209" s="140">
        <f t="shared" si="78"/>
        <v>0</v>
      </c>
      <c r="AP209" s="140">
        <f t="shared" si="78"/>
        <v>0</v>
      </c>
      <c r="AQ209" s="140">
        <f t="shared" si="78"/>
        <v>0</v>
      </c>
      <c r="AR209" s="140">
        <f t="shared" si="78"/>
        <v>0</v>
      </c>
      <c r="AS209" s="140">
        <f t="shared" si="78"/>
        <v>0</v>
      </c>
      <c r="AT209" s="140">
        <f t="shared" si="78"/>
        <v>0</v>
      </c>
      <c r="AU209" s="140">
        <f t="shared" si="78"/>
        <v>0</v>
      </c>
    </row>
    <row r="210" spans="2:47">
      <c r="B210" s="121">
        <v>2055</v>
      </c>
      <c r="C210" s="137">
        <v>4109.4646921111271</v>
      </c>
      <c r="D210" s="140">
        <f t="shared" si="72"/>
        <v>0</v>
      </c>
      <c r="E210" s="140">
        <f t="shared" si="78"/>
        <v>0</v>
      </c>
      <c r="F210" s="140">
        <f t="shared" si="78"/>
        <v>0</v>
      </c>
      <c r="G210" s="140">
        <f t="shared" si="78"/>
        <v>0</v>
      </c>
      <c r="H210" s="140">
        <f t="shared" si="78"/>
        <v>0</v>
      </c>
      <c r="I210" s="140">
        <f t="shared" si="78"/>
        <v>0</v>
      </c>
      <c r="J210" s="140">
        <f t="shared" si="78"/>
        <v>0</v>
      </c>
      <c r="K210" s="140">
        <f t="shared" si="78"/>
        <v>0</v>
      </c>
      <c r="L210" s="140">
        <f t="shared" si="78"/>
        <v>0</v>
      </c>
      <c r="M210" s="140">
        <f t="shared" si="78"/>
        <v>0</v>
      </c>
      <c r="N210" s="140">
        <f t="shared" si="78"/>
        <v>0</v>
      </c>
      <c r="O210" s="140">
        <f t="shared" si="78"/>
        <v>0</v>
      </c>
      <c r="P210" s="140">
        <f t="shared" si="78"/>
        <v>0</v>
      </c>
      <c r="Q210" s="140">
        <f t="shared" si="78"/>
        <v>0</v>
      </c>
      <c r="R210" s="140">
        <f t="shared" si="78"/>
        <v>0</v>
      </c>
      <c r="S210" s="140">
        <f t="shared" si="78"/>
        <v>0</v>
      </c>
      <c r="T210" s="140">
        <f t="shared" si="78"/>
        <v>0</v>
      </c>
      <c r="U210" s="140">
        <f t="shared" si="78"/>
        <v>0</v>
      </c>
      <c r="V210" s="140">
        <f t="shared" si="78"/>
        <v>0</v>
      </c>
      <c r="W210" s="140">
        <f t="shared" si="78"/>
        <v>0</v>
      </c>
      <c r="X210" s="140">
        <f t="shared" si="78"/>
        <v>0</v>
      </c>
      <c r="Y210" s="140">
        <f t="shared" si="78"/>
        <v>0</v>
      </c>
      <c r="Z210" s="140">
        <f t="shared" si="78"/>
        <v>0</v>
      </c>
      <c r="AA210" s="140">
        <f t="shared" si="78"/>
        <v>0</v>
      </c>
      <c r="AB210" s="140">
        <f t="shared" si="78"/>
        <v>0</v>
      </c>
      <c r="AC210" s="140">
        <f t="shared" si="78"/>
        <v>0</v>
      </c>
      <c r="AD210" s="140">
        <f t="shared" si="78"/>
        <v>0</v>
      </c>
      <c r="AE210" s="140">
        <f t="shared" si="78"/>
        <v>0</v>
      </c>
      <c r="AF210" s="140">
        <f t="shared" si="78"/>
        <v>0</v>
      </c>
      <c r="AG210" s="140">
        <f t="shared" si="78"/>
        <v>0</v>
      </c>
      <c r="AH210" s="140">
        <f t="shared" si="78"/>
        <v>0</v>
      </c>
      <c r="AI210" s="140">
        <f t="shared" si="78"/>
        <v>0</v>
      </c>
      <c r="AJ210" s="140">
        <f t="shared" si="78"/>
        <v>0</v>
      </c>
      <c r="AK210" s="140">
        <f t="shared" si="78"/>
        <v>0</v>
      </c>
      <c r="AL210" s="140">
        <f t="shared" si="78"/>
        <v>0</v>
      </c>
      <c r="AM210" s="140">
        <f t="shared" si="78"/>
        <v>0</v>
      </c>
      <c r="AN210" s="140">
        <f t="shared" si="78"/>
        <v>0</v>
      </c>
      <c r="AO210" s="140">
        <f t="shared" si="78"/>
        <v>0</v>
      </c>
      <c r="AP210" s="140">
        <f t="shared" si="78"/>
        <v>4109.4646921111271</v>
      </c>
      <c r="AQ210" s="140">
        <f t="shared" si="78"/>
        <v>0</v>
      </c>
      <c r="AR210" s="140">
        <f t="shared" si="78"/>
        <v>0</v>
      </c>
      <c r="AS210" s="140">
        <f t="shared" si="78"/>
        <v>0</v>
      </c>
      <c r="AT210" s="140">
        <f t="shared" si="78"/>
        <v>0</v>
      </c>
      <c r="AU210" s="140">
        <f t="shared" si="78"/>
        <v>0</v>
      </c>
    </row>
    <row r="211" spans="2:47">
      <c r="B211" s="121">
        <v>2056</v>
      </c>
      <c r="C211" s="137">
        <v>413.90291863004677</v>
      </c>
      <c r="D211" s="140">
        <f t="shared" si="72"/>
        <v>0</v>
      </c>
      <c r="E211" s="140">
        <f t="shared" si="78"/>
        <v>0</v>
      </c>
      <c r="F211" s="140">
        <f t="shared" si="78"/>
        <v>0</v>
      </c>
      <c r="G211" s="140">
        <f t="shared" si="78"/>
        <v>0</v>
      </c>
      <c r="H211" s="140">
        <f t="shared" si="78"/>
        <v>0</v>
      </c>
      <c r="I211" s="140">
        <f t="shared" si="78"/>
        <v>0</v>
      </c>
      <c r="J211" s="140">
        <f t="shared" si="78"/>
        <v>0</v>
      </c>
      <c r="K211" s="140">
        <f t="shared" si="78"/>
        <v>0</v>
      </c>
      <c r="L211" s="140">
        <f t="shared" si="78"/>
        <v>0</v>
      </c>
      <c r="M211" s="140">
        <f t="shared" si="78"/>
        <v>0</v>
      </c>
      <c r="N211" s="140">
        <f t="shared" si="78"/>
        <v>0</v>
      </c>
      <c r="O211" s="140">
        <f t="shared" si="78"/>
        <v>0</v>
      </c>
      <c r="P211" s="140">
        <f t="shared" si="78"/>
        <v>0</v>
      </c>
      <c r="Q211" s="140">
        <f t="shared" si="78"/>
        <v>0</v>
      </c>
      <c r="R211" s="140">
        <f t="shared" si="78"/>
        <v>0</v>
      </c>
      <c r="S211" s="140">
        <f t="shared" si="78"/>
        <v>0</v>
      </c>
      <c r="T211" s="140">
        <f t="shared" si="78"/>
        <v>0</v>
      </c>
      <c r="U211" s="140">
        <f t="shared" si="78"/>
        <v>0</v>
      </c>
      <c r="V211" s="140">
        <f t="shared" si="78"/>
        <v>0</v>
      </c>
      <c r="W211" s="140">
        <f t="shared" si="78"/>
        <v>0</v>
      </c>
      <c r="X211" s="140">
        <f t="shared" si="78"/>
        <v>0</v>
      </c>
      <c r="Y211" s="140">
        <f t="shared" si="78"/>
        <v>0</v>
      </c>
      <c r="Z211" s="140">
        <f t="shared" si="78"/>
        <v>0</v>
      </c>
      <c r="AA211" s="140">
        <f t="shared" si="78"/>
        <v>0</v>
      </c>
      <c r="AB211" s="140">
        <f t="shared" si="78"/>
        <v>0</v>
      </c>
      <c r="AC211" s="140">
        <f t="shared" si="78"/>
        <v>0</v>
      </c>
      <c r="AD211" s="140">
        <f t="shared" si="78"/>
        <v>0</v>
      </c>
      <c r="AE211" s="140">
        <f t="shared" si="78"/>
        <v>0</v>
      </c>
      <c r="AF211" s="140">
        <f t="shared" si="78"/>
        <v>0</v>
      </c>
      <c r="AG211" s="140">
        <f t="shared" si="78"/>
        <v>0</v>
      </c>
      <c r="AH211" s="140">
        <f t="shared" si="78"/>
        <v>0</v>
      </c>
      <c r="AI211" s="140">
        <f t="shared" si="78"/>
        <v>0</v>
      </c>
      <c r="AJ211" s="140">
        <f t="shared" si="78"/>
        <v>0</v>
      </c>
      <c r="AK211" s="140">
        <f t="shared" si="78"/>
        <v>0</v>
      </c>
      <c r="AL211" s="140">
        <f t="shared" si="78"/>
        <v>0</v>
      </c>
      <c r="AM211" s="140">
        <f t="shared" si="78"/>
        <v>0</v>
      </c>
      <c r="AN211" s="140">
        <f t="shared" si="78"/>
        <v>0</v>
      </c>
      <c r="AO211" s="140">
        <f t="shared" si="78"/>
        <v>0</v>
      </c>
      <c r="AP211" s="140">
        <f t="shared" si="78"/>
        <v>0</v>
      </c>
      <c r="AQ211" s="140">
        <f t="shared" si="78"/>
        <v>413.90291863004677</v>
      </c>
      <c r="AR211" s="140">
        <f t="shared" si="78"/>
        <v>0</v>
      </c>
      <c r="AS211" s="140">
        <f t="shared" si="78"/>
        <v>0</v>
      </c>
      <c r="AT211" s="140">
        <f t="shared" si="78"/>
        <v>0</v>
      </c>
      <c r="AU211" s="140">
        <f t="shared" si="78"/>
        <v>0</v>
      </c>
    </row>
    <row r="212" spans="2:47">
      <c r="B212" s="121">
        <v>2057</v>
      </c>
      <c r="C212" s="137">
        <v>926.35415121959522</v>
      </c>
      <c r="D212" s="140">
        <f t="shared" si="72"/>
        <v>0</v>
      </c>
      <c r="E212" s="140">
        <f t="shared" si="78"/>
        <v>0</v>
      </c>
      <c r="F212" s="140">
        <f t="shared" si="78"/>
        <v>0</v>
      </c>
      <c r="G212" s="140">
        <f t="shared" si="78"/>
        <v>0</v>
      </c>
      <c r="H212" s="140">
        <f t="shared" si="78"/>
        <v>0</v>
      </c>
      <c r="I212" s="140">
        <f t="shared" si="78"/>
        <v>0</v>
      </c>
      <c r="J212" s="140">
        <f t="shared" si="78"/>
        <v>0</v>
      </c>
      <c r="K212" s="140">
        <f t="shared" si="78"/>
        <v>0</v>
      </c>
      <c r="L212" s="140">
        <f t="shared" si="78"/>
        <v>0</v>
      </c>
      <c r="M212" s="140">
        <f t="shared" si="78"/>
        <v>0</v>
      </c>
      <c r="N212" s="140">
        <f t="shared" si="78"/>
        <v>0</v>
      </c>
      <c r="O212" s="140">
        <f t="shared" si="78"/>
        <v>0</v>
      </c>
      <c r="P212" s="140">
        <f t="shared" si="78"/>
        <v>0</v>
      </c>
      <c r="Q212" s="140">
        <f t="shared" si="78"/>
        <v>0</v>
      </c>
      <c r="R212" s="140">
        <f t="shared" si="78"/>
        <v>0</v>
      </c>
      <c r="S212" s="140">
        <f t="shared" si="78"/>
        <v>0</v>
      </c>
      <c r="T212" s="140">
        <f t="shared" si="78"/>
        <v>0</v>
      </c>
      <c r="U212" s="140">
        <f t="shared" si="78"/>
        <v>0</v>
      </c>
      <c r="V212" s="140">
        <f t="shared" si="78"/>
        <v>0</v>
      </c>
      <c r="W212" s="140">
        <f t="shared" si="78"/>
        <v>0</v>
      </c>
      <c r="X212" s="140">
        <f t="shared" si="78"/>
        <v>0</v>
      </c>
      <c r="Y212" s="140">
        <f t="shared" si="78"/>
        <v>0</v>
      </c>
      <c r="Z212" s="140">
        <f t="shared" si="78"/>
        <v>0</v>
      </c>
      <c r="AA212" s="140">
        <f t="shared" si="78"/>
        <v>0</v>
      </c>
      <c r="AB212" s="140">
        <f t="shared" si="78"/>
        <v>0</v>
      </c>
      <c r="AC212" s="140">
        <f t="shared" si="78"/>
        <v>0</v>
      </c>
      <c r="AD212" s="140">
        <f t="shared" si="78"/>
        <v>0</v>
      </c>
      <c r="AE212" s="140">
        <f t="shared" si="78"/>
        <v>0</v>
      </c>
      <c r="AF212" s="140">
        <f t="shared" si="78"/>
        <v>0</v>
      </c>
      <c r="AG212" s="140">
        <f t="shared" si="78"/>
        <v>0</v>
      </c>
      <c r="AH212" s="140">
        <f t="shared" si="78"/>
        <v>0</v>
      </c>
      <c r="AI212" s="140">
        <f t="shared" si="78"/>
        <v>0</v>
      </c>
      <c r="AJ212" s="140">
        <f t="shared" si="78"/>
        <v>0</v>
      </c>
      <c r="AK212" s="140">
        <f t="shared" si="78"/>
        <v>0</v>
      </c>
      <c r="AL212" s="140">
        <f t="shared" si="78"/>
        <v>0</v>
      </c>
      <c r="AM212" s="140">
        <f t="shared" si="78"/>
        <v>0</v>
      </c>
      <c r="AN212" s="140">
        <f t="shared" si="78"/>
        <v>0</v>
      </c>
      <c r="AO212" s="140">
        <f t="shared" si="78"/>
        <v>0</v>
      </c>
      <c r="AP212" s="140">
        <f t="shared" si="78"/>
        <v>0</v>
      </c>
      <c r="AQ212" s="140">
        <f t="shared" si="78"/>
        <v>0</v>
      </c>
      <c r="AR212" s="140">
        <f t="shared" si="78"/>
        <v>926.35415121959522</v>
      </c>
      <c r="AS212" s="140">
        <f t="shared" si="78"/>
        <v>0</v>
      </c>
      <c r="AT212" s="140">
        <f t="shared" si="78"/>
        <v>0</v>
      </c>
      <c r="AU212" s="140">
        <f t="shared" si="78"/>
        <v>0</v>
      </c>
    </row>
    <row r="213" spans="2:47">
      <c r="B213" s="121">
        <v>2058</v>
      </c>
      <c r="C213" s="137">
        <v>0</v>
      </c>
      <c r="D213" s="140">
        <f t="shared" si="72"/>
        <v>0</v>
      </c>
      <c r="E213" s="140">
        <f t="shared" si="78"/>
        <v>0</v>
      </c>
      <c r="F213" s="140">
        <f t="shared" si="78"/>
        <v>0</v>
      </c>
      <c r="G213" s="140">
        <f t="shared" si="78"/>
        <v>0</v>
      </c>
      <c r="H213" s="140">
        <f t="shared" si="78"/>
        <v>0</v>
      </c>
      <c r="I213" s="140">
        <f t="shared" si="78"/>
        <v>0</v>
      </c>
      <c r="J213" s="140">
        <f t="shared" si="78"/>
        <v>0</v>
      </c>
      <c r="K213" s="140">
        <f t="shared" si="78"/>
        <v>0</v>
      </c>
      <c r="L213" s="140">
        <f t="shared" si="78"/>
        <v>0</v>
      </c>
      <c r="M213" s="140">
        <f t="shared" si="78"/>
        <v>0</v>
      </c>
      <c r="N213" s="140">
        <f t="shared" si="78"/>
        <v>0</v>
      </c>
      <c r="O213" s="140">
        <f t="shared" si="78"/>
        <v>0</v>
      </c>
      <c r="P213" s="140">
        <f t="shared" si="78"/>
        <v>0</v>
      </c>
      <c r="Q213" s="140">
        <f t="shared" si="78"/>
        <v>0</v>
      </c>
      <c r="R213" s="140">
        <f t="shared" si="78"/>
        <v>0</v>
      </c>
      <c r="S213" s="140">
        <f t="shared" si="78"/>
        <v>0</v>
      </c>
      <c r="T213" s="140">
        <f t="shared" si="78"/>
        <v>0</v>
      </c>
      <c r="U213" s="140">
        <f t="shared" si="78"/>
        <v>0</v>
      </c>
      <c r="V213" s="140">
        <f t="shared" si="78"/>
        <v>0</v>
      </c>
      <c r="W213" s="140">
        <f t="shared" si="78"/>
        <v>0</v>
      </c>
      <c r="X213" s="140">
        <f t="shared" si="78"/>
        <v>0</v>
      </c>
      <c r="Y213" s="140">
        <f t="shared" si="78"/>
        <v>0</v>
      </c>
      <c r="Z213" s="140">
        <f t="shared" si="78"/>
        <v>0</v>
      </c>
      <c r="AA213" s="140">
        <f t="shared" si="78"/>
        <v>0</v>
      </c>
      <c r="AB213" s="140">
        <f t="shared" si="78"/>
        <v>0</v>
      </c>
      <c r="AC213" s="140">
        <f t="shared" si="78"/>
        <v>0</v>
      </c>
      <c r="AD213" s="140">
        <f t="shared" si="78"/>
        <v>0</v>
      </c>
      <c r="AE213" s="140">
        <f t="shared" si="78"/>
        <v>0</v>
      </c>
      <c r="AF213" s="140">
        <f t="shared" si="78"/>
        <v>0</v>
      </c>
      <c r="AG213" s="140">
        <f t="shared" si="78"/>
        <v>0</v>
      </c>
      <c r="AH213" s="140">
        <f t="shared" si="78"/>
        <v>0</v>
      </c>
      <c r="AI213" s="140">
        <f t="shared" si="78"/>
        <v>0</v>
      </c>
      <c r="AJ213" s="140">
        <f t="shared" si="78"/>
        <v>0</v>
      </c>
      <c r="AK213" s="140">
        <f t="shared" si="78"/>
        <v>0</v>
      </c>
      <c r="AL213" s="140">
        <f t="shared" si="78"/>
        <v>0</v>
      </c>
      <c r="AM213" s="140">
        <f t="shared" si="78"/>
        <v>0</v>
      </c>
      <c r="AN213" s="140">
        <f t="shared" si="78"/>
        <v>0</v>
      </c>
      <c r="AO213" s="140">
        <f t="shared" si="78"/>
        <v>0</v>
      </c>
      <c r="AP213" s="140">
        <f t="shared" ref="E213:AU215" si="79">+IF(AP$171&lt;$B213,0,IF(MOD(AP$171-$B213,$C$167)=0,1,0))*$C213</f>
        <v>0</v>
      </c>
      <c r="AQ213" s="140">
        <f t="shared" si="79"/>
        <v>0</v>
      </c>
      <c r="AR213" s="140">
        <f t="shared" si="79"/>
        <v>0</v>
      </c>
      <c r="AS213" s="140">
        <f t="shared" si="79"/>
        <v>0</v>
      </c>
      <c r="AT213" s="140">
        <f t="shared" si="79"/>
        <v>0</v>
      </c>
      <c r="AU213" s="140">
        <f t="shared" si="79"/>
        <v>0</v>
      </c>
    </row>
    <row r="214" spans="2:47">
      <c r="B214" s="121">
        <v>2059</v>
      </c>
      <c r="C214" s="137">
        <v>0</v>
      </c>
      <c r="D214" s="140">
        <f t="shared" si="72"/>
        <v>0</v>
      </c>
      <c r="E214" s="140">
        <f t="shared" si="79"/>
        <v>0</v>
      </c>
      <c r="F214" s="140">
        <f t="shared" si="79"/>
        <v>0</v>
      </c>
      <c r="G214" s="140">
        <f t="shared" si="79"/>
        <v>0</v>
      </c>
      <c r="H214" s="140">
        <f t="shared" si="79"/>
        <v>0</v>
      </c>
      <c r="I214" s="140">
        <f t="shared" si="79"/>
        <v>0</v>
      </c>
      <c r="J214" s="140">
        <f t="shared" si="79"/>
        <v>0</v>
      </c>
      <c r="K214" s="140">
        <f t="shared" si="79"/>
        <v>0</v>
      </c>
      <c r="L214" s="140">
        <f t="shared" si="79"/>
        <v>0</v>
      </c>
      <c r="M214" s="140">
        <f t="shared" si="79"/>
        <v>0</v>
      </c>
      <c r="N214" s="140">
        <f t="shared" si="79"/>
        <v>0</v>
      </c>
      <c r="O214" s="140">
        <f t="shared" si="79"/>
        <v>0</v>
      </c>
      <c r="P214" s="140">
        <f t="shared" si="79"/>
        <v>0</v>
      </c>
      <c r="Q214" s="140">
        <f t="shared" si="79"/>
        <v>0</v>
      </c>
      <c r="R214" s="140">
        <f t="shared" si="79"/>
        <v>0</v>
      </c>
      <c r="S214" s="140">
        <f t="shared" si="79"/>
        <v>0</v>
      </c>
      <c r="T214" s="140">
        <f t="shared" si="79"/>
        <v>0</v>
      </c>
      <c r="U214" s="140">
        <f t="shared" si="79"/>
        <v>0</v>
      </c>
      <c r="V214" s="140">
        <f t="shared" si="79"/>
        <v>0</v>
      </c>
      <c r="W214" s="140">
        <f t="shared" si="79"/>
        <v>0</v>
      </c>
      <c r="X214" s="140">
        <f t="shared" si="79"/>
        <v>0</v>
      </c>
      <c r="Y214" s="140">
        <f t="shared" si="79"/>
        <v>0</v>
      </c>
      <c r="Z214" s="140">
        <f t="shared" si="79"/>
        <v>0</v>
      </c>
      <c r="AA214" s="140">
        <f t="shared" si="79"/>
        <v>0</v>
      </c>
      <c r="AB214" s="140">
        <f t="shared" si="79"/>
        <v>0</v>
      </c>
      <c r="AC214" s="140">
        <f t="shared" si="79"/>
        <v>0</v>
      </c>
      <c r="AD214" s="140">
        <f t="shared" si="79"/>
        <v>0</v>
      </c>
      <c r="AE214" s="140">
        <f t="shared" si="79"/>
        <v>0</v>
      </c>
      <c r="AF214" s="140">
        <f t="shared" si="79"/>
        <v>0</v>
      </c>
      <c r="AG214" s="140">
        <f t="shared" si="79"/>
        <v>0</v>
      </c>
      <c r="AH214" s="140">
        <f t="shared" si="79"/>
        <v>0</v>
      </c>
      <c r="AI214" s="140">
        <f t="shared" si="79"/>
        <v>0</v>
      </c>
      <c r="AJ214" s="140">
        <f t="shared" si="79"/>
        <v>0</v>
      </c>
      <c r="AK214" s="140">
        <f t="shared" si="79"/>
        <v>0</v>
      </c>
      <c r="AL214" s="140">
        <f t="shared" si="79"/>
        <v>0</v>
      </c>
      <c r="AM214" s="140">
        <f t="shared" si="79"/>
        <v>0</v>
      </c>
      <c r="AN214" s="140">
        <f t="shared" si="79"/>
        <v>0</v>
      </c>
      <c r="AO214" s="140">
        <f t="shared" si="79"/>
        <v>0</v>
      </c>
      <c r="AP214" s="140">
        <f t="shared" si="79"/>
        <v>0</v>
      </c>
      <c r="AQ214" s="140">
        <f t="shared" si="79"/>
        <v>0</v>
      </c>
      <c r="AR214" s="140">
        <f t="shared" si="79"/>
        <v>0</v>
      </c>
      <c r="AS214" s="140">
        <f t="shared" si="79"/>
        <v>0</v>
      </c>
      <c r="AT214" s="140">
        <f t="shared" si="79"/>
        <v>0</v>
      </c>
      <c r="AU214" s="140">
        <f t="shared" si="79"/>
        <v>0</v>
      </c>
    </row>
    <row r="215" spans="2:47">
      <c r="B215" s="121">
        <v>2060</v>
      </c>
      <c r="C215" s="137">
        <v>177.38696512696333</v>
      </c>
      <c r="D215" s="140">
        <f t="shared" si="72"/>
        <v>0</v>
      </c>
      <c r="E215" s="140">
        <f t="shared" si="79"/>
        <v>0</v>
      </c>
      <c r="F215" s="140">
        <f t="shared" si="79"/>
        <v>0</v>
      </c>
      <c r="G215" s="140">
        <f t="shared" si="79"/>
        <v>0</v>
      </c>
      <c r="H215" s="140">
        <f t="shared" si="79"/>
        <v>0</v>
      </c>
      <c r="I215" s="140">
        <f t="shared" si="79"/>
        <v>0</v>
      </c>
      <c r="J215" s="140">
        <f t="shared" si="79"/>
        <v>0</v>
      </c>
      <c r="K215" s="140">
        <f t="shared" si="79"/>
        <v>0</v>
      </c>
      <c r="L215" s="140">
        <f t="shared" si="79"/>
        <v>0</v>
      </c>
      <c r="M215" s="140">
        <f t="shared" si="79"/>
        <v>0</v>
      </c>
      <c r="N215" s="140">
        <f t="shared" si="79"/>
        <v>0</v>
      </c>
      <c r="O215" s="140">
        <f t="shared" si="79"/>
        <v>0</v>
      </c>
      <c r="P215" s="140">
        <f t="shared" si="79"/>
        <v>0</v>
      </c>
      <c r="Q215" s="140">
        <f t="shared" si="79"/>
        <v>0</v>
      </c>
      <c r="R215" s="140">
        <f t="shared" si="79"/>
        <v>0</v>
      </c>
      <c r="S215" s="140">
        <f t="shared" si="79"/>
        <v>0</v>
      </c>
      <c r="T215" s="140">
        <f t="shared" si="79"/>
        <v>0</v>
      </c>
      <c r="U215" s="140">
        <f t="shared" si="79"/>
        <v>0</v>
      </c>
      <c r="V215" s="140">
        <f t="shared" si="79"/>
        <v>0</v>
      </c>
      <c r="W215" s="140">
        <f t="shared" si="79"/>
        <v>0</v>
      </c>
      <c r="X215" s="140">
        <f t="shared" si="79"/>
        <v>0</v>
      </c>
      <c r="Y215" s="140">
        <f t="shared" si="79"/>
        <v>0</v>
      </c>
      <c r="Z215" s="140">
        <f t="shared" si="79"/>
        <v>0</v>
      </c>
      <c r="AA215" s="140">
        <f t="shared" si="79"/>
        <v>0</v>
      </c>
      <c r="AB215" s="140">
        <f t="shared" si="79"/>
        <v>0</v>
      </c>
      <c r="AC215" s="140">
        <f t="shared" si="79"/>
        <v>0</v>
      </c>
      <c r="AD215" s="140">
        <f t="shared" si="79"/>
        <v>0</v>
      </c>
      <c r="AE215" s="140">
        <f t="shared" si="79"/>
        <v>0</v>
      </c>
      <c r="AF215" s="140">
        <f t="shared" si="79"/>
        <v>0</v>
      </c>
      <c r="AG215" s="140">
        <f t="shared" si="79"/>
        <v>0</v>
      </c>
      <c r="AH215" s="140">
        <f t="shared" si="79"/>
        <v>0</v>
      </c>
      <c r="AI215" s="140">
        <f t="shared" si="79"/>
        <v>0</v>
      </c>
      <c r="AJ215" s="140">
        <f t="shared" si="79"/>
        <v>0</v>
      </c>
      <c r="AK215" s="140">
        <f t="shared" si="79"/>
        <v>0</v>
      </c>
      <c r="AL215" s="140">
        <f t="shared" si="79"/>
        <v>0</v>
      </c>
      <c r="AM215" s="140">
        <f t="shared" si="79"/>
        <v>0</v>
      </c>
      <c r="AN215" s="140">
        <f t="shared" si="79"/>
        <v>0</v>
      </c>
      <c r="AO215" s="140">
        <f t="shared" si="79"/>
        <v>0</v>
      </c>
      <c r="AP215" s="140">
        <f t="shared" si="79"/>
        <v>0</v>
      </c>
      <c r="AQ215" s="140">
        <f t="shared" si="79"/>
        <v>0</v>
      </c>
      <c r="AR215" s="140">
        <f t="shared" si="79"/>
        <v>0</v>
      </c>
      <c r="AS215" s="140">
        <f t="shared" si="79"/>
        <v>0</v>
      </c>
      <c r="AT215" s="140">
        <f t="shared" si="79"/>
        <v>0</v>
      </c>
      <c r="AU215" s="140">
        <f t="shared" si="79"/>
        <v>177.38696512696333</v>
      </c>
    </row>
    <row r="216" spans="2:47">
      <c r="D216" s="141">
        <f>SUM(D172:D215)</f>
        <v>0</v>
      </c>
      <c r="E216" s="141">
        <f t="shared" ref="E216:AU216" si="80">SUM(E172:E215)</f>
        <v>0</v>
      </c>
      <c r="F216" s="141">
        <f t="shared" si="80"/>
        <v>0</v>
      </c>
      <c r="G216" s="141">
        <f t="shared" si="80"/>
        <v>0</v>
      </c>
      <c r="H216" s="141">
        <f t="shared" si="80"/>
        <v>0</v>
      </c>
      <c r="I216" s="141">
        <f t="shared" si="80"/>
        <v>0</v>
      </c>
      <c r="J216" s="141">
        <f t="shared" si="80"/>
        <v>0</v>
      </c>
      <c r="K216" s="141">
        <f t="shared" si="80"/>
        <v>0</v>
      </c>
      <c r="L216" s="141">
        <f t="shared" si="80"/>
        <v>127394.92158335874</v>
      </c>
      <c r="M216" s="141">
        <f t="shared" si="80"/>
        <v>128836.75922298168</v>
      </c>
      <c r="N216" s="141">
        <f t="shared" si="80"/>
        <v>127451.77637987392</v>
      </c>
      <c r="O216" s="141">
        <f t="shared" si="80"/>
        <v>130305.1291009782</v>
      </c>
      <c r="P216" s="141">
        <f t="shared" si="80"/>
        <v>127015.13154263783</v>
      </c>
      <c r="Q216" s="141">
        <f t="shared" si="80"/>
        <v>129224.1299032378</v>
      </c>
      <c r="R216" s="141">
        <f t="shared" si="80"/>
        <v>129878.33909513848</v>
      </c>
      <c r="S216" s="141">
        <f t="shared" si="80"/>
        <v>135766.97988619457</v>
      </c>
      <c r="T216" s="141">
        <f t="shared" si="80"/>
        <v>137268.7045781482</v>
      </c>
      <c r="U216" s="141">
        <f t="shared" si="80"/>
        <v>138869.73564801272</v>
      </c>
      <c r="V216" s="141">
        <f t="shared" si="80"/>
        <v>258771.19505068153</v>
      </c>
      <c r="W216" s="141">
        <f t="shared" si="80"/>
        <v>268477.44591173873</v>
      </c>
      <c r="X216" s="141">
        <f t="shared" si="80"/>
        <v>268456.97818499402</v>
      </c>
      <c r="Y216" s="141">
        <f t="shared" si="80"/>
        <v>141115.87914233637</v>
      </c>
      <c r="Z216" s="141">
        <f t="shared" si="80"/>
        <v>138515.71978171205</v>
      </c>
      <c r="AA216" s="141">
        <f t="shared" si="80"/>
        <v>129224.1299032378</v>
      </c>
      <c r="AB216" s="141">
        <f t="shared" si="80"/>
        <v>132795.36918833992</v>
      </c>
      <c r="AC216" s="141">
        <f t="shared" si="80"/>
        <v>143000.42613082228</v>
      </c>
      <c r="AD216" s="141">
        <f t="shared" si="80"/>
        <v>144531.71531696385</v>
      </c>
      <c r="AE216" s="141">
        <f t="shared" si="80"/>
        <v>138869.73564801272</v>
      </c>
      <c r="AF216" s="141">
        <f t="shared" si="80"/>
        <v>266526.94735929446</v>
      </c>
      <c r="AG216" s="141">
        <f t="shared" si="80"/>
        <v>268477.44591173873</v>
      </c>
      <c r="AH216" s="141">
        <f t="shared" si="80"/>
        <v>271551.39524332288</v>
      </c>
      <c r="AI216" s="141">
        <f t="shared" si="80"/>
        <v>148004.40628810535</v>
      </c>
      <c r="AJ216" s="141">
        <f t="shared" si="80"/>
        <v>140013.65415389638</v>
      </c>
      <c r="AK216" s="141">
        <f t="shared" si="80"/>
        <v>132407.2404441298</v>
      </c>
      <c r="AL216" s="141">
        <f t="shared" si="80"/>
        <v>132795.36918833992</v>
      </c>
      <c r="AM216" s="141">
        <f t="shared" si="80"/>
        <v>145720.35959610471</v>
      </c>
      <c r="AN216" s="141">
        <f t="shared" si="80"/>
        <v>145635.45643331087</v>
      </c>
      <c r="AO216" s="141">
        <f t="shared" si="80"/>
        <v>138869.73564801272</v>
      </c>
      <c r="AP216" s="141">
        <f t="shared" si="80"/>
        <v>270636.41205140558</v>
      </c>
      <c r="AQ216" s="141">
        <f t="shared" si="80"/>
        <v>268891.34883036878</v>
      </c>
      <c r="AR216" s="141">
        <f t="shared" si="80"/>
        <v>272477.74939454248</v>
      </c>
      <c r="AS216" s="141">
        <f t="shared" si="80"/>
        <v>148004.40628810535</v>
      </c>
      <c r="AT216" s="141">
        <f t="shared" si="80"/>
        <v>140013.65415389638</v>
      </c>
      <c r="AU216" s="141">
        <f t="shared" si="80"/>
        <v>132584.62740925676</v>
      </c>
    </row>
    <row r="218" spans="2:47">
      <c r="C218" s="121" t="s">
        <v>715</v>
      </c>
      <c r="D218" s="121">
        <v>2017</v>
      </c>
      <c r="E218" s="121">
        <v>2018</v>
      </c>
      <c r="F218" s="121">
        <v>2019</v>
      </c>
      <c r="G218" s="121">
        <v>2020</v>
      </c>
      <c r="H218" s="121">
        <v>2021</v>
      </c>
      <c r="I218" s="121">
        <v>2022</v>
      </c>
      <c r="J218" s="121">
        <v>2023</v>
      </c>
      <c r="K218" s="121">
        <v>2024</v>
      </c>
      <c r="L218" s="121">
        <v>2025</v>
      </c>
      <c r="M218" s="121">
        <v>2026</v>
      </c>
      <c r="N218" s="121">
        <v>2027</v>
      </c>
      <c r="O218" s="121">
        <v>2028</v>
      </c>
      <c r="P218" s="121">
        <v>2029</v>
      </c>
      <c r="Q218" s="121">
        <v>2030</v>
      </c>
      <c r="R218" s="121">
        <v>2031</v>
      </c>
      <c r="S218" s="121">
        <v>2032</v>
      </c>
      <c r="T218" s="121">
        <v>2033</v>
      </c>
      <c r="U218" s="121">
        <v>2034</v>
      </c>
      <c r="V218" s="121">
        <v>2035</v>
      </c>
      <c r="W218" s="121">
        <v>2036</v>
      </c>
      <c r="X218" s="121">
        <v>2037</v>
      </c>
      <c r="Y218" s="121">
        <v>2038</v>
      </c>
      <c r="Z218" s="121">
        <v>2039</v>
      </c>
      <c r="AA218" s="121">
        <v>2040</v>
      </c>
      <c r="AB218" s="121">
        <v>2041</v>
      </c>
      <c r="AC218" s="121">
        <v>2042</v>
      </c>
      <c r="AD218" s="121">
        <v>2043</v>
      </c>
      <c r="AE218" s="121">
        <v>2044</v>
      </c>
      <c r="AF218" s="121">
        <v>2045</v>
      </c>
      <c r="AG218" s="121">
        <v>2046</v>
      </c>
      <c r="AH218" s="121">
        <v>2047</v>
      </c>
      <c r="AI218" s="121">
        <v>2048</v>
      </c>
      <c r="AJ218" s="121">
        <v>2049</v>
      </c>
      <c r="AK218" s="121">
        <v>2050</v>
      </c>
      <c r="AL218" s="121">
        <v>2051</v>
      </c>
      <c r="AM218" s="121">
        <v>2052</v>
      </c>
      <c r="AN218" s="121">
        <v>2053</v>
      </c>
      <c r="AO218" s="121">
        <v>2054</v>
      </c>
      <c r="AP218" s="121">
        <v>2055</v>
      </c>
      <c r="AQ218" s="121">
        <v>2056</v>
      </c>
      <c r="AR218" s="121">
        <v>2057</v>
      </c>
      <c r="AS218" s="121">
        <v>2058</v>
      </c>
      <c r="AT218" s="121">
        <v>2059</v>
      </c>
      <c r="AU218" s="121">
        <v>2060</v>
      </c>
    </row>
    <row r="219" spans="2:47">
      <c r="B219" s="121">
        <v>2017</v>
      </c>
      <c r="C219" s="140" cm="1">
        <f t="array" ref="C219:C262">+TRANSPOSE(D156:AU156)</f>
        <v>0</v>
      </c>
      <c r="D219" s="140">
        <f>+IF(D$171&lt;$B219,0,IF(MOD(D$171-$B219,$C$167)=0,1,0))*$C219</f>
        <v>0</v>
      </c>
      <c r="E219" s="140">
        <f t="shared" ref="E219:AU225" si="81">+IF(E$171&lt;$B219,0,IF(MOD(E$171-$B219,$C$167)=0,1,0))*$C219</f>
        <v>0</v>
      </c>
      <c r="F219" s="140">
        <f t="shared" si="81"/>
        <v>0</v>
      </c>
      <c r="G219" s="140">
        <f t="shared" si="81"/>
        <v>0</v>
      </c>
      <c r="H219" s="140">
        <f t="shared" si="81"/>
        <v>0</v>
      </c>
      <c r="I219" s="140">
        <f t="shared" si="81"/>
        <v>0</v>
      </c>
      <c r="J219" s="140">
        <f t="shared" si="81"/>
        <v>0</v>
      </c>
      <c r="K219" s="140">
        <f t="shared" si="81"/>
        <v>0</v>
      </c>
      <c r="L219" s="140">
        <f t="shared" si="81"/>
        <v>0</v>
      </c>
      <c r="M219" s="140">
        <f t="shared" si="81"/>
        <v>0</v>
      </c>
      <c r="N219" s="140">
        <f t="shared" si="81"/>
        <v>0</v>
      </c>
      <c r="O219" s="140">
        <f t="shared" si="81"/>
        <v>0</v>
      </c>
      <c r="P219" s="140">
        <f t="shared" si="81"/>
        <v>0</v>
      </c>
      <c r="Q219" s="140">
        <f t="shared" si="81"/>
        <v>0</v>
      </c>
      <c r="R219" s="140">
        <f t="shared" si="81"/>
        <v>0</v>
      </c>
      <c r="S219" s="140">
        <f t="shared" si="81"/>
        <v>0</v>
      </c>
      <c r="T219" s="140">
        <f t="shared" si="81"/>
        <v>0</v>
      </c>
      <c r="U219" s="140">
        <f t="shared" si="81"/>
        <v>0</v>
      </c>
      <c r="V219" s="140">
        <f t="shared" si="81"/>
        <v>0</v>
      </c>
      <c r="W219" s="140">
        <f t="shared" si="81"/>
        <v>0</v>
      </c>
      <c r="X219" s="140">
        <f t="shared" si="81"/>
        <v>0</v>
      </c>
      <c r="Y219" s="140">
        <f t="shared" si="81"/>
        <v>0</v>
      </c>
      <c r="Z219" s="140">
        <f t="shared" si="81"/>
        <v>0</v>
      </c>
      <c r="AA219" s="140">
        <f t="shared" si="81"/>
        <v>0</v>
      </c>
      <c r="AB219" s="140">
        <f t="shared" si="81"/>
        <v>0</v>
      </c>
      <c r="AC219" s="140">
        <f t="shared" si="81"/>
        <v>0</v>
      </c>
      <c r="AD219" s="140">
        <f t="shared" si="81"/>
        <v>0</v>
      </c>
      <c r="AE219" s="140">
        <f t="shared" si="81"/>
        <v>0</v>
      </c>
      <c r="AF219" s="140">
        <f t="shared" si="81"/>
        <v>0</v>
      </c>
      <c r="AG219" s="140">
        <f t="shared" si="81"/>
        <v>0</v>
      </c>
      <c r="AH219" s="140">
        <f t="shared" si="81"/>
        <v>0</v>
      </c>
      <c r="AI219" s="140">
        <f t="shared" si="81"/>
        <v>0</v>
      </c>
      <c r="AJ219" s="140">
        <f t="shared" si="81"/>
        <v>0</v>
      </c>
      <c r="AK219" s="140">
        <f t="shared" si="81"/>
        <v>0</v>
      </c>
      <c r="AL219" s="140">
        <f t="shared" si="81"/>
        <v>0</v>
      </c>
      <c r="AM219" s="140">
        <f t="shared" si="81"/>
        <v>0</v>
      </c>
      <c r="AN219" s="140">
        <f t="shared" si="81"/>
        <v>0</v>
      </c>
      <c r="AO219" s="140">
        <f t="shared" si="81"/>
        <v>0</v>
      </c>
      <c r="AP219" s="140">
        <f t="shared" si="81"/>
        <v>0</v>
      </c>
      <c r="AQ219" s="140">
        <f t="shared" si="81"/>
        <v>0</v>
      </c>
      <c r="AR219" s="140">
        <f t="shared" si="81"/>
        <v>0</v>
      </c>
      <c r="AS219" s="140">
        <f t="shared" si="81"/>
        <v>0</v>
      </c>
      <c r="AT219" s="140">
        <f t="shared" si="81"/>
        <v>0</v>
      </c>
      <c r="AU219" s="140">
        <f t="shared" si="81"/>
        <v>0</v>
      </c>
    </row>
    <row r="220" spans="2:47">
      <c r="B220" s="121">
        <v>2018</v>
      </c>
      <c r="C220" s="140">
        <v>0</v>
      </c>
      <c r="D220" s="140">
        <f t="shared" ref="D220:S262" si="82">+IF(D$171&lt;$B220,0,IF(MOD(D$171-$B220,$C$167)=0,1,0))*$C220</f>
        <v>0</v>
      </c>
      <c r="E220" s="140">
        <f t="shared" si="82"/>
        <v>0</v>
      </c>
      <c r="F220" s="140">
        <f t="shared" si="82"/>
        <v>0</v>
      </c>
      <c r="G220" s="140">
        <f t="shared" si="82"/>
        <v>0</v>
      </c>
      <c r="H220" s="140">
        <f t="shared" si="82"/>
        <v>0</v>
      </c>
      <c r="I220" s="140">
        <f t="shared" si="82"/>
        <v>0</v>
      </c>
      <c r="J220" s="140">
        <f t="shared" si="82"/>
        <v>0</v>
      </c>
      <c r="K220" s="140">
        <f t="shared" si="82"/>
        <v>0</v>
      </c>
      <c r="L220" s="140">
        <f t="shared" si="82"/>
        <v>0</v>
      </c>
      <c r="M220" s="140">
        <f t="shared" si="82"/>
        <v>0</v>
      </c>
      <c r="N220" s="140">
        <f t="shared" si="82"/>
        <v>0</v>
      </c>
      <c r="O220" s="140">
        <f t="shared" si="82"/>
        <v>0</v>
      </c>
      <c r="P220" s="140">
        <f t="shared" si="82"/>
        <v>0</v>
      </c>
      <c r="Q220" s="140">
        <f t="shared" si="82"/>
        <v>0</v>
      </c>
      <c r="R220" s="140">
        <f t="shared" si="82"/>
        <v>0</v>
      </c>
      <c r="S220" s="140">
        <f t="shared" si="82"/>
        <v>0</v>
      </c>
      <c r="T220" s="140">
        <f t="shared" si="81"/>
        <v>0</v>
      </c>
      <c r="U220" s="140">
        <f t="shared" si="81"/>
        <v>0</v>
      </c>
      <c r="V220" s="140">
        <f t="shared" si="81"/>
        <v>0</v>
      </c>
      <c r="W220" s="140">
        <f t="shared" si="81"/>
        <v>0</v>
      </c>
      <c r="X220" s="140">
        <f t="shared" si="81"/>
        <v>0</v>
      </c>
      <c r="Y220" s="140">
        <f t="shared" si="81"/>
        <v>0</v>
      </c>
      <c r="Z220" s="140">
        <f t="shared" si="81"/>
        <v>0</v>
      </c>
      <c r="AA220" s="140">
        <f t="shared" si="81"/>
        <v>0</v>
      </c>
      <c r="AB220" s="140">
        <f t="shared" si="81"/>
        <v>0</v>
      </c>
      <c r="AC220" s="140">
        <f t="shared" si="81"/>
        <v>0</v>
      </c>
      <c r="AD220" s="140">
        <f t="shared" si="81"/>
        <v>0</v>
      </c>
      <c r="AE220" s="140">
        <f t="shared" si="81"/>
        <v>0</v>
      </c>
      <c r="AF220" s="140">
        <f t="shared" si="81"/>
        <v>0</v>
      </c>
      <c r="AG220" s="140">
        <f t="shared" si="81"/>
        <v>0</v>
      </c>
      <c r="AH220" s="140">
        <f t="shared" si="81"/>
        <v>0</v>
      </c>
      <c r="AI220" s="140">
        <f t="shared" si="81"/>
        <v>0</v>
      </c>
      <c r="AJ220" s="140">
        <f t="shared" si="81"/>
        <v>0</v>
      </c>
      <c r="AK220" s="140">
        <f t="shared" si="81"/>
        <v>0</v>
      </c>
      <c r="AL220" s="140">
        <f t="shared" si="81"/>
        <v>0</v>
      </c>
      <c r="AM220" s="140">
        <f t="shared" si="81"/>
        <v>0</v>
      </c>
      <c r="AN220" s="140">
        <f t="shared" si="81"/>
        <v>0</v>
      </c>
      <c r="AO220" s="140">
        <f t="shared" si="81"/>
        <v>0</v>
      </c>
      <c r="AP220" s="140">
        <f t="shared" si="81"/>
        <v>0</v>
      </c>
      <c r="AQ220" s="140">
        <f t="shared" si="81"/>
        <v>0</v>
      </c>
      <c r="AR220" s="140">
        <f t="shared" si="81"/>
        <v>0</v>
      </c>
      <c r="AS220" s="140">
        <f t="shared" si="81"/>
        <v>0</v>
      </c>
      <c r="AT220" s="140">
        <f t="shared" si="81"/>
        <v>0</v>
      </c>
      <c r="AU220" s="140">
        <f t="shared" si="81"/>
        <v>0</v>
      </c>
    </row>
    <row r="221" spans="2:47">
      <c r="B221" s="121">
        <v>2019</v>
      </c>
      <c r="C221" s="140">
        <v>0</v>
      </c>
      <c r="D221" s="140">
        <f t="shared" si="82"/>
        <v>0</v>
      </c>
      <c r="E221" s="140">
        <f t="shared" si="81"/>
        <v>0</v>
      </c>
      <c r="F221" s="140">
        <f t="shared" si="81"/>
        <v>0</v>
      </c>
      <c r="G221" s="140">
        <f t="shared" si="81"/>
        <v>0</v>
      </c>
      <c r="H221" s="140">
        <f t="shared" si="81"/>
        <v>0</v>
      </c>
      <c r="I221" s="140">
        <f t="shared" si="81"/>
        <v>0</v>
      </c>
      <c r="J221" s="140">
        <f t="shared" si="81"/>
        <v>0</v>
      </c>
      <c r="K221" s="140">
        <f t="shared" si="81"/>
        <v>0</v>
      </c>
      <c r="L221" s="140">
        <f t="shared" si="81"/>
        <v>0</v>
      </c>
      <c r="M221" s="140">
        <f t="shared" si="81"/>
        <v>0</v>
      </c>
      <c r="N221" s="140">
        <f t="shared" si="81"/>
        <v>0</v>
      </c>
      <c r="O221" s="140">
        <f t="shared" si="81"/>
        <v>0</v>
      </c>
      <c r="P221" s="140">
        <f t="shared" si="81"/>
        <v>0</v>
      </c>
      <c r="Q221" s="140">
        <f t="shared" si="81"/>
        <v>0</v>
      </c>
      <c r="R221" s="140">
        <f t="shared" si="81"/>
        <v>0</v>
      </c>
      <c r="S221" s="140">
        <f t="shared" si="81"/>
        <v>0</v>
      </c>
      <c r="T221" s="140">
        <f t="shared" si="81"/>
        <v>0</v>
      </c>
      <c r="U221" s="140">
        <f t="shared" si="81"/>
        <v>0</v>
      </c>
      <c r="V221" s="140">
        <f t="shared" si="81"/>
        <v>0</v>
      </c>
      <c r="W221" s="140">
        <f t="shared" si="81"/>
        <v>0</v>
      </c>
      <c r="X221" s="140">
        <f t="shared" si="81"/>
        <v>0</v>
      </c>
      <c r="Y221" s="140">
        <f t="shared" si="81"/>
        <v>0</v>
      </c>
      <c r="Z221" s="140">
        <f t="shared" si="81"/>
        <v>0</v>
      </c>
      <c r="AA221" s="140">
        <f t="shared" si="81"/>
        <v>0</v>
      </c>
      <c r="AB221" s="140">
        <f t="shared" si="81"/>
        <v>0</v>
      </c>
      <c r="AC221" s="140">
        <f t="shared" si="81"/>
        <v>0</v>
      </c>
      <c r="AD221" s="140">
        <f t="shared" si="81"/>
        <v>0</v>
      </c>
      <c r="AE221" s="140">
        <f t="shared" si="81"/>
        <v>0</v>
      </c>
      <c r="AF221" s="140">
        <f t="shared" si="81"/>
        <v>0</v>
      </c>
      <c r="AG221" s="140">
        <f t="shared" si="81"/>
        <v>0</v>
      </c>
      <c r="AH221" s="140">
        <f t="shared" si="81"/>
        <v>0</v>
      </c>
      <c r="AI221" s="140">
        <f t="shared" si="81"/>
        <v>0</v>
      </c>
      <c r="AJ221" s="140">
        <f t="shared" si="81"/>
        <v>0</v>
      </c>
      <c r="AK221" s="140">
        <f t="shared" si="81"/>
        <v>0</v>
      </c>
      <c r="AL221" s="140">
        <f t="shared" si="81"/>
        <v>0</v>
      </c>
      <c r="AM221" s="140">
        <f t="shared" si="81"/>
        <v>0</v>
      </c>
      <c r="AN221" s="140">
        <f t="shared" si="81"/>
        <v>0</v>
      </c>
      <c r="AO221" s="140">
        <f t="shared" si="81"/>
        <v>0</v>
      </c>
      <c r="AP221" s="140">
        <f t="shared" si="81"/>
        <v>0</v>
      </c>
      <c r="AQ221" s="140">
        <f t="shared" si="81"/>
        <v>0</v>
      </c>
      <c r="AR221" s="140">
        <f t="shared" si="81"/>
        <v>0</v>
      </c>
      <c r="AS221" s="140">
        <f t="shared" si="81"/>
        <v>0</v>
      </c>
      <c r="AT221" s="140">
        <f t="shared" si="81"/>
        <v>0</v>
      </c>
      <c r="AU221" s="140">
        <f t="shared" si="81"/>
        <v>0</v>
      </c>
    </row>
    <row r="222" spans="2:47">
      <c r="B222" s="121">
        <v>2020</v>
      </c>
      <c r="C222" s="140">
        <v>0</v>
      </c>
      <c r="D222" s="140">
        <f t="shared" si="82"/>
        <v>0</v>
      </c>
      <c r="E222" s="140">
        <f t="shared" si="81"/>
        <v>0</v>
      </c>
      <c r="F222" s="140">
        <f t="shared" si="81"/>
        <v>0</v>
      </c>
      <c r="G222" s="140">
        <f t="shared" si="81"/>
        <v>0</v>
      </c>
      <c r="H222" s="140">
        <f t="shared" si="81"/>
        <v>0</v>
      </c>
      <c r="I222" s="140">
        <f t="shared" si="81"/>
        <v>0</v>
      </c>
      <c r="J222" s="140">
        <f t="shared" si="81"/>
        <v>0</v>
      </c>
      <c r="K222" s="140">
        <f t="shared" si="81"/>
        <v>0</v>
      </c>
      <c r="L222" s="140">
        <f t="shared" si="81"/>
        <v>0</v>
      </c>
      <c r="M222" s="140">
        <f t="shared" si="81"/>
        <v>0</v>
      </c>
      <c r="N222" s="140">
        <f t="shared" si="81"/>
        <v>0</v>
      </c>
      <c r="O222" s="140">
        <f t="shared" si="81"/>
        <v>0</v>
      </c>
      <c r="P222" s="140">
        <f t="shared" si="81"/>
        <v>0</v>
      </c>
      <c r="Q222" s="140">
        <f t="shared" si="81"/>
        <v>0</v>
      </c>
      <c r="R222" s="140">
        <f t="shared" si="81"/>
        <v>0</v>
      </c>
      <c r="S222" s="140">
        <f t="shared" si="81"/>
        <v>0</v>
      </c>
      <c r="T222" s="140">
        <f t="shared" si="81"/>
        <v>0</v>
      </c>
      <c r="U222" s="140">
        <f t="shared" si="81"/>
        <v>0</v>
      </c>
      <c r="V222" s="140">
        <f t="shared" si="81"/>
        <v>0</v>
      </c>
      <c r="W222" s="140">
        <f t="shared" si="81"/>
        <v>0</v>
      </c>
      <c r="X222" s="140">
        <f t="shared" si="81"/>
        <v>0</v>
      </c>
      <c r="Y222" s="140">
        <f t="shared" si="81"/>
        <v>0</v>
      </c>
      <c r="Z222" s="140">
        <f t="shared" si="81"/>
        <v>0</v>
      </c>
      <c r="AA222" s="140">
        <f t="shared" si="81"/>
        <v>0</v>
      </c>
      <c r="AB222" s="140">
        <f t="shared" si="81"/>
        <v>0</v>
      </c>
      <c r="AC222" s="140">
        <f t="shared" si="81"/>
        <v>0</v>
      </c>
      <c r="AD222" s="140">
        <f t="shared" si="81"/>
        <v>0</v>
      </c>
      <c r="AE222" s="140">
        <f t="shared" si="81"/>
        <v>0</v>
      </c>
      <c r="AF222" s="140">
        <f t="shared" si="81"/>
        <v>0</v>
      </c>
      <c r="AG222" s="140">
        <f t="shared" si="81"/>
        <v>0</v>
      </c>
      <c r="AH222" s="140">
        <f t="shared" si="81"/>
        <v>0</v>
      </c>
      <c r="AI222" s="140">
        <f t="shared" si="81"/>
        <v>0</v>
      </c>
      <c r="AJ222" s="140">
        <f t="shared" si="81"/>
        <v>0</v>
      </c>
      <c r="AK222" s="140">
        <f t="shared" si="81"/>
        <v>0</v>
      </c>
      <c r="AL222" s="140">
        <f t="shared" si="81"/>
        <v>0</v>
      </c>
      <c r="AM222" s="140">
        <f t="shared" si="81"/>
        <v>0</v>
      </c>
      <c r="AN222" s="140">
        <f t="shared" si="81"/>
        <v>0</v>
      </c>
      <c r="AO222" s="140">
        <f t="shared" si="81"/>
        <v>0</v>
      </c>
      <c r="AP222" s="140">
        <f t="shared" si="81"/>
        <v>0</v>
      </c>
      <c r="AQ222" s="140">
        <f t="shared" si="81"/>
        <v>0</v>
      </c>
      <c r="AR222" s="140">
        <f t="shared" si="81"/>
        <v>0</v>
      </c>
      <c r="AS222" s="140">
        <f t="shared" si="81"/>
        <v>0</v>
      </c>
      <c r="AT222" s="140">
        <f t="shared" si="81"/>
        <v>0</v>
      </c>
      <c r="AU222" s="140">
        <f t="shared" si="81"/>
        <v>0</v>
      </c>
    </row>
    <row r="223" spans="2:47">
      <c r="B223" s="121">
        <v>2021</v>
      </c>
      <c r="C223" s="140">
        <v>0</v>
      </c>
      <c r="D223" s="140">
        <f t="shared" si="82"/>
        <v>0</v>
      </c>
      <c r="E223" s="140">
        <f t="shared" si="81"/>
        <v>0</v>
      </c>
      <c r="F223" s="140">
        <f t="shared" si="81"/>
        <v>0</v>
      </c>
      <c r="G223" s="140">
        <f t="shared" si="81"/>
        <v>0</v>
      </c>
      <c r="H223" s="140">
        <f t="shared" si="81"/>
        <v>0</v>
      </c>
      <c r="I223" s="140">
        <f t="shared" si="81"/>
        <v>0</v>
      </c>
      <c r="J223" s="140">
        <f t="shared" si="81"/>
        <v>0</v>
      </c>
      <c r="K223" s="140">
        <f t="shared" si="81"/>
        <v>0</v>
      </c>
      <c r="L223" s="140">
        <f t="shared" si="81"/>
        <v>0</v>
      </c>
      <c r="M223" s="140">
        <f t="shared" si="81"/>
        <v>0</v>
      </c>
      <c r="N223" s="140">
        <f t="shared" si="81"/>
        <v>0</v>
      </c>
      <c r="O223" s="140">
        <f t="shared" si="81"/>
        <v>0</v>
      </c>
      <c r="P223" s="140">
        <f t="shared" si="81"/>
        <v>0</v>
      </c>
      <c r="Q223" s="140">
        <f t="shared" si="81"/>
        <v>0</v>
      </c>
      <c r="R223" s="140">
        <f t="shared" si="81"/>
        <v>0</v>
      </c>
      <c r="S223" s="140">
        <f t="shared" si="81"/>
        <v>0</v>
      </c>
      <c r="T223" s="140">
        <f t="shared" si="81"/>
        <v>0</v>
      </c>
      <c r="U223" s="140">
        <f t="shared" si="81"/>
        <v>0</v>
      </c>
      <c r="V223" s="140">
        <f t="shared" si="81"/>
        <v>0</v>
      </c>
      <c r="W223" s="140">
        <f t="shared" si="81"/>
        <v>0</v>
      </c>
      <c r="X223" s="140">
        <f t="shared" si="81"/>
        <v>0</v>
      </c>
      <c r="Y223" s="140">
        <f t="shared" si="81"/>
        <v>0</v>
      </c>
      <c r="Z223" s="140">
        <f t="shared" si="81"/>
        <v>0</v>
      </c>
      <c r="AA223" s="140">
        <f t="shared" si="81"/>
        <v>0</v>
      </c>
      <c r="AB223" s="140">
        <f t="shared" si="81"/>
        <v>0</v>
      </c>
      <c r="AC223" s="140">
        <f t="shared" si="81"/>
        <v>0</v>
      </c>
      <c r="AD223" s="140">
        <f t="shared" si="81"/>
        <v>0</v>
      </c>
      <c r="AE223" s="140">
        <f t="shared" si="81"/>
        <v>0</v>
      </c>
      <c r="AF223" s="140">
        <f t="shared" si="81"/>
        <v>0</v>
      </c>
      <c r="AG223" s="140">
        <f t="shared" si="81"/>
        <v>0</v>
      </c>
      <c r="AH223" s="140">
        <f t="shared" si="81"/>
        <v>0</v>
      </c>
      <c r="AI223" s="140">
        <f t="shared" si="81"/>
        <v>0</v>
      </c>
      <c r="AJ223" s="140">
        <f t="shared" si="81"/>
        <v>0</v>
      </c>
      <c r="AK223" s="140">
        <f t="shared" si="81"/>
        <v>0</v>
      </c>
      <c r="AL223" s="140">
        <f t="shared" si="81"/>
        <v>0</v>
      </c>
      <c r="AM223" s="140">
        <f t="shared" si="81"/>
        <v>0</v>
      </c>
      <c r="AN223" s="140">
        <f t="shared" si="81"/>
        <v>0</v>
      </c>
      <c r="AO223" s="140">
        <f t="shared" si="81"/>
        <v>0</v>
      </c>
      <c r="AP223" s="140">
        <f t="shared" si="81"/>
        <v>0</v>
      </c>
      <c r="AQ223" s="140">
        <f t="shared" si="81"/>
        <v>0</v>
      </c>
      <c r="AR223" s="140">
        <f t="shared" si="81"/>
        <v>0</v>
      </c>
      <c r="AS223" s="140">
        <f t="shared" si="81"/>
        <v>0</v>
      </c>
      <c r="AT223" s="140">
        <f t="shared" si="81"/>
        <v>0</v>
      </c>
      <c r="AU223" s="140">
        <f t="shared" si="81"/>
        <v>0</v>
      </c>
    </row>
    <row r="224" spans="2:47">
      <c r="B224" s="121">
        <v>2022</v>
      </c>
      <c r="C224" s="140">
        <v>0</v>
      </c>
      <c r="D224" s="140">
        <f t="shared" si="82"/>
        <v>0</v>
      </c>
      <c r="E224" s="140">
        <f t="shared" si="81"/>
        <v>0</v>
      </c>
      <c r="F224" s="140">
        <f t="shared" si="81"/>
        <v>0</v>
      </c>
      <c r="G224" s="140">
        <f t="shared" si="81"/>
        <v>0</v>
      </c>
      <c r="H224" s="140">
        <f t="shared" si="81"/>
        <v>0</v>
      </c>
      <c r="I224" s="140">
        <f t="shared" si="81"/>
        <v>0</v>
      </c>
      <c r="J224" s="140">
        <f t="shared" si="81"/>
        <v>0</v>
      </c>
      <c r="K224" s="140">
        <f t="shared" si="81"/>
        <v>0</v>
      </c>
      <c r="L224" s="140">
        <f t="shared" si="81"/>
        <v>0</v>
      </c>
      <c r="M224" s="140">
        <f t="shared" si="81"/>
        <v>0</v>
      </c>
      <c r="N224" s="140">
        <f t="shared" si="81"/>
        <v>0</v>
      </c>
      <c r="O224" s="140">
        <f t="shared" si="81"/>
        <v>0</v>
      </c>
      <c r="P224" s="140">
        <f t="shared" si="81"/>
        <v>0</v>
      </c>
      <c r="Q224" s="140">
        <f t="shared" si="81"/>
        <v>0</v>
      </c>
      <c r="R224" s="140">
        <f t="shared" si="81"/>
        <v>0</v>
      </c>
      <c r="S224" s="140">
        <f t="shared" si="81"/>
        <v>0</v>
      </c>
      <c r="T224" s="140">
        <f t="shared" si="81"/>
        <v>0</v>
      </c>
      <c r="U224" s="140">
        <f t="shared" si="81"/>
        <v>0</v>
      </c>
      <c r="V224" s="140">
        <f t="shared" si="81"/>
        <v>0</v>
      </c>
      <c r="W224" s="140">
        <f t="shared" si="81"/>
        <v>0</v>
      </c>
      <c r="X224" s="140">
        <f t="shared" si="81"/>
        <v>0</v>
      </c>
      <c r="Y224" s="140">
        <f t="shared" si="81"/>
        <v>0</v>
      </c>
      <c r="Z224" s="140">
        <f t="shared" si="81"/>
        <v>0</v>
      </c>
      <c r="AA224" s="140">
        <f t="shared" si="81"/>
        <v>0</v>
      </c>
      <c r="AB224" s="140">
        <f t="shared" si="81"/>
        <v>0</v>
      </c>
      <c r="AC224" s="140">
        <f t="shared" si="81"/>
        <v>0</v>
      </c>
      <c r="AD224" s="140">
        <f t="shared" si="81"/>
        <v>0</v>
      </c>
      <c r="AE224" s="140">
        <f t="shared" si="81"/>
        <v>0</v>
      </c>
      <c r="AF224" s="140">
        <f t="shared" si="81"/>
        <v>0</v>
      </c>
      <c r="AG224" s="140">
        <f t="shared" si="81"/>
        <v>0</v>
      </c>
      <c r="AH224" s="140">
        <f t="shared" si="81"/>
        <v>0</v>
      </c>
      <c r="AI224" s="140">
        <f t="shared" si="81"/>
        <v>0</v>
      </c>
      <c r="AJ224" s="140">
        <f t="shared" si="81"/>
        <v>0</v>
      </c>
      <c r="AK224" s="140">
        <f t="shared" si="81"/>
        <v>0</v>
      </c>
      <c r="AL224" s="140">
        <f t="shared" si="81"/>
        <v>0</v>
      </c>
      <c r="AM224" s="140">
        <f t="shared" si="81"/>
        <v>0</v>
      </c>
      <c r="AN224" s="140">
        <f t="shared" si="81"/>
        <v>0</v>
      </c>
      <c r="AO224" s="140">
        <f t="shared" si="81"/>
        <v>0</v>
      </c>
      <c r="AP224" s="140">
        <f t="shared" si="81"/>
        <v>0</v>
      </c>
      <c r="AQ224" s="140">
        <f t="shared" si="81"/>
        <v>0</v>
      </c>
      <c r="AR224" s="140">
        <f t="shared" si="81"/>
        <v>0</v>
      </c>
      <c r="AS224" s="140">
        <f t="shared" si="81"/>
        <v>0</v>
      </c>
      <c r="AT224" s="140">
        <f t="shared" si="81"/>
        <v>0</v>
      </c>
      <c r="AU224" s="140">
        <f t="shared" si="81"/>
        <v>0</v>
      </c>
    </row>
    <row r="225" spans="2:47">
      <c r="B225" s="121">
        <v>2023</v>
      </c>
      <c r="C225" s="140">
        <v>0</v>
      </c>
      <c r="D225" s="140">
        <f t="shared" si="82"/>
        <v>0</v>
      </c>
      <c r="E225" s="140">
        <f t="shared" si="81"/>
        <v>0</v>
      </c>
      <c r="F225" s="140">
        <f t="shared" si="81"/>
        <v>0</v>
      </c>
      <c r="G225" s="140">
        <f t="shared" si="81"/>
        <v>0</v>
      </c>
      <c r="H225" s="140">
        <f t="shared" si="81"/>
        <v>0</v>
      </c>
      <c r="I225" s="140">
        <f t="shared" si="81"/>
        <v>0</v>
      </c>
      <c r="J225" s="140">
        <f t="shared" si="81"/>
        <v>0</v>
      </c>
      <c r="K225" s="140">
        <f t="shared" si="81"/>
        <v>0</v>
      </c>
      <c r="L225" s="140">
        <f t="shared" si="81"/>
        <v>0</v>
      </c>
      <c r="M225" s="140">
        <f t="shared" si="81"/>
        <v>0</v>
      </c>
      <c r="N225" s="140">
        <f t="shared" si="81"/>
        <v>0</v>
      </c>
      <c r="O225" s="140">
        <f t="shared" si="81"/>
        <v>0</v>
      </c>
      <c r="P225" s="140">
        <f t="shared" si="81"/>
        <v>0</v>
      </c>
      <c r="Q225" s="140">
        <f t="shared" ref="E225:AU231" si="83">+IF(Q$171&lt;$B225,0,IF(MOD(Q$171-$B225,$C$167)=0,1,0))*$C225</f>
        <v>0</v>
      </c>
      <c r="R225" s="140">
        <f t="shared" si="83"/>
        <v>0</v>
      </c>
      <c r="S225" s="140">
        <f t="shared" si="83"/>
        <v>0</v>
      </c>
      <c r="T225" s="140">
        <f t="shared" si="83"/>
        <v>0</v>
      </c>
      <c r="U225" s="140">
        <f t="shared" si="83"/>
        <v>0</v>
      </c>
      <c r="V225" s="140">
        <f t="shared" si="83"/>
        <v>0</v>
      </c>
      <c r="W225" s="140">
        <f t="shared" si="83"/>
        <v>0</v>
      </c>
      <c r="X225" s="140">
        <f t="shared" si="83"/>
        <v>0</v>
      </c>
      <c r="Y225" s="140">
        <f t="shared" si="83"/>
        <v>0</v>
      </c>
      <c r="Z225" s="140">
        <f t="shared" si="83"/>
        <v>0</v>
      </c>
      <c r="AA225" s="140">
        <f t="shared" si="83"/>
        <v>0</v>
      </c>
      <c r="AB225" s="140">
        <f t="shared" si="83"/>
        <v>0</v>
      </c>
      <c r="AC225" s="140">
        <f t="shared" si="83"/>
        <v>0</v>
      </c>
      <c r="AD225" s="140">
        <f t="shared" si="83"/>
        <v>0</v>
      </c>
      <c r="AE225" s="140">
        <f t="shared" si="83"/>
        <v>0</v>
      </c>
      <c r="AF225" s="140">
        <f t="shared" si="83"/>
        <v>0</v>
      </c>
      <c r="AG225" s="140">
        <f t="shared" si="83"/>
        <v>0</v>
      </c>
      <c r="AH225" s="140">
        <f t="shared" si="83"/>
        <v>0</v>
      </c>
      <c r="AI225" s="140">
        <f t="shared" si="83"/>
        <v>0</v>
      </c>
      <c r="AJ225" s="140">
        <f t="shared" si="83"/>
        <v>0</v>
      </c>
      <c r="AK225" s="140">
        <f t="shared" si="83"/>
        <v>0</v>
      </c>
      <c r="AL225" s="140">
        <f t="shared" si="83"/>
        <v>0</v>
      </c>
      <c r="AM225" s="140">
        <f t="shared" si="83"/>
        <v>0</v>
      </c>
      <c r="AN225" s="140">
        <f t="shared" si="83"/>
        <v>0</v>
      </c>
      <c r="AO225" s="140">
        <f t="shared" si="83"/>
        <v>0</v>
      </c>
      <c r="AP225" s="140">
        <f t="shared" si="83"/>
        <v>0</v>
      </c>
      <c r="AQ225" s="140">
        <f t="shared" si="83"/>
        <v>0</v>
      </c>
      <c r="AR225" s="140">
        <f t="shared" si="83"/>
        <v>0</v>
      </c>
      <c r="AS225" s="140">
        <f t="shared" si="83"/>
        <v>0</v>
      </c>
      <c r="AT225" s="140">
        <f t="shared" si="83"/>
        <v>0</v>
      </c>
      <c r="AU225" s="140">
        <f t="shared" si="83"/>
        <v>0</v>
      </c>
    </row>
    <row r="226" spans="2:47">
      <c r="B226" s="121">
        <v>2024</v>
      </c>
      <c r="C226" s="140">
        <v>0</v>
      </c>
      <c r="D226" s="140">
        <f t="shared" si="82"/>
        <v>0</v>
      </c>
      <c r="E226" s="140">
        <f t="shared" si="83"/>
        <v>0</v>
      </c>
      <c r="F226" s="140">
        <f t="shared" si="83"/>
        <v>0</v>
      </c>
      <c r="G226" s="140">
        <f t="shared" si="83"/>
        <v>0</v>
      </c>
      <c r="H226" s="140">
        <f t="shared" si="83"/>
        <v>0</v>
      </c>
      <c r="I226" s="140">
        <f t="shared" si="83"/>
        <v>0</v>
      </c>
      <c r="J226" s="140">
        <f t="shared" si="83"/>
        <v>0</v>
      </c>
      <c r="K226" s="140">
        <f t="shared" si="83"/>
        <v>0</v>
      </c>
      <c r="L226" s="140">
        <f t="shared" si="83"/>
        <v>0</v>
      </c>
      <c r="M226" s="140">
        <f t="shared" si="83"/>
        <v>0</v>
      </c>
      <c r="N226" s="140">
        <f t="shared" si="83"/>
        <v>0</v>
      </c>
      <c r="O226" s="140">
        <f t="shared" si="83"/>
        <v>0</v>
      </c>
      <c r="P226" s="140">
        <f t="shared" si="83"/>
        <v>0</v>
      </c>
      <c r="Q226" s="140">
        <f t="shared" si="83"/>
        <v>0</v>
      </c>
      <c r="R226" s="140">
        <f t="shared" si="83"/>
        <v>0</v>
      </c>
      <c r="S226" s="140">
        <f t="shared" si="83"/>
        <v>0</v>
      </c>
      <c r="T226" s="140">
        <f t="shared" si="83"/>
        <v>0</v>
      </c>
      <c r="U226" s="140">
        <f t="shared" si="83"/>
        <v>0</v>
      </c>
      <c r="V226" s="140">
        <f t="shared" si="83"/>
        <v>0</v>
      </c>
      <c r="W226" s="140">
        <f t="shared" si="83"/>
        <v>0</v>
      </c>
      <c r="X226" s="140">
        <f t="shared" si="83"/>
        <v>0</v>
      </c>
      <c r="Y226" s="140">
        <f t="shared" si="83"/>
        <v>0</v>
      </c>
      <c r="Z226" s="140">
        <f t="shared" si="83"/>
        <v>0</v>
      </c>
      <c r="AA226" s="140">
        <f t="shared" si="83"/>
        <v>0</v>
      </c>
      <c r="AB226" s="140">
        <f t="shared" si="83"/>
        <v>0</v>
      </c>
      <c r="AC226" s="140">
        <f t="shared" si="83"/>
        <v>0</v>
      </c>
      <c r="AD226" s="140">
        <f t="shared" si="83"/>
        <v>0</v>
      </c>
      <c r="AE226" s="140">
        <f t="shared" si="83"/>
        <v>0</v>
      </c>
      <c r="AF226" s="140">
        <f t="shared" si="83"/>
        <v>0</v>
      </c>
      <c r="AG226" s="140">
        <f t="shared" si="83"/>
        <v>0</v>
      </c>
      <c r="AH226" s="140">
        <f t="shared" si="83"/>
        <v>0</v>
      </c>
      <c r="AI226" s="140">
        <f t="shared" si="83"/>
        <v>0</v>
      </c>
      <c r="AJ226" s="140">
        <f t="shared" si="83"/>
        <v>0</v>
      </c>
      <c r="AK226" s="140">
        <f t="shared" si="83"/>
        <v>0</v>
      </c>
      <c r="AL226" s="140">
        <f t="shared" si="83"/>
        <v>0</v>
      </c>
      <c r="AM226" s="140">
        <f t="shared" si="83"/>
        <v>0</v>
      </c>
      <c r="AN226" s="140">
        <f t="shared" si="83"/>
        <v>0</v>
      </c>
      <c r="AO226" s="140">
        <f t="shared" si="83"/>
        <v>0</v>
      </c>
      <c r="AP226" s="140">
        <f t="shared" si="83"/>
        <v>0</v>
      </c>
      <c r="AQ226" s="140">
        <f t="shared" si="83"/>
        <v>0</v>
      </c>
      <c r="AR226" s="140">
        <f t="shared" si="83"/>
        <v>0</v>
      </c>
      <c r="AS226" s="140">
        <f t="shared" si="83"/>
        <v>0</v>
      </c>
      <c r="AT226" s="140">
        <f t="shared" si="83"/>
        <v>0</v>
      </c>
      <c r="AU226" s="140">
        <f t="shared" si="83"/>
        <v>0</v>
      </c>
    </row>
    <row r="227" spans="2:47">
      <c r="B227" s="121">
        <v>2025</v>
      </c>
      <c r="C227" s="140">
        <v>56009.319073795821</v>
      </c>
      <c r="D227" s="140">
        <f t="shared" si="82"/>
        <v>0</v>
      </c>
      <c r="E227" s="140">
        <f t="shared" si="83"/>
        <v>0</v>
      </c>
      <c r="F227" s="140">
        <f t="shared" si="83"/>
        <v>0</v>
      </c>
      <c r="G227" s="140">
        <f t="shared" si="83"/>
        <v>0</v>
      </c>
      <c r="H227" s="140">
        <f t="shared" si="83"/>
        <v>0</v>
      </c>
      <c r="I227" s="140">
        <f t="shared" si="83"/>
        <v>0</v>
      </c>
      <c r="J227" s="140">
        <f t="shared" si="83"/>
        <v>0</v>
      </c>
      <c r="K227" s="140">
        <f t="shared" si="83"/>
        <v>0</v>
      </c>
      <c r="L227" s="140">
        <f t="shared" si="83"/>
        <v>56009.319073795821</v>
      </c>
      <c r="M227" s="140">
        <f t="shared" si="83"/>
        <v>0</v>
      </c>
      <c r="N227" s="140">
        <f t="shared" si="83"/>
        <v>0</v>
      </c>
      <c r="O227" s="140">
        <f t="shared" si="83"/>
        <v>0</v>
      </c>
      <c r="P227" s="140">
        <f t="shared" si="83"/>
        <v>0</v>
      </c>
      <c r="Q227" s="140">
        <f t="shared" si="83"/>
        <v>0</v>
      </c>
      <c r="R227" s="140">
        <f t="shared" si="83"/>
        <v>0</v>
      </c>
      <c r="S227" s="140">
        <f t="shared" si="83"/>
        <v>0</v>
      </c>
      <c r="T227" s="140">
        <f t="shared" si="83"/>
        <v>0</v>
      </c>
      <c r="U227" s="140">
        <f t="shared" si="83"/>
        <v>0</v>
      </c>
      <c r="V227" s="140">
        <f t="shared" si="83"/>
        <v>56009.319073795821</v>
      </c>
      <c r="W227" s="140">
        <f t="shared" si="83"/>
        <v>0</v>
      </c>
      <c r="X227" s="140">
        <f t="shared" si="83"/>
        <v>0</v>
      </c>
      <c r="Y227" s="140">
        <f t="shared" si="83"/>
        <v>0</v>
      </c>
      <c r="Z227" s="140">
        <f t="shared" si="83"/>
        <v>0</v>
      </c>
      <c r="AA227" s="140">
        <f t="shared" si="83"/>
        <v>0</v>
      </c>
      <c r="AB227" s="140">
        <f t="shared" si="83"/>
        <v>0</v>
      </c>
      <c r="AC227" s="140">
        <f t="shared" si="83"/>
        <v>0</v>
      </c>
      <c r="AD227" s="140">
        <f t="shared" si="83"/>
        <v>0</v>
      </c>
      <c r="AE227" s="140">
        <f t="shared" si="83"/>
        <v>0</v>
      </c>
      <c r="AF227" s="140">
        <f t="shared" si="83"/>
        <v>56009.319073795821</v>
      </c>
      <c r="AG227" s="140">
        <f t="shared" si="83"/>
        <v>0</v>
      </c>
      <c r="AH227" s="140">
        <f t="shared" si="83"/>
        <v>0</v>
      </c>
      <c r="AI227" s="140">
        <f t="shared" si="83"/>
        <v>0</v>
      </c>
      <c r="AJ227" s="140">
        <f t="shared" si="83"/>
        <v>0</v>
      </c>
      <c r="AK227" s="140">
        <f t="shared" si="83"/>
        <v>0</v>
      </c>
      <c r="AL227" s="140">
        <f t="shared" si="83"/>
        <v>0</v>
      </c>
      <c r="AM227" s="140">
        <f t="shared" si="83"/>
        <v>0</v>
      </c>
      <c r="AN227" s="140">
        <f t="shared" si="83"/>
        <v>0</v>
      </c>
      <c r="AO227" s="140">
        <f t="shared" si="83"/>
        <v>0</v>
      </c>
      <c r="AP227" s="140">
        <f t="shared" si="83"/>
        <v>56009.319073795821</v>
      </c>
      <c r="AQ227" s="140">
        <f t="shared" si="83"/>
        <v>0</v>
      </c>
      <c r="AR227" s="140">
        <f t="shared" si="83"/>
        <v>0</v>
      </c>
      <c r="AS227" s="140">
        <f t="shared" si="83"/>
        <v>0</v>
      </c>
      <c r="AT227" s="140">
        <f t="shared" si="83"/>
        <v>0</v>
      </c>
      <c r="AU227" s="140">
        <f t="shared" si="83"/>
        <v>0</v>
      </c>
    </row>
    <row r="228" spans="2:47">
      <c r="B228" s="121">
        <v>2026</v>
      </c>
      <c r="C228" s="140">
        <v>56643.224596924571</v>
      </c>
      <c r="D228" s="140">
        <f t="shared" si="82"/>
        <v>0</v>
      </c>
      <c r="E228" s="140">
        <f t="shared" si="83"/>
        <v>0</v>
      </c>
      <c r="F228" s="140">
        <f t="shared" si="83"/>
        <v>0</v>
      </c>
      <c r="G228" s="140">
        <f t="shared" si="83"/>
        <v>0</v>
      </c>
      <c r="H228" s="140">
        <f t="shared" si="83"/>
        <v>0</v>
      </c>
      <c r="I228" s="140">
        <f t="shared" si="83"/>
        <v>0</v>
      </c>
      <c r="J228" s="140">
        <f t="shared" si="83"/>
        <v>0</v>
      </c>
      <c r="K228" s="140">
        <f t="shared" si="83"/>
        <v>0</v>
      </c>
      <c r="L228" s="140">
        <f t="shared" si="83"/>
        <v>0</v>
      </c>
      <c r="M228" s="140">
        <f t="shared" si="83"/>
        <v>56643.224596924571</v>
      </c>
      <c r="N228" s="140">
        <f t="shared" si="83"/>
        <v>0</v>
      </c>
      <c r="O228" s="140">
        <f t="shared" si="83"/>
        <v>0</v>
      </c>
      <c r="P228" s="140">
        <f t="shared" si="83"/>
        <v>0</v>
      </c>
      <c r="Q228" s="140">
        <f t="shared" si="83"/>
        <v>0</v>
      </c>
      <c r="R228" s="140">
        <f t="shared" si="83"/>
        <v>0</v>
      </c>
      <c r="S228" s="140">
        <f t="shared" si="83"/>
        <v>0</v>
      </c>
      <c r="T228" s="140">
        <f t="shared" si="83"/>
        <v>0</v>
      </c>
      <c r="U228" s="140">
        <f t="shared" si="83"/>
        <v>0</v>
      </c>
      <c r="V228" s="140">
        <f t="shared" si="83"/>
        <v>0</v>
      </c>
      <c r="W228" s="140">
        <f t="shared" si="83"/>
        <v>56643.224596924571</v>
      </c>
      <c r="X228" s="140">
        <f t="shared" si="83"/>
        <v>0</v>
      </c>
      <c r="Y228" s="140">
        <f t="shared" si="83"/>
        <v>0</v>
      </c>
      <c r="Z228" s="140">
        <f t="shared" si="83"/>
        <v>0</v>
      </c>
      <c r="AA228" s="140">
        <f t="shared" si="83"/>
        <v>0</v>
      </c>
      <c r="AB228" s="140">
        <f t="shared" si="83"/>
        <v>0</v>
      </c>
      <c r="AC228" s="140">
        <f t="shared" si="83"/>
        <v>0</v>
      </c>
      <c r="AD228" s="140">
        <f t="shared" si="83"/>
        <v>0</v>
      </c>
      <c r="AE228" s="140">
        <f t="shared" si="83"/>
        <v>0</v>
      </c>
      <c r="AF228" s="140">
        <f t="shared" si="83"/>
        <v>0</v>
      </c>
      <c r="AG228" s="140">
        <f t="shared" si="83"/>
        <v>56643.224596924571</v>
      </c>
      <c r="AH228" s="140">
        <f t="shared" si="83"/>
        <v>0</v>
      </c>
      <c r="AI228" s="140">
        <f t="shared" si="83"/>
        <v>0</v>
      </c>
      <c r="AJ228" s="140">
        <f t="shared" si="83"/>
        <v>0</v>
      </c>
      <c r="AK228" s="140">
        <f t="shared" si="83"/>
        <v>0</v>
      </c>
      <c r="AL228" s="140">
        <f t="shared" si="83"/>
        <v>0</v>
      </c>
      <c r="AM228" s="140">
        <f t="shared" si="83"/>
        <v>0</v>
      </c>
      <c r="AN228" s="140">
        <f t="shared" si="83"/>
        <v>0</v>
      </c>
      <c r="AO228" s="140">
        <f t="shared" si="83"/>
        <v>0</v>
      </c>
      <c r="AP228" s="140">
        <f t="shared" si="83"/>
        <v>0</v>
      </c>
      <c r="AQ228" s="140">
        <f t="shared" si="83"/>
        <v>56643.224596924571</v>
      </c>
      <c r="AR228" s="140">
        <f t="shared" si="83"/>
        <v>0</v>
      </c>
      <c r="AS228" s="140">
        <f t="shared" si="83"/>
        <v>0</v>
      </c>
      <c r="AT228" s="140">
        <f t="shared" si="83"/>
        <v>0</v>
      </c>
      <c r="AU228" s="140">
        <f t="shared" si="83"/>
        <v>0</v>
      </c>
    </row>
    <row r="229" spans="2:47">
      <c r="B229" s="121">
        <v>2027</v>
      </c>
      <c r="C229" s="140">
        <v>56034.315348367178</v>
      </c>
      <c r="D229" s="140">
        <f t="shared" si="82"/>
        <v>0</v>
      </c>
      <c r="E229" s="140">
        <f t="shared" si="83"/>
        <v>0</v>
      </c>
      <c r="F229" s="140">
        <f t="shared" si="83"/>
        <v>0</v>
      </c>
      <c r="G229" s="140">
        <f t="shared" si="83"/>
        <v>0</v>
      </c>
      <c r="H229" s="140">
        <f t="shared" si="83"/>
        <v>0</v>
      </c>
      <c r="I229" s="140">
        <f t="shared" si="83"/>
        <v>0</v>
      </c>
      <c r="J229" s="140">
        <f t="shared" si="83"/>
        <v>0</v>
      </c>
      <c r="K229" s="140">
        <f t="shared" si="83"/>
        <v>0</v>
      </c>
      <c r="L229" s="140">
        <f t="shared" si="83"/>
        <v>0</v>
      </c>
      <c r="M229" s="140">
        <f t="shared" si="83"/>
        <v>0</v>
      </c>
      <c r="N229" s="140">
        <f t="shared" si="83"/>
        <v>56034.315348367178</v>
      </c>
      <c r="O229" s="140">
        <f t="shared" si="83"/>
        <v>0</v>
      </c>
      <c r="P229" s="140">
        <f t="shared" si="83"/>
        <v>0</v>
      </c>
      <c r="Q229" s="140">
        <f t="shared" si="83"/>
        <v>0</v>
      </c>
      <c r="R229" s="140">
        <f t="shared" si="83"/>
        <v>0</v>
      </c>
      <c r="S229" s="140">
        <f t="shared" si="83"/>
        <v>0</v>
      </c>
      <c r="T229" s="140">
        <f t="shared" si="83"/>
        <v>0</v>
      </c>
      <c r="U229" s="140">
        <f t="shared" si="83"/>
        <v>0</v>
      </c>
      <c r="V229" s="140">
        <f t="shared" si="83"/>
        <v>0</v>
      </c>
      <c r="W229" s="140">
        <f t="shared" si="83"/>
        <v>0</v>
      </c>
      <c r="X229" s="140">
        <f t="shared" si="83"/>
        <v>56034.315348367178</v>
      </c>
      <c r="Y229" s="140">
        <f t="shared" si="83"/>
        <v>0</v>
      </c>
      <c r="Z229" s="140">
        <f t="shared" si="83"/>
        <v>0</v>
      </c>
      <c r="AA229" s="140">
        <f t="shared" si="83"/>
        <v>0</v>
      </c>
      <c r="AB229" s="140">
        <f t="shared" si="83"/>
        <v>0</v>
      </c>
      <c r="AC229" s="140">
        <f t="shared" si="83"/>
        <v>0</v>
      </c>
      <c r="AD229" s="140">
        <f t="shared" si="83"/>
        <v>0</v>
      </c>
      <c r="AE229" s="140">
        <f t="shared" si="83"/>
        <v>0</v>
      </c>
      <c r="AF229" s="140">
        <f t="shared" si="83"/>
        <v>0</v>
      </c>
      <c r="AG229" s="140">
        <f t="shared" si="83"/>
        <v>0</v>
      </c>
      <c r="AH229" s="140">
        <f t="shared" si="83"/>
        <v>56034.315348367178</v>
      </c>
      <c r="AI229" s="140">
        <f t="shared" si="83"/>
        <v>0</v>
      </c>
      <c r="AJ229" s="140">
        <f t="shared" si="83"/>
        <v>0</v>
      </c>
      <c r="AK229" s="140">
        <f t="shared" si="83"/>
        <v>0</v>
      </c>
      <c r="AL229" s="140">
        <f t="shared" si="83"/>
        <v>0</v>
      </c>
      <c r="AM229" s="140">
        <f t="shared" si="83"/>
        <v>0</v>
      </c>
      <c r="AN229" s="140">
        <f t="shared" si="83"/>
        <v>0</v>
      </c>
      <c r="AO229" s="140">
        <f t="shared" si="83"/>
        <v>0</v>
      </c>
      <c r="AP229" s="140">
        <f t="shared" si="83"/>
        <v>0</v>
      </c>
      <c r="AQ229" s="140">
        <f t="shared" si="83"/>
        <v>0</v>
      </c>
      <c r="AR229" s="140">
        <f t="shared" si="83"/>
        <v>56034.315348367178</v>
      </c>
      <c r="AS229" s="140">
        <f t="shared" si="83"/>
        <v>0</v>
      </c>
      <c r="AT229" s="140">
        <f t="shared" si="83"/>
        <v>0</v>
      </c>
      <c r="AU229" s="140">
        <f t="shared" si="83"/>
        <v>0</v>
      </c>
    </row>
    <row r="230" spans="2:47">
      <c r="B230" s="121">
        <v>2028</v>
      </c>
      <c r="C230" s="140">
        <v>57288.795048186614</v>
      </c>
      <c r="D230" s="140">
        <f t="shared" si="82"/>
        <v>0</v>
      </c>
      <c r="E230" s="140">
        <f t="shared" si="83"/>
        <v>0</v>
      </c>
      <c r="F230" s="140">
        <f t="shared" si="83"/>
        <v>0</v>
      </c>
      <c r="G230" s="140">
        <f t="shared" si="83"/>
        <v>0</v>
      </c>
      <c r="H230" s="140">
        <f t="shared" si="83"/>
        <v>0</v>
      </c>
      <c r="I230" s="140">
        <f t="shared" si="83"/>
        <v>0</v>
      </c>
      <c r="J230" s="140">
        <f t="shared" si="83"/>
        <v>0</v>
      </c>
      <c r="K230" s="140">
        <f t="shared" si="83"/>
        <v>0</v>
      </c>
      <c r="L230" s="140">
        <f t="shared" si="83"/>
        <v>0</v>
      </c>
      <c r="M230" s="140">
        <f t="shared" si="83"/>
        <v>0</v>
      </c>
      <c r="N230" s="140">
        <f t="shared" si="83"/>
        <v>0</v>
      </c>
      <c r="O230" s="140">
        <f t="shared" si="83"/>
        <v>57288.795048186614</v>
      </c>
      <c r="P230" s="140">
        <f t="shared" si="83"/>
        <v>0</v>
      </c>
      <c r="Q230" s="140">
        <f t="shared" si="83"/>
        <v>0</v>
      </c>
      <c r="R230" s="140">
        <f t="shared" si="83"/>
        <v>0</v>
      </c>
      <c r="S230" s="140">
        <f t="shared" si="83"/>
        <v>0</v>
      </c>
      <c r="T230" s="140">
        <f t="shared" si="83"/>
        <v>0</v>
      </c>
      <c r="U230" s="140">
        <f t="shared" si="83"/>
        <v>0</v>
      </c>
      <c r="V230" s="140">
        <f t="shared" si="83"/>
        <v>0</v>
      </c>
      <c r="W230" s="140">
        <f t="shared" si="83"/>
        <v>0</v>
      </c>
      <c r="X230" s="140">
        <f t="shared" si="83"/>
        <v>0</v>
      </c>
      <c r="Y230" s="140">
        <f t="shared" si="83"/>
        <v>57288.795048186614</v>
      </c>
      <c r="Z230" s="140">
        <f t="shared" si="83"/>
        <v>0</v>
      </c>
      <c r="AA230" s="140">
        <f t="shared" si="83"/>
        <v>0</v>
      </c>
      <c r="AB230" s="140">
        <f t="shared" si="83"/>
        <v>0</v>
      </c>
      <c r="AC230" s="140">
        <f t="shared" si="83"/>
        <v>0</v>
      </c>
      <c r="AD230" s="140">
        <f t="shared" si="83"/>
        <v>0</v>
      </c>
      <c r="AE230" s="140">
        <f t="shared" si="83"/>
        <v>0</v>
      </c>
      <c r="AF230" s="140">
        <f t="shared" si="83"/>
        <v>0</v>
      </c>
      <c r="AG230" s="140">
        <f t="shared" si="83"/>
        <v>0</v>
      </c>
      <c r="AH230" s="140">
        <f t="shared" si="83"/>
        <v>0</v>
      </c>
      <c r="AI230" s="140">
        <f t="shared" si="83"/>
        <v>57288.795048186614</v>
      </c>
      <c r="AJ230" s="140">
        <f t="shared" si="83"/>
        <v>0</v>
      </c>
      <c r="AK230" s="140">
        <f t="shared" si="83"/>
        <v>0</v>
      </c>
      <c r="AL230" s="140">
        <f t="shared" si="83"/>
        <v>0</v>
      </c>
      <c r="AM230" s="140">
        <f t="shared" si="83"/>
        <v>0</v>
      </c>
      <c r="AN230" s="140">
        <f t="shared" si="83"/>
        <v>0</v>
      </c>
      <c r="AO230" s="140">
        <f t="shared" si="83"/>
        <v>0</v>
      </c>
      <c r="AP230" s="140">
        <f t="shared" si="83"/>
        <v>0</v>
      </c>
      <c r="AQ230" s="140">
        <f t="shared" si="83"/>
        <v>0</v>
      </c>
      <c r="AR230" s="140">
        <f t="shared" si="83"/>
        <v>0</v>
      </c>
      <c r="AS230" s="140">
        <f t="shared" si="83"/>
        <v>57288.795048186614</v>
      </c>
      <c r="AT230" s="140">
        <f t="shared" si="83"/>
        <v>0</v>
      </c>
      <c r="AU230" s="140">
        <f t="shared" si="83"/>
        <v>0</v>
      </c>
    </row>
    <row r="231" spans="2:47">
      <c r="B231" s="121">
        <v>2029</v>
      </c>
      <c r="C231" s="140">
        <v>55842.343959659396</v>
      </c>
      <c r="D231" s="140">
        <f t="shared" si="82"/>
        <v>0</v>
      </c>
      <c r="E231" s="140">
        <f t="shared" si="83"/>
        <v>0</v>
      </c>
      <c r="F231" s="140">
        <f t="shared" si="83"/>
        <v>0</v>
      </c>
      <c r="G231" s="140">
        <f t="shared" si="83"/>
        <v>0</v>
      </c>
      <c r="H231" s="140">
        <f t="shared" si="83"/>
        <v>0</v>
      </c>
      <c r="I231" s="140">
        <f t="shared" si="83"/>
        <v>0</v>
      </c>
      <c r="J231" s="140">
        <f t="shared" si="83"/>
        <v>0</v>
      </c>
      <c r="K231" s="140">
        <f t="shared" si="83"/>
        <v>0</v>
      </c>
      <c r="L231" s="140">
        <f t="shared" si="83"/>
        <v>0</v>
      </c>
      <c r="M231" s="140">
        <f t="shared" si="83"/>
        <v>0</v>
      </c>
      <c r="N231" s="140">
        <f t="shared" ref="E231:AU237" si="84">+IF(N$171&lt;$B231,0,IF(MOD(N$171-$B231,$C$167)=0,1,0))*$C231</f>
        <v>0</v>
      </c>
      <c r="O231" s="140">
        <f t="shared" si="84"/>
        <v>0</v>
      </c>
      <c r="P231" s="140">
        <f t="shared" si="84"/>
        <v>55842.343959659396</v>
      </c>
      <c r="Q231" s="140">
        <f t="shared" si="84"/>
        <v>0</v>
      </c>
      <c r="R231" s="140">
        <f t="shared" si="84"/>
        <v>0</v>
      </c>
      <c r="S231" s="140">
        <f t="shared" si="84"/>
        <v>0</v>
      </c>
      <c r="T231" s="140">
        <f t="shared" si="84"/>
        <v>0</v>
      </c>
      <c r="U231" s="140">
        <f t="shared" si="84"/>
        <v>0</v>
      </c>
      <c r="V231" s="140">
        <f t="shared" si="84"/>
        <v>0</v>
      </c>
      <c r="W231" s="140">
        <f t="shared" si="84"/>
        <v>0</v>
      </c>
      <c r="X231" s="140">
        <f t="shared" si="84"/>
        <v>0</v>
      </c>
      <c r="Y231" s="140">
        <f t="shared" si="84"/>
        <v>0</v>
      </c>
      <c r="Z231" s="140">
        <f t="shared" si="84"/>
        <v>55842.343959659396</v>
      </c>
      <c r="AA231" s="140">
        <f t="shared" si="84"/>
        <v>0</v>
      </c>
      <c r="AB231" s="140">
        <f t="shared" si="84"/>
        <v>0</v>
      </c>
      <c r="AC231" s="140">
        <f t="shared" si="84"/>
        <v>0</v>
      </c>
      <c r="AD231" s="140">
        <f t="shared" si="84"/>
        <v>0</v>
      </c>
      <c r="AE231" s="140">
        <f t="shared" si="84"/>
        <v>0</v>
      </c>
      <c r="AF231" s="140">
        <f t="shared" si="84"/>
        <v>0</v>
      </c>
      <c r="AG231" s="140">
        <f t="shared" si="84"/>
        <v>0</v>
      </c>
      <c r="AH231" s="140">
        <f t="shared" si="84"/>
        <v>0</v>
      </c>
      <c r="AI231" s="140">
        <f t="shared" si="84"/>
        <v>0</v>
      </c>
      <c r="AJ231" s="140">
        <f t="shared" si="84"/>
        <v>55842.343959659396</v>
      </c>
      <c r="AK231" s="140">
        <f t="shared" si="84"/>
        <v>0</v>
      </c>
      <c r="AL231" s="140">
        <f t="shared" si="84"/>
        <v>0</v>
      </c>
      <c r="AM231" s="140">
        <f t="shared" si="84"/>
        <v>0</v>
      </c>
      <c r="AN231" s="140">
        <f t="shared" si="84"/>
        <v>0</v>
      </c>
      <c r="AO231" s="140">
        <f t="shared" si="84"/>
        <v>0</v>
      </c>
      <c r="AP231" s="140">
        <f t="shared" si="84"/>
        <v>0</v>
      </c>
      <c r="AQ231" s="140">
        <f t="shared" si="84"/>
        <v>0</v>
      </c>
      <c r="AR231" s="140">
        <f t="shared" si="84"/>
        <v>0</v>
      </c>
      <c r="AS231" s="140">
        <f t="shared" si="84"/>
        <v>0</v>
      </c>
      <c r="AT231" s="140">
        <f t="shared" si="84"/>
        <v>55842.343959659396</v>
      </c>
      <c r="AU231" s="140">
        <f t="shared" si="84"/>
        <v>0</v>
      </c>
    </row>
    <row r="232" spans="2:47">
      <c r="B232" s="121">
        <v>2030</v>
      </c>
      <c r="C232" s="140">
        <v>56813.532547670475</v>
      </c>
      <c r="D232" s="140">
        <f t="shared" si="82"/>
        <v>0</v>
      </c>
      <c r="E232" s="140">
        <f t="shared" si="84"/>
        <v>0</v>
      </c>
      <c r="F232" s="140">
        <f t="shared" si="84"/>
        <v>0</v>
      </c>
      <c r="G232" s="140">
        <f t="shared" si="84"/>
        <v>0</v>
      </c>
      <c r="H232" s="140">
        <f t="shared" si="84"/>
        <v>0</v>
      </c>
      <c r="I232" s="140">
        <f t="shared" si="84"/>
        <v>0</v>
      </c>
      <c r="J232" s="140">
        <f t="shared" si="84"/>
        <v>0</v>
      </c>
      <c r="K232" s="140">
        <f t="shared" si="84"/>
        <v>0</v>
      </c>
      <c r="L232" s="140">
        <f t="shared" si="84"/>
        <v>0</v>
      </c>
      <c r="M232" s="140">
        <f t="shared" si="84"/>
        <v>0</v>
      </c>
      <c r="N232" s="140">
        <f t="shared" si="84"/>
        <v>0</v>
      </c>
      <c r="O232" s="140">
        <f t="shared" si="84"/>
        <v>0</v>
      </c>
      <c r="P232" s="140">
        <f t="shared" si="84"/>
        <v>0</v>
      </c>
      <c r="Q232" s="140">
        <f t="shared" si="84"/>
        <v>56813.532547670475</v>
      </c>
      <c r="R232" s="140">
        <f t="shared" si="84"/>
        <v>0</v>
      </c>
      <c r="S232" s="140">
        <f t="shared" si="84"/>
        <v>0</v>
      </c>
      <c r="T232" s="140">
        <f t="shared" si="84"/>
        <v>0</v>
      </c>
      <c r="U232" s="140">
        <f t="shared" si="84"/>
        <v>0</v>
      </c>
      <c r="V232" s="140">
        <f t="shared" si="84"/>
        <v>0</v>
      </c>
      <c r="W232" s="140">
        <f t="shared" si="84"/>
        <v>0</v>
      </c>
      <c r="X232" s="140">
        <f t="shared" si="84"/>
        <v>0</v>
      </c>
      <c r="Y232" s="140">
        <f t="shared" si="84"/>
        <v>0</v>
      </c>
      <c r="Z232" s="140">
        <f t="shared" si="84"/>
        <v>0</v>
      </c>
      <c r="AA232" s="140">
        <f t="shared" si="84"/>
        <v>56813.532547670475</v>
      </c>
      <c r="AB232" s="140">
        <f t="shared" si="84"/>
        <v>0</v>
      </c>
      <c r="AC232" s="140">
        <f t="shared" si="84"/>
        <v>0</v>
      </c>
      <c r="AD232" s="140">
        <f t="shared" si="84"/>
        <v>0</v>
      </c>
      <c r="AE232" s="140">
        <f t="shared" si="84"/>
        <v>0</v>
      </c>
      <c r="AF232" s="140">
        <f t="shared" si="84"/>
        <v>0</v>
      </c>
      <c r="AG232" s="140">
        <f t="shared" si="84"/>
        <v>0</v>
      </c>
      <c r="AH232" s="140">
        <f t="shared" si="84"/>
        <v>0</v>
      </c>
      <c r="AI232" s="140">
        <f t="shared" si="84"/>
        <v>0</v>
      </c>
      <c r="AJ232" s="140">
        <f t="shared" si="84"/>
        <v>0</v>
      </c>
      <c r="AK232" s="140">
        <f t="shared" si="84"/>
        <v>56813.532547670475</v>
      </c>
      <c r="AL232" s="140">
        <f t="shared" si="84"/>
        <v>0</v>
      </c>
      <c r="AM232" s="140">
        <f t="shared" si="84"/>
        <v>0</v>
      </c>
      <c r="AN232" s="140">
        <f t="shared" si="84"/>
        <v>0</v>
      </c>
      <c r="AO232" s="140">
        <f t="shared" si="84"/>
        <v>0</v>
      </c>
      <c r="AP232" s="140">
        <f t="shared" si="84"/>
        <v>0</v>
      </c>
      <c r="AQ232" s="140">
        <f t="shared" si="84"/>
        <v>0</v>
      </c>
      <c r="AR232" s="140">
        <f t="shared" si="84"/>
        <v>0</v>
      </c>
      <c r="AS232" s="140">
        <f t="shared" si="84"/>
        <v>0</v>
      </c>
      <c r="AT232" s="140">
        <f t="shared" si="84"/>
        <v>0</v>
      </c>
      <c r="AU232" s="140">
        <f t="shared" si="84"/>
        <v>56813.532547670475</v>
      </c>
    </row>
    <row r="233" spans="2:47">
      <c r="B233" s="121">
        <v>2031</v>
      </c>
      <c r="C233" s="140">
        <v>57101.156347071344</v>
      </c>
      <c r="D233" s="140">
        <f t="shared" si="82"/>
        <v>0</v>
      </c>
      <c r="E233" s="140">
        <f t="shared" si="84"/>
        <v>0</v>
      </c>
      <c r="F233" s="140">
        <f t="shared" si="84"/>
        <v>0</v>
      </c>
      <c r="G233" s="140">
        <f t="shared" si="84"/>
        <v>0</v>
      </c>
      <c r="H233" s="140">
        <f t="shared" si="84"/>
        <v>0</v>
      </c>
      <c r="I233" s="140">
        <f t="shared" si="84"/>
        <v>0</v>
      </c>
      <c r="J233" s="140">
        <f t="shared" si="84"/>
        <v>0</v>
      </c>
      <c r="K233" s="140">
        <f t="shared" si="84"/>
        <v>0</v>
      </c>
      <c r="L233" s="140">
        <f t="shared" si="84"/>
        <v>0</v>
      </c>
      <c r="M233" s="140">
        <f t="shared" si="84"/>
        <v>0</v>
      </c>
      <c r="N233" s="140">
        <f t="shared" si="84"/>
        <v>0</v>
      </c>
      <c r="O233" s="140">
        <f t="shared" si="84"/>
        <v>0</v>
      </c>
      <c r="P233" s="140">
        <f t="shared" si="84"/>
        <v>0</v>
      </c>
      <c r="Q233" s="140">
        <f t="shared" si="84"/>
        <v>0</v>
      </c>
      <c r="R233" s="140">
        <f t="shared" si="84"/>
        <v>57101.156347071344</v>
      </c>
      <c r="S233" s="140">
        <f t="shared" si="84"/>
        <v>0</v>
      </c>
      <c r="T233" s="140">
        <f t="shared" si="84"/>
        <v>0</v>
      </c>
      <c r="U233" s="140">
        <f t="shared" si="84"/>
        <v>0</v>
      </c>
      <c r="V233" s="140">
        <f t="shared" si="84"/>
        <v>0</v>
      </c>
      <c r="W233" s="140">
        <f t="shared" si="84"/>
        <v>0</v>
      </c>
      <c r="X233" s="140">
        <f t="shared" si="84"/>
        <v>0</v>
      </c>
      <c r="Y233" s="140">
        <f t="shared" si="84"/>
        <v>0</v>
      </c>
      <c r="Z233" s="140">
        <f t="shared" si="84"/>
        <v>0</v>
      </c>
      <c r="AA233" s="140">
        <f t="shared" si="84"/>
        <v>0</v>
      </c>
      <c r="AB233" s="140">
        <f t="shared" si="84"/>
        <v>57101.156347071344</v>
      </c>
      <c r="AC233" s="140">
        <f t="shared" si="84"/>
        <v>0</v>
      </c>
      <c r="AD233" s="140">
        <f t="shared" si="84"/>
        <v>0</v>
      </c>
      <c r="AE233" s="140">
        <f t="shared" si="84"/>
        <v>0</v>
      </c>
      <c r="AF233" s="140">
        <f t="shared" si="84"/>
        <v>0</v>
      </c>
      <c r="AG233" s="140">
        <f t="shared" si="84"/>
        <v>0</v>
      </c>
      <c r="AH233" s="140">
        <f t="shared" si="84"/>
        <v>0</v>
      </c>
      <c r="AI233" s="140">
        <f t="shared" si="84"/>
        <v>0</v>
      </c>
      <c r="AJ233" s="140">
        <f t="shared" si="84"/>
        <v>0</v>
      </c>
      <c r="AK233" s="140">
        <f t="shared" si="84"/>
        <v>0</v>
      </c>
      <c r="AL233" s="140">
        <f t="shared" si="84"/>
        <v>57101.156347071344</v>
      </c>
      <c r="AM233" s="140">
        <f t="shared" si="84"/>
        <v>0</v>
      </c>
      <c r="AN233" s="140">
        <f t="shared" si="84"/>
        <v>0</v>
      </c>
      <c r="AO233" s="140">
        <f t="shared" si="84"/>
        <v>0</v>
      </c>
      <c r="AP233" s="140">
        <f t="shared" si="84"/>
        <v>0</v>
      </c>
      <c r="AQ233" s="140">
        <f t="shared" si="84"/>
        <v>0</v>
      </c>
      <c r="AR233" s="140">
        <f t="shared" si="84"/>
        <v>0</v>
      </c>
      <c r="AS233" s="140">
        <f t="shared" si="84"/>
        <v>0</v>
      </c>
      <c r="AT233" s="140">
        <f t="shared" si="84"/>
        <v>0</v>
      </c>
      <c r="AU233" s="140">
        <f t="shared" si="84"/>
        <v>0</v>
      </c>
    </row>
    <row r="234" spans="2:47">
      <c r="B234" s="121">
        <v>2032</v>
      </c>
      <c r="C234" s="140">
        <v>59690.103825338127</v>
      </c>
      <c r="D234" s="140">
        <f t="shared" si="82"/>
        <v>0</v>
      </c>
      <c r="E234" s="140">
        <f t="shared" si="84"/>
        <v>0</v>
      </c>
      <c r="F234" s="140">
        <f t="shared" si="84"/>
        <v>0</v>
      </c>
      <c r="G234" s="140">
        <f t="shared" si="84"/>
        <v>0</v>
      </c>
      <c r="H234" s="140">
        <f t="shared" si="84"/>
        <v>0</v>
      </c>
      <c r="I234" s="140">
        <f t="shared" si="84"/>
        <v>0</v>
      </c>
      <c r="J234" s="140">
        <f t="shared" si="84"/>
        <v>0</v>
      </c>
      <c r="K234" s="140">
        <f t="shared" si="84"/>
        <v>0</v>
      </c>
      <c r="L234" s="140">
        <f t="shared" si="84"/>
        <v>0</v>
      </c>
      <c r="M234" s="140">
        <f t="shared" si="84"/>
        <v>0</v>
      </c>
      <c r="N234" s="140">
        <f t="shared" si="84"/>
        <v>0</v>
      </c>
      <c r="O234" s="140">
        <f t="shared" si="84"/>
        <v>0</v>
      </c>
      <c r="P234" s="140">
        <f t="shared" si="84"/>
        <v>0</v>
      </c>
      <c r="Q234" s="140">
        <f t="shared" si="84"/>
        <v>0</v>
      </c>
      <c r="R234" s="140">
        <f t="shared" si="84"/>
        <v>0</v>
      </c>
      <c r="S234" s="140">
        <f t="shared" si="84"/>
        <v>59690.103825338127</v>
      </c>
      <c r="T234" s="140">
        <f t="shared" si="84"/>
        <v>0</v>
      </c>
      <c r="U234" s="140">
        <f t="shared" si="84"/>
        <v>0</v>
      </c>
      <c r="V234" s="140">
        <f t="shared" si="84"/>
        <v>0</v>
      </c>
      <c r="W234" s="140">
        <f t="shared" si="84"/>
        <v>0</v>
      </c>
      <c r="X234" s="140">
        <f t="shared" si="84"/>
        <v>0</v>
      </c>
      <c r="Y234" s="140">
        <f t="shared" si="84"/>
        <v>0</v>
      </c>
      <c r="Z234" s="140">
        <f t="shared" si="84"/>
        <v>0</v>
      </c>
      <c r="AA234" s="140">
        <f t="shared" si="84"/>
        <v>0</v>
      </c>
      <c r="AB234" s="140">
        <f t="shared" si="84"/>
        <v>0</v>
      </c>
      <c r="AC234" s="140">
        <f t="shared" si="84"/>
        <v>59690.103825338127</v>
      </c>
      <c r="AD234" s="140">
        <f t="shared" si="84"/>
        <v>0</v>
      </c>
      <c r="AE234" s="140">
        <f t="shared" si="84"/>
        <v>0</v>
      </c>
      <c r="AF234" s="140">
        <f t="shared" si="84"/>
        <v>0</v>
      </c>
      <c r="AG234" s="140">
        <f t="shared" si="84"/>
        <v>0</v>
      </c>
      <c r="AH234" s="140">
        <f t="shared" si="84"/>
        <v>0</v>
      </c>
      <c r="AI234" s="140">
        <f t="shared" si="84"/>
        <v>0</v>
      </c>
      <c r="AJ234" s="140">
        <f t="shared" si="84"/>
        <v>0</v>
      </c>
      <c r="AK234" s="140">
        <f t="shared" si="84"/>
        <v>0</v>
      </c>
      <c r="AL234" s="140">
        <f t="shared" si="84"/>
        <v>0</v>
      </c>
      <c r="AM234" s="140">
        <f t="shared" si="84"/>
        <v>59690.103825338127</v>
      </c>
      <c r="AN234" s="140">
        <f t="shared" si="84"/>
        <v>0</v>
      </c>
      <c r="AO234" s="140">
        <f t="shared" si="84"/>
        <v>0</v>
      </c>
      <c r="AP234" s="140">
        <f t="shared" si="84"/>
        <v>0</v>
      </c>
      <c r="AQ234" s="140">
        <f t="shared" si="84"/>
        <v>0</v>
      </c>
      <c r="AR234" s="140">
        <f t="shared" si="84"/>
        <v>0</v>
      </c>
      <c r="AS234" s="140">
        <f t="shared" si="84"/>
        <v>0</v>
      </c>
      <c r="AT234" s="140">
        <f t="shared" si="84"/>
        <v>0</v>
      </c>
      <c r="AU234" s="140">
        <f t="shared" si="84"/>
        <v>0</v>
      </c>
    </row>
    <row r="235" spans="2:47">
      <c r="B235" s="121">
        <v>2033</v>
      </c>
      <c r="C235" s="140">
        <v>60350.338757682592</v>
      </c>
      <c r="D235" s="140">
        <f t="shared" si="82"/>
        <v>0</v>
      </c>
      <c r="E235" s="140">
        <f t="shared" si="84"/>
        <v>0</v>
      </c>
      <c r="F235" s="140">
        <f t="shared" si="84"/>
        <v>0</v>
      </c>
      <c r="G235" s="140">
        <f t="shared" si="84"/>
        <v>0</v>
      </c>
      <c r="H235" s="140">
        <f t="shared" si="84"/>
        <v>0</v>
      </c>
      <c r="I235" s="140">
        <f t="shared" si="84"/>
        <v>0</v>
      </c>
      <c r="J235" s="140">
        <f t="shared" si="84"/>
        <v>0</v>
      </c>
      <c r="K235" s="140">
        <f t="shared" si="84"/>
        <v>0</v>
      </c>
      <c r="L235" s="140">
        <f t="shared" si="84"/>
        <v>0</v>
      </c>
      <c r="M235" s="140">
        <f t="shared" si="84"/>
        <v>0</v>
      </c>
      <c r="N235" s="140">
        <f t="shared" si="84"/>
        <v>0</v>
      </c>
      <c r="O235" s="140">
        <f t="shared" si="84"/>
        <v>0</v>
      </c>
      <c r="P235" s="140">
        <f t="shared" si="84"/>
        <v>0</v>
      </c>
      <c r="Q235" s="140">
        <f t="shared" si="84"/>
        <v>0</v>
      </c>
      <c r="R235" s="140">
        <f t="shared" si="84"/>
        <v>0</v>
      </c>
      <c r="S235" s="140">
        <f t="shared" si="84"/>
        <v>0</v>
      </c>
      <c r="T235" s="140">
        <f t="shared" si="84"/>
        <v>60350.338757682592</v>
      </c>
      <c r="U235" s="140">
        <f t="shared" si="84"/>
        <v>0</v>
      </c>
      <c r="V235" s="140">
        <f t="shared" si="84"/>
        <v>0</v>
      </c>
      <c r="W235" s="140">
        <f t="shared" si="84"/>
        <v>0</v>
      </c>
      <c r="X235" s="140">
        <f t="shared" si="84"/>
        <v>0</v>
      </c>
      <c r="Y235" s="140">
        <f t="shared" si="84"/>
        <v>0</v>
      </c>
      <c r="Z235" s="140">
        <f t="shared" si="84"/>
        <v>0</v>
      </c>
      <c r="AA235" s="140">
        <f t="shared" si="84"/>
        <v>0</v>
      </c>
      <c r="AB235" s="140">
        <f t="shared" si="84"/>
        <v>0</v>
      </c>
      <c r="AC235" s="140">
        <f t="shared" si="84"/>
        <v>0</v>
      </c>
      <c r="AD235" s="140">
        <f t="shared" si="84"/>
        <v>60350.338757682592</v>
      </c>
      <c r="AE235" s="140">
        <f t="shared" si="84"/>
        <v>0</v>
      </c>
      <c r="AF235" s="140">
        <f t="shared" si="84"/>
        <v>0</v>
      </c>
      <c r="AG235" s="140">
        <f t="shared" si="84"/>
        <v>0</v>
      </c>
      <c r="AH235" s="140">
        <f t="shared" si="84"/>
        <v>0</v>
      </c>
      <c r="AI235" s="140">
        <f t="shared" si="84"/>
        <v>0</v>
      </c>
      <c r="AJ235" s="140">
        <f t="shared" si="84"/>
        <v>0</v>
      </c>
      <c r="AK235" s="140">
        <f t="shared" si="84"/>
        <v>0</v>
      </c>
      <c r="AL235" s="140">
        <f t="shared" si="84"/>
        <v>0</v>
      </c>
      <c r="AM235" s="140">
        <f t="shared" si="84"/>
        <v>0</v>
      </c>
      <c r="AN235" s="140">
        <f t="shared" si="84"/>
        <v>60350.338757682592</v>
      </c>
      <c r="AO235" s="140">
        <f t="shared" si="84"/>
        <v>0</v>
      </c>
      <c r="AP235" s="140">
        <f t="shared" si="84"/>
        <v>0</v>
      </c>
      <c r="AQ235" s="140">
        <f t="shared" si="84"/>
        <v>0</v>
      </c>
      <c r="AR235" s="140">
        <f t="shared" si="84"/>
        <v>0</v>
      </c>
      <c r="AS235" s="140">
        <f t="shared" si="84"/>
        <v>0</v>
      </c>
      <c r="AT235" s="140">
        <f t="shared" si="84"/>
        <v>0</v>
      </c>
      <c r="AU235" s="140">
        <f t="shared" si="84"/>
        <v>0</v>
      </c>
    </row>
    <row r="236" spans="2:47">
      <c r="B236" s="121">
        <v>2034</v>
      </c>
      <c r="C236" s="140">
        <v>61054.233849610901</v>
      </c>
      <c r="D236" s="140">
        <f t="shared" si="82"/>
        <v>0</v>
      </c>
      <c r="E236" s="140">
        <f t="shared" si="84"/>
        <v>0</v>
      </c>
      <c r="F236" s="140">
        <f t="shared" si="84"/>
        <v>0</v>
      </c>
      <c r="G236" s="140">
        <f t="shared" si="84"/>
        <v>0</v>
      </c>
      <c r="H236" s="140">
        <f t="shared" si="84"/>
        <v>0</v>
      </c>
      <c r="I236" s="140">
        <f t="shared" si="84"/>
        <v>0</v>
      </c>
      <c r="J236" s="140">
        <f t="shared" si="84"/>
        <v>0</v>
      </c>
      <c r="K236" s="140">
        <f t="shared" si="84"/>
        <v>0</v>
      </c>
      <c r="L236" s="140">
        <f t="shared" si="84"/>
        <v>0</v>
      </c>
      <c r="M236" s="140">
        <f t="shared" si="84"/>
        <v>0</v>
      </c>
      <c r="N236" s="140">
        <f t="shared" si="84"/>
        <v>0</v>
      </c>
      <c r="O236" s="140">
        <f t="shared" si="84"/>
        <v>0</v>
      </c>
      <c r="P236" s="140">
        <f t="shared" si="84"/>
        <v>0</v>
      </c>
      <c r="Q236" s="140">
        <f t="shared" si="84"/>
        <v>0</v>
      </c>
      <c r="R236" s="140">
        <f t="shared" si="84"/>
        <v>0</v>
      </c>
      <c r="S236" s="140">
        <f t="shared" si="84"/>
        <v>0</v>
      </c>
      <c r="T236" s="140">
        <f t="shared" si="84"/>
        <v>0</v>
      </c>
      <c r="U236" s="140">
        <f t="shared" si="84"/>
        <v>61054.233849610901</v>
      </c>
      <c r="V236" s="140">
        <f t="shared" si="84"/>
        <v>0</v>
      </c>
      <c r="W236" s="140">
        <f t="shared" si="84"/>
        <v>0</v>
      </c>
      <c r="X236" s="140">
        <f t="shared" si="84"/>
        <v>0</v>
      </c>
      <c r="Y236" s="140">
        <f t="shared" si="84"/>
        <v>0</v>
      </c>
      <c r="Z236" s="140">
        <f t="shared" si="84"/>
        <v>0</v>
      </c>
      <c r="AA236" s="140">
        <f t="shared" si="84"/>
        <v>0</v>
      </c>
      <c r="AB236" s="140">
        <f t="shared" si="84"/>
        <v>0</v>
      </c>
      <c r="AC236" s="140">
        <f t="shared" si="84"/>
        <v>0</v>
      </c>
      <c r="AD236" s="140">
        <f t="shared" si="84"/>
        <v>0</v>
      </c>
      <c r="AE236" s="140">
        <f t="shared" si="84"/>
        <v>61054.233849610901</v>
      </c>
      <c r="AF236" s="140">
        <f t="shared" si="84"/>
        <v>0</v>
      </c>
      <c r="AG236" s="140">
        <f t="shared" si="84"/>
        <v>0</v>
      </c>
      <c r="AH236" s="140">
        <f t="shared" si="84"/>
        <v>0</v>
      </c>
      <c r="AI236" s="140">
        <f t="shared" si="84"/>
        <v>0</v>
      </c>
      <c r="AJ236" s="140">
        <f t="shared" si="84"/>
        <v>0</v>
      </c>
      <c r="AK236" s="140">
        <f t="shared" si="84"/>
        <v>0</v>
      </c>
      <c r="AL236" s="140">
        <f t="shared" si="84"/>
        <v>0</v>
      </c>
      <c r="AM236" s="140">
        <f t="shared" si="84"/>
        <v>0</v>
      </c>
      <c r="AN236" s="140">
        <f t="shared" si="84"/>
        <v>0</v>
      </c>
      <c r="AO236" s="140">
        <f t="shared" si="84"/>
        <v>61054.233849610901</v>
      </c>
      <c r="AP236" s="140">
        <f t="shared" si="84"/>
        <v>0</v>
      </c>
      <c r="AQ236" s="140">
        <f t="shared" si="84"/>
        <v>0</v>
      </c>
      <c r="AR236" s="140">
        <f t="shared" si="84"/>
        <v>0</v>
      </c>
      <c r="AS236" s="140">
        <f t="shared" si="84"/>
        <v>0</v>
      </c>
      <c r="AT236" s="140">
        <f t="shared" si="84"/>
        <v>0</v>
      </c>
      <c r="AU236" s="140">
        <f t="shared" si="84"/>
        <v>0</v>
      </c>
    </row>
    <row r="237" spans="2:47">
      <c r="B237" s="121">
        <v>2035</v>
      </c>
      <c r="C237" s="140">
        <v>57759.724861110444</v>
      </c>
      <c r="D237" s="140">
        <f t="shared" si="82"/>
        <v>0</v>
      </c>
      <c r="E237" s="140">
        <f t="shared" si="84"/>
        <v>0</v>
      </c>
      <c r="F237" s="140">
        <f t="shared" si="84"/>
        <v>0</v>
      </c>
      <c r="G237" s="140">
        <f t="shared" si="84"/>
        <v>0</v>
      </c>
      <c r="H237" s="140">
        <f t="shared" si="84"/>
        <v>0</v>
      </c>
      <c r="I237" s="140">
        <f t="shared" si="84"/>
        <v>0</v>
      </c>
      <c r="J237" s="140">
        <f t="shared" si="84"/>
        <v>0</v>
      </c>
      <c r="K237" s="140">
        <f t="shared" ref="E237:AU243" si="85">+IF(K$171&lt;$B237,0,IF(MOD(K$171-$B237,$C$167)=0,1,0))*$C237</f>
        <v>0</v>
      </c>
      <c r="L237" s="140">
        <f t="shared" si="85"/>
        <v>0</v>
      </c>
      <c r="M237" s="140">
        <f t="shared" si="85"/>
        <v>0</v>
      </c>
      <c r="N237" s="140">
        <f t="shared" si="85"/>
        <v>0</v>
      </c>
      <c r="O237" s="140">
        <f t="shared" si="85"/>
        <v>0</v>
      </c>
      <c r="P237" s="140">
        <f t="shared" si="85"/>
        <v>0</v>
      </c>
      <c r="Q237" s="140">
        <f t="shared" si="85"/>
        <v>0</v>
      </c>
      <c r="R237" s="140">
        <f t="shared" si="85"/>
        <v>0</v>
      </c>
      <c r="S237" s="140">
        <f t="shared" si="85"/>
        <v>0</v>
      </c>
      <c r="T237" s="140">
        <f t="shared" si="85"/>
        <v>0</v>
      </c>
      <c r="U237" s="140">
        <f t="shared" si="85"/>
        <v>0</v>
      </c>
      <c r="V237" s="140">
        <f t="shared" si="85"/>
        <v>57759.724861110444</v>
      </c>
      <c r="W237" s="140">
        <f t="shared" si="85"/>
        <v>0</v>
      </c>
      <c r="X237" s="140">
        <f t="shared" si="85"/>
        <v>0</v>
      </c>
      <c r="Y237" s="140">
        <f t="shared" si="85"/>
        <v>0</v>
      </c>
      <c r="Z237" s="140">
        <f t="shared" si="85"/>
        <v>0</v>
      </c>
      <c r="AA237" s="140">
        <f t="shared" si="85"/>
        <v>0</v>
      </c>
      <c r="AB237" s="140">
        <f t="shared" si="85"/>
        <v>0</v>
      </c>
      <c r="AC237" s="140">
        <f t="shared" si="85"/>
        <v>0</v>
      </c>
      <c r="AD237" s="140">
        <f t="shared" si="85"/>
        <v>0</v>
      </c>
      <c r="AE237" s="140">
        <f t="shared" si="85"/>
        <v>0</v>
      </c>
      <c r="AF237" s="140">
        <f t="shared" si="85"/>
        <v>57759.724861110444</v>
      </c>
      <c r="AG237" s="140">
        <f t="shared" si="85"/>
        <v>0</v>
      </c>
      <c r="AH237" s="140">
        <f t="shared" si="85"/>
        <v>0</v>
      </c>
      <c r="AI237" s="140">
        <f t="shared" si="85"/>
        <v>0</v>
      </c>
      <c r="AJ237" s="140">
        <f t="shared" si="85"/>
        <v>0</v>
      </c>
      <c r="AK237" s="140">
        <f t="shared" si="85"/>
        <v>0</v>
      </c>
      <c r="AL237" s="140">
        <f t="shared" si="85"/>
        <v>0</v>
      </c>
      <c r="AM237" s="140">
        <f t="shared" si="85"/>
        <v>0</v>
      </c>
      <c r="AN237" s="140">
        <f t="shared" si="85"/>
        <v>0</v>
      </c>
      <c r="AO237" s="140">
        <f t="shared" si="85"/>
        <v>0</v>
      </c>
      <c r="AP237" s="140">
        <f t="shared" si="85"/>
        <v>57759.724861110444</v>
      </c>
      <c r="AQ237" s="140">
        <f t="shared" si="85"/>
        <v>0</v>
      </c>
      <c r="AR237" s="140">
        <f t="shared" si="85"/>
        <v>0</v>
      </c>
      <c r="AS237" s="140">
        <f t="shared" si="85"/>
        <v>0</v>
      </c>
      <c r="AT237" s="140">
        <f t="shared" si="85"/>
        <v>0</v>
      </c>
      <c r="AU237" s="140">
        <f t="shared" si="85"/>
        <v>0</v>
      </c>
    </row>
    <row r="238" spans="2:47">
      <c r="B238" s="121">
        <v>2036</v>
      </c>
      <c r="C238" s="140">
        <v>61393.183332797838</v>
      </c>
      <c r="D238" s="140">
        <f t="shared" si="82"/>
        <v>0</v>
      </c>
      <c r="E238" s="140">
        <f t="shared" si="85"/>
        <v>0</v>
      </c>
      <c r="F238" s="140">
        <f t="shared" si="85"/>
        <v>0</v>
      </c>
      <c r="G238" s="140">
        <f t="shared" si="85"/>
        <v>0</v>
      </c>
      <c r="H238" s="140">
        <f t="shared" si="85"/>
        <v>0</v>
      </c>
      <c r="I238" s="140">
        <f t="shared" si="85"/>
        <v>0</v>
      </c>
      <c r="J238" s="140">
        <f t="shared" si="85"/>
        <v>0</v>
      </c>
      <c r="K238" s="140">
        <f t="shared" si="85"/>
        <v>0</v>
      </c>
      <c r="L238" s="140">
        <f t="shared" si="85"/>
        <v>0</v>
      </c>
      <c r="M238" s="140">
        <f t="shared" si="85"/>
        <v>0</v>
      </c>
      <c r="N238" s="140">
        <f t="shared" si="85"/>
        <v>0</v>
      </c>
      <c r="O238" s="140">
        <f t="shared" si="85"/>
        <v>0</v>
      </c>
      <c r="P238" s="140">
        <f t="shared" si="85"/>
        <v>0</v>
      </c>
      <c r="Q238" s="140">
        <f t="shared" si="85"/>
        <v>0</v>
      </c>
      <c r="R238" s="140">
        <f t="shared" si="85"/>
        <v>0</v>
      </c>
      <c r="S238" s="140">
        <f t="shared" si="85"/>
        <v>0</v>
      </c>
      <c r="T238" s="140">
        <f t="shared" si="85"/>
        <v>0</v>
      </c>
      <c r="U238" s="140">
        <f t="shared" si="85"/>
        <v>0</v>
      </c>
      <c r="V238" s="140">
        <f t="shared" si="85"/>
        <v>0</v>
      </c>
      <c r="W238" s="140">
        <f t="shared" si="85"/>
        <v>61393.183332797838</v>
      </c>
      <c r="X238" s="140">
        <f t="shared" si="85"/>
        <v>0</v>
      </c>
      <c r="Y238" s="140">
        <f t="shared" si="85"/>
        <v>0</v>
      </c>
      <c r="Z238" s="140">
        <f t="shared" si="85"/>
        <v>0</v>
      </c>
      <c r="AA238" s="140">
        <f t="shared" si="85"/>
        <v>0</v>
      </c>
      <c r="AB238" s="140">
        <f t="shared" si="85"/>
        <v>0</v>
      </c>
      <c r="AC238" s="140">
        <f t="shared" si="85"/>
        <v>0</v>
      </c>
      <c r="AD238" s="140">
        <f t="shared" si="85"/>
        <v>0</v>
      </c>
      <c r="AE238" s="140">
        <f t="shared" si="85"/>
        <v>0</v>
      </c>
      <c r="AF238" s="140">
        <f t="shared" si="85"/>
        <v>0</v>
      </c>
      <c r="AG238" s="140">
        <f t="shared" si="85"/>
        <v>61393.183332797838</v>
      </c>
      <c r="AH238" s="140">
        <f t="shared" si="85"/>
        <v>0</v>
      </c>
      <c r="AI238" s="140">
        <f t="shared" si="85"/>
        <v>0</v>
      </c>
      <c r="AJ238" s="140">
        <f t="shared" si="85"/>
        <v>0</v>
      </c>
      <c r="AK238" s="140">
        <f t="shared" si="85"/>
        <v>0</v>
      </c>
      <c r="AL238" s="140">
        <f t="shared" si="85"/>
        <v>0</v>
      </c>
      <c r="AM238" s="140">
        <f t="shared" si="85"/>
        <v>0</v>
      </c>
      <c r="AN238" s="140">
        <f t="shared" si="85"/>
        <v>0</v>
      </c>
      <c r="AO238" s="140">
        <f t="shared" si="85"/>
        <v>0</v>
      </c>
      <c r="AP238" s="140">
        <f t="shared" si="85"/>
        <v>0</v>
      </c>
      <c r="AQ238" s="140">
        <f t="shared" si="85"/>
        <v>61393.183332797838</v>
      </c>
      <c r="AR238" s="140">
        <f t="shared" si="85"/>
        <v>0</v>
      </c>
      <c r="AS238" s="140">
        <f t="shared" si="85"/>
        <v>0</v>
      </c>
      <c r="AT238" s="140">
        <f t="shared" si="85"/>
        <v>0</v>
      </c>
      <c r="AU238" s="140">
        <f t="shared" si="85"/>
        <v>0</v>
      </c>
    </row>
    <row r="239" spans="2:47">
      <c r="B239" s="121">
        <v>2037</v>
      </c>
      <c r="C239" s="140">
        <v>61993.093922510045</v>
      </c>
      <c r="D239" s="140">
        <f t="shared" si="82"/>
        <v>0</v>
      </c>
      <c r="E239" s="140">
        <f t="shared" si="85"/>
        <v>0</v>
      </c>
      <c r="F239" s="140">
        <f t="shared" si="85"/>
        <v>0</v>
      </c>
      <c r="G239" s="140">
        <f t="shared" si="85"/>
        <v>0</v>
      </c>
      <c r="H239" s="140">
        <f t="shared" si="85"/>
        <v>0</v>
      </c>
      <c r="I239" s="140">
        <f t="shared" si="85"/>
        <v>0</v>
      </c>
      <c r="J239" s="140">
        <f t="shared" si="85"/>
        <v>0</v>
      </c>
      <c r="K239" s="140">
        <f t="shared" si="85"/>
        <v>0</v>
      </c>
      <c r="L239" s="140">
        <f t="shared" si="85"/>
        <v>0</v>
      </c>
      <c r="M239" s="140">
        <f t="shared" si="85"/>
        <v>0</v>
      </c>
      <c r="N239" s="140">
        <f t="shared" si="85"/>
        <v>0</v>
      </c>
      <c r="O239" s="140">
        <f t="shared" si="85"/>
        <v>0</v>
      </c>
      <c r="P239" s="140">
        <f t="shared" si="85"/>
        <v>0</v>
      </c>
      <c r="Q239" s="140">
        <f t="shared" si="85"/>
        <v>0</v>
      </c>
      <c r="R239" s="140">
        <f t="shared" si="85"/>
        <v>0</v>
      </c>
      <c r="S239" s="140">
        <f t="shared" si="85"/>
        <v>0</v>
      </c>
      <c r="T239" s="140">
        <f t="shared" si="85"/>
        <v>0</v>
      </c>
      <c r="U239" s="140">
        <f t="shared" si="85"/>
        <v>0</v>
      </c>
      <c r="V239" s="140">
        <f t="shared" si="85"/>
        <v>0</v>
      </c>
      <c r="W239" s="140">
        <f t="shared" si="85"/>
        <v>0</v>
      </c>
      <c r="X239" s="140">
        <f t="shared" si="85"/>
        <v>61993.093922510045</v>
      </c>
      <c r="Y239" s="140">
        <f t="shared" si="85"/>
        <v>0</v>
      </c>
      <c r="Z239" s="140">
        <f t="shared" si="85"/>
        <v>0</v>
      </c>
      <c r="AA239" s="140">
        <f t="shared" si="85"/>
        <v>0</v>
      </c>
      <c r="AB239" s="140">
        <f t="shared" si="85"/>
        <v>0</v>
      </c>
      <c r="AC239" s="140">
        <f t="shared" si="85"/>
        <v>0</v>
      </c>
      <c r="AD239" s="140">
        <f t="shared" si="85"/>
        <v>0</v>
      </c>
      <c r="AE239" s="140">
        <f t="shared" si="85"/>
        <v>0</v>
      </c>
      <c r="AF239" s="140">
        <f t="shared" si="85"/>
        <v>0</v>
      </c>
      <c r="AG239" s="140">
        <f t="shared" si="85"/>
        <v>0</v>
      </c>
      <c r="AH239" s="140">
        <f t="shared" si="85"/>
        <v>61993.093922510045</v>
      </c>
      <c r="AI239" s="140">
        <f t="shared" si="85"/>
        <v>0</v>
      </c>
      <c r="AJ239" s="140">
        <f t="shared" si="85"/>
        <v>0</v>
      </c>
      <c r="AK239" s="140">
        <f t="shared" si="85"/>
        <v>0</v>
      </c>
      <c r="AL239" s="140">
        <f t="shared" si="85"/>
        <v>0</v>
      </c>
      <c r="AM239" s="140">
        <f t="shared" si="85"/>
        <v>0</v>
      </c>
      <c r="AN239" s="140">
        <f t="shared" si="85"/>
        <v>0</v>
      </c>
      <c r="AO239" s="140">
        <f t="shared" si="85"/>
        <v>0</v>
      </c>
      <c r="AP239" s="140">
        <f t="shared" si="85"/>
        <v>0</v>
      </c>
      <c r="AQ239" s="140">
        <f t="shared" si="85"/>
        <v>0</v>
      </c>
      <c r="AR239" s="140">
        <f t="shared" si="85"/>
        <v>61993.093922510045</v>
      </c>
      <c r="AS239" s="140">
        <f t="shared" si="85"/>
        <v>0</v>
      </c>
      <c r="AT239" s="140">
        <f t="shared" si="85"/>
        <v>0</v>
      </c>
      <c r="AU239" s="140">
        <f t="shared" si="85"/>
        <v>0</v>
      </c>
    </row>
    <row r="240" spans="2:47">
      <c r="B240" s="121">
        <v>2038</v>
      </c>
      <c r="C240" s="140">
        <v>4752.9582888218574</v>
      </c>
      <c r="D240" s="140">
        <f t="shared" si="82"/>
        <v>0</v>
      </c>
      <c r="E240" s="140">
        <f t="shared" si="85"/>
        <v>0</v>
      </c>
      <c r="F240" s="140">
        <f t="shared" si="85"/>
        <v>0</v>
      </c>
      <c r="G240" s="140">
        <f t="shared" si="85"/>
        <v>0</v>
      </c>
      <c r="H240" s="140">
        <f t="shared" si="85"/>
        <v>0</v>
      </c>
      <c r="I240" s="140">
        <f t="shared" si="85"/>
        <v>0</v>
      </c>
      <c r="J240" s="140">
        <f t="shared" si="85"/>
        <v>0</v>
      </c>
      <c r="K240" s="140">
        <f t="shared" si="85"/>
        <v>0</v>
      </c>
      <c r="L240" s="140">
        <f t="shared" si="85"/>
        <v>0</v>
      </c>
      <c r="M240" s="140">
        <f t="shared" si="85"/>
        <v>0</v>
      </c>
      <c r="N240" s="140">
        <f t="shared" si="85"/>
        <v>0</v>
      </c>
      <c r="O240" s="140">
        <f t="shared" si="85"/>
        <v>0</v>
      </c>
      <c r="P240" s="140">
        <f t="shared" si="85"/>
        <v>0</v>
      </c>
      <c r="Q240" s="140">
        <f t="shared" si="85"/>
        <v>0</v>
      </c>
      <c r="R240" s="140">
        <f t="shared" si="85"/>
        <v>0</v>
      </c>
      <c r="S240" s="140">
        <f t="shared" si="85"/>
        <v>0</v>
      </c>
      <c r="T240" s="140">
        <f t="shared" si="85"/>
        <v>0</v>
      </c>
      <c r="U240" s="140">
        <f t="shared" si="85"/>
        <v>0</v>
      </c>
      <c r="V240" s="140">
        <f t="shared" si="85"/>
        <v>0</v>
      </c>
      <c r="W240" s="140">
        <f t="shared" si="85"/>
        <v>0</v>
      </c>
      <c r="X240" s="140">
        <f t="shared" si="85"/>
        <v>0</v>
      </c>
      <c r="Y240" s="140">
        <f t="shared" si="85"/>
        <v>4752.9582888218574</v>
      </c>
      <c r="Z240" s="140">
        <f t="shared" si="85"/>
        <v>0</v>
      </c>
      <c r="AA240" s="140">
        <f t="shared" si="85"/>
        <v>0</v>
      </c>
      <c r="AB240" s="140">
        <f t="shared" si="85"/>
        <v>0</v>
      </c>
      <c r="AC240" s="140">
        <f t="shared" si="85"/>
        <v>0</v>
      </c>
      <c r="AD240" s="140">
        <f t="shared" si="85"/>
        <v>0</v>
      </c>
      <c r="AE240" s="140">
        <f t="shared" si="85"/>
        <v>0</v>
      </c>
      <c r="AF240" s="140">
        <f t="shared" si="85"/>
        <v>0</v>
      </c>
      <c r="AG240" s="140">
        <f t="shared" si="85"/>
        <v>0</v>
      </c>
      <c r="AH240" s="140">
        <f t="shared" si="85"/>
        <v>0</v>
      </c>
      <c r="AI240" s="140">
        <f t="shared" si="85"/>
        <v>4752.9582888218574</v>
      </c>
      <c r="AJ240" s="140">
        <f t="shared" si="85"/>
        <v>0</v>
      </c>
      <c r="AK240" s="140">
        <f t="shared" si="85"/>
        <v>0</v>
      </c>
      <c r="AL240" s="140">
        <f t="shared" si="85"/>
        <v>0</v>
      </c>
      <c r="AM240" s="140">
        <f t="shared" si="85"/>
        <v>0</v>
      </c>
      <c r="AN240" s="140">
        <f t="shared" si="85"/>
        <v>0</v>
      </c>
      <c r="AO240" s="140">
        <f t="shared" si="85"/>
        <v>0</v>
      </c>
      <c r="AP240" s="140">
        <f t="shared" si="85"/>
        <v>0</v>
      </c>
      <c r="AQ240" s="140">
        <f t="shared" si="85"/>
        <v>0</v>
      </c>
      <c r="AR240" s="140">
        <f t="shared" si="85"/>
        <v>0</v>
      </c>
      <c r="AS240" s="140">
        <f t="shared" si="85"/>
        <v>4752.9582888218574</v>
      </c>
      <c r="AT240" s="140">
        <f t="shared" si="85"/>
        <v>0</v>
      </c>
      <c r="AU240" s="140">
        <f t="shared" si="85"/>
        <v>0</v>
      </c>
    </row>
    <row r="241" spans="2:47">
      <c r="B241" s="121">
        <v>2039</v>
      </c>
      <c r="C241" s="140">
        <v>5056.2464202874107</v>
      </c>
      <c r="D241" s="140">
        <f t="shared" si="82"/>
        <v>0</v>
      </c>
      <c r="E241" s="140">
        <f t="shared" si="85"/>
        <v>0</v>
      </c>
      <c r="F241" s="140">
        <f t="shared" si="85"/>
        <v>0</v>
      </c>
      <c r="G241" s="140">
        <f t="shared" si="85"/>
        <v>0</v>
      </c>
      <c r="H241" s="140">
        <f t="shared" si="85"/>
        <v>0</v>
      </c>
      <c r="I241" s="140">
        <f t="shared" si="85"/>
        <v>0</v>
      </c>
      <c r="J241" s="140">
        <f t="shared" si="85"/>
        <v>0</v>
      </c>
      <c r="K241" s="140">
        <f t="shared" si="85"/>
        <v>0</v>
      </c>
      <c r="L241" s="140">
        <f t="shared" si="85"/>
        <v>0</v>
      </c>
      <c r="M241" s="140">
        <f t="shared" si="85"/>
        <v>0</v>
      </c>
      <c r="N241" s="140">
        <f t="shared" si="85"/>
        <v>0</v>
      </c>
      <c r="O241" s="140">
        <f t="shared" si="85"/>
        <v>0</v>
      </c>
      <c r="P241" s="140">
        <f t="shared" si="85"/>
        <v>0</v>
      </c>
      <c r="Q241" s="140">
        <f t="shared" si="85"/>
        <v>0</v>
      </c>
      <c r="R241" s="140">
        <f t="shared" si="85"/>
        <v>0</v>
      </c>
      <c r="S241" s="140">
        <f t="shared" si="85"/>
        <v>0</v>
      </c>
      <c r="T241" s="140">
        <f t="shared" si="85"/>
        <v>0</v>
      </c>
      <c r="U241" s="140">
        <f t="shared" si="85"/>
        <v>0</v>
      </c>
      <c r="V241" s="140">
        <f t="shared" si="85"/>
        <v>0</v>
      </c>
      <c r="W241" s="140">
        <f t="shared" si="85"/>
        <v>0</v>
      </c>
      <c r="X241" s="140">
        <f t="shared" si="85"/>
        <v>0</v>
      </c>
      <c r="Y241" s="140">
        <f t="shared" si="85"/>
        <v>0</v>
      </c>
      <c r="Z241" s="140">
        <f t="shared" si="85"/>
        <v>5056.2464202874107</v>
      </c>
      <c r="AA241" s="140">
        <f t="shared" si="85"/>
        <v>0</v>
      </c>
      <c r="AB241" s="140">
        <f t="shared" si="85"/>
        <v>0</v>
      </c>
      <c r="AC241" s="140">
        <f t="shared" si="85"/>
        <v>0</v>
      </c>
      <c r="AD241" s="140">
        <f t="shared" si="85"/>
        <v>0</v>
      </c>
      <c r="AE241" s="140">
        <f t="shared" si="85"/>
        <v>0</v>
      </c>
      <c r="AF241" s="140">
        <f t="shared" si="85"/>
        <v>0</v>
      </c>
      <c r="AG241" s="140">
        <f t="shared" si="85"/>
        <v>0</v>
      </c>
      <c r="AH241" s="140">
        <f t="shared" si="85"/>
        <v>0</v>
      </c>
      <c r="AI241" s="140">
        <f t="shared" si="85"/>
        <v>0</v>
      </c>
      <c r="AJ241" s="140">
        <f t="shared" si="85"/>
        <v>5056.2464202874107</v>
      </c>
      <c r="AK241" s="140">
        <f t="shared" si="85"/>
        <v>0</v>
      </c>
      <c r="AL241" s="140">
        <f t="shared" si="85"/>
        <v>0</v>
      </c>
      <c r="AM241" s="140">
        <f t="shared" si="85"/>
        <v>0</v>
      </c>
      <c r="AN241" s="140">
        <f t="shared" si="85"/>
        <v>0</v>
      </c>
      <c r="AO241" s="140">
        <f t="shared" si="85"/>
        <v>0</v>
      </c>
      <c r="AP241" s="140">
        <f t="shared" si="85"/>
        <v>0</v>
      </c>
      <c r="AQ241" s="140">
        <f t="shared" si="85"/>
        <v>0</v>
      </c>
      <c r="AR241" s="140">
        <f t="shared" si="85"/>
        <v>0</v>
      </c>
      <c r="AS241" s="140">
        <f t="shared" si="85"/>
        <v>0</v>
      </c>
      <c r="AT241" s="140">
        <f t="shared" si="85"/>
        <v>5056.2464202874107</v>
      </c>
      <c r="AU241" s="140">
        <f t="shared" si="85"/>
        <v>0</v>
      </c>
    </row>
    <row r="242" spans="2:47">
      <c r="B242" s="121">
        <v>2040</v>
      </c>
      <c r="C242" s="140">
        <v>0</v>
      </c>
      <c r="D242" s="140">
        <f t="shared" si="82"/>
        <v>0</v>
      </c>
      <c r="E242" s="140">
        <f t="shared" si="85"/>
        <v>0</v>
      </c>
      <c r="F242" s="140">
        <f t="shared" si="85"/>
        <v>0</v>
      </c>
      <c r="G242" s="140">
        <f t="shared" si="85"/>
        <v>0</v>
      </c>
      <c r="H242" s="140">
        <f t="shared" si="85"/>
        <v>0</v>
      </c>
      <c r="I242" s="140">
        <f t="shared" si="85"/>
        <v>0</v>
      </c>
      <c r="J242" s="140">
        <f t="shared" si="85"/>
        <v>0</v>
      </c>
      <c r="K242" s="140">
        <f t="shared" si="85"/>
        <v>0</v>
      </c>
      <c r="L242" s="140">
        <f t="shared" si="85"/>
        <v>0</v>
      </c>
      <c r="M242" s="140">
        <f t="shared" si="85"/>
        <v>0</v>
      </c>
      <c r="N242" s="140">
        <f t="shared" si="85"/>
        <v>0</v>
      </c>
      <c r="O242" s="140">
        <f t="shared" si="85"/>
        <v>0</v>
      </c>
      <c r="P242" s="140">
        <f t="shared" si="85"/>
        <v>0</v>
      </c>
      <c r="Q242" s="140">
        <f t="shared" si="85"/>
        <v>0</v>
      </c>
      <c r="R242" s="140">
        <f t="shared" si="85"/>
        <v>0</v>
      </c>
      <c r="S242" s="140">
        <f t="shared" si="85"/>
        <v>0</v>
      </c>
      <c r="T242" s="140">
        <f t="shared" si="85"/>
        <v>0</v>
      </c>
      <c r="U242" s="140">
        <f t="shared" si="85"/>
        <v>0</v>
      </c>
      <c r="V242" s="140">
        <f t="shared" si="85"/>
        <v>0</v>
      </c>
      <c r="W242" s="140">
        <f t="shared" si="85"/>
        <v>0</v>
      </c>
      <c r="X242" s="140">
        <f t="shared" si="85"/>
        <v>0</v>
      </c>
      <c r="Y242" s="140">
        <f t="shared" si="85"/>
        <v>0</v>
      </c>
      <c r="Z242" s="140">
        <f t="shared" si="85"/>
        <v>0</v>
      </c>
      <c r="AA242" s="140">
        <f t="shared" si="85"/>
        <v>0</v>
      </c>
      <c r="AB242" s="140">
        <f t="shared" si="85"/>
        <v>0</v>
      </c>
      <c r="AC242" s="140">
        <f t="shared" si="85"/>
        <v>0</v>
      </c>
      <c r="AD242" s="140">
        <f t="shared" si="85"/>
        <v>0</v>
      </c>
      <c r="AE242" s="140">
        <f t="shared" si="85"/>
        <v>0</v>
      </c>
      <c r="AF242" s="140">
        <f t="shared" si="85"/>
        <v>0</v>
      </c>
      <c r="AG242" s="140">
        <f t="shared" si="85"/>
        <v>0</v>
      </c>
      <c r="AH242" s="140">
        <f t="shared" si="85"/>
        <v>0</v>
      </c>
      <c r="AI242" s="140">
        <f t="shared" si="85"/>
        <v>0</v>
      </c>
      <c r="AJ242" s="140">
        <f t="shared" si="85"/>
        <v>0</v>
      </c>
      <c r="AK242" s="140">
        <f t="shared" si="85"/>
        <v>0</v>
      </c>
      <c r="AL242" s="140">
        <f t="shared" si="85"/>
        <v>0</v>
      </c>
      <c r="AM242" s="140">
        <f t="shared" si="85"/>
        <v>0</v>
      </c>
      <c r="AN242" s="140">
        <f t="shared" si="85"/>
        <v>0</v>
      </c>
      <c r="AO242" s="140">
        <f t="shared" si="85"/>
        <v>0</v>
      </c>
      <c r="AP242" s="140">
        <f t="shared" si="85"/>
        <v>0</v>
      </c>
      <c r="AQ242" s="140">
        <f t="shared" si="85"/>
        <v>0</v>
      </c>
      <c r="AR242" s="140">
        <f t="shared" si="85"/>
        <v>0</v>
      </c>
      <c r="AS242" s="140">
        <f t="shared" si="85"/>
        <v>0</v>
      </c>
      <c r="AT242" s="140">
        <f t="shared" si="85"/>
        <v>0</v>
      </c>
      <c r="AU242" s="140">
        <f t="shared" si="85"/>
        <v>0</v>
      </c>
    </row>
    <row r="243" spans="2:47">
      <c r="B243" s="121">
        <v>2041</v>
      </c>
      <c r="C243" s="140">
        <v>1282.4755273391493</v>
      </c>
      <c r="D243" s="140">
        <f t="shared" si="82"/>
        <v>0</v>
      </c>
      <c r="E243" s="140">
        <f t="shared" si="85"/>
        <v>0</v>
      </c>
      <c r="F243" s="140">
        <f t="shared" si="85"/>
        <v>0</v>
      </c>
      <c r="G243" s="140">
        <f t="shared" si="85"/>
        <v>0</v>
      </c>
      <c r="H243" s="140">
        <f t="shared" ref="E243:AU248" si="86">+IF(H$171&lt;$B243,0,IF(MOD(H$171-$B243,$C$167)=0,1,0))*$C243</f>
        <v>0</v>
      </c>
      <c r="I243" s="140">
        <f t="shared" si="86"/>
        <v>0</v>
      </c>
      <c r="J243" s="140">
        <f t="shared" si="86"/>
        <v>0</v>
      </c>
      <c r="K243" s="140">
        <f t="shared" si="86"/>
        <v>0</v>
      </c>
      <c r="L243" s="140">
        <f t="shared" si="86"/>
        <v>0</v>
      </c>
      <c r="M243" s="140">
        <f t="shared" si="86"/>
        <v>0</v>
      </c>
      <c r="N243" s="140">
        <f t="shared" si="86"/>
        <v>0</v>
      </c>
      <c r="O243" s="140">
        <f t="shared" si="86"/>
        <v>0</v>
      </c>
      <c r="P243" s="140">
        <f t="shared" si="86"/>
        <v>0</v>
      </c>
      <c r="Q243" s="140">
        <f t="shared" si="86"/>
        <v>0</v>
      </c>
      <c r="R243" s="140">
        <f t="shared" si="86"/>
        <v>0</v>
      </c>
      <c r="S243" s="140">
        <f t="shared" si="86"/>
        <v>0</v>
      </c>
      <c r="T243" s="140">
        <f t="shared" si="86"/>
        <v>0</v>
      </c>
      <c r="U243" s="140">
        <f t="shared" si="86"/>
        <v>0</v>
      </c>
      <c r="V243" s="140">
        <f t="shared" si="86"/>
        <v>0</v>
      </c>
      <c r="W243" s="140">
        <f t="shared" si="86"/>
        <v>0</v>
      </c>
      <c r="X243" s="140">
        <f t="shared" si="86"/>
        <v>0</v>
      </c>
      <c r="Y243" s="140">
        <f t="shared" si="86"/>
        <v>0</v>
      </c>
      <c r="Z243" s="140">
        <f t="shared" si="86"/>
        <v>0</v>
      </c>
      <c r="AA243" s="140">
        <f t="shared" si="86"/>
        <v>0</v>
      </c>
      <c r="AB243" s="140">
        <f t="shared" si="86"/>
        <v>1282.4755273391493</v>
      </c>
      <c r="AC243" s="140">
        <f t="shared" si="86"/>
        <v>0</v>
      </c>
      <c r="AD243" s="140">
        <f t="shared" si="86"/>
        <v>0</v>
      </c>
      <c r="AE243" s="140">
        <f t="shared" si="86"/>
        <v>0</v>
      </c>
      <c r="AF243" s="140">
        <f t="shared" si="86"/>
        <v>0</v>
      </c>
      <c r="AG243" s="140">
        <f t="shared" si="86"/>
        <v>0</v>
      </c>
      <c r="AH243" s="140">
        <f t="shared" si="86"/>
        <v>0</v>
      </c>
      <c r="AI243" s="140">
        <f t="shared" si="86"/>
        <v>0</v>
      </c>
      <c r="AJ243" s="140">
        <f t="shared" si="86"/>
        <v>0</v>
      </c>
      <c r="AK243" s="140">
        <f t="shared" si="86"/>
        <v>0</v>
      </c>
      <c r="AL243" s="140">
        <f t="shared" si="86"/>
        <v>1282.4755273391493</v>
      </c>
      <c r="AM243" s="140">
        <f t="shared" si="86"/>
        <v>0</v>
      </c>
      <c r="AN243" s="140">
        <f t="shared" si="86"/>
        <v>0</v>
      </c>
      <c r="AO243" s="140">
        <f t="shared" si="86"/>
        <v>0</v>
      </c>
      <c r="AP243" s="140">
        <f t="shared" si="86"/>
        <v>0</v>
      </c>
      <c r="AQ243" s="140">
        <f t="shared" si="86"/>
        <v>0</v>
      </c>
      <c r="AR243" s="140">
        <f t="shared" si="86"/>
        <v>0</v>
      </c>
      <c r="AS243" s="140">
        <f t="shared" si="86"/>
        <v>0</v>
      </c>
      <c r="AT243" s="140">
        <f t="shared" si="86"/>
        <v>0</v>
      </c>
      <c r="AU243" s="140">
        <f t="shared" si="86"/>
        <v>0</v>
      </c>
    </row>
    <row r="244" spans="2:47">
      <c r="B244" s="121">
        <v>2042</v>
      </c>
      <c r="C244" s="140">
        <v>3180.1926927943714</v>
      </c>
      <c r="D244" s="140">
        <f t="shared" si="82"/>
        <v>0</v>
      </c>
      <c r="E244" s="140">
        <f t="shared" si="86"/>
        <v>0</v>
      </c>
      <c r="F244" s="140">
        <f t="shared" si="86"/>
        <v>0</v>
      </c>
      <c r="G244" s="140">
        <f t="shared" si="86"/>
        <v>0</v>
      </c>
      <c r="H244" s="140">
        <f t="shared" si="86"/>
        <v>0</v>
      </c>
      <c r="I244" s="140">
        <f t="shared" si="86"/>
        <v>0</v>
      </c>
      <c r="J244" s="140">
        <f t="shared" si="86"/>
        <v>0</v>
      </c>
      <c r="K244" s="140">
        <f t="shared" si="86"/>
        <v>0</v>
      </c>
      <c r="L244" s="140">
        <f t="shared" si="86"/>
        <v>0</v>
      </c>
      <c r="M244" s="140">
        <f t="shared" si="86"/>
        <v>0</v>
      </c>
      <c r="N244" s="140">
        <f t="shared" si="86"/>
        <v>0</v>
      </c>
      <c r="O244" s="140">
        <f t="shared" si="86"/>
        <v>0</v>
      </c>
      <c r="P244" s="140">
        <f t="shared" si="86"/>
        <v>0</v>
      </c>
      <c r="Q244" s="140">
        <f t="shared" si="86"/>
        <v>0</v>
      </c>
      <c r="R244" s="140">
        <f t="shared" si="86"/>
        <v>0</v>
      </c>
      <c r="S244" s="140">
        <f t="shared" si="86"/>
        <v>0</v>
      </c>
      <c r="T244" s="140">
        <f t="shared" si="86"/>
        <v>0</v>
      </c>
      <c r="U244" s="140">
        <f t="shared" si="86"/>
        <v>0</v>
      </c>
      <c r="V244" s="140">
        <f t="shared" si="86"/>
        <v>0</v>
      </c>
      <c r="W244" s="140">
        <f t="shared" si="86"/>
        <v>0</v>
      </c>
      <c r="X244" s="140">
        <f t="shared" si="86"/>
        <v>0</v>
      </c>
      <c r="Y244" s="140">
        <f t="shared" si="86"/>
        <v>0</v>
      </c>
      <c r="Z244" s="140">
        <f t="shared" si="86"/>
        <v>0</v>
      </c>
      <c r="AA244" s="140">
        <f t="shared" si="86"/>
        <v>0</v>
      </c>
      <c r="AB244" s="140">
        <f t="shared" si="86"/>
        <v>0</v>
      </c>
      <c r="AC244" s="140">
        <f t="shared" si="86"/>
        <v>3180.1926927943714</v>
      </c>
      <c r="AD244" s="140">
        <f t="shared" si="86"/>
        <v>0</v>
      </c>
      <c r="AE244" s="140">
        <f t="shared" si="86"/>
        <v>0</v>
      </c>
      <c r="AF244" s="140">
        <f t="shared" si="86"/>
        <v>0</v>
      </c>
      <c r="AG244" s="140">
        <f t="shared" si="86"/>
        <v>0</v>
      </c>
      <c r="AH244" s="140">
        <f t="shared" si="86"/>
        <v>0</v>
      </c>
      <c r="AI244" s="140">
        <f t="shared" si="86"/>
        <v>0</v>
      </c>
      <c r="AJ244" s="140">
        <f t="shared" si="86"/>
        <v>0</v>
      </c>
      <c r="AK244" s="140">
        <f t="shared" si="86"/>
        <v>0</v>
      </c>
      <c r="AL244" s="140">
        <f t="shared" si="86"/>
        <v>0</v>
      </c>
      <c r="AM244" s="140">
        <f t="shared" si="86"/>
        <v>3180.1926927943714</v>
      </c>
      <c r="AN244" s="140">
        <f t="shared" si="86"/>
        <v>0</v>
      </c>
      <c r="AO244" s="140">
        <f t="shared" si="86"/>
        <v>0</v>
      </c>
      <c r="AP244" s="140">
        <f t="shared" si="86"/>
        <v>0</v>
      </c>
      <c r="AQ244" s="140">
        <f t="shared" si="86"/>
        <v>0</v>
      </c>
      <c r="AR244" s="140">
        <f t="shared" si="86"/>
        <v>0</v>
      </c>
      <c r="AS244" s="140">
        <f t="shared" si="86"/>
        <v>0</v>
      </c>
      <c r="AT244" s="140">
        <f t="shared" si="86"/>
        <v>0</v>
      </c>
      <c r="AU244" s="140">
        <f t="shared" si="86"/>
        <v>0</v>
      </c>
    </row>
    <row r="245" spans="2:47">
      <c r="B245" s="121">
        <v>2043</v>
      </c>
      <c r="C245" s="140">
        <v>3193.1907555715879</v>
      </c>
      <c r="D245" s="140">
        <f t="shared" si="82"/>
        <v>0</v>
      </c>
      <c r="E245" s="140">
        <f t="shared" si="86"/>
        <v>0</v>
      </c>
      <c r="F245" s="140">
        <f t="shared" si="86"/>
        <v>0</v>
      </c>
      <c r="G245" s="140">
        <f t="shared" si="86"/>
        <v>0</v>
      </c>
      <c r="H245" s="140">
        <f t="shared" si="86"/>
        <v>0</v>
      </c>
      <c r="I245" s="140">
        <f t="shared" si="86"/>
        <v>0</v>
      </c>
      <c r="J245" s="140">
        <f t="shared" si="86"/>
        <v>0</v>
      </c>
      <c r="K245" s="140">
        <f t="shared" si="86"/>
        <v>0</v>
      </c>
      <c r="L245" s="140">
        <f t="shared" si="86"/>
        <v>0</v>
      </c>
      <c r="M245" s="140">
        <f t="shared" si="86"/>
        <v>0</v>
      </c>
      <c r="N245" s="140">
        <f t="shared" si="86"/>
        <v>0</v>
      </c>
      <c r="O245" s="140">
        <f t="shared" si="86"/>
        <v>0</v>
      </c>
      <c r="P245" s="140">
        <f t="shared" si="86"/>
        <v>0</v>
      </c>
      <c r="Q245" s="140">
        <f t="shared" si="86"/>
        <v>0</v>
      </c>
      <c r="R245" s="140">
        <f t="shared" si="86"/>
        <v>0</v>
      </c>
      <c r="S245" s="140">
        <f t="shared" si="86"/>
        <v>0</v>
      </c>
      <c r="T245" s="140">
        <f t="shared" si="86"/>
        <v>0</v>
      </c>
      <c r="U245" s="140">
        <f t="shared" si="86"/>
        <v>0</v>
      </c>
      <c r="V245" s="140">
        <f t="shared" si="86"/>
        <v>0</v>
      </c>
      <c r="W245" s="140">
        <f t="shared" si="86"/>
        <v>0</v>
      </c>
      <c r="X245" s="140">
        <f t="shared" si="86"/>
        <v>0</v>
      </c>
      <c r="Y245" s="140">
        <f t="shared" si="86"/>
        <v>0</v>
      </c>
      <c r="Z245" s="140">
        <f t="shared" si="86"/>
        <v>0</v>
      </c>
      <c r="AA245" s="140">
        <f t="shared" si="86"/>
        <v>0</v>
      </c>
      <c r="AB245" s="140">
        <f t="shared" si="86"/>
        <v>0</v>
      </c>
      <c r="AC245" s="140">
        <f t="shared" si="86"/>
        <v>0</v>
      </c>
      <c r="AD245" s="140">
        <f t="shared" si="86"/>
        <v>3193.1907555715879</v>
      </c>
      <c r="AE245" s="140">
        <f t="shared" si="86"/>
        <v>0</v>
      </c>
      <c r="AF245" s="140">
        <f t="shared" si="86"/>
        <v>0</v>
      </c>
      <c r="AG245" s="140">
        <f t="shared" si="86"/>
        <v>0</v>
      </c>
      <c r="AH245" s="140">
        <f t="shared" si="86"/>
        <v>0</v>
      </c>
      <c r="AI245" s="140">
        <f t="shared" si="86"/>
        <v>0</v>
      </c>
      <c r="AJ245" s="140">
        <f t="shared" si="86"/>
        <v>0</v>
      </c>
      <c r="AK245" s="140">
        <f t="shared" si="86"/>
        <v>0</v>
      </c>
      <c r="AL245" s="140">
        <f t="shared" si="86"/>
        <v>0</v>
      </c>
      <c r="AM245" s="140">
        <f t="shared" si="86"/>
        <v>0</v>
      </c>
      <c r="AN245" s="140">
        <f t="shared" si="86"/>
        <v>3193.1907555715879</v>
      </c>
      <c r="AO245" s="140">
        <f t="shared" si="86"/>
        <v>0</v>
      </c>
      <c r="AP245" s="140">
        <f t="shared" si="86"/>
        <v>0</v>
      </c>
      <c r="AQ245" s="140">
        <f t="shared" si="86"/>
        <v>0</v>
      </c>
      <c r="AR245" s="140">
        <f t="shared" si="86"/>
        <v>0</v>
      </c>
      <c r="AS245" s="140">
        <f t="shared" si="86"/>
        <v>0</v>
      </c>
      <c r="AT245" s="140">
        <f t="shared" si="86"/>
        <v>0</v>
      </c>
      <c r="AU245" s="140">
        <f t="shared" si="86"/>
        <v>0</v>
      </c>
    </row>
    <row r="246" spans="2:47">
      <c r="B246" s="121">
        <v>2044</v>
      </c>
      <c r="C246" s="140">
        <v>0</v>
      </c>
      <c r="D246" s="140">
        <f t="shared" si="82"/>
        <v>0</v>
      </c>
      <c r="E246" s="140">
        <f t="shared" si="86"/>
        <v>0</v>
      </c>
      <c r="F246" s="140">
        <f t="shared" si="86"/>
        <v>0</v>
      </c>
      <c r="G246" s="140">
        <f t="shared" si="86"/>
        <v>0</v>
      </c>
      <c r="H246" s="140">
        <f t="shared" si="86"/>
        <v>0</v>
      </c>
      <c r="I246" s="140">
        <f t="shared" si="86"/>
        <v>0</v>
      </c>
      <c r="J246" s="140">
        <f t="shared" si="86"/>
        <v>0</v>
      </c>
      <c r="K246" s="140">
        <f t="shared" si="86"/>
        <v>0</v>
      </c>
      <c r="L246" s="140">
        <f t="shared" si="86"/>
        <v>0</v>
      </c>
      <c r="M246" s="140">
        <f t="shared" si="86"/>
        <v>0</v>
      </c>
      <c r="N246" s="140">
        <f t="shared" si="86"/>
        <v>0</v>
      </c>
      <c r="O246" s="140">
        <f t="shared" si="86"/>
        <v>0</v>
      </c>
      <c r="P246" s="140">
        <f t="shared" si="86"/>
        <v>0</v>
      </c>
      <c r="Q246" s="140">
        <f t="shared" si="86"/>
        <v>0</v>
      </c>
      <c r="R246" s="140">
        <f t="shared" si="86"/>
        <v>0</v>
      </c>
      <c r="S246" s="140">
        <f t="shared" si="86"/>
        <v>0</v>
      </c>
      <c r="T246" s="140">
        <f t="shared" si="86"/>
        <v>0</v>
      </c>
      <c r="U246" s="140">
        <f t="shared" si="86"/>
        <v>0</v>
      </c>
      <c r="V246" s="140">
        <f t="shared" si="86"/>
        <v>0</v>
      </c>
      <c r="W246" s="140">
        <f t="shared" si="86"/>
        <v>0</v>
      </c>
      <c r="X246" s="140">
        <f t="shared" si="86"/>
        <v>0</v>
      </c>
      <c r="Y246" s="140">
        <f t="shared" si="86"/>
        <v>0</v>
      </c>
      <c r="Z246" s="140">
        <f t="shared" si="86"/>
        <v>0</v>
      </c>
      <c r="AA246" s="140">
        <f t="shared" si="86"/>
        <v>0</v>
      </c>
      <c r="AB246" s="140">
        <f t="shared" si="86"/>
        <v>0</v>
      </c>
      <c r="AC246" s="140">
        <f t="shared" si="86"/>
        <v>0</v>
      </c>
      <c r="AD246" s="140">
        <f t="shared" si="86"/>
        <v>0</v>
      </c>
      <c r="AE246" s="140">
        <f t="shared" si="86"/>
        <v>0</v>
      </c>
      <c r="AF246" s="140">
        <f t="shared" si="86"/>
        <v>0</v>
      </c>
      <c r="AG246" s="140">
        <f t="shared" si="86"/>
        <v>0</v>
      </c>
      <c r="AH246" s="140">
        <f t="shared" si="86"/>
        <v>0</v>
      </c>
      <c r="AI246" s="140">
        <f t="shared" si="86"/>
        <v>0</v>
      </c>
      <c r="AJ246" s="140">
        <f t="shared" si="86"/>
        <v>0</v>
      </c>
      <c r="AK246" s="140">
        <f t="shared" si="86"/>
        <v>0</v>
      </c>
      <c r="AL246" s="140">
        <f t="shared" si="86"/>
        <v>0</v>
      </c>
      <c r="AM246" s="140">
        <f t="shared" si="86"/>
        <v>0</v>
      </c>
      <c r="AN246" s="140">
        <f t="shared" si="86"/>
        <v>0</v>
      </c>
      <c r="AO246" s="140">
        <f t="shared" si="86"/>
        <v>0</v>
      </c>
      <c r="AP246" s="140">
        <f t="shared" si="86"/>
        <v>0</v>
      </c>
      <c r="AQ246" s="140">
        <f t="shared" si="86"/>
        <v>0</v>
      </c>
      <c r="AR246" s="140">
        <f t="shared" si="86"/>
        <v>0</v>
      </c>
      <c r="AS246" s="140">
        <f t="shared" si="86"/>
        <v>0</v>
      </c>
      <c r="AT246" s="140">
        <f t="shared" si="86"/>
        <v>0</v>
      </c>
      <c r="AU246" s="140">
        <f t="shared" si="86"/>
        <v>0</v>
      </c>
    </row>
    <row r="247" spans="2:47">
      <c r="B247" s="121">
        <v>2045</v>
      </c>
      <c r="C247" s="140">
        <v>3409.8251351895742</v>
      </c>
      <c r="D247" s="140">
        <f t="shared" si="82"/>
        <v>0</v>
      </c>
      <c r="E247" s="140">
        <f t="shared" si="86"/>
        <v>0</v>
      </c>
      <c r="F247" s="140">
        <f t="shared" si="86"/>
        <v>0</v>
      </c>
      <c r="G247" s="140">
        <f t="shared" si="86"/>
        <v>0</v>
      </c>
      <c r="H247" s="140">
        <f t="shared" si="86"/>
        <v>0</v>
      </c>
      <c r="I247" s="140">
        <f t="shared" si="86"/>
        <v>0</v>
      </c>
      <c r="J247" s="140">
        <f t="shared" si="86"/>
        <v>0</v>
      </c>
      <c r="K247" s="140">
        <f t="shared" si="86"/>
        <v>0</v>
      </c>
      <c r="L247" s="140">
        <f t="shared" si="86"/>
        <v>0</v>
      </c>
      <c r="M247" s="140">
        <f t="shared" si="86"/>
        <v>0</v>
      </c>
      <c r="N247" s="140">
        <f t="shared" si="86"/>
        <v>0</v>
      </c>
      <c r="O247" s="140">
        <f t="shared" si="86"/>
        <v>0</v>
      </c>
      <c r="P247" s="140">
        <f t="shared" si="86"/>
        <v>0</v>
      </c>
      <c r="Q247" s="140">
        <f t="shared" si="86"/>
        <v>0</v>
      </c>
      <c r="R247" s="140">
        <f t="shared" si="86"/>
        <v>0</v>
      </c>
      <c r="S247" s="140">
        <f t="shared" si="86"/>
        <v>0</v>
      </c>
      <c r="T247" s="140">
        <f t="shared" si="86"/>
        <v>0</v>
      </c>
      <c r="U247" s="140">
        <f t="shared" si="86"/>
        <v>0</v>
      </c>
      <c r="V247" s="140">
        <f t="shared" si="86"/>
        <v>0</v>
      </c>
      <c r="W247" s="140">
        <f t="shared" si="86"/>
        <v>0</v>
      </c>
      <c r="X247" s="140">
        <f t="shared" si="86"/>
        <v>0</v>
      </c>
      <c r="Y247" s="140">
        <f t="shared" si="86"/>
        <v>0</v>
      </c>
      <c r="Z247" s="140">
        <f t="shared" si="86"/>
        <v>0</v>
      </c>
      <c r="AA247" s="140">
        <f t="shared" si="86"/>
        <v>0</v>
      </c>
      <c r="AB247" s="140">
        <f t="shared" si="86"/>
        <v>0</v>
      </c>
      <c r="AC247" s="140">
        <f t="shared" si="86"/>
        <v>0</v>
      </c>
      <c r="AD247" s="140">
        <f t="shared" si="86"/>
        <v>0</v>
      </c>
      <c r="AE247" s="140">
        <f t="shared" si="86"/>
        <v>0</v>
      </c>
      <c r="AF247" s="140">
        <f t="shared" si="86"/>
        <v>3409.8251351895742</v>
      </c>
      <c r="AG247" s="140">
        <f t="shared" si="86"/>
        <v>0</v>
      </c>
      <c r="AH247" s="140">
        <f t="shared" si="86"/>
        <v>0</v>
      </c>
      <c r="AI247" s="140">
        <f t="shared" si="86"/>
        <v>0</v>
      </c>
      <c r="AJ247" s="140">
        <f t="shared" si="86"/>
        <v>0</v>
      </c>
      <c r="AK247" s="140">
        <f t="shared" si="86"/>
        <v>0</v>
      </c>
      <c r="AL247" s="140">
        <f t="shared" si="86"/>
        <v>0</v>
      </c>
      <c r="AM247" s="140">
        <f t="shared" si="86"/>
        <v>0</v>
      </c>
      <c r="AN247" s="140">
        <f t="shared" si="86"/>
        <v>0</v>
      </c>
      <c r="AO247" s="140">
        <f t="shared" si="86"/>
        <v>0</v>
      </c>
      <c r="AP247" s="140">
        <f t="shared" si="86"/>
        <v>3409.8251351895742</v>
      </c>
      <c r="AQ247" s="140">
        <f t="shared" si="86"/>
        <v>0</v>
      </c>
      <c r="AR247" s="140">
        <f t="shared" si="86"/>
        <v>0</v>
      </c>
      <c r="AS247" s="140">
        <f t="shared" si="86"/>
        <v>0</v>
      </c>
      <c r="AT247" s="140">
        <f t="shared" si="86"/>
        <v>0</v>
      </c>
      <c r="AU247" s="140">
        <f t="shared" si="86"/>
        <v>0</v>
      </c>
    </row>
    <row r="248" spans="2:47">
      <c r="B248" s="121">
        <v>2046</v>
      </c>
      <c r="C248" s="140">
        <v>0</v>
      </c>
      <c r="D248" s="140">
        <f t="shared" si="82"/>
        <v>0</v>
      </c>
      <c r="E248" s="140">
        <f t="shared" si="86"/>
        <v>0</v>
      </c>
      <c r="F248" s="140">
        <f t="shared" si="86"/>
        <v>0</v>
      </c>
      <c r="G248" s="140">
        <f t="shared" si="86"/>
        <v>0</v>
      </c>
      <c r="H248" s="140">
        <f t="shared" si="86"/>
        <v>0</v>
      </c>
      <c r="I248" s="140">
        <f t="shared" si="86"/>
        <v>0</v>
      </c>
      <c r="J248" s="140">
        <f t="shared" si="86"/>
        <v>0</v>
      </c>
      <c r="K248" s="140">
        <f t="shared" si="86"/>
        <v>0</v>
      </c>
      <c r="L248" s="140">
        <f t="shared" si="86"/>
        <v>0</v>
      </c>
      <c r="M248" s="140">
        <f t="shared" si="86"/>
        <v>0</v>
      </c>
      <c r="N248" s="140">
        <f t="shared" si="86"/>
        <v>0</v>
      </c>
      <c r="O248" s="140">
        <f t="shared" si="86"/>
        <v>0</v>
      </c>
      <c r="P248" s="140">
        <f t="shared" si="86"/>
        <v>0</v>
      </c>
      <c r="Q248" s="140">
        <f t="shared" si="86"/>
        <v>0</v>
      </c>
      <c r="R248" s="140">
        <f t="shared" si="86"/>
        <v>0</v>
      </c>
      <c r="S248" s="140">
        <f t="shared" si="86"/>
        <v>0</v>
      </c>
      <c r="T248" s="140">
        <f t="shared" si="86"/>
        <v>0</v>
      </c>
      <c r="U248" s="140">
        <f t="shared" si="86"/>
        <v>0</v>
      </c>
      <c r="V248" s="140">
        <f t="shared" si="86"/>
        <v>0</v>
      </c>
      <c r="W248" s="140">
        <f t="shared" si="86"/>
        <v>0</v>
      </c>
      <c r="X248" s="140">
        <f t="shared" si="86"/>
        <v>0</v>
      </c>
      <c r="Y248" s="140">
        <f t="shared" si="86"/>
        <v>0</v>
      </c>
      <c r="Z248" s="140">
        <f t="shared" si="86"/>
        <v>0</v>
      </c>
      <c r="AA248" s="140">
        <f t="shared" si="86"/>
        <v>0</v>
      </c>
      <c r="AB248" s="140">
        <f t="shared" si="86"/>
        <v>0</v>
      </c>
      <c r="AC248" s="140">
        <f t="shared" si="86"/>
        <v>0</v>
      </c>
      <c r="AD248" s="140">
        <f t="shared" si="86"/>
        <v>0</v>
      </c>
      <c r="AE248" s="140">
        <f t="shared" si="86"/>
        <v>0</v>
      </c>
      <c r="AF248" s="140">
        <f t="shared" si="86"/>
        <v>0</v>
      </c>
      <c r="AG248" s="140">
        <f t="shared" si="86"/>
        <v>0</v>
      </c>
      <c r="AH248" s="140">
        <f t="shared" si="86"/>
        <v>0</v>
      </c>
      <c r="AI248" s="140">
        <f t="shared" si="86"/>
        <v>0</v>
      </c>
      <c r="AJ248" s="140">
        <f t="shared" si="86"/>
        <v>0</v>
      </c>
      <c r="AK248" s="140">
        <f t="shared" si="86"/>
        <v>0</v>
      </c>
      <c r="AL248" s="140">
        <f t="shared" si="86"/>
        <v>0</v>
      </c>
      <c r="AM248" s="140">
        <f t="shared" si="86"/>
        <v>0</v>
      </c>
      <c r="AN248" s="140">
        <f t="shared" si="86"/>
        <v>0</v>
      </c>
      <c r="AO248" s="140">
        <f t="shared" si="86"/>
        <v>0</v>
      </c>
      <c r="AP248" s="140">
        <f t="shared" si="86"/>
        <v>0</v>
      </c>
      <c r="AQ248" s="140">
        <f t="shared" si="86"/>
        <v>0</v>
      </c>
      <c r="AR248" s="140">
        <f t="shared" si="86"/>
        <v>0</v>
      </c>
      <c r="AS248" s="140">
        <f t="shared" si="86"/>
        <v>0</v>
      </c>
      <c r="AT248" s="140">
        <f t="shared" si="86"/>
        <v>0</v>
      </c>
      <c r="AU248" s="140">
        <f t="shared" si="86"/>
        <v>0</v>
      </c>
    </row>
    <row r="249" spans="2:47">
      <c r="B249" s="121">
        <v>2047</v>
      </c>
      <c r="C249" s="140">
        <v>1360.4639040019829</v>
      </c>
      <c r="D249" s="140">
        <f t="shared" si="82"/>
        <v>0</v>
      </c>
      <c r="E249" s="140">
        <f t="shared" ref="E249:AU254" si="87">+IF(E$171&lt;$B249,0,IF(MOD(E$171-$B249,$C$167)=0,1,0))*$C249</f>
        <v>0</v>
      </c>
      <c r="F249" s="140">
        <f t="shared" si="87"/>
        <v>0</v>
      </c>
      <c r="G249" s="140">
        <f t="shared" si="87"/>
        <v>0</v>
      </c>
      <c r="H249" s="140">
        <f t="shared" si="87"/>
        <v>0</v>
      </c>
      <c r="I249" s="140">
        <f t="shared" si="87"/>
        <v>0</v>
      </c>
      <c r="J249" s="140">
        <f t="shared" si="87"/>
        <v>0</v>
      </c>
      <c r="K249" s="140">
        <f t="shared" si="87"/>
        <v>0</v>
      </c>
      <c r="L249" s="140">
        <f t="shared" si="87"/>
        <v>0</v>
      </c>
      <c r="M249" s="140">
        <f t="shared" si="87"/>
        <v>0</v>
      </c>
      <c r="N249" s="140">
        <f t="shared" si="87"/>
        <v>0</v>
      </c>
      <c r="O249" s="140">
        <f t="shared" si="87"/>
        <v>0</v>
      </c>
      <c r="P249" s="140">
        <f t="shared" si="87"/>
        <v>0</v>
      </c>
      <c r="Q249" s="140">
        <f t="shared" si="87"/>
        <v>0</v>
      </c>
      <c r="R249" s="140">
        <f t="shared" si="87"/>
        <v>0</v>
      </c>
      <c r="S249" s="140">
        <f t="shared" si="87"/>
        <v>0</v>
      </c>
      <c r="T249" s="140">
        <f t="shared" si="87"/>
        <v>0</v>
      </c>
      <c r="U249" s="140">
        <f t="shared" si="87"/>
        <v>0</v>
      </c>
      <c r="V249" s="140">
        <f t="shared" si="87"/>
        <v>0</v>
      </c>
      <c r="W249" s="140">
        <f t="shared" si="87"/>
        <v>0</v>
      </c>
      <c r="X249" s="140">
        <f t="shared" si="87"/>
        <v>0</v>
      </c>
      <c r="Y249" s="140">
        <f t="shared" si="87"/>
        <v>0</v>
      </c>
      <c r="Z249" s="140">
        <f t="shared" si="87"/>
        <v>0</v>
      </c>
      <c r="AA249" s="140">
        <f t="shared" si="87"/>
        <v>0</v>
      </c>
      <c r="AB249" s="140">
        <f t="shared" si="87"/>
        <v>0</v>
      </c>
      <c r="AC249" s="140">
        <f t="shared" si="87"/>
        <v>0</v>
      </c>
      <c r="AD249" s="140">
        <f t="shared" si="87"/>
        <v>0</v>
      </c>
      <c r="AE249" s="140">
        <f t="shared" si="87"/>
        <v>0</v>
      </c>
      <c r="AF249" s="140">
        <f t="shared" si="87"/>
        <v>0</v>
      </c>
      <c r="AG249" s="140">
        <f t="shared" si="87"/>
        <v>0</v>
      </c>
      <c r="AH249" s="140">
        <f t="shared" si="87"/>
        <v>1360.4639040019829</v>
      </c>
      <c r="AI249" s="140">
        <f t="shared" si="87"/>
        <v>0</v>
      </c>
      <c r="AJ249" s="140">
        <f t="shared" si="87"/>
        <v>0</v>
      </c>
      <c r="AK249" s="140">
        <f t="shared" si="87"/>
        <v>0</v>
      </c>
      <c r="AL249" s="140">
        <f t="shared" si="87"/>
        <v>0</v>
      </c>
      <c r="AM249" s="140">
        <f t="shared" si="87"/>
        <v>0</v>
      </c>
      <c r="AN249" s="140">
        <f t="shared" si="87"/>
        <v>0</v>
      </c>
      <c r="AO249" s="140">
        <f t="shared" si="87"/>
        <v>0</v>
      </c>
      <c r="AP249" s="140">
        <f t="shared" si="87"/>
        <v>0</v>
      </c>
      <c r="AQ249" s="140">
        <f t="shared" si="87"/>
        <v>0</v>
      </c>
      <c r="AR249" s="140">
        <f t="shared" si="87"/>
        <v>1360.4639040019829</v>
      </c>
      <c r="AS249" s="140">
        <f t="shared" si="87"/>
        <v>0</v>
      </c>
      <c r="AT249" s="140">
        <f t="shared" si="87"/>
        <v>0</v>
      </c>
      <c r="AU249" s="140">
        <f t="shared" si="87"/>
        <v>0</v>
      </c>
    </row>
    <row r="250" spans="2:47">
      <c r="B250" s="121">
        <v>2048</v>
      </c>
      <c r="C250" s="140">
        <v>3028.5486270613037</v>
      </c>
      <c r="D250" s="140">
        <f t="shared" si="82"/>
        <v>0</v>
      </c>
      <c r="E250" s="140">
        <f t="shared" si="87"/>
        <v>0</v>
      </c>
      <c r="F250" s="140">
        <f t="shared" si="87"/>
        <v>0</v>
      </c>
      <c r="G250" s="140">
        <f t="shared" si="87"/>
        <v>0</v>
      </c>
      <c r="H250" s="140">
        <f t="shared" si="87"/>
        <v>0</v>
      </c>
      <c r="I250" s="140">
        <f t="shared" si="87"/>
        <v>0</v>
      </c>
      <c r="J250" s="140">
        <f t="shared" si="87"/>
        <v>0</v>
      </c>
      <c r="K250" s="140">
        <f t="shared" si="87"/>
        <v>0</v>
      </c>
      <c r="L250" s="140">
        <f t="shared" si="87"/>
        <v>0</v>
      </c>
      <c r="M250" s="140">
        <f t="shared" si="87"/>
        <v>0</v>
      </c>
      <c r="N250" s="140">
        <f t="shared" si="87"/>
        <v>0</v>
      </c>
      <c r="O250" s="140">
        <f t="shared" si="87"/>
        <v>0</v>
      </c>
      <c r="P250" s="140">
        <f t="shared" si="87"/>
        <v>0</v>
      </c>
      <c r="Q250" s="140">
        <f t="shared" si="87"/>
        <v>0</v>
      </c>
      <c r="R250" s="140">
        <f t="shared" si="87"/>
        <v>0</v>
      </c>
      <c r="S250" s="140">
        <f t="shared" si="87"/>
        <v>0</v>
      </c>
      <c r="T250" s="140">
        <f t="shared" si="87"/>
        <v>0</v>
      </c>
      <c r="U250" s="140">
        <f t="shared" si="87"/>
        <v>0</v>
      </c>
      <c r="V250" s="140">
        <f t="shared" si="87"/>
        <v>0</v>
      </c>
      <c r="W250" s="140">
        <f t="shared" si="87"/>
        <v>0</v>
      </c>
      <c r="X250" s="140">
        <f t="shared" si="87"/>
        <v>0</v>
      </c>
      <c r="Y250" s="140">
        <f t="shared" si="87"/>
        <v>0</v>
      </c>
      <c r="Z250" s="140">
        <f t="shared" si="87"/>
        <v>0</v>
      </c>
      <c r="AA250" s="140">
        <f t="shared" si="87"/>
        <v>0</v>
      </c>
      <c r="AB250" s="140">
        <f t="shared" si="87"/>
        <v>0</v>
      </c>
      <c r="AC250" s="140">
        <f t="shared" si="87"/>
        <v>0</v>
      </c>
      <c r="AD250" s="140">
        <f t="shared" si="87"/>
        <v>0</v>
      </c>
      <c r="AE250" s="140">
        <f t="shared" si="87"/>
        <v>0</v>
      </c>
      <c r="AF250" s="140">
        <f t="shared" si="87"/>
        <v>0</v>
      </c>
      <c r="AG250" s="140">
        <f t="shared" si="87"/>
        <v>0</v>
      </c>
      <c r="AH250" s="140">
        <f t="shared" si="87"/>
        <v>0</v>
      </c>
      <c r="AI250" s="140">
        <f t="shared" si="87"/>
        <v>3028.5486270613037</v>
      </c>
      <c r="AJ250" s="140">
        <f t="shared" si="87"/>
        <v>0</v>
      </c>
      <c r="AK250" s="140">
        <f t="shared" si="87"/>
        <v>0</v>
      </c>
      <c r="AL250" s="140">
        <f t="shared" si="87"/>
        <v>0</v>
      </c>
      <c r="AM250" s="140">
        <f t="shared" si="87"/>
        <v>0</v>
      </c>
      <c r="AN250" s="140">
        <f t="shared" si="87"/>
        <v>0</v>
      </c>
      <c r="AO250" s="140">
        <f t="shared" si="87"/>
        <v>0</v>
      </c>
      <c r="AP250" s="140">
        <f t="shared" si="87"/>
        <v>0</v>
      </c>
      <c r="AQ250" s="140">
        <f t="shared" si="87"/>
        <v>0</v>
      </c>
      <c r="AR250" s="140">
        <f t="shared" si="87"/>
        <v>0</v>
      </c>
      <c r="AS250" s="140">
        <f t="shared" si="87"/>
        <v>3028.5486270613037</v>
      </c>
      <c r="AT250" s="140">
        <f t="shared" si="87"/>
        <v>0</v>
      </c>
      <c r="AU250" s="140">
        <f t="shared" si="87"/>
        <v>0</v>
      </c>
    </row>
    <row r="251" spans="2:47">
      <c r="B251" s="121">
        <v>2049</v>
      </c>
      <c r="C251" s="140">
        <v>658.56851403939072</v>
      </c>
      <c r="D251" s="140">
        <f t="shared" si="82"/>
        <v>0</v>
      </c>
      <c r="E251" s="140">
        <f t="shared" si="87"/>
        <v>0</v>
      </c>
      <c r="F251" s="140">
        <f t="shared" si="87"/>
        <v>0</v>
      </c>
      <c r="G251" s="140">
        <f t="shared" si="87"/>
        <v>0</v>
      </c>
      <c r="H251" s="140">
        <f t="shared" si="87"/>
        <v>0</v>
      </c>
      <c r="I251" s="140">
        <f t="shared" si="87"/>
        <v>0</v>
      </c>
      <c r="J251" s="140">
        <f t="shared" si="87"/>
        <v>0</v>
      </c>
      <c r="K251" s="140">
        <f t="shared" si="87"/>
        <v>0</v>
      </c>
      <c r="L251" s="140">
        <f t="shared" si="87"/>
        <v>0</v>
      </c>
      <c r="M251" s="140">
        <f t="shared" si="87"/>
        <v>0</v>
      </c>
      <c r="N251" s="140">
        <f t="shared" si="87"/>
        <v>0</v>
      </c>
      <c r="O251" s="140">
        <f t="shared" si="87"/>
        <v>0</v>
      </c>
      <c r="P251" s="140">
        <f t="shared" si="87"/>
        <v>0</v>
      </c>
      <c r="Q251" s="140">
        <f t="shared" si="87"/>
        <v>0</v>
      </c>
      <c r="R251" s="140">
        <f t="shared" si="87"/>
        <v>0</v>
      </c>
      <c r="S251" s="140">
        <f t="shared" si="87"/>
        <v>0</v>
      </c>
      <c r="T251" s="140">
        <f t="shared" si="87"/>
        <v>0</v>
      </c>
      <c r="U251" s="140">
        <f t="shared" si="87"/>
        <v>0</v>
      </c>
      <c r="V251" s="140">
        <f t="shared" si="87"/>
        <v>0</v>
      </c>
      <c r="W251" s="140">
        <f t="shared" si="87"/>
        <v>0</v>
      </c>
      <c r="X251" s="140">
        <f t="shared" si="87"/>
        <v>0</v>
      </c>
      <c r="Y251" s="140">
        <f t="shared" si="87"/>
        <v>0</v>
      </c>
      <c r="Z251" s="140">
        <f t="shared" si="87"/>
        <v>0</v>
      </c>
      <c r="AA251" s="140">
        <f t="shared" si="87"/>
        <v>0</v>
      </c>
      <c r="AB251" s="140">
        <f t="shared" si="87"/>
        <v>0</v>
      </c>
      <c r="AC251" s="140">
        <f t="shared" si="87"/>
        <v>0</v>
      </c>
      <c r="AD251" s="140">
        <f t="shared" si="87"/>
        <v>0</v>
      </c>
      <c r="AE251" s="140">
        <f t="shared" si="87"/>
        <v>0</v>
      </c>
      <c r="AF251" s="140">
        <f t="shared" si="87"/>
        <v>0</v>
      </c>
      <c r="AG251" s="140">
        <f t="shared" si="87"/>
        <v>0</v>
      </c>
      <c r="AH251" s="140">
        <f t="shared" si="87"/>
        <v>0</v>
      </c>
      <c r="AI251" s="140">
        <f t="shared" si="87"/>
        <v>0</v>
      </c>
      <c r="AJ251" s="140">
        <f t="shared" si="87"/>
        <v>658.56851403939072</v>
      </c>
      <c r="AK251" s="140">
        <f t="shared" si="87"/>
        <v>0</v>
      </c>
      <c r="AL251" s="140">
        <f t="shared" si="87"/>
        <v>0</v>
      </c>
      <c r="AM251" s="140">
        <f t="shared" si="87"/>
        <v>0</v>
      </c>
      <c r="AN251" s="140">
        <f t="shared" si="87"/>
        <v>0</v>
      </c>
      <c r="AO251" s="140">
        <f t="shared" si="87"/>
        <v>0</v>
      </c>
      <c r="AP251" s="140">
        <f t="shared" si="87"/>
        <v>0</v>
      </c>
      <c r="AQ251" s="140">
        <f t="shared" si="87"/>
        <v>0</v>
      </c>
      <c r="AR251" s="140">
        <f t="shared" si="87"/>
        <v>0</v>
      </c>
      <c r="AS251" s="140">
        <f t="shared" si="87"/>
        <v>0</v>
      </c>
      <c r="AT251" s="140">
        <f t="shared" si="87"/>
        <v>658.56851403939072</v>
      </c>
      <c r="AU251" s="140">
        <f t="shared" si="87"/>
        <v>0</v>
      </c>
    </row>
    <row r="252" spans="2:47">
      <c r="B252" s="121">
        <v>2050</v>
      </c>
      <c r="C252" s="140">
        <v>1399.4580923331669</v>
      </c>
      <c r="D252" s="140">
        <f t="shared" si="82"/>
        <v>0</v>
      </c>
      <c r="E252" s="140">
        <f t="shared" si="87"/>
        <v>0</v>
      </c>
      <c r="F252" s="140">
        <f t="shared" si="87"/>
        <v>0</v>
      </c>
      <c r="G252" s="140">
        <f t="shared" si="87"/>
        <v>0</v>
      </c>
      <c r="H252" s="140">
        <f t="shared" si="87"/>
        <v>0</v>
      </c>
      <c r="I252" s="140">
        <f t="shared" si="87"/>
        <v>0</v>
      </c>
      <c r="J252" s="140">
        <f t="shared" si="87"/>
        <v>0</v>
      </c>
      <c r="K252" s="140">
        <f t="shared" si="87"/>
        <v>0</v>
      </c>
      <c r="L252" s="140">
        <f t="shared" si="87"/>
        <v>0</v>
      </c>
      <c r="M252" s="140">
        <f t="shared" si="87"/>
        <v>0</v>
      </c>
      <c r="N252" s="140">
        <f t="shared" si="87"/>
        <v>0</v>
      </c>
      <c r="O252" s="140">
        <f t="shared" si="87"/>
        <v>0</v>
      </c>
      <c r="P252" s="140">
        <f t="shared" si="87"/>
        <v>0</v>
      </c>
      <c r="Q252" s="140">
        <f t="shared" si="87"/>
        <v>0</v>
      </c>
      <c r="R252" s="140">
        <f t="shared" si="87"/>
        <v>0</v>
      </c>
      <c r="S252" s="140">
        <f t="shared" si="87"/>
        <v>0</v>
      </c>
      <c r="T252" s="140">
        <f t="shared" si="87"/>
        <v>0</v>
      </c>
      <c r="U252" s="140">
        <f t="shared" si="87"/>
        <v>0</v>
      </c>
      <c r="V252" s="140">
        <f t="shared" si="87"/>
        <v>0</v>
      </c>
      <c r="W252" s="140">
        <f t="shared" si="87"/>
        <v>0</v>
      </c>
      <c r="X252" s="140">
        <f t="shared" si="87"/>
        <v>0</v>
      </c>
      <c r="Y252" s="140">
        <f t="shared" si="87"/>
        <v>0</v>
      </c>
      <c r="Z252" s="140">
        <f t="shared" si="87"/>
        <v>0</v>
      </c>
      <c r="AA252" s="140">
        <f t="shared" si="87"/>
        <v>0</v>
      </c>
      <c r="AB252" s="140">
        <f t="shared" si="87"/>
        <v>0</v>
      </c>
      <c r="AC252" s="140">
        <f t="shared" si="87"/>
        <v>0</v>
      </c>
      <c r="AD252" s="140">
        <f t="shared" si="87"/>
        <v>0</v>
      </c>
      <c r="AE252" s="140">
        <f t="shared" si="87"/>
        <v>0</v>
      </c>
      <c r="AF252" s="140">
        <f t="shared" si="87"/>
        <v>0</v>
      </c>
      <c r="AG252" s="140">
        <f t="shared" si="87"/>
        <v>0</v>
      </c>
      <c r="AH252" s="140">
        <f t="shared" si="87"/>
        <v>0</v>
      </c>
      <c r="AI252" s="140">
        <f t="shared" si="87"/>
        <v>0</v>
      </c>
      <c r="AJ252" s="140">
        <f t="shared" si="87"/>
        <v>0</v>
      </c>
      <c r="AK252" s="140">
        <f t="shared" si="87"/>
        <v>1399.4580923331669</v>
      </c>
      <c r="AL252" s="140">
        <f t="shared" si="87"/>
        <v>0</v>
      </c>
      <c r="AM252" s="140">
        <f t="shared" si="87"/>
        <v>0</v>
      </c>
      <c r="AN252" s="140">
        <f t="shared" si="87"/>
        <v>0</v>
      </c>
      <c r="AO252" s="140">
        <f t="shared" si="87"/>
        <v>0</v>
      </c>
      <c r="AP252" s="140">
        <f t="shared" si="87"/>
        <v>0</v>
      </c>
      <c r="AQ252" s="140">
        <f t="shared" si="87"/>
        <v>0</v>
      </c>
      <c r="AR252" s="140">
        <f t="shared" si="87"/>
        <v>0</v>
      </c>
      <c r="AS252" s="140">
        <f t="shared" si="87"/>
        <v>0</v>
      </c>
      <c r="AT252" s="140">
        <f t="shared" si="87"/>
        <v>0</v>
      </c>
      <c r="AU252" s="140">
        <f t="shared" si="87"/>
        <v>1399.4580923331669</v>
      </c>
    </row>
    <row r="253" spans="2:47">
      <c r="B253" s="121">
        <v>2051</v>
      </c>
      <c r="C253" s="140">
        <v>0</v>
      </c>
      <c r="D253" s="140">
        <f t="shared" si="82"/>
        <v>0</v>
      </c>
      <c r="E253" s="140">
        <f t="shared" si="87"/>
        <v>0</v>
      </c>
      <c r="F253" s="140">
        <f t="shared" si="87"/>
        <v>0</v>
      </c>
      <c r="G253" s="140">
        <f t="shared" si="87"/>
        <v>0</v>
      </c>
      <c r="H253" s="140">
        <f t="shared" si="87"/>
        <v>0</v>
      </c>
      <c r="I253" s="140">
        <f t="shared" si="87"/>
        <v>0</v>
      </c>
      <c r="J253" s="140">
        <f t="shared" si="87"/>
        <v>0</v>
      </c>
      <c r="K253" s="140">
        <f t="shared" si="87"/>
        <v>0</v>
      </c>
      <c r="L253" s="140">
        <f t="shared" si="87"/>
        <v>0</v>
      </c>
      <c r="M253" s="140">
        <f t="shared" si="87"/>
        <v>0</v>
      </c>
      <c r="N253" s="140">
        <f t="shared" si="87"/>
        <v>0</v>
      </c>
      <c r="O253" s="140">
        <f t="shared" si="87"/>
        <v>0</v>
      </c>
      <c r="P253" s="140">
        <f t="shared" si="87"/>
        <v>0</v>
      </c>
      <c r="Q253" s="140">
        <f t="shared" si="87"/>
        <v>0</v>
      </c>
      <c r="R253" s="140">
        <f t="shared" si="87"/>
        <v>0</v>
      </c>
      <c r="S253" s="140">
        <f t="shared" si="87"/>
        <v>0</v>
      </c>
      <c r="T253" s="140">
        <f t="shared" si="87"/>
        <v>0</v>
      </c>
      <c r="U253" s="140">
        <f t="shared" si="87"/>
        <v>0</v>
      </c>
      <c r="V253" s="140">
        <f t="shared" si="87"/>
        <v>0</v>
      </c>
      <c r="W253" s="140">
        <f t="shared" si="87"/>
        <v>0</v>
      </c>
      <c r="X253" s="140">
        <f t="shared" si="87"/>
        <v>0</v>
      </c>
      <c r="Y253" s="140">
        <f t="shared" si="87"/>
        <v>0</v>
      </c>
      <c r="Z253" s="140">
        <f t="shared" si="87"/>
        <v>0</v>
      </c>
      <c r="AA253" s="140">
        <f t="shared" si="87"/>
        <v>0</v>
      </c>
      <c r="AB253" s="140">
        <f t="shared" si="87"/>
        <v>0</v>
      </c>
      <c r="AC253" s="140">
        <f t="shared" si="87"/>
        <v>0</v>
      </c>
      <c r="AD253" s="140">
        <f t="shared" si="87"/>
        <v>0</v>
      </c>
      <c r="AE253" s="140">
        <f t="shared" si="87"/>
        <v>0</v>
      </c>
      <c r="AF253" s="140">
        <f t="shared" si="87"/>
        <v>0</v>
      </c>
      <c r="AG253" s="140">
        <f t="shared" si="87"/>
        <v>0</v>
      </c>
      <c r="AH253" s="140">
        <f t="shared" si="87"/>
        <v>0</v>
      </c>
      <c r="AI253" s="140">
        <f t="shared" si="87"/>
        <v>0</v>
      </c>
      <c r="AJ253" s="140">
        <f t="shared" si="87"/>
        <v>0</v>
      </c>
      <c r="AK253" s="140">
        <f t="shared" si="87"/>
        <v>0</v>
      </c>
      <c r="AL253" s="140">
        <f t="shared" si="87"/>
        <v>0</v>
      </c>
      <c r="AM253" s="140">
        <f t="shared" si="87"/>
        <v>0</v>
      </c>
      <c r="AN253" s="140">
        <f t="shared" si="87"/>
        <v>0</v>
      </c>
      <c r="AO253" s="140">
        <f t="shared" si="87"/>
        <v>0</v>
      </c>
      <c r="AP253" s="140">
        <f t="shared" si="87"/>
        <v>0</v>
      </c>
      <c r="AQ253" s="140">
        <f t="shared" si="87"/>
        <v>0</v>
      </c>
      <c r="AR253" s="140">
        <f t="shared" si="87"/>
        <v>0</v>
      </c>
      <c r="AS253" s="140">
        <f t="shared" si="87"/>
        <v>0</v>
      </c>
      <c r="AT253" s="140">
        <f t="shared" si="87"/>
        <v>0</v>
      </c>
      <c r="AU253" s="140">
        <f t="shared" si="87"/>
        <v>0</v>
      </c>
    </row>
    <row r="254" spans="2:47">
      <c r="B254" s="121">
        <v>2052</v>
      </c>
      <c r="C254" s="140">
        <v>1195.8217754921643</v>
      </c>
      <c r="D254" s="140">
        <f t="shared" si="82"/>
        <v>0</v>
      </c>
      <c r="E254" s="140">
        <f t="shared" si="87"/>
        <v>0</v>
      </c>
      <c r="F254" s="140">
        <f t="shared" si="87"/>
        <v>0</v>
      </c>
      <c r="G254" s="140">
        <f t="shared" si="87"/>
        <v>0</v>
      </c>
      <c r="H254" s="140">
        <f t="shared" si="87"/>
        <v>0</v>
      </c>
      <c r="I254" s="140">
        <f t="shared" si="87"/>
        <v>0</v>
      </c>
      <c r="J254" s="140">
        <f t="shared" si="87"/>
        <v>0</v>
      </c>
      <c r="K254" s="140">
        <f t="shared" si="87"/>
        <v>0</v>
      </c>
      <c r="L254" s="140">
        <f t="shared" si="87"/>
        <v>0</v>
      </c>
      <c r="M254" s="140">
        <f t="shared" si="87"/>
        <v>0</v>
      </c>
      <c r="N254" s="140">
        <f t="shared" si="87"/>
        <v>0</v>
      </c>
      <c r="O254" s="140">
        <f t="shared" si="87"/>
        <v>0</v>
      </c>
      <c r="P254" s="140">
        <f t="shared" si="87"/>
        <v>0</v>
      </c>
      <c r="Q254" s="140">
        <f t="shared" si="87"/>
        <v>0</v>
      </c>
      <c r="R254" s="140">
        <f t="shared" si="87"/>
        <v>0</v>
      </c>
      <c r="S254" s="140">
        <f t="shared" si="87"/>
        <v>0</v>
      </c>
      <c r="T254" s="140">
        <f t="shared" si="87"/>
        <v>0</v>
      </c>
      <c r="U254" s="140">
        <f t="shared" si="87"/>
        <v>0</v>
      </c>
      <c r="V254" s="140">
        <f t="shared" si="87"/>
        <v>0</v>
      </c>
      <c r="W254" s="140">
        <f t="shared" si="87"/>
        <v>0</v>
      </c>
      <c r="X254" s="140">
        <f t="shared" si="87"/>
        <v>0</v>
      </c>
      <c r="Y254" s="140">
        <f t="shared" si="87"/>
        <v>0</v>
      </c>
      <c r="Z254" s="140">
        <f t="shared" si="87"/>
        <v>0</v>
      </c>
      <c r="AA254" s="140">
        <f t="shared" si="87"/>
        <v>0</v>
      </c>
      <c r="AB254" s="140">
        <f t="shared" si="87"/>
        <v>0</v>
      </c>
      <c r="AC254" s="140">
        <f t="shared" si="87"/>
        <v>0</v>
      </c>
      <c r="AD254" s="140">
        <f t="shared" si="87"/>
        <v>0</v>
      </c>
      <c r="AE254" s="140">
        <f t="shared" si="87"/>
        <v>0</v>
      </c>
      <c r="AF254" s="140">
        <f t="shared" si="87"/>
        <v>0</v>
      </c>
      <c r="AG254" s="140">
        <f t="shared" si="87"/>
        <v>0</v>
      </c>
      <c r="AH254" s="140">
        <f t="shared" si="87"/>
        <v>0</v>
      </c>
      <c r="AI254" s="140">
        <f t="shared" si="87"/>
        <v>0</v>
      </c>
      <c r="AJ254" s="140">
        <f t="shared" si="87"/>
        <v>0</v>
      </c>
      <c r="AK254" s="140">
        <f t="shared" si="87"/>
        <v>0</v>
      </c>
      <c r="AL254" s="140">
        <f t="shared" si="87"/>
        <v>0</v>
      </c>
      <c r="AM254" s="140">
        <f t="shared" si="87"/>
        <v>1195.8217754921643</v>
      </c>
      <c r="AN254" s="140">
        <f t="shared" si="87"/>
        <v>0</v>
      </c>
      <c r="AO254" s="140">
        <f t="shared" si="87"/>
        <v>0</v>
      </c>
      <c r="AP254" s="140">
        <f t="shared" si="87"/>
        <v>0</v>
      </c>
      <c r="AQ254" s="140">
        <f t="shared" si="87"/>
        <v>0</v>
      </c>
      <c r="AR254" s="140">
        <f t="shared" si="87"/>
        <v>0</v>
      </c>
      <c r="AS254" s="140">
        <f t="shared" ref="E254:AU260" si="88">+IF(AS$171&lt;$B254,0,IF(MOD(AS$171-$B254,$C$167)=0,1,0))*$C254</f>
        <v>0</v>
      </c>
      <c r="AT254" s="140">
        <f t="shared" si="88"/>
        <v>0</v>
      </c>
      <c r="AU254" s="140">
        <f t="shared" si="88"/>
        <v>0</v>
      </c>
    </row>
    <row r="255" spans="2:47">
      <c r="B255" s="121">
        <v>2053</v>
      </c>
      <c r="C255" s="140">
        <v>485.26101034483872</v>
      </c>
      <c r="D255" s="140">
        <f t="shared" si="82"/>
        <v>0</v>
      </c>
      <c r="E255" s="140">
        <f t="shared" si="88"/>
        <v>0</v>
      </c>
      <c r="F255" s="140">
        <f t="shared" si="88"/>
        <v>0</v>
      </c>
      <c r="G255" s="140">
        <f t="shared" si="88"/>
        <v>0</v>
      </c>
      <c r="H255" s="140">
        <f t="shared" si="88"/>
        <v>0</v>
      </c>
      <c r="I255" s="140">
        <f t="shared" si="88"/>
        <v>0</v>
      </c>
      <c r="J255" s="140">
        <f t="shared" si="88"/>
        <v>0</v>
      </c>
      <c r="K255" s="140">
        <f t="shared" si="88"/>
        <v>0</v>
      </c>
      <c r="L255" s="140">
        <f t="shared" si="88"/>
        <v>0</v>
      </c>
      <c r="M255" s="140">
        <f t="shared" si="88"/>
        <v>0</v>
      </c>
      <c r="N255" s="140">
        <f t="shared" si="88"/>
        <v>0</v>
      </c>
      <c r="O255" s="140">
        <f t="shared" si="88"/>
        <v>0</v>
      </c>
      <c r="P255" s="140">
        <f t="shared" si="88"/>
        <v>0</v>
      </c>
      <c r="Q255" s="140">
        <f t="shared" si="88"/>
        <v>0</v>
      </c>
      <c r="R255" s="140">
        <f t="shared" si="88"/>
        <v>0</v>
      </c>
      <c r="S255" s="140">
        <f t="shared" si="88"/>
        <v>0</v>
      </c>
      <c r="T255" s="140">
        <f t="shared" si="88"/>
        <v>0</v>
      </c>
      <c r="U255" s="140">
        <f t="shared" si="88"/>
        <v>0</v>
      </c>
      <c r="V255" s="140">
        <f t="shared" si="88"/>
        <v>0</v>
      </c>
      <c r="W255" s="140">
        <f t="shared" si="88"/>
        <v>0</v>
      </c>
      <c r="X255" s="140">
        <f t="shared" si="88"/>
        <v>0</v>
      </c>
      <c r="Y255" s="140">
        <f t="shared" si="88"/>
        <v>0</v>
      </c>
      <c r="Z255" s="140">
        <f t="shared" si="88"/>
        <v>0</v>
      </c>
      <c r="AA255" s="140">
        <f t="shared" si="88"/>
        <v>0</v>
      </c>
      <c r="AB255" s="140">
        <f t="shared" si="88"/>
        <v>0</v>
      </c>
      <c r="AC255" s="140">
        <f t="shared" si="88"/>
        <v>0</v>
      </c>
      <c r="AD255" s="140">
        <f t="shared" si="88"/>
        <v>0</v>
      </c>
      <c r="AE255" s="140">
        <f t="shared" si="88"/>
        <v>0</v>
      </c>
      <c r="AF255" s="140">
        <f t="shared" si="88"/>
        <v>0</v>
      </c>
      <c r="AG255" s="140">
        <f t="shared" si="88"/>
        <v>0</v>
      </c>
      <c r="AH255" s="140">
        <f t="shared" si="88"/>
        <v>0</v>
      </c>
      <c r="AI255" s="140">
        <f t="shared" si="88"/>
        <v>0</v>
      </c>
      <c r="AJ255" s="140">
        <f t="shared" si="88"/>
        <v>0</v>
      </c>
      <c r="AK255" s="140">
        <f t="shared" si="88"/>
        <v>0</v>
      </c>
      <c r="AL255" s="140">
        <f t="shared" si="88"/>
        <v>0</v>
      </c>
      <c r="AM255" s="140">
        <f t="shared" si="88"/>
        <v>0</v>
      </c>
      <c r="AN255" s="140">
        <f t="shared" si="88"/>
        <v>485.26101034483872</v>
      </c>
      <c r="AO255" s="140">
        <f t="shared" si="88"/>
        <v>0</v>
      </c>
      <c r="AP255" s="140">
        <f t="shared" si="88"/>
        <v>0</v>
      </c>
      <c r="AQ255" s="140">
        <f t="shared" si="88"/>
        <v>0</v>
      </c>
      <c r="AR255" s="140">
        <f t="shared" si="88"/>
        <v>0</v>
      </c>
      <c r="AS255" s="140">
        <f t="shared" si="88"/>
        <v>0</v>
      </c>
      <c r="AT255" s="140">
        <f t="shared" si="88"/>
        <v>0</v>
      </c>
      <c r="AU255" s="140">
        <f t="shared" si="88"/>
        <v>0</v>
      </c>
    </row>
    <row r="256" spans="2:47">
      <c r="B256" s="121">
        <v>2054</v>
      </c>
      <c r="C256" s="140">
        <v>0</v>
      </c>
      <c r="D256" s="140">
        <f t="shared" si="82"/>
        <v>0</v>
      </c>
      <c r="E256" s="140">
        <f t="shared" si="88"/>
        <v>0</v>
      </c>
      <c r="F256" s="140">
        <f t="shared" si="88"/>
        <v>0</v>
      </c>
      <c r="G256" s="140">
        <f t="shared" si="88"/>
        <v>0</v>
      </c>
      <c r="H256" s="140">
        <f t="shared" si="88"/>
        <v>0</v>
      </c>
      <c r="I256" s="140">
        <f t="shared" si="88"/>
        <v>0</v>
      </c>
      <c r="J256" s="140">
        <f t="shared" si="88"/>
        <v>0</v>
      </c>
      <c r="K256" s="140">
        <f t="shared" si="88"/>
        <v>0</v>
      </c>
      <c r="L256" s="140">
        <f t="shared" si="88"/>
        <v>0</v>
      </c>
      <c r="M256" s="140">
        <f t="shared" si="88"/>
        <v>0</v>
      </c>
      <c r="N256" s="140">
        <f t="shared" si="88"/>
        <v>0</v>
      </c>
      <c r="O256" s="140">
        <f t="shared" si="88"/>
        <v>0</v>
      </c>
      <c r="P256" s="140">
        <f t="shared" si="88"/>
        <v>0</v>
      </c>
      <c r="Q256" s="140">
        <f t="shared" si="88"/>
        <v>0</v>
      </c>
      <c r="R256" s="140">
        <f t="shared" si="88"/>
        <v>0</v>
      </c>
      <c r="S256" s="140">
        <f t="shared" si="88"/>
        <v>0</v>
      </c>
      <c r="T256" s="140">
        <f t="shared" si="88"/>
        <v>0</v>
      </c>
      <c r="U256" s="140">
        <f t="shared" si="88"/>
        <v>0</v>
      </c>
      <c r="V256" s="140">
        <f t="shared" si="88"/>
        <v>0</v>
      </c>
      <c r="W256" s="140">
        <f t="shared" si="88"/>
        <v>0</v>
      </c>
      <c r="X256" s="140">
        <f t="shared" si="88"/>
        <v>0</v>
      </c>
      <c r="Y256" s="140">
        <f t="shared" si="88"/>
        <v>0</v>
      </c>
      <c r="Z256" s="140">
        <f t="shared" si="88"/>
        <v>0</v>
      </c>
      <c r="AA256" s="140">
        <f t="shared" si="88"/>
        <v>0</v>
      </c>
      <c r="AB256" s="140">
        <f t="shared" si="88"/>
        <v>0</v>
      </c>
      <c r="AC256" s="140">
        <f t="shared" si="88"/>
        <v>0</v>
      </c>
      <c r="AD256" s="140">
        <f t="shared" si="88"/>
        <v>0</v>
      </c>
      <c r="AE256" s="140">
        <f t="shared" si="88"/>
        <v>0</v>
      </c>
      <c r="AF256" s="140">
        <f t="shared" si="88"/>
        <v>0</v>
      </c>
      <c r="AG256" s="140">
        <f t="shared" si="88"/>
        <v>0</v>
      </c>
      <c r="AH256" s="140">
        <f t="shared" si="88"/>
        <v>0</v>
      </c>
      <c r="AI256" s="140">
        <f t="shared" si="88"/>
        <v>0</v>
      </c>
      <c r="AJ256" s="140">
        <f t="shared" si="88"/>
        <v>0</v>
      </c>
      <c r="AK256" s="140">
        <f t="shared" si="88"/>
        <v>0</v>
      </c>
      <c r="AL256" s="140">
        <f t="shared" si="88"/>
        <v>0</v>
      </c>
      <c r="AM256" s="140">
        <f t="shared" si="88"/>
        <v>0</v>
      </c>
      <c r="AN256" s="140">
        <f t="shared" si="88"/>
        <v>0</v>
      </c>
      <c r="AO256" s="140">
        <f t="shared" si="88"/>
        <v>0</v>
      </c>
      <c r="AP256" s="140">
        <f t="shared" si="88"/>
        <v>0</v>
      </c>
      <c r="AQ256" s="140">
        <f t="shared" si="88"/>
        <v>0</v>
      </c>
      <c r="AR256" s="140">
        <f t="shared" si="88"/>
        <v>0</v>
      </c>
      <c r="AS256" s="140">
        <f t="shared" si="88"/>
        <v>0</v>
      </c>
      <c r="AT256" s="140">
        <f t="shared" si="88"/>
        <v>0</v>
      </c>
      <c r="AU256" s="140">
        <f t="shared" si="88"/>
        <v>0</v>
      </c>
    </row>
    <row r="257" spans="2:47">
      <c r="B257" s="121">
        <v>2055</v>
      </c>
      <c r="C257" s="140">
        <v>1806.7307260152884</v>
      </c>
      <c r="D257" s="140">
        <f t="shared" si="82"/>
        <v>0</v>
      </c>
      <c r="E257" s="140">
        <f t="shared" si="88"/>
        <v>0</v>
      </c>
      <c r="F257" s="140">
        <f t="shared" si="88"/>
        <v>0</v>
      </c>
      <c r="G257" s="140">
        <f t="shared" si="88"/>
        <v>0</v>
      </c>
      <c r="H257" s="140">
        <f t="shared" si="88"/>
        <v>0</v>
      </c>
      <c r="I257" s="140">
        <f t="shared" si="88"/>
        <v>0</v>
      </c>
      <c r="J257" s="140">
        <f t="shared" si="88"/>
        <v>0</v>
      </c>
      <c r="K257" s="140">
        <f t="shared" si="88"/>
        <v>0</v>
      </c>
      <c r="L257" s="140">
        <f t="shared" si="88"/>
        <v>0</v>
      </c>
      <c r="M257" s="140">
        <f t="shared" si="88"/>
        <v>0</v>
      </c>
      <c r="N257" s="140">
        <f t="shared" si="88"/>
        <v>0</v>
      </c>
      <c r="O257" s="140">
        <f t="shared" si="88"/>
        <v>0</v>
      </c>
      <c r="P257" s="140">
        <f t="shared" si="88"/>
        <v>0</v>
      </c>
      <c r="Q257" s="140">
        <f t="shared" si="88"/>
        <v>0</v>
      </c>
      <c r="R257" s="140">
        <f t="shared" si="88"/>
        <v>0</v>
      </c>
      <c r="S257" s="140">
        <f t="shared" si="88"/>
        <v>0</v>
      </c>
      <c r="T257" s="140">
        <f t="shared" si="88"/>
        <v>0</v>
      </c>
      <c r="U257" s="140">
        <f t="shared" si="88"/>
        <v>0</v>
      </c>
      <c r="V257" s="140">
        <f t="shared" si="88"/>
        <v>0</v>
      </c>
      <c r="W257" s="140">
        <f t="shared" si="88"/>
        <v>0</v>
      </c>
      <c r="X257" s="140">
        <f t="shared" si="88"/>
        <v>0</v>
      </c>
      <c r="Y257" s="140">
        <f t="shared" si="88"/>
        <v>0</v>
      </c>
      <c r="Z257" s="140">
        <f t="shared" si="88"/>
        <v>0</v>
      </c>
      <c r="AA257" s="140">
        <f t="shared" si="88"/>
        <v>0</v>
      </c>
      <c r="AB257" s="140">
        <f t="shared" si="88"/>
        <v>0</v>
      </c>
      <c r="AC257" s="140">
        <f t="shared" si="88"/>
        <v>0</v>
      </c>
      <c r="AD257" s="140">
        <f t="shared" si="88"/>
        <v>0</v>
      </c>
      <c r="AE257" s="140">
        <f t="shared" si="88"/>
        <v>0</v>
      </c>
      <c r="AF257" s="140">
        <f t="shared" si="88"/>
        <v>0</v>
      </c>
      <c r="AG257" s="140">
        <f t="shared" si="88"/>
        <v>0</v>
      </c>
      <c r="AH257" s="140">
        <f t="shared" si="88"/>
        <v>0</v>
      </c>
      <c r="AI257" s="140">
        <f t="shared" si="88"/>
        <v>0</v>
      </c>
      <c r="AJ257" s="140">
        <f t="shared" si="88"/>
        <v>0</v>
      </c>
      <c r="AK257" s="140">
        <f t="shared" si="88"/>
        <v>0</v>
      </c>
      <c r="AL257" s="140">
        <f t="shared" si="88"/>
        <v>0</v>
      </c>
      <c r="AM257" s="140">
        <f t="shared" si="88"/>
        <v>0</v>
      </c>
      <c r="AN257" s="140">
        <f t="shared" si="88"/>
        <v>0</v>
      </c>
      <c r="AO257" s="140">
        <f t="shared" si="88"/>
        <v>0</v>
      </c>
      <c r="AP257" s="140">
        <f t="shared" si="88"/>
        <v>1806.7307260152884</v>
      </c>
      <c r="AQ257" s="140">
        <f t="shared" si="88"/>
        <v>0</v>
      </c>
      <c r="AR257" s="140">
        <f t="shared" si="88"/>
        <v>0</v>
      </c>
      <c r="AS257" s="140">
        <f t="shared" si="88"/>
        <v>0</v>
      </c>
      <c r="AT257" s="140">
        <f t="shared" si="88"/>
        <v>0</v>
      </c>
      <c r="AU257" s="140">
        <f t="shared" si="88"/>
        <v>0</v>
      </c>
    </row>
    <row r="258" spans="2:47">
      <c r="B258" s="121">
        <v>2056</v>
      </c>
      <c r="C258" s="140">
        <v>181.972878879169</v>
      </c>
      <c r="D258" s="140">
        <f t="shared" si="82"/>
        <v>0</v>
      </c>
      <c r="E258" s="140">
        <f t="shared" si="88"/>
        <v>0</v>
      </c>
      <c r="F258" s="140">
        <f t="shared" si="88"/>
        <v>0</v>
      </c>
      <c r="G258" s="140">
        <f t="shared" si="88"/>
        <v>0</v>
      </c>
      <c r="H258" s="140">
        <f t="shared" si="88"/>
        <v>0</v>
      </c>
      <c r="I258" s="140">
        <f t="shared" si="88"/>
        <v>0</v>
      </c>
      <c r="J258" s="140">
        <f t="shared" si="88"/>
        <v>0</v>
      </c>
      <c r="K258" s="140">
        <f t="shared" si="88"/>
        <v>0</v>
      </c>
      <c r="L258" s="140">
        <f t="shared" si="88"/>
        <v>0</v>
      </c>
      <c r="M258" s="140">
        <f t="shared" si="88"/>
        <v>0</v>
      </c>
      <c r="N258" s="140">
        <f t="shared" si="88"/>
        <v>0</v>
      </c>
      <c r="O258" s="140">
        <f t="shared" si="88"/>
        <v>0</v>
      </c>
      <c r="P258" s="140">
        <f t="shared" si="88"/>
        <v>0</v>
      </c>
      <c r="Q258" s="140">
        <f t="shared" si="88"/>
        <v>0</v>
      </c>
      <c r="R258" s="140">
        <f t="shared" si="88"/>
        <v>0</v>
      </c>
      <c r="S258" s="140">
        <f t="shared" si="88"/>
        <v>0</v>
      </c>
      <c r="T258" s="140">
        <f t="shared" si="88"/>
        <v>0</v>
      </c>
      <c r="U258" s="140">
        <f t="shared" si="88"/>
        <v>0</v>
      </c>
      <c r="V258" s="140">
        <f t="shared" si="88"/>
        <v>0</v>
      </c>
      <c r="W258" s="140">
        <f t="shared" si="88"/>
        <v>0</v>
      </c>
      <c r="X258" s="140">
        <f t="shared" si="88"/>
        <v>0</v>
      </c>
      <c r="Y258" s="140">
        <f t="shared" si="88"/>
        <v>0</v>
      </c>
      <c r="Z258" s="140">
        <f t="shared" si="88"/>
        <v>0</v>
      </c>
      <c r="AA258" s="140">
        <f t="shared" si="88"/>
        <v>0</v>
      </c>
      <c r="AB258" s="140">
        <f t="shared" si="88"/>
        <v>0</v>
      </c>
      <c r="AC258" s="140">
        <f t="shared" si="88"/>
        <v>0</v>
      </c>
      <c r="AD258" s="140">
        <f t="shared" si="88"/>
        <v>0</v>
      </c>
      <c r="AE258" s="140">
        <f t="shared" si="88"/>
        <v>0</v>
      </c>
      <c r="AF258" s="140">
        <f t="shared" si="88"/>
        <v>0</v>
      </c>
      <c r="AG258" s="140">
        <f t="shared" si="88"/>
        <v>0</v>
      </c>
      <c r="AH258" s="140">
        <f t="shared" si="88"/>
        <v>0</v>
      </c>
      <c r="AI258" s="140">
        <f t="shared" si="88"/>
        <v>0</v>
      </c>
      <c r="AJ258" s="140">
        <f t="shared" si="88"/>
        <v>0</v>
      </c>
      <c r="AK258" s="140">
        <f t="shared" si="88"/>
        <v>0</v>
      </c>
      <c r="AL258" s="140">
        <f t="shared" si="88"/>
        <v>0</v>
      </c>
      <c r="AM258" s="140">
        <f t="shared" si="88"/>
        <v>0</v>
      </c>
      <c r="AN258" s="140">
        <f t="shared" si="88"/>
        <v>0</v>
      </c>
      <c r="AO258" s="140">
        <f t="shared" si="88"/>
        <v>0</v>
      </c>
      <c r="AP258" s="140">
        <f t="shared" si="88"/>
        <v>0</v>
      </c>
      <c r="AQ258" s="140">
        <f t="shared" si="88"/>
        <v>181.972878879169</v>
      </c>
      <c r="AR258" s="140">
        <f t="shared" si="88"/>
        <v>0</v>
      </c>
      <c r="AS258" s="140">
        <f t="shared" si="88"/>
        <v>0</v>
      </c>
      <c r="AT258" s="140">
        <f t="shared" si="88"/>
        <v>0</v>
      </c>
      <c r="AU258" s="140">
        <f t="shared" si="88"/>
        <v>0</v>
      </c>
    </row>
    <row r="259" spans="2:47">
      <c r="B259" s="121">
        <v>2057</v>
      </c>
      <c r="C259" s="140">
        <v>407.27263368200511</v>
      </c>
      <c r="D259" s="140">
        <f t="shared" si="82"/>
        <v>0</v>
      </c>
      <c r="E259" s="140">
        <f t="shared" si="88"/>
        <v>0</v>
      </c>
      <c r="F259" s="140">
        <f t="shared" si="88"/>
        <v>0</v>
      </c>
      <c r="G259" s="140">
        <f t="shared" si="88"/>
        <v>0</v>
      </c>
      <c r="H259" s="140">
        <f t="shared" si="88"/>
        <v>0</v>
      </c>
      <c r="I259" s="140">
        <f t="shared" si="88"/>
        <v>0</v>
      </c>
      <c r="J259" s="140">
        <f t="shared" si="88"/>
        <v>0</v>
      </c>
      <c r="K259" s="140">
        <f t="shared" si="88"/>
        <v>0</v>
      </c>
      <c r="L259" s="140">
        <f t="shared" si="88"/>
        <v>0</v>
      </c>
      <c r="M259" s="140">
        <f t="shared" si="88"/>
        <v>0</v>
      </c>
      <c r="N259" s="140">
        <f t="shared" si="88"/>
        <v>0</v>
      </c>
      <c r="O259" s="140">
        <f t="shared" si="88"/>
        <v>0</v>
      </c>
      <c r="P259" s="140">
        <f t="shared" si="88"/>
        <v>0</v>
      </c>
      <c r="Q259" s="140">
        <f t="shared" si="88"/>
        <v>0</v>
      </c>
      <c r="R259" s="140">
        <f t="shared" si="88"/>
        <v>0</v>
      </c>
      <c r="S259" s="140">
        <f t="shared" si="88"/>
        <v>0</v>
      </c>
      <c r="T259" s="140">
        <f t="shared" si="88"/>
        <v>0</v>
      </c>
      <c r="U259" s="140">
        <f t="shared" si="88"/>
        <v>0</v>
      </c>
      <c r="V259" s="140">
        <f t="shared" si="88"/>
        <v>0</v>
      </c>
      <c r="W259" s="140">
        <f t="shared" si="88"/>
        <v>0</v>
      </c>
      <c r="X259" s="140">
        <f t="shared" si="88"/>
        <v>0</v>
      </c>
      <c r="Y259" s="140">
        <f t="shared" si="88"/>
        <v>0</v>
      </c>
      <c r="Z259" s="140">
        <f t="shared" si="88"/>
        <v>0</v>
      </c>
      <c r="AA259" s="140">
        <f t="shared" si="88"/>
        <v>0</v>
      </c>
      <c r="AB259" s="140">
        <f t="shared" si="88"/>
        <v>0</v>
      </c>
      <c r="AC259" s="140">
        <f t="shared" si="88"/>
        <v>0</v>
      </c>
      <c r="AD259" s="140">
        <f t="shared" si="88"/>
        <v>0</v>
      </c>
      <c r="AE259" s="140">
        <f t="shared" si="88"/>
        <v>0</v>
      </c>
      <c r="AF259" s="140">
        <f t="shared" si="88"/>
        <v>0</v>
      </c>
      <c r="AG259" s="140">
        <f t="shared" si="88"/>
        <v>0</v>
      </c>
      <c r="AH259" s="140">
        <f t="shared" si="88"/>
        <v>0</v>
      </c>
      <c r="AI259" s="140">
        <f t="shared" si="88"/>
        <v>0</v>
      </c>
      <c r="AJ259" s="140">
        <f t="shared" si="88"/>
        <v>0</v>
      </c>
      <c r="AK259" s="140">
        <f t="shared" si="88"/>
        <v>0</v>
      </c>
      <c r="AL259" s="140">
        <f t="shared" si="88"/>
        <v>0</v>
      </c>
      <c r="AM259" s="140">
        <f t="shared" si="88"/>
        <v>0</v>
      </c>
      <c r="AN259" s="140">
        <f t="shared" si="88"/>
        <v>0</v>
      </c>
      <c r="AO259" s="140">
        <f t="shared" si="88"/>
        <v>0</v>
      </c>
      <c r="AP259" s="140">
        <f t="shared" si="88"/>
        <v>0</v>
      </c>
      <c r="AQ259" s="140">
        <f t="shared" si="88"/>
        <v>0</v>
      </c>
      <c r="AR259" s="140">
        <f t="shared" si="88"/>
        <v>407.27263368200511</v>
      </c>
      <c r="AS259" s="140">
        <f t="shared" si="88"/>
        <v>0</v>
      </c>
      <c r="AT259" s="140">
        <f t="shared" si="88"/>
        <v>0</v>
      </c>
      <c r="AU259" s="140">
        <f t="shared" si="88"/>
        <v>0</v>
      </c>
    </row>
    <row r="260" spans="2:47">
      <c r="B260" s="121">
        <v>2058</v>
      </c>
      <c r="C260" s="140">
        <v>0</v>
      </c>
      <c r="D260" s="140">
        <f t="shared" si="82"/>
        <v>0</v>
      </c>
      <c r="E260" s="140">
        <f t="shared" si="88"/>
        <v>0</v>
      </c>
      <c r="F260" s="140">
        <f t="shared" si="88"/>
        <v>0</v>
      </c>
      <c r="G260" s="140">
        <f t="shared" si="88"/>
        <v>0</v>
      </c>
      <c r="H260" s="140">
        <f t="shared" si="88"/>
        <v>0</v>
      </c>
      <c r="I260" s="140">
        <f t="shared" si="88"/>
        <v>0</v>
      </c>
      <c r="J260" s="140">
        <f t="shared" si="88"/>
        <v>0</v>
      </c>
      <c r="K260" s="140">
        <f t="shared" si="88"/>
        <v>0</v>
      </c>
      <c r="L260" s="140">
        <f t="shared" si="88"/>
        <v>0</v>
      </c>
      <c r="M260" s="140">
        <f t="shared" si="88"/>
        <v>0</v>
      </c>
      <c r="N260" s="140">
        <f t="shared" si="88"/>
        <v>0</v>
      </c>
      <c r="O260" s="140">
        <f t="shared" si="88"/>
        <v>0</v>
      </c>
      <c r="P260" s="140">
        <f t="shared" si="88"/>
        <v>0</v>
      </c>
      <c r="Q260" s="140">
        <f t="shared" si="88"/>
        <v>0</v>
      </c>
      <c r="R260" s="140">
        <f t="shared" si="88"/>
        <v>0</v>
      </c>
      <c r="S260" s="140">
        <f t="shared" si="88"/>
        <v>0</v>
      </c>
      <c r="T260" s="140">
        <f t="shared" si="88"/>
        <v>0</v>
      </c>
      <c r="U260" s="140">
        <f t="shared" si="88"/>
        <v>0</v>
      </c>
      <c r="V260" s="140">
        <f t="shared" si="88"/>
        <v>0</v>
      </c>
      <c r="W260" s="140">
        <f t="shared" si="88"/>
        <v>0</v>
      </c>
      <c r="X260" s="140">
        <f t="shared" si="88"/>
        <v>0</v>
      </c>
      <c r="Y260" s="140">
        <f t="shared" si="88"/>
        <v>0</v>
      </c>
      <c r="Z260" s="140">
        <f t="shared" si="88"/>
        <v>0</v>
      </c>
      <c r="AA260" s="140">
        <f t="shared" si="88"/>
        <v>0</v>
      </c>
      <c r="AB260" s="140">
        <f t="shared" si="88"/>
        <v>0</v>
      </c>
      <c r="AC260" s="140">
        <f t="shared" si="88"/>
        <v>0</v>
      </c>
      <c r="AD260" s="140">
        <f t="shared" si="88"/>
        <v>0</v>
      </c>
      <c r="AE260" s="140">
        <f t="shared" si="88"/>
        <v>0</v>
      </c>
      <c r="AF260" s="140">
        <f t="shared" si="88"/>
        <v>0</v>
      </c>
      <c r="AG260" s="140">
        <f t="shared" si="88"/>
        <v>0</v>
      </c>
      <c r="AH260" s="140">
        <f t="shared" si="88"/>
        <v>0</v>
      </c>
      <c r="AI260" s="140">
        <f t="shared" si="88"/>
        <v>0</v>
      </c>
      <c r="AJ260" s="140">
        <f t="shared" si="88"/>
        <v>0</v>
      </c>
      <c r="AK260" s="140">
        <f t="shared" si="88"/>
        <v>0</v>
      </c>
      <c r="AL260" s="140">
        <f t="shared" si="88"/>
        <v>0</v>
      </c>
      <c r="AM260" s="140">
        <f t="shared" si="88"/>
        <v>0</v>
      </c>
      <c r="AN260" s="140">
        <f t="shared" si="88"/>
        <v>0</v>
      </c>
      <c r="AO260" s="140">
        <f t="shared" si="88"/>
        <v>0</v>
      </c>
      <c r="AP260" s="140">
        <f t="shared" ref="E260:AU262" si="89">+IF(AP$171&lt;$B260,0,IF(MOD(AP$171-$B260,$C$167)=0,1,0))*$C260</f>
        <v>0</v>
      </c>
      <c r="AQ260" s="140">
        <f t="shared" si="89"/>
        <v>0</v>
      </c>
      <c r="AR260" s="140">
        <f t="shared" si="89"/>
        <v>0</v>
      </c>
      <c r="AS260" s="140">
        <f t="shared" si="89"/>
        <v>0</v>
      </c>
      <c r="AT260" s="140">
        <f t="shared" si="89"/>
        <v>0</v>
      </c>
      <c r="AU260" s="140">
        <f t="shared" si="89"/>
        <v>0</v>
      </c>
    </row>
    <row r="261" spans="2:47">
      <c r="B261" s="121">
        <v>2059</v>
      </c>
      <c r="C261" s="140">
        <v>0</v>
      </c>
      <c r="D261" s="140">
        <f t="shared" si="82"/>
        <v>0</v>
      </c>
      <c r="E261" s="140">
        <f t="shared" si="89"/>
        <v>0</v>
      </c>
      <c r="F261" s="140">
        <f t="shared" si="89"/>
        <v>0</v>
      </c>
      <c r="G261" s="140">
        <f t="shared" si="89"/>
        <v>0</v>
      </c>
      <c r="H261" s="140">
        <f t="shared" si="89"/>
        <v>0</v>
      </c>
      <c r="I261" s="140">
        <f t="shared" si="89"/>
        <v>0</v>
      </c>
      <c r="J261" s="140">
        <f t="shared" si="89"/>
        <v>0</v>
      </c>
      <c r="K261" s="140">
        <f t="shared" si="89"/>
        <v>0</v>
      </c>
      <c r="L261" s="140">
        <f t="shared" si="89"/>
        <v>0</v>
      </c>
      <c r="M261" s="140">
        <f t="shared" si="89"/>
        <v>0</v>
      </c>
      <c r="N261" s="140">
        <f t="shared" si="89"/>
        <v>0</v>
      </c>
      <c r="O261" s="140">
        <f t="shared" si="89"/>
        <v>0</v>
      </c>
      <c r="P261" s="140">
        <f t="shared" si="89"/>
        <v>0</v>
      </c>
      <c r="Q261" s="140">
        <f t="shared" si="89"/>
        <v>0</v>
      </c>
      <c r="R261" s="140">
        <f t="shared" si="89"/>
        <v>0</v>
      </c>
      <c r="S261" s="140">
        <f t="shared" si="89"/>
        <v>0</v>
      </c>
      <c r="T261" s="140">
        <f t="shared" si="89"/>
        <v>0</v>
      </c>
      <c r="U261" s="140">
        <f t="shared" si="89"/>
        <v>0</v>
      </c>
      <c r="V261" s="140">
        <f t="shared" si="89"/>
        <v>0</v>
      </c>
      <c r="W261" s="140">
        <f t="shared" si="89"/>
        <v>0</v>
      </c>
      <c r="X261" s="140">
        <f t="shared" si="89"/>
        <v>0</v>
      </c>
      <c r="Y261" s="140">
        <f t="shared" si="89"/>
        <v>0</v>
      </c>
      <c r="Z261" s="140">
        <f t="shared" si="89"/>
        <v>0</v>
      </c>
      <c r="AA261" s="140">
        <f t="shared" si="89"/>
        <v>0</v>
      </c>
      <c r="AB261" s="140">
        <f t="shared" si="89"/>
        <v>0</v>
      </c>
      <c r="AC261" s="140">
        <f t="shared" si="89"/>
        <v>0</v>
      </c>
      <c r="AD261" s="140">
        <f t="shared" si="89"/>
        <v>0</v>
      </c>
      <c r="AE261" s="140">
        <f t="shared" si="89"/>
        <v>0</v>
      </c>
      <c r="AF261" s="140">
        <f t="shared" si="89"/>
        <v>0</v>
      </c>
      <c r="AG261" s="140">
        <f t="shared" si="89"/>
        <v>0</v>
      </c>
      <c r="AH261" s="140">
        <f t="shared" si="89"/>
        <v>0</v>
      </c>
      <c r="AI261" s="140">
        <f t="shared" si="89"/>
        <v>0</v>
      </c>
      <c r="AJ261" s="140">
        <f t="shared" si="89"/>
        <v>0</v>
      </c>
      <c r="AK261" s="140">
        <f t="shared" si="89"/>
        <v>0</v>
      </c>
      <c r="AL261" s="140">
        <f t="shared" si="89"/>
        <v>0</v>
      </c>
      <c r="AM261" s="140">
        <f t="shared" si="89"/>
        <v>0</v>
      </c>
      <c r="AN261" s="140">
        <f t="shared" si="89"/>
        <v>0</v>
      </c>
      <c r="AO261" s="140">
        <f t="shared" si="89"/>
        <v>0</v>
      </c>
      <c r="AP261" s="140">
        <f t="shared" si="89"/>
        <v>0</v>
      </c>
      <c r="AQ261" s="140">
        <f t="shared" si="89"/>
        <v>0</v>
      </c>
      <c r="AR261" s="140">
        <f t="shared" si="89"/>
        <v>0</v>
      </c>
      <c r="AS261" s="140">
        <f t="shared" si="89"/>
        <v>0</v>
      </c>
      <c r="AT261" s="140">
        <f t="shared" si="89"/>
        <v>0</v>
      </c>
      <c r="AU261" s="140">
        <f t="shared" si="89"/>
        <v>0</v>
      </c>
    </row>
    <row r="262" spans="2:47">
      <c r="B262" s="121">
        <v>2060</v>
      </c>
      <c r="C262" s="140">
        <v>77.988376662367955</v>
      </c>
      <c r="D262" s="140">
        <f t="shared" si="82"/>
        <v>0</v>
      </c>
      <c r="E262" s="140">
        <f t="shared" si="89"/>
        <v>0</v>
      </c>
      <c r="F262" s="140">
        <f t="shared" si="89"/>
        <v>0</v>
      </c>
      <c r="G262" s="140">
        <f t="shared" si="89"/>
        <v>0</v>
      </c>
      <c r="H262" s="140">
        <f t="shared" si="89"/>
        <v>0</v>
      </c>
      <c r="I262" s="140">
        <f t="shared" si="89"/>
        <v>0</v>
      </c>
      <c r="J262" s="140">
        <f t="shared" si="89"/>
        <v>0</v>
      </c>
      <c r="K262" s="140">
        <f t="shared" si="89"/>
        <v>0</v>
      </c>
      <c r="L262" s="140">
        <f t="shared" si="89"/>
        <v>0</v>
      </c>
      <c r="M262" s="140">
        <f t="shared" si="89"/>
        <v>0</v>
      </c>
      <c r="N262" s="140">
        <f t="shared" si="89"/>
        <v>0</v>
      </c>
      <c r="O262" s="140">
        <f t="shared" si="89"/>
        <v>0</v>
      </c>
      <c r="P262" s="140">
        <f t="shared" si="89"/>
        <v>0</v>
      </c>
      <c r="Q262" s="140">
        <f t="shared" si="89"/>
        <v>0</v>
      </c>
      <c r="R262" s="140">
        <f t="shared" si="89"/>
        <v>0</v>
      </c>
      <c r="S262" s="140">
        <f t="shared" si="89"/>
        <v>0</v>
      </c>
      <c r="T262" s="140">
        <f t="shared" si="89"/>
        <v>0</v>
      </c>
      <c r="U262" s="140">
        <f t="shared" si="89"/>
        <v>0</v>
      </c>
      <c r="V262" s="140">
        <f t="shared" si="89"/>
        <v>0</v>
      </c>
      <c r="W262" s="140">
        <f t="shared" si="89"/>
        <v>0</v>
      </c>
      <c r="X262" s="140">
        <f t="shared" si="89"/>
        <v>0</v>
      </c>
      <c r="Y262" s="140">
        <f t="shared" si="89"/>
        <v>0</v>
      </c>
      <c r="Z262" s="140">
        <f t="shared" si="89"/>
        <v>0</v>
      </c>
      <c r="AA262" s="140">
        <f t="shared" si="89"/>
        <v>0</v>
      </c>
      <c r="AB262" s="140">
        <f t="shared" si="89"/>
        <v>0</v>
      </c>
      <c r="AC262" s="140">
        <f t="shared" si="89"/>
        <v>0</v>
      </c>
      <c r="AD262" s="140">
        <f t="shared" si="89"/>
        <v>0</v>
      </c>
      <c r="AE262" s="140">
        <f t="shared" si="89"/>
        <v>0</v>
      </c>
      <c r="AF262" s="140">
        <f t="shared" si="89"/>
        <v>0</v>
      </c>
      <c r="AG262" s="140">
        <f t="shared" si="89"/>
        <v>0</v>
      </c>
      <c r="AH262" s="140">
        <f t="shared" si="89"/>
        <v>0</v>
      </c>
      <c r="AI262" s="140">
        <f t="shared" si="89"/>
        <v>0</v>
      </c>
      <c r="AJ262" s="140">
        <f t="shared" si="89"/>
        <v>0</v>
      </c>
      <c r="AK262" s="140">
        <f t="shared" si="89"/>
        <v>0</v>
      </c>
      <c r="AL262" s="140">
        <f t="shared" si="89"/>
        <v>0</v>
      </c>
      <c r="AM262" s="140">
        <f t="shared" si="89"/>
        <v>0</v>
      </c>
      <c r="AN262" s="140">
        <f t="shared" si="89"/>
        <v>0</v>
      </c>
      <c r="AO262" s="140">
        <f t="shared" si="89"/>
        <v>0</v>
      </c>
      <c r="AP262" s="140">
        <f t="shared" si="89"/>
        <v>0</v>
      </c>
      <c r="AQ262" s="140">
        <f t="shared" si="89"/>
        <v>0</v>
      </c>
      <c r="AR262" s="140">
        <f t="shared" si="89"/>
        <v>0</v>
      </c>
      <c r="AS262" s="140">
        <f t="shared" si="89"/>
        <v>0</v>
      </c>
      <c r="AT262" s="140">
        <f t="shared" si="89"/>
        <v>0</v>
      </c>
      <c r="AU262" s="140">
        <f t="shared" si="89"/>
        <v>77.988376662367955</v>
      </c>
    </row>
    <row r="263" spans="2:47">
      <c r="D263" s="141">
        <f>SUM(D219:D262)</f>
        <v>0</v>
      </c>
      <c r="E263" s="141">
        <f t="shared" ref="E263" si="90">SUM(E219:E262)</f>
        <v>0</v>
      </c>
      <c r="F263" s="141">
        <f t="shared" ref="F263" si="91">SUM(F219:F262)</f>
        <v>0</v>
      </c>
      <c r="G263" s="141">
        <f t="shared" ref="G263" si="92">SUM(G219:G262)</f>
        <v>0</v>
      </c>
      <c r="H263" s="141">
        <f t="shared" ref="H263" si="93">SUM(H219:H262)</f>
        <v>0</v>
      </c>
      <c r="I263" s="141">
        <f t="shared" ref="I263" si="94">SUM(I219:I262)</f>
        <v>0</v>
      </c>
      <c r="J263" s="141">
        <f t="shared" ref="J263" si="95">SUM(J219:J262)</f>
        <v>0</v>
      </c>
      <c r="K263" s="141">
        <f t="shared" ref="K263" si="96">SUM(K219:K262)</f>
        <v>0</v>
      </c>
      <c r="L263" s="141">
        <f t="shared" ref="L263" si="97">SUM(L219:L262)</f>
        <v>56009.319073795821</v>
      </c>
      <c r="M263" s="141">
        <f t="shared" ref="M263" si="98">SUM(M219:M262)</f>
        <v>56643.224596924571</v>
      </c>
      <c r="N263" s="141">
        <f t="shared" ref="N263" si="99">SUM(N219:N262)</f>
        <v>56034.315348367178</v>
      </c>
      <c r="O263" s="141">
        <f t="shared" ref="O263" si="100">SUM(O219:O262)</f>
        <v>57288.795048186614</v>
      </c>
      <c r="P263" s="141">
        <f t="shared" ref="P263" si="101">SUM(P219:P262)</f>
        <v>55842.343959659396</v>
      </c>
      <c r="Q263" s="141">
        <f t="shared" ref="Q263" si="102">SUM(Q219:Q262)</f>
        <v>56813.532547670475</v>
      </c>
      <c r="R263" s="141">
        <f t="shared" ref="R263" si="103">SUM(R219:R262)</f>
        <v>57101.156347071344</v>
      </c>
      <c r="S263" s="141">
        <f t="shared" ref="S263" si="104">SUM(S219:S262)</f>
        <v>59690.103825338127</v>
      </c>
      <c r="T263" s="141">
        <f t="shared" ref="T263" si="105">SUM(T219:T262)</f>
        <v>60350.338757682592</v>
      </c>
      <c r="U263" s="141">
        <f t="shared" ref="U263" si="106">SUM(U219:U262)</f>
        <v>61054.233849610901</v>
      </c>
      <c r="V263" s="141">
        <f t="shared" ref="V263" si="107">SUM(V219:V262)</f>
        <v>113769.04393490627</v>
      </c>
      <c r="W263" s="141">
        <f t="shared" ref="W263" si="108">SUM(W219:W262)</f>
        <v>118036.40792972241</v>
      </c>
      <c r="X263" s="141">
        <f t="shared" ref="X263" si="109">SUM(X219:X262)</f>
        <v>118027.40927087722</v>
      </c>
      <c r="Y263" s="141">
        <f t="shared" ref="Y263" si="110">SUM(Y219:Y262)</f>
        <v>62041.753337008471</v>
      </c>
      <c r="Z263" s="141">
        <f t="shared" ref="Z263" si="111">SUM(Z219:Z262)</f>
        <v>60898.590379946807</v>
      </c>
      <c r="AA263" s="141">
        <f t="shared" ref="AA263" si="112">SUM(AA219:AA262)</f>
        <v>56813.532547670475</v>
      </c>
      <c r="AB263" s="141">
        <f t="shared" ref="AB263" si="113">SUM(AB219:AB262)</f>
        <v>58383.631874410494</v>
      </c>
      <c r="AC263" s="141">
        <f t="shared" ref="AC263" si="114">SUM(AC219:AC262)</f>
        <v>62870.296518132498</v>
      </c>
      <c r="AD263" s="141">
        <f t="shared" ref="AD263" si="115">SUM(AD219:AD262)</f>
        <v>63543.52951325418</v>
      </c>
      <c r="AE263" s="141">
        <f t="shared" ref="AE263" si="116">SUM(AE219:AE262)</f>
        <v>61054.233849610901</v>
      </c>
      <c r="AF263" s="141">
        <f t="shared" ref="AF263" si="117">SUM(AF219:AF262)</f>
        <v>117178.86907009584</v>
      </c>
      <c r="AG263" s="141">
        <f t="shared" ref="AG263" si="118">SUM(AG219:AG262)</f>
        <v>118036.40792972241</v>
      </c>
      <c r="AH263" s="141">
        <f t="shared" ref="AH263" si="119">SUM(AH219:AH262)</f>
        <v>119387.87317487921</v>
      </c>
      <c r="AI263" s="141">
        <f t="shared" ref="AI263" si="120">SUM(AI219:AI262)</f>
        <v>65070.301964069775</v>
      </c>
      <c r="AJ263" s="141">
        <f t="shared" ref="AJ263" si="121">SUM(AJ219:AJ262)</f>
        <v>61557.158893986198</v>
      </c>
      <c r="AK263" s="141">
        <f t="shared" ref="AK263" si="122">SUM(AK219:AK262)</f>
        <v>58212.990640003642</v>
      </c>
      <c r="AL263" s="141">
        <f t="shared" ref="AL263" si="123">SUM(AL219:AL262)</f>
        <v>58383.631874410494</v>
      </c>
      <c r="AM263" s="141">
        <f t="shared" ref="AM263" si="124">SUM(AM219:AM262)</f>
        <v>64066.118293624662</v>
      </c>
      <c r="AN263" s="141">
        <f t="shared" ref="AN263" si="125">SUM(AN219:AN262)</f>
        <v>64028.790523599018</v>
      </c>
      <c r="AO263" s="141">
        <f t="shared" ref="AO263" si="126">SUM(AO219:AO262)</f>
        <v>61054.233849610901</v>
      </c>
      <c r="AP263" s="141">
        <f t="shared" ref="AP263" si="127">SUM(AP219:AP262)</f>
        <v>118985.59979611113</v>
      </c>
      <c r="AQ263" s="141">
        <f t="shared" ref="AQ263" si="128">SUM(AQ219:AQ262)</f>
        <v>118218.38080860158</v>
      </c>
      <c r="AR263" s="141">
        <f t="shared" ref="AR263" si="129">SUM(AR219:AR262)</f>
        <v>119795.14580856121</v>
      </c>
      <c r="AS263" s="141">
        <f t="shared" ref="AS263" si="130">SUM(AS219:AS262)</f>
        <v>65070.301964069775</v>
      </c>
      <c r="AT263" s="141">
        <f t="shared" ref="AT263" si="131">SUM(AT219:AT262)</f>
        <v>61557.158893986198</v>
      </c>
      <c r="AU263" s="141">
        <f t="shared" ref="AU263" si="132">SUM(AU219:AU262)</f>
        <v>58290.97901666601</v>
      </c>
    </row>
    <row r="265" spans="2:47">
      <c r="C265" s="121" t="s">
        <v>716</v>
      </c>
      <c r="D265" s="121">
        <v>2017</v>
      </c>
      <c r="E265" s="121">
        <v>2018</v>
      </c>
      <c r="F265" s="121">
        <v>2019</v>
      </c>
      <c r="G265" s="121">
        <v>2020</v>
      </c>
      <c r="H265" s="121">
        <v>2021</v>
      </c>
      <c r="I265" s="121">
        <v>2022</v>
      </c>
      <c r="J265" s="121">
        <v>2023</v>
      </c>
      <c r="K265" s="121">
        <v>2024</v>
      </c>
      <c r="L265" s="121">
        <v>2025</v>
      </c>
      <c r="M265" s="121">
        <v>2026</v>
      </c>
      <c r="N265" s="121">
        <v>2027</v>
      </c>
      <c r="O265" s="121">
        <v>2028</v>
      </c>
      <c r="P265" s="121">
        <v>2029</v>
      </c>
      <c r="Q265" s="121">
        <v>2030</v>
      </c>
      <c r="R265" s="121">
        <v>2031</v>
      </c>
      <c r="S265" s="121">
        <v>2032</v>
      </c>
      <c r="T265" s="121">
        <v>2033</v>
      </c>
      <c r="U265" s="121">
        <v>2034</v>
      </c>
      <c r="V265" s="121">
        <v>2035</v>
      </c>
      <c r="W265" s="121">
        <v>2036</v>
      </c>
      <c r="X265" s="121">
        <v>2037</v>
      </c>
      <c r="Y265" s="121">
        <v>2038</v>
      </c>
      <c r="Z265" s="121">
        <v>2039</v>
      </c>
      <c r="AA265" s="121">
        <v>2040</v>
      </c>
      <c r="AB265" s="121">
        <v>2041</v>
      </c>
      <c r="AC265" s="121">
        <v>2042</v>
      </c>
      <c r="AD265" s="121">
        <v>2043</v>
      </c>
      <c r="AE265" s="121">
        <v>2044</v>
      </c>
      <c r="AF265" s="121">
        <v>2045</v>
      </c>
      <c r="AG265" s="121">
        <v>2046</v>
      </c>
      <c r="AH265" s="121">
        <v>2047</v>
      </c>
      <c r="AI265" s="121">
        <v>2048</v>
      </c>
      <c r="AJ265" s="121">
        <v>2049</v>
      </c>
      <c r="AK265" s="121">
        <v>2050</v>
      </c>
      <c r="AL265" s="121">
        <v>2051</v>
      </c>
      <c r="AM265" s="121">
        <v>2052</v>
      </c>
      <c r="AN265" s="121">
        <v>2053</v>
      </c>
      <c r="AO265" s="121">
        <v>2054</v>
      </c>
      <c r="AP265" s="121">
        <v>2055</v>
      </c>
      <c r="AQ265" s="121">
        <v>2056</v>
      </c>
      <c r="AR265" s="121">
        <v>2057</v>
      </c>
      <c r="AS265" s="121">
        <v>2058</v>
      </c>
      <c r="AT265" s="121">
        <v>2059</v>
      </c>
      <c r="AU265" s="121">
        <v>2060</v>
      </c>
    </row>
    <row r="266" spans="2:47">
      <c r="B266" s="121">
        <v>2017</v>
      </c>
      <c r="C266" s="140" cm="1">
        <f t="array" ref="C266:C309">+TRANSPOSE(D157:AU157)</f>
        <v>0</v>
      </c>
      <c r="D266" s="140">
        <f>+IF(D$171&lt;$B266,0,IF(MOD(D$171-$B266,$C$167)=0,1,0))*$C266</f>
        <v>0</v>
      </c>
      <c r="E266" s="140">
        <f t="shared" ref="E266:AU272" si="133">+IF(E$171&lt;$B266,0,IF(MOD(E$171-$B266,$C$167)=0,1,0))*$C266</f>
        <v>0</v>
      </c>
      <c r="F266" s="140">
        <f t="shared" si="133"/>
        <v>0</v>
      </c>
      <c r="G266" s="140">
        <f t="shared" si="133"/>
        <v>0</v>
      </c>
      <c r="H266" s="140">
        <f t="shared" si="133"/>
        <v>0</v>
      </c>
      <c r="I266" s="140">
        <f t="shared" si="133"/>
        <v>0</v>
      </c>
      <c r="J266" s="140">
        <f t="shared" si="133"/>
        <v>0</v>
      </c>
      <c r="K266" s="140">
        <f t="shared" si="133"/>
        <v>0</v>
      </c>
      <c r="L266" s="140">
        <f t="shared" si="133"/>
        <v>0</v>
      </c>
      <c r="M266" s="140">
        <f t="shared" si="133"/>
        <v>0</v>
      </c>
      <c r="N266" s="140">
        <f t="shared" si="133"/>
        <v>0</v>
      </c>
      <c r="O266" s="140">
        <f t="shared" si="133"/>
        <v>0</v>
      </c>
      <c r="P266" s="140">
        <f t="shared" si="133"/>
        <v>0</v>
      </c>
      <c r="Q266" s="140">
        <f t="shared" si="133"/>
        <v>0</v>
      </c>
      <c r="R266" s="140">
        <f t="shared" si="133"/>
        <v>0</v>
      </c>
      <c r="S266" s="140">
        <f t="shared" si="133"/>
        <v>0</v>
      </c>
      <c r="T266" s="140">
        <f t="shared" si="133"/>
        <v>0</v>
      </c>
      <c r="U266" s="140">
        <f t="shared" si="133"/>
        <v>0</v>
      </c>
      <c r="V266" s="140">
        <f t="shared" si="133"/>
        <v>0</v>
      </c>
      <c r="W266" s="140">
        <f t="shared" si="133"/>
        <v>0</v>
      </c>
      <c r="X266" s="140">
        <f t="shared" si="133"/>
        <v>0</v>
      </c>
      <c r="Y266" s="140">
        <f t="shared" si="133"/>
        <v>0</v>
      </c>
      <c r="Z266" s="140">
        <f t="shared" si="133"/>
        <v>0</v>
      </c>
      <c r="AA266" s="140">
        <f t="shared" si="133"/>
        <v>0</v>
      </c>
      <c r="AB266" s="140">
        <f t="shared" si="133"/>
        <v>0</v>
      </c>
      <c r="AC266" s="140">
        <f t="shared" si="133"/>
        <v>0</v>
      </c>
      <c r="AD266" s="140">
        <f t="shared" si="133"/>
        <v>0</v>
      </c>
      <c r="AE266" s="140">
        <f t="shared" si="133"/>
        <v>0</v>
      </c>
      <c r="AF266" s="140">
        <f t="shared" si="133"/>
        <v>0</v>
      </c>
      <c r="AG266" s="140">
        <f t="shared" si="133"/>
        <v>0</v>
      </c>
      <c r="AH266" s="140">
        <f t="shared" si="133"/>
        <v>0</v>
      </c>
      <c r="AI266" s="140">
        <f t="shared" si="133"/>
        <v>0</v>
      </c>
      <c r="AJ266" s="140">
        <f t="shared" si="133"/>
        <v>0</v>
      </c>
      <c r="AK266" s="140">
        <f t="shared" si="133"/>
        <v>0</v>
      </c>
      <c r="AL266" s="140">
        <f t="shared" si="133"/>
        <v>0</v>
      </c>
      <c r="AM266" s="140">
        <f t="shared" si="133"/>
        <v>0</v>
      </c>
      <c r="AN266" s="140">
        <f t="shared" si="133"/>
        <v>0</v>
      </c>
      <c r="AO266" s="140">
        <f t="shared" si="133"/>
        <v>0</v>
      </c>
      <c r="AP266" s="140">
        <f t="shared" si="133"/>
        <v>0</v>
      </c>
      <c r="AQ266" s="140">
        <f t="shared" si="133"/>
        <v>0</v>
      </c>
      <c r="AR266" s="140">
        <f t="shared" si="133"/>
        <v>0</v>
      </c>
      <c r="AS266" s="140">
        <f t="shared" si="133"/>
        <v>0</v>
      </c>
      <c r="AT266" s="140">
        <f t="shared" si="133"/>
        <v>0</v>
      </c>
      <c r="AU266" s="140">
        <f t="shared" si="133"/>
        <v>0</v>
      </c>
    </row>
    <row r="267" spans="2:47">
      <c r="B267" s="121">
        <v>2018</v>
      </c>
      <c r="C267" s="140">
        <v>0</v>
      </c>
      <c r="D267" s="140">
        <f t="shared" ref="D267:S309" si="134">+IF(D$171&lt;$B267,0,IF(MOD(D$171-$B267,$C$167)=0,1,0))*$C267</f>
        <v>0</v>
      </c>
      <c r="E267" s="140">
        <f t="shared" si="134"/>
        <v>0</v>
      </c>
      <c r="F267" s="140">
        <f t="shared" si="134"/>
        <v>0</v>
      </c>
      <c r="G267" s="140">
        <f t="shared" si="134"/>
        <v>0</v>
      </c>
      <c r="H267" s="140">
        <f t="shared" si="134"/>
        <v>0</v>
      </c>
      <c r="I267" s="140">
        <f t="shared" si="134"/>
        <v>0</v>
      </c>
      <c r="J267" s="140">
        <f t="shared" si="134"/>
        <v>0</v>
      </c>
      <c r="K267" s="140">
        <f t="shared" si="134"/>
        <v>0</v>
      </c>
      <c r="L267" s="140">
        <f t="shared" si="134"/>
        <v>0</v>
      </c>
      <c r="M267" s="140">
        <f t="shared" si="134"/>
        <v>0</v>
      </c>
      <c r="N267" s="140">
        <f t="shared" si="134"/>
        <v>0</v>
      </c>
      <c r="O267" s="140">
        <f t="shared" si="134"/>
        <v>0</v>
      </c>
      <c r="P267" s="140">
        <f t="shared" si="134"/>
        <v>0</v>
      </c>
      <c r="Q267" s="140">
        <f t="shared" si="134"/>
        <v>0</v>
      </c>
      <c r="R267" s="140">
        <f t="shared" si="134"/>
        <v>0</v>
      </c>
      <c r="S267" s="140">
        <f t="shared" si="134"/>
        <v>0</v>
      </c>
      <c r="T267" s="140">
        <f t="shared" si="133"/>
        <v>0</v>
      </c>
      <c r="U267" s="140">
        <f t="shared" si="133"/>
        <v>0</v>
      </c>
      <c r="V267" s="140">
        <f t="shared" si="133"/>
        <v>0</v>
      </c>
      <c r="W267" s="140">
        <f t="shared" si="133"/>
        <v>0</v>
      </c>
      <c r="X267" s="140">
        <f t="shared" si="133"/>
        <v>0</v>
      </c>
      <c r="Y267" s="140">
        <f t="shared" si="133"/>
        <v>0</v>
      </c>
      <c r="Z267" s="140">
        <f t="shared" si="133"/>
        <v>0</v>
      </c>
      <c r="AA267" s="140">
        <f t="shared" si="133"/>
        <v>0</v>
      </c>
      <c r="AB267" s="140">
        <f t="shared" si="133"/>
        <v>0</v>
      </c>
      <c r="AC267" s="140">
        <f t="shared" si="133"/>
        <v>0</v>
      </c>
      <c r="AD267" s="140">
        <f t="shared" si="133"/>
        <v>0</v>
      </c>
      <c r="AE267" s="140">
        <f t="shared" si="133"/>
        <v>0</v>
      </c>
      <c r="AF267" s="140">
        <f t="shared" si="133"/>
        <v>0</v>
      </c>
      <c r="AG267" s="140">
        <f t="shared" si="133"/>
        <v>0</v>
      </c>
      <c r="AH267" s="140">
        <f t="shared" si="133"/>
        <v>0</v>
      </c>
      <c r="AI267" s="140">
        <f t="shared" si="133"/>
        <v>0</v>
      </c>
      <c r="AJ267" s="140">
        <f t="shared" si="133"/>
        <v>0</v>
      </c>
      <c r="AK267" s="140">
        <f t="shared" si="133"/>
        <v>0</v>
      </c>
      <c r="AL267" s="140">
        <f t="shared" si="133"/>
        <v>0</v>
      </c>
      <c r="AM267" s="140">
        <f t="shared" si="133"/>
        <v>0</v>
      </c>
      <c r="AN267" s="140">
        <f t="shared" si="133"/>
        <v>0</v>
      </c>
      <c r="AO267" s="140">
        <f t="shared" si="133"/>
        <v>0</v>
      </c>
      <c r="AP267" s="140">
        <f t="shared" si="133"/>
        <v>0</v>
      </c>
      <c r="AQ267" s="140">
        <f t="shared" si="133"/>
        <v>0</v>
      </c>
      <c r="AR267" s="140">
        <f t="shared" si="133"/>
        <v>0</v>
      </c>
      <c r="AS267" s="140">
        <f t="shared" si="133"/>
        <v>0</v>
      </c>
      <c r="AT267" s="140">
        <f t="shared" si="133"/>
        <v>0</v>
      </c>
      <c r="AU267" s="140">
        <f t="shared" si="133"/>
        <v>0</v>
      </c>
    </row>
    <row r="268" spans="2:47">
      <c r="B268" s="121">
        <v>2019</v>
      </c>
      <c r="C268" s="140">
        <v>0</v>
      </c>
      <c r="D268" s="140">
        <f t="shared" si="134"/>
        <v>0</v>
      </c>
      <c r="E268" s="140">
        <f t="shared" si="133"/>
        <v>0</v>
      </c>
      <c r="F268" s="140">
        <f t="shared" si="133"/>
        <v>0</v>
      </c>
      <c r="G268" s="140">
        <f t="shared" si="133"/>
        <v>0</v>
      </c>
      <c r="H268" s="140">
        <f t="shared" si="133"/>
        <v>0</v>
      </c>
      <c r="I268" s="140">
        <f t="shared" si="133"/>
        <v>0</v>
      </c>
      <c r="J268" s="140">
        <f t="shared" si="133"/>
        <v>0</v>
      </c>
      <c r="K268" s="140">
        <f t="shared" si="133"/>
        <v>0</v>
      </c>
      <c r="L268" s="140">
        <f t="shared" si="133"/>
        <v>0</v>
      </c>
      <c r="M268" s="140">
        <f t="shared" si="133"/>
        <v>0</v>
      </c>
      <c r="N268" s="140">
        <f t="shared" si="133"/>
        <v>0</v>
      </c>
      <c r="O268" s="140">
        <f t="shared" si="133"/>
        <v>0</v>
      </c>
      <c r="P268" s="140">
        <f t="shared" si="133"/>
        <v>0</v>
      </c>
      <c r="Q268" s="140">
        <f t="shared" si="133"/>
        <v>0</v>
      </c>
      <c r="R268" s="140">
        <f t="shared" si="133"/>
        <v>0</v>
      </c>
      <c r="S268" s="140">
        <f t="shared" si="133"/>
        <v>0</v>
      </c>
      <c r="T268" s="140">
        <f t="shared" si="133"/>
        <v>0</v>
      </c>
      <c r="U268" s="140">
        <f t="shared" si="133"/>
        <v>0</v>
      </c>
      <c r="V268" s="140">
        <f t="shared" si="133"/>
        <v>0</v>
      </c>
      <c r="W268" s="140">
        <f t="shared" si="133"/>
        <v>0</v>
      </c>
      <c r="X268" s="140">
        <f t="shared" si="133"/>
        <v>0</v>
      </c>
      <c r="Y268" s="140">
        <f t="shared" si="133"/>
        <v>0</v>
      </c>
      <c r="Z268" s="140">
        <f t="shared" si="133"/>
        <v>0</v>
      </c>
      <c r="AA268" s="140">
        <f t="shared" si="133"/>
        <v>0</v>
      </c>
      <c r="AB268" s="140">
        <f t="shared" si="133"/>
        <v>0</v>
      </c>
      <c r="AC268" s="140">
        <f t="shared" si="133"/>
        <v>0</v>
      </c>
      <c r="AD268" s="140">
        <f t="shared" si="133"/>
        <v>0</v>
      </c>
      <c r="AE268" s="140">
        <f t="shared" si="133"/>
        <v>0</v>
      </c>
      <c r="AF268" s="140">
        <f t="shared" si="133"/>
        <v>0</v>
      </c>
      <c r="AG268" s="140">
        <f t="shared" si="133"/>
        <v>0</v>
      </c>
      <c r="AH268" s="140">
        <f t="shared" si="133"/>
        <v>0</v>
      </c>
      <c r="AI268" s="140">
        <f t="shared" si="133"/>
        <v>0</v>
      </c>
      <c r="AJ268" s="140">
        <f t="shared" si="133"/>
        <v>0</v>
      </c>
      <c r="AK268" s="140">
        <f t="shared" si="133"/>
        <v>0</v>
      </c>
      <c r="AL268" s="140">
        <f t="shared" si="133"/>
        <v>0</v>
      </c>
      <c r="AM268" s="140">
        <f t="shared" si="133"/>
        <v>0</v>
      </c>
      <c r="AN268" s="140">
        <f t="shared" si="133"/>
        <v>0</v>
      </c>
      <c r="AO268" s="140">
        <f t="shared" si="133"/>
        <v>0</v>
      </c>
      <c r="AP268" s="140">
        <f t="shared" si="133"/>
        <v>0</v>
      </c>
      <c r="AQ268" s="140">
        <f t="shared" si="133"/>
        <v>0</v>
      </c>
      <c r="AR268" s="140">
        <f t="shared" si="133"/>
        <v>0</v>
      </c>
      <c r="AS268" s="140">
        <f t="shared" si="133"/>
        <v>0</v>
      </c>
      <c r="AT268" s="140">
        <f t="shared" si="133"/>
        <v>0</v>
      </c>
      <c r="AU268" s="140">
        <f t="shared" si="133"/>
        <v>0</v>
      </c>
    </row>
    <row r="269" spans="2:47">
      <c r="B269" s="121">
        <v>2020</v>
      </c>
      <c r="C269" s="140">
        <v>0</v>
      </c>
      <c r="D269" s="140">
        <f t="shared" si="134"/>
        <v>0</v>
      </c>
      <c r="E269" s="140">
        <f t="shared" si="133"/>
        <v>0</v>
      </c>
      <c r="F269" s="140">
        <f t="shared" si="133"/>
        <v>0</v>
      </c>
      <c r="G269" s="140">
        <f t="shared" si="133"/>
        <v>0</v>
      </c>
      <c r="H269" s="140">
        <f t="shared" si="133"/>
        <v>0</v>
      </c>
      <c r="I269" s="140">
        <f t="shared" si="133"/>
        <v>0</v>
      </c>
      <c r="J269" s="140">
        <f t="shared" si="133"/>
        <v>0</v>
      </c>
      <c r="K269" s="140">
        <f t="shared" si="133"/>
        <v>0</v>
      </c>
      <c r="L269" s="140">
        <f t="shared" si="133"/>
        <v>0</v>
      </c>
      <c r="M269" s="140">
        <f t="shared" si="133"/>
        <v>0</v>
      </c>
      <c r="N269" s="140">
        <f t="shared" si="133"/>
        <v>0</v>
      </c>
      <c r="O269" s="140">
        <f t="shared" si="133"/>
        <v>0</v>
      </c>
      <c r="P269" s="140">
        <f t="shared" si="133"/>
        <v>0</v>
      </c>
      <c r="Q269" s="140">
        <f t="shared" si="133"/>
        <v>0</v>
      </c>
      <c r="R269" s="140">
        <f t="shared" si="133"/>
        <v>0</v>
      </c>
      <c r="S269" s="140">
        <f t="shared" si="133"/>
        <v>0</v>
      </c>
      <c r="T269" s="140">
        <f t="shared" si="133"/>
        <v>0</v>
      </c>
      <c r="U269" s="140">
        <f t="shared" si="133"/>
        <v>0</v>
      </c>
      <c r="V269" s="140">
        <f t="shared" si="133"/>
        <v>0</v>
      </c>
      <c r="W269" s="140">
        <f t="shared" si="133"/>
        <v>0</v>
      </c>
      <c r="X269" s="140">
        <f t="shared" si="133"/>
        <v>0</v>
      </c>
      <c r="Y269" s="140">
        <f t="shared" si="133"/>
        <v>0</v>
      </c>
      <c r="Z269" s="140">
        <f t="shared" si="133"/>
        <v>0</v>
      </c>
      <c r="AA269" s="140">
        <f t="shared" si="133"/>
        <v>0</v>
      </c>
      <c r="AB269" s="140">
        <f t="shared" si="133"/>
        <v>0</v>
      </c>
      <c r="AC269" s="140">
        <f t="shared" si="133"/>
        <v>0</v>
      </c>
      <c r="AD269" s="140">
        <f t="shared" si="133"/>
        <v>0</v>
      </c>
      <c r="AE269" s="140">
        <f t="shared" si="133"/>
        <v>0</v>
      </c>
      <c r="AF269" s="140">
        <f t="shared" si="133"/>
        <v>0</v>
      </c>
      <c r="AG269" s="140">
        <f t="shared" si="133"/>
        <v>0</v>
      </c>
      <c r="AH269" s="140">
        <f t="shared" si="133"/>
        <v>0</v>
      </c>
      <c r="AI269" s="140">
        <f t="shared" si="133"/>
        <v>0</v>
      </c>
      <c r="AJ269" s="140">
        <f t="shared" si="133"/>
        <v>0</v>
      </c>
      <c r="AK269" s="140">
        <f t="shared" si="133"/>
        <v>0</v>
      </c>
      <c r="AL269" s="140">
        <f t="shared" si="133"/>
        <v>0</v>
      </c>
      <c r="AM269" s="140">
        <f t="shared" si="133"/>
        <v>0</v>
      </c>
      <c r="AN269" s="140">
        <f t="shared" si="133"/>
        <v>0</v>
      </c>
      <c r="AO269" s="140">
        <f t="shared" si="133"/>
        <v>0</v>
      </c>
      <c r="AP269" s="140">
        <f t="shared" si="133"/>
        <v>0</v>
      </c>
      <c r="AQ269" s="140">
        <f t="shared" si="133"/>
        <v>0</v>
      </c>
      <c r="AR269" s="140">
        <f t="shared" si="133"/>
        <v>0</v>
      </c>
      <c r="AS269" s="140">
        <f t="shared" si="133"/>
        <v>0</v>
      </c>
      <c r="AT269" s="140">
        <f t="shared" si="133"/>
        <v>0</v>
      </c>
      <c r="AU269" s="140">
        <f t="shared" si="133"/>
        <v>0</v>
      </c>
    </row>
    <row r="270" spans="2:47">
      <c r="B270" s="121">
        <v>2021</v>
      </c>
      <c r="C270" s="140">
        <v>0</v>
      </c>
      <c r="D270" s="140">
        <f t="shared" si="134"/>
        <v>0</v>
      </c>
      <c r="E270" s="140">
        <f t="shared" si="133"/>
        <v>0</v>
      </c>
      <c r="F270" s="140">
        <f t="shared" si="133"/>
        <v>0</v>
      </c>
      <c r="G270" s="140">
        <f t="shared" si="133"/>
        <v>0</v>
      </c>
      <c r="H270" s="140">
        <f t="shared" si="133"/>
        <v>0</v>
      </c>
      <c r="I270" s="140">
        <f t="shared" si="133"/>
        <v>0</v>
      </c>
      <c r="J270" s="140">
        <f t="shared" si="133"/>
        <v>0</v>
      </c>
      <c r="K270" s="140">
        <f t="shared" si="133"/>
        <v>0</v>
      </c>
      <c r="L270" s="140">
        <f t="shared" si="133"/>
        <v>0</v>
      </c>
      <c r="M270" s="140">
        <f t="shared" si="133"/>
        <v>0</v>
      </c>
      <c r="N270" s="140">
        <f t="shared" si="133"/>
        <v>0</v>
      </c>
      <c r="O270" s="140">
        <f t="shared" si="133"/>
        <v>0</v>
      </c>
      <c r="P270" s="140">
        <f t="shared" si="133"/>
        <v>0</v>
      </c>
      <c r="Q270" s="140">
        <f t="shared" si="133"/>
        <v>0</v>
      </c>
      <c r="R270" s="140">
        <f t="shared" si="133"/>
        <v>0</v>
      </c>
      <c r="S270" s="140">
        <f t="shared" si="133"/>
        <v>0</v>
      </c>
      <c r="T270" s="140">
        <f t="shared" si="133"/>
        <v>0</v>
      </c>
      <c r="U270" s="140">
        <f t="shared" si="133"/>
        <v>0</v>
      </c>
      <c r="V270" s="140">
        <f t="shared" si="133"/>
        <v>0</v>
      </c>
      <c r="W270" s="140">
        <f t="shared" si="133"/>
        <v>0</v>
      </c>
      <c r="X270" s="140">
        <f t="shared" si="133"/>
        <v>0</v>
      </c>
      <c r="Y270" s="140">
        <f t="shared" si="133"/>
        <v>0</v>
      </c>
      <c r="Z270" s="140">
        <f t="shared" si="133"/>
        <v>0</v>
      </c>
      <c r="AA270" s="140">
        <f t="shared" si="133"/>
        <v>0</v>
      </c>
      <c r="AB270" s="140">
        <f t="shared" si="133"/>
        <v>0</v>
      </c>
      <c r="AC270" s="140">
        <f t="shared" si="133"/>
        <v>0</v>
      </c>
      <c r="AD270" s="140">
        <f t="shared" si="133"/>
        <v>0</v>
      </c>
      <c r="AE270" s="140">
        <f t="shared" si="133"/>
        <v>0</v>
      </c>
      <c r="AF270" s="140">
        <f t="shared" si="133"/>
        <v>0</v>
      </c>
      <c r="AG270" s="140">
        <f t="shared" si="133"/>
        <v>0</v>
      </c>
      <c r="AH270" s="140">
        <f t="shared" si="133"/>
        <v>0</v>
      </c>
      <c r="AI270" s="140">
        <f t="shared" si="133"/>
        <v>0</v>
      </c>
      <c r="AJ270" s="140">
        <f t="shared" si="133"/>
        <v>0</v>
      </c>
      <c r="AK270" s="140">
        <f t="shared" si="133"/>
        <v>0</v>
      </c>
      <c r="AL270" s="140">
        <f t="shared" si="133"/>
        <v>0</v>
      </c>
      <c r="AM270" s="140">
        <f t="shared" si="133"/>
        <v>0</v>
      </c>
      <c r="AN270" s="140">
        <f t="shared" si="133"/>
        <v>0</v>
      </c>
      <c r="AO270" s="140">
        <f t="shared" si="133"/>
        <v>0</v>
      </c>
      <c r="AP270" s="140">
        <f t="shared" si="133"/>
        <v>0</v>
      </c>
      <c r="AQ270" s="140">
        <f t="shared" si="133"/>
        <v>0</v>
      </c>
      <c r="AR270" s="140">
        <f t="shared" si="133"/>
        <v>0</v>
      </c>
      <c r="AS270" s="140">
        <f t="shared" si="133"/>
        <v>0</v>
      </c>
      <c r="AT270" s="140">
        <f t="shared" si="133"/>
        <v>0</v>
      </c>
      <c r="AU270" s="140">
        <f t="shared" si="133"/>
        <v>0</v>
      </c>
    </row>
    <row r="271" spans="2:47">
      <c r="B271" s="121">
        <v>2022</v>
      </c>
      <c r="C271" s="140">
        <v>0</v>
      </c>
      <c r="D271" s="140">
        <f t="shared" si="134"/>
        <v>0</v>
      </c>
      <c r="E271" s="140">
        <f t="shared" si="133"/>
        <v>0</v>
      </c>
      <c r="F271" s="140">
        <f t="shared" si="133"/>
        <v>0</v>
      </c>
      <c r="G271" s="140">
        <f t="shared" si="133"/>
        <v>0</v>
      </c>
      <c r="H271" s="140">
        <f t="shared" si="133"/>
        <v>0</v>
      </c>
      <c r="I271" s="140">
        <f t="shared" si="133"/>
        <v>0</v>
      </c>
      <c r="J271" s="140">
        <f t="shared" si="133"/>
        <v>0</v>
      </c>
      <c r="K271" s="140">
        <f t="shared" si="133"/>
        <v>0</v>
      </c>
      <c r="L271" s="140">
        <f t="shared" si="133"/>
        <v>0</v>
      </c>
      <c r="M271" s="140">
        <f t="shared" si="133"/>
        <v>0</v>
      </c>
      <c r="N271" s="140">
        <f t="shared" si="133"/>
        <v>0</v>
      </c>
      <c r="O271" s="140">
        <f t="shared" si="133"/>
        <v>0</v>
      </c>
      <c r="P271" s="140">
        <f t="shared" si="133"/>
        <v>0</v>
      </c>
      <c r="Q271" s="140">
        <f t="shared" si="133"/>
        <v>0</v>
      </c>
      <c r="R271" s="140">
        <f t="shared" si="133"/>
        <v>0</v>
      </c>
      <c r="S271" s="140">
        <f t="shared" si="133"/>
        <v>0</v>
      </c>
      <c r="T271" s="140">
        <f t="shared" si="133"/>
        <v>0</v>
      </c>
      <c r="U271" s="140">
        <f t="shared" si="133"/>
        <v>0</v>
      </c>
      <c r="V271" s="140">
        <f t="shared" si="133"/>
        <v>0</v>
      </c>
      <c r="W271" s="140">
        <f t="shared" si="133"/>
        <v>0</v>
      </c>
      <c r="X271" s="140">
        <f t="shared" si="133"/>
        <v>0</v>
      </c>
      <c r="Y271" s="140">
        <f t="shared" si="133"/>
        <v>0</v>
      </c>
      <c r="Z271" s="140">
        <f t="shared" si="133"/>
        <v>0</v>
      </c>
      <c r="AA271" s="140">
        <f t="shared" si="133"/>
        <v>0</v>
      </c>
      <c r="AB271" s="140">
        <f t="shared" si="133"/>
        <v>0</v>
      </c>
      <c r="AC271" s="140">
        <f t="shared" si="133"/>
        <v>0</v>
      </c>
      <c r="AD271" s="140">
        <f t="shared" si="133"/>
        <v>0</v>
      </c>
      <c r="AE271" s="140">
        <f t="shared" si="133"/>
        <v>0</v>
      </c>
      <c r="AF271" s="140">
        <f t="shared" si="133"/>
        <v>0</v>
      </c>
      <c r="AG271" s="140">
        <f t="shared" si="133"/>
        <v>0</v>
      </c>
      <c r="AH271" s="140">
        <f t="shared" si="133"/>
        <v>0</v>
      </c>
      <c r="AI271" s="140">
        <f t="shared" si="133"/>
        <v>0</v>
      </c>
      <c r="AJ271" s="140">
        <f t="shared" si="133"/>
        <v>0</v>
      </c>
      <c r="AK271" s="140">
        <f t="shared" si="133"/>
        <v>0</v>
      </c>
      <c r="AL271" s="140">
        <f t="shared" si="133"/>
        <v>0</v>
      </c>
      <c r="AM271" s="140">
        <f t="shared" si="133"/>
        <v>0</v>
      </c>
      <c r="AN271" s="140">
        <f t="shared" si="133"/>
        <v>0</v>
      </c>
      <c r="AO271" s="140">
        <f t="shared" si="133"/>
        <v>0</v>
      </c>
      <c r="AP271" s="140">
        <f t="shared" si="133"/>
        <v>0</v>
      </c>
      <c r="AQ271" s="140">
        <f t="shared" si="133"/>
        <v>0</v>
      </c>
      <c r="AR271" s="140">
        <f t="shared" si="133"/>
        <v>0</v>
      </c>
      <c r="AS271" s="140">
        <f t="shared" si="133"/>
        <v>0</v>
      </c>
      <c r="AT271" s="140">
        <f t="shared" si="133"/>
        <v>0</v>
      </c>
      <c r="AU271" s="140">
        <f t="shared" si="133"/>
        <v>0</v>
      </c>
    </row>
    <row r="272" spans="2:47">
      <c r="B272" s="121">
        <v>2023</v>
      </c>
      <c r="C272" s="140">
        <v>0</v>
      </c>
      <c r="D272" s="140">
        <f t="shared" si="134"/>
        <v>0</v>
      </c>
      <c r="E272" s="140">
        <f t="shared" si="133"/>
        <v>0</v>
      </c>
      <c r="F272" s="140">
        <f t="shared" si="133"/>
        <v>0</v>
      </c>
      <c r="G272" s="140">
        <f t="shared" si="133"/>
        <v>0</v>
      </c>
      <c r="H272" s="140">
        <f t="shared" si="133"/>
        <v>0</v>
      </c>
      <c r="I272" s="140">
        <f t="shared" si="133"/>
        <v>0</v>
      </c>
      <c r="J272" s="140">
        <f t="shared" si="133"/>
        <v>0</v>
      </c>
      <c r="K272" s="140">
        <f t="shared" si="133"/>
        <v>0</v>
      </c>
      <c r="L272" s="140">
        <f t="shared" si="133"/>
        <v>0</v>
      </c>
      <c r="M272" s="140">
        <f t="shared" si="133"/>
        <v>0</v>
      </c>
      <c r="N272" s="140">
        <f t="shared" si="133"/>
        <v>0</v>
      </c>
      <c r="O272" s="140">
        <f t="shared" si="133"/>
        <v>0</v>
      </c>
      <c r="P272" s="140">
        <f t="shared" si="133"/>
        <v>0</v>
      </c>
      <c r="Q272" s="140">
        <f t="shared" ref="E272:AU278" si="135">+IF(Q$171&lt;$B272,0,IF(MOD(Q$171-$B272,$C$167)=0,1,0))*$C272</f>
        <v>0</v>
      </c>
      <c r="R272" s="140">
        <f t="shared" si="135"/>
        <v>0</v>
      </c>
      <c r="S272" s="140">
        <f t="shared" si="135"/>
        <v>0</v>
      </c>
      <c r="T272" s="140">
        <f t="shared" si="135"/>
        <v>0</v>
      </c>
      <c r="U272" s="140">
        <f t="shared" si="135"/>
        <v>0</v>
      </c>
      <c r="V272" s="140">
        <f t="shared" si="135"/>
        <v>0</v>
      </c>
      <c r="W272" s="140">
        <f t="shared" si="135"/>
        <v>0</v>
      </c>
      <c r="X272" s="140">
        <f t="shared" si="135"/>
        <v>0</v>
      </c>
      <c r="Y272" s="140">
        <f t="shared" si="135"/>
        <v>0</v>
      </c>
      <c r="Z272" s="140">
        <f t="shared" si="135"/>
        <v>0</v>
      </c>
      <c r="AA272" s="140">
        <f t="shared" si="135"/>
        <v>0</v>
      </c>
      <c r="AB272" s="140">
        <f t="shared" si="135"/>
        <v>0</v>
      </c>
      <c r="AC272" s="140">
        <f t="shared" si="135"/>
        <v>0</v>
      </c>
      <c r="AD272" s="140">
        <f t="shared" si="135"/>
        <v>0</v>
      </c>
      <c r="AE272" s="140">
        <f t="shared" si="135"/>
        <v>0</v>
      </c>
      <c r="AF272" s="140">
        <f t="shared" si="135"/>
        <v>0</v>
      </c>
      <c r="AG272" s="140">
        <f t="shared" si="135"/>
        <v>0</v>
      </c>
      <c r="AH272" s="140">
        <f t="shared" si="135"/>
        <v>0</v>
      </c>
      <c r="AI272" s="140">
        <f t="shared" si="135"/>
        <v>0</v>
      </c>
      <c r="AJ272" s="140">
        <f t="shared" si="135"/>
        <v>0</v>
      </c>
      <c r="AK272" s="140">
        <f t="shared" si="135"/>
        <v>0</v>
      </c>
      <c r="AL272" s="140">
        <f t="shared" si="135"/>
        <v>0</v>
      </c>
      <c r="AM272" s="140">
        <f t="shared" si="135"/>
        <v>0</v>
      </c>
      <c r="AN272" s="140">
        <f t="shared" si="135"/>
        <v>0</v>
      </c>
      <c r="AO272" s="140">
        <f t="shared" si="135"/>
        <v>0</v>
      </c>
      <c r="AP272" s="140">
        <f t="shared" si="135"/>
        <v>0</v>
      </c>
      <c r="AQ272" s="140">
        <f t="shared" si="135"/>
        <v>0</v>
      </c>
      <c r="AR272" s="140">
        <f t="shared" si="135"/>
        <v>0</v>
      </c>
      <c r="AS272" s="140">
        <f t="shared" si="135"/>
        <v>0</v>
      </c>
      <c r="AT272" s="140">
        <f t="shared" si="135"/>
        <v>0</v>
      </c>
      <c r="AU272" s="140">
        <f t="shared" si="135"/>
        <v>0</v>
      </c>
    </row>
    <row r="273" spans="2:47">
      <c r="B273" s="121">
        <v>2024</v>
      </c>
      <c r="C273" s="140">
        <v>0</v>
      </c>
      <c r="D273" s="140">
        <f t="shared" si="134"/>
        <v>0</v>
      </c>
      <c r="E273" s="140">
        <f t="shared" si="135"/>
        <v>0</v>
      </c>
      <c r="F273" s="140">
        <f t="shared" si="135"/>
        <v>0</v>
      </c>
      <c r="G273" s="140">
        <f t="shared" si="135"/>
        <v>0</v>
      </c>
      <c r="H273" s="140">
        <f t="shared" si="135"/>
        <v>0</v>
      </c>
      <c r="I273" s="140">
        <f t="shared" si="135"/>
        <v>0</v>
      </c>
      <c r="J273" s="140">
        <f t="shared" si="135"/>
        <v>0</v>
      </c>
      <c r="K273" s="140">
        <f t="shared" si="135"/>
        <v>0</v>
      </c>
      <c r="L273" s="140">
        <f t="shared" si="135"/>
        <v>0</v>
      </c>
      <c r="M273" s="140">
        <f t="shared" si="135"/>
        <v>0</v>
      </c>
      <c r="N273" s="140">
        <f t="shared" si="135"/>
        <v>0</v>
      </c>
      <c r="O273" s="140">
        <f t="shared" si="135"/>
        <v>0</v>
      </c>
      <c r="P273" s="140">
        <f t="shared" si="135"/>
        <v>0</v>
      </c>
      <c r="Q273" s="140">
        <f t="shared" si="135"/>
        <v>0</v>
      </c>
      <c r="R273" s="140">
        <f t="shared" si="135"/>
        <v>0</v>
      </c>
      <c r="S273" s="140">
        <f t="shared" si="135"/>
        <v>0</v>
      </c>
      <c r="T273" s="140">
        <f t="shared" si="135"/>
        <v>0</v>
      </c>
      <c r="U273" s="140">
        <f t="shared" si="135"/>
        <v>0</v>
      </c>
      <c r="V273" s="140">
        <f t="shared" si="135"/>
        <v>0</v>
      </c>
      <c r="W273" s="140">
        <f t="shared" si="135"/>
        <v>0</v>
      </c>
      <c r="X273" s="140">
        <f t="shared" si="135"/>
        <v>0</v>
      </c>
      <c r="Y273" s="140">
        <f t="shared" si="135"/>
        <v>0</v>
      </c>
      <c r="Z273" s="140">
        <f t="shared" si="135"/>
        <v>0</v>
      </c>
      <c r="AA273" s="140">
        <f t="shared" si="135"/>
        <v>0</v>
      </c>
      <c r="AB273" s="140">
        <f t="shared" si="135"/>
        <v>0</v>
      </c>
      <c r="AC273" s="140">
        <f t="shared" si="135"/>
        <v>0</v>
      </c>
      <c r="AD273" s="140">
        <f t="shared" si="135"/>
        <v>0</v>
      </c>
      <c r="AE273" s="140">
        <f t="shared" si="135"/>
        <v>0</v>
      </c>
      <c r="AF273" s="140">
        <f t="shared" si="135"/>
        <v>0</v>
      </c>
      <c r="AG273" s="140">
        <f t="shared" si="135"/>
        <v>0</v>
      </c>
      <c r="AH273" s="140">
        <f t="shared" si="135"/>
        <v>0</v>
      </c>
      <c r="AI273" s="140">
        <f t="shared" si="135"/>
        <v>0</v>
      </c>
      <c r="AJ273" s="140">
        <f t="shared" si="135"/>
        <v>0</v>
      </c>
      <c r="AK273" s="140">
        <f t="shared" si="135"/>
        <v>0</v>
      </c>
      <c r="AL273" s="140">
        <f t="shared" si="135"/>
        <v>0</v>
      </c>
      <c r="AM273" s="140">
        <f t="shared" si="135"/>
        <v>0</v>
      </c>
      <c r="AN273" s="140">
        <f t="shared" si="135"/>
        <v>0</v>
      </c>
      <c r="AO273" s="140">
        <f t="shared" si="135"/>
        <v>0</v>
      </c>
      <c r="AP273" s="140">
        <f t="shared" si="135"/>
        <v>0</v>
      </c>
      <c r="AQ273" s="140">
        <f t="shared" si="135"/>
        <v>0</v>
      </c>
      <c r="AR273" s="140">
        <f t="shared" si="135"/>
        <v>0</v>
      </c>
      <c r="AS273" s="140">
        <f t="shared" si="135"/>
        <v>0</v>
      </c>
      <c r="AT273" s="140">
        <f t="shared" si="135"/>
        <v>0</v>
      </c>
      <c r="AU273" s="140">
        <f t="shared" si="135"/>
        <v>0</v>
      </c>
    </row>
    <row r="274" spans="2:47">
      <c r="B274" s="121">
        <v>2025</v>
      </c>
      <c r="C274" s="140">
        <v>24947.852538349893</v>
      </c>
      <c r="D274" s="140">
        <f t="shared" si="134"/>
        <v>0</v>
      </c>
      <c r="E274" s="140">
        <f t="shared" si="135"/>
        <v>0</v>
      </c>
      <c r="F274" s="140">
        <f t="shared" si="135"/>
        <v>0</v>
      </c>
      <c r="G274" s="140">
        <f t="shared" si="135"/>
        <v>0</v>
      </c>
      <c r="H274" s="140">
        <f t="shared" si="135"/>
        <v>0</v>
      </c>
      <c r="I274" s="140">
        <f t="shared" si="135"/>
        <v>0</v>
      </c>
      <c r="J274" s="140">
        <f t="shared" si="135"/>
        <v>0</v>
      </c>
      <c r="K274" s="140">
        <f t="shared" si="135"/>
        <v>0</v>
      </c>
      <c r="L274" s="140">
        <f t="shared" si="135"/>
        <v>24947.852538349893</v>
      </c>
      <c r="M274" s="140">
        <f t="shared" si="135"/>
        <v>0</v>
      </c>
      <c r="N274" s="140">
        <f t="shared" si="135"/>
        <v>0</v>
      </c>
      <c r="O274" s="140">
        <f t="shared" si="135"/>
        <v>0</v>
      </c>
      <c r="P274" s="140">
        <f t="shared" si="135"/>
        <v>0</v>
      </c>
      <c r="Q274" s="140">
        <f t="shared" si="135"/>
        <v>0</v>
      </c>
      <c r="R274" s="140">
        <f t="shared" si="135"/>
        <v>0</v>
      </c>
      <c r="S274" s="140">
        <f t="shared" si="135"/>
        <v>0</v>
      </c>
      <c r="T274" s="140">
        <f t="shared" si="135"/>
        <v>0</v>
      </c>
      <c r="U274" s="140">
        <f t="shared" si="135"/>
        <v>0</v>
      </c>
      <c r="V274" s="140">
        <f t="shared" si="135"/>
        <v>24947.852538349893</v>
      </c>
      <c r="W274" s="140">
        <f t="shared" si="135"/>
        <v>0</v>
      </c>
      <c r="X274" s="140">
        <f t="shared" si="135"/>
        <v>0</v>
      </c>
      <c r="Y274" s="140">
        <f t="shared" si="135"/>
        <v>0</v>
      </c>
      <c r="Z274" s="140">
        <f t="shared" si="135"/>
        <v>0</v>
      </c>
      <c r="AA274" s="140">
        <f t="shared" si="135"/>
        <v>0</v>
      </c>
      <c r="AB274" s="140">
        <f t="shared" si="135"/>
        <v>0</v>
      </c>
      <c r="AC274" s="140">
        <f t="shared" si="135"/>
        <v>0</v>
      </c>
      <c r="AD274" s="140">
        <f t="shared" si="135"/>
        <v>0</v>
      </c>
      <c r="AE274" s="140">
        <f t="shared" si="135"/>
        <v>0</v>
      </c>
      <c r="AF274" s="140">
        <f t="shared" si="135"/>
        <v>24947.852538349893</v>
      </c>
      <c r="AG274" s="140">
        <f t="shared" si="135"/>
        <v>0</v>
      </c>
      <c r="AH274" s="140">
        <f t="shared" si="135"/>
        <v>0</v>
      </c>
      <c r="AI274" s="140">
        <f t="shared" si="135"/>
        <v>0</v>
      </c>
      <c r="AJ274" s="140">
        <f t="shared" si="135"/>
        <v>0</v>
      </c>
      <c r="AK274" s="140">
        <f t="shared" si="135"/>
        <v>0</v>
      </c>
      <c r="AL274" s="140">
        <f t="shared" si="135"/>
        <v>0</v>
      </c>
      <c r="AM274" s="140">
        <f t="shared" si="135"/>
        <v>0</v>
      </c>
      <c r="AN274" s="140">
        <f t="shared" si="135"/>
        <v>0</v>
      </c>
      <c r="AO274" s="140">
        <f t="shared" si="135"/>
        <v>0</v>
      </c>
      <c r="AP274" s="140">
        <f t="shared" si="135"/>
        <v>24947.852538349893</v>
      </c>
      <c r="AQ274" s="140">
        <f t="shared" si="135"/>
        <v>0</v>
      </c>
      <c r="AR274" s="140">
        <f t="shared" si="135"/>
        <v>0</v>
      </c>
      <c r="AS274" s="140">
        <f t="shared" si="135"/>
        <v>0</v>
      </c>
      <c r="AT274" s="140">
        <f t="shared" si="135"/>
        <v>0</v>
      </c>
      <c r="AU274" s="140">
        <f t="shared" si="135"/>
        <v>0</v>
      </c>
    </row>
    <row r="275" spans="2:47">
      <c r="B275" s="121">
        <v>2026</v>
      </c>
      <c r="C275" s="140">
        <v>25230.208792198035</v>
      </c>
      <c r="D275" s="140">
        <f t="shared" si="134"/>
        <v>0</v>
      </c>
      <c r="E275" s="140">
        <f t="shared" si="135"/>
        <v>0</v>
      </c>
      <c r="F275" s="140">
        <f t="shared" si="135"/>
        <v>0</v>
      </c>
      <c r="G275" s="140">
        <f t="shared" si="135"/>
        <v>0</v>
      </c>
      <c r="H275" s="140">
        <f t="shared" si="135"/>
        <v>0</v>
      </c>
      <c r="I275" s="140">
        <f t="shared" si="135"/>
        <v>0</v>
      </c>
      <c r="J275" s="140">
        <f t="shared" si="135"/>
        <v>0</v>
      </c>
      <c r="K275" s="140">
        <f t="shared" si="135"/>
        <v>0</v>
      </c>
      <c r="L275" s="140">
        <f t="shared" si="135"/>
        <v>0</v>
      </c>
      <c r="M275" s="140">
        <f t="shared" si="135"/>
        <v>25230.208792198035</v>
      </c>
      <c r="N275" s="140">
        <f t="shared" si="135"/>
        <v>0</v>
      </c>
      <c r="O275" s="140">
        <f t="shared" si="135"/>
        <v>0</v>
      </c>
      <c r="P275" s="140">
        <f t="shared" si="135"/>
        <v>0</v>
      </c>
      <c r="Q275" s="140">
        <f t="shared" si="135"/>
        <v>0</v>
      </c>
      <c r="R275" s="140">
        <f t="shared" si="135"/>
        <v>0</v>
      </c>
      <c r="S275" s="140">
        <f t="shared" si="135"/>
        <v>0</v>
      </c>
      <c r="T275" s="140">
        <f t="shared" si="135"/>
        <v>0</v>
      </c>
      <c r="U275" s="140">
        <f t="shared" si="135"/>
        <v>0</v>
      </c>
      <c r="V275" s="140">
        <f t="shared" si="135"/>
        <v>0</v>
      </c>
      <c r="W275" s="140">
        <f t="shared" si="135"/>
        <v>25230.208792198035</v>
      </c>
      <c r="X275" s="140">
        <f t="shared" si="135"/>
        <v>0</v>
      </c>
      <c r="Y275" s="140">
        <f t="shared" si="135"/>
        <v>0</v>
      </c>
      <c r="Z275" s="140">
        <f t="shared" si="135"/>
        <v>0</v>
      </c>
      <c r="AA275" s="140">
        <f t="shared" si="135"/>
        <v>0</v>
      </c>
      <c r="AB275" s="140">
        <f t="shared" si="135"/>
        <v>0</v>
      </c>
      <c r="AC275" s="140">
        <f t="shared" si="135"/>
        <v>0</v>
      </c>
      <c r="AD275" s="140">
        <f t="shared" si="135"/>
        <v>0</v>
      </c>
      <c r="AE275" s="140">
        <f t="shared" si="135"/>
        <v>0</v>
      </c>
      <c r="AF275" s="140">
        <f t="shared" si="135"/>
        <v>0</v>
      </c>
      <c r="AG275" s="140">
        <f t="shared" si="135"/>
        <v>25230.208792198035</v>
      </c>
      <c r="AH275" s="140">
        <f t="shared" si="135"/>
        <v>0</v>
      </c>
      <c r="AI275" s="140">
        <f t="shared" si="135"/>
        <v>0</v>
      </c>
      <c r="AJ275" s="140">
        <f t="shared" si="135"/>
        <v>0</v>
      </c>
      <c r="AK275" s="140">
        <f t="shared" si="135"/>
        <v>0</v>
      </c>
      <c r="AL275" s="140">
        <f t="shared" si="135"/>
        <v>0</v>
      </c>
      <c r="AM275" s="140">
        <f t="shared" si="135"/>
        <v>0</v>
      </c>
      <c r="AN275" s="140">
        <f t="shared" si="135"/>
        <v>0</v>
      </c>
      <c r="AO275" s="140">
        <f t="shared" si="135"/>
        <v>0</v>
      </c>
      <c r="AP275" s="140">
        <f t="shared" si="135"/>
        <v>0</v>
      </c>
      <c r="AQ275" s="140">
        <f t="shared" si="135"/>
        <v>25230.208792198035</v>
      </c>
      <c r="AR275" s="140">
        <f t="shared" si="135"/>
        <v>0</v>
      </c>
      <c r="AS275" s="140">
        <f t="shared" si="135"/>
        <v>0</v>
      </c>
      <c r="AT275" s="140">
        <f t="shared" si="135"/>
        <v>0</v>
      </c>
      <c r="AU275" s="140">
        <f t="shared" si="135"/>
        <v>0</v>
      </c>
    </row>
    <row r="276" spans="2:47">
      <c r="B276" s="121">
        <v>2027</v>
      </c>
      <c r="C276" s="140">
        <v>24958.986460031614</v>
      </c>
      <c r="D276" s="140">
        <f t="shared" si="134"/>
        <v>0</v>
      </c>
      <c r="E276" s="140">
        <f t="shared" si="135"/>
        <v>0</v>
      </c>
      <c r="F276" s="140">
        <f t="shared" si="135"/>
        <v>0</v>
      </c>
      <c r="G276" s="140">
        <f t="shared" si="135"/>
        <v>0</v>
      </c>
      <c r="H276" s="140">
        <f t="shared" si="135"/>
        <v>0</v>
      </c>
      <c r="I276" s="140">
        <f t="shared" si="135"/>
        <v>0</v>
      </c>
      <c r="J276" s="140">
        <f t="shared" si="135"/>
        <v>0</v>
      </c>
      <c r="K276" s="140">
        <f t="shared" si="135"/>
        <v>0</v>
      </c>
      <c r="L276" s="140">
        <f t="shared" si="135"/>
        <v>0</v>
      </c>
      <c r="M276" s="140">
        <f t="shared" si="135"/>
        <v>0</v>
      </c>
      <c r="N276" s="140">
        <f t="shared" si="135"/>
        <v>24958.986460031614</v>
      </c>
      <c r="O276" s="140">
        <f t="shared" si="135"/>
        <v>0</v>
      </c>
      <c r="P276" s="140">
        <f t="shared" si="135"/>
        <v>0</v>
      </c>
      <c r="Q276" s="140">
        <f t="shared" si="135"/>
        <v>0</v>
      </c>
      <c r="R276" s="140">
        <f t="shared" si="135"/>
        <v>0</v>
      </c>
      <c r="S276" s="140">
        <f t="shared" si="135"/>
        <v>0</v>
      </c>
      <c r="T276" s="140">
        <f t="shared" si="135"/>
        <v>0</v>
      </c>
      <c r="U276" s="140">
        <f t="shared" si="135"/>
        <v>0</v>
      </c>
      <c r="V276" s="140">
        <f t="shared" si="135"/>
        <v>0</v>
      </c>
      <c r="W276" s="140">
        <f t="shared" si="135"/>
        <v>0</v>
      </c>
      <c r="X276" s="140">
        <f t="shared" si="135"/>
        <v>24958.986460031614</v>
      </c>
      <c r="Y276" s="140">
        <f t="shared" si="135"/>
        <v>0</v>
      </c>
      <c r="Z276" s="140">
        <f t="shared" si="135"/>
        <v>0</v>
      </c>
      <c r="AA276" s="140">
        <f t="shared" si="135"/>
        <v>0</v>
      </c>
      <c r="AB276" s="140">
        <f t="shared" si="135"/>
        <v>0</v>
      </c>
      <c r="AC276" s="140">
        <f t="shared" si="135"/>
        <v>0</v>
      </c>
      <c r="AD276" s="140">
        <f t="shared" si="135"/>
        <v>0</v>
      </c>
      <c r="AE276" s="140">
        <f t="shared" si="135"/>
        <v>0</v>
      </c>
      <c r="AF276" s="140">
        <f t="shared" si="135"/>
        <v>0</v>
      </c>
      <c r="AG276" s="140">
        <f t="shared" si="135"/>
        <v>0</v>
      </c>
      <c r="AH276" s="140">
        <f t="shared" si="135"/>
        <v>24958.986460031614</v>
      </c>
      <c r="AI276" s="140">
        <f t="shared" si="135"/>
        <v>0</v>
      </c>
      <c r="AJ276" s="140">
        <f t="shared" si="135"/>
        <v>0</v>
      </c>
      <c r="AK276" s="140">
        <f t="shared" si="135"/>
        <v>0</v>
      </c>
      <c r="AL276" s="140">
        <f t="shared" si="135"/>
        <v>0</v>
      </c>
      <c r="AM276" s="140">
        <f t="shared" si="135"/>
        <v>0</v>
      </c>
      <c r="AN276" s="140">
        <f t="shared" si="135"/>
        <v>0</v>
      </c>
      <c r="AO276" s="140">
        <f t="shared" si="135"/>
        <v>0</v>
      </c>
      <c r="AP276" s="140">
        <f t="shared" si="135"/>
        <v>0</v>
      </c>
      <c r="AQ276" s="140">
        <f t="shared" si="135"/>
        <v>0</v>
      </c>
      <c r="AR276" s="140">
        <f t="shared" si="135"/>
        <v>24958.986460031614</v>
      </c>
      <c r="AS276" s="140">
        <f t="shared" si="135"/>
        <v>0</v>
      </c>
      <c r="AT276" s="140">
        <f t="shared" si="135"/>
        <v>0</v>
      </c>
      <c r="AU276" s="140">
        <f t="shared" si="135"/>
        <v>0</v>
      </c>
    </row>
    <row r="277" spans="2:47">
      <c r="B277" s="121">
        <v>2028</v>
      </c>
      <c r="C277" s="140">
        <v>25517.760876164291</v>
      </c>
      <c r="D277" s="140">
        <f t="shared" si="134"/>
        <v>0</v>
      </c>
      <c r="E277" s="140">
        <f t="shared" si="135"/>
        <v>0</v>
      </c>
      <c r="F277" s="140">
        <f t="shared" si="135"/>
        <v>0</v>
      </c>
      <c r="G277" s="140">
        <f t="shared" si="135"/>
        <v>0</v>
      </c>
      <c r="H277" s="140">
        <f t="shared" si="135"/>
        <v>0</v>
      </c>
      <c r="I277" s="140">
        <f t="shared" si="135"/>
        <v>0</v>
      </c>
      <c r="J277" s="140">
        <f t="shared" si="135"/>
        <v>0</v>
      </c>
      <c r="K277" s="140">
        <f t="shared" si="135"/>
        <v>0</v>
      </c>
      <c r="L277" s="140">
        <f t="shared" si="135"/>
        <v>0</v>
      </c>
      <c r="M277" s="140">
        <f t="shared" si="135"/>
        <v>0</v>
      </c>
      <c r="N277" s="140">
        <f t="shared" si="135"/>
        <v>0</v>
      </c>
      <c r="O277" s="140">
        <f t="shared" si="135"/>
        <v>25517.760876164291</v>
      </c>
      <c r="P277" s="140">
        <f t="shared" si="135"/>
        <v>0</v>
      </c>
      <c r="Q277" s="140">
        <f t="shared" si="135"/>
        <v>0</v>
      </c>
      <c r="R277" s="140">
        <f t="shared" si="135"/>
        <v>0</v>
      </c>
      <c r="S277" s="140">
        <f t="shared" si="135"/>
        <v>0</v>
      </c>
      <c r="T277" s="140">
        <f t="shared" si="135"/>
        <v>0</v>
      </c>
      <c r="U277" s="140">
        <f t="shared" si="135"/>
        <v>0</v>
      </c>
      <c r="V277" s="140">
        <f t="shared" si="135"/>
        <v>0</v>
      </c>
      <c r="W277" s="140">
        <f t="shared" si="135"/>
        <v>0</v>
      </c>
      <c r="X277" s="140">
        <f t="shared" si="135"/>
        <v>0</v>
      </c>
      <c r="Y277" s="140">
        <f t="shared" si="135"/>
        <v>25517.760876164291</v>
      </c>
      <c r="Z277" s="140">
        <f t="shared" si="135"/>
        <v>0</v>
      </c>
      <c r="AA277" s="140">
        <f t="shared" si="135"/>
        <v>0</v>
      </c>
      <c r="AB277" s="140">
        <f t="shared" si="135"/>
        <v>0</v>
      </c>
      <c r="AC277" s="140">
        <f t="shared" si="135"/>
        <v>0</v>
      </c>
      <c r="AD277" s="140">
        <f t="shared" si="135"/>
        <v>0</v>
      </c>
      <c r="AE277" s="140">
        <f t="shared" si="135"/>
        <v>0</v>
      </c>
      <c r="AF277" s="140">
        <f t="shared" si="135"/>
        <v>0</v>
      </c>
      <c r="AG277" s="140">
        <f t="shared" si="135"/>
        <v>0</v>
      </c>
      <c r="AH277" s="140">
        <f t="shared" si="135"/>
        <v>0</v>
      </c>
      <c r="AI277" s="140">
        <f t="shared" si="135"/>
        <v>25517.760876164291</v>
      </c>
      <c r="AJ277" s="140">
        <f t="shared" si="135"/>
        <v>0</v>
      </c>
      <c r="AK277" s="140">
        <f t="shared" si="135"/>
        <v>0</v>
      </c>
      <c r="AL277" s="140">
        <f t="shared" si="135"/>
        <v>0</v>
      </c>
      <c r="AM277" s="140">
        <f t="shared" si="135"/>
        <v>0</v>
      </c>
      <c r="AN277" s="140">
        <f t="shared" si="135"/>
        <v>0</v>
      </c>
      <c r="AO277" s="140">
        <f t="shared" si="135"/>
        <v>0</v>
      </c>
      <c r="AP277" s="140">
        <f t="shared" si="135"/>
        <v>0</v>
      </c>
      <c r="AQ277" s="140">
        <f t="shared" si="135"/>
        <v>0</v>
      </c>
      <c r="AR277" s="140">
        <f t="shared" si="135"/>
        <v>0</v>
      </c>
      <c r="AS277" s="140">
        <f t="shared" si="135"/>
        <v>25517.760876164291</v>
      </c>
      <c r="AT277" s="140">
        <f t="shared" si="135"/>
        <v>0</v>
      </c>
      <c r="AU277" s="140">
        <f t="shared" si="135"/>
        <v>0</v>
      </c>
    </row>
    <row r="278" spans="2:47">
      <c r="B278" s="121">
        <v>2029</v>
      </c>
      <c r="C278" s="140">
        <v>24873.477941516059</v>
      </c>
      <c r="D278" s="140">
        <f t="shared" si="134"/>
        <v>0</v>
      </c>
      <c r="E278" s="140">
        <f t="shared" si="135"/>
        <v>0</v>
      </c>
      <c r="F278" s="140">
        <f t="shared" si="135"/>
        <v>0</v>
      </c>
      <c r="G278" s="140">
        <f t="shared" si="135"/>
        <v>0</v>
      </c>
      <c r="H278" s="140">
        <f t="shared" si="135"/>
        <v>0</v>
      </c>
      <c r="I278" s="140">
        <f t="shared" si="135"/>
        <v>0</v>
      </c>
      <c r="J278" s="140">
        <f t="shared" si="135"/>
        <v>0</v>
      </c>
      <c r="K278" s="140">
        <f t="shared" si="135"/>
        <v>0</v>
      </c>
      <c r="L278" s="140">
        <f t="shared" si="135"/>
        <v>0</v>
      </c>
      <c r="M278" s="140">
        <f t="shared" si="135"/>
        <v>0</v>
      </c>
      <c r="N278" s="140">
        <f t="shared" ref="E278:AU284" si="136">+IF(N$171&lt;$B278,0,IF(MOD(N$171-$B278,$C$167)=0,1,0))*$C278</f>
        <v>0</v>
      </c>
      <c r="O278" s="140">
        <f t="shared" si="136"/>
        <v>0</v>
      </c>
      <c r="P278" s="140">
        <f t="shared" si="136"/>
        <v>24873.477941516059</v>
      </c>
      <c r="Q278" s="140">
        <f t="shared" si="136"/>
        <v>0</v>
      </c>
      <c r="R278" s="140">
        <f t="shared" si="136"/>
        <v>0</v>
      </c>
      <c r="S278" s="140">
        <f t="shared" si="136"/>
        <v>0</v>
      </c>
      <c r="T278" s="140">
        <f t="shared" si="136"/>
        <v>0</v>
      </c>
      <c r="U278" s="140">
        <f t="shared" si="136"/>
        <v>0</v>
      </c>
      <c r="V278" s="140">
        <f t="shared" si="136"/>
        <v>0</v>
      </c>
      <c r="W278" s="140">
        <f t="shared" si="136"/>
        <v>0</v>
      </c>
      <c r="X278" s="140">
        <f t="shared" si="136"/>
        <v>0</v>
      </c>
      <c r="Y278" s="140">
        <f t="shared" si="136"/>
        <v>0</v>
      </c>
      <c r="Z278" s="140">
        <f t="shared" si="136"/>
        <v>24873.477941516059</v>
      </c>
      <c r="AA278" s="140">
        <f t="shared" si="136"/>
        <v>0</v>
      </c>
      <c r="AB278" s="140">
        <f t="shared" si="136"/>
        <v>0</v>
      </c>
      <c r="AC278" s="140">
        <f t="shared" si="136"/>
        <v>0</v>
      </c>
      <c r="AD278" s="140">
        <f t="shared" si="136"/>
        <v>0</v>
      </c>
      <c r="AE278" s="140">
        <f t="shared" si="136"/>
        <v>0</v>
      </c>
      <c r="AF278" s="140">
        <f t="shared" si="136"/>
        <v>0</v>
      </c>
      <c r="AG278" s="140">
        <f t="shared" si="136"/>
        <v>0</v>
      </c>
      <c r="AH278" s="140">
        <f t="shared" si="136"/>
        <v>0</v>
      </c>
      <c r="AI278" s="140">
        <f t="shared" si="136"/>
        <v>0</v>
      </c>
      <c r="AJ278" s="140">
        <f t="shared" si="136"/>
        <v>24873.477941516059</v>
      </c>
      <c r="AK278" s="140">
        <f t="shared" si="136"/>
        <v>0</v>
      </c>
      <c r="AL278" s="140">
        <f t="shared" si="136"/>
        <v>0</v>
      </c>
      <c r="AM278" s="140">
        <f t="shared" si="136"/>
        <v>0</v>
      </c>
      <c r="AN278" s="140">
        <f t="shared" si="136"/>
        <v>0</v>
      </c>
      <c r="AO278" s="140">
        <f t="shared" si="136"/>
        <v>0</v>
      </c>
      <c r="AP278" s="140">
        <f t="shared" si="136"/>
        <v>0</v>
      </c>
      <c r="AQ278" s="140">
        <f t="shared" si="136"/>
        <v>0</v>
      </c>
      <c r="AR278" s="140">
        <f t="shared" si="136"/>
        <v>0</v>
      </c>
      <c r="AS278" s="140">
        <f t="shared" si="136"/>
        <v>0</v>
      </c>
      <c r="AT278" s="140">
        <f t="shared" si="136"/>
        <v>24873.477941516059</v>
      </c>
      <c r="AU278" s="140">
        <f t="shared" si="136"/>
        <v>0</v>
      </c>
    </row>
    <row r="279" spans="2:47">
      <c r="B279" s="121">
        <v>2030</v>
      </c>
      <c r="C279" s="140">
        <v>25306.067911922757</v>
      </c>
      <c r="D279" s="140">
        <f t="shared" si="134"/>
        <v>0</v>
      </c>
      <c r="E279" s="140">
        <f t="shared" si="136"/>
        <v>0</v>
      </c>
      <c r="F279" s="140">
        <f t="shared" si="136"/>
        <v>0</v>
      </c>
      <c r="G279" s="140">
        <f t="shared" si="136"/>
        <v>0</v>
      </c>
      <c r="H279" s="140">
        <f t="shared" si="136"/>
        <v>0</v>
      </c>
      <c r="I279" s="140">
        <f t="shared" si="136"/>
        <v>0</v>
      </c>
      <c r="J279" s="140">
        <f t="shared" si="136"/>
        <v>0</v>
      </c>
      <c r="K279" s="140">
        <f t="shared" si="136"/>
        <v>0</v>
      </c>
      <c r="L279" s="140">
        <f t="shared" si="136"/>
        <v>0</v>
      </c>
      <c r="M279" s="140">
        <f t="shared" si="136"/>
        <v>0</v>
      </c>
      <c r="N279" s="140">
        <f t="shared" si="136"/>
        <v>0</v>
      </c>
      <c r="O279" s="140">
        <f t="shared" si="136"/>
        <v>0</v>
      </c>
      <c r="P279" s="140">
        <f t="shared" si="136"/>
        <v>0</v>
      </c>
      <c r="Q279" s="140">
        <f t="shared" si="136"/>
        <v>25306.067911922757</v>
      </c>
      <c r="R279" s="140">
        <f t="shared" si="136"/>
        <v>0</v>
      </c>
      <c r="S279" s="140">
        <f t="shared" si="136"/>
        <v>0</v>
      </c>
      <c r="T279" s="140">
        <f t="shared" si="136"/>
        <v>0</v>
      </c>
      <c r="U279" s="140">
        <f t="shared" si="136"/>
        <v>0</v>
      </c>
      <c r="V279" s="140">
        <f t="shared" si="136"/>
        <v>0</v>
      </c>
      <c r="W279" s="140">
        <f t="shared" si="136"/>
        <v>0</v>
      </c>
      <c r="X279" s="140">
        <f t="shared" si="136"/>
        <v>0</v>
      </c>
      <c r="Y279" s="140">
        <f t="shared" si="136"/>
        <v>0</v>
      </c>
      <c r="Z279" s="140">
        <f t="shared" si="136"/>
        <v>0</v>
      </c>
      <c r="AA279" s="140">
        <f t="shared" si="136"/>
        <v>25306.067911922757</v>
      </c>
      <c r="AB279" s="140">
        <f t="shared" si="136"/>
        <v>0</v>
      </c>
      <c r="AC279" s="140">
        <f t="shared" si="136"/>
        <v>0</v>
      </c>
      <c r="AD279" s="140">
        <f t="shared" si="136"/>
        <v>0</v>
      </c>
      <c r="AE279" s="140">
        <f t="shared" si="136"/>
        <v>0</v>
      </c>
      <c r="AF279" s="140">
        <f t="shared" si="136"/>
        <v>0</v>
      </c>
      <c r="AG279" s="140">
        <f t="shared" si="136"/>
        <v>0</v>
      </c>
      <c r="AH279" s="140">
        <f t="shared" si="136"/>
        <v>0</v>
      </c>
      <c r="AI279" s="140">
        <f t="shared" si="136"/>
        <v>0</v>
      </c>
      <c r="AJ279" s="140">
        <f t="shared" si="136"/>
        <v>0</v>
      </c>
      <c r="AK279" s="140">
        <f t="shared" si="136"/>
        <v>25306.067911922757</v>
      </c>
      <c r="AL279" s="140">
        <f t="shared" si="136"/>
        <v>0</v>
      </c>
      <c r="AM279" s="140">
        <f t="shared" si="136"/>
        <v>0</v>
      </c>
      <c r="AN279" s="140">
        <f t="shared" si="136"/>
        <v>0</v>
      </c>
      <c r="AO279" s="140">
        <f t="shared" si="136"/>
        <v>0</v>
      </c>
      <c r="AP279" s="140">
        <f t="shared" si="136"/>
        <v>0</v>
      </c>
      <c r="AQ279" s="140">
        <f t="shared" si="136"/>
        <v>0</v>
      </c>
      <c r="AR279" s="140">
        <f t="shared" si="136"/>
        <v>0</v>
      </c>
      <c r="AS279" s="140">
        <f t="shared" si="136"/>
        <v>0</v>
      </c>
      <c r="AT279" s="140">
        <f t="shared" si="136"/>
        <v>0</v>
      </c>
      <c r="AU279" s="140">
        <f t="shared" si="136"/>
        <v>25306.067911922757</v>
      </c>
    </row>
    <row r="280" spans="2:47">
      <c r="B280" s="121">
        <v>2031</v>
      </c>
      <c r="C280" s="140">
        <v>25434.18223740696</v>
      </c>
      <c r="D280" s="140">
        <f t="shared" si="134"/>
        <v>0</v>
      </c>
      <c r="E280" s="140">
        <f t="shared" si="136"/>
        <v>0</v>
      </c>
      <c r="F280" s="140">
        <f t="shared" si="136"/>
        <v>0</v>
      </c>
      <c r="G280" s="140">
        <f t="shared" si="136"/>
        <v>0</v>
      </c>
      <c r="H280" s="140">
        <f t="shared" si="136"/>
        <v>0</v>
      </c>
      <c r="I280" s="140">
        <f t="shared" si="136"/>
        <v>0</v>
      </c>
      <c r="J280" s="140">
        <f t="shared" si="136"/>
        <v>0</v>
      </c>
      <c r="K280" s="140">
        <f t="shared" si="136"/>
        <v>0</v>
      </c>
      <c r="L280" s="140">
        <f t="shared" si="136"/>
        <v>0</v>
      </c>
      <c r="M280" s="140">
        <f t="shared" si="136"/>
        <v>0</v>
      </c>
      <c r="N280" s="140">
        <f t="shared" si="136"/>
        <v>0</v>
      </c>
      <c r="O280" s="140">
        <f t="shared" si="136"/>
        <v>0</v>
      </c>
      <c r="P280" s="140">
        <f t="shared" si="136"/>
        <v>0</v>
      </c>
      <c r="Q280" s="140">
        <f t="shared" si="136"/>
        <v>0</v>
      </c>
      <c r="R280" s="140">
        <f t="shared" si="136"/>
        <v>25434.18223740696</v>
      </c>
      <c r="S280" s="140">
        <f t="shared" si="136"/>
        <v>0</v>
      </c>
      <c r="T280" s="140">
        <f t="shared" si="136"/>
        <v>0</v>
      </c>
      <c r="U280" s="140">
        <f t="shared" si="136"/>
        <v>0</v>
      </c>
      <c r="V280" s="140">
        <f t="shared" si="136"/>
        <v>0</v>
      </c>
      <c r="W280" s="140">
        <f t="shared" si="136"/>
        <v>0</v>
      </c>
      <c r="X280" s="140">
        <f t="shared" si="136"/>
        <v>0</v>
      </c>
      <c r="Y280" s="140">
        <f t="shared" si="136"/>
        <v>0</v>
      </c>
      <c r="Z280" s="140">
        <f t="shared" si="136"/>
        <v>0</v>
      </c>
      <c r="AA280" s="140">
        <f t="shared" si="136"/>
        <v>0</v>
      </c>
      <c r="AB280" s="140">
        <f t="shared" si="136"/>
        <v>25434.18223740696</v>
      </c>
      <c r="AC280" s="140">
        <f t="shared" si="136"/>
        <v>0</v>
      </c>
      <c r="AD280" s="140">
        <f t="shared" si="136"/>
        <v>0</v>
      </c>
      <c r="AE280" s="140">
        <f t="shared" si="136"/>
        <v>0</v>
      </c>
      <c r="AF280" s="140">
        <f t="shared" si="136"/>
        <v>0</v>
      </c>
      <c r="AG280" s="140">
        <f t="shared" si="136"/>
        <v>0</v>
      </c>
      <c r="AH280" s="140">
        <f t="shared" si="136"/>
        <v>0</v>
      </c>
      <c r="AI280" s="140">
        <f t="shared" si="136"/>
        <v>0</v>
      </c>
      <c r="AJ280" s="140">
        <f t="shared" si="136"/>
        <v>0</v>
      </c>
      <c r="AK280" s="140">
        <f t="shared" si="136"/>
        <v>0</v>
      </c>
      <c r="AL280" s="140">
        <f t="shared" si="136"/>
        <v>25434.18223740696</v>
      </c>
      <c r="AM280" s="140">
        <f t="shared" si="136"/>
        <v>0</v>
      </c>
      <c r="AN280" s="140">
        <f t="shared" si="136"/>
        <v>0</v>
      </c>
      <c r="AO280" s="140">
        <f t="shared" si="136"/>
        <v>0</v>
      </c>
      <c r="AP280" s="140">
        <f t="shared" si="136"/>
        <v>0</v>
      </c>
      <c r="AQ280" s="140">
        <f t="shared" si="136"/>
        <v>0</v>
      </c>
      <c r="AR280" s="140">
        <f t="shared" si="136"/>
        <v>0</v>
      </c>
      <c r="AS280" s="140">
        <f t="shared" si="136"/>
        <v>0</v>
      </c>
      <c r="AT280" s="140">
        <f t="shared" si="136"/>
        <v>0</v>
      </c>
      <c r="AU280" s="140">
        <f t="shared" si="136"/>
        <v>0</v>
      </c>
    </row>
    <row r="281" spans="2:47">
      <c r="B281" s="121">
        <v>2032</v>
      </c>
      <c r="C281" s="140">
        <v>26587.359619053663</v>
      </c>
      <c r="D281" s="140">
        <f t="shared" si="134"/>
        <v>0</v>
      </c>
      <c r="E281" s="140">
        <f t="shared" si="136"/>
        <v>0</v>
      </c>
      <c r="F281" s="140">
        <f t="shared" si="136"/>
        <v>0</v>
      </c>
      <c r="G281" s="140">
        <f t="shared" si="136"/>
        <v>0</v>
      </c>
      <c r="H281" s="140">
        <f t="shared" si="136"/>
        <v>0</v>
      </c>
      <c r="I281" s="140">
        <f t="shared" si="136"/>
        <v>0</v>
      </c>
      <c r="J281" s="140">
        <f t="shared" si="136"/>
        <v>0</v>
      </c>
      <c r="K281" s="140">
        <f t="shared" si="136"/>
        <v>0</v>
      </c>
      <c r="L281" s="140">
        <f t="shared" si="136"/>
        <v>0</v>
      </c>
      <c r="M281" s="140">
        <f t="shared" si="136"/>
        <v>0</v>
      </c>
      <c r="N281" s="140">
        <f t="shared" si="136"/>
        <v>0</v>
      </c>
      <c r="O281" s="140">
        <f t="shared" si="136"/>
        <v>0</v>
      </c>
      <c r="P281" s="140">
        <f t="shared" si="136"/>
        <v>0</v>
      </c>
      <c r="Q281" s="140">
        <f t="shared" si="136"/>
        <v>0</v>
      </c>
      <c r="R281" s="140">
        <f t="shared" si="136"/>
        <v>0</v>
      </c>
      <c r="S281" s="140">
        <f t="shared" si="136"/>
        <v>26587.359619053663</v>
      </c>
      <c r="T281" s="140">
        <f t="shared" si="136"/>
        <v>0</v>
      </c>
      <c r="U281" s="140">
        <f t="shared" si="136"/>
        <v>0</v>
      </c>
      <c r="V281" s="140">
        <f t="shared" si="136"/>
        <v>0</v>
      </c>
      <c r="W281" s="140">
        <f t="shared" si="136"/>
        <v>0</v>
      </c>
      <c r="X281" s="140">
        <f t="shared" si="136"/>
        <v>0</v>
      </c>
      <c r="Y281" s="140">
        <f t="shared" si="136"/>
        <v>0</v>
      </c>
      <c r="Z281" s="140">
        <f t="shared" si="136"/>
        <v>0</v>
      </c>
      <c r="AA281" s="140">
        <f t="shared" si="136"/>
        <v>0</v>
      </c>
      <c r="AB281" s="140">
        <f t="shared" si="136"/>
        <v>0</v>
      </c>
      <c r="AC281" s="140">
        <f t="shared" si="136"/>
        <v>26587.359619053663</v>
      </c>
      <c r="AD281" s="140">
        <f t="shared" si="136"/>
        <v>0</v>
      </c>
      <c r="AE281" s="140">
        <f t="shared" si="136"/>
        <v>0</v>
      </c>
      <c r="AF281" s="140">
        <f t="shared" si="136"/>
        <v>0</v>
      </c>
      <c r="AG281" s="140">
        <f t="shared" si="136"/>
        <v>0</v>
      </c>
      <c r="AH281" s="140">
        <f t="shared" si="136"/>
        <v>0</v>
      </c>
      <c r="AI281" s="140">
        <f t="shared" si="136"/>
        <v>0</v>
      </c>
      <c r="AJ281" s="140">
        <f t="shared" si="136"/>
        <v>0</v>
      </c>
      <c r="AK281" s="140">
        <f t="shared" si="136"/>
        <v>0</v>
      </c>
      <c r="AL281" s="140">
        <f t="shared" si="136"/>
        <v>0</v>
      </c>
      <c r="AM281" s="140">
        <f t="shared" si="136"/>
        <v>26587.359619053663</v>
      </c>
      <c r="AN281" s="140">
        <f t="shared" si="136"/>
        <v>0</v>
      </c>
      <c r="AO281" s="140">
        <f t="shared" si="136"/>
        <v>0</v>
      </c>
      <c r="AP281" s="140">
        <f t="shared" si="136"/>
        <v>0</v>
      </c>
      <c r="AQ281" s="140">
        <f t="shared" si="136"/>
        <v>0</v>
      </c>
      <c r="AR281" s="140">
        <f t="shared" si="136"/>
        <v>0</v>
      </c>
      <c r="AS281" s="140">
        <f t="shared" si="136"/>
        <v>0</v>
      </c>
      <c r="AT281" s="140">
        <f t="shared" si="136"/>
        <v>0</v>
      </c>
      <c r="AU281" s="140">
        <f t="shared" si="136"/>
        <v>0</v>
      </c>
    </row>
    <row r="282" spans="2:47">
      <c r="B282" s="121">
        <v>2033</v>
      </c>
      <c r="C282" s="140">
        <v>26881.443603740132</v>
      </c>
      <c r="D282" s="140">
        <f t="shared" si="134"/>
        <v>0</v>
      </c>
      <c r="E282" s="140">
        <f t="shared" si="136"/>
        <v>0</v>
      </c>
      <c r="F282" s="140">
        <f t="shared" si="136"/>
        <v>0</v>
      </c>
      <c r="G282" s="140">
        <f t="shared" si="136"/>
        <v>0</v>
      </c>
      <c r="H282" s="140">
        <f t="shared" si="136"/>
        <v>0</v>
      </c>
      <c r="I282" s="140">
        <f t="shared" si="136"/>
        <v>0</v>
      </c>
      <c r="J282" s="140">
        <f t="shared" si="136"/>
        <v>0</v>
      </c>
      <c r="K282" s="140">
        <f t="shared" si="136"/>
        <v>0</v>
      </c>
      <c r="L282" s="140">
        <f t="shared" si="136"/>
        <v>0</v>
      </c>
      <c r="M282" s="140">
        <f t="shared" si="136"/>
        <v>0</v>
      </c>
      <c r="N282" s="140">
        <f t="shared" si="136"/>
        <v>0</v>
      </c>
      <c r="O282" s="140">
        <f t="shared" si="136"/>
        <v>0</v>
      </c>
      <c r="P282" s="140">
        <f t="shared" si="136"/>
        <v>0</v>
      </c>
      <c r="Q282" s="140">
        <f t="shared" si="136"/>
        <v>0</v>
      </c>
      <c r="R282" s="140">
        <f t="shared" si="136"/>
        <v>0</v>
      </c>
      <c r="S282" s="140">
        <f t="shared" si="136"/>
        <v>0</v>
      </c>
      <c r="T282" s="140">
        <f t="shared" si="136"/>
        <v>26881.443603740132</v>
      </c>
      <c r="U282" s="140">
        <f t="shared" si="136"/>
        <v>0</v>
      </c>
      <c r="V282" s="140">
        <f t="shared" si="136"/>
        <v>0</v>
      </c>
      <c r="W282" s="140">
        <f t="shared" si="136"/>
        <v>0</v>
      </c>
      <c r="X282" s="140">
        <f t="shared" si="136"/>
        <v>0</v>
      </c>
      <c r="Y282" s="140">
        <f t="shared" si="136"/>
        <v>0</v>
      </c>
      <c r="Z282" s="140">
        <f t="shared" si="136"/>
        <v>0</v>
      </c>
      <c r="AA282" s="140">
        <f t="shared" si="136"/>
        <v>0</v>
      </c>
      <c r="AB282" s="140">
        <f t="shared" si="136"/>
        <v>0</v>
      </c>
      <c r="AC282" s="140">
        <f t="shared" si="136"/>
        <v>0</v>
      </c>
      <c r="AD282" s="140">
        <f t="shared" si="136"/>
        <v>26881.443603740132</v>
      </c>
      <c r="AE282" s="140">
        <f t="shared" si="136"/>
        <v>0</v>
      </c>
      <c r="AF282" s="140">
        <f t="shared" si="136"/>
        <v>0</v>
      </c>
      <c r="AG282" s="140">
        <f t="shared" si="136"/>
        <v>0</v>
      </c>
      <c r="AH282" s="140">
        <f t="shared" si="136"/>
        <v>0</v>
      </c>
      <c r="AI282" s="140">
        <f t="shared" si="136"/>
        <v>0</v>
      </c>
      <c r="AJ282" s="140">
        <f t="shared" si="136"/>
        <v>0</v>
      </c>
      <c r="AK282" s="140">
        <f t="shared" si="136"/>
        <v>0</v>
      </c>
      <c r="AL282" s="140">
        <f t="shared" si="136"/>
        <v>0</v>
      </c>
      <c r="AM282" s="140">
        <f t="shared" si="136"/>
        <v>0</v>
      </c>
      <c r="AN282" s="140">
        <f t="shared" si="136"/>
        <v>26881.443603740132</v>
      </c>
      <c r="AO282" s="140">
        <f t="shared" si="136"/>
        <v>0</v>
      </c>
      <c r="AP282" s="140">
        <f t="shared" si="136"/>
        <v>0</v>
      </c>
      <c r="AQ282" s="140">
        <f t="shared" si="136"/>
        <v>0</v>
      </c>
      <c r="AR282" s="140">
        <f t="shared" si="136"/>
        <v>0</v>
      </c>
      <c r="AS282" s="140">
        <f t="shared" si="136"/>
        <v>0</v>
      </c>
      <c r="AT282" s="140">
        <f t="shared" si="136"/>
        <v>0</v>
      </c>
      <c r="AU282" s="140">
        <f t="shared" si="136"/>
        <v>0</v>
      </c>
    </row>
    <row r="283" spans="2:47">
      <c r="B283" s="121">
        <v>2034</v>
      </c>
      <c r="C283" s="140">
        <v>27194.974838296912</v>
      </c>
      <c r="D283" s="140">
        <f t="shared" si="134"/>
        <v>0</v>
      </c>
      <c r="E283" s="140">
        <f t="shared" si="136"/>
        <v>0</v>
      </c>
      <c r="F283" s="140">
        <f t="shared" si="136"/>
        <v>0</v>
      </c>
      <c r="G283" s="140">
        <f t="shared" si="136"/>
        <v>0</v>
      </c>
      <c r="H283" s="140">
        <f t="shared" si="136"/>
        <v>0</v>
      </c>
      <c r="I283" s="140">
        <f t="shared" si="136"/>
        <v>0</v>
      </c>
      <c r="J283" s="140">
        <f t="shared" si="136"/>
        <v>0</v>
      </c>
      <c r="K283" s="140">
        <f t="shared" si="136"/>
        <v>0</v>
      </c>
      <c r="L283" s="140">
        <f t="shared" si="136"/>
        <v>0</v>
      </c>
      <c r="M283" s="140">
        <f t="shared" si="136"/>
        <v>0</v>
      </c>
      <c r="N283" s="140">
        <f t="shared" si="136"/>
        <v>0</v>
      </c>
      <c r="O283" s="140">
        <f t="shared" si="136"/>
        <v>0</v>
      </c>
      <c r="P283" s="140">
        <f t="shared" si="136"/>
        <v>0</v>
      </c>
      <c r="Q283" s="140">
        <f t="shared" si="136"/>
        <v>0</v>
      </c>
      <c r="R283" s="140">
        <f t="shared" si="136"/>
        <v>0</v>
      </c>
      <c r="S283" s="140">
        <f t="shared" si="136"/>
        <v>0</v>
      </c>
      <c r="T283" s="140">
        <f t="shared" si="136"/>
        <v>0</v>
      </c>
      <c r="U283" s="140">
        <f t="shared" si="136"/>
        <v>27194.974838296912</v>
      </c>
      <c r="V283" s="140">
        <f t="shared" si="136"/>
        <v>0</v>
      </c>
      <c r="W283" s="140">
        <f t="shared" si="136"/>
        <v>0</v>
      </c>
      <c r="X283" s="140">
        <f t="shared" si="136"/>
        <v>0</v>
      </c>
      <c r="Y283" s="140">
        <f t="shared" si="136"/>
        <v>0</v>
      </c>
      <c r="Z283" s="140">
        <f t="shared" si="136"/>
        <v>0</v>
      </c>
      <c r="AA283" s="140">
        <f t="shared" si="136"/>
        <v>0</v>
      </c>
      <c r="AB283" s="140">
        <f t="shared" si="136"/>
        <v>0</v>
      </c>
      <c r="AC283" s="140">
        <f t="shared" si="136"/>
        <v>0</v>
      </c>
      <c r="AD283" s="140">
        <f t="shared" si="136"/>
        <v>0</v>
      </c>
      <c r="AE283" s="140">
        <f t="shared" si="136"/>
        <v>27194.974838296912</v>
      </c>
      <c r="AF283" s="140">
        <f t="shared" si="136"/>
        <v>0</v>
      </c>
      <c r="AG283" s="140">
        <f t="shared" si="136"/>
        <v>0</v>
      </c>
      <c r="AH283" s="140">
        <f t="shared" si="136"/>
        <v>0</v>
      </c>
      <c r="AI283" s="140">
        <f t="shared" si="136"/>
        <v>0</v>
      </c>
      <c r="AJ283" s="140">
        <f t="shared" si="136"/>
        <v>0</v>
      </c>
      <c r="AK283" s="140">
        <f t="shared" si="136"/>
        <v>0</v>
      </c>
      <c r="AL283" s="140">
        <f t="shared" si="136"/>
        <v>0</v>
      </c>
      <c r="AM283" s="140">
        <f t="shared" si="136"/>
        <v>0</v>
      </c>
      <c r="AN283" s="140">
        <f t="shared" si="136"/>
        <v>0</v>
      </c>
      <c r="AO283" s="140">
        <f t="shared" si="136"/>
        <v>27194.974838296912</v>
      </c>
      <c r="AP283" s="140">
        <f t="shared" si="136"/>
        <v>0</v>
      </c>
      <c r="AQ283" s="140">
        <f t="shared" si="136"/>
        <v>0</v>
      </c>
      <c r="AR283" s="140">
        <f t="shared" si="136"/>
        <v>0</v>
      </c>
      <c r="AS283" s="140">
        <f t="shared" si="136"/>
        <v>0</v>
      </c>
      <c r="AT283" s="140">
        <f t="shared" si="136"/>
        <v>0</v>
      </c>
      <c r="AU283" s="140">
        <f t="shared" si="136"/>
        <v>0</v>
      </c>
    </row>
    <row r="284" spans="2:47">
      <c r="B284" s="121">
        <v>2035</v>
      </c>
      <c r="C284" s="140">
        <v>25727.523960647726</v>
      </c>
      <c r="D284" s="140">
        <f t="shared" si="134"/>
        <v>0</v>
      </c>
      <c r="E284" s="140">
        <f t="shared" si="136"/>
        <v>0</v>
      </c>
      <c r="F284" s="140">
        <f t="shared" si="136"/>
        <v>0</v>
      </c>
      <c r="G284" s="140">
        <f t="shared" si="136"/>
        <v>0</v>
      </c>
      <c r="H284" s="140">
        <f t="shared" si="136"/>
        <v>0</v>
      </c>
      <c r="I284" s="140">
        <f t="shared" si="136"/>
        <v>0</v>
      </c>
      <c r="J284" s="140">
        <f t="shared" si="136"/>
        <v>0</v>
      </c>
      <c r="K284" s="140">
        <f t="shared" ref="E284:AU290" si="137">+IF(K$171&lt;$B284,0,IF(MOD(K$171-$B284,$C$167)=0,1,0))*$C284</f>
        <v>0</v>
      </c>
      <c r="L284" s="140">
        <f t="shared" si="137"/>
        <v>0</v>
      </c>
      <c r="M284" s="140">
        <f t="shared" si="137"/>
        <v>0</v>
      </c>
      <c r="N284" s="140">
        <f t="shared" si="137"/>
        <v>0</v>
      </c>
      <c r="O284" s="140">
        <f t="shared" si="137"/>
        <v>0</v>
      </c>
      <c r="P284" s="140">
        <f t="shared" si="137"/>
        <v>0</v>
      </c>
      <c r="Q284" s="140">
        <f t="shared" si="137"/>
        <v>0</v>
      </c>
      <c r="R284" s="140">
        <f t="shared" si="137"/>
        <v>0</v>
      </c>
      <c r="S284" s="140">
        <f t="shared" si="137"/>
        <v>0</v>
      </c>
      <c r="T284" s="140">
        <f t="shared" si="137"/>
        <v>0</v>
      </c>
      <c r="U284" s="140">
        <f t="shared" si="137"/>
        <v>0</v>
      </c>
      <c r="V284" s="140">
        <f t="shared" si="137"/>
        <v>25727.523960647726</v>
      </c>
      <c r="W284" s="140">
        <f t="shared" si="137"/>
        <v>0</v>
      </c>
      <c r="X284" s="140">
        <f t="shared" si="137"/>
        <v>0</v>
      </c>
      <c r="Y284" s="140">
        <f t="shared" si="137"/>
        <v>0</v>
      </c>
      <c r="Z284" s="140">
        <f t="shared" si="137"/>
        <v>0</v>
      </c>
      <c r="AA284" s="140">
        <f t="shared" si="137"/>
        <v>0</v>
      </c>
      <c r="AB284" s="140">
        <f t="shared" si="137"/>
        <v>0</v>
      </c>
      <c r="AC284" s="140">
        <f t="shared" si="137"/>
        <v>0</v>
      </c>
      <c r="AD284" s="140">
        <f t="shared" si="137"/>
        <v>0</v>
      </c>
      <c r="AE284" s="140">
        <f t="shared" si="137"/>
        <v>0</v>
      </c>
      <c r="AF284" s="140">
        <f t="shared" si="137"/>
        <v>25727.523960647726</v>
      </c>
      <c r="AG284" s="140">
        <f t="shared" si="137"/>
        <v>0</v>
      </c>
      <c r="AH284" s="140">
        <f t="shared" si="137"/>
        <v>0</v>
      </c>
      <c r="AI284" s="140">
        <f t="shared" si="137"/>
        <v>0</v>
      </c>
      <c r="AJ284" s="140">
        <f t="shared" si="137"/>
        <v>0</v>
      </c>
      <c r="AK284" s="140">
        <f t="shared" si="137"/>
        <v>0</v>
      </c>
      <c r="AL284" s="140">
        <f t="shared" si="137"/>
        <v>0</v>
      </c>
      <c r="AM284" s="140">
        <f t="shared" si="137"/>
        <v>0</v>
      </c>
      <c r="AN284" s="140">
        <f t="shared" si="137"/>
        <v>0</v>
      </c>
      <c r="AO284" s="140">
        <f t="shared" si="137"/>
        <v>0</v>
      </c>
      <c r="AP284" s="140">
        <f t="shared" si="137"/>
        <v>25727.523960647726</v>
      </c>
      <c r="AQ284" s="140">
        <f t="shared" si="137"/>
        <v>0</v>
      </c>
      <c r="AR284" s="140">
        <f t="shared" si="137"/>
        <v>0</v>
      </c>
      <c r="AS284" s="140">
        <f t="shared" si="137"/>
        <v>0</v>
      </c>
      <c r="AT284" s="140">
        <f t="shared" si="137"/>
        <v>0</v>
      </c>
      <c r="AU284" s="140">
        <f t="shared" si="137"/>
        <v>0</v>
      </c>
    </row>
    <row r="285" spans="2:47">
      <c r="B285" s="121">
        <v>2036</v>
      </c>
      <c r="C285" s="140">
        <v>27345.950816300872</v>
      </c>
      <c r="D285" s="140">
        <f t="shared" si="134"/>
        <v>0</v>
      </c>
      <c r="E285" s="140">
        <f t="shared" si="137"/>
        <v>0</v>
      </c>
      <c r="F285" s="140">
        <f t="shared" si="137"/>
        <v>0</v>
      </c>
      <c r="G285" s="140">
        <f t="shared" si="137"/>
        <v>0</v>
      </c>
      <c r="H285" s="140">
        <f t="shared" si="137"/>
        <v>0</v>
      </c>
      <c r="I285" s="140">
        <f t="shared" si="137"/>
        <v>0</v>
      </c>
      <c r="J285" s="140">
        <f t="shared" si="137"/>
        <v>0</v>
      </c>
      <c r="K285" s="140">
        <f t="shared" si="137"/>
        <v>0</v>
      </c>
      <c r="L285" s="140">
        <f t="shared" si="137"/>
        <v>0</v>
      </c>
      <c r="M285" s="140">
        <f t="shared" si="137"/>
        <v>0</v>
      </c>
      <c r="N285" s="140">
        <f t="shared" si="137"/>
        <v>0</v>
      </c>
      <c r="O285" s="140">
        <f t="shared" si="137"/>
        <v>0</v>
      </c>
      <c r="P285" s="140">
        <f t="shared" si="137"/>
        <v>0</v>
      </c>
      <c r="Q285" s="140">
        <f t="shared" si="137"/>
        <v>0</v>
      </c>
      <c r="R285" s="140">
        <f t="shared" si="137"/>
        <v>0</v>
      </c>
      <c r="S285" s="140">
        <f t="shared" si="137"/>
        <v>0</v>
      </c>
      <c r="T285" s="140">
        <f t="shared" si="137"/>
        <v>0</v>
      </c>
      <c r="U285" s="140">
        <f t="shared" si="137"/>
        <v>0</v>
      </c>
      <c r="V285" s="140">
        <f t="shared" si="137"/>
        <v>0</v>
      </c>
      <c r="W285" s="140">
        <f t="shared" si="137"/>
        <v>27345.950816300872</v>
      </c>
      <c r="X285" s="140">
        <f t="shared" si="137"/>
        <v>0</v>
      </c>
      <c r="Y285" s="140">
        <f t="shared" si="137"/>
        <v>0</v>
      </c>
      <c r="Z285" s="140">
        <f t="shared" si="137"/>
        <v>0</v>
      </c>
      <c r="AA285" s="140">
        <f t="shared" si="137"/>
        <v>0</v>
      </c>
      <c r="AB285" s="140">
        <f t="shared" si="137"/>
        <v>0</v>
      </c>
      <c r="AC285" s="140">
        <f t="shared" si="137"/>
        <v>0</v>
      </c>
      <c r="AD285" s="140">
        <f t="shared" si="137"/>
        <v>0</v>
      </c>
      <c r="AE285" s="140">
        <f t="shared" si="137"/>
        <v>0</v>
      </c>
      <c r="AF285" s="140">
        <f t="shared" si="137"/>
        <v>0</v>
      </c>
      <c r="AG285" s="140">
        <f t="shared" si="137"/>
        <v>27345.950816300872</v>
      </c>
      <c r="AH285" s="140">
        <f t="shared" si="137"/>
        <v>0</v>
      </c>
      <c r="AI285" s="140">
        <f t="shared" si="137"/>
        <v>0</v>
      </c>
      <c r="AJ285" s="140">
        <f t="shared" si="137"/>
        <v>0</v>
      </c>
      <c r="AK285" s="140">
        <f t="shared" si="137"/>
        <v>0</v>
      </c>
      <c r="AL285" s="140">
        <f t="shared" si="137"/>
        <v>0</v>
      </c>
      <c r="AM285" s="140">
        <f t="shared" si="137"/>
        <v>0</v>
      </c>
      <c r="AN285" s="140">
        <f t="shared" si="137"/>
        <v>0</v>
      </c>
      <c r="AO285" s="140">
        <f t="shared" si="137"/>
        <v>0</v>
      </c>
      <c r="AP285" s="140">
        <f t="shared" si="137"/>
        <v>0</v>
      </c>
      <c r="AQ285" s="140">
        <f t="shared" si="137"/>
        <v>27345.950816300872</v>
      </c>
      <c r="AR285" s="140">
        <f t="shared" si="137"/>
        <v>0</v>
      </c>
      <c r="AS285" s="140">
        <f t="shared" si="137"/>
        <v>0</v>
      </c>
      <c r="AT285" s="140">
        <f t="shared" si="137"/>
        <v>0</v>
      </c>
      <c r="AU285" s="140">
        <f t="shared" si="137"/>
        <v>0</v>
      </c>
    </row>
    <row r="286" spans="2:47">
      <c r="B286" s="121">
        <v>2037</v>
      </c>
      <c r="C286" s="140">
        <v>27613.164936661953</v>
      </c>
      <c r="D286" s="140">
        <f t="shared" si="134"/>
        <v>0</v>
      </c>
      <c r="E286" s="140">
        <f t="shared" si="137"/>
        <v>0</v>
      </c>
      <c r="F286" s="140">
        <f t="shared" si="137"/>
        <v>0</v>
      </c>
      <c r="G286" s="140">
        <f t="shared" si="137"/>
        <v>0</v>
      </c>
      <c r="H286" s="140">
        <f t="shared" si="137"/>
        <v>0</v>
      </c>
      <c r="I286" s="140">
        <f t="shared" si="137"/>
        <v>0</v>
      </c>
      <c r="J286" s="140">
        <f t="shared" si="137"/>
        <v>0</v>
      </c>
      <c r="K286" s="140">
        <f t="shared" si="137"/>
        <v>0</v>
      </c>
      <c r="L286" s="140">
        <f t="shared" si="137"/>
        <v>0</v>
      </c>
      <c r="M286" s="140">
        <f t="shared" si="137"/>
        <v>0</v>
      </c>
      <c r="N286" s="140">
        <f t="shared" si="137"/>
        <v>0</v>
      </c>
      <c r="O286" s="140">
        <f t="shared" si="137"/>
        <v>0</v>
      </c>
      <c r="P286" s="140">
        <f t="shared" si="137"/>
        <v>0</v>
      </c>
      <c r="Q286" s="140">
        <f t="shared" si="137"/>
        <v>0</v>
      </c>
      <c r="R286" s="140">
        <f t="shared" si="137"/>
        <v>0</v>
      </c>
      <c r="S286" s="140">
        <f t="shared" si="137"/>
        <v>0</v>
      </c>
      <c r="T286" s="140">
        <f t="shared" si="137"/>
        <v>0</v>
      </c>
      <c r="U286" s="140">
        <f t="shared" si="137"/>
        <v>0</v>
      </c>
      <c r="V286" s="140">
        <f t="shared" si="137"/>
        <v>0</v>
      </c>
      <c r="W286" s="140">
        <f t="shared" si="137"/>
        <v>0</v>
      </c>
      <c r="X286" s="140">
        <f t="shared" si="137"/>
        <v>27613.164936661953</v>
      </c>
      <c r="Y286" s="140">
        <f t="shared" si="137"/>
        <v>0</v>
      </c>
      <c r="Z286" s="140">
        <f t="shared" si="137"/>
        <v>0</v>
      </c>
      <c r="AA286" s="140">
        <f t="shared" si="137"/>
        <v>0</v>
      </c>
      <c r="AB286" s="140">
        <f t="shared" si="137"/>
        <v>0</v>
      </c>
      <c r="AC286" s="140">
        <f t="shared" si="137"/>
        <v>0</v>
      </c>
      <c r="AD286" s="140">
        <f t="shared" si="137"/>
        <v>0</v>
      </c>
      <c r="AE286" s="140">
        <f t="shared" si="137"/>
        <v>0</v>
      </c>
      <c r="AF286" s="140">
        <f t="shared" si="137"/>
        <v>0</v>
      </c>
      <c r="AG286" s="140">
        <f t="shared" si="137"/>
        <v>0</v>
      </c>
      <c r="AH286" s="140">
        <f t="shared" si="137"/>
        <v>27613.164936661953</v>
      </c>
      <c r="AI286" s="140">
        <f t="shared" si="137"/>
        <v>0</v>
      </c>
      <c r="AJ286" s="140">
        <f t="shared" si="137"/>
        <v>0</v>
      </c>
      <c r="AK286" s="140">
        <f t="shared" si="137"/>
        <v>0</v>
      </c>
      <c r="AL286" s="140">
        <f t="shared" si="137"/>
        <v>0</v>
      </c>
      <c r="AM286" s="140">
        <f t="shared" si="137"/>
        <v>0</v>
      </c>
      <c r="AN286" s="140">
        <f t="shared" si="137"/>
        <v>0</v>
      </c>
      <c r="AO286" s="140">
        <f t="shared" si="137"/>
        <v>0</v>
      </c>
      <c r="AP286" s="140">
        <f t="shared" si="137"/>
        <v>0</v>
      </c>
      <c r="AQ286" s="140">
        <f t="shared" si="137"/>
        <v>0</v>
      </c>
      <c r="AR286" s="140">
        <f t="shared" si="137"/>
        <v>27613.164936661953</v>
      </c>
      <c r="AS286" s="140">
        <f t="shared" si="137"/>
        <v>0</v>
      </c>
      <c r="AT286" s="140">
        <f t="shared" si="137"/>
        <v>0</v>
      </c>
      <c r="AU286" s="140">
        <f t="shared" si="137"/>
        <v>0</v>
      </c>
    </row>
    <row r="287" spans="2:47">
      <c r="B287" s="121">
        <v>2038</v>
      </c>
      <c r="C287" s="140">
        <v>2117.0780947047169</v>
      </c>
      <c r="D287" s="140">
        <f t="shared" si="134"/>
        <v>0</v>
      </c>
      <c r="E287" s="140">
        <f t="shared" si="137"/>
        <v>0</v>
      </c>
      <c r="F287" s="140">
        <f t="shared" si="137"/>
        <v>0</v>
      </c>
      <c r="G287" s="140">
        <f t="shared" si="137"/>
        <v>0</v>
      </c>
      <c r="H287" s="140">
        <f t="shared" si="137"/>
        <v>0</v>
      </c>
      <c r="I287" s="140">
        <f t="shared" si="137"/>
        <v>0</v>
      </c>
      <c r="J287" s="140">
        <f t="shared" si="137"/>
        <v>0</v>
      </c>
      <c r="K287" s="140">
        <f t="shared" si="137"/>
        <v>0</v>
      </c>
      <c r="L287" s="140">
        <f t="shared" si="137"/>
        <v>0</v>
      </c>
      <c r="M287" s="140">
        <f t="shared" si="137"/>
        <v>0</v>
      </c>
      <c r="N287" s="140">
        <f t="shared" si="137"/>
        <v>0</v>
      </c>
      <c r="O287" s="140">
        <f t="shared" si="137"/>
        <v>0</v>
      </c>
      <c r="P287" s="140">
        <f t="shared" si="137"/>
        <v>0</v>
      </c>
      <c r="Q287" s="140">
        <f t="shared" si="137"/>
        <v>0</v>
      </c>
      <c r="R287" s="140">
        <f t="shared" si="137"/>
        <v>0</v>
      </c>
      <c r="S287" s="140">
        <f t="shared" si="137"/>
        <v>0</v>
      </c>
      <c r="T287" s="140">
        <f t="shared" si="137"/>
        <v>0</v>
      </c>
      <c r="U287" s="140">
        <f t="shared" si="137"/>
        <v>0</v>
      </c>
      <c r="V287" s="140">
        <f t="shared" si="137"/>
        <v>0</v>
      </c>
      <c r="W287" s="140">
        <f t="shared" si="137"/>
        <v>0</v>
      </c>
      <c r="X287" s="140">
        <f t="shared" si="137"/>
        <v>0</v>
      </c>
      <c r="Y287" s="140">
        <f t="shared" si="137"/>
        <v>2117.0780947047169</v>
      </c>
      <c r="Z287" s="140">
        <f t="shared" si="137"/>
        <v>0</v>
      </c>
      <c r="AA287" s="140">
        <f t="shared" si="137"/>
        <v>0</v>
      </c>
      <c r="AB287" s="140">
        <f t="shared" si="137"/>
        <v>0</v>
      </c>
      <c r="AC287" s="140">
        <f t="shared" si="137"/>
        <v>0</v>
      </c>
      <c r="AD287" s="140">
        <f t="shared" si="137"/>
        <v>0</v>
      </c>
      <c r="AE287" s="140">
        <f t="shared" si="137"/>
        <v>0</v>
      </c>
      <c r="AF287" s="140">
        <f t="shared" si="137"/>
        <v>0</v>
      </c>
      <c r="AG287" s="140">
        <f t="shared" si="137"/>
        <v>0</v>
      </c>
      <c r="AH287" s="140">
        <f t="shared" si="137"/>
        <v>0</v>
      </c>
      <c r="AI287" s="140">
        <f t="shared" si="137"/>
        <v>2117.0780947047169</v>
      </c>
      <c r="AJ287" s="140">
        <f t="shared" si="137"/>
        <v>0</v>
      </c>
      <c r="AK287" s="140">
        <f t="shared" si="137"/>
        <v>0</v>
      </c>
      <c r="AL287" s="140">
        <f t="shared" si="137"/>
        <v>0</v>
      </c>
      <c r="AM287" s="140">
        <f t="shared" si="137"/>
        <v>0</v>
      </c>
      <c r="AN287" s="140">
        <f t="shared" si="137"/>
        <v>0</v>
      </c>
      <c r="AO287" s="140">
        <f t="shared" si="137"/>
        <v>0</v>
      </c>
      <c r="AP287" s="140">
        <f t="shared" si="137"/>
        <v>0</v>
      </c>
      <c r="AQ287" s="140">
        <f t="shared" si="137"/>
        <v>0</v>
      </c>
      <c r="AR287" s="140">
        <f t="shared" si="137"/>
        <v>0</v>
      </c>
      <c r="AS287" s="140">
        <f t="shared" si="137"/>
        <v>2117.0780947047169</v>
      </c>
      <c r="AT287" s="140">
        <f t="shared" si="137"/>
        <v>0</v>
      </c>
      <c r="AU287" s="140">
        <f t="shared" si="137"/>
        <v>0</v>
      </c>
    </row>
    <row r="288" spans="2:47">
      <c r="B288" s="121">
        <v>2039</v>
      </c>
      <c r="C288" s="140">
        <v>2252.1696777761099</v>
      </c>
      <c r="D288" s="140">
        <f t="shared" si="134"/>
        <v>0</v>
      </c>
      <c r="E288" s="140">
        <f t="shared" si="137"/>
        <v>0</v>
      </c>
      <c r="F288" s="140">
        <f t="shared" si="137"/>
        <v>0</v>
      </c>
      <c r="G288" s="140">
        <f t="shared" si="137"/>
        <v>0</v>
      </c>
      <c r="H288" s="140">
        <f t="shared" si="137"/>
        <v>0</v>
      </c>
      <c r="I288" s="140">
        <f t="shared" si="137"/>
        <v>0</v>
      </c>
      <c r="J288" s="140">
        <f t="shared" si="137"/>
        <v>0</v>
      </c>
      <c r="K288" s="140">
        <f t="shared" si="137"/>
        <v>0</v>
      </c>
      <c r="L288" s="140">
        <f t="shared" si="137"/>
        <v>0</v>
      </c>
      <c r="M288" s="140">
        <f t="shared" si="137"/>
        <v>0</v>
      </c>
      <c r="N288" s="140">
        <f t="shared" si="137"/>
        <v>0</v>
      </c>
      <c r="O288" s="140">
        <f t="shared" si="137"/>
        <v>0</v>
      </c>
      <c r="P288" s="140">
        <f t="shared" si="137"/>
        <v>0</v>
      </c>
      <c r="Q288" s="140">
        <f t="shared" si="137"/>
        <v>0</v>
      </c>
      <c r="R288" s="140">
        <f t="shared" si="137"/>
        <v>0</v>
      </c>
      <c r="S288" s="140">
        <f t="shared" si="137"/>
        <v>0</v>
      </c>
      <c r="T288" s="140">
        <f t="shared" si="137"/>
        <v>0</v>
      </c>
      <c r="U288" s="140">
        <f t="shared" si="137"/>
        <v>0</v>
      </c>
      <c r="V288" s="140">
        <f t="shared" si="137"/>
        <v>0</v>
      </c>
      <c r="W288" s="140">
        <f t="shared" si="137"/>
        <v>0</v>
      </c>
      <c r="X288" s="140">
        <f t="shared" si="137"/>
        <v>0</v>
      </c>
      <c r="Y288" s="140">
        <f t="shared" si="137"/>
        <v>0</v>
      </c>
      <c r="Z288" s="140">
        <f t="shared" si="137"/>
        <v>2252.1696777761099</v>
      </c>
      <c r="AA288" s="140">
        <f t="shared" si="137"/>
        <v>0</v>
      </c>
      <c r="AB288" s="140">
        <f t="shared" si="137"/>
        <v>0</v>
      </c>
      <c r="AC288" s="140">
        <f t="shared" si="137"/>
        <v>0</v>
      </c>
      <c r="AD288" s="140">
        <f t="shared" si="137"/>
        <v>0</v>
      </c>
      <c r="AE288" s="140">
        <f t="shared" si="137"/>
        <v>0</v>
      </c>
      <c r="AF288" s="140">
        <f t="shared" si="137"/>
        <v>0</v>
      </c>
      <c r="AG288" s="140">
        <f t="shared" si="137"/>
        <v>0</v>
      </c>
      <c r="AH288" s="140">
        <f t="shared" si="137"/>
        <v>0</v>
      </c>
      <c r="AI288" s="140">
        <f t="shared" si="137"/>
        <v>0</v>
      </c>
      <c r="AJ288" s="140">
        <f t="shared" si="137"/>
        <v>2252.1696777761099</v>
      </c>
      <c r="AK288" s="140">
        <f t="shared" si="137"/>
        <v>0</v>
      </c>
      <c r="AL288" s="140">
        <f t="shared" si="137"/>
        <v>0</v>
      </c>
      <c r="AM288" s="140">
        <f t="shared" si="137"/>
        <v>0</v>
      </c>
      <c r="AN288" s="140">
        <f t="shared" si="137"/>
        <v>0</v>
      </c>
      <c r="AO288" s="140">
        <f t="shared" si="137"/>
        <v>0</v>
      </c>
      <c r="AP288" s="140">
        <f t="shared" si="137"/>
        <v>0</v>
      </c>
      <c r="AQ288" s="140">
        <f t="shared" si="137"/>
        <v>0</v>
      </c>
      <c r="AR288" s="140">
        <f t="shared" si="137"/>
        <v>0</v>
      </c>
      <c r="AS288" s="140">
        <f t="shared" si="137"/>
        <v>0</v>
      </c>
      <c r="AT288" s="140">
        <f t="shared" si="137"/>
        <v>2252.1696777761099</v>
      </c>
      <c r="AU288" s="140">
        <f t="shared" si="137"/>
        <v>0</v>
      </c>
    </row>
    <row r="289" spans="2:47">
      <c r="B289" s="121">
        <v>2040</v>
      </c>
      <c r="C289" s="140">
        <v>0</v>
      </c>
      <c r="D289" s="140">
        <f t="shared" si="134"/>
        <v>0</v>
      </c>
      <c r="E289" s="140">
        <f t="shared" si="137"/>
        <v>0</v>
      </c>
      <c r="F289" s="140">
        <f t="shared" si="137"/>
        <v>0</v>
      </c>
      <c r="G289" s="140">
        <f t="shared" si="137"/>
        <v>0</v>
      </c>
      <c r="H289" s="140">
        <f t="shared" si="137"/>
        <v>0</v>
      </c>
      <c r="I289" s="140">
        <f t="shared" si="137"/>
        <v>0</v>
      </c>
      <c r="J289" s="140">
        <f t="shared" si="137"/>
        <v>0</v>
      </c>
      <c r="K289" s="140">
        <f t="shared" si="137"/>
        <v>0</v>
      </c>
      <c r="L289" s="140">
        <f t="shared" si="137"/>
        <v>0</v>
      </c>
      <c r="M289" s="140">
        <f t="shared" si="137"/>
        <v>0</v>
      </c>
      <c r="N289" s="140">
        <f t="shared" si="137"/>
        <v>0</v>
      </c>
      <c r="O289" s="140">
        <f t="shared" si="137"/>
        <v>0</v>
      </c>
      <c r="P289" s="140">
        <f t="shared" si="137"/>
        <v>0</v>
      </c>
      <c r="Q289" s="140">
        <f t="shared" si="137"/>
        <v>0</v>
      </c>
      <c r="R289" s="140">
        <f t="shared" si="137"/>
        <v>0</v>
      </c>
      <c r="S289" s="140">
        <f t="shared" si="137"/>
        <v>0</v>
      </c>
      <c r="T289" s="140">
        <f t="shared" si="137"/>
        <v>0</v>
      </c>
      <c r="U289" s="140">
        <f t="shared" si="137"/>
        <v>0</v>
      </c>
      <c r="V289" s="140">
        <f t="shared" si="137"/>
        <v>0</v>
      </c>
      <c r="W289" s="140">
        <f t="shared" si="137"/>
        <v>0</v>
      </c>
      <c r="X289" s="140">
        <f t="shared" si="137"/>
        <v>0</v>
      </c>
      <c r="Y289" s="140">
        <f t="shared" si="137"/>
        <v>0</v>
      </c>
      <c r="Z289" s="140">
        <f t="shared" si="137"/>
        <v>0</v>
      </c>
      <c r="AA289" s="140">
        <f t="shared" si="137"/>
        <v>0</v>
      </c>
      <c r="AB289" s="140">
        <f t="shared" si="137"/>
        <v>0</v>
      </c>
      <c r="AC289" s="140">
        <f t="shared" si="137"/>
        <v>0</v>
      </c>
      <c r="AD289" s="140">
        <f t="shared" si="137"/>
        <v>0</v>
      </c>
      <c r="AE289" s="140">
        <f t="shared" si="137"/>
        <v>0</v>
      </c>
      <c r="AF289" s="140">
        <f t="shared" si="137"/>
        <v>0</v>
      </c>
      <c r="AG289" s="140">
        <f t="shared" si="137"/>
        <v>0</v>
      </c>
      <c r="AH289" s="140">
        <f t="shared" si="137"/>
        <v>0</v>
      </c>
      <c r="AI289" s="140">
        <f t="shared" si="137"/>
        <v>0</v>
      </c>
      <c r="AJ289" s="140">
        <f t="shared" si="137"/>
        <v>0</v>
      </c>
      <c r="AK289" s="140">
        <f t="shared" si="137"/>
        <v>0</v>
      </c>
      <c r="AL289" s="140">
        <f t="shared" si="137"/>
        <v>0</v>
      </c>
      <c r="AM289" s="140">
        <f t="shared" si="137"/>
        <v>0</v>
      </c>
      <c r="AN289" s="140">
        <f t="shared" si="137"/>
        <v>0</v>
      </c>
      <c r="AO289" s="140">
        <f t="shared" si="137"/>
        <v>0</v>
      </c>
      <c r="AP289" s="140">
        <f t="shared" si="137"/>
        <v>0</v>
      </c>
      <c r="AQ289" s="140">
        <f t="shared" si="137"/>
        <v>0</v>
      </c>
      <c r="AR289" s="140">
        <f t="shared" si="137"/>
        <v>0</v>
      </c>
      <c r="AS289" s="140">
        <f t="shared" si="137"/>
        <v>0</v>
      </c>
      <c r="AT289" s="140">
        <f t="shared" si="137"/>
        <v>0</v>
      </c>
      <c r="AU289" s="140">
        <f t="shared" si="137"/>
        <v>0</v>
      </c>
    </row>
    <row r="290" spans="2:47">
      <c r="B290" s="121">
        <v>2041</v>
      </c>
      <c r="C290" s="140">
        <v>571.24440841627074</v>
      </c>
      <c r="D290" s="140">
        <f t="shared" si="134"/>
        <v>0</v>
      </c>
      <c r="E290" s="140">
        <f t="shared" si="137"/>
        <v>0</v>
      </c>
      <c r="F290" s="140">
        <f t="shared" si="137"/>
        <v>0</v>
      </c>
      <c r="G290" s="140">
        <f t="shared" si="137"/>
        <v>0</v>
      </c>
      <c r="H290" s="140">
        <f t="shared" ref="E290:AU295" si="138">+IF(H$171&lt;$B290,0,IF(MOD(H$171-$B290,$C$167)=0,1,0))*$C290</f>
        <v>0</v>
      </c>
      <c r="I290" s="140">
        <f t="shared" si="138"/>
        <v>0</v>
      </c>
      <c r="J290" s="140">
        <f t="shared" si="138"/>
        <v>0</v>
      </c>
      <c r="K290" s="140">
        <f t="shared" si="138"/>
        <v>0</v>
      </c>
      <c r="L290" s="140">
        <f t="shared" si="138"/>
        <v>0</v>
      </c>
      <c r="M290" s="140">
        <f t="shared" si="138"/>
        <v>0</v>
      </c>
      <c r="N290" s="140">
        <f t="shared" si="138"/>
        <v>0</v>
      </c>
      <c r="O290" s="140">
        <f t="shared" si="138"/>
        <v>0</v>
      </c>
      <c r="P290" s="140">
        <f t="shared" si="138"/>
        <v>0</v>
      </c>
      <c r="Q290" s="140">
        <f t="shared" si="138"/>
        <v>0</v>
      </c>
      <c r="R290" s="140">
        <f t="shared" si="138"/>
        <v>0</v>
      </c>
      <c r="S290" s="140">
        <f t="shared" si="138"/>
        <v>0</v>
      </c>
      <c r="T290" s="140">
        <f t="shared" si="138"/>
        <v>0</v>
      </c>
      <c r="U290" s="140">
        <f t="shared" si="138"/>
        <v>0</v>
      </c>
      <c r="V290" s="140">
        <f t="shared" si="138"/>
        <v>0</v>
      </c>
      <c r="W290" s="140">
        <f t="shared" si="138"/>
        <v>0</v>
      </c>
      <c r="X290" s="140">
        <f t="shared" si="138"/>
        <v>0</v>
      </c>
      <c r="Y290" s="140">
        <f t="shared" si="138"/>
        <v>0</v>
      </c>
      <c r="Z290" s="140">
        <f t="shared" si="138"/>
        <v>0</v>
      </c>
      <c r="AA290" s="140">
        <f t="shared" si="138"/>
        <v>0</v>
      </c>
      <c r="AB290" s="140">
        <f t="shared" si="138"/>
        <v>571.24440841627074</v>
      </c>
      <c r="AC290" s="140">
        <f t="shared" si="138"/>
        <v>0</v>
      </c>
      <c r="AD290" s="140">
        <f t="shared" si="138"/>
        <v>0</v>
      </c>
      <c r="AE290" s="140">
        <f t="shared" si="138"/>
        <v>0</v>
      </c>
      <c r="AF290" s="140">
        <f t="shared" si="138"/>
        <v>0</v>
      </c>
      <c r="AG290" s="140">
        <f t="shared" si="138"/>
        <v>0</v>
      </c>
      <c r="AH290" s="140">
        <f t="shared" si="138"/>
        <v>0</v>
      </c>
      <c r="AI290" s="140">
        <f t="shared" si="138"/>
        <v>0</v>
      </c>
      <c r="AJ290" s="140">
        <f t="shared" si="138"/>
        <v>0</v>
      </c>
      <c r="AK290" s="140">
        <f t="shared" si="138"/>
        <v>0</v>
      </c>
      <c r="AL290" s="140">
        <f t="shared" si="138"/>
        <v>571.24440841627074</v>
      </c>
      <c r="AM290" s="140">
        <f t="shared" si="138"/>
        <v>0</v>
      </c>
      <c r="AN290" s="140">
        <f t="shared" si="138"/>
        <v>0</v>
      </c>
      <c r="AO290" s="140">
        <f t="shared" si="138"/>
        <v>0</v>
      </c>
      <c r="AP290" s="140">
        <f t="shared" si="138"/>
        <v>0</v>
      </c>
      <c r="AQ290" s="140">
        <f t="shared" si="138"/>
        <v>0</v>
      </c>
      <c r="AR290" s="140">
        <f t="shared" si="138"/>
        <v>0</v>
      </c>
      <c r="AS290" s="140">
        <f t="shared" si="138"/>
        <v>0</v>
      </c>
      <c r="AT290" s="140">
        <f t="shared" si="138"/>
        <v>0</v>
      </c>
      <c r="AU290" s="140">
        <f t="shared" si="138"/>
        <v>0</v>
      </c>
    </row>
    <row r="291" spans="2:47">
      <c r="B291" s="121">
        <v>2042</v>
      </c>
      <c r="C291" s="140">
        <v>1416.5317424915265</v>
      </c>
      <c r="D291" s="140">
        <f t="shared" si="134"/>
        <v>0</v>
      </c>
      <c r="E291" s="140">
        <f t="shared" si="138"/>
        <v>0</v>
      </c>
      <c r="F291" s="140">
        <f t="shared" si="138"/>
        <v>0</v>
      </c>
      <c r="G291" s="140">
        <f t="shared" si="138"/>
        <v>0</v>
      </c>
      <c r="H291" s="140">
        <f t="shared" si="138"/>
        <v>0</v>
      </c>
      <c r="I291" s="140">
        <f t="shared" si="138"/>
        <v>0</v>
      </c>
      <c r="J291" s="140">
        <f t="shared" si="138"/>
        <v>0</v>
      </c>
      <c r="K291" s="140">
        <f t="shared" si="138"/>
        <v>0</v>
      </c>
      <c r="L291" s="140">
        <f t="shared" si="138"/>
        <v>0</v>
      </c>
      <c r="M291" s="140">
        <f t="shared" si="138"/>
        <v>0</v>
      </c>
      <c r="N291" s="140">
        <f t="shared" si="138"/>
        <v>0</v>
      </c>
      <c r="O291" s="140">
        <f t="shared" si="138"/>
        <v>0</v>
      </c>
      <c r="P291" s="140">
        <f t="shared" si="138"/>
        <v>0</v>
      </c>
      <c r="Q291" s="140">
        <f t="shared" si="138"/>
        <v>0</v>
      </c>
      <c r="R291" s="140">
        <f t="shared" si="138"/>
        <v>0</v>
      </c>
      <c r="S291" s="140">
        <f t="shared" si="138"/>
        <v>0</v>
      </c>
      <c r="T291" s="140">
        <f t="shared" si="138"/>
        <v>0</v>
      </c>
      <c r="U291" s="140">
        <f t="shared" si="138"/>
        <v>0</v>
      </c>
      <c r="V291" s="140">
        <f t="shared" si="138"/>
        <v>0</v>
      </c>
      <c r="W291" s="140">
        <f t="shared" si="138"/>
        <v>0</v>
      </c>
      <c r="X291" s="140">
        <f t="shared" si="138"/>
        <v>0</v>
      </c>
      <c r="Y291" s="140">
        <f t="shared" si="138"/>
        <v>0</v>
      </c>
      <c r="Z291" s="140">
        <f t="shared" si="138"/>
        <v>0</v>
      </c>
      <c r="AA291" s="140">
        <f t="shared" si="138"/>
        <v>0</v>
      </c>
      <c r="AB291" s="140">
        <f t="shared" si="138"/>
        <v>0</v>
      </c>
      <c r="AC291" s="140">
        <f t="shared" si="138"/>
        <v>1416.5317424915265</v>
      </c>
      <c r="AD291" s="140">
        <f t="shared" si="138"/>
        <v>0</v>
      </c>
      <c r="AE291" s="140">
        <f t="shared" si="138"/>
        <v>0</v>
      </c>
      <c r="AF291" s="140">
        <f t="shared" si="138"/>
        <v>0</v>
      </c>
      <c r="AG291" s="140">
        <f t="shared" si="138"/>
        <v>0</v>
      </c>
      <c r="AH291" s="140">
        <f t="shared" si="138"/>
        <v>0</v>
      </c>
      <c r="AI291" s="140">
        <f t="shared" si="138"/>
        <v>0</v>
      </c>
      <c r="AJ291" s="140">
        <f t="shared" si="138"/>
        <v>0</v>
      </c>
      <c r="AK291" s="140">
        <f t="shared" si="138"/>
        <v>0</v>
      </c>
      <c r="AL291" s="140">
        <f t="shared" si="138"/>
        <v>0</v>
      </c>
      <c r="AM291" s="140">
        <f t="shared" si="138"/>
        <v>1416.5317424915265</v>
      </c>
      <c r="AN291" s="140">
        <f t="shared" si="138"/>
        <v>0</v>
      </c>
      <c r="AO291" s="140">
        <f t="shared" si="138"/>
        <v>0</v>
      </c>
      <c r="AP291" s="140">
        <f t="shared" si="138"/>
        <v>0</v>
      </c>
      <c r="AQ291" s="140">
        <f t="shared" si="138"/>
        <v>0</v>
      </c>
      <c r="AR291" s="140">
        <f t="shared" si="138"/>
        <v>0</v>
      </c>
      <c r="AS291" s="140">
        <f t="shared" si="138"/>
        <v>0</v>
      </c>
      <c r="AT291" s="140">
        <f t="shared" si="138"/>
        <v>0</v>
      </c>
      <c r="AU291" s="140">
        <f t="shared" si="138"/>
        <v>0</v>
      </c>
    </row>
    <row r="292" spans="2:47">
      <c r="B292" s="121">
        <v>2043</v>
      </c>
      <c r="C292" s="140">
        <v>1422.321381766058</v>
      </c>
      <c r="D292" s="140">
        <f t="shared" si="134"/>
        <v>0</v>
      </c>
      <c r="E292" s="140">
        <f t="shared" si="138"/>
        <v>0</v>
      </c>
      <c r="F292" s="140">
        <f t="shared" si="138"/>
        <v>0</v>
      </c>
      <c r="G292" s="140">
        <f t="shared" si="138"/>
        <v>0</v>
      </c>
      <c r="H292" s="140">
        <f t="shared" si="138"/>
        <v>0</v>
      </c>
      <c r="I292" s="140">
        <f t="shared" si="138"/>
        <v>0</v>
      </c>
      <c r="J292" s="140">
        <f t="shared" si="138"/>
        <v>0</v>
      </c>
      <c r="K292" s="140">
        <f t="shared" si="138"/>
        <v>0</v>
      </c>
      <c r="L292" s="140">
        <f t="shared" si="138"/>
        <v>0</v>
      </c>
      <c r="M292" s="140">
        <f t="shared" si="138"/>
        <v>0</v>
      </c>
      <c r="N292" s="140">
        <f t="shared" si="138"/>
        <v>0</v>
      </c>
      <c r="O292" s="140">
        <f t="shared" si="138"/>
        <v>0</v>
      </c>
      <c r="P292" s="140">
        <f t="shared" si="138"/>
        <v>0</v>
      </c>
      <c r="Q292" s="140">
        <f t="shared" si="138"/>
        <v>0</v>
      </c>
      <c r="R292" s="140">
        <f t="shared" si="138"/>
        <v>0</v>
      </c>
      <c r="S292" s="140">
        <f t="shared" si="138"/>
        <v>0</v>
      </c>
      <c r="T292" s="140">
        <f t="shared" si="138"/>
        <v>0</v>
      </c>
      <c r="U292" s="140">
        <f t="shared" si="138"/>
        <v>0</v>
      </c>
      <c r="V292" s="140">
        <f t="shared" si="138"/>
        <v>0</v>
      </c>
      <c r="W292" s="140">
        <f t="shared" si="138"/>
        <v>0</v>
      </c>
      <c r="X292" s="140">
        <f t="shared" si="138"/>
        <v>0</v>
      </c>
      <c r="Y292" s="140">
        <f t="shared" si="138"/>
        <v>0</v>
      </c>
      <c r="Z292" s="140">
        <f t="shared" si="138"/>
        <v>0</v>
      </c>
      <c r="AA292" s="140">
        <f t="shared" si="138"/>
        <v>0</v>
      </c>
      <c r="AB292" s="140">
        <f t="shared" si="138"/>
        <v>0</v>
      </c>
      <c r="AC292" s="140">
        <f t="shared" si="138"/>
        <v>0</v>
      </c>
      <c r="AD292" s="140">
        <f t="shared" si="138"/>
        <v>1422.321381766058</v>
      </c>
      <c r="AE292" s="140">
        <f t="shared" si="138"/>
        <v>0</v>
      </c>
      <c r="AF292" s="140">
        <f t="shared" si="138"/>
        <v>0</v>
      </c>
      <c r="AG292" s="140">
        <f t="shared" si="138"/>
        <v>0</v>
      </c>
      <c r="AH292" s="140">
        <f t="shared" si="138"/>
        <v>0</v>
      </c>
      <c r="AI292" s="140">
        <f t="shared" si="138"/>
        <v>0</v>
      </c>
      <c r="AJ292" s="140">
        <f t="shared" si="138"/>
        <v>0</v>
      </c>
      <c r="AK292" s="140">
        <f t="shared" si="138"/>
        <v>0</v>
      </c>
      <c r="AL292" s="140">
        <f t="shared" si="138"/>
        <v>0</v>
      </c>
      <c r="AM292" s="140">
        <f t="shared" si="138"/>
        <v>0</v>
      </c>
      <c r="AN292" s="140">
        <f t="shared" si="138"/>
        <v>1422.321381766058</v>
      </c>
      <c r="AO292" s="140">
        <f t="shared" si="138"/>
        <v>0</v>
      </c>
      <c r="AP292" s="140">
        <f t="shared" si="138"/>
        <v>0</v>
      </c>
      <c r="AQ292" s="140">
        <f t="shared" si="138"/>
        <v>0</v>
      </c>
      <c r="AR292" s="140">
        <f t="shared" si="138"/>
        <v>0</v>
      </c>
      <c r="AS292" s="140">
        <f t="shared" si="138"/>
        <v>0</v>
      </c>
      <c r="AT292" s="140">
        <f t="shared" si="138"/>
        <v>0</v>
      </c>
      <c r="AU292" s="140">
        <f t="shared" si="138"/>
        <v>0</v>
      </c>
    </row>
    <row r="293" spans="2:47">
      <c r="B293" s="121">
        <v>2044</v>
      </c>
      <c r="C293" s="140">
        <v>0</v>
      </c>
      <c r="D293" s="140">
        <f t="shared" si="134"/>
        <v>0</v>
      </c>
      <c r="E293" s="140">
        <f t="shared" si="138"/>
        <v>0</v>
      </c>
      <c r="F293" s="140">
        <f t="shared" si="138"/>
        <v>0</v>
      </c>
      <c r="G293" s="140">
        <f t="shared" si="138"/>
        <v>0</v>
      </c>
      <c r="H293" s="140">
        <f t="shared" si="138"/>
        <v>0</v>
      </c>
      <c r="I293" s="140">
        <f t="shared" si="138"/>
        <v>0</v>
      </c>
      <c r="J293" s="140">
        <f t="shared" si="138"/>
        <v>0</v>
      </c>
      <c r="K293" s="140">
        <f t="shared" si="138"/>
        <v>0</v>
      </c>
      <c r="L293" s="140">
        <f t="shared" si="138"/>
        <v>0</v>
      </c>
      <c r="M293" s="140">
        <f t="shared" si="138"/>
        <v>0</v>
      </c>
      <c r="N293" s="140">
        <f t="shared" si="138"/>
        <v>0</v>
      </c>
      <c r="O293" s="140">
        <f t="shared" si="138"/>
        <v>0</v>
      </c>
      <c r="P293" s="140">
        <f t="shared" si="138"/>
        <v>0</v>
      </c>
      <c r="Q293" s="140">
        <f t="shared" si="138"/>
        <v>0</v>
      </c>
      <c r="R293" s="140">
        <f t="shared" si="138"/>
        <v>0</v>
      </c>
      <c r="S293" s="140">
        <f t="shared" si="138"/>
        <v>0</v>
      </c>
      <c r="T293" s="140">
        <f t="shared" si="138"/>
        <v>0</v>
      </c>
      <c r="U293" s="140">
        <f t="shared" si="138"/>
        <v>0</v>
      </c>
      <c r="V293" s="140">
        <f t="shared" si="138"/>
        <v>0</v>
      </c>
      <c r="W293" s="140">
        <f t="shared" si="138"/>
        <v>0</v>
      </c>
      <c r="X293" s="140">
        <f t="shared" si="138"/>
        <v>0</v>
      </c>
      <c r="Y293" s="140">
        <f t="shared" si="138"/>
        <v>0</v>
      </c>
      <c r="Z293" s="140">
        <f t="shared" si="138"/>
        <v>0</v>
      </c>
      <c r="AA293" s="140">
        <f t="shared" si="138"/>
        <v>0</v>
      </c>
      <c r="AB293" s="140">
        <f t="shared" si="138"/>
        <v>0</v>
      </c>
      <c r="AC293" s="140">
        <f t="shared" si="138"/>
        <v>0</v>
      </c>
      <c r="AD293" s="140">
        <f t="shared" si="138"/>
        <v>0</v>
      </c>
      <c r="AE293" s="140">
        <f t="shared" si="138"/>
        <v>0</v>
      </c>
      <c r="AF293" s="140">
        <f t="shared" si="138"/>
        <v>0</v>
      </c>
      <c r="AG293" s="140">
        <f t="shared" si="138"/>
        <v>0</v>
      </c>
      <c r="AH293" s="140">
        <f t="shared" si="138"/>
        <v>0</v>
      </c>
      <c r="AI293" s="140">
        <f t="shared" si="138"/>
        <v>0</v>
      </c>
      <c r="AJ293" s="140">
        <f t="shared" si="138"/>
        <v>0</v>
      </c>
      <c r="AK293" s="140">
        <f t="shared" si="138"/>
        <v>0</v>
      </c>
      <c r="AL293" s="140">
        <f t="shared" si="138"/>
        <v>0</v>
      </c>
      <c r="AM293" s="140">
        <f t="shared" si="138"/>
        <v>0</v>
      </c>
      <c r="AN293" s="140">
        <f t="shared" si="138"/>
        <v>0</v>
      </c>
      <c r="AO293" s="140">
        <f t="shared" si="138"/>
        <v>0</v>
      </c>
      <c r="AP293" s="140">
        <f t="shared" si="138"/>
        <v>0</v>
      </c>
      <c r="AQ293" s="140">
        <f t="shared" si="138"/>
        <v>0</v>
      </c>
      <c r="AR293" s="140">
        <f t="shared" si="138"/>
        <v>0</v>
      </c>
      <c r="AS293" s="140">
        <f t="shared" si="138"/>
        <v>0</v>
      </c>
      <c r="AT293" s="140">
        <f t="shared" si="138"/>
        <v>0</v>
      </c>
      <c r="AU293" s="140">
        <f t="shared" si="138"/>
        <v>0</v>
      </c>
    </row>
    <row r="294" spans="2:47">
      <c r="B294" s="121">
        <v>2045</v>
      </c>
      <c r="C294" s="140">
        <v>1518.8153696742957</v>
      </c>
      <c r="D294" s="140">
        <f t="shared" si="134"/>
        <v>0</v>
      </c>
      <c r="E294" s="140">
        <f t="shared" si="138"/>
        <v>0</v>
      </c>
      <c r="F294" s="140">
        <f t="shared" si="138"/>
        <v>0</v>
      </c>
      <c r="G294" s="140">
        <f t="shared" si="138"/>
        <v>0</v>
      </c>
      <c r="H294" s="140">
        <f t="shared" si="138"/>
        <v>0</v>
      </c>
      <c r="I294" s="140">
        <f t="shared" si="138"/>
        <v>0</v>
      </c>
      <c r="J294" s="140">
        <f t="shared" si="138"/>
        <v>0</v>
      </c>
      <c r="K294" s="140">
        <f t="shared" si="138"/>
        <v>0</v>
      </c>
      <c r="L294" s="140">
        <f t="shared" si="138"/>
        <v>0</v>
      </c>
      <c r="M294" s="140">
        <f t="shared" si="138"/>
        <v>0</v>
      </c>
      <c r="N294" s="140">
        <f t="shared" si="138"/>
        <v>0</v>
      </c>
      <c r="O294" s="140">
        <f t="shared" si="138"/>
        <v>0</v>
      </c>
      <c r="P294" s="140">
        <f t="shared" si="138"/>
        <v>0</v>
      </c>
      <c r="Q294" s="140">
        <f t="shared" si="138"/>
        <v>0</v>
      </c>
      <c r="R294" s="140">
        <f t="shared" si="138"/>
        <v>0</v>
      </c>
      <c r="S294" s="140">
        <f t="shared" si="138"/>
        <v>0</v>
      </c>
      <c r="T294" s="140">
        <f t="shared" si="138"/>
        <v>0</v>
      </c>
      <c r="U294" s="140">
        <f t="shared" si="138"/>
        <v>0</v>
      </c>
      <c r="V294" s="140">
        <f t="shared" si="138"/>
        <v>0</v>
      </c>
      <c r="W294" s="140">
        <f t="shared" si="138"/>
        <v>0</v>
      </c>
      <c r="X294" s="140">
        <f t="shared" si="138"/>
        <v>0</v>
      </c>
      <c r="Y294" s="140">
        <f t="shared" si="138"/>
        <v>0</v>
      </c>
      <c r="Z294" s="140">
        <f t="shared" si="138"/>
        <v>0</v>
      </c>
      <c r="AA294" s="140">
        <f t="shared" si="138"/>
        <v>0</v>
      </c>
      <c r="AB294" s="140">
        <f t="shared" si="138"/>
        <v>0</v>
      </c>
      <c r="AC294" s="140">
        <f t="shared" si="138"/>
        <v>0</v>
      </c>
      <c r="AD294" s="140">
        <f t="shared" si="138"/>
        <v>0</v>
      </c>
      <c r="AE294" s="140">
        <f t="shared" si="138"/>
        <v>0</v>
      </c>
      <c r="AF294" s="140">
        <f t="shared" si="138"/>
        <v>1518.8153696742957</v>
      </c>
      <c r="AG294" s="140">
        <f t="shared" si="138"/>
        <v>0</v>
      </c>
      <c r="AH294" s="140">
        <f t="shared" si="138"/>
        <v>0</v>
      </c>
      <c r="AI294" s="140">
        <f t="shared" si="138"/>
        <v>0</v>
      </c>
      <c r="AJ294" s="140">
        <f t="shared" si="138"/>
        <v>0</v>
      </c>
      <c r="AK294" s="140">
        <f t="shared" si="138"/>
        <v>0</v>
      </c>
      <c r="AL294" s="140">
        <f t="shared" si="138"/>
        <v>0</v>
      </c>
      <c r="AM294" s="140">
        <f t="shared" si="138"/>
        <v>0</v>
      </c>
      <c r="AN294" s="140">
        <f t="shared" si="138"/>
        <v>0</v>
      </c>
      <c r="AO294" s="140">
        <f t="shared" si="138"/>
        <v>0</v>
      </c>
      <c r="AP294" s="140">
        <f t="shared" si="138"/>
        <v>1518.8153696742957</v>
      </c>
      <c r="AQ294" s="140">
        <f t="shared" si="138"/>
        <v>0</v>
      </c>
      <c r="AR294" s="140">
        <f t="shared" si="138"/>
        <v>0</v>
      </c>
      <c r="AS294" s="140">
        <f t="shared" si="138"/>
        <v>0</v>
      </c>
      <c r="AT294" s="140">
        <f t="shared" si="138"/>
        <v>0</v>
      </c>
      <c r="AU294" s="140">
        <f t="shared" si="138"/>
        <v>0</v>
      </c>
    </row>
    <row r="295" spans="2:47">
      <c r="B295" s="121">
        <v>2046</v>
      </c>
      <c r="C295" s="140">
        <v>0</v>
      </c>
      <c r="D295" s="140">
        <f t="shared" si="134"/>
        <v>0</v>
      </c>
      <c r="E295" s="140">
        <f t="shared" si="138"/>
        <v>0</v>
      </c>
      <c r="F295" s="140">
        <f t="shared" si="138"/>
        <v>0</v>
      </c>
      <c r="G295" s="140">
        <f t="shared" si="138"/>
        <v>0</v>
      </c>
      <c r="H295" s="140">
        <f t="shared" si="138"/>
        <v>0</v>
      </c>
      <c r="I295" s="140">
        <f t="shared" si="138"/>
        <v>0</v>
      </c>
      <c r="J295" s="140">
        <f t="shared" si="138"/>
        <v>0</v>
      </c>
      <c r="K295" s="140">
        <f t="shared" si="138"/>
        <v>0</v>
      </c>
      <c r="L295" s="140">
        <f t="shared" si="138"/>
        <v>0</v>
      </c>
      <c r="M295" s="140">
        <f t="shared" si="138"/>
        <v>0</v>
      </c>
      <c r="N295" s="140">
        <f t="shared" si="138"/>
        <v>0</v>
      </c>
      <c r="O295" s="140">
        <f t="shared" si="138"/>
        <v>0</v>
      </c>
      <c r="P295" s="140">
        <f t="shared" si="138"/>
        <v>0</v>
      </c>
      <c r="Q295" s="140">
        <f t="shared" si="138"/>
        <v>0</v>
      </c>
      <c r="R295" s="140">
        <f t="shared" si="138"/>
        <v>0</v>
      </c>
      <c r="S295" s="140">
        <f t="shared" si="138"/>
        <v>0</v>
      </c>
      <c r="T295" s="140">
        <f t="shared" si="138"/>
        <v>0</v>
      </c>
      <c r="U295" s="140">
        <f t="shared" si="138"/>
        <v>0</v>
      </c>
      <c r="V295" s="140">
        <f t="shared" si="138"/>
        <v>0</v>
      </c>
      <c r="W295" s="140">
        <f t="shared" si="138"/>
        <v>0</v>
      </c>
      <c r="X295" s="140">
        <f t="shared" si="138"/>
        <v>0</v>
      </c>
      <c r="Y295" s="140">
        <f t="shared" si="138"/>
        <v>0</v>
      </c>
      <c r="Z295" s="140">
        <f t="shared" si="138"/>
        <v>0</v>
      </c>
      <c r="AA295" s="140">
        <f t="shared" si="138"/>
        <v>0</v>
      </c>
      <c r="AB295" s="140">
        <f t="shared" si="138"/>
        <v>0</v>
      </c>
      <c r="AC295" s="140">
        <f t="shared" si="138"/>
        <v>0</v>
      </c>
      <c r="AD295" s="140">
        <f t="shared" si="138"/>
        <v>0</v>
      </c>
      <c r="AE295" s="140">
        <f t="shared" si="138"/>
        <v>0</v>
      </c>
      <c r="AF295" s="140">
        <f t="shared" si="138"/>
        <v>0</v>
      </c>
      <c r="AG295" s="140">
        <f t="shared" si="138"/>
        <v>0</v>
      </c>
      <c r="AH295" s="140">
        <f t="shared" si="138"/>
        <v>0</v>
      </c>
      <c r="AI295" s="140">
        <f t="shared" si="138"/>
        <v>0</v>
      </c>
      <c r="AJ295" s="140">
        <f t="shared" si="138"/>
        <v>0</v>
      </c>
      <c r="AK295" s="140">
        <f t="shared" si="138"/>
        <v>0</v>
      </c>
      <c r="AL295" s="140">
        <f t="shared" si="138"/>
        <v>0</v>
      </c>
      <c r="AM295" s="140">
        <f t="shared" si="138"/>
        <v>0</v>
      </c>
      <c r="AN295" s="140">
        <f t="shared" si="138"/>
        <v>0</v>
      </c>
      <c r="AO295" s="140">
        <f t="shared" si="138"/>
        <v>0</v>
      </c>
      <c r="AP295" s="140">
        <f t="shared" si="138"/>
        <v>0</v>
      </c>
      <c r="AQ295" s="140">
        <f t="shared" si="138"/>
        <v>0</v>
      </c>
      <c r="AR295" s="140">
        <f t="shared" si="138"/>
        <v>0</v>
      </c>
      <c r="AS295" s="140">
        <f t="shared" si="138"/>
        <v>0</v>
      </c>
      <c r="AT295" s="140">
        <f t="shared" si="138"/>
        <v>0</v>
      </c>
      <c r="AU295" s="140">
        <f t="shared" si="138"/>
        <v>0</v>
      </c>
    </row>
    <row r="296" spans="2:47">
      <c r="B296" s="121">
        <v>2047</v>
      </c>
      <c r="C296" s="140">
        <v>605.98224406311056</v>
      </c>
      <c r="D296" s="140">
        <f t="shared" si="134"/>
        <v>0</v>
      </c>
      <c r="E296" s="140">
        <f t="shared" ref="E296:AU301" si="139">+IF(E$171&lt;$B296,0,IF(MOD(E$171-$B296,$C$167)=0,1,0))*$C296</f>
        <v>0</v>
      </c>
      <c r="F296" s="140">
        <f t="shared" si="139"/>
        <v>0</v>
      </c>
      <c r="G296" s="140">
        <f t="shared" si="139"/>
        <v>0</v>
      </c>
      <c r="H296" s="140">
        <f t="shared" si="139"/>
        <v>0</v>
      </c>
      <c r="I296" s="140">
        <f t="shared" si="139"/>
        <v>0</v>
      </c>
      <c r="J296" s="140">
        <f t="shared" si="139"/>
        <v>0</v>
      </c>
      <c r="K296" s="140">
        <f t="shared" si="139"/>
        <v>0</v>
      </c>
      <c r="L296" s="140">
        <f t="shared" si="139"/>
        <v>0</v>
      </c>
      <c r="M296" s="140">
        <f t="shared" si="139"/>
        <v>0</v>
      </c>
      <c r="N296" s="140">
        <f t="shared" si="139"/>
        <v>0</v>
      </c>
      <c r="O296" s="140">
        <f t="shared" si="139"/>
        <v>0</v>
      </c>
      <c r="P296" s="140">
        <f t="shared" si="139"/>
        <v>0</v>
      </c>
      <c r="Q296" s="140">
        <f t="shared" si="139"/>
        <v>0</v>
      </c>
      <c r="R296" s="140">
        <f t="shared" si="139"/>
        <v>0</v>
      </c>
      <c r="S296" s="140">
        <f t="shared" si="139"/>
        <v>0</v>
      </c>
      <c r="T296" s="140">
        <f t="shared" si="139"/>
        <v>0</v>
      </c>
      <c r="U296" s="140">
        <f t="shared" si="139"/>
        <v>0</v>
      </c>
      <c r="V296" s="140">
        <f t="shared" si="139"/>
        <v>0</v>
      </c>
      <c r="W296" s="140">
        <f t="shared" si="139"/>
        <v>0</v>
      </c>
      <c r="X296" s="140">
        <f t="shared" si="139"/>
        <v>0</v>
      </c>
      <c r="Y296" s="140">
        <f t="shared" si="139"/>
        <v>0</v>
      </c>
      <c r="Z296" s="140">
        <f t="shared" si="139"/>
        <v>0</v>
      </c>
      <c r="AA296" s="140">
        <f t="shared" si="139"/>
        <v>0</v>
      </c>
      <c r="AB296" s="140">
        <f t="shared" si="139"/>
        <v>0</v>
      </c>
      <c r="AC296" s="140">
        <f t="shared" si="139"/>
        <v>0</v>
      </c>
      <c r="AD296" s="140">
        <f t="shared" si="139"/>
        <v>0</v>
      </c>
      <c r="AE296" s="140">
        <f t="shared" si="139"/>
        <v>0</v>
      </c>
      <c r="AF296" s="140">
        <f t="shared" si="139"/>
        <v>0</v>
      </c>
      <c r="AG296" s="140">
        <f t="shared" si="139"/>
        <v>0</v>
      </c>
      <c r="AH296" s="140">
        <f t="shared" si="139"/>
        <v>605.98224406311056</v>
      </c>
      <c r="AI296" s="140">
        <f t="shared" si="139"/>
        <v>0</v>
      </c>
      <c r="AJ296" s="140">
        <f t="shared" si="139"/>
        <v>0</v>
      </c>
      <c r="AK296" s="140">
        <f t="shared" si="139"/>
        <v>0</v>
      </c>
      <c r="AL296" s="140">
        <f t="shared" si="139"/>
        <v>0</v>
      </c>
      <c r="AM296" s="140">
        <f t="shared" si="139"/>
        <v>0</v>
      </c>
      <c r="AN296" s="140">
        <f t="shared" si="139"/>
        <v>0</v>
      </c>
      <c r="AO296" s="140">
        <f t="shared" si="139"/>
        <v>0</v>
      </c>
      <c r="AP296" s="140">
        <f t="shared" si="139"/>
        <v>0</v>
      </c>
      <c r="AQ296" s="140">
        <f t="shared" si="139"/>
        <v>0</v>
      </c>
      <c r="AR296" s="140">
        <f t="shared" si="139"/>
        <v>605.98224406311056</v>
      </c>
      <c r="AS296" s="140">
        <f t="shared" si="139"/>
        <v>0</v>
      </c>
      <c r="AT296" s="140">
        <f t="shared" si="139"/>
        <v>0</v>
      </c>
      <c r="AU296" s="140">
        <f t="shared" si="139"/>
        <v>0</v>
      </c>
    </row>
    <row r="297" spans="2:47">
      <c r="B297" s="121">
        <v>2048</v>
      </c>
      <c r="C297" s="140">
        <v>1348.98595095583</v>
      </c>
      <c r="D297" s="140">
        <f t="shared" si="134"/>
        <v>0</v>
      </c>
      <c r="E297" s="140">
        <f t="shared" si="139"/>
        <v>0</v>
      </c>
      <c r="F297" s="140">
        <f t="shared" si="139"/>
        <v>0</v>
      </c>
      <c r="G297" s="140">
        <f t="shared" si="139"/>
        <v>0</v>
      </c>
      <c r="H297" s="140">
        <f t="shared" si="139"/>
        <v>0</v>
      </c>
      <c r="I297" s="140">
        <f t="shared" si="139"/>
        <v>0</v>
      </c>
      <c r="J297" s="140">
        <f t="shared" si="139"/>
        <v>0</v>
      </c>
      <c r="K297" s="140">
        <f t="shared" si="139"/>
        <v>0</v>
      </c>
      <c r="L297" s="140">
        <f t="shared" si="139"/>
        <v>0</v>
      </c>
      <c r="M297" s="140">
        <f t="shared" si="139"/>
        <v>0</v>
      </c>
      <c r="N297" s="140">
        <f t="shared" si="139"/>
        <v>0</v>
      </c>
      <c r="O297" s="140">
        <f t="shared" si="139"/>
        <v>0</v>
      </c>
      <c r="P297" s="140">
        <f t="shared" si="139"/>
        <v>0</v>
      </c>
      <c r="Q297" s="140">
        <f t="shared" si="139"/>
        <v>0</v>
      </c>
      <c r="R297" s="140">
        <f t="shared" si="139"/>
        <v>0</v>
      </c>
      <c r="S297" s="140">
        <f t="shared" si="139"/>
        <v>0</v>
      </c>
      <c r="T297" s="140">
        <f t="shared" si="139"/>
        <v>0</v>
      </c>
      <c r="U297" s="140">
        <f t="shared" si="139"/>
        <v>0</v>
      </c>
      <c r="V297" s="140">
        <f t="shared" si="139"/>
        <v>0</v>
      </c>
      <c r="W297" s="140">
        <f t="shared" si="139"/>
        <v>0</v>
      </c>
      <c r="X297" s="140">
        <f t="shared" si="139"/>
        <v>0</v>
      </c>
      <c r="Y297" s="140">
        <f t="shared" si="139"/>
        <v>0</v>
      </c>
      <c r="Z297" s="140">
        <f t="shared" si="139"/>
        <v>0</v>
      </c>
      <c r="AA297" s="140">
        <f t="shared" si="139"/>
        <v>0</v>
      </c>
      <c r="AB297" s="140">
        <f t="shared" si="139"/>
        <v>0</v>
      </c>
      <c r="AC297" s="140">
        <f t="shared" si="139"/>
        <v>0</v>
      </c>
      <c r="AD297" s="140">
        <f t="shared" si="139"/>
        <v>0</v>
      </c>
      <c r="AE297" s="140">
        <f t="shared" si="139"/>
        <v>0</v>
      </c>
      <c r="AF297" s="140">
        <f t="shared" si="139"/>
        <v>0</v>
      </c>
      <c r="AG297" s="140">
        <f t="shared" si="139"/>
        <v>0</v>
      </c>
      <c r="AH297" s="140">
        <f t="shared" si="139"/>
        <v>0</v>
      </c>
      <c r="AI297" s="140">
        <f t="shared" si="139"/>
        <v>1348.98595095583</v>
      </c>
      <c r="AJ297" s="140">
        <f t="shared" si="139"/>
        <v>0</v>
      </c>
      <c r="AK297" s="140">
        <f t="shared" si="139"/>
        <v>0</v>
      </c>
      <c r="AL297" s="140">
        <f t="shared" si="139"/>
        <v>0</v>
      </c>
      <c r="AM297" s="140">
        <f t="shared" si="139"/>
        <v>0</v>
      </c>
      <c r="AN297" s="140">
        <f t="shared" si="139"/>
        <v>0</v>
      </c>
      <c r="AO297" s="140">
        <f t="shared" si="139"/>
        <v>0</v>
      </c>
      <c r="AP297" s="140">
        <f t="shared" si="139"/>
        <v>0</v>
      </c>
      <c r="AQ297" s="140">
        <f t="shared" si="139"/>
        <v>0</v>
      </c>
      <c r="AR297" s="140">
        <f t="shared" si="139"/>
        <v>0</v>
      </c>
      <c r="AS297" s="140">
        <f t="shared" si="139"/>
        <v>1348.98595095583</v>
      </c>
      <c r="AT297" s="140">
        <f t="shared" si="139"/>
        <v>0</v>
      </c>
      <c r="AU297" s="140">
        <f t="shared" si="139"/>
        <v>0</v>
      </c>
    </row>
    <row r="298" spans="2:47">
      <c r="B298" s="121">
        <v>2049</v>
      </c>
      <c r="C298" s="140">
        <v>293.34172324079555</v>
      </c>
      <c r="D298" s="140">
        <f t="shared" si="134"/>
        <v>0</v>
      </c>
      <c r="E298" s="140">
        <f t="shared" si="139"/>
        <v>0</v>
      </c>
      <c r="F298" s="140">
        <f t="shared" si="139"/>
        <v>0</v>
      </c>
      <c r="G298" s="140">
        <f t="shared" si="139"/>
        <v>0</v>
      </c>
      <c r="H298" s="140">
        <f t="shared" si="139"/>
        <v>0</v>
      </c>
      <c r="I298" s="140">
        <f t="shared" si="139"/>
        <v>0</v>
      </c>
      <c r="J298" s="140">
        <f t="shared" si="139"/>
        <v>0</v>
      </c>
      <c r="K298" s="140">
        <f t="shared" si="139"/>
        <v>0</v>
      </c>
      <c r="L298" s="140">
        <f t="shared" si="139"/>
        <v>0</v>
      </c>
      <c r="M298" s="140">
        <f t="shared" si="139"/>
        <v>0</v>
      </c>
      <c r="N298" s="140">
        <f t="shared" si="139"/>
        <v>0</v>
      </c>
      <c r="O298" s="140">
        <f t="shared" si="139"/>
        <v>0</v>
      </c>
      <c r="P298" s="140">
        <f t="shared" si="139"/>
        <v>0</v>
      </c>
      <c r="Q298" s="140">
        <f t="shared" si="139"/>
        <v>0</v>
      </c>
      <c r="R298" s="140">
        <f t="shared" si="139"/>
        <v>0</v>
      </c>
      <c r="S298" s="140">
        <f t="shared" si="139"/>
        <v>0</v>
      </c>
      <c r="T298" s="140">
        <f t="shared" si="139"/>
        <v>0</v>
      </c>
      <c r="U298" s="140">
        <f t="shared" si="139"/>
        <v>0</v>
      </c>
      <c r="V298" s="140">
        <f t="shared" si="139"/>
        <v>0</v>
      </c>
      <c r="W298" s="140">
        <f t="shared" si="139"/>
        <v>0</v>
      </c>
      <c r="X298" s="140">
        <f t="shared" si="139"/>
        <v>0</v>
      </c>
      <c r="Y298" s="140">
        <f t="shared" si="139"/>
        <v>0</v>
      </c>
      <c r="Z298" s="140">
        <f t="shared" si="139"/>
        <v>0</v>
      </c>
      <c r="AA298" s="140">
        <f t="shared" si="139"/>
        <v>0</v>
      </c>
      <c r="AB298" s="140">
        <f t="shared" si="139"/>
        <v>0</v>
      </c>
      <c r="AC298" s="140">
        <f t="shared" si="139"/>
        <v>0</v>
      </c>
      <c r="AD298" s="140">
        <f t="shared" si="139"/>
        <v>0</v>
      </c>
      <c r="AE298" s="140">
        <f t="shared" si="139"/>
        <v>0</v>
      </c>
      <c r="AF298" s="140">
        <f t="shared" si="139"/>
        <v>0</v>
      </c>
      <c r="AG298" s="140">
        <f t="shared" si="139"/>
        <v>0</v>
      </c>
      <c r="AH298" s="140">
        <f t="shared" si="139"/>
        <v>0</v>
      </c>
      <c r="AI298" s="140">
        <f t="shared" si="139"/>
        <v>0</v>
      </c>
      <c r="AJ298" s="140">
        <f t="shared" si="139"/>
        <v>293.34172324079555</v>
      </c>
      <c r="AK298" s="140">
        <f t="shared" si="139"/>
        <v>0</v>
      </c>
      <c r="AL298" s="140">
        <f t="shared" si="139"/>
        <v>0</v>
      </c>
      <c r="AM298" s="140">
        <f t="shared" si="139"/>
        <v>0</v>
      </c>
      <c r="AN298" s="140">
        <f t="shared" si="139"/>
        <v>0</v>
      </c>
      <c r="AO298" s="140">
        <f t="shared" si="139"/>
        <v>0</v>
      </c>
      <c r="AP298" s="140">
        <f t="shared" si="139"/>
        <v>0</v>
      </c>
      <c r="AQ298" s="140">
        <f t="shared" si="139"/>
        <v>0</v>
      </c>
      <c r="AR298" s="140">
        <f t="shared" si="139"/>
        <v>0</v>
      </c>
      <c r="AS298" s="140">
        <f t="shared" si="139"/>
        <v>0</v>
      </c>
      <c r="AT298" s="140">
        <f t="shared" si="139"/>
        <v>293.34172324079555</v>
      </c>
      <c r="AU298" s="140">
        <f t="shared" si="139"/>
        <v>0</v>
      </c>
    </row>
    <row r="299" spans="2:47">
      <c r="B299" s="121">
        <v>2050</v>
      </c>
      <c r="C299" s="140">
        <v>623.35116188658867</v>
      </c>
      <c r="D299" s="140">
        <f t="shared" si="134"/>
        <v>0</v>
      </c>
      <c r="E299" s="140">
        <f t="shared" si="139"/>
        <v>0</v>
      </c>
      <c r="F299" s="140">
        <f t="shared" si="139"/>
        <v>0</v>
      </c>
      <c r="G299" s="140">
        <f t="shared" si="139"/>
        <v>0</v>
      </c>
      <c r="H299" s="140">
        <f t="shared" si="139"/>
        <v>0</v>
      </c>
      <c r="I299" s="140">
        <f t="shared" si="139"/>
        <v>0</v>
      </c>
      <c r="J299" s="140">
        <f t="shared" si="139"/>
        <v>0</v>
      </c>
      <c r="K299" s="140">
        <f t="shared" si="139"/>
        <v>0</v>
      </c>
      <c r="L299" s="140">
        <f t="shared" si="139"/>
        <v>0</v>
      </c>
      <c r="M299" s="140">
        <f t="shared" si="139"/>
        <v>0</v>
      </c>
      <c r="N299" s="140">
        <f t="shared" si="139"/>
        <v>0</v>
      </c>
      <c r="O299" s="140">
        <f t="shared" si="139"/>
        <v>0</v>
      </c>
      <c r="P299" s="140">
        <f t="shared" si="139"/>
        <v>0</v>
      </c>
      <c r="Q299" s="140">
        <f t="shared" si="139"/>
        <v>0</v>
      </c>
      <c r="R299" s="140">
        <f t="shared" si="139"/>
        <v>0</v>
      </c>
      <c r="S299" s="140">
        <f t="shared" si="139"/>
        <v>0</v>
      </c>
      <c r="T299" s="140">
        <f t="shared" si="139"/>
        <v>0</v>
      </c>
      <c r="U299" s="140">
        <f t="shared" si="139"/>
        <v>0</v>
      </c>
      <c r="V299" s="140">
        <f t="shared" si="139"/>
        <v>0</v>
      </c>
      <c r="W299" s="140">
        <f t="shared" si="139"/>
        <v>0</v>
      </c>
      <c r="X299" s="140">
        <f t="shared" si="139"/>
        <v>0</v>
      </c>
      <c r="Y299" s="140">
        <f t="shared" si="139"/>
        <v>0</v>
      </c>
      <c r="Z299" s="140">
        <f t="shared" si="139"/>
        <v>0</v>
      </c>
      <c r="AA299" s="140">
        <f t="shared" si="139"/>
        <v>0</v>
      </c>
      <c r="AB299" s="140">
        <f t="shared" si="139"/>
        <v>0</v>
      </c>
      <c r="AC299" s="140">
        <f t="shared" si="139"/>
        <v>0</v>
      </c>
      <c r="AD299" s="140">
        <f t="shared" si="139"/>
        <v>0</v>
      </c>
      <c r="AE299" s="140">
        <f t="shared" si="139"/>
        <v>0</v>
      </c>
      <c r="AF299" s="140">
        <f t="shared" si="139"/>
        <v>0</v>
      </c>
      <c r="AG299" s="140">
        <f t="shared" si="139"/>
        <v>0</v>
      </c>
      <c r="AH299" s="140">
        <f t="shared" si="139"/>
        <v>0</v>
      </c>
      <c r="AI299" s="140">
        <f t="shared" si="139"/>
        <v>0</v>
      </c>
      <c r="AJ299" s="140">
        <f t="shared" si="139"/>
        <v>0</v>
      </c>
      <c r="AK299" s="140">
        <f t="shared" si="139"/>
        <v>623.35116188658867</v>
      </c>
      <c r="AL299" s="140">
        <f t="shared" si="139"/>
        <v>0</v>
      </c>
      <c r="AM299" s="140">
        <f t="shared" si="139"/>
        <v>0</v>
      </c>
      <c r="AN299" s="140">
        <f t="shared" si="139"/>
        <v>0</v>
      </c>
      <c r="AO299" s="140">
        <f t="shared" si="139"/>
        <v>0</v>
      </c>
      <c r="AP299" s="140">
        <f t="shared" si="139"/>
        <v>0</v>
      </c>
      <c r="AQ299" s="140">
        <f t="shared" si="139"/>
        <v>0</v>
      </c>
      <c r="AR299" s="140">
        <f t="shared" si="139"/>
        <v>0</v>
      </c>
      <c r="AS299" s="140">
        <f t="shared" si="139"/>
        <v>0</v>
      </c>
      <c r="AT299" s="140">
        <f t="shared" si="139"/>
        <v>0</v>
      </c>
      <c r="AU299" s="140">
        <f t="shared" si="139"/>
        <v>623.35116188658867</v>
      </c>
    </row>
    <row r="300" spans="2:47">
      <c r="B300" s="121">
        <v>2051</v>
      </c>
      <c r="C300" s="140">
        <v>0</v>
      </c>
      <c r="D300" s="140">
        <f t="shared" si="134"/>
        <v>0</v>
      </c>
      <c r="E300" s="140">
        <f t="shared" si="139"/>
        <v>0</v>
      </c>
      <c r="F300" s="140">
        <f t="shared" si="139"/>
        <v>0</v>
      </c>
      <c r="G300" s="140">
        <f t="shared" si="139"/>
        <v>0</v>
      </c>
      <c r="H300" s="140">
        <f t="shared" si="139"/>
        <v>0</v>
      </c>
      <c r="I300" s="140">
        <f t="shared" si="139"/>
        <v>0</v>
      </c>
      <c r="J300" s="140">
        <f t="shared" si="139"/>
        <v>0</v>
      </c>
      <c r="K300" s="140">
        <f t="shared" si="139"/>
        <v>0</v>
      </c>
      <c r="L300" s="140">
        <f t="shared" si="139"/>
        <v>0</v>
      </c>
      <c r="M300" s="140">
        <f t="shared" si="139"/>
        <v>0</v>
      </c>
      <c r="N300" s="140">
        <f t="shared" si="139"/>
        <v>0</v>
      </c>
      <c r="O300" s="140">
        <f t="shared" si="139"/>
        <v>0</v>
      </c>
      <c r="P300" s="140">
        <f t="shared" si="139"/>
        <v>0</v>
      </c>
      <c r="Q300" s="140">
        <f t="shared" si="139"/>
        <v>0</v>
      </c>
      <c r="R300" s="140">
        <f t="shared" si="139"/>
        <v>0</v>
      </c>
      <c r="S300" s="140">
        <f t="shared" si="139"/>
        <v>0</v>
      </c>
      <c r="T300" s="140">
        <f t="shared" si="139"/>
        <v>0</v>
      </c>
      <c r="U300" s="140">
        <f t="shared" si="139"/>
        <v>0</v>
      </c>
      <c r="V300" s="140">
        <f t="shared" si="139"/>
        <v>0</v>
      </c>
      <c r="W300" s="140">
        <f t="shared" si="139"/>
        <v>0</v>
      </c>
      <c r="X300" s="140">
        <f t="shared" si="139"/>
        <v>0</v>
      </c>
      <c r="Y300" s="140">
        <f t="shared" si="139"/>
        <v>0</v>
      </c>
      <c r="Z300" s="140">
        <f t="shared" si="139"/>
        <v>0</v>
      </c>
      <c r="AA300" s="140">
        <f t="shared" si="139"/>
        <v>0</v>
      </c>
      <c r="AB300" s="140">
        <f t="shared" si="139"/>
        <v>0</v>
      </c>
      <c r="AC300" s="140">
        <f t="shared" si="139"/>
        <v>0</v>
      </c>
      <c r="AD300" s="140">
        <f t="shared" si="139"/>
        <v>0</v>
      </c>
      <c r="AE300" s="140">
        <f t="shared" si="139"/>
        <v>0</v>
      </c>
      <c r="AF300" s="140">
        <f t="shared" si="139"/>
        <v>0</v>
      </c>
      <c r="AG300" s="140">
        <f t="shared" si="139"/>
        <v>0</v>
      </c>
      <c r="AH300" s="140">
        <f t="shared" si="139"/>
        <v>0</v>
      </c>
      <c r="AI300" s="140">
        <f t="shared" si="139"/>
        <v>0</v>
      </c>
      <c r="AJ300" s="140">
        <f t="shared" si="139"/>
        <v>0</v>
      </c>
      <c r="AK300" s="140">
        <f t="shared" si="139"/>
        <v>0</v>
      </c>
      <c r="AL300" s="140">
        <f t="shared" si="139"/>
        <v>0</v>
      </c>
      <c r="AM300" s="140">
        <f t="shared" si="139"/>
        <v>0</v>
      </c>
      <c r="AN300" s="140">
        <f t="shared" si="139"/>
        <v>0</v>
      </c>
      <c r="AO300" s="140">
        <f t="shared" si="139"/>
        <v>0</v>
      </c>
      <c r="AP300" s="140">
        <f t="shared" si="139"/>
        <v>0</v>
      </c>
      <c r="AQ300" s="140">
        <f t="shared" si="139"/>
        <v>0</v>
      </c>
      <c r="AR300" s="140">
        <f t="shared" si="139"/>
        <v>0</v>
      </c>
      <c r="AS300" s="140">
        <f t="shared" si="139"/>
        <v>0</v>
      </c>
      <c r="AT300" s="140">
        <f t="shared" si="139"/>
        <v>0</v>
      </c>
      <c r="AU300" s="140">
        <f t="shared" si="139"/>
        <v>0</v>
      </c>
    </row>
    <row r="301" spans="2:47">
      <c r="B301" s="121">
        <v>2052</v>
      </c>
      <c r="C301" s="140">
        <v>532.64681325294077</v>
      </c>
      <c r="D301" s="140">
        <f t="shared" si="134"/>
        <v>0</v>
      </c>
      <c r="E301" s="140">
        <f t="shared" si="139"/>
        <v>0</v>
      </c>
      <c r="F301" s="140">
        <f t="shared" si="139"/>
        <v>0</v>
      </c>
      <c r="G301" s="140">
        <f t="shared" si="139"/>
        <v>0</v>
      </c>
      <c r="H301" s="140">
        <f t="shared" si="139"/>
        <v>0</v>
      </c>
      <c r="I301" s="140">
        <f t="shared" si="139"/>
        <v>0</v>
      </c>
      <c r="J301" s="140">
        <f t="shared" si="139"/>
        <v>0</v>
      </c>
      <c r="K301" s="140">
        <f t="shared" si="139"/>
        <v>0</v>
      </c>
      <c r="L301" s="140">
        <f t="shared" si="139"/>
        <v>0</v>
      </c>
      <c r="M301" s="140">
        <f t="shared" si="139"/>
        <v>0</v>
      </c>
      <c r="N301" s="140">
        <f t="shared" si="139"/>
        <v>0</v>
      </c>
      <c r="O301" s="140">
        <f t="shared" si="139"/>
        <v>0</v>
      </c>
      <c r="P301" s="140">
        <f t="shared" si="139"/>
        <v>0</v>
      </c>
      <c r="Q301" s="140">
        <f t="shared" si="139"/>
        <v>0</v>
      </c>
      <c r="R301" s="140">
        <f t="shared" si="139"/>
        <v>0</v>
      </c>
      <c r="S301" s="140">
        <f t="shared" si="139"/>
        <v>0</v>
      </c>
      <c r="T301" s="140">
        <f t="shared" si="139"/>
        <v>0</v>
      </c>
      <c r="U301" s="140">
        <f t="shared" si="139"/>
        <v>0</v>
      </c>
      <c r="V301" s="140">
        <f t="shared" si="139"/>
        <v>0</v>
      </c>
      <c r="W301" s="140">
        <f t="shared" si="139"/>
        <v>0</v>
      </c>
      <c r="X301" s="140">
        <f t="shared" si="139"/>
        <v>0</v>
      </c>
      <c r="Y301" s="140">
        <f t="shared" si="139"/>
        <v>0</v>
      </c>
      <c r="Z301" s="140">
        <f t="shared" si="139"/>
        <v>0</v>
      </c>
      <c r="AA301" s="140">
        <f t="shared" si="139"/>
        <v>0</v>
      </c>
      <c r="AB301" s="140">
        <f t="shared" si="139"/>
        <v>0</v>
      </c>
      <c r="AC301" s="140">
        <f t="shared" si="139"/>
        <v>0</v>
      </c>
      <c r="AD301" s="140">
        <f t="shared" si="139"/>
        <v>0</v>
      </c>
      <c r="AE301" s="140">
        <f t="shared" si="139"/>
        <v>0</v>
      </c>
      <c r="AF301" s="140">
        <f t="shared" si="139"/>
        <v>0</v>
      </c>
      <c r="AG301" s="140">
        <f t="shared" si="139"/>
        <v>0</v>
      </c>
      <c r="AH301" s="140">
        <f t="shared" si="139"/>
        <v>0</v>
      </c>
      <c r="AI301" s="140">
        <f t="shared" si="139"/>
        <v>0</v>
      </c>
      <c r="AJ301" s="140">
        <f t="shared" si="139"/>
        <v>0</v>
      </c>
      <c r="AK301" s="140">
        <f t="shared" si="139"/>
        <v>0</v>
      </c>
      <c r="AL301" s="140">
        <f t="shared" si="139"/>
        <v>0</v>
      </c>
      <c r="AM301" s="140">
        <f t="shared" si="139"/>
        <v>532.64681325294077</v>
      </c>
      <c r="AN301" s="140">
        <f t="shared" si="139"/>
        <v>0</v>
      </c>
      <c r="AO301" s="140">
        <f t="shared" si="139"/>
        <v>0</v>
      </c>
      <c r="AP301" s="140">
        <f t="shared" si="139"/>
        <v>0</v>
      </c>
      <c r="AQ301" s="140">
        <f t="shared" si="139"/>
        <v>0</v>
      </c>
      <c r="AR301" s="140">
        <f t="shared" si="139"/>
        <v>0</v>
      </c>
      <c r="AS301" s="140">
        <f t="shared" ref="E301:AU307" si="140">+IF(AS$171&lt;$B301,0,IF(MOD(AS$171-$B301,$C$167)=0,1,0))*$C301</f>
        <v>0</v>
      </c>
      <c r="AT301" s="140">
        <f t="shared" si="140"/>
        <v>0</v>
      </c>
      <c r="AU301" s="140">
        <f t="shared" si="140"/>
        <v>0</v>
      </c>
    </row>
    <row r="302" spans="2:47">
      <c r="B302" s="121">
        <v>2053</v>
      </c>
      <c r="C302" s="140">
        <v>216.14653291425202</v>
      </c>
      <c r="D302" s="140">
        <f t="shared" si="134"/>
        <v>0</v>
      </c>
      <c r="E302" s="140">
        <f t="shared" si="140"/>
        <v>0</v>
      </c>
      <c r="F302" s="140">
        <f t="shared" si="140"/>
        <v>0</v>
      </c>
      <c r="G302" s="140">
        <f t="shared" si="140"/>
        <v>0</v>
      </c>
      <c r="H302" s="140">
        <f t="shared" si="140"/>
        <v>0</v>
      </c>
      <c r="I302" s="140">
        <f t="shared" si="140"/>
        <v>0</v>
      </c>
      <c r="J302" s="140">
        <f t="shared" si="140"/>
        <v>0</v>
      </c>
      <c r="K302" s="140">
        <f t="shared" si="140"/>
        <v>0</v>
      </c>
      <c r="L302" s="140">
        <f t="shared" si="140"/>
        <v>0</v>
      </c>
      <c r="M302" s="140">
        <f t="shared" si="140"/>
        <v>0</v>
      </c>
      <c r="N302" s="140">
        <f t="shared" si="140"/>
        <v>0</v>
      </c>
      <c r="O302" s="140">
        <f t="shared" si="140"/>
        <v>0</v>
      </c>
      <c r="P302" s="140">
        <f t="shared" si="140"/>
        <v>0</v>
      </c>
      <c r="Q302" s="140">
        <f t="shared" si="140"/>
        <v>0</v>
      </c>
      <c r="R302" s="140">
        <f t="shared" si="140"/>
        <v>0</v>
      </c>
      <c r="S302" s="140">
        <f t="shared" si="140"/>
        <v>0</v>
      </c>
      <c r="T302" s="140">
        <f t="shared" si="140"/>
        <v>0</v>
      </c>
      <c r="U302" s="140">
        <f t="shared" si="140"/>
        <v>0</v>
      </c>
      <c r="V302" s="140">
        <f t="shared" si="140"/>
        <v>0</v>
      </c>
      <c r="W302" s="140">
        <f t="shared" si="140"/>
        <v>0</v>
      </c>
      <c r="X302" s="140">
        <f t="shared" si="140"/>
        <v>0</v>
      </c>
      <c r="Y302" s="140">
        <f t="shared" si="140"/>
        <v>0</v>
      </c>
      <c r="Z302" s="140">
        <f t="shared" si="140"/>
        <v>0</v>
      </c>
      <c r="AA302" s="140">
        <f t="shared" si="140"/>
        <v>0</v>
      </c>
      <c r="AB302" s="140">
        <f t="shared" si="140"/>
        <v>0</v>
      </c>
      <c r="AC302" s="140">
        <f t="shared" si="140"/>
        <v>0</v>
      </c>
      <c r="AD302" s="140">
        <f t="shared" si="140"/>
        <v>0</v>
      </c>
      <c r="AE302" s="140">
        <f t="shared" si="140"/>
        <v>0</v>
      </c>
      <c r="AF302" s="140">
        <f t="shared" si="140"/>
        <v>0</v>
      </c>
      <c r="AG302" s="140">
        <f t="shared" si="140"/>
        <v>0</v>
      </c>
      <c r="AH302" s="140">
        <f t="shared" si="140"/>
        <v>0</v>
      </c>
      <c r="AI302" s="140">
        <f t="shared" si="140"/>
        <v>0</v>
      </c>
      <c r="AJ302" s="140">
        <f t="shared" si="140"/>
        <v>0</v>
      </c>
      <c r="AK302" s="140">
        <f t="shared" si="140"/>
        <v>0</v>
      </c>
      <c r="AL302" s="140">
        <f t="shared" si="140"/>
        <v>0</v>
      </c>
      <c r="AM302" s="140">
        <f t="shared" si="140"/>
        <v>0</v>
      </c>
      <c r="AN302" s="140">
        <f t="shared" si="140"/>
        <v>216.14653291425202</v>
      </c>
      <c r="AO302" s="140">
        <f t="shared" si="140"/>
        <v>0</v>
      </c>
      <c r="AP302" s="140">
        <f t="shared" si="140"/>
        <v>0</v>
      </c>
      <c r="AQ302" s="140">
        <f t="shared" si="140"/>
        <v>0</v>
      </c>
      <c r="AR302" s="140">
        <f t="shared" si="140"/>
        <v>0</v>
      </c>
      <c r="AS302" s="140">
        <f t="shared" si="140"/>
        <v>0</v>
      </c>
      <c r="AT302" s="140">
        <f t="shared" si="140"/>
        <v>0</v>
      </c>
      <c r="AU302" s="140">
        <f t="shared" si="140"/>
        <v>0</v>
      </c>
    </row>
    <row r="303" spans="2:47">
      <c r="B303" s="121">
        <v>2054</v>
      </c>
      <c r="C303" s="140">
        <v>0</v>
      </c>
      <c r="D303" s="140">
        <f t="shared" si="134"/>
        <v>0</v>
      </c>
      <c r="E303" s="140">
        <f t="shared" si="140"/>
        <v>0</v>
      </c>
      <c r="F303" s="140">
        <f t="shared" si="140"/>
        <v>0</v>
      </c>
      <c r="G303" s="140">
        <f t="shared" si="140"/>
        <v>0</v>
      </c>
      <c r="H303" s="140">
        <f t="shared" si="140"/>
        <v>0</v>
      </c>
      <c r="I303" s="140">
        <f t="shared" si="140"/>
        <v>0</v>
      </c>
      <c r="J303" s="140">
        <f t="shared" si="140"/>
        <v>0</v>
      </c>
      <c r="K303" s="140">
        <f t="shared" si="140"/>
        <v>0</v>
      </c>
      <c r="L303" s="140">
        <f t="shared" si="140"/>
        <v>0</v>
      </c>
      <c r="M303" s="140">
        <f t="shared" si="140"/>
        <v>0</v>
      </c>
      <c r="N303" s="140">
        <f t="shared" si="140"/>
        <v>0</v>
      </c>
      <c r="O303" s="140">
        <f t="shared" si="140"/>
        <v>0</v>
      </c>
      <c r="P303" s="140">
        <f t="shared" si="140"/>
        <v>0</v>
      </c>
      <c r="Q303" s="140">
        <f t="shared" si="140"/>
        <v>0</v>
      </c>
      <c r="R303" s="140">
        <f t="shared" si="140"/>
        <v>0</v>
      </c>
      <c r="S303" s="140">
        <f t="shared" si="140"/>
        <v>0</v>
      </c>
      <c r="T303" s="140">
        <f t="shared" si="140"/>
        <v>0</v>
      </c>
      <c r="U303" s="140">
        <f t="shared" si="140"/>
        <v>0</v>
      </c>
      <c r="V303" s="140">
        <f t="shared" si="140"/>
        <v>0</v>
      </c>
      <c r="W303" s="140">
        <f t="shared" si="140"/>
        <v>0</v>
      </c>
      <c r="X303" s="140">
        <f t="shared" si="140"/>
        <v>0</v>
      </c>
      <c r="Y303" s="140">
        <f t="shared" si="140"/>
        <v>0</v>
      </c>
      <c r="Z303" s="140">
        <f t="shared" si="140"/>
        <v>0</v>
      </c>
      <c r="AA303" s="140">
        <f t="shared" si="140"/>
        <v>0</v>
      </c>
      <c r="AB303" s="140">
        <f t="shared" si="140"/>
        <v>0</v>
      </c>
      <c r="AC303" s="140">
        <f t="shared" si="140"/>
        <v>0</v>
      </c>
      <c r="AD303" s="140">
        <f t="shared" si="140"/>
        <v>0</v>
      </c>
      <c r="AE303" s="140">
        <f t="shared" si="140"/>
        <v>0</v>
      </c>
      <c r="AF303" s="140">
        <f t="shared" si="140"/>
        <v>0</v>
      </c>
      <c r="AG303" s="140">
        <f t="shared" si="140"/>
        <v>0</v>
      </c>
      <c r="AH303" s="140">
        <f t="shared" si="140"/>
        <v>0</v>
      </c>
      <c r="AI303" s="140">
        <f t="shared" si="140"/>
        <v>0</v>
      </c>
      <c r="AJ303" s="140">
        <f t="shared" si="140"/>
        <v>0</v>
      </c>
      <c r="AK303" s="140">
        <f t="shared" si="140"/>
        <v>0</v>
      </c>
      <c r="AL303" s="140">
        <f t="shared" si="140"/>
        <v>0</v>
      </c>
      <c r="AM303" s="140">
        <f t="shared" si="140"/>
        <v>0</v>
      </c>
      <c r="AN303" s="140">
        <f t="shared" si="140"/>
        <v>0</v>
      </c>
      <c r="AO303" s="140">
        <f t="shared" si="140"/>
        <v>0</v>
      </c>
      <c r="AP303" s="140">
        <f t="shared" si="140"/>
        <v>0</v>
      </c>
      <c r="AQ303" s="140">
        <f t="shared" si="140"/>
        <v>0</v>
      </c>
      <c r="AR303" s="140">
        <f t="shared" si="140"/>
        <v>0</v>
      </c>
      <c r="AS303" s="140">
        <f t="shared" si="140"/>
        <v>0</v>
      </c>
      <c r="AT303" s="140">
        <f t="shared" si="140"/>
        <v>0</v>
      </c>
      <c r="AU303" s="140">
        <f t="shared" si="140"/>
        <v>0</v>
      </c>
    </row>
    <row r="304" spans="2:47">
      <c r="B304" s="121">
        <v>2055</v>
      </c>
      <c r="C304" s="140">
        <v>804.75985915394267</v>
      </c>
      <c r="D304" s="140">
        <f t="shared" si="134"/>
        <v>0</v>
      </c>
      <c r="E304" s="140">
        <f t="shared" si="140"/>
        <v>0</v>
      </c>
      <c r="F304" s="140">
        <f t="shared" si="140"/>
        <v>0</v>
      </c>
      <c r="G304" s="140">
        <f t="shared" si="140"/>
        <v>0</v>
      </c>
      <c r="H304" s="140">
        <f t="shared" si="140"/>
        <v>0</v>
      </c>
      <c r="I304" s="140">
        <f t="shared" si="140"/>
        <v>0</v>
      </c>
      <c r="J304" s="140">
        <f t="shared" si="140"/>
        <v>0</v>
      </c>
      <c r="K304" s="140">
        <f t="shared" si="140"/>
        <v>0</v>
      </c>
      <c r="L304" s="140">
        <f t="shared" si="140"/>
        <v>0</v>
      </c>
      <c r="M304" s="140">
        <f t="shared" si="140"/>
        <v>0</v>
      </c>
      <c r="N304" s="140">
        <f t="shared" si="140"/>
        <v>0</v>
      </c>
      <c r="O304" s="140">
        <f t="shared" si="140"/>
        <v>0</v>
      </c>
      <c r="P304" s="140">
        <f t="shared" si="140"/>
        <v>0</v>
      </c>
      <c r="Q304" s="140">
        <f t="shared" si="140"/>
        <v>0</v>
      </c>
      <c r="R304" s="140">
        <f t="shared" si="140"/>
        <v>0</v>
      </c>
      <c r="S304" s="140">
        <f t="shared" si="140"/>
        <v>0</v>
      </c>
      <c r="T304" s="140">
        <f t="shared" si="140"/>
        <v>0</v>
      </c>
      <c r="U304" s="140">
        <f t="shared" si="140"/>
        <v>0</v>
      </c>
      <c r="V304" s="140">
        <f t="shared" si="140"/>
        <v>0</v>
      </c>
      <c r="W304" s="140">
        <f t="shared" si="140"/>
        <v>0</v>
      </c>
      <c r="X304" s="140">
        <f t="shared" si="140"/>
        <v>0</v>
      </c>
      <c r="Y304" s="140">
        <f t="shared" si="140"/>
        <v>0</v>
      </c>
      <c r="Z304" s="140">
        <f t="shared" si="140"/>
        <v>0</v>
      </c>
      <c r="AA304" s="140">
        <f t="shared" si="140"/>
        <v>0</v>
      </c>
      <c r="AB304" s="140">
        <f t="shared" si="140"/>
        <v>0</v>
      </c>
      <c r="AC304" s="140">
        <f t="shared" si="140"/>
        <v>0</v>
      </c>
      <c r="AD304" s="140">
        <f t="shared" si="140"/>
        <v>0</v>
      </c>
      <c r="AE304" s="140">
        <f t="shared" si="140"/>
        <v>0</v>
      </c>
      <c r="AF304" s="140">
        <f t="shared" si="140"/>
        <v>0</v>
      </c>
      <c r="AG304" s="140">
        <f t="shared" si="140"/>
        <v>0</v>
      </c>
      <c r="AH304" s="140">
        <f t="shared" si="140"/>
        <v>0</v>
      </c>
      <c r="AI304" s="140">
        <f t="shared" si="140"/>
        <v>0</v>
      </c>
      <c r="AJ304" s="140">
        <f t="shared" si="140"/>
        <v>0</v>
      </c>
      <c r="AK304" s="140">
        <f t="shared" si="140"/>
        <v>0</v>
      </c>
      <c r="AL304" s="140">
        <f t="shared" si="140"/>
        <v>0</v>
      </c>
      <c r="AM304" s="140">
        <f t="shared" si="140"/>
        <v>0</v>
      </c>
      <c r="AN304" s="140">
        <f t="shared" si="140"/>
        <v>0</v>
      </c>
      <c r="AO304" s="140">
        <f t="shared" si="140"/>
        <v>0</v>
      </c>
      <c r="AP304" s="140">
        <f t="shared" si="140"/>
        <v>804.75985915394267</v>
      </c>
      <c r="AQ304" s="140">
        <f t="shared" si="140"/>
        <v>0</v>
      </c>
      <c r="AR304" s="140">
        <f t="shared" si="140"/>
        <v>0</v>
      </c>
      <c r="AS304" s="140">
        <f t="shared" si="140"/>
        <v>0</v>
      </c>
      <c r="AT304" s="140">
        <f t="shared" si="140"/>
        <v>0</v>
      </c>
      <c r="AU304" s="140">
        <f t="shared" si="140"/>
        <v>0</v>
      </c>
    </row>
    <row r="305" spans="2:47">
      <c r="B305" s="121">
        <v>2056</v>
      </c>
      <c r="C305" s="140">
        <v>81.054949842917267</v>
      </c>
      <c r="D305" s="140">
        <f t="shared" si="134"/>
        <v>0</v>
      </c>
      <c r="E305" s="140">
        <f t="shared" si="140"/>
        <v>0</v>
      </c>
      <c r="F305" s="140">
        <f t="shared" si="140"/>
        <v>0</v>
      </c>
      <c r="G305" s="140">
        <f t="shared" si="140"/>
        <v>0</v>
      </c>
      <c r="H305" s="140">
        <f t="shared" si="140"/>
        <v>0</v>
      </c>
      <c r="I305" s="140">
        <f t="shared" si="140"/>
        <v>0</v>
      </c>
      <c r="J305" s="140">
        <f t="shared" si="140"/>
        <v>0</v>
      </c>
      <c r="K305" s="140">
        <f t="shared" si="140"/>
        <v>0</v>
      </c>
      <c r="L305" s="140">
        <f t="shared" si="140"/>
        <v>0</v>
      </c>
      <c r="M305" s="140">
        <f t="shared" si="140"/>
        <v>0</v>
      </c>
      <c r="N305" s="140">
        <f t="shared" si="140"/>
        <v>0</v>
      </c>
      <c r="O305" s="140">
        <f t="shared" si="140"/>
        <v>0</v>
      </c>
      <c r="P305" s="140">
        <f t="shared" si="140"/>
        <v>0</v>
      </c>
      <c r="Q305" s="140">
        <f t="shared" si="140"/>
        <v>0</v>
      </c>
      <c r="R305" s="140">
        <f t="shared" si="140"/>
        <v>0</v>
      </c>
      <c r="S305" s="140">
        <f t="shared" si="140"/>
        <v>0</v>
      </c>
      <c r="T305" s="140">
        <f t="shared" si="140"/>
        <v>0</v>
      </c>
      <c r="U305" s="140">
        <f t="shared" si="140"/>
        <v>0</v>
      </c>
      <c r="V305" s="140">
        <f t="shared" si="140"/>
        <v>0</v>
      </c>
      <c r="W305" s="140">
        <f t="shared" si="140"/>
        <v>0</v>
      </c>
      <c r="X305" s="140">
        <f t="shared" si="140"/>
        <v>0</v>
      </c>
      <c r="Y305" s="140">
        <f t="shared" si="140"/>
        <v>0</v>
      </c>
      <c r="Z305" s="140">
        <f t="shared" si="140"/>
        <v>0</v>
      </c>
      <c r="AA305" s="140">
        <f t="shared" si="140"/>
        <v>0</v>
      </c>
      <c r="AB305" s="140">
        <f t="shared" si="140"/>
        <v>0</v>
      </c>
      <c r="AC305" s="140">
        <f t="shared" si="140"/>
        <v>0</v>
      </c>
      <c r="AD305" s="140">
        <f t="shared" si="140"/>
        <v>0</v>
      </c>
      <c r="AE305" s="140">
        <f t="shared" si="140"/>
        <v>0</v>
      </c>
      <c r="AF305" s="140">
        <f t="shared" si="140"/>
        <v>0</v>
      </c>
      <c r="AG305" s="140">
        <f t="shared" si="140"/>
        <v>0</v>
      </c>
      <c r="AH305" s="140">
        <f t="shared" si="140"/>
        <v>0</v>
      </c>
      <c r="AI305" s="140">
        <f t="shared" si="140"/>
        <v>0</v>
      </c>
      <c r="AJ305" s="140">
        <f t="shared" si="140"/>
        <v>0</v>
      </c>
      <c r="AK305" s="140">
        <f t="shared" si="140"/>
        <v>0</v>
      </c>
      <c r="AL305" s="140">
        <f t="shared" si="140"/>
        <v>0</v>
      </c>
      <c r="AM305" s="140">
        <f t="shared" si="140"/>
        <v>0</v>
      </c>
      <c r="AN305" s="140">
        <f t="shared" si="140"/>
        <v>0</v>
      </c>
      <c r="AO305" s="140">
        <f t="shared" si="140"/>
        <v>0</v>
      </c>
      <c r="AP305" s="140">
        <f t="shared" si="140"/>
        <v>0</v>
      </c>
      <c r="AQ305" s="140">
        <f t="shared" si="140"/>
        <v>81.054949842917267</v>
      </c>
      <c r="AR305" s="140">
        <f t="shared" si="140"/>
        <v>0</v>
      </c>
      <c r="AS305" s="140">
        <f t="shared" si="140"/>
        <v>0</v>
      </c>
      <c r="AT305" s="140">
        <f t="shared" si="140"/>
        <v>0</v>
      </c>
      <c r="AU305" s="140">
        <f t="shared" si="140"/>
        <v>0</v>
      </c>
    </row>
    <row r="306" spans="2:47">
      <c r="B306" s="121">
        <v>2057</v>
      </c>
      <c r="C306" s="140">
        <v>181.40869726729579</v>
      </c>
      <c r="D306" s="140">
        <f t="shared" si="134"/>
        <v>0</v>
      </c>
      <c r="E306" s="140">
        <f t="shared" si="140"/>
        <v>0</v>
      </c>
      <c r="F306" s="140">
        <f t="shared" si="140"/>
        <v>0</v>
      </c>
      <c r="G306" s="140">
        <f t="shared" si="140"/>
        <v>0</v>
      </c>
      <c r="H306" s="140">
        <f t="shared" si="140"/>
        <v>0</v>
      </c>
      <c r="I306" s="140">
        <f t="shared" si="140"/>
        <v>0</v>
      </c>
      <c r="J306" s="140">
        <f t="shared" si="140"/>
        <v>0</v>
      </c>
      <c r="K306" s="140">
        <f t="shared" si="140"/>
        <v>0</v>
      </c>
      <c r="L306" s="140">
        <f t="shared" si="140"/>
        <v>0</v>
      </c>
      <c r="M306" s="140">
        <f t="shared" si="140"/>
        <v>0</v>
      </c>
      <c r="N306" s="140">
        <f t="shared" si="140"/>
        <v>0</v>
      </c>
      <c r="O306" s="140">
        <f t="shared" si="140"/>
        <v>0</v>
      </c>
      <c r="P306" s="140">
        <f t="shared" si="140"/>
        <v>0</v>
      </c>
      <c r="Q306" s="140">
        <f t="shared" si="140"/>
        <v>0</v>
      </c>
      <c r="R306" s="140">
        <f t="shared" si="140"/>
        <v>0</v>
      </c>
      <c r="S306" s="140">
        <f t="shared" si="140"/>
        <v>0</v>
      </c>
      <c r="T306" s="140">
        <f t="shared" si="140"/>
        <v>0</v>
      </c>
      <c r="U306" s="140">
        <f t="shared" si="140"/>
        <v>0</v>
      </c>
      <c r="V306" s="140">
        <f t="shared" si="140"/>
        <v>0</v>
      </c>
      <c r="W306" s="140">
        <f t="shared" si="140"/>
        <v>0</v>
      </c>
      <c r="X306" s="140">
        <f t="shared" si="140"/>
        <v>0</v>
      </c>
      <c r="Y306" s="140">
        <f t="shared" si="140"/>
        <v>0</v>
      </c>
      <c r="Z306" s="140">
        <f t="shared" si="140"/>
        <v>0</v>
      </c>
      <c r="AA306" s="140">
        <f t="shared" si="140"/>
        <v>0</v>
      </c>
      <c r="AB306" s="140">
        <f t="shared" si="140"/>
        <v>0</v>
      </c>
      <c r="AC306" s="140">
        <f t="shared" si="140"/>
        <v>0</v>
      </c>
      <c r="AD306" s="140">
        <f t="shared" si="140"/>
        <v>0</v>
      </c>
      <c r="AE306" s="140">
        <f t="shared" si="140"/>
        <v>0</v>
      </c>
      <c r="AF306" s="140">
        <f t="shared" si="140"/>
        <v>0</v>
      </c>
      <c r="AG306" s="140">
        <f t="shared" si="140"/>
        <v>0</v>
      </c>
      <c r="AH306" s="140">
        <f t="shared" si="140"/>
        <v>0</v>
      </c>
      <c r="AI306" s="140">
        <f t="shared" si="140"/>
        <v>0</v>
      </c>
      <c r="AJ306" s="140">
        <f t="shared" si="140"/>
        <v>0</v>
      </c>
      <c r="AK306" s="140">
        <f t="shared" si="140"/>
        <v>0</v>
      </c>
      <c r="AL306" s="140">
        <f t="shared" si="140"/>
        <v>0</v>
      </c>
      <c r="AM306" s="140">
        <f t="shared" si="140"/>
        <v>0</v>
      </c>
      <c r="AN306" s="140">
        <f t="shared" si="140"/>
        <v>0</v>
      </c>
      <c r="AO306" s="140">
        <f t="shared" si="140"/>
        <v>0</v>
      </c>
      <c r="AP306" s="140">
        <f t="shared" si="140"/>
        <v>0</v>
      </c>
      <c r="AQ306" s="140">
        <f t="shared" si="140"/>
        <v>0</v>
      </c>
      <c r="AR306" s="140">
        <f t="shared" si="140"/>
        <v>181.40869726729579</v>
      </c>
      <c r="AS306" s="140">
        <f t="shared" si="140"/>
        <v>0</v>
      </c>
      <c r="AT306" s="140">
        <f t="shared" si="140"/>
        <v>0</v>
      </c>
      <c r="AU306" s="140">
        <f t="shared" si="140"/>
        <v>0</v>
      </c>
    </row>
    <row r="307" spans="2:47">
      <c r="B307" s="121">
        <v>2058</v>
      </c>
      <c r="C307" s="140">
        <v>0</v>
      </c>
      <c r="D307" s="140">
        <f t="shared" si="134"/>
        <v>0</v>
      </c>
      <c r="E307" s="140">
        <f t="shared" si="140"/>
        <v>0</v>
      </c>
      <c r="F307" s="140">
        <f t="shared" si="140"/>
        <v>0</v>
      </c>
      <c r="G307" s="140">
        <f t="shared" si="140"/>
        <v>0</v>
      </c>
      <c r="H307" s="140">
        <f t="shared" si="140"/>
        <v>0</v>
      </c>
      <c r="I307" s="140">
        <f t="shared" si="140"/>
        <v>0</v>
      </c>
      <c r="J307" s="140">
        <f t="shared" si="140"/>
        <v>0</v>
      </c>
      <c r="K307" s="140">
        <f t="shared" si="140"/>
        <v>0</v>
      </c>
      <c r="L307" s="140">
        <f t="shared" si="140"/>
        <v>0</v>
      </c>
      <c r="M307" s="140">
        <f t="shared" si="140"/>
        <v>0</v>
      </c>
      <c r="N307" s="140">
        <f t="shared" si="140"/>
        <v>0</v>
      </c>
      <c r="O307" s="140">
        <f t="shared" si="140"/>
        <v>0</v>
      </c>
      <c r="P307" s="140">
        <f t="shared" si="140"/>
        <v>0</v>
      </c>
      <c r="Q307" s="140">
        <f t="shared" si="140"/>
        <v>0</v>
      </c>
      <c r="R307" s="140">
        <f t="shared" si="140"/>
        <v>0</v>
      </c>
      <c r="S307" s="140">
        <f t="shared" si="140"/>
        <v>0</v>
      </c>
      <c r="T307" s="140">
        <f t="shared" si="140"/>
        <v>0</v>
      </c>
      <c r="U307" s="140">
        <f t="shared" si="140"/>
        <v>0</v>
      </c>
      <c r="V307" s="140">
        <f t="shared" si="140"/>
        <v>0</v>
      </c>
      <c r="W307" s="140">
        <f t="shared" si="140"/>
        <v>0</v>
      </c>
      <c r="X307" s="140">
        <f t="shared" si="140"/>
        <v>0</v>
      </c>
      <c r="Y307" s="140">
        <f t="shared" si="140"/>
        <v>0</v>
      </c>
      <c r="Z307" s="140">
        <f t="shared" si="140"/>
        <v>0</v>
      </c>
      <c r="AA307" s="140">
        <f t="shared" si="140"/>
        <v>0</v>
      </c>
      <c r="AB307" s="140">
        <f t="shared" si="140"/>
        <v>0</v>
      </c>
      <c r="AC307" s="140">
        <f t="shared" si="140"/>
        <v>0</v>
      </c>
      <c r="AD307" s="140">
        <f t="shared" si="140"/>
        <v>0</v>
      </c>
      <c r="AE307" s="140">
        <f t="shared" si="140"/>
        <v>0</v>
      </c>
      <c r="AF307" s="140">
        <f t="shared" si="140"/>
        <v>0</v>
      </c>
      <c r="AG307" s="140">
        <f t="shared" si="140"/>
        <v>0</v>
      </c>
      <c r="AH307" s="140">
        <f t="shared" si="140"/>
        <v>0</v>
      </c>
      <c r="AI307" s="140">
        <f t="shared" si="140"/>
        <v>0</v>
      </c>
      <c r="AJ307" s="140">
        <f t="shared" si="140"/>
        <v>0</v>
      </c>
      <c r="AK307" s="140">
        <f t="shared" si="140"/>
        <v>0</v>
      </c>
      <c r="AL307" s="140">
        <f t="shared" si="140"/>
        <v>0</v>
      </c>
      <c r="AM307" s="140">
        <f t="shared" si="140"/>
        <v>0</v>
      </c>
      <c r="AN307" s="140">
        <f t="shared" si="140"/>
        <v>0</v>
      </c>
      <c r="AO307" s="140">
        <f t="shared" si="140"/>
        <v>0</v>
      </c>
      <c r="AP307" s="140">
        <f t="shared" ref="E307:AU309" si="141">+IF(AP$171&lt;$B307,0,IF(MOD(AP$171-$B307,$C$167)=0,1,0))*$C307</f>
        <v>0</v>
      </c>
      <c r="AQ307" s="140">
        <f t="shared" si="141"/>
        <v>0</v>
      </c>
      <c r="AR307" s="140">
        <f t="shared" si="141"/>
        <v>0</v>
      </c>
      <c r="AS307" s="140">
        <f t="shared" si="141"/>
        <v>0</v>
      </c>
      <c r="AT307" s="140">
        <f t="shared" si="141"/>
        <v>0</v>
      </c>
      <c r="AU307" s="140">
        <f t="shared" si="141"/>
        <v>0</v>
      </c>
    </row>
    <row r="308" spans="2:47">
      <c r="B308" s="121">
        <v>2059</v>
      </c>
      <c r="C308" s="140">
        <v>0</v>
      </c>
      <c r="D308" s="140">
        <f t="shared" si="134"/>
        <v>0</v>
      </c>
      <c r="E308" s="140">
        <f t="shared" si="141"/>
        <v>0</v>
      </c>
      <c r="F308" s="140">
        <f t="shared" si="141"/>
        <v>0</v>
      </c>
      <c r="G308" s="140">
        <f t="shared" si="141"/>
        <v>0</v>
      </c>
      <c r="H308" s="140">
        <f t="shared" si="141"/>
        <v>0</v>
      </c>
      <c r="I308" s="140">
        <f t="shared" si="141"/>
        <v>0</v>
      </c>
      <c r="J308" s="140">
        <f t="shared" si="141"/>
        <v>0</v>
      </c>
      <c r="K308" s="140">
        <f t="shared" si="141"/>
        <v>0</v>
      </c>
      <c r="L308" s="140">
        <f t="shared" si="141"/>
        <v>0</v>
      </c>
      <c r="M308" s="140">
        <f t="shared" si="141"/>
        <v>0</v>
      </c>
      <c r="N308" s="140">
        <f t="shared" si="141"/>
        <v>0</v>
      </c>
      <c r="O308" s="140">
        <f t="shared" si="141"/>
        <v>0</v>
      </c>
      <c r="P308" s="140">
        <f t="shared" si="141"/>
        <v>0</v>
      </c>
      <c r="Q308" s="140">
        <f t="shared" si="141"/>
        <v>0</v>
      </c>
      <c r="R308" s="140">
        <f t="shared" si="141"/>
        <v>0</v>
      </c>
      <c r="S308" s="140">
        <f t="shared" si="141"/>
        <v>0</v>
      </c>
      <c r="T308" s="140">
        <f t="shared" si="141"/>
        <v>0</v>
      </c>
      <c r="U308" s="140">
        <f t="shared" si="141"/>
        <v>0</v>
      </c>
      <c r="V308" s="140">
        <f t="shared" si="141"/>
        <v>0</v>
      </c>
      <c r="W308" s="140">
        <f t="shared" si="141"/>
        <v>0</v>
      </c>
      <c r="X308" s="140">
        <f t="shared" si="141"/>
        <v>0</v>
      </c>
      <c r="Y308" s="140">
        <f t="shared" si="141"/>
        <v>0</v>
      </c>
      <c r="Z308" s="140">
        <f t="shared" si="141"/>
        <v>0</v>
      </c>
      <c r="AA308" s="140">
        <f t="shared" si="141"/>
        <v>0</v>
      </c>
      <c r="AB308" s="140">
        <f t="shared" si="141"/>
        <v>0</v>
      </c>
      <c r="AC308" s="140">
        <f t="shared" si="141"/>
        <v>0</v>
      </c>
      <c r="AD308" s="140">
        <f t="shared" si="141"/>
        <v>0</v>
      </c>
      <c r="AE308" s="140">
        <f t="shared" si="141"/>
        <v>0</v>
      </c>
      <c r="AF308" s="140">
        <f t="shared" si="141"/>
        <v>0</v>
      </c>
      <c r="AG308" s="140">
        <f t="shared" si="141"/>
        <v>0</v>
      </c>
      <c r="AH308" s="140">
        <f t="shared" si="141"/>
        <v>0</v>
      </c>
      <c r="AI308" s="140">
        <f t="shared" si="141"/>
        <v>0</v>
      </c>
      <c r="AJ308" s="140">
        <f t="shared" si="141"/>
        <v>0</v>
      </c>
      <c r="AK308" s="140">
        <f t="shared" si="141"/>
        <v>0</v>
      </c>
      <c r="AL308" s="140">
        <f t="shared" si="141"/>
        <v>0</v>
      </c>
      <c r="AM308" s="140">
        <f t="shared" si="141"/>
        <v>0</v>
      </c>
      <c r="AN308" s="140">
        <f t="shared" si="141"/>
        <v>0</v>
      </c>
      <c r="AO308" s="140">
        <f t="shared" si="141"/>
        <v>0</v>
      </c>
      <c r="AP308" s="140">
        <f t="shared" si="141"/>
        <v>0</v>
      </c>
      <c r="AQ308" s="140">
        <f t="shared" si="141"/>
        <v>0</v>
      </c>
      <c r="AR308" s="140">
        <f t="shared" si="141"/>
        <v>0</v>
      </c>
      <c r="AS308" s="140">
        <f t="shared" si="141"/>
        <v>0</v>
      </c>
      <c r="AT308" s="140">
        <f t="shared" si="141"/>
        <v>0</v>
      </c>
      <c r="AU308" s="140">
        <f t="shared" si="141"/>
        <v>0</v>
      </c>
    </row>
    <row r="309" spans="2:47">
      <c r="B309" s="121">
        <v>2060</v>
      </c>
      <c r="C309" s="140">
        <v>34.737835646956228</v>
      </c>
      <c r="D309" s="140">
        <f t="shared" si="134"/>
        <v>0</v>
      </c>
      <c r="E309" s="140">
        <f t="shared" si="141"/>
        <v>0</v>
      </c>
      <c r="F309" s="140">
        <f t="shared" si="141"/>
        <v>0</v>
      </c>
      <c r="G309" s="140">
        <f t="shared" si="141"/>
        <v>0</v>
      </c>
      <c r="H309" s="140">
        <f t="shared" si="141"/>
        <v>0</v>
      </c>
      <c r="I309" s="140">
        <f t="shared" si="141"/>
        <v>0</v>
      </c>
      <c r="J309" s="140">
        <f t="shared" si="141"/>
        <v>0</v>
      </c>
      <c r="K309" s="140">
        <f t="shared" si="141"/>
        <v>0</v>
      </c>
      <c r="L309" s="140">
        <f t="shared" si="141"/>
        <v>0</v>
      </c>
      <c r="M309" s="140">
        <f t="shared" si="141"/>
        <v>0</v>
      </c>
      <c r="N309" s="140">
        <f t="shared" si="141"/>
        <v>0</v>
      </c>
      <c r="O309" s="140">
        <f t="shared" si="141"/>
        <v>0</v>
      </c>
      <c r="P309" s="140">
        <f t="shared" si="141"/>
        <v>0</v>
      </c>
      <c r="Q309" s="140">
        <f t="shared" si="141"/>
        <v>0</v>
      </c>
      <c r="R309" s="140">
        <f t="shared" si="141"/>
        <v>0</v>
      </c>
      <c r="S309" s="140">
        <f t="shared" si="141"/>
        <v>0</v>
      </c>
      <c r="T309" s="140">
        <f t="shared" si="141"/>
        <v>0</v>
      </c>
      <c r="U309" s="140">
        <f t="shared" si="141"/>
        <v>0</v>
      </c>
      <c r="V309" s="140">
        <f t="shared" si="141"/>
        <v>0</v>
      </c>
      <c r="W309" s="140">
        <f t="shared" si="141"/>
        <v>0</v>
      </c>
      <c r="X309" s="140">
        <f t="shared" si="141"/>
        <v>0</v>
      </c>
      <c r="Y309" s="140">
        <f t="shared" si="141"/>
        <v>0</v>
      </c>
      <c r="Z309" s="140">
        <f t="shared" si="141"/>
        <v>0</v>
      </c>
      <c r="AA309" s="140">
        <f t="shared" si="141"/>
        <v>0</v>
      </c>
      <c r="AB309" s="140">
        <f t="shared" si="141"/>
        <v>0</v>
      </c>
      <c r="AC309" s="140">
        <f t="shared" si="141"/>
        <v>0</v>
      </c>
      <c r="AD309" s="140">
        <f t="shared" si="141"/>
        <v>0</v>
      </c>
      <c r="AE309" s="140">
        <f t="shared" si="141"/>
        <v>0</v>
      </c>
      <c r="AF309" s="140">
        <f t="shared" si="141"/>
        <v>0</v>
      </c>
      <c r="AG309" s="140">
        <f t="shared" si="141"/>
        <v>0</v>
      </c>
      <c r="AH309" s="140">
        <f t="shared" si="141"/>
        <v>0</v>
      </c>
      <c r="AI309" s="140">
        <f t="shared" si="141"/>
        <v>0</v>
      </c>
      <c r="AJ309" s="140">
        <f t="shared" si="141"/>
        <v>0</v>
      </c>
      <c r="AK309" s="140">
        <f t="shared" si="141"/>
        <v>0</v>
      </c>
      <c r="AL309" s="140">
        <f t="shared" si="141"/>
        <v>0</v>
      </c>
      <c r="AM309" s="140">
        <f t="shared" si="141"/>
        <v>0</v>
      </c>
      <c r="AN309" s="140">
        <f t="shared" si="141"/>
        <v>0</v>
      </c>
      <c r="AO309" s="140">
        <f t="shared" si="141"/>
        <v>0</v>
      </c>
      <c r="AP309" s="140">
        <f t="shared" si="141"/>
        <v>0</v>
      </c>
      <c r="AQ309" s="140">
        <f t="shared" si="141"/>
        <v>0</v>
      </c>
      <c r="AR309" s="140">
        <f t="shared" si="141"/>
        <v>0</v>
      </c>
      <c r="AS309" s="140">
        <f t="shared" si="141"/>
        <v>0</v>
      </c>
      <c r="AT309" s="140">
        <f t="shared" si="141"/>
        <v>0</v>
      </c>
      <c r="AU309" s="140">
        <f t="shared" si="141"/>
        <v>34.737835646956228</v>
      </c>
    </row>
    <row r="310" spans="2:47">
      <c r="D310" s="141">
        <f>SUM(D266:D309)</f>
        <v>0</v>
      </c>
      <c r="E310" s="141">
        <f t="shared" ref="E310" si="142">SUM(E266:E309)</f>
        <v>0</v>
      </c>
      <c r="F310" s="141">
        <f t="shared" ref="F310" si="143">SUM(F266:F309)</f>
        <v>0</v>
      </c>
      <c r="G310" s="141">
        <f t="shared" ref="G310" si="144">SUM(G266:G309)</f>
        <v>0</v>
      </c>
      <c r="H310" s="141">
        <f t="shared" ref="H310" si="145">SUM(H266:H309)</f>
        <v>0</v>
      </c>
      <c r="I310" s="141">
        <f t="shared" ref="I310" si="146">SUM(I266:I309)</f>
        <v>0</v>
      </c>
      <c r="J310" s="141">
        <f t="shared" ref="J310" si="147">SUM(J266:J309)</f>
        <v>0</v>
      </c>
      <c r="K310" s="141">
        <f t="shared" ref="K310" si="148">SUM(K266:K309)</f>
        <v>0</v>
      </c>
      <c r="L310" s="141">
        <f t="shared" ref="L310" si="149">SUM(L266:L309)</f>
        <v>24947.852538349893</v>
      </c>
      <c r="M310" s="141">
        <f t="shared" ref="M310" si="150">SUM(M266:M309)</f>
        <v>25230.208792198035</v>
      </c>
      <c r="N310" s="141">
        <f t="shared" ref="N310" si="151">SUM(N266:N309)</f>
        <v>24958.986460031614</v>
      </c>
      <c r="O310" s="141">
        <f t="shared" ref="O310" si="152">SUM(O266:O309)</f>
        <v>25517.760876164291</v>
      </c>
      <c r="P310" s="141">
        <f t="shared" ref="P310" si="153">SUM(P266:P309)</f>
        <v>24873.477941516059</v>
      </c>
      <c r="Q310" s="141">
        <f t="shared" ref="Q310" si="154">SUM(Q266:Q309)</f>
        <v>25306.067911922757</v>
      </c>
      <c r="R310" s="141">
        <f t="shared" ref="R310" si="155">SUM(R266:R309)</f>
        <v>25434.18223740696</v>
      </c>
      <c r="S310" s="141">
        <f t="shared" ref="S310" si="156">SUM(S266:S309)</f>
        <v>26587.359619053663</v>
      </c>
      <c r="T310" s="141">
        <f t="shared" ref="T310" si="157">SUM(T266:T309)</f>
        <v>26881.443603740132</v>
      </c>
      <c r="U310" s="141">
        <f t="shared" ref="U310" si="158">SUM(U266:U309)</f>
        <v>27194.974838296912</v>
      </c>
      <c r="V310" s="141">
        <f t="shared" ref="V310" si="159">SUM(V266:V309)</f>
        <v>50675.376498997619</v>
      </c>
      <c r="W310" s="141">
        <f t="shared" ref="W310" si="160">SUM(W266:W309)</f>
        <v>52576.159608498907</v>
      </c>
      <c r="X310" s="141">
        <f t="shared" ref="X310" si="161">SUM(X266:X309)</f>
        <v>52572.151396693567</v>
      </c>
      <c r="Y310" s="141">
        <f t="shared" ref="Y310" si="162">SUM(Y266:Y309)</f>
        <v>27634.838970869008</v>
      </c>
      <c r="Z310" s="141">
        <f t="shared" ref="Z310" si="163">SUM(Z266:Z309)</f>
        <v>27125.647619292169</v>
      </c>
      <c r="AA310" s="141">
        <f t="shared" ref="AA310" si="164">SUM(AA266:AA309)</f>
        <v>25306.067911922757</v>
      </c>
      <c r="AB310" s="141">
        <f t="shared" ref="AB310" si="165">SUM(AB266:AB309)</f>
        <v>26005.426645823231</v>
      </c>
      <c r="AC310" s="141">
        <f t="shared" ref="AC310" si="166">SUM(AC266:AC309)</f>
        <v>28003.891361545189</v>
      </c>
      <c r="AD310" s="141">
        <f t="shared" ref="AD310" si="167">SUM(AD266:AD309)</f>
        <v>28303.76498550619</v>
      </c>
      <c r="AE310" s="141">
        <f t="shared" ref="AE310" si="168">SUM(AE266:AE309)</f>
        <v>27194.974838296912</v>
      </c>
      <c r="AF310" s="141">
        <f t="shared" ref="AF310" si="169">SUM(AF266:AF309)</f>
        <v>52194.191868671915</v>
      </c>
      <c r="AG310" s="141">
        <f t="shared" ref="AG310" si="170">SUM(AG266:AG309)</f>
        <v>52576.159608498907</v>
      </c>
      <c r="AH310" s="141">
        <f t="shared" ref="AH310" si="171">SUM(AH266:AH309)</f>
        <v>53178.133640756678</v>
      </c>
      <c r="AI310" s="141">
        <f t="shared" ref="AI310" si="172">SUM(AI266:AI309)</f>
        <v>28983.824921824838</v>
      </c>
      <c r="AJ310" s="141">
        <f t="shared" ref="AJ310" si="173">SUM(AJ266:AJ309)</f>
        <v>27418.989342532965</v>
      </c>
      <c r="AK310" s="141">
        <f t="shared" ref="AK310" si="174">SUM(AK266:AK309)</f>
        <v>25929.419073809346</v>
      </c>
      <c r="AL310" s="141">
        <f t="shared" ref="AL310" si="175">SUM(AL266:AL309)</f>
        <v>26005.426645823231</v>
      </c>
      <c r="AM310" s="141">
        <f t="shared" ref="AM310" si="176">SUM(AM266:AM309)</f>
        <v>28536.53817479813</v>
      </c>
      <c r="AN310" s="141">
        <f t="shared" ref="AN310" si="177">SUM(AN266:AN309)</f>
        <v>28519.911518420442</v>
      </c>
      <c r="AO310" s="141">
        <f t="shared" ref="AO310" si="178">SUM(AO266:AO309)</f>
        <v>27194.974838296912</v>
      </c>
      <c r="AP310" s="141">
        <f t="shared" ref="AP310" si="179">SUM(AP266:AP309)</f>
        <v>52998.951727825857</v>
      </c>
      <c r="AQ310" s="141">
        <f t="shared" ref="AQ310" si="180">SUM(AQ266:AQ309)</f>
        <v>52657.214558341824</v>
      </c>
      <c r="AR310" s="141">
        <f t="shared" ref="AR310" si="181">SUM(AR266:AR309)</f>
        <v>53359.542338023974</v>
      </c>
      <c r="AS310" s="141">
        <f t="shared" ref="AS310" si="182">SUM(AS266:AS309)</f>
        <v>28983.824921824838</v>
      </c>
      <c r="AT310" s="141">
        <f t="shared" ref="AT310" si="183">SUM(AT266:AT309)</f>
        <v>27418.989342532965</v>
      </c>
      <c r="AU310" s="141">
        <f t="shared" ref="AU310" si="184">SUM(AU266:AU309)</f>
        <v>25964.156909456302</v>
      </c>
    </row>
    <row r="312" spans="2:47">
      <c r="C312" s="121" t="s">
        <v>717</v>
      </c>
      <c r="D312" s="121">
        <v>2017</v>
      </c>
      <c r="E312" s="121">
        <v>2018</v>
      </c>
      <c r="F312" s="121">
        <v>2019</v>
      </c>
      <c r="G312" s="121">
        <v>2020</v>
      </c>
      <c r="H312" s="121">
        <v>2021</v>
      </c>
      <c r="I312" s="121">
        <v>2022</v>
      </c>
      <c r="J312" s="121">
        <v>2023</v>
      </c>
      <c r="K312" s="121">
        <v>2024</v>
      </c>
      <c r="L312" s="121">
        <v>2025</v>
      </c>
      <c r="M312" s="121">
        <v>2026</v>
      </c>
      <c r="N312" s="121">
        <v>2027</v>
      </c>
      <c r="O312" s="121">
        <v>2028</v>
      </c>
      <c r="P312" s="121">
        <v>2029</v>
      </c>
      <c r="Q312" s="121">
        <v>2030</v>
      </c>
      <c r="R312" s="121">
        <v>2031</v>
      </c>
      <c r="S312" s="121">
        <v>2032</v>
      </c>
      <c r="T312" s="121">
        <v>2033</v>
      </c>
      <c r="U312" s="121">
        <v>2034</v>
      </c>
      <c r="V312" s="121">
        <v>2035</v>
      </c>
      <c r="W312" s="121">
        <v>2036</v>
      </c>
      <c r="X312" s="121">
        <v>2037</v>
      </c>
      <c r="Y312" s="121">
        <v>2038</v>
      </c>
      <c r="Z312" s="121">
        <v>2039</v>
      </c>
      <c r="AA312" s="121">
        <v>2040</v>
      </c>
      <c r="AB312" s="121">
        <v>2041</v>
      </c>
      <c r="AC312" s="121">
        <v>2042</v>
      </c>
      <c r="AD312" s="121">
        <v>2043</v>
      </c>
      <c r="AE312" s="121">
        <v>2044</v>
      </c>
      <c r="AF312" s="121">
        <v>2045</v>
      </c>
      <c r="AG312" s="121">
        <v>2046</v>
      </c>
      <c r="AH312" s="121">
        <v>2047</v>
      </c>
      <c r="AI312" s="121">
        <v>2048</v>
      </c>
      <c r="AJ312" s="121">
        <v>2049</v>
      </c>
      <c r="AK312" s="121">
        <v>2050</v>
      </c>
      <c r="AL312" s="121">
        <v>2051</v>
      </c>
      <c r="AM312" s="121">
        <v>2052</v>
      </c>
      <c r="AN312" s="121">
        <v>2053</v>
      </c>
      <c r="AO312" s="121">
        <v>2054</v>
      </c>
      <c r="AP312" s="121">
        <v>2055</v>
      </c>
      <c r="AQ312" s="121">
        <v>2056</v>
      </c>
      <c r="AR312" s="121">
        <v>2057</v>
      </c>
      <c r="AS312" s="121">
        <v>2058</v>
      </c>
      <c r="AT312" s="121">
        <v>2059</v>
      </c>
      <c r="AU312" s="121">
        <v>2060</v>
      </c>
    </row>
    <row r="313" spans="2:47">
      <c r="B313" s="121">
        <v>2017</v>
      </c>
      <c r="C313" s="140" cm="1">
        <f t="array" ref="C313:C356">+TRANSPOSE(D158:AU158)</f>
        <v>0</v>
      </c>
      <c r="D313" s="140">
        <f>+IF(D$171&lt;$B313,0,IF(MOD(D$171-$B313,$C$167)=0,1,0))*$C313</f>
        <v>0</v>
      </c>
      <c r="E313" s="140">
        <f t="shared" ref="E313:AU319" si="185">+IF(E$171&lt;$B313,0,IF(MOD(E$171-$B313,$C$167)=0,1,0))*$C313</f>
        <v>0</v>
      </c>
      <c r="F313" s="140">
        <f t="shared" si="185"/>
        <v>0</v>
      </c>
      <c r="G313" s="140">
        <f t="shared" si="185"/>
        <v>0</v>
      </c>
      <c r="H313" s="140">
        <f t="shared" si="185"/>
        <v>0</v>
      </c>
      <c r="I313" s="140">
        <f t="shared" si="185"/>
        <v>0</v>
      </c>
      <c r="J313" s="140">
        <f t="shared" si="185"/>
        <v>0</v>
      </c>
      <c r="K313" s="140">
        <f t="shared" si="185"/>
        <v>0</v>
      </c>
      <c r="L313" s="140">
        <f t="shared" si="185"/>
        <v>0</v>
      </c>
      <c r="M313" s="140">
        <f t="shared" si="185"/>
        <v>0</v>
      </c>
      <c r="N313" s="140">
        <f t="shared" si="185"/>
        <v>0</v>
      </c>
      <c r="O313" s="140">
        <f t="shared" si="185"/>
        <v>0</v>
      </c>
      <c r="P313" s="140">
        <f t="shared" si="185"/>
        <v>0</v>
      </c>
      <c r="Q313" s="140">
        <f t="shared" si="185"/>
        <v>0</v>
      </c>
      <c r="R313" s="140">
        <f t="shared" si="185"/>
        <v>0</v>
      </c>
      <c r="S313" s="140">
        <f t="shared" si="185"/>
        <v>0</v>
      </c>
      <c r="T313" s="140">
        <f t="shared" si="185"/>
        <v>0</v>
      </c>
      <c r="U313" s="140">
        <f t="shared" si="185"/>
        <v>0</v>
      </c>
      <c r="V313" s="140">
        <f t="shared" si="185"/>
        <v>0</v>
      </c>
      <c r="W313" s="140">
        <f t="shared" si="185"/>
        <v>0</v>
      </c>
      <c r="X313" s="140">
        <f t="shared" si="185"/>
        <v>0</v>
      </c>
      <c r="Y313" s="140">
        <f t="shared" si="185"/>
        <v>0</v>
      </c>
      <c r="Z313" s="140">
        <f t="shared" si="185"/>
        <v>0</v>
      </c>
      <c r="AA313" s="140">
        <f t="shared" si="185"/>
        <v>0</v>
      </c>
      <c r="AB313" s="140">
        <f t="shared" si="185"/>
        <v>0</v>
      </c>
      <c r="AC313" s="140">
        <f t="shared" si="185"/>
        <v>0</v>
      </c>
      <c r="AD313" s="140">
        <f t="shared" si="185"/>
        <v>0</v>
      </c>
      <c r="AE313" s="140">
        <f t="shared" si="185"/>
        <v>0</v>
      </c>
      <c r="AF313" s="140">
        <f t="shared" si="185"/>
        <v>0</v>
      </c>
      <c r="AG313" s="140">
        <f t="shared" si="185"/>
        <v>0</v>
      </c>
      <c r="AH313" s="140">
        <f t="shared" si="185"/>
        <v>0</v>
      </c>
      <c r="AI313" s="140">
        <f t="shared" si="185"/>
        <v>0</v>
      </c>
      <c r="AJ313" s="140">
        <f t="shared" si="185"/>
        <v>0</v>
      </c>
      <c r="AK313" s="140">
        <f t="shared" si="185"/>
        <v>0</v>
      </c>
      <c r="AL313" s="140">
        <f t="shared" si="185"/>
        <v>0</v>
      </c>
      <c r="AM313" s="140">
        <f t="shared" si="185"/>
        <v>0</v>
      </c>
      <c r="AN313" s="140">
        <f t="shared" si="185"/>
        <v>0</v>
      </c>
      <c r="AO313" s="140">
        <f t="shared" si="185"/>
        <v>0</v>
      </c>
      <c r="AP313" s="140">
        <f t="shared" si="185"/>
        <v>0</v>
      </c>
      <c r="AQ313" s="140">
        <f t="shared" si="185"/>
        <v>0</v>
      </c>
      <c r="AR313" s="140">
        <f t="shared" si="185"/>
        <v>0</v>
      </c>
      <c r="AS313" s="140">
        <f t="shared" si="185"/>
        <v>0</v>
      </c>
      <c r="AT313" s="140">
        <f t="shared" si="185"/>
        <v>0</v>
      </c>
      <c r="AU313" s="140">
        <f t="shared" si="185"/>
        <v>0</v>
      </c>
    </row>
    <row r="314" spans="2:47">
      <c r="B314" s="121">
        <v>2018</v>
      </c>
      <c r="C314" s="140">
        <v>0</v>
      </c>
      <c r="D314" s="140">
        <f t="shared" ref="D314:S356" si="186">+IF(D$171&lt;$B314,0,IF(MOD(D$171-$B314,$C$167)=0,1,0))*$C314</f>
        <v>0</v>
      </c>
      <c r="E314" s="140">
        <f t="shared" si="186"/>
        <v>0</v>
      </c>
      <c r="F314" s="140">
        <f t="shared" si="186"/>
        <v>0</v>
      </c>
      <c r="G314" s="140">
        <f t="shared" si="186"/>
        <v>0</v>
      </c>
      <c r="H314" s="140">
        <f t="shared" si="186"/>
        <v>0</v>
      </c>
      <c r="I314" s="140">
        <f t="shared" si="186"/>
        <v>0</v>
      </c>
      <c r="J314" s="140">
        <f t="shared" si="186"/>
        <v>0</v>
      </c>
      <c r="K314" s="140">
        <f t="shared" si="186"/>
        <v>0</v>
      </c>
      <c r="L314" s="140">
        <f t="shared" si="186"/>
        <v>0</v>
      </c>
      <c r="M314" s="140">
        <f t="shared" si="186"/>
        <v>0</v>
      </c>
      <c r="N314" s="140">
        <f t="shared" si="186"/>
        <v>0</v>
      </c>
      <c r="O314" s="140">
        <f t="shared" si="186"/>
        <v>0</v>
      </c>
      <c r="P314" s="140">
        <f t="shared" si="186"/>
        <v>0</v>
      </c>
      <c r="Q314" s="140">
        <f t="shared" si="186"/>
        <v>0</v>
      </c>
      <c r="R314" s="140">
        <f t="shared" si="186"/>
        <v>0</v>
      </c>
      <c r="S314" s="140">
        <f t="shared" si="186"/>
        <v>0</v>
      </c>
      <c r="T314" s="140">
        <f t="shared" si="185"/>
        <v>0</v>
      </c>
      <c r="U314" s="140">
        <f t="shared" si="185"/>
        <v>0</v>
      </c>
      <c r="V314" s="140">
        <f t="shared" si="185"/>
        <v>0</v>
      </c>
      <c r="W314" s="140">
        <f t="shared" si="185"/>
        <v>0</v>
      </c>
      <c r="X314" s="140">
        <f t="shared" si="185"/>
        <v>0</v>
      </c>
      <c r="Y314" s="140">
        <f t="shared" si="185"/>
        <v>0</v>
      </c>
      <c r="Z314" s="140">
        <f t="shared" si="185"/>
        <v>0</v>
      </c>
      <c r="AA314" s="140">
        <f t="shared" si="185"/>
        <v>0</v>
      </c>
      <c r="AB314" s="140">
        <f t="shared" si="185"/>
        <v>0</v>
      </c>
      <c r="AC314" s="140">
        <f t="shared" si="185"/>
        <v>0</v>
      </c>
      <c r="AD314" s="140">
        <f t="shared" si="185"/>
        <v>0</v>
      </c>
      <c r="AE314" s="140">
        <f t="shared" si="185"/>
        <v>0</v>
      </c>
      <c r="AF314" s="140">
        <f t="shared" si="185"/>
        <v>0</v>
      </c>
      <c r="AG314" s="140">
        <f t="shared" si="185"/>
        <v>0</v>
      </c>
      <c r="AH314" s="140">
        <f t="shared" si="185"/>
        <v>0</v>
      </c>
      <c r="AI314" s="140">
        <f t="shared" si="185"/>
        <v>0</v>
      </c>
      <c r="AJ314" s="140">
        <f t="shared" si="185"/>
        <v>0</v>
      </c>
      <c r="AK314" s="140">
        <f t="shared" si="185"/>
        <v>0</v>
      </c>
      <c r="AL314" s="140">
        <f t="shared" si="185"/>
        <v>0</v>
      </c>
      <c r="AM314" s="140">
        <f t="shared" si="185"/>
        <v>0</v>
      </c>
      <c r="AN314" s="140">
        <f t="shared" si="185"/>
        <v>0</v>
      </c>
      <c r="AO314" s="140">
        <f t="shared" si="185"/>
        <v>0</v>
      </c>
      <c r="AP314" s="140">
        <f t="shared" si="185"/>
        <v>0</v>
      </c>
      <c r="AQ314" s="140">
        <f t="shared" si="185"/>
        <v>0</v>
      </c>
      <c r="AR314" s="140">
        <f t="shared" si="185"/>
        <v>0</v>
      </c>
      <c r="AS314" s="140">
        <f t="shared" si="185"/>
        <v>0</v>
      </c>
      <c r="AT314" s="140">
        <f t="shared" si="185"/>
        <v>0</v>
      </c>
      <c r="AU314" s="140">
        <f t="shared" si="185"/>
        <v>0</v>
      </c>
    </row>
    <row r="315" spans="2:47">
      <c r="B315" s="121">
        <v>2019</v>
      </c>
      <c r="C315" s="140">
        <v>0</v>
      </c>
      <c r="D315" s="140">
        <f t="shared" si="186"/>
        <v>0</v>
      </c>
      <c r="E315" s="140">
        <f t="shared" si="185"/>
        <v>0</v>
      </c>
      <c r="F315" s="140">
        <f t="shared" si="185"/>
        <v>0</v>
      </c>
      <c r="G315" s="140">
        <f t="shared" si="185"/>
        <v>0</v>
      </c>
      <c r="H315" s="140">
        <f t="shared" si="185"/>
        <v>0</v>
      </c>
      <c r="I315" s="140">
        <f t="shared" si="185"/>
        <v>0</v>
      </c>
      <c r="J315" s="140">
        <f t="shared" si="185"/>
        <v>0</v>
      </c>
      <c r="K315" s="140">
        <f t="shared" si="185"/>
        <v>0</v>
      </c>
      <c r="L315" s="140">
        <f t="shared" si="185"/>
        <v>0</v>
      </c>
      <c r="M315" s="140">
        <f t="shared" si="185"/>
        <v>0</v>
      </c>
      <c r="N315" s="140">
        <f t="shared" si="185"/>
        <v>0</v>
      </c>
      <c r="O315" s="140">
        <f t="shared" si="185"/>
        <v>0</v>
      </c>
      <c r="P315" s="140">
        <f t="shared" si="185"/>
        <v>0</v>
      </c>
      <c r="Q315" s="140">
        <f t="shared" si="185"/>
        <v>0</v>
      </c>
      <c r="R315" s="140">
        <f t="shared" si="185"/>
        <v>0</v>
      </c>
      <c r="S315" s="140">
        <f t="shared" si="185"/>
        <v>0</v>
      </c>
      <c r="T315" s="140">
        <f t="shared" si="185"/>
        <v>0</v>
      </c>
      <c r="U315" s="140">
        <f t="shared" si="185"/>
        <v>0</v>
      </c>
      <c r="V315" s="140">
        <f t="shared" si="185"/>
        <v>0</v>
      </c>
      <c r="W315" s="140">
        <f t="shared" si="185"/>
        <v>0</v>
      </c>
      <c r="X315" s="140">
        <f t="shared" si="185"/>
        <v>0</v>
      </c>
      <c r="Y315" s="140">
        <f t="shared" si="185"/>
        <v>0</v>
      </c>
      <c r="Z315" s="140">
        <f t="shared" si="185"/>
        <v>0</v>
      </c>
      <c r="AA315" s="140">
        <f t="shared" si="185"/>
        <v>0</v>
      </c>
      <c r="AB315" s="140">
        <f t="shared" si="185"/>
        <v>0</v>
      </c>
      <c r="AC315" s="140">
        <f t="shared" si="185"/>
        <v>0</v>
      </c>
      <c r="AD315" s="140">
        <f t="shared" si="185"/>
        <v>0</v>
      </c>
      <c r="AE315" s="140">
        <f t="shared" si="185"/>
        <v>0</v>
      </c>
      <c r="AF315" s="140">
        <f t="shared" si="185"/>
        <v>0</v>
      </c>
      <c r="AG315" s="140">
        <f t="shared" si="185"/>
        <v>0</v>
      </c>
      <c r="AH315" s="140">
        <f t="shared" si="185"/>
        <v>0</v>
      </c>
      <c r="AI315" s="140">
        <f t="shared" si="185"/>
        <v>0</v>
      </c>
      <c r="AJ315" s="140">
        <f t="shared" si="185"/>
        <v>0</v>
      </c>
      <c r="AK315" s="140">
        <f t="shared" si="185"/>
        <v>0</v>
      </c>
      <c r="AL315" s="140">
        <f t="shared" si="185"/>
        <v>0</v>
      </c>
      <c r="AM315" s="140">
        <f t="shared" si="185"/>
        <v>0</v>
      </c>
      <c r="AN315" s="140">
        <f t="shared" si="185"/>
        <v>0</v>
      </c>
      <c r="AO315" s="140">
        <f t="shared" si="185"/>
        <v>0</v>
      </c>
      <c r="AP315" s="140">
        <f t="shared" si="185"/>
        <v>0</v>
      </c>
      <c r="AQ315" s="140">
        <f t="shared" si="185"/>
        <v>0</v>
      </c>
      <c r="AR315" s="140">
        <f t="shared" si="185"/>
        <v>0</v>
      </c>
      <c r="AS315" s="140">
        <f t="shared" si="185"/>
        <v>0</v>
      </c>
      <c r="AT315" s="140">
        <f t="shared" si="185"/>
        <v>0</v>
      </c>
      <c r="AU315" s="140">
        <f t="shared" si="185"/>
        <v>0</v>
      </c>
    </row>
    <row r="316" spans="2:47">
      <c r="B316" s="121">
        <v>2020</v>
      </c>
      <c r="C316" s="140">
        <v>0</v>
      </c>
      <c r="D316" s="140">
        <f t="shared" si="186"/>
        <v>0</v>
      </c>
      <c r="E316" s="140">
        <f t="shared" si="185"/>
        <v>0</v>
      </c>
      <c r="F316" s="140">
        <f t="shared" si="185"/>
        <v>0</v>
      </c>
      <c r="G316" s="140">
        <f t="shared" si="185"/>
        <v>0</v>
      </c>
      <c r="H316" s="140">
        <f t="shared" si="185"/>
        <v>0</v>
      </c>
      <c r="I316" s="140">
        <f t="shared" si="185"/>
        <v>0</v>
      </c>
      <c r="J316" s="140">
        <f t="shared" si="185"/>
        <v>0</v>
      </c>
      <c r="K316" s="140">
        <f t="shared" si="185"/>
        <v>0</v>
      </c>
      <c r="L316" s="140">
        <f t="shared" si="185"/>
        <v>0</v>
      </c>
      <c r="M316" s="140">
        <f t="shared" si="185"/>
        <v>0</v>
      </c>
      <c r="N316" s="140">
        <f t="shared" si="185"/>
        <v>0</v>
      </c>
      <c r="O316" s="140">
        <f t="shared" si="185"/>
        <v>0</v>
      </c>
      <c r="P316" s="140">
        <f t="shared" si="185"/>
        <v>0</v>
      </c>
      <c r="Q316" s="140">
        <f t="shared" si="185"/>
        <v>0</v>
      </c>
      <c r="R316" s="140">
        <f t="shared" si="185"/>
        <v>0</v>
      </c>
      <c r="S316" s="140">
        <f t="shared" si="185"/>
        <v>0</v>
      </c>
      <c r="T316" s="140">
        <f t="shared" si="185"/>
        <v>0</v>
      </c>
      <c r="U316" s="140">
        <f t="shared" si="185"/>
        <v>0</v>
      </c>
      <c r="V316" s="140">
        <f t="shared" si="185"/>
        <v>0</v>
      </c>
      <c r="W316" s="140">
        <f t="shared" si="185"/>
        <v>0</v>
      </c>
      <c r="X316" s="140">
        <f t="shared" si="185"/>
        <v>0</v>
      </c>
      <c r="Y316" s="140">
        <f t="shared" si="185"/>
        <v>0</v>
      </c>
      <c r="Z316" s="140">
        <f t="shared" si="185"/>
        <v>0</v>
      </c>
      <c r="AA316" s="140">
        <f t="shared" si="185"/>
        <v>0</v>
      </c>
      <c r="AB316" s="140">
        <f t="shared" si="185"/>
        <v>0</v>
      </c>
      <c r="AC316" s="140">
        <f t="shared" si="185"/>
        <v>0</v>
      </c>
      <c r="AD316" s="140">
        <f t="shared" si="185"/>
        <v>0</v>
      </c>
      <c r="AE316" s="140">
        <f t="shared" si="185"/>
        <v>0</v>
      </c>
      <c r="AF316" s="140">
        <f t="shared" si="185"/>
        <v>0</v>
      </c>
      <c r="AG316" s="140">
        <f t="shared" si="185"/>
        <v>0</v>
      </c>
      <c r="AH316" s="140">
        <f t="shared" si="185"/>
        <v>0</v>
      </c>
      <c r="AI316" s="140">
        <f t="shared" si="185"/>
        <v>0</v>
      </c>
      <c r="AJ316" s="140">
        <f t="shared" si="185"/>
        <v>0</v>
      </c>
      <c r="AK316" s="140">
        <f t="shared" si="185"/>
        <v>0</v>
      </c>
      <c r="AL316" s="140">
        <f t="shared" si="185"/>
        <v>0</v>
      </c>
      <c r="AM316" s="140">
        <f t="shared" si="185"/>
        <v>0</v>
      </c>
      <c r="AN316" s="140">
        <f t="shared" si="185"/>
        <v>0</v>
      </c>
      <c r="AO316" s="140">
        <f t="shared" si="185"/>
        <v>0</v>
      </c>
      <c r="AP316" s="140">
        <f t="shared" si="185"/>
        <v>0</v>
      </c>
      <c r="AQ316" s="140">
        <f t="shared" si="185"/>
        <v>0</v>
      </c>
      <c r="AR316" s="140">
        <f t="shared" si="185"/>
        <v>0</v>
      </c>
      <c r="AS316" s="140">
        <f t="shared" si="185"/>
        <v>0</v>
      </c>
      <c r="AT316" s="140">
        <f t="shared" si="185"/>
        <v>0</v>
      </c>
      <c r="AU316" s="140">
        <f t="shared" si="185"/>
        <v>0</v>
      </c>
    </row>
    <row r="317" spans="2:47">
      <c r="B317" s="121">
        <v>2021</v>
      </c>
      <c r="C317" s="140">
        <v>0</v>
      </c>
      <c r="D317" s="140">
        <f t="shared" si="186"/>
        <v>0</v>
      </c>
      <c r="E317" s="140">
        <f t="shared" si="185"/>
        <v>0</v>
      </c>
      <c r="F317" s="140">
        <f t="shared" si="185"/>
        <v>0</v>
      </c>
      <c r="G317" s="140">
        <f t="shared" si="185"/>
        <v>0</v>
      </c>
      <c r="H317" s="140">
        <f t="shared" si="185"/>
        <v>0</v>
      </c>
      <c r="I317" s="140">
        <f t="shared" si="185"/>
        <v>0</v>
      </c>
      <c r="J317" s="140">
        <f t="shared" si="185"/>
        <v>0</v>
      </c>
      <c r="K317" s="140">
        <f t="shared" si="185"/>
        <v>0</v>
      </c>
      <c r="L317" s="140">
        <f t="shared" si="185"/>
        <v>0</v>
      </c>
      <c r="M317" s="140">
        <f t="shared" si="185"/>
        <v>0</v>
      </c>
      <c r="N317" s="140">
        <f t="shared" si="185"/>
        <v>0</v>
      </c>
      <c r="O317" s="140">
        <f t="shared" si="185"/>
        <v>0</v>
      </c>
      <c r="P317" s="140">
        <f t="shared" si="185"/>
        <v>0</v>
      </c>
      <c r="Q317" s="140">
        <f t="shared" si="185"/>
        <v>0</v>
      </c>
      <c r="R317" s="140">
        <f t="shared" si="185"/>
        <v>0</v>
      </c>
      <c r="S317" s="140">
        <f t="shared" si="185"/>
        <v>0</v>
      </c>
      <c r="T317" s="140">
        <f t="shared" si="185"/>
        <v>0</v>
      </c>
      <c r="U317" s="140">
        <f t="shared" si="185"/>
        <v>0</v>
      </c>
      <c r="V317" s="140">
        <f t="shared" si="185"/>
        <v>0</v>
      </c>
      <c r="W317" s="140">
        <f t="shared" si="185"/>
        <v>0</v>
      </c>
      <c r="X317" s="140">
        <f t="shared" si="185"/>
        <v>0</v>
      </c>
      <c r="Y317" s="140">
        <f t="shared" si="185"/>
        <v>0</v>
      </c>
      <c r="Z317" s="140">
        <f t="shared" si="185"/>
        <v>0</v>
      </c>
      <c r="AA317" s="140">
        <f t="shared" si="185"/>
        <v>0</v>
      </c>
      <c r="AB317" s="140">
        <f t="shared" si="185"/>
        <v>0</v>
      </c>
      <c r="AC317" s="140">
        <f t="shared" si="185"/>
        <v>0</v>
      </c>
      <c r="AD317" s="140">
        <f t="shared" si="185"/>
        <v>0</v>
      </c>
      <c r="AE317" s="140">
        <f t="shared" si="185"/>
        <v>0</v>
      </c>
      <c r="AF317" s="140">
        <f t="shared" si="185"/>
        <v>0</v>
      </c>
      <c r="AG317" s="140">
        <f t="shared" si="185"/>
        <v>0</v>
      </c>
      <c r="AH317" s="140">
        <f t="shared" si="185"/>
        <v>0</v>
      </c>
      <c r="AI317" s="140">
        <f t="shared" si="185"/>
        <v>0</v>
      </c>
      <c r="AJ317" s="140">
        <f t="shared" si="185"/>
        <v>0</v>
      </c>
      <c r="AK317" s="140">
        <f t="shared" si="185"/>
        <v>0</v>
      </c>
      <c r="AL317" s="140">
        <f t="shared" si="185"/>
        <v>0</v>
      </c>
      <c r="AM317" s="140">
        <f t="shared" si="185"/>
        <v>0</v>
      </c>
      <c r="AN317" s="140">
        <f t="shared" si="185"/>
        <v>0</v>
      </c>
      <c r="AO317" s="140">
        <f t="shared" si="185"/>
        <v>0</v>
      </c>
      <c r="AP317" s="140">
        <f t="shared" si="185"/>
        <v>0</v>
      </c>
      <c r="AQ317" s="140">
        <f t="shared" si="185"/>
        <v>0</v>
      </c>
      <c r="AR317" s="140">
        <f t="shared" si="185"/>
        <v>0</v>
      </c>
      <c r="AS317" s="140">
        <f t="shared" si="185"/>
        <v>0</v>
      </c>
      <c r="AT317" s="140">
        <f t="shared" si="185"/>
        <v>0</v>
      </c>
      <c r="AU317" s="140">
        <f t="shared" si="185"/>
        <v>0</v>
      </c>
    </row>
    <row r="318" spans="2:47">
      <c r="B318" s="121">
        <v>2022</v>
      </c>
      <c r="C318" s="140">
        <v>0</v>
      </c>
      <c r="D318" s="140">
        <f t="shared" si="186"/>
        <v>0</v>
      </c>
      <c r="E318" s="140">
        <f t="shared" si="185"/>
        <v>0</v>
      </c>
      <c r="F318" s="140">
        <f t="shared" si="185"/>
        <v>0</v>
      </c>
      <c r="G318" s="140">
        <f t="shared" si="185"/>
        <v>0</v>
      </c>
      <c r="H318" s="140">
        <f t="shared" si="185"/>
        <v>0</v>
      </c>
      <c r="I318" s="140">
        <f t="shared" si="185"/>
        <v>0</v>
      </c>
      <c r="J318" s="140">
        <f t="shared" si="185"/>
        <v>0</v>
      </c>
      <c r="K318" s="140">
        <f t="shared" si="185"/>
        <v>0</v>
      </c>
      <c r="L318" s="140">
        <f t="shared" si="185"/>
        <v>0</v>
      </c>
      <c r="M318" s="140">
        <f t="shared" si="185"/>
        <v>0</v>
      </c>
      <c r="N318" s="140">
        <f t="shared" si="185"/>
        <v>0</v>
      </c>
      <c r="O318" s="140">
        <f t="shared" si="185"/>
        <v>0</v>
      </c>
      <c r="P318" s="140">
        <f t="shared" si="185"/>
        <v>0</v>
      </c>
      <c r="Q318" s="140">
        <f t="shared" si="185"/>
        <v>0</v>
      </c>
      <c r="R318" s="140">
        <f t="shared" si="185"/>
        <v>0</v>
      </c>
      <c r="S318" s="140">
        <f t="shared" si="185"/>
        <v>0</v>
      </c>
      <c r="T318" s="140">
        <f t="shared" si="185"/>
        <v>0</v>
      </c>
      <c r="U318" s="140">
        <f t="shared" si="185"/>
        <v>0</v>
      </c>
      <c r="V318" s="140">
        <f t="shared" si="185"/>
        <v>0</v>
      </c>
      <c r="W318" s="140">
        <f t="shared" si="185"/>
        <v>0</v>
      </c>
      <c r="X318" s="140">
        <f t="shared" si="185"/>
        <v>0</v>
      </c>
      <c r="Y318" s="140">
        <f t="shared" si="185"/>
        <v>0</v>
      </c>
      <c r="Z318" s="140">
        <f t="shared" si="185"/>
        <v>0</v>
      </c>
      <c r="AA318" s="140">
        <f t="shared" si="185"/>
        <v>0</v>
      </c>
      <c r="AB318" s="140">
        <f t="shared" si="185"/>
        <v>0</v>
      </c>
      <c r="AC318" s="140">
        <f t="shared" si="185"/>
        <v>0</v>
      </c>
      <c r="AD318" s="140">
        <f t="shared" si="185"/>
        <v>0</v>
      </c>
      <c r="AE318" s="140">
        <f t="shared" si="185"/>
        <v>0</v>
      </c>
      <c r="AF318" s="140">
        <f t="shared" si="185"/>
        <v>0</v>
      </c>
      <c r="AG318" s="140">
        <f t="shared" si="185"/>
        <v>0</v>
      </c>
      <c r="AH318" s="140">
        <f t="shared" si="185"/>
        <v>0</v>
      </c>
      <c r="AI318" s="140">
        <f t="shared" si="185"/>
        <v>0</v>
      </c>
      <c r="AJ318" s="140">
        <f t="shared" si="185"/>
        <v>0</v>
      </c>
      <c r="AK318" s="140">
        <f t="shared" si="185"/>
        <v>0</v>
      </c>
      <c r="AL318" s="140">
        <f t="shared" si="185"/>
        <v>0</v>
      </c>
      <c r="AM318" s="140">
        <f t="shared" si="185"/>
        <v>0</v>
      </c>
      <c r="AN318" s="140">
        <f t="shared" si="185"/>
        <v>0</v>
      </c>
      <c r="AO318" s="140">
        <f t="shared" si="185"/>
        <v>0</v>
      </c>
      <c r="AP318" s="140">
        <f t="shared" si="185"/>
        <v>0</v>
      </c>
      <c r="AQ318" s="140">
        <f t="shared" si="185"/>
        <v>0</v>
      </c>
      <c r="AR318" s="140">
        <f t="shared" si="185"/>
        <v>0</v>
      </c>
      <c r="AS318" s="140">
        <f t="shared" si="185"/>
        <v>0</v>
      </c>
      <c r="AT318" s="140">
        <f t="shared" si="185"/>
        <v>0</v>
      </c>
      <c r="AU318" s="140">
        <f t="shared" si="185"/>
        <v>0</v>
      </c>
    </row>
    <row r="319" spans="2:47">
      <c r="B319" s="121">
        <v>2023</v>
      </c>
      <c r="C319" s="140">
        <v>0</v>
      </c>
      <c r="D319" s="140">
        <f t="shared" si="186"/>
        <v>0</v>
      </c>
      <c r="E319" s="140">
        <f t="shared" si="185"/>
        <v>0</v>
      </c>
      <c r="F319" s="140">
        <f t="shared" si="185"/>
        <v>0</v>
      </c>
      <c r="G319" s="140">
        <f t="shared" si="185"/>
        <v>0</v>
      </c>
      <c r="H319" s="140">
        <f t="shared" si="185"/>
        <v>0</v>
      </c>
      <c r="I319" s="140">
        <f t="shared" si="185"/>
        <v>0</v>
      </c>
      <c r="J319" s="140">
        <f t="shared" si="185"/>
        <v>0</v>
      </c>
      <c r="K319" s="140">
        <f t="shared" si="185"/>
        <v>0</v>
      </c>
      <c r="L319" s="140">
        <f t="shared" si="185"/>
        <v>0</v>
      </c>
      <c r="M319" s="140">
        <f t="shared" si="185"/>
        <v>0</v>
      </c>
      <c r="N319" s="140">
        <f t="shared" si="185"/>
        <v>0</v>
      </c>
      <c r="O319" s="140">
        <f t="shared" si="185"/>
        <v>0</v>
      </c>
      <c r="P319" s="140">
        <f t="shared" si="185"/>
        <v>0</v>
      </c>
      <c r="Q319" s="140">
        <f t="shared" ref="E319:AU325" si="187">+IF(Q$171&lt;$B319,0,IF(MOD(Q$171-$B319,$C$167)=0,1,0))*$C319</f>
        <v>0</v>
      </c>
      <c r="R319" s="140">
        <f t="shared" si="187"/>
        <v>0</v>
      </c>
      <c r="S319" s="140">
        <f t="shared" si="187"/>
        <v>0</v>
      </c>
      <c r="T319" s="140">
        <f t="shared" si="187"/>
        <v>0</v>
      </c>
      <c r="U319" s="140">
        <f t="shared" si="187"/>
        <v>0</v>
      </c>
      <c r="V319" s="140">
        <f t="shared" si="187"/>
        <v>0</v>
      </c>
      <c r="W319" s="140">
        <f t="shared" si="187"/>
        <v>0</v>
      </c>
      <c r="X319" s="140">
        <f t="shared" si="187"/>
        <v>0</v>
      </c>
      <c r="Y319" s="140">
        <f t="shared" si="187"/>
        <v>0</v>
      </c>
      <c r="Z319" s="140">
        <f t="shared" si="187"/>
        <v>0</v>
      </c>
      <c r="AA319" s="140">
        <f t="shared" si="187"/>
        <v>0</v>
      </c>
      <c r="AB319" s="140">
        <f t="shared" si="187"/>
        <v>0</v>
      </c>
      <c r="AC319" s="140">
        <f t="shared" si="187"/>
        <v>0</v>
      </c>
      <c r="AD319" s="140">
        <f t="shared" si="187"/>
        <v>0</v>
      </c>
      <c r="AE319" s="140">
        <f t="shared" si="187"/>
        <v>0</v>
      </c>
      <c r="AF319" s="140">
        <f t="shared" si="187"/>
        <v>0</v>
      </c>
      <c r="AG319" s="140">
        <f t="shared" si="187"/>
        <v>0</v>
      </c>
      <c r="AH319" s="140">
        <f t="shared" si="187"/>
        <v>0</v>
      </c>
      <c r="AI319" s="140">
        <f t="shared" si="187"/>
        <v>0</v>
      </c>
      <c r="AJ319" s="140">
        <f t="shared" si="187"/>
        <v>0</v>
      </c>
      <c r="AK319" s="140">
        <f t="shared" si="187"/>
        <v>0</v>
      </c>
      <c r="AL319" s="140">
        <f t="shared" si="187"/>
        <v>0</v>
      </c>
      <c r="AM319" s="140">
        <f t="shared" si="187"/>
        <v>0</v>
      </c>
      <c r="AN319" s="140">
        <f t="shared" si="187"/>
        <v>0</v>
      </c>
      <c r="AO319" s="140">
        <f t="shared" si="187"/>
        <v>0</v>
      </c>
      <c r="AP319" s="140">
        <f t="shared" si="187"/>
        <v>0</v>
      </c>
      <c r="AQ319" s="140">
        <f t="shared" si="187"/>
        <v>0</v>
      </c>
      <c r="AR319" s="140">
        <f t="shared" si="187"/>
        <v>0</v>
      </c>
      <c r="AS319" s="140">
        <f t="shared" si="187"/>
        <v>0</v>
      </c>
      <c r="AT319" s="140">
        <f t="shared" si="187"/>
        <v>0</v>
      </c>
      <c r="AU319" s="140">
        <f t="shared" si="187"/>
        <v>0</v>
      </c>
    </row>
    <row r="320" spans="2:47">
      <c r="B320" s="121">
        <v>2024</v>
      </c>
      <c r="C320" s="140">
        <v>0</v>
      </c>
      <c r="D320" s="140">
        <f t="shared" si="186"/>
        <v>0</v>
      </c>
      <c r="E320" s="140">
        <f t="shared" si="187"/>
        <v>0</v>
      </c>
      <c r="F320" s="140">
        <f t="shared" si="187"/>
        <v>0</v>
      </c>
      <c r="G320" s="140">
        <f t="shared" si="187"/>
        <v>0</v>
      </c>
      <c r="H320" s="140">
        <f t="shared" si="187"/>
        <v>0</v>
      </c>
      <c r="I320" s="140">
        <f t="shared" si="187"/>
        <v>0</v>
      </c>
      <c r="J320" s="140">
        <f t="shared" si="187"/>
        <v>0</v>
      </c>
      <c r="K320" s="140">
        <f t="shared" si="187"/>
        <v>0</v>
      </c>
      <c r="L320" s="140">
        <f t="shared" si="187"/>
        <v>0</v>
      </c>
      <c r="M320" s="140">
        <f t="shared" si="187"/>
        <v>0</v>
      </c>
      <c r="N320" s="140">
        <f t="shared" si="187"/>
        <v>0</v>
      </c>
      <c r="O320" s="140">
        <f t="shared" si="187"/>
        <v>0</v>
      </c>
      <c r="P320" s="140">
        <f t="shared" si="187"/>
        <v>0</v>
      </c>
      <c r="Q320" s="140">
        <f t="shared" si="187"/>
        <v>0</v>
      </c>
      <c r="R320" s="140">
        <f t="shared" si="187"/>
        <v>0</v>
      </c>
      <c r="S320" s="140">
        <f t="shared" si="187"/>
        <v>0</v>
      </c>
      <c r="T320" s="140">
        <f t="shared" si="187"/>
        <v>0</v>
      </c>
      <c r="U320" s="140">
        <f t="shared" si="187"/>
        <v>0</v>
      </c>
      <c r="V320" s="140">
        <f t="shared" si="187"/>
        <v>0</v>
      </c>
      <c r="W320" s="140">
        <f t="shared" si="187"/>
        <v>0</v>
      </c>
      <c r="X320" s="140">
        <f t="shared" si="187"/>
        <v>0</v>
      </c>
      <c r="Y320" s="140">
        <f t="shared" si="187"/>
        <v>0</v>
      </c>
      <c r="Z320" s="140">
        <f t="shared" si="187"/>
        <v>0</v>
      </c>
      <c r="AA320" s="140">
        <f t="shared" si="187"/>
        <v>0</v>
      </c>
      <c r="AB320" s="140">
        <f t="shared" si="187"/>
        <v>0</v>
      </c>
      <c r="AC320" s="140">
        <f t="shared" si="187"/>
        <v>0</v>
      </c>
      <c r="AD320" s="140">
        <f t="shared" si="187"/>
        <v>0</v>
      </c>
      <c r="AE320" s="140">
        <f t="shared" si="187"/>
        <v>0</v>
      </c>
      <c r="AF320" s="140">
        <f t="shared" si="187"/>
        <v>0</v>
      </c>
      <c r="AG320" s="140">
        <f t="shared" si="187"/>
        <v>0</v>
      </c>
      <c r="AH320" s="140">
        <f t="shared" si="187"/>
        <v>0</v>
      </c>
      <c r="AI320" s="140">
        <f t="shared" si="187"/>
        <v>0</v>
      </c>
      <c r="AJ320" s="140">
        <f t="shared" si="187"/>
        <v>0</v>
      </c>
      <c r="AK320" s="140">
        <f t="shared" si="187"/>
        <v>0</v>
      </c>
      <c r="AL320" s="140">
        <f t="shared" si="187"/>
        <v>0</v>
      </c>
      <c r="AM320" s="140">
        <f t="shared" si="187"/>
        <v>0</v>
      </c>
      <c r="AN320" s="140">
        <f t="shared" si="187"/>
        <v>0</v>
      </c>
      <c r="AO320" s="140">
        <f t="shared" si="187"/>
        <v>0</v>
      </c>
      <c r="AP320" s="140">
        <f t="shared" si="187"/>
        <v>0</v>
      </c>
      <c r="AQ320" s="140">
        <f t="shared" si="187"/>
        <v>0</v>
      </c>
      <c r="AR320" s="140">
        <f t="shared" si="187"/>
        <v>0</v>
      </c>
      <c r="AS320" s="140">
        <f t="shared" si="187"/>
        <v>0</v>
      </c>
      <c r="AT320" s="140">
        <f t="shared" si="187"/>
        <v>0</v>
      </c>
      <c r="AU320" s="140">
        <f t="shared" si="187"/>
        <v>0</v>
      </c>
    </row>
    <row r="321" spans="2:47">
      <c r="B321" s="121">
        <v>2025</v>
      </c>
      <c r="C321" s="140">
        <v>18579.369562592579</v>
      </c>
      <c r="D321" s="140">
        <f t="shared" si="186"/>
        <v>0</v>
      </c>
      <c r="E321" s="140">
        <f t="shared" si="187"/>
        <v>0</v>
      </c>
      <c r="F321" s="140">
        <f t="shared" si="187"/>
        <v>0</v>
      </c>
      <c r="G321" s="140">
        <f t="shared" si="187"/>
        <v>0</v>
      </c>
      <c r="H321" s="140">
        <f t="shared" si="187"/>
        <v>0</v>
      </c>
      <c r="I321" s="140">
        <f t="shared" si="187"/>
        <v>0</v>
      </c>
      <c r="J321" s="140">
        <f t="shared" si="187"/>
        <v>0</v>
      </c>
      <c r="K321" s="140">
        <f t="shared" si="187"/>
        <v>0</v>
      </c>
      <c r="L321" s="140">
        <f t="shared" si="187"/>
        <v>18579.369562592579</v>
      </c>
      <c r="M321" s="140">
        <f t="shared" si="187"/>
        <v>0</v>
      </c>
      <c r="N321" s="140">
        <f t="shared" si="187"/>
        <v>0</v>
      </c>
      <c r="O321" s="140">
        <f t="shared" si="187"/>
        <v>0</v>
      </c>
      <c r="P321" s="140">
        <f t="shared" si="187"/>
        <v>0</v>
      </c>
      <c r="Q321" s="140">
        <f t="shared" si="187"/>
        <v>0</v>
      </c>
      <c r="R321" s="140">
        <f t="shared" si="187"/>
        <v>0</v>
      </c>
      <c r="S321" s="140">
        <f t="shared" si="187"/>
        <v>0</v>
      </c>
      <c r="T321" s="140">
        <f t="shared" si="187"/>
        <v>0</v>
      </c>
      <c r="U321" s="140">
        <f t="shared" si="187"/>
        <v>0</v>
      </c>
      <c r="V321" s="140">
        <f t="shared" si="187"/>
        <v>18579.369562592579</v>
      </c>
      <c r="W321" s="140">
        <f t="shared" si="187"/>
        <v>0</v>
      </c>
      <c r="X321" s="140">
        <f t="shared" si="187"/>
        <v>0</v>
      </c>
      <c r="Y321" s="140">
        <f t="shared" si="187"/>
        <v>0</v>
      </c>
      <c r="Z321" s="140">
        <f t="shared" si="187"/>
        <v>0</v>
      </c>
      <c r="AA321" s="140">
        <f t="shared" si="187"/>
        <v>0</v>
      </c>
      <c r="AB321" s="140">
        <f t="shared" si="187"/>
        <v>0</v>
      </c>
      <c r="AC321" s="140">
        <f t="shared" si="187"/>
        <v>0</v>
      </c>
      <c r="AD321" s="140">
        <f t="shared" si="187"/>
        <v>0</v>
      </c>
      <c r="AE321" s="140">
        <f t="shared" si="187"/>
        <v>0</v>
      </c>
      <c r="AF321" s="140">
        <f t="shared" si="187"/>
        <v>18579.369562592579</v>
      </c>
      <c r="AG321" s="140">
        <f t="shared" si="187"/>
        <v>0</v>
      </c>
      <c r="AH321" s="140">
        <f t="shared" si="187"/>
        <v>0</v>
      </c>
      <c r="AI321" s="140">
        <f t="shared" si="187"/>
        <v>0</v>
      </c>
      <c r="AJ321" s="140">
        <f t="shared" si="187"/>
        <v>0</v>
      </c>
      <c r="AK321" s="140">
        <f t="shared" si="187"/>
        <v>0</v>
      </c>
      <c r="AL321" s="140">
        <f t="shared" si="187"/>
        <v>0</v>
      </c>
      <c r="AM321" s="140">
        <f t="shared" si="187"/>
        <v>0</v>
      </c>
      <c r="AN321" s="140">
        <f t="shared" si="187"/>
        <v>0</v>
      </c>
      <c r="AO321" s="140">
        <f t="shared" si="187"/>
        <v>0</v>
      </c>
      <c r="AP321" s="140">
        <f t="shared" si="187"/>
        <v>18579.369562592579</v>
      </c>
      <c r="AQ321" s="140">
        <f t="shared" si="187"/>
        <v>0</v>
      </c>
      <c r="AR321" s="140">
        <f t="shared" si="187"/>
        <v>0</v>
      </c>
      <c r="AS321" s="140">
        <f t="shared" si="187"/>
        <v>0</v>
      </c>
      <c r="AT321" s="140">
        <f t="shared" si="187"/>
        <v>0</v>
      </c>
      <c r="AU321" s="140">
        <f t="shared" si="187"/>
        <v>0</v>
      </c>
    </row>
    <row r="322" spans="2:47">
      <c r="B322" s="121">
        <v>2026</v>
      </c>
      <c r="C322" s="140">
        <v>18789.648230084695</v>
      </c>
      <c r="D322" s="140">
        <f t="shared" si="186"/>
        <v>0</v>
      </c>
      <c r="E322" s="140">
        <f t="shared" si="187"/>
        <v>0</v>
      </c>
      <c r="F322" s="140">
        <f t="shared" si="187"/>
        <v>0</v>
      </c>
      <c r="G322" s="140">
        <f t="shared" si="187"/>
        <v>0</v>
      </c>
      <c r="H322" s="140">
        <f t="shared" si="187"/>
        <v>0</v>
      </c>
      <c r="I322" s="140">
        <f t="shared" si="187"/>
        <v>0</v>
      </c>
      <c r="J322" s="140">
        <f t="shared" si="187"/>
        <v>0</v>
      </c>
      <c r="K322" s="140">
        <f t="shared" si="187"/>
        <v>0</v>
      </c>
      <c r="L322" s="140">
        <f t="shared" si="187"/>
        <v>0</v>
      </c>
      <c r="M322" s="140">
        <f t="shared" si="187"/>
        <v>18789.648230084695</v>
      </c>
      <c r="N322" s="140">
        <f t="shared" si="187"/>
        <v>0</v>
      </c>
      <c r="O322" s="140">
        <f t="shared" si="187"/>
        <v>0</v>
      </c>
      <c r="P322" s="140">
        <f t="shared" si="187"/>
        <v>0</v>
      </c>
      <c r="Q322" s="140">
        <f t="shared" si="187"/>
        <v>0</v>
      </c>
      <c r="R322" s="140">
        <f t="shared" si="187"/>
        <v>0</v>
      </c>
      <c r="S322" s="140">
        <f t="shared" si="187"/>
        <v>0</v>
      </c>
      <c r="T322" s="140">
        <f t="shared" si="187"/>
        <v>0</v>
      </c>
      <c r="U322" s="140">
        <f t="shared" si="187"/>
        <v>0</v>
      </c>
      <c r="V322" s="140">
        <f t="shared" si="187"/>
        <v>0</v>
      </c>
      <c r="W322" s="140">
        <f t="shared" si="187"/>
        <v>18789.648230084695</v>
      </c>
      <c r="X322" s="140">
        <f t="shared" si="187"/>
        <v>0</v>
      </c>
      <c r="Y322" s="140">
        <f t="shared" si="187"/>
        <v>0</v>
      </c>
      <c r="Z322" s="140">
        <f t="shared" si="187"/>
        <v>0</v>
      </c>
      <c r="AA322" s="140">
        <f t="shared" si="187"/>
        <v>0</v>
      </c>
      <c r="AB322" s="140">
        <f t="shared" si="187"/>
        <v>0</v>
      </c>
      <c r="AC322" s="140">
        <f t="shared" si="187"/>
        <v>0</v>
      </c>
      <c r="AD322" s="140">
        <f t="shared" si="187"/>
        <v>0</v>
      </c>
      <c r="AE322" s="140">
        <f t="shared" si="187"/>
        <v>0</v>
      </c>
      <c r="AF322" s="140">
        <f t="shared" si="187"/>
        <v>0</v>
      </c>
      <c r="AG322" s="140">
        <f t="shared" si="187"/>
        <v>18789.648230084695</v>
      </c>
      <c r="AH322" s="140">
        <f t="shared" si="187"/>
        <v>0</v>
      </c>
      <c r="AI322" s="140">
        <f t="shared" si="187"/>
        <v>0</v>
      </c>
      <c r="AJ322" s="140">
        <f t="shared" si="187"/>
        <v>0</v>
      </c>
      <c r="AK322" s="140">
        <f t="shared" si="187"/>
        <v>0</v>
      </c>
      <c r="AL322" s="140">
        <f t="shared" si="187"/>
        <v>0</v>
      </c>
      <c r="AM322" s="140">
        <f t="shared" si="187"/>
        <v>0</v>
      </c>
      <c r="AN322" s="140">
        <f t="shared" si="187"/>
        <v>0</v>
      </c>
      <c r="AO322" s="140">
        <f t="shared" si="187"/>
        <v>0</v>
      </c>
      <c r="AP322" s="140">
        <f t="shared" si="187"/>
        <v>0</v>
      </c>
      <c r="AQ322" s="140">
        <f t="shared" si="187"/>
        <v>18789.648230084695</v>
      </c>
      <c r="AR322" s="140">
        <f t="shared" si="187"/>
        <v>0</v>
      </c>
      <c r="AS322" s="140">
        <f t="shared" si="187"/>
        <v>0</v>
      </c>
      <c r="AT322" s="140">
        <f t="shared" si="187"/>
        <v>0</v>
      </c>
      <c r="AU322" s="140">
        <f t="shared" si="187"/>
        <v>0</v>
      </c>
    </row>
    <row r="323" spans="2:47">
      <c r="B323" s="121">
        <v>2027</v>
      </c>
      <c r="C323" s="140">
        <v>18587.661308156145</v>
      </c>
      <c r="D323" s="140">
        <f t="shared" si="186"/>
        <v>0</v>
      </c>
      <c r="E323" s="140">
        <f t="shared" si="187"/>
        <v>0</v>
      </c>
      <c r="F323" s="140">
        <f t="shared" si="187"/>
        <v>0</v>
      </c>
      <c r="G323" s="140">
        <f t="shared" si="187"/>
        <v>0</v>
      </c>
      <c r="H323" s="140">
        <f t="shared" si="187"/>
        <v>0</v>
      </c>
      <c r="I323" s="140">
        <f t="shared" si="187"/>
        <v>0</v>
      </c>
      <c r="J323" s="140">
        <f t="shared" si="187"/>
        <v>0</v>
      </c>
      <c r="K323" s="140">
        <f t="shared" si="187"/>
        <v>0</v>
      </c>
      <c r="L323" s="140">
        <f t="shared" si="187"/>
        <v>0</v>
      </c>
      <c r="M323" s="140">
        <f t="shared" si="187"/>
        <v>0</v>
      </c>
      <c r="N323" s="140">
        <f t="shared" si="187"/>
        <v>18587.661308156145</v>
      </c>
      <c r="O323" s="140">
        <f t="shared" si="187"/>
        <v>0</v>
      </c>
      <c r="P323" s="140">
        <f t="shared" si="187"/>
        <v>0</v>
      </c>
      <c r="Q323" s="140">
        <f t="shared" si="187"/>
        <v>0</v>
      </c>
      <c r="R323" s="140">
        <f t="shared" si="187"/>
        <v>0</v>
      </c>
      <c r="S323" s="140">
        <f t="shared" si="187"/>
        <v>0</v>
      </c>
      <c r="T323" s="140">
        <f t="shared" si="187"/>
        <v>0</v>
      </c>
      <c r="U323" s="140">
        <f t="shared" si="187"/>
        <v>0</v>
      </c>
      <c r="V323" s="140">
        <f t="shared" si="187"/>
        <v>0</v>
      </c>
      <c r="W323" s="140">
        <f t="shared" si="187"/>
        <v>0</v>
      </c>
      <c r="X323" s="140">
        <f t="shared" si="187"/>
        <v>18587.661308156145</v>
      </c>
      <c r="Y323" s="140">
        <f t="shared" si="187"/>
        <v>0</v>
      </c>
      <c r="Z323" s="140">
        <f t="shared" si="187"/>
        <v>0</v>
      </c>
      <c r="AA323" s="140">
        <f t="shared" si="187"/>
        <v>0</v>
      </c>
      <c r="AB323" s="140">
        <f t="shared" si="187"/>
        <v>0</v>
      </c>
      <c r="AC323" s="140">
        <f t="shared" si="187"/>
        <v>0</v>
      </c>
      <c r="AD323" s="140">
        <f t="shared" si="187"/>
        <v>0</v>
      </c>
      <c r="AE323" s="140">
        <f t="shared" si="187"/>
        <v>0</v>
      </c>
      <c r="AF323" s="140">
        <f t="shared" si="187"/>
        <v>0</v>
      </c>
      <c r="AG323" s="140">
        <f t="shared" si="187"/>
        <v>0</v>
      </c>
      <c r="AH323" s="140">
        <f t="shared" si="187"/>
        <v>18587.661308156145</v>
      </c>
      <c r="AI323" s="140">
        <f t="shared" si="187"/>
        <v>0</v>
      </c>
      <c r="AJ323" s="140">
        <f t="shared" si="187"/>
        <v>0</v>
      </c>
      <c r="AK323" s="140">
        <f t="shared" si="187"/>
        <v>0</v>
      </c>
      <c r="AL323" s="140">
        <f t="shared" si="187"/>
        <v>0</v>
      </c>
      <c r="AM323" s="140">
        <f t="shared" si="187"/>
        <v>0</v>
      </c>
      <c r="AN323" s="140">
        <f t="shared" si="187"/>
        <v>0</v>
      </c>
      <c r="AO323" s="140">
        <f t="shared" si="187"/>
        <v>0</v>
      </c>
      <c r="AP323" s="140">
        <f t="shared" si="187"/>
        <v>0</v>
      </c>
      <c r="AQ323" s="140">
        <f t="shared" si="187"/>
        <v>0</v>
      </c>
      <c r="AR323" s="140">
        <f t="shared" si="187"/>
        <v>18587.661308156145</v>
      </c>
      <c r="AS323" s="140">
        <f t="shared" si="187"/>
        <v>0</v>
      </c>
      <c r="AT323" s="140">
        <f t="shared" si="187"/>
        <v>0</v>
      </c>
      <c r="AU323" s="140">
        <f t="shared" si="187"/>
        <v>0</v>
      </c>
    </row>
    <row r="324" spans="2:47">
      <c r="B324" s="121">
        <v>2028</v>
      </c>
      <c r="C324" s="140">
        <v>19003.796378839797</v>
      </c>
      <c r="D324" s="140">
        <f t="shared" si="186"/>
        <v>0</v>
      </c>
      <c r="E324" s="140">
        <f t="shared" si="187"/>
        <v>0</v>
      </c>
      <c r="F324" s="140">
        <f t="shared" si="187"/>
        <v>0</v>
      </c>
      <c r="G324" s="140">
        <f t="shared" si="187"/>
        <v>0</v>
      </c>
      <c r="H324" s="140">
        <f t="shared" si="187"/>
        <v>0</v>
      </c>
      <c r="I324" s="140">
        <f t="shared" si="187"/>
        <v>0</v>
      </c>
      <c r="J324" s="140">
        <f t="shared" si="187"/>
        <v>0</v>
      </c>
      <c r="K324" s="140">
        <f t="shared" si="187"/>
        <v>0</v>
      </c>
      <c r="L324" s="140">
        <f t="shared" si="187"/>
        <v>0</v>
      </c>
      <c r="M324" s="140">
        <f t="shared" si="187"/>
        <v>0</v>
      </c>
      <c r="N324" s="140">
        <f t="shared" si="187"/>
        <v>0</v>
      </c>
      <c r="O324" s="140">
        <f t="shared" si="187"/>
        <v>19003.796378839797</v>
      </c>
      <c r="P324" s="140">
        <f t="shared" si="187"/>
        <v>0</v>
      </c>
      <c r="Q324" s="140">
        <f t="shared" si="187"/>
        <v>0</v>
      </c>
      <c r="R324" s="140">
        <f t="shared" si="187"/>
        <v>0</v>
      </c>
      <c r="S324" s="140">
        <f t="shared" si="187"/>
        <v>0</v>
      </c>
      <c r="T324" s="140">
        <f t="shared" si="187"/>
        <v>0</v>
      </c>
      <c r="U324" s="140">
        <f t="shared" si="187"/>
        <v>0</v>
      </c>
      <c r="V324" s="140">
        <f t="shared" si="187"/>
        <v>0</v>
      </c>
      <c r="W324" s="140">
        <f t="shared" si="187"/>
        <v>0</v>
      </c>
      <c r="X324" s="140">
        <f t="shared" si="187"/>
        <v>0</v>
      </c>
      <c r="Y324" s="140">
        <f t="shared" si="187"/>
        <v>19003.796378839797</v>
      </c>
      <c r="Z324" s="140">
        <f t="shared" si="187"/>
        <v>0</v>
      </c>
      <c r="AA324" s="140">
        <f t="shared" si="187"/>
        <v>0</v>
      </c>
      <c r="AB324" s="140">
        <f t="shared" si="187"/>
        <v>0</v>
      </c>
      <c r="AC324" s="140">
        <f t="shared" si="187"/>
        <v>0</v>
      </c>
      <c r="AD324" s="140">
        <f t="shared" si="187"/>
        <v>0</v>
      </c>
      <c r="AE324" s="140">
        <f t="shared" si="187"/>
        <v>0</v>
      </c>
      <c r="AF324" s="140">
        <f t="shared" si="187"/>
        <v>0</v>
      </c>
      <c r="AG324" s="140">
        <f t="shared" si="187"/>
        <v>0</v>
      </c>
      <c r="AH324" s="140">
        <f t="shared" si="187"/>
        <v>0</v>
      </c>
      <c r="AI324" s="140">
        <f t="shared" si="187"/>
        <v>19003.796378839797</v>
      </c>
      <c r="AJ324" s="140">
        <f t="shared" si="187"/>
        <v>0</v>
      </c>
      <c r="AK324" s="140">
        <f t="shared" si="187"/>
        <v>0</v>
      </c>
      <c r="AL324" s="140">
        <f t="shared" si="187"/>
        <v>0</v>
      </c>
      <c r="AM324" s="140">
        <f t="shared" si="187"/>
        <v>0</v>
      </c>
      <c r="AN324" s="140">
        <f t="shared" si="187"/>
        <v>0</v>
      </c>
      <c r="AO324" s="140">
        <f t="shared" si="187"/>
        <v>0</v>
      </c>
      <c r="AP324" s="140">
        <f t="shared" si="187"/>
        <v>0</v>
      </c>
      <c r="AQ324" s="140">
        <f t="shared" si="187"/>
        <v>0</v>
      </c>
      <c r="AR324" s="140">
        <f t="shared" si="187"/>
        <v>0</v>
      </c>
      <c r="AS324" s="140">
        <f t="shared" si="187"/>
        <v>19003.796378839797</v>
      </c>
      <c r="AT324" s="140">
        <f t="shared" si="187"/>
        <v>0</v>
      </c>
      <c r="AU324" s="140">
        <f t="shared" si="187"/>
        <v>0</v>
      </c>
    </row>
    <row r="325" spans="2:47">
      <c r="B325" s="121">
        <v>2029</v>
      </c>
      <c r="C325" s="140">
        <v>18523.980702227927</v>
      </c>
      <c r="D325" s="140">
        <f t="shared" si="186"/>
        <v>0</v>
      </c>
      <c r="E325" s="140">
        <f t="shared" si="187"/>
        <v>0</v>
      </c>
      <c r="F325" s="140">
        <f t="shared" si="187"/>
        <v>0</v>
      </c>
      <c r="G325" s="140">
        <f t="shared" si="187"/>
        <v>0</v>
      </c>
      <c r="H325" s="140">
        <f t="shared" si="187"/>
        <v>0</v>
      </c>
      <c r="I325" s="140">
        <f t="shared" si="187"/>
        <v>0</v>
      </c>
      <c r="J325" s="140">
        <f t="shared" si="187"/>
        <v>0</v>
      </c>
      <c r="K325" s="140">
        <f t="shared" si="187"/>
        <v>0</v>
      </c>
      <c r="L325" s="140">
        <f t="shared" si="187"/>
        <v>0</v>
      </c>
      <c r="M325" s="140">
        <f t="shared" si="187"/>
        <v>0</v>
      </c>
      <c r="N325" s="140">
        <f t="shared" ref="E325:AU331" si="188">+IF(N$171&lt;$B325,0,IF(MOD(N$171-$B325,$C$167)=0,1,0))*$C325</f>
        <v>0</v>
      </c>
      <c r="O325" s="140">
        <f t="shared" si="188"/>
        <v>0</v>
      </c>
      <c r="P325" s="140">
        <f t="shared" si="188"/>
        <v>18523.980702227927</v>
      </c>
      <c r="Q325" s="140">
        <f t="shared" si="188"/>
        <v>0</v>
      </c>
      <c r="R325" s="140">
        <f t="shared" si="188"/>
        <v>0</v>
      </c>
      <c r="S325" s="140">
        <f t="shared" si="188"/>
        <v>0</v>
      </c>
      <c r="T325" s="140">
        <f t="shared" si="188"/>
        <v>0</v>
      </c>
      <c r="U325" s="140">
        <f t="shared" si="188"/>
        <v>0</v>
      </c>
      <c r="V325" s="140">
        <f t="shared" si="188"/>
        <v>0</v>
      </c>
      <c r="W325" s="140">
        <f t="shared" si="188"/>
        <v>0</v>
      </c>
      <c r="X325" s="140">
        <f t="shared" si="188"/>
        <v>0</v>
      </c>
      <c r="Y325" s="140">
        <f t="shared" si="188"/>
        <v>0</v>
      </c>
      <c r="Z325" s="140">
        <f t="shared" si="188"/>
        <v>18523.980702227927</v>
      </c>
      <c r="AA325" s="140">
        <f t="shared" si="188"/>
        <v>0</v>
      </c>
      <c r="AB325" s="140">
        <f t="shared" si="188"/>
        <v>0</v>
      </c>
      <c r="AC325" s="140">
        <f t="shared" si="188"/>
        <v>0</v>
      </c>
      <c r="AD325" s="140">
        <f t="shared" si="188"/>
        <v>0</v>
      </c>
      <c r="AE325" s="140">
        <f t="shared" si="188"/>
        <v>0</v>
      </c>
      <c r="AF325" s="140">
        <f t="shared" si="188"/>
        <v>0</v>
      </c>
      <c r="AG325" s="140">
        <f t="shared" si="188"/>
        <v>0</v>
      </c>
      <c r="AH325" s="140">
        <f t="shared" si="188"/>
        <v>0</v>
      </c>
      <c r="AI325" s="140">
        <f t="shared" si="188"/>
        <v>0</v>
      </c>
      <c r="AJ325" s="140">
        <f t="shared" si="188"/>
        <v>18523.980702227927</v>
      </c>
      <c r="AK325" s="140">
        <f t="shared" si="188"/>
        <v>0</v>
      </c>
      <c r="AL325" s="140">
        <f t="shared" si="188"/>
        <v>0</v>
      </c>
      <c r="AM325" s="140">
        <f t="shared" si="188"/>
        <v>0</v>
      </c>
      <c r="AN325" s="140">
        <f t="shared" si="188"/>
        <v>0</v>
      </c>
      <c r="AO325" s="140">
        <f t="shared" si="188"/>
        <v>0</v>
      </c>
      <c r="AP325" s="140">
        <f t="shared" si="188"/>
        <v>0</v>
      </c>
      <c r="AQ325" s="140">
        <f t="shared" si="188"/>
        <v>0</v>
      </c>
      <c r="AR325" s="140">
        <f t="shared" si="188"/>
        <v>0</v>
      </c>
      <c r="AS325" s="140">
        <f t="shared" si="188"/>
        <v>0</v>
      </c>
      <c r="AT325" s="140">
        <f t="shared" si="188"/>
        <v>18523.980702227927</v>
      </c>
      <c r="AU325" s="140">
        <f t="shared" si="188"/>
        <v>0</v>
      </c>
    </row>
    <row r="326" spans="2:47">
      <c r="B326" s="121">
        <v>2030</v>
      </c>
      <c r="C326" s="140">
        <v>18846.142656524462</v>
      </c>
      <c r="D326" s="140">
        <f t="shared" si="186"/>
        <v>0</v>
      </c>
      <c r="E326" s="140">
        <f t="shared" si="188"/>
        <v>0</v>
      </c>
      <c r="F326" s="140">
        <f t="shared" si="188"/>
        <v>0</v>
      </c>
      <c r="G326" s="140">
        <f t="shared" si="188"/>
        <v>0</v>
      </c>
      <c r="H326" s="140">
        <f t="shared" si="188"/>
        <v>0</v>
      </c>
      <c r="I326" s="140">
        <f t="shared" si="188"/>
        <v>0</v>
      </c>
      <c r="J326" s="140">
        <f t="shared" si="188"/>
        <v>0</v>
      </c>
      <c r="K326" s="140">
        <f t="shared" si="188"/>
        <v>0</v>
      </c>
      <c r="L326" s="140">
        <f t="shared" si="188"/>
        <v>0</v>
      </c>
      <c r="M326" s="140">
        <f t="shared" si="188"/>
        <v>0</v>
      </c>
      <c r="N326" s="140">
        <f t="shared" si="188"/>
        <v>0</v>
      </c>
      <c r="O326" s="140">
        <f t="shared" si="188"/>
        <v>0</v>
      </c>
      <c r="P326" s="140">
        <f t="shared" si="188"/>
        <v>0</v>
      </c>
      <c r="Q326" s="140">
        <f t="shared" si="188"/>
        <v>18846.142656524462</v>
      </c>
      <c r="R326" s="140">
        <f t="shared" si="188"/>
        <v>0</v>
      </c>
      <c r="S326" s="140">
        <f t="shared" si="188"/>
        <v>0</v>
      </c>
      <c r="T326" s="140">
        <f t="shared" si="188"/>
        <v>0</v>
      </c>
      <c r="U326" s="140">
        <f t="shared" si="188"/>
        <v>0</v>
      </c>
      <c r="V326" s="140">
        <f t="shared" si="188"/>
        <v>0</v>
      </c>
      <c r="W326" s="140">
        <f t="shared" si="188"/>
        <v>0</v>
      </c>
      <c r="X326" s="140">
        <f t="shared" si="188"/>
        <v>0</v>
      </c>
      <c r="Y326" s="140">
        <f t="shared" si="188"/>
        <v>0</v>
      </c>
      <c r="Z326" s="140">
        <f t="shared" si="188"/>
        <v>0</v>
      </c>
      <c r="AA326" s="140">
        <f t="shared" si="188"/>
        <v>18846.142656524462</v>
      </c>
      <c r="AB326" s="140">
        <f t="shared" si="188"/>
        <v>0</v>
      </c>
      <c r="AC326" s="140">
        <f t="shared" si="188"/>
        <v>0</v>
      </c>
      <c r="AD326" s="140">
        <f t="shared" si="188"/>
        <v>0</v>
      </c>
      <c r="AE326" s="140">
        <f t="shared" si="188"/>
        <v>0</v>
      </c>
      <c r="AF326" s="140">
        <f t="shared" si="188"/>
        <v>0</v>
      </c>
      <c r="AG326" s="140">
        <f t="shared" si="188"/>
        <v>0</v>
      </c>
      <c r="AH326" s="140">
        <f t="shared" si="188"/>
        <v>0</v>
      </c>
      <c r="AI326" s="140">
        <f t="shared" si="188"/>
        <v>0</v>
      </c>
      <c r="AJ326" s="140">
        <f t="shared" si="188"/>
        <v>0</v>
      </c>
      <c r="AK326" s="140">
        <f t="shared" si="188"/>
        <v>18846.142656524462</v>
      </c>
      <c r="AL326" s="140">
        <f t="shared" si="188"/>
        <v>0</v>
      </c>
      <c r="AM326" s="140">
        <f t="shared" si="188"/>
        <v>0</v>
      </c>
      <c r="AN326" s="140">
        <f t="shared" si="188"/>
        <v>0</v>
      </c>
      <c r="AO326" s="140">
        <f t="shared" si="188"/>
        <v>0</v>
      </c>
      <c r="AP326" s="140">
        <f t="shared" si="188"/>
        <v>0</v>
      </c>
      <c r="AQ326" s="140">
        <f t="shared" si="188"/>
        <v>0</v>
      </c>
      <c r="AR326" s="140">
        <f t="shared" si="188"/>
        <v>0</v>
      </c>
      <c r="AS326" s="140">
        <f t="shared" si="188"/>
        <v>0</v>
      </c>
      <c r="AT326" s="140">
        <f t="shared" si="188"/>
        <v>0</v>
      </c>
      <c r="AU326" s="140">
        <f t="shared" si="188"/>
        <v>18846.142656524462</v>
      </c>
    </row>
    <row r="327" spans="2:47">
      <c r="B327" s="121">
        <v>2031</v>
      </c>
      <c r="C327" s="140">
        <v>18941.553008809293</v>
      </c>
      <c r="D327" s="140">
        <f t="shared" si="186"/>
        <v>0</v>
      </c>
      <c r="E327" s="140">
        <f t="shared" si="188"/>
        <v>0</v>
      </c>
      <c r="F327" s="140">
        <f t="shared" si="188"/>
        <v>0</v>
      </c>
      <c r="G327" s="140">
        <f t="shared" si="188"/>
        <v>0</v>
      </c>
      <c r="H327" s="140">
        <f t="shared" si="188"/>
        <v>0</v>
      </c>
      <c r="I327" s="140">
        <f t="shared" si="188"/>
        <v>0</v>
      </c>
      <c r="J327" s="140">
        <f t="shared" si="188"/>
        <v>0</v>
      </c>
      <c r="K327" s="140">
        <f t="shared" si="188"/>
        <v>0</v>
      </c>
      <c r="L327" s="140">
        <f t="shared" si="188"/>
        <v>0</v>
      </c>
      <c r="M327" s="140">
        <f t="shared" si="188"/>
        <v>0</v>
      </c>
      <c r="N327" s="140">
        <f t="shared" si="188"/>
        <v>0</v>
      </c>
      <c r="O327" s="140">
        <f t="shared" si="188"/>
        <v>0</v>
      </c>
      <c r="P327" s="140">
        <f t="shared" si="188"/>
        <v>0</v>
      </c>
      <c r="Q327" s="140">
        <f t="shared" si="188"/>
        <v>0</v>
      </c>
      <c r="R327" s="140">
        <f t="shared" si="188"/>
        <v>18941.553008809293</v>
      </c>
      <c r="S327" s="140">
        <f t="shared" si="188"/>
        <v>0</v>
      </c>
      <c r="T327" s="140">
        <f t="shared" si="188"/>
        <v>0</v>
      </c>
      <c r="U327" s="140">
        <f t="shared" si="188"/>
        <v>0</v>
      </c>
      <c r="V327" s="140">
        <f t="shared" si="188"/>
        <v>0</v>
      </c>
      <c r="W327" s="140">
        <f t="shared" si="188"/>
        <v>0</v>
      </c>
      <c r="X327" s="140">
        <f t="shared" si="188"/>
        <v>0</v>
      </c>
      <c r="Y327" s="140">
        <f t="shared" si="188"/>
        <v>0</v>
      </c>
      <c r="Z327" s="140">
        <f t="shared" si="188"/>
        <v>0</v>
      </c>
      <c r="AA327" s="140">
        <f t="shared" si="188"/>
        <v>0</v>
      </c>
      <c r="AB327" s="140">
        <f t="shared" si="188"/>
        <v>18941.553008809293</v>
      </c>
      <c r="AC327" s="140">
        <f t="shared" si="188"/>
        <v>0</v>
      </c>
      <c r="AD327" s="140">
        <f t="shared" si="188"/>
        <v>0</v>
      </c>
      <c r="AE327" s="140">
        <f t="shared" si="188"/>
        <v>0</v>
      </c>
      <c r="AF327" s="140">
        <f t="shared" si="188"/>
        <v>0</v>
      </c>
      <c r="AG327" s="140">
        <f t="shared" si="188"/>
        <v>0</v>
      </c>
      <c r="AH327" s="140">
        <f t="shared" si="188"/>
        <v>0</v>
      </c>
      <c r="AI327" s="140">
        <f t="shared" si="188"/>
        <v>0</v>
      </c>
      <c r="AJ327" s="140">
        <f t="shared" si="188"/>
        <v>0</v>
      </c>
      <c r="AK327" s="140">
        <f t="shared" si="188"/>
        <v>0</v>
      </c>
      <c r="AL327" s="140">
        <f t="shared" si="188"/>
        <v>18941.553008809293</v>
      </c>
      <c r="AM327" s="140">
        <f t="shared" si="188"/>
        <v>0</v>
      </c>
      <c r="AN327" s="140">
        <f t="shared" si="188"/>
        <v>0</v>
      </c>
      <c r="AO327" s="140">
        <f t="shared" si="188"/>
        <v>0</v>
      </c>
      <c r="AP327" s="140">
        <f t="shared" si="188"/>
        <v>0</v>
      </c>
      <c r="AQ327" s="140">
        <f t="shared" si="188"/>
        <v>0</v>
      </c>
      <c r="AR327" s="140">
        <f t="shared" si="188"/>
        <v>0</v>
      </c>
      <c r="AS327" s="140">
        <f t="shared" si="188"/>
        <v>0</v>
      </c>
      <c r="AT327" s="140">
        <f t="shared" si="188"/>
        <v>0</v>
      </c>
      <c r="AU327" s="140">
        <f t="shared" si="188"/>
        <v>0</v>
      </c>
    </row>
    <row r="328" spans="2:47">
      <c r="B328" s="121">
        <v>2032</v>
      </c>
      <c r="C328" s="140">
        <v>19800.356735979876</v>
      </c>
      <c r="D328" s="140">
        <f t="shared" si="186"/>
        <v>0</v>
      </c>
      <c r="E328" s="140">
        <f t="shared" si="188"/>
        <v>0</v>
      </c>
      <c r="F328" s="140">
        <f t="shared" si="188"/>
        <v>0</v>
      </c>
      <c r="G328" s="140">
        <f t="shared" si="188"/>
        <v>0</v>
      </c>
      <c r="H328" s="140">
        <f t="shared" si="188"/>
        <v>0</v>
      </c>
      <c r="I328" s="140">
        <f t="shared" si="188"/>
        <v>0</v>
      </c>
      <c r="J328" s="140">
        <f t="shared" si="188"/>
        <v>0</v>
      </c>
      <c r="K328" s="140">
        <f t="shared" si="188"/>
        <v>0</v>
      </c>
      <c r="L328" s="140">
        <f t="shared" si="188"/>
        <v>0</v>
      </c>
      <c r="M328" s="140">
        <f t="shared" si="188"/>
        <v>0</v>
      </c>
      <c r="N328" s="140">
        <f t="shared" si="188"/>
        <v>0</v>
      </c>
      <c r="O328" s="140">
        <f t="shared" si="188"/>
        <v>0</v>
      </c>
      <c r="P328" s="140">
        <f t="shared" si="188"/>
        <v>0</v>
      </c>
      <c r="Q328" s="140">
        <f t="shared" si="188"/>
        <v>0</v>
      </c>
      <c r="R328" s="140">
        <f t="shared" si="188"/>
        <v>0</v>
      </c>
      <c r="S328" s="140">
        <f t="shared" si="188"/>
        <v>19800.356735979876</v>
      </c>
      <c r="T328" s="140">
        <f t="shared" si="188"/>
        <v>0</v>
      </c>
      <c r="U328" s="140">
        <f t="shared" si="188"/>
        <v>0</v>
      </c>
      <c r="V328" s="140">
        <f t="shared" si="188"/>
        <v>0</v>
      </c>
      <c r="W328" s="140">
        <f t="shared" si="188"/>
        <v>0</v>
      </c>
      <c r="X328" s="140">
        <f t="shared" si="188"/>
        <v>0</v>
      </c>
      <c r="Y328" s="140">
        <f t="shared" si="188"/>
        <v>0</v>
      </c>
      <c r="Z328" s="140">
        <f t="shared" si="188"/>
        <v>0</v>
      </c>
      <c r="AA328" s="140">
        <f t="shared" si="188"/>
        <v>0</v>
      </c>
      <c r="AB328" s="140">
        <f t="shared" si="188"/>
        <v>0</v>
      </c>
      <c r="AC328" s="140">
        <f t="shared" si="188"/>
        <v>19800.356735979876</v>
      </c>
      <c r="AD328" s="140">
        <f t="shared" si="188"/>
        <v>0</v>
      </c>
      <c r="AE328" s="140">
        <f t="shared" si="188"/>
        <v>0</v>
      </c>
      <c r="AF328" s="140">
        <f t="shared" si="188"/>
        <v>0</v>
      </c>
      <c r="AG328" s="140">
        <f t="shared" si="188"/>
        <v>0</v>
      </c>
      <c r="AH328" s="140">
        <f t="shared" si="188"/>
        <v>0</v>
      </c>
      <c r="AI328" s="140">
        <f t="shared" si="188"/>
        <v>0</v>
      </c>
      <c r="AJ328" s="140">
        <f t="shared" si="188"/>
        <v>0</v>
      </c>
      <c r="AK328" s="140">
        <f t="shared" si="188"/>
        <v>0</v>
      </c>
      <c r="AL328" s="140">
        <f t="shared" si="188"/>
        <v>0</v>
      </c>
      <c r="AM328" s="140">
        <f t="shared" si="188"/>
        <v>19800.356735979876</v>
      </c>
      <c r="AN328" s="140">
        <f t="shared" si="188"/>
        <v>0</v>
      </c>
      <c r="AO328" s="140">
        <f t="shared" si="188"/>
        <v>0</v>
      </c>
      <c r="AP328" s="140">
        <f t="shared" si="188"/>
        <v>0</v>
      </c>
      <c r="AQ328" s="140">
        <f t="shared" si="188"/>
        <v>0</v>
      </c>
      <c r="AR328" s="140">
        <f t="shared" si="188"/>
        <v>0</v>
      </c>
      <c r="AS328" s="140">
        <f t="shared" si="188"/>
        <v>0</v>
      </c>
      <c r="AT328" s="140">
        <f t="shared" si="188"/>
        <v>0</v>
      </c>
      <c r="AU328" s="140">
        <f t="shared" si="188"/>
        <v>0</v>
      </c>
    </row>
    <row r="329" spans="2:47">
      <c r="B329" s="121">
        <v>2033</v>
      </c>
      <c r="C329" s="140">
        <v>20019.369375465787</v>
      </c>
      <c r="D329" s="140">
        <f t="shared" si="186"/>
        <v>0</v>
      </c>
      <c r="E329" s="140">
        <f t="shared" si="188"/>
        <v>0</v>
      </c>
      <c r="F329" s="140">
        <f t="shared" si="188"/>
        <v>0</v>
      </c>
      <c r="G329" s="140">
        <f t="shared" si="188"/>
        <v>0</v>
      </c>
      <c r="H329" s="140">
        <f t="shared" si="188"/>
        <v>0</v>
      </c>
      <c r="I329" s="140">
        <f t="shared" si="188"/>
        <v>0</v>
      </c>
      <c r="J329" s="140">
        <f t="shared" si="188"/>
        <v>0</v>
      </c>
      <c r="K329" s="140">
        <f t="shared" si="188"/>
        <v>0</v>
      </c>
      <c r="L329" s="140">
        <f t="shared" si="188"/>
        <v>0</v>
      </c>
      <c r="M329" s="140">
        <f t="shared" si="188"/>
        <v>0</v>
      </c>
      <c r="N329" s="140">
        <f t="shared" si="188"/>
        <v>0</v>
      </c>
      <c r="O329" s="140">
        <f t="shared" si="188"/>
        <v>0</v>
      </c>
      <c r="P329" s="140">
        <f t="shared" si="188"/>
        <v>0</v>
      </c>
      <c r="Q329" s="140">
        <f t="shared" si="188"/>
        <v>0</v>
      </c>
      <c r="R329" s="140">
        <f t="shared" si="188"/>
        <v>0</v>
      </c>
      <c r="S329" s="140">
        <f t="shared" si="188"/>
        <v>0</v>
      </c>
      <c r="T329" s="140">
        <f t="shared" si="188"/>
        <v>20019.369375465787</v>
      </c>
      <c r="U329" s="140">
        <f t="shared" si="188"/>
        <v>0</v>
      </c>
      <c r="V329" s="140">
        <f t="shared" si="188"/>
        <v>0</v>
      </c>
      <c r="W329" s="140">
        <f t="shared" si="188"/>
        <v>0</v>
      </c>
      <c r="X329" s="140">
        <f t="shared" si="188"/>
        <v>0</v>
      </c>
      <c r="Y329" s="140">
        <f t="shared" si="188"/>
        <v>0</v>
      </c>
      <c r="Z329" s="140">
        <f t="shared" si="188"/>
        <v>0</v>
      </c>
      <c r="AA329" s="140">
        <f t="shared" si="188"/>
        <v>0</v>
      </c>
      <c r="AB329" s="140">
        <f t="shared" si="188"/>
        <v>0</v>
      </c>
      <c r="AC329" s="140">
        <f t="shared" si="188"/>
        <v>0</v>
      </c>
      <c r="AD329" s="140">
        <f t="shared" si="188"/>
        <v>20019.369375465787</v>
      </c>
      <c r="AE329" s="140">
        <f t="shared" si="188"/>
        <v>0</v>
      </c>
      <c r="AF329" s="140">
        <f t="shared" si="188"/>
        <v>0</v>
      </c>
      <c r="AG329" s="140">
        <f t="shared" si="188"/>
        <v>0</v>
      </c>
      <c r="AH329" s="140">
        <f t="shared" si="188"/>
        <v>0</v>
      </c>
      <c r="AI329" s="140">
        <f t="shared" si="188"/>
        <v>0</v>
      </c>
      <c r="AJ329" s="140">
        <f t="shared" si="188"/>
        <v>0</v>
      </c>
      <c r="AK329" s="140">
        <f t="shared" si="188"/>
        <v>0</v>
      </c>
      <c r="AL329" s="140">
        <f t="shared" si="188"/>
        <v>0</v>
      </c>
      <c r="AM329" s="140">
        <f t="shared" si="188"/>
        <v>0</v>
      </c>
      <c r="AN329" s="140">
        <f t="shared" si="188"/>
        <v>20019.369375465787</v>
      </c>
      <c r="AO329" s="140">
        <f t="shared" si="188"/>
        <v>0</v>
      </c>
      <c r="AP329" s="140">
        <f t="shared" si="188"/>
        <v>0</v>
      </c>
      <c r="AQ329" s="140">
        <f t="shared" si="188"/>
        <v>0</v>
      </c>
      <c r="AR329" s="140">
        <f t="shared" si="188"/>
        <v>0</v>
      </c>
      <c r="AS329" s="140">
        <f t="shared" si="188"/>
        <v>0</v>
      </c>
      <c r="AT329" s="140">
        <f t="shared" si="188"/>
        <v>0</v>
      </c>
      <c r="AU329" s="140">
        <f t="shared" si="188"/>
        <v>0</v>
      </c>
    </row>
    <row r="330" spans="2:47">
      <c r="B330" s="121">
        <v>2034</v>
      </c>
      <c r="C330" s="140">
        <v>20252.864930535812</v>
      </c>
      <c r="D330" s="140">
        <f t="shared" si="186"/>
        <v>0</v>
      </c>
      <c r="E330" s="140">
        <f t="shared" si="188"/>
        <v>0</v>
      </c>
      <c r="F330" s="140">
        <f t="shared" si="188"/>
        <v>0</v>
      </c>
      <c r="G330" s="140">
        <f t="shared" si="188"/>
        <v>0</v>
      </c>
      <c r="H330" s="140">
        <f t="shared" si="188"/>
        <v>0</v>
      </c>
      <c r="I330" s="140">
        <f t="shared" si="188"/>
        <v>0</v>
      </c>
      <c r="J330" s="140">
        <f t="shared" si="188"/>
        <v>0</v>
      </c>
      <c r="K330" s="140">
        <f t="shared" si="188"/>
        <v>0</v>
      </c>
      <c r="L330" s="140">
        <f t="shared" si="188"/>
        <v>0</v>
      </c>
      <c r="M330" s="140">
        <f t="shared" si="188"/>
        <v>0</v>
      </c>
      <c r="N330" s="140">
        <f t="shared" si="188"/>
        <v>0</v>
      </c>
      <c r="O330" s="140">
        <f t="shared" si="188"/>
        <v>0</v>
      </c>
      <c r="P330" s="140">
        <f t="shared" si="188"/>
        <v>0</v>
      </c>
      <c r="Q330" s="140">
        <f t="shared" si="188"/>
        <v>0</v>
      </c>
      <c r="R330" s="140">
        <f t="shared" si="188"/>
        <v>0</v>
      </c>
      <c r="S330" s="140">
        <f t="shared" si="188"/>
        <v>0</v>
      </c>
      <c r="T330" s="140">
        <f t="shared" si="188"/>
        <v>0</v>
      </c>
      <c r="U330" s="140">
        <f t="shared" si="188"/>
        <v>20252.864930535812</v>
      </c>
      <c r="V330" s="140">
        <f t="shared" si="188"/>
        <v>0</v>
      </c>
      <c r="W330" s="140">
        <f t="shared" si="188"/>
        <v>0</v>
      </c>
      <c r="X330" s="140">
        <f t="shared" si="188"/>
        <v>0</v>
      </c>
      <c r="Y330" s="140">
        <f t="shared" si="188"/>
        <v>0</v>
      </c>
      <c r="Z330" s="140">
        <f t="shared" si="188"/>
        <v>0</v>
      </c>
      <c r="AA330" s="140">
        <f t="shared" si="188"/>
        <v>0</v>
      </c>
      <c r="AB330" s="140">
        <f t="shared" si="188"/>
        <v>0</v>
      </c>
      <c r="AC330" s="140">
        <f t="shared" si="188"/>
        <v>0</v>
      </c>
      <c r="AD330" s="140">
        <f t="shared" si="188"/>
        <v>0</v>
      </c>
      <c r="AE330" s="140">
        <f t="shared" si="188"/>
        <v>20252.864930535812</v>
      </c>
      <c r="AF330" s="140">
        <f t="shared" si="188"/>
        <v>0</v>
      </c>
      <c r="AG330" s="140">
        <f t="shared" si="188"/>
        <v>0</v>
      </c>
      <c r="AH330" s="140">
        <f t="shared" si="188"/>
        <v>0</v>
      </c>
      <c r="AI330" s="140">
        <f t="shared" si="188"/>
        <v>0</v>
      </c>
      <c r="AJ330" s="140">
        <f t="shared" si="188"/>
        <v>0</v>
      </c>
      <c r="AK330" s="140">
        <f t="shared" si="188"/>
        <v>0</v>
      </c>
      <c r="AL330" s="140">
        <f t="shared" si="188"/>
        <v>0</v>
      </c>
      <c r="AM330" s="140">
        <f t="shared" si="188"/>
        <v>0</v>
      </c>
      <c r="AN330" s="140">
        <f t="shared" si="188"/>
        <v>0</v>
      </c>
      <c r="AO330" s="140">
        <f t="shared" si="188"/>
        <v>20252.864930535812</v>
      </c>
      <c r="AP330" s="140">
        <f t="shared" si="188"/>
        <v>0</v>
      </c>
      <c r="AQ330" s="140">
        <f t="shared" si="188"/>
        <v>0</v>
      </c>
      <c r="AR330" s="140">
        <f t="shared" si="188"/>
        <v>0</v>
      </c>
      <c r="AS330" s="140">
        <f t="shared" si="188"/>
        <v>0</v>
      </c>
      <c r="AT330" s="140">
        <f t="shared" si="188"/>
        <v>0</v>
      </c>
      <c r="AU330" s="140">
        <f t="shared" si="188"/>
        <v>0</v>
      </c>
    </row>
    <row r="331" spans="2:47">
      <c r="B331" s="121">
        <v>2035</v>
      </c>
      <c r="C331" s="140">
        <v>19160.01286525742</v>
      </c>
      <c r="D331" s="140">
        <f t="shared" si="186"/>
        <v>0</v>
      </c>
      <c r="E331" s="140">
        <f t="shared" si="188"/>
        <v>0</v>
      </c>
      <c r="F331" s="140">
        <f t="shared" si="188"/>
        <v>0</v>
      </c>
      <c r="G331" s="140">
        <f t="shared" si="188"/>
        <v>0</v>
      </c>
      <c r="H331" s="140">
        <f t="shared" si="188"/>
        <v>0</v>
      </c>
      <c r="I331" s="140">
        <f t="shared" si="188"/>
        <v>0</v>
      </c>
      <c r="J331" s="140">
        <f t="shared" si="188"/>
        <v>0</v>
      </c>
      <c r="K331" s="140">
        <f t="shared" ref="E331:AU337" si="189">+IF(K$171&lt;$B331,0,IF(MOD(K$171-$B331,$C$167)=0,1,0))*$C331</f>
        <v>0</v>
      </c>
      <c r="L331" s="140">
        <f t="shared" si="189"/>
        <v>0</v>
      </c>
      <c r="M331" s="140">
        <f t="shared" si="189"/>
        <v>0</v>
      </c>
      <c r="N331" s="140">
        <f t="shared" si="189"/>
        <v>0</v>
      </c>
      <c r="O331" s="140">
        <f t="shared" si="189"/>
        <v>0</v>
      </c>
      <c r="P331" s="140">
        <f t="shared" si="189"/>
        <v>0</v>
      </c>
      <c r="Q331" s="140">
        <f t="shared" si="189"/>
        <v>0</v>
      </c>
      <c r="R331" s="140">
        <f t="shared" si="189"/>
        <v>0</v>
      </c>
      <c r="S331" s="140">
        <f t="shared" si="189"/>
        <v>0</v>
      </c>
      <c r="T331" s="140">
        <f t="shared" si="189"/>
        <v>0</v>
      </c>
      <c r="U331" s="140">
        <f t="shared" si="189"/>
        <v>0</v>
      </c>
      <c r="V331" s="140">
        <f t="shared" si="189"/>
        <v>19160.01286525742</v>
      </c>
      <c r="W331" s="140">
        <f t="shared" si="189"/>
        <v>0</v>
      </c>
      <c r="X331" s="140">
        <f t="shared" si="189"/>
        <v>0</v>
      </c>
      <c r="Y331" s="140">
        <f t="shared" si="189"/>
        <v>0</v>
      </c>
      <c r="Z331" s="140">
        <f t="shared" si="189"/>
        <v>0</v>
      </c>
      <c r="AA331" s="140">
        <f t="shared" si="189"/>
        <v>0</v>
      </c>
      <c r="AB331" s="140">
        <f t="shared" si="189"/>
        <v>0</v>
      </c>
      <c r="AC331" s="140">
        <f t="shared" si="189"/>
        <v>0</v>
      </c>
      <c r="AD331" s="140">
        <f t="shared" si="189"/>
        <v>0</v>
      </c>
      <c r="AE331" s="140">
        <f t="shared" si="189"/>
        <v>0</v>
      </c>
      <c r="AF331" s="140">
        <f t="shared" si="189"/>
        <v>19160.01286525742</v>
      </c>
      <c r="AG331" s="140">
        <f t="shared" si="189"/>
        <v>0</v>
      </c>
      <c r="AH331" s="140">
        <f t="shared" si="189"/>
        <v>0</v>
      </c>
      <c r="AI331" s="140">
        <f t="shared" si="189"/>
        <v>0</v>
      </c>
      <c r="AJ331" s="140">
        <f t="shared" si="189"/>
        <v>0</v>
      </c>
      <c r="AK331" s="140">
        <f t="shared" si="189"/>
        <v>0</v>
      </c>
      <c r="AL331" s="140">
        <f t="shared" si="189"/>
        <v>0</v>
      </c>
      <c r="AM331" s="140">
        <f t="shared" si="189"/>
        <v>0</v>
      </c>
      <c r="AN331" s="140">
        <f t="shared" si="189"/>
        <v>0</v>
      </c>
      <c r="AO331" s="140">
        <f t="shared" si="189"/>
        <v>0</v>
      </c>
      <c r="AP331" s="140">
        <f t="shared" si="189"/>
        <v>19160.01286525742</v>
      </c>
      <c r="AQ331" s="140">
        <f t="shared" si="189"/>
        <v>0</v>
      </c>
      <c r="AR331" s="140">
        <f t="shared" si="189"/>
        <v>0</v>
      </c>
      <c r="AS331" s="140">
        <f t="shared" si="189"/>
        <v>0</v>
      </c>
      <c r="AT331" s="140">
        <f t="shared" si="189"/>
        <v>0</v>
      </c>
      <c r="AU331" s="140">
        <f t="shared" si="189"/>
        <v>0</v>
      </c>
    </row>
    <row r="332" spans="2:47">
      <c r="B332" s="121">
        <v>2036</v>
      </c>
      <c r="C332" s="140">
        <v>20365.301000377745</v>
      </c>
      <c r="D332" s="140">
        <f t="shared" si="186"/>
        <v>0</v>
      </c>
      <c r="E332" s="140">
        <f t="shared" si="189"/>
        <v>0</v>
      </c>
      <c r="F332" s="140">
        <f t="shared" si="189"/>
        <v>0</v>
      </c>
      <c r="G332" s="140">
        <f t="shared" si="189"/>
        <v>0</v>
      </c>
      <c r="H332" s="140">
        <f t="shared" si="189"/>
        <v>0</v>
      </c>
      <c r="I332" s="140">
        <f t="shared" si="189"/>
        <v>0</v>
      </c>
      <c r="J332" s="140">
        <f t="shared" si="189"/>
        <v>0</v>
      </c>
      <c r="K332" s="140">
        <f t="shared" si="189"/>
        <v>0</v>
      </c>
      <c r="L332" s="140">
        <f t="shared" si="189"/>
        <v>0</v>
      </c>
      <c r="M332" s="140">
        <f t="shared" si="189"/>
        <v>0</v>
      </c>
      <c r="N332" s="140">
        <f t="shared" si="189"/>
        <v>0</v>
      </c>
      <c r="O332" s="140">
        <f t="shared" si="189"/>
        <v>0</v>
      </c>
      <c r="P332" s="140">
        <f t="shared" si="189"/>
        <v>0</v>
      </c>
      <c r="Q332" s="140">
        <f t="shared" si="189"/>
        <v>0</v>
      </c>
      <c r="R332" s="140">
        <f t="shared" si="189"/>
        <v>0</v>
      </c>
      <c r="S332" s="140">
        <f t="shared" si="189"/>
        <v>0</v>
      </c>
      <c r="T332" s="140">
        <f t="shared" si="189"/>
        <v>0</v>
      </c>
      <c r="U332" s="140">
        <f t="shared" si="189"/>
        <v>0</v>
      </c>
      <c r="V332" s="140">
        <f t="shared" si="189"/>
        <v>0</v>
      </c>
      <c r="W332" s="140">
        <f t="shared" si="189"/>
        <v>20365.301000377745</v>
      </c>
      <c r="X332" s="140">
        <f t="shared" si="189"/>
        <v>0</v>
      </c>
      <c r="Y332" s="140">
        <f t="shared" si="189"/>
        <v>0</v>
      </c>
      <c r="Z332" s="140">
        <f t="shared" si="189"/>
        <v>0</v>
      </c>
      <c r="AA332" s="140">
        <f t="shared" si="189"/>
        <v>0</v>
      </c>
      <c r="AB332" s="140">
        <f t="shared" si="189"/>
        <v>0</v>
      </c>
      <c r="AC332" s="140">
        <f t="shared" si="189"/>
        <v>0</v>
      </c>
      <c r="AD332" s="140">
        <f t="shared" si="189"/>
        <v>0</v>
      </c>
      <c r="AE332" s="140">
        <f t="shared" si="189"/>
        <v>0</v>
      </c>
      <c r="AF332" s="140">
        <f t="shared" si="189"/>
        <v>0</v>
      </c>
      <c r="AG332" s="140">
        <f t="shared" si="189"/>
        <v>20365.301000377745</v>
      </c>
      <c r="AH332" s="140">
        <f t="shared" si="189"/>
        <v>0</v>
      </c>
      <c r="AI332" s="140">
        <f t="shared" si="189"/>
        <v>0</v>
      </c>
      <c r="AJ332" s="140">
        <f t="shared" si="189"/>
        <v>0</v>
      </c>
      <c r="AK332" s="140">
        <f t="shared" si="189"/>
        <v>0</v>
      </c>
      <c r="AL332" s="140">
        <f t="shared" si="189"/>
        <v>0</v>
      </c>
      <c r="AM332" s="140">
        <f t="shared" si="189"/>
        <v>0</v>
      </c>
      <c r="AN332" s="140">
        <f t="shared" si="189"/>
        <v>0</v>
      </c>
      <c r="AO332" s="140">
        <f t="shared" si="189"/>
        <v>0</v>
      </c>
      <c r="AP332" s="140">
        <f t="shared" si="189"/>
        <v>0</v>
      </c>
      <c r="AQ332" s="140">
        <f t="shared" si="189"/>
        <v>20365.301000377745</v>
      </c>
      <c r="AR332" s="140">
        <f t="shared" si="189"/>
        <v>0</v>
      </c>
      <c r="AS332" s="140">
        <f t="shared" si="189"/>
        <v>0</v>
      </c>
      <c r="AT332" s="140">
        <f t="shared" si="189"/>
        <v>0</v>
      </c>
      <c r="AU332" s="140">
        <f t="shared" si="189"/>
        <v>0</v>
      </c>
    </row>
    <row r="333" spans="2:47">
      <c r="B333" s="121">
        <v>2037</v>
      </c>
      <c r="C333" s="140">
        <v>20564.302893903514</v>
      </c>
      <c r="D333" s="140">
        <f t="shared" si="186"/>
        <v>0</v>
      </c>
      <c r="E333" s="140">
        <f t="shared" si="189"/>
        <v>0</v>
      </c>
      <c r="F333" s="140">
        <f t="shared" si="189"/>
        <v>0</v>
      </c>
      <c r="G333" s="140">
        <f t="shared" si="189"/>
        <v>0</v>
      </c>
      <c r="H333" s="140">
        <f t="shared" si="189"/>
        <v>0</v>
      </c>
      <c r="I333" s="140">
        <f t="shared" si="189"/>
        <v>0</v>
      </c>
      <c r="J333" s="140">
        <f t="shared" si="189"/>
        <v>0</v>
      </c>
      <c r="K333" s="140">
        <f t="shared" si="189"/>
        <v>0</v>
      </c>
      <c r="L333" s="140">
        <f t="shared" si="189"/>
        <v>0</v>
      </c>
      <c r="M333" s="140">
        <f t="shared" si="189"/>
        <v>0</v>
      </c>
      <c r="N333" s="140">
        <f t="shared" si="189"/>
        <v>0</v>
      </c>
      <c r="O333" s="140">
        <f t="shared" si="189"/>
        <v>0</v>
      </c>
      <c r="P333" s="140">
        <f t="shared" si="189"/>
        <v>0</v>
      </c>
      <c r="Q333" s="140">
        <f t="shared" si="189"/>
        <v>0</v>
      </c>
      <c r="R333" s="140">
        <f t="shared" si="189"/>
        <v>0</v>
      </c>
      <c r="S333" s="140">
        <f t="shared" si="189"/>
        <v>0</v>
      </c>
      <c r="T333" s="140">
        <f t="shared" si="189"/>
        <v>0</v>
      </c>
      <c r="U333" s="140">
        <f t="shared" si="189"/>
        <v>0</v>
      </c>
      <c r="V333" s="140">
        <f t="shared" si="189"/>
        <v>0</v>
      </c>
      <c r="W333" s="140">
        <f t="shared" si="189"/>
        <v>0</v>
      </c>
      <c r="X333" s="140">
        <f t="shared" si="189"/>
        <v>20564.302893903514</v>
      </c>
      <c r="Y333" s="140">
        <f t="shared" si="189"/>
        <v>0</v>
      </c>
      <c r="Z333" s="140">
        <f t="shared" si="189"/>
        <v>0</v>
      </c>
      <c r="AA333" s="140">
        <f t="shared" si="189"/>
        <v>0</v>
      </c>
      <c r="AB333" s="140">
        <f t="shared" si="189"/>
        <v>0</v>
      </c>
      <c r="AC333" s="140">
        <f t="shared" si="189"/>
        <v>0</v>
      </c>
      <c r="AD333" s="140">
        <f t="shared" si="189"/>
        <v>0</v>
      </c>
      <c r="AE333" s="140">
        <f t="shared" si="189"/>
        <v>0</v>
      </c>
      <c r="AF333" s="140">
        <f t="shared" si="189"/>
        <v>0</v>
      </c>
      <c r="AG333" s="140">
        <f t="shared" si="189"/>
        <v>0</v>
      </c>
      <c r="AH333" s="140">
        <f t="shared" si="189"/>
        <v>20564.302893903514</v>
      </c>
      <c r="AI333" s="140">
        <f t="shared" si="189"/>
        <v>0</v>
      </c>
      <c r="AJ333" s="140">
        <f t="shared" si="189"/>
        <v>0</v>
      </c>
      <c r="AK333" s="140">
        <f t="shared" si="189"/>
        <v>0</v>
      </c>
      <c r="AL333" s="140">
        <f t="shared" si="189"/>
        <v>0</v>
      </c>
      <c r="AM333" s="140">
        <f t="shared" si="189"/>
        <v>0</v>
      </c>
      <c r="AN333" s="140">
        <f t="shared" si="189"/>
        <v>0</v>
      </c>
      <c r="AO333" s="140">
        <f t="shared" si="189"/>
        <v>0</v>
      </c>
      <c r="AP333" s="140">
        <f t="shared" si="189"/>
        <v>0</v>
      </c>
      <c r="AQ333" s="140">
        <f t="shared" si="189"/>
        <v>0</v>
      </c>
      <c r="AR333" s="140">
        <f t="shared" si="189"/>
        <v>20564.302893903514</v>
      </c>
      <c r="AS333" s="140">
        <f t="shared" si="189"/>
        <v>0</v>
      </c>
      <c r="AT333" s="140">
        <f t="shared" si="189"/>
        <v>0</v>
      </c>
      <c r="AU333" s="140">
        <f t="shared" si="189"/>
        <v>0</v>
      </c>
    </row>
    <row r="334" spans="2:47">
      <c r="B334" s="121">
        <v>2038</v>
      </c>
      <c r="C334" s="140">
        <v>1576.6477797607949</v>
      </c>
      <c r="D334" s="140">
        <f t="shared" si="186"/>
        <v>0</v>
      </c>
      <c r="E334" s="140">
        <f t="shared" si="189"/>
        <v>0</v>
      </c>
      <c r="F334" s="140">
        <f t="shared" si="189"/>
        <v>0</v>
      </c>
      <c r="G334" s="140">
        <f t="shared" si="189"/>
        <v>0</v>
      </c>
      <c r="H334" s="140">
        <f t="shared" si="189"/>
        <v>0</v>
      </c>
      <c r="I334" s="140">
        <f t="shared" si="189"/>
        <v>0</v>
      </c>
      <c r="J334" s="140">
        <f t="shared" si="189"/>
        <v>0</v>
      </c>
      <c r="K334" s="140">
        <f t="shared" si="189"/>
        <v>0</v>
      </c>
      <c r="L334" s="140">
        <f t="shared" si="189"/>
        <v>0</v>
      </c>
      <c r="M334" s="140">
        <f t="shared" si="189"/>
        <v>0</v>
      </c>
      <c r="N334" s="140">
        <f t="shared" si="189"/>
        <v>0</v>
      </c>
      <c r="O334" s="140">
        <f t="shared" si="189"/>
        <v>0</v>
      </c>
      <c r="P334" s="140">
        <f t="shared" si="189"/>
        <v>0</v>
      </c>
      <c r="Q334" s="140">
        <f t="shared" si="189"/>
        <v>0</v>
      </c>
      <c r="R334" s="140">
        <f t="shared" si="189"/>
        <v>0</v>
      </c>
      <c r="S334" s="140">
        <f t="shared" si="189"/>
        <v>0</v>
      </c>
      <c r="T334" s="140">
        <f t="shared" si="189"/>
        <v>0</v>
      </c>
      <c r="U334" s="140">
        <f t="shared" si="189"/>
        <v>0</v>
      </c>
      <c r="V334" s="140">
        <f t="shared" si="189"/>
        <v>0</v>
      </c>
      <c r="W334" s="140">
        <f t="shared" si="189"/>
        <v>0</v>
      </c>
      <c r="X334" s="140">
        <f t="shared" si="189"/>
        <v>0</v>
      </c>
      <c r="Y334" s="140">
        <f t="shared" si="189"/>
        <v>1576.6477797607949</v>
      </c>
      <c r="Z334" s="140">
        <f t="shared" si="189"/>
        <v>0</v>
      </c>
      <c r="AA334" s="140">
        <f t="shared" si="189"/>
        <v>0</v>
      </c>
      <c r="AB334" s="140">
        <f t="shared" si="189"/>
        <v>0</v>
      </c>
      <c r="AC334" s="140">
        <f t="shared" si="189"/>
        <v>0</v>
      </c>
      <c r="AD334" s="140">
        <f t="shared" si="189"/>
        <v>0</v>
      </c>
      <c r="AE334" s="140">
        <f t="shared" si="189"/>
        <v>0</v>
      </c>
      <c r="AF334" s="140">
        <f t="shared" si="189"/>
        <v>0</v>
      </c>
      <c r="AG334" s="140">
        <f t="shared" si="189"/>
        <v>0</v>
      </c>
      <c r="AH334" s="140">
        <f t="shared" si="189"/>
        <v>0</v>
      </c>
      <c r="AI334" s="140">
        <f t="shared" si="189"/>
        <v>1576.6477797607949</v>
      </c>
      <c r="AJ334" s="140">
        <f t="shared" si="189"/>
        <v>0</v>
      </c>
      <c r="AK334" s="140">
        <f t="shared" si="189"/>
        <v>0</v>
      </c>
      <c r="AL334" s="140">
        <f t="shared" si="189"/>
        <v>0</v>
      </c>
      <c r="AM334" s="140">
        <f t="shared" si="189"/>
        <v>0</v>
      </c>
      <c r="AN334" s="140">
        <f t="shared" si="189"/>
        <v>0</v>
      </c>
      <c r="AO334" s="140">
        <f t="shared" si="189"/>
        <v>0</v>
      </c>
      <c r="AP334" s="140">
        <f t="shared" si="189"/>
        <v>0</v>
      </c>
      <c r="AQ334" s="140">
        <f t="shared" si="189"/>
        <v>0</v>
      </c>
      <c r="AR334" s="140">
        <f t="shared" si="189"/>
        <v>0</v>
      </c>
      <c r="AS334" s="140">
        <f t="shared" si="189"/>
        <v>1576.6477797607949</v>
      </c>
      <c r="AT334" s="140">
        <f t="shared" si="189"/>
        <v>0</v>
      </c>
      <c r="AU334" s="140">
        <f t="shared" si="189"/>
        <v>0</v>
      </c>
    </row>
    <row r="335" spans="2:47">
      <c r="B335" s="121">
        <v>2039</v>
      </c>
      <c r="C335" s="140">
        <v>1677.2542925987218</v>
      </c>
      <c r="D335" s="140">
        <f t="shared" si="186"/>
        <v>0</v>
      </c>
      <c r="E335" s="140">
        <f t="shared" si="189"/>
        <v>0</v>
      </c>
      <c r="F335" s="140">
        <f t="shared" si="189"/>
        <v>0</v>
      </c>
      <c r="G335" s="140">
        <f t="shared" si="189"/>
        <v>0</v>
      </c>
      <c r="H335" s="140">
        <f t="shared" si="189"/>
        <v>0</v>
      </c>
      <c r="I335" s="140">
        <f t="shared" si="189"/>
        <v>0</v>
      </c>
      <c r="J335" s="140">
        <f t="shared" si="189"/>
        <v>0</v>
      </c>
      <c r="K335" s="140">
        <f t="shared" si="189"/>
        <v>0</v>
      </c>
      <c r="L335" s="140">
        <f t="shared" si="189"/>
        <v>0</v>
      </c>
      <c r="M335" s="140">
        <f t="shared" si="189"/>
        <v>0</v>
      </c>
      <c r="N335" s="140">
        <f t="shared" si="189"/>
        <v>0</v>
      </c>
      <c r="O335" s="140">
        <f t="shared" si="189"/>
        <v>0</v>
      </c>
      <c r="P335" s="140">
        <f t="shared" si="189"/>
        <v>0</v>
      </c>
      <c r="Q335" s="140">
        <f t="shared" si="189"/>
        <v>0</v>
      </c>
      <c r="R335" s="140">
        <f t="shared" si="189"/>
        <v>0</v>
      </c>
      <c r="S335" s="140">
        <f t="shared" si="189"/>
        <v>0</v>
      </c>
      <c r="T335" s="140">
        <f t="shared" si="189"/>
        <v>0</v>
      </c>
      <c r="U335" s="140">
        <f t="shared" si="189"/>
        <v>0</v>
      </c>
      <c r="V335" s="140">
        <f t="shared" si="189"/>
        <v>0</v>
      </c>
      <c r="W335" s="140">
        <f t="shared" si="189"/>
        <v>0</v>
      </c>
      <c r="X335" s="140">
        <f t="shared" si="189"/>
        <v>0</v>
      </c>
      <c r="Y335" s="140">
        <f t="shared" si="189"/>
        <v>0</v>
      </c>
      <c r="Z335" s="140">
        <f t="shared" si="189"/>
        <v>1677.2542925987218</v>
      </c>
      <c r="AA335" s="140">
        <f t="shared" si="189"/>
        <v>0</v>
      </c>
      <c r="AB335" s="140">
        <f t="shared" si="189"/>
        <v>0</v>
      </c>
      <c r="AC335" s="140">
        <f t="shared" si="189"/>
        <v>0</v>
      </c>
      <c r="AD335" s="140">
        <f t="shared" si="189"/>
        <v>0</v>
      </c>
      <c r="AE335" s="140">
        <f t="shared" si="189"/>
        <v>0</v>
      </c>
      <c r="AF335" s="140">
        <f t="shared" si="189"/>
        <v>0</v>
      </c>
      <c r="AG335" s="140">
        <f t="shared" si="189"/>
        <v>0</v>
      </c>
      <c r="AH335" s="140">
        <f t="shared" si="189"/>
        <v>0</v>
      </c>
      <c r="AI335" s="140">
        <f t="shared" si="189"/>
        <v>0</v>
      </c>
      <c r="AJ335" s="140">
        <f t="shared" si="189"/>
        <v>1677.2542925987218</v>
      </c>
      <c r="AK335" s="140">
        <f t="shared" si="189"/>
        <v>0</v>
      </c>
      <c r="AL335" s="140">
        <f t="shared" si="189"/>
        <v>0</v>
      </c>
      <c r="AM335" s="140">
        <f t="shared" si="189"/>
        <v>0</v>
      </c>
      <c r="AN335" s="140">
        <f t="shared" si="189"/>
        <v>0</v>
      </c>
      <c r="AO335" s="140">
        <f t="shared" si="189"/>
        <v>0</v>
      </c>
      <c r="AP335" s="140">
        <f t="shared" si="189"/>
        <v>0</v>
      </c>
      <c r="AQ335" s="140">
        <f t="shared" si="189"/>
        <v>0</v>
      </c>
      <c r="AR335" s="140">
        <f t="shared" si="189"/>
        <v>0</v>
      </c>
      <c r="AS335" s="140">
        <f t="shared" si="189"/>
        <v>0</v>
      </c>
      <c r="AT335" s="140">
        <f t="shared" si="189"/>
        <v>1677.2542925987218</v>
      </c>
      <c r="AU335" s="140">
        <f t="shared" si="189"/>
        <v>0</v>
      </c>
    </row>
    <row r="336" spans="2:47">
      <c r="B336" s="121">
        <v>2040</v>
      </c>
      <c r="C336" s="140">
        <v>0</v>
      </c>
      <c r="D336" s="140">
        <f t="shared" si="186"/>
        <v>0</v>
      </c>
      <c r="E336" s="140">
        <f t="shared" si="189"/>
        <v>0</v>
      </c>
      <c r="F336" s="140">
        <f t="shared" si="189"/>
        <v>0</v>
      </c>
      <c r="G336" s="140">
        <f t="shared" si="189"/>
        <v>0</v>
      </c>
      <c r="H336" s="140">
        <f t="shared" si="189"/>
        <v>0</v>
      </c>
      <c r="I336" s="140">
        <f t="shared" si="189"/>
        <v>0</v>
      </c>
      <c r="J336" s="140">
        <f t="shared" si="189"/>
        <v>0</v>
      </c>
      <c r="K336" s="140">
        <f t="shared" si="189"/>
        <v>0</v>
      </c>
      <c r="L336" s="140">
        <f t="shared" si="189"/>
        <v>0</v>
      </c>
      <c r="M336" s="140">
        <f t="shared" si="189"/>
        <v>0</v>
      </c>
      <c r="N336" s="140">
        <f t="shared" si="189"/>
        <v>0</v>
      </c>
      <c r="O336" s="140">
        <f t="shared" si="189"/>
        <v>0</v>
      </c>
      <c r="P336" s="140">
        <f t="shared" si="189"/>
        <v>0</v>
      </c>
      <c r="Q336" s="140">
        <f t="shared" si="189"/>
        <v>0</v>
      </c>
      <c r="R336" s="140">
        <f t="shared" si="189"/>
        <v>0</v>
      </c>
      <c r="S336" s="140">
        <f t="shared" si="189"/>
        <v>0</v>
      </c>
      <c r="T336" s="140">
        <f t="shared" si="189"/>
        <v>0</v>
      </c>
      <c r="U336" s="140">
        <f t="shared" si="189"/>
        <v>0</v>
      </c>
      <c r="V336" s="140">
        <f t="shared" si="189"/>
        <v>0</v>
      </c>
      <c r="W336" s="140">
        <f t="shared" si="189"/>
        <v>0</v>
      </c>
      <c r="X336" s="140">
        <f t="shared" si="189"/>
        <v>0</v>
      </c>
      <c r="Y336" s="140">
        <f t="shared" si="189"/>
        <v>0</v>
      </c>
      <c r="Z336" s="140">
        <f t="shared" si="189"/>
        <v>0</v>
      </c>
      <c r="AA336" s="140">
        <f t="shared" si="189"/>
        <v>0</v>
      </c>
      <c r="AB336" s="140">
        <f t="shared" si="189"/>
        <v>0</v>
      </c>
      <c r="AC336" s="140">
        <f t="shared" si="189"/>
        <v>0</v>
      </c>
      <c r="AD336" s="140">
        <f t="shared" si="189"/>
        <v>0</v>
      </c>
      <c r="AE336" s="140">
        <f t="shared" si="189"/>
        <v>0</v>
      </c>
      <c r="AF336" s="140">
        <f t="shared" si="189"/>
        <v>0</v>
      </c>
      <c r="AG336" s="140">
        <f t="shared" si="189"/>
        <v>0</v>
      </c>
      <c r="AH336" s="140">
        <f t="shared" si="189"/>
        <v>0</v>
      </c>
      <c r="AI336" s="140">
        <f t="shared" si="189"/>
        <v>0</v>
      </c>
      <c r="AJ336" s="140">
        <f t="shared" si="189"/>
        <v>0</v>
      </c>
      <c r="AK336" s="140">
        <f t="shared" si="189"/>
        <v>0</v>
      </c>
      <c r="AL336" s="140">
        <f t="shared" si="189"/>
        <v>0</v>
      </c>
      <c r="AM336" s="140">
        <f t="shared" si="189"/>
        <v>0</v>
      </c>
      <c r="AN336" s="140">
        <f t="shared" si="189"/>
        <v>0</v>
      </c>
      <c r="AO336" s="140">
        <f t="shared" si="189"/>
        <v>0</v>
      </c>
      <c r="AP336" s="140">
        <f t="shared" si="189"/>
        <v>0</v>
      </c>
      <c r="AQ336" s="140">
        <f t="shared" si="189"/>
        <v>0</v>
      </c>
      <c r="AR336" s="140">
        <f t="shared" si="189"/>
        <v>0</v>
      </c>
      <c r="AS336" s="140">
        <f t="shared" si="189"/>
        <v>0</v>
      </c>
      <c r="AT336" s="140">
        <f t="shared" si="189"/>
        <v>0</v>
      </c>
      <c r="AU336" s="140">
        <f t="shared" si="189"/>
        <v>0</v>
      </c>
    </row>
    <row r="337" spans="2:47">
      <c r="B337" s="121">
        <v>2041</v>
      </c>
      <c r="C337" s="140">
        <v>425.42182571487501</v>
      </c>
      <c r="D337" s="140">
        <f t="shared" si="186"/>
        <v>0</v>
      </c>
      <c r="E337" s="140">
        <f t="shared" si="189"/>
        <v>0</v>
      </c>
      <c r="F337" s="140">
        <f t="shared" si="189"/>
        <v>0</v>
      </c>
      <c r="G337" s="140">
        <f t="shared" si="189"/>
        <v>0</v>
      </c>
      <c r="H337" s="140">
        <f t="shared" ref="E337:AU342" si="190">+IF(H$171&lt;$B337,0,IF(MOD(H$171-$B337,$C$167)=0,1,0))*$C337</f>
        <v>0</v>
      </c>
      <c r="I337" s="140">
        <f t="shared" si="190"/>
        <v>0</v>
      </c>
      <c r="J337" s="140">
        <f t="shared" si="190"/>
        <v>0</v>
      </c>
      <c r="K337" s="140">
        <f t="shared" si="190"/>
        <v>0</v>
      </c>
      <c r="L337" s="140">
        <f t="shared" si="190"/>
        <v>0</v>
      </c>
      <c r="M337" s="140">
        <f t="shared" si="190"/>
        <v>0</v>
      </c>
      <c r="N337" s="140">
        <f t="shared" si="190"/>
        <v>0</v>
      </c>
      <c r="O337" s="140">
        <f t="shared" si="190"/>
        <v>0</v>
      </c>
      <c r="P337" s="140">
        <f t="shared" si="190"/>
        <v>0</v>
      </c>
      <c r="Q337" s="140">
        <f t="shared" si="190"/>
        <v>0</v>
      </c>
      <c r="R337" s="140">
        <f t="shared" si="190"/>
        <v>0</v>
      </c>
      <c r="S337" s="140">
        <f t="shared" si="190"/>
        <v>0</v>
      </c>
      <c r="T337" s="140">
        <f t="shared" si="190"/>
        <v>0</v>
      </c>
      <c r="U337" s="140">
        <f t="shared" si="190"/>
        <v>0</v>
      </c>
      <c r="V337" s="140">
        <f t="shared" si="190"/>
        <v>0</v>
      </c>
      <c r="W337" s="140">
        <f t="shared" si="190"/>
        <v>0</v>
      </c>
      <c r="X337" s="140">
        <f t="shared" si="190"/>
        <v>0</v>
      </c>
      <c r="Y337" s="140">
        <f t="shared" si="190"/>
        <v>0</v>
      </c>
      <c r="Z337" s="140">
        <f t="shared" si="190"/>
        <v>0</v>
      </c>
      <c r="AA337" s="140">
        <f t="shared" si="190"/>
        <v>0</v>
      </c>
      <c r="AB337" s="140">
        <f t="shared" si="190"/>
        <v>425.42182571487501</v>
      </c>
      <c r="AC337" s="140">
        <f t="shared" si="190"/>
        <v>0</v>
      </c>
      <c r="AD337" s="140">
        <f t="shared" si="190"/>
        <v>0</v>
      </c>
      <c r="AE337" s="140">
        <f t="shared" si="190"/>
        <v>0</v>
      </c>
      <c r="AF337" s="140">
        <f t="shared" si="190"/>
        <v>0</v>
      </c>
      <c r="AG337" s="140">
        <f t="shared" si="190"/>
        <v>0</v>
      </c>
      <c r="AH337" s="140">
        <f t="shared" si="190"/>
        <v>0</v>
      </c>
      <c r="AI337" s="140">
        <f t="shared" si="190"/>
        <v>0</v>
      </c>
      <c r="AJ337" s="140">
        <f t="shared" si="190"/>
        <v>0</v>
      </c>
      <c r="AK337" s="140">
        <f t="shared" si="190"/>
        <v>0</v>
      </c>
      <c r="AL337" s="140">
        <f t="shared" si="190"/>
        <v>425.42182571487501</v>
      </c>
      <c r="AM337" s="140">
        <f t="shared" si="190"/>
        <v>0</v>
      </c>
      <c r="AN337" s="140">
        <f t="shared" si="190"/>
        <v>0</v>
      </c>
      <c r="AO337" s="140">
        <f t="shared" si="190"/>
        <v>0</v>
      </c>
      <c r="AP337" s="140">
        <f t="shared" si="190"/>
        <v>0</v>
      </c>
      <c r="AQ337" s="140">
        <f t="shared" si="190"/>
        <v>0</v>
      </c>
      <c r="AR337" s="140">
        <f t="shared" si="190"/>
        <v>0</v>
      </c>
      <c r="AS337" s="140">
        <f t="shared" si="190"/>
        <v>0</v>
      </c>
      <c r="AT337" s="140">
        <f t="shared" si="190"/>
        <v>0</v>
      </c>
      <c r="AU337" s="140">
        <f t="shared" si="190"/>
        <v>0</v>
      </c>
    </row>
    <row r="338" spans="2:47">
      <c r="B338" s="121">
        <v>2042</v>
      </c>
      <c r="C338" s="140">
        <v>1054.9311489009997</v>
      </c>
      <c r="D338" s="140">
        <f t="shared" si="186"/>
        <v>0</v>
      </c>
      <c r="E338" s="140">
        <f t="shared" si="190"/>
        <v>0</v>
      </c>
      <c r="F338" s="140">
        <f t="shared" si="190"/>
        <v>0</v>
      </c>
      <c r="G338" s="140">
        <f t="shared" si="190"/>
        <v>0</v>
      </c>
      <c r="H338" s="140">
        <f t="shared" si="190"/>
        <v>0</v>
      </c>
      <c r="I338" s="140">
        <f t="shared" si="190"/>
        <v>0</v>
      </c>
      <c r="J338" s="140">
        <f t="shared" si="190"/>
        <v>0</v>
      </c>
      <c r="K338" s="140">
        <f t="shared" si="190"/>
        <v>0</v>
      </c>
      <c r="L338" s="140">
        <f t="shared" si="190"/>
        <v>0</v>
      </c>
      <c r="M338" s="140">
        <f t="shared" si="190"/>
        <v>0</v>
      </c>
      <c r="N338" s="140">
        <f t="shared" si="190"/>
        <v>0</v>
      </c>
      <c r="O338" s="140">
        <f t="shared" si="190"/>
        <v>0</v>
      </c>
      <c r="P338" s="140">
        <f t="shared" si="190"/>
        <v>0</v>
      </c>
      <c r="Q338" s="140">
        <f t="shared" si="190"/>
        <v>0</v>
      </c>
      <c r="R338" s="140">
        <f t="shared" si="190"/>
        <v>0</v>
      </c>
      <c r="S338" s="140">
        <f t="shared" si="190"/>
        <v>0</v>
      </c>
      <c r="T338" s="140">
        <f t="shared" si="190"/>
        <v>0</v>
      </c>
      <c r="U338" s="140">
        <f t="shared" si="190"/>
        <v>0</v>
      </c>
      <c r="V338" s="140">
        <f t="shared" si="190"/>
        <v>0</v>
      </c>
      <c r="W338" s="140">
        <f t="shared" si="190"/>
        <v>0</v>
      </c>
      <c r="X338" s="140">
        <f t="shared" si="190"/>
        <v>0</v>
      </c>
      <c r="Y338" s="140">
        <f t="shared" si="190"/>
        <v>0</v>
      </c>
      <c r="Z338" s="140">
        <f t="shared" si="190"/>
        <v>0</v>
      </c>
      <c r="AA338" s="140">
        <f t="shared" si="190"/>
        <v>0</v>
      </c>
      <c r="AB338" s="140">
        <f t="shared" si="190"/>
        <v>0</v>
      </c>
      <c r="AC338" s="140">
        <f t="shared" si="190"/>
        <v>1054.9311489009997</v>
      </c>
      <c r="AD338" s="140">
        <f t="shared" si="190"/>
        <v>0</v>
      </c>
      <c r="AE338" s="140">
        <f t="shared" si="190"/>
        <v>0</v>
      </c>
      <c r="AF338" s="140">
        <f t="shared" si="190"/>
        <v>0</v>
      </c>
      <c r="AG338" s="140">
        <f t="shared" si="190"/>
        <v>0</v>
      </c>
      <c r="AH338" s="140">
        <f t="shared" si="190"/>
        <v>0</v>
      </c>
      <c r="AI338" s="140">
        <f t="shared" si="190"/>
        <v>0</v>
      </c>
      <c r="AJ338" s="140">
        <f t="shared" si="190"/>
        <v>0</v>
      </c>
      <c r="AK338" s="140">
        <f t="shared" si="190"/>
        <v>0</v>
      </c>
      <c r="AL338" s="140">
        <f t="shared" si="190"/>
        <v>0</v>
      </c>
      <c r="AM338" s="140">
        <f t="shared" si="190"/>
        <v>1054.9311489009997</v>
      </c>
      <c r="AN338" s="140">
        <f t="shared" si="190"/>
        <v>0</v>
      </c>
      <c r="AO338" s="140">
        <f t="shared" si="190"/>
        <v>0</v>
      </c>
      <c r="AP338" s="140">
        <f t="shared" si="190"/>
        <v>0</v>
      </c>
      <c r="AQ338" s="140">
        <f t="shared" si="190"/>
        <v>0</v>
      </c>
      <c r="AR338" s="140">
        <f t="shared" si="190"/>
        <v>0</v>
      </c>
      <c r="AS338" s="140">
        <f t="shared" si="190"/>
        <v>0</v>
      </c>
      <c r="AT338" s="140">
        <f t="shared" si="190"/>
        <v>0</v>
      </c>
      <c r="AU338" s="140">
        <f t="shared" si="190"/>
        <v>0</v>
      </c>
    </row>
    <row r="339" spans="2:47">
      <c r="B339" s="121">
        <v>2043</v>
      </c>
      <c r="C339" s="140">
        <v>1059.2428565940936</v>
      </c>
      <c r="D339" s="140">
        <f t="shared" si="186"/>
        <v>0</v>
      </c>
      <c r="E339" s="140">
        <f t="shared" si="190"/>
        <v>0</v>
      </c>
      <c r="F339" s="140">
        <f t="shared" si="190"/>
        <v>0</v>
      </c>
      <c r="G339" s="140">
        <f t="shared" si="190"/>
        <v>0</v>
      </c>
      <c r="H339" s="140">
        <f t="shared" si="190"/>
        <v>0</v>
      </c>
      <c r="I339" s="140">
        <f t="shared" si="190"/>
        <v>0</v>
      </c>
      <c r="J339" s="140">
        <f t="shared" si="190"/>
        <v>0</v>
      </c>
      <c r="K339" s="140">
        <f t="shared" si="190"/>
        <v>0</v>
      </c>
      <c r="L339" s="140">
        <f t="shared" si="190"/>
        <v>0</v>
      </c>
      <c r="M339" s="140">
        <f t="shared" si="190"/>
        <v>0</v>
      </c>
      <c r="N339" s="140">
        <f t="shared" si="190"/>
        <v>0</v>
      </c>
      <c r="O339" s="140">
        <f t="shared" si="190"/>
        <v>0</v>
      </c>
      <c r="P339" s="140">
        <f t="shared" si="190"/>
        <v>0</v>
      </c>
      <c r="Q339" s="140">
        <f t="shared" si="190"/>
        <v>0</v>
      </c>
      <c r="R339" s="140">
        <f t="shared" si="190"/>
        <v>0</v>
      </c>
      <c r="S339" s="140">
        <f t="shared" si="190"/>
        <v>0</v>
      </c>
      <c r="T339" s="140">
        <f t="shared" si="190"/>
        <v>0</v>
      </c>
      <c r="U339" s="140">
        <f t="shared" si="190"/>
        <v>0</v>
      </c>
      <c r="V339" s="140">
        <f t="shared" si="190"/>
        <v>0</v>
      </c>
      <c r="W339" s="140">
        <f t="shared" si="190"/>
        <v>0</v>
      </c>
      <c r="X339" s="140">
        <f t="shared" si="190"/>
        <v>0</v>
      </c>
      <c r="Y339" s="140">
        <f t="shared" si="190"/>
        <v>0</v>
      </c>
      <c r="Z339" s="140">
        <f t="shared" si="190"/>
        <v>0</v>
      </c>
      <c r="AA339" s="140">
        <f t="shared" si="190"/>
        <v>0</v>
      </c>
      <c r="AB339" s="140">
        <f t="shared" si="190"/>
        <v>0</v>
      </c>
      <c r="AC339" s="140">
        <f t="shared" si="190"/>
        <v>0</v>
      </c>
      <c r="AD339" s="140">
        <f t="shared" si="190"/>
        <v>1059.2428565940936</v>
      </c>
      <c r="AE339" s="140">
        <f t="shared" si="190"/>
        <v>0</v>
      </c>
      <c r="AF339" s="140">
        <f t="shared" si="190"/>
        <v>0</v>
      </c>
      <c r="AG339" s="140">
        <f t="shared" si="190"/>
        <v>0</v>
      </c>
      <c r="AH339" s="140">
        <f t="shared" si="190"/>
        <v>0</v>
      </c>
      <c r="AI339" s="140">
        <f t="shared" si="190"/>
        <v>0</v>
      </c>
      <c r="AJ339" s="140">
        <f t="shared" si="190"/>
        <v>0</v>
      </c>
      <c r="AK339" s="140">
        <f t="shared" si="190"/>
        <v>0</v>
      </c>
      <c r="AL339" s="140">
        <f t="shared" si="190"/>
        <v>0</v>
      </c>
      <c r="AM339" s="140">
        <f t="shared" si="190"/>
        <v>0</v>
      </c>
      <c r="AN339" s="140">
        <f t="shared" si="190"/>
        <v>1059.2428565940936</v>
      </c>
      <c r="AO339" s="140">
        <f t="shared" si="190"/>
        <v>0</v>
      </c>
      <c r="AP339" s="140">
        <f t="shared" si="190"/>
        <v>0</v>
      </c>
      <c r="AQ339" s="140">
        <f t="shared" si="190"/>
        <v>0</v>
      </c>
      <c r="AR339" s="140">
        <f t="shared" si="190"/>
        <v>0</v>
      </c>
      <c r="AS339" s="140">
        <f t="shared" si="190"/>
        <v>0</v>
      </c>
      <c r="AT339" s="140">
        <f t="shared" si="190"/>
        <v>0</v>
      </c>
      <c r="AU339" s="140">
        <f t="shared" si="190"/>
        <v>0</v>
      </c>
    </row>
    <row r="340" spans="2:47">
      <c r="B340" s="121">
        <v>2044</v>
      </c>
      <c r="C340" s="140">
        <v>0</v>
      </c>
      <c r="D340" s="140">
        <f t="shared" si="186"/>
        <v>0</v>
      </c>
      <c r="E340" s="140">
        <f t="shared" si="190"/>
        <v>0</v>
      </c>
      <c r="F340" s="140">
        <f t="shared" si="190"/>
        <v>0</v>
      </c>
      <c r="G340" s="140">
        <f t="shared" si="190"/>
        <v>0</v>
      </c>
      <c r="H340" s="140">
        <f t="shared" si="190"/>
        <v>0</v>
      </c>
      <c r="I340" s="140">
        <f t="shared" si="190"/>
        <v>0</v>
      </c>
      <c r="J340" s="140">
        <f t="shared" si="190"/>
        <v>0</v>
      </c>
      <c r="K340" s="140">
        <f t="shared" si="190"/>
        <v>0</v>
      </c>
      <c r="L340" s="140">
        <f t="shared" si="190"/>
        <v>0</v>
      </c>
      <c r="M340" s="140">
        <f t="shared" si="190"/>
        <v>0</v>
      </c>
      <c r="N340" s="140">
        <f t="shared" si="190"/>
        <v>0</v>
      </c>
      <c r="O340" s="140">
        <f t="shared" si="190"/>
        <v>0</v>
      </c>
      <c r="P340" s="140">
        <f t="shared" si="190"/>
        <v>0</v>
      </c>
      <c r="Q340" s="140">
        <f t="shared" si="190"/>
        <v>0</v>
      </c>
      <c r="R340" s="140">
        <f t="shared" si="190"/>
        <v>0</v>
      </c>
      <c r="S340" s="140">
        <f t="shared" si="190"/>
        <v>0</v>
      </c>
      <c r="T340" s="140">
        <f t="shared" si="190"/>
        <v>0</v>
      </c>
      <c r="U340" s="140">
        <f t="shared" si="190"/>
        <v>0</v>
      </c>
      <c r="V340" s="140">
        <f t="shared" si="190"/>
        <v>0</v>
      </c>
      <c r="W340" s="140">
        <f t="shared" si="190"/>
        <v>0</v>
      </c>
      <c r="X340" s="140">
        <f t="shared" si="190"/>
        <v>0</v>
      </c>
      <c r="Y340" s="140">
        <f t="shared" si="190"/>
        <v>0</v>
      </c>
      <c r="Z340" s="140">
        <f t="shared" si="190"/>
        <v>0</v>
      </c>
      <c r="AA340" s="140">
        <f t="shared" si="190"/>
        <v>0</v>
      </c>
      <c r="AB340" s="140">
        <f t="shared" si="190"/>
        <v>0</v>
      </c>
      <c r="AC340" s="140">
        <f t="shared" si="190"/>
        <v>0</v>
      </c>
      <c r="AD340" s="140">
        <f t="shared" si="190"/>
        <v>0</v>
      </c>
      <c r="AE340" s="140">
        <f t="shared" si="190"/>
        <v>0</v>
      </c>
      <c r="AF340" s="140">
        <f t="shared" si="190"/>
        <v>0</v>
      </c>
      <c r="AG340" s="140">
        <f t="shared" si="190"/>
        <v>0</v>
      </c>
      <c r="AH340" s="140">
        <f t="shared" si="190"/>
        <v>0</v>
      </c>
      <c r="AI340" s="140">
        <f t="shared" si="190"/>
        <v>0</v>
      </c>
      <c r="AJ340" s="140">
        <f t="shared" si="190"/>
        <v>0</v>
      </c>
      <c r="AK340" s="140">
        <f t="shared" si="190"/>
        <v>0</v>
      </c>
      <c r="AL340" s="140">
        <f t="shared" si="190"/>
        <v>0</v>
      </c>
      <c r="AM340" s="140">
        <f t="shared" si="190"/>
        <v>0</v>
      </c>
      <c r="AN340" s="140">
        <f t="shared" si="190"/>
        <v>0</v>
      </c>
      <c r="AO340" s="140">
        <f t="shared" si="190"/>
        <v>0</v>
      </c>
      <c r="AP340" s="140">
        <f t="shared" si="190"/>
        <v>0</v>
      </c>
      <c r="AQ340" s="140">
        <f t="shared" si="190"/>
        <v>0</v>
      </c>
      <c r="AR340" s="140">
        <f t="shared" si="190"/>
        <v>0</v>
      </c>
      <c r="AS340" s="140">
        <f t="shared" si="190"/>
        <v>0</v>
      </c>
      <c r="AT340" s="140">
        <f t="shared" si="190"/>
        <v>0</v>
      </c>
      <c r="AU340" s="140">
        <f t="shared" si="190"/>
        <v>0</v>
      </c>
    </row>
    <row r="341" spans="2:47">
      <c r="B341" s="121">
        <v>2045</v>
      </c>
      <c r="C341" s="140">
        <v>1131.1046514782647</v>
      </c>
      <c r="D341" s="140">
        <f t="shared" si="186"/>
        <v>0</v>
      </c>
      <c r="E341" s="140">
        <f t="shared" si="190"/>
        <v>0</v>
      </c>
      <c r="F341" s="140">
        <f t="shared" si="190"/>
        <v>0</v>
      </c>
      <c r="G341" s="140">
        <f t="shared" si="190"/>
        <v>0</v>
      </c>
      <c r="H341" s="140">
        <f t="shared" si="190"/>
        <v>0</v>
      </c>
      <c r="I341" s="140">
        <f t="shared" si="190"/>
        <v>0</v>
      </c>
      <c r="J341" s="140">
        <f t="shared" si="190"/>
        <v>0</v>
      </c>
      <c r="K341" s="140">
        <f t="shared" si="190"/>
        <v>0</v>
      </c>
      <c r="L341" s="140">
        <f t="shared" si="190"/>
        <v>0</v>
      </c>
      <c r="M341" s="140">
        <f t="shared" si="190"/>
        <v>0</v>
      </c>
      <c r="N341" s="140">
        <f t="shared" si="190"/>
        <v>0</v>
      </c>
      <c r="O341" s="140">
        <f t="shared" si="190"/>
        <v>0</v>
      </c>
      <c r="P341" s="140">
        <f t="shared" si="190"/>
        <v>0</v>
      </c>
      <c r="Q341" s="140">
        <f t="shared" si="190"/>
        <v>0</v>
      </c>
      <c r="R341" s="140">
        <f t="shared" si="190"/>
        <v>0</v>
      </c>
      <c r="S341" s="140">
        <f t="shared" si="190"/>
        <v>0</v>
      </c>
      <c r="T341" s="140">
        <f t="shared" si="190"/>
        <v>0</v>
      </c>
      <c r="U341" s="140">
        <f t="shared" si="190"/>
        <v>0</v>
      </c>
      <c r="V341" s="140">
        <f t="shared" si="190"/>
        <v>0</v>
      </c>
      <c r="W341" s="140">
        <f t="shared" si="190"/>
        <v>0</v>
      </c>
      <c r="X341" s="140">
        <f t="shared" si="190"/>
        <v>0</v>
      </c>
      <c r="Y341" s="140">
        <f t="shared" si="190"/>
        <v>0</v>
      </c>
      <c r="Z341" s="140">
        <f t="shared" si="190"/>
        <v>0</v>
      </c>
      <c r="AA341" s="140">
        <f t="shared" si="190"/>
        <v>0</v>
      </c>
      <c r="AB341" s="140">
        <f t="shared" si="190"/>
        <v>0</v>
      </c>
      <c r="AC341" s="140">
        <f t="shared" si="190"/>
        <v>0</v>
      </c>
      <c r="AD341" s="140">
        <f t="shared" si="190"/>
        <v>0</v>
      </c>
      <c r="AE341" s="140">
        <f t="shared" si="190"/>
        <v>0</v>
      </c>
      <c r="AF341" s="140">
        <f t="shared" si="190"/>
        <v>1131.1046514782647</v>
      </c>
      <c r="AG341" s="140">
        <f t="shared" si="190"/>
        <v>0</v>
      </c>
      <c r="AH341" s="140">
        <f t="shared" si="190"/>
        <v>0</v>
      </c>
      <c r="AI341" s="140">
        <f t="shared" si="190"/>
        <v>0</v>
      </c>
      <c r="AJ341" s="140">
        <f t="shared" si="190"/>
        <v>0</v>
      </c>
      <c r="AK341" s="140">
        <f t="shared" si="190"/>
        <v>0</v>
      </c>
      <c r="AL341" s="140">
        <f t="shared" si="190"/>
        <v>0</v>
      </c>
      <c r="AM341" s="140">
        <f t="shared" si="190"/>
        <v>0</v>
      </c>
      <c r="AN341" s="140">
        <f t="shared" si="190"/>
        <v>0</v>
      </c>
      <c r="AO341" s="140">
        <f t="shared" si="190"/>
        <v>0</v>
      </c>
      <c r="AP341" s="140">
        <f t="shared" si="190"/>
        <v>1131.1046514782647</v>
      </c>
      <c r="AQ341" s="140">
        <f t="shared" si="190"/>
        <v>0</v>
      </c>
      <c r="AR341" s="140">
        <f t="shared" si="190"/>
        <v>0</v>
      </c>
      <c r="AS341" s="140">
        <f t="shared" si="190"/>
        <v>0</v>
      </c>
      <c r="AT341" s="140">
        <f t="shared" si="190"/>
        <v>0</v>
      </c>
      <c r="AU341" s="140">
        <f t="shared" si="190"/>
        <v>0</v>
      </c>
    </row>
    <row r="342" spans="2:47">
      <c r="B342" s="121">
        <v>2046</v>
      </c>
      <c r="C342" s="140">
        <v>0</v>
      </c>
      <c r="D342" s="140">
        <f t="shared" si="186"/>
        <v>0</v>
      </c>
      <c r="E342" s="140">
        <f t="shared" si="190"/>
        <v>0</v>
      </c>
      <c r="F342" s="140">
        <f t="shared" si="190"/>
        <v>0</v>
      </c>
      <c r="G342" s="140">
        <f t="shared" si="190"/>
        <v>0</v>
      </c>
      <c r="H342" s="140">
        <f t="shared" si="190"/>
        <v>0</v>
      </c>
      <c r="I342" s="140">
        <f t="shared" si="190"/>
        <v>0</v>
      </c>
      <c r="J342" s="140">
        <f t="shared" si="190"/>
        <v>0</v>
      </c>
      <c r="K342" s="140">
        <f t="shared" si="190"/>
        <v>0</v>
      </c>
      <c r="L342" s="140">
        <f t="shared" si="190"/>
        <v>0</v>
      </c>
      <c r="M342" s="140">
        <f t="shared" si="190"/>
        <v>0</v>
      </c>
      <c r="N342" s="140">
        <f t="shared" si="190"/>
        <v>0</v>
      </c>
      <c r="O342" s="140">
        <f t="shared" si="190"/>
        <v>0</v>
      </c>
      <c r="P342" s="140">
        <f t="shared" si="190"/>
        <v>0</v>
      </c>
      <c r="Q342" s="140">
        <f t="shared" si="190"/>
        <v>0</v>
      </c>
      <c r="R342" s="140">
        <f t="shared" si="190"/>
        <v>0</v>
      </c>
      <c r="S342" s="140">
        <f t="shared" si="190"/>
        <v>0</v>
      </c>
      <c r="T342" s="140">
        <f t="shared" si="190"/>
        <v>0</v>
      </c>
      <c r="U342" s="140">
        <f t="shared" si="190"/>
        <v>0</v>
      </c>
      <c r="V342" s="140">
        <f t="shared" si="190"/>
        <v>0</v>
      </c>
      <c r="W342" s="140">
        <f t="shared" si="190"/>
        <v>0</v>
      </c>
      <c r="X342" s="140">
        <f t="shared" si="190"/>
        <v>0</v>
      </c>
      <c r="Y342" s="140">
        <f t="shared" si="190"/>
        <v>0</v>
      </c>
      <c r="Z342" s="140">
        <f t="shared" si="190"/>
        <v>0</v>
      </c>
      <c r="AA342" s="140">
        <f t="shared" si="190"/>
        <v>0</v>
      </c>
      <c r="AB342" s="140">
        <f t="shared" si="190"/>
        <v>0</v>
      </c>
      <c r="AC342" s="140">
        <f t="shared" si="190"/>
        <v>0</v>
      </c>
      <c r="AD342" s="140">
        <f t="shared" si="190"/>
        <v>0</v>
      </c>
      <c r="AE342" s="140">
        <f t="shared" si="190"/>
        <v>0</v>
      </c>
      <c r="AF342" s="140">
        <f t="shared" si="190"/>
        <v>0</v>
      </c>
      <c r="AG342" s="140">
        <f t="shared" si="190"/>
        <v>0</v>
      </c>
      <c r="AH342" s="140">
        <f t="shared" si="190"/>
        <v>0</v>
      </c>
      <c r="AI342" s="140">
        <f t="shared" si="190"/>
        <v>0</v>
      </c>
      <c r="AJ342" s="140">
        <f t="shared" si="190"/>
        <v>0</v>
      </c>
      <c r="AK342" s="140">
        <f t="shared" si="190"/>
        <v>0</v>
      </c>
      <c r="AL342" s="140">
        <f t="shared" si="190"/>
        <v>0</v>
      </c>
      <c r="AM342" s="140">
        <f t="shared" si="190"/>
        <v>0</v>
      </c>
      <c r="AN342" s="140">
        <f t="shared" si="190"/>
        <v>0</v>
      </c>
      <c r="AO342" s="140">
        <f t="shared" si="190"/>
        <v>0</v>
      </c>
      <c r="AP342" s="140">
        <f t="shared" si="190"/>
        <v>0</v>
      </c>
      <c r="AQ342" s="140">
        <f t="shared" si="190"/>
        <v>0</v>
      </c>
      <c r="AR342" s="140">
        <f t="shared" si="190"/>
        <v>0</v>
      </c>
      <c r="AS342" s="140">
        <f t="shared" si="190"/>
        <v>0</v>
      </c>
      <c r="AT342" s="140">
        <f t="shared" si="190"/>
        <v>0</v>
      </c>
      <c r="AU342" s="140">
        <f t="shared" si="190"/>
        <v>0</v>
      </c>
    </row>
    <row r="343" spans="2:47">
      <c r="B343" s="121">
        <v>2047</v>
      </c>
      <c r="C343" s="140">
        <v>451.29207187323482</v>
      </c>
      <c r="D343" s="140">
        <f t="shared" si="186"/>
        <v>0</v>
      </c>
      <c r="E343" s="140">
        <f t="shared" ref="E343:AU348" si="191">+IF(E$171&lt;$B343,0,IF(MOD(E$171-$B343,$C$167)=0,1,0))*$C343</f>
        <v>0</v>
      </c>
      <c r="F343" s="140">
        <f t="shared" si="191"/>
        <v>0</v>
      </c>
      <c r="G343" s="140">
        <f t="shared" si="191"/>
        <v>0</v>
      </c>
      <c r="H343" s="140">
        <f t="shared" si="191"/>
        <v>0</v>
      </c>
      <c r="I343" s="140">
        <f t="shared" si="191"/>
        <v>0</v>
      </c>
      <c r="J343" s="140">
        <f t="shared" si="191"/>
        <v>0</v>
      </c>
      <c r="K343" s="140">
        <f t="shared" si="191"/>
        <v>0</v>
      </c>
      <c r="L343" s="140">
        <f t="shared" si="191"/>
        <v>0</v>
      </c>
      <c r="M343" s="140">
        <f t="shared" si="191"/>
        <v>0</v>
      </c>
      <c r="N343" s="140">
        <f t="shared" si="191"/>
        <v>0</v>
      </c>
      <c r="O343" s="140">
        <f t="shared" si="191"/>
        <v>0</v>
      </c>
      <c r="P343" s="140">
        <f t="shared" si="191"/>
        <v>0</v>
      </c>
      <c r="Q343" s="140">
        <f t="shared" si="191"/>
        <v>0</v>
      </c>
      <c r="R343" s="140">
        <f t="shared" si="191"/>
        <v>0</v>
      </c>
      <c r="S343" s="140">
        <f t="shared" si="191"/>
        <v>0</v>
      </c>
      <c r="T343" s="140">
        <f t="shared" si="191"/>
        <v>0</v>
      </c>
      <c r="U343" s="140">
        <f t="shared" si="191"/>
        <v>0</v>
      </c>
      <c r="V343" s="140">
        <f t="shared" si="191"/>
        <v>0</v>
      </c>
      <c r="W343" s="140">
        <f t="shared" si="191"/>
        <v>0</v>
      </c>
      <c r="X343" s="140">
        <f t="shared" si="191"/>
        <v>0</v>
      </c>
      <c r="Y343" s="140">
        <f t="shared" si="191"/>
        <v>0</v>
      </c>
      <c r="Z343" s="140">
        <f t="shared" si="191"/>
        <v>0</v>
      </c>
      <c r="AA343" s="140">
        <f t="shared" si="191"/>
        <v>0</v>
      </c>
      <c r="AB343" s="140">
        <f t="shared" si="191"/>
        <v>0</v>
      </c>
      <c r="AC343" s="140">
        <f t="shared" si="191"/>
        <v>0</v>
      </c>
      <c r="AD343" s="140">
        <f t="shared" si="191"/>
        <v>0</v>
      </c>
      <c r="AE343" s="140">
        <f t="shared" si="191"/>
        <v>0</v>
      </c>
      <c r="AF343" s="140">
        <f t="shared" si="191"/>
        <v>0</v>
      </c>
      <c r="AG343" s="140">
        <f t="shared" si="191"/>
        <v>0</v>
      </c>
      <c r="AH343" s="140">
        <f t="shared" si="191"/>
        <v>451.29207187323482</v>
      </c>
      <c r="AI343" s="140">
        <f t="shared" si="191"/>
        <v>0</v>
      </c>
      <c r="AJ343" s="140">
        <f t="shared" si="191"/>
        <v>0</v>
      </c>
      <c r="AK343" s="140">
        <f t="shared" si="191"/>
        <v>0</v>
      </c>
      <c r="AL343" s="140">
        <f t="shared" si="191"/>
        <v>0</v>
      </c>
      <c r="AM343" s="140">
        <f t="shared" si="191"/>
        <v>0</v>
      </c>
      <c r="AN343" s="140">
        <f t="shared" si="191"/>
        <v>0</v>
      </c>
      <c r="AO343" s="140">
        <f t="shared" si="191"/>
        <v>0</v>
      </c>
      <c r="AP343" s="140">
        <f t="shared" si="191"/>
        <v>0</v>
      </c>
      <c r="AQ343" s="140">
        <f t="shared" si="191"/>
        <v>0</v>
      </c>
      <c r="AR343" s="140">
        <f t="shared" si="191"/>
        <v>451.29207187323482</v>
      </c>
      <c r="AS343" s="140">
        <f t="shared" si="191"/>
        <v>0</v>
      </c>
      <c r="AT343" s="140">
        <f t="shared" si="191"/>
        <v>0</v>
      </c>
      <c r="AU343" s="140">
        <f t="shared" si="191"/>
        <v>0</v>
      </c>
    </row>
    <row r="344" spans="2:47">
      <c r="B344" s="121">
        <v>2048</v>
      </c>
      <c r="C344" s="140">
        <v>1004.6278924819781</v>
      </c>
      <c r="D344" s="140">
        <f t="shared" si="186"/>
        <v>0</v>
      </c>
      <c r="E344" s="140">
        <f t="shared" si="191"/>
        <v>0</v>
      </c>
      <c r="F344" s="140">
        <f t="shared" si="191"/>
        <v>0</v>
      </c>
      <c r="G344" s="140">
        <f t="shared" si="191"/>
        <v>0</v>
      </c>
      <c r="H344" s="140">
        <f t="shared" si="191"/>
        <v>0</v>
      </c>
      <c r="I344" s="140">
        <f t="shared" si="191"/>
        <v>0</v>
      </c>
      <c r="J344" s="140">
        <f t="shared" si="191"/>
        <v>0</v>
      </c>
      <c r="K344" s="140">
        <f t="shared" si="191"/>
        <v>0</v>
      </c>
      <c r="L344" s="140">
        <f t="shared" si="191"/>
        <v>0</v>
      </c>
      <c r="M344" s="140">
        <f t="shared" si="191"/>
        <v>0</v>
      </c>
      <c r="N344" s="140">
        <f t="shared" si="191"/>
        <v>0</v>
      </c>
      <c r="O344" s="140">
        <f t="shared" si="191"/>
        <v>0</v>
      </c>
      <c r="P344" s="140">
        <f t="shared" si="191"/>
        <v>0</v>
      </c>
      <c r="Q344" s="140">
        <f t="shared" si="191"/>
        <v>0</v>
      </c>
      <c r="R344" s="140">
        <f t="shared" si="191"/>
        <v>0</v>
      </c>
      <c r="S344" s="140">
        <f t="shared" si="191"/>
        <v>0</v>
      </c>
      <c r="T344" s="140">
        <f t="shared" si="191"/>
        <v>0</v>
      </c>
      <c r="U344" s="140">
        <f t="shared" si="191"/>
        <v>0</v>
      </c>
      <c r="V344" s="140">
        <f t="shared" si="191"/>
        <v>0</v>
      </c>
      <c r="W344" s="140">
        <f t="shared" si="191"/>
        <v>0</v>
      </c>
      <c r="X344" s="140">
        <f t="shared" si="191"/>
        <v>0</v>
      </c>
      <c r="Y344" s="140">
        <f t="shared" si="191"/>
        <v>0</v>
      </c>
      <c r="Z344" s="140">
        <f t="shared" si="191"/>
        <v>0</v>
      </c>
      <c r="AA344" s="140">
        <f t="shared" si="191"/>
        <v>0</v>
      </c>
      <c r="AB344" s="140">
        <f t="shared" si="191"/>
        <v>0</v>
      </c>
      <c r="AC344" s="140">
        <f t="shared" si="191"/>
        <v>0</v>
      </c>
      <c r="AD344" s="140">
        <f t="shared" si="191"/>
        <v>0</v>
      </c>
      <c r="AE344" s="140">
        <f t="shared" si="191"/>
        <v>0</v>
      </c>
      <c r="AF344" s="140">
        <f t="shared" si="191"/>
        <v>0</v>
      </c>
      <c r="AG344" s="140">
        <f t="shared" si="191"/>
        <v>0</v>
      </c>
      <c r="AH344" s="140">
        <f t="shared" si="191"/>
        <v>0</v>
      </c>
      <c r="AI344" s="140">
        <f t="shared" si="191"/>
        <v>1004.6278924819781</v>
      </c>
      <c r="AJ344" s="140">
        <f t="shared" si="191"/>
        <v>0</v>
      </c>
      <c r="AK344" s="140">
        <f t="shared" si="191"/>
        <v>0</v>
      </c>
      <c r="AL344" s="140">
        <f t="shared" si="191"/>
        <v>0</v>
      </c>
      <c r="AM344" s="140">
        <f t="shared" si="191"/>
        <v>0</v>
      </c>
      <c r="AN344" s="140">
        <f t="shared" si="191"/>
        <v>0</v>
      </c>
      <c r="AO344" s="140">
        <f t="shared" si="191"/>
        <v>0</v>
      </c>
      <c r="AP344" s="140">
        <f t="shared" si="191"/>
        <v>0</v>
      </c>
      <c r="AQ344" s="140">
        <f t="shared" si="191"/>
        <v>0</v>
      </c>
      <c r="AR344" s="140">
        <f t="shared" si="191"/>
        <v>0</v>
      </c>
      <c r="AS344" s="140">
        <f t="shared" si="191"/>
        <v>1004.6278924819781</v>
      </c>
      <c r="AT344" s="140">
        <f t="shared" si="191"/>
        <v>0</v>
      </c>
      <c r="AU344" s="140">
        <f t="shared" si="191"/>
        <v>0</v>
      </c>
    </row>
    <row r="345" spans="2:47">
      <c r="B345" s="121">
        <v>2049</v>
      </c>
      <c r="C345" s="140">
        <v>218.4598564482003</v>
      </c>
      <c r="D345" s="140">
        <f t="shared" si="186"/>
        <v>0</v>
      </c>
      <c r="E345" s="140">
        <f t="shared" si="191"/>
        <v>0</v>
      </c>
      <c r="F345" s="140">
        <f t="shared" si="191"/>
        <v>0</v>
      </c>
      <c r="G345" s="140">
        <f t="shared" si="191"/>
        <v>0</v>
      </c>
      <c r="H345" s="140">
        <f t="shared" si="191"/>
        <v>0</v>
      </c>
      <c r="I345" s="140">
        <f t="shared" si="191"/>
        <v>0</v>
      </c>
      <c r="J345" s="140">
        <f t="shared" si="191"/>
        <v>0</v>
      </c>
      <c r="K345" s="140">
        <f t="shared" si="191"/>
        <v>0</v>
      </c>
      <c r="L345" s="140">
        <f t="shared" si="191"/>
        <v>0</v>
      </c>
      <c r="M345" s="140">
        <f t="shared" si="191"/>
        <v>0</v>
      </c>
      <c r="N345" s="140">
        <f t="shared" si="191"/>
        <v>0</v>
      </c>
      <c r="O345" s="140">
        <f t="shared" si="191"/>
        <v>0</v>
      </c>
      <c r="P345" s="140">
        <f t="shared" si="191"/>
        <v>0</v>
      </c>
      <c r="Q345" s="140">
        <f t="shared" si="191"/>
        <v>0</v>
      </c>
      <c r="R345" s="140">
        <f t="shared" si="191"/>
        <v>0</v>
      </c>
      <c r="S345" s="140">
        <f t="shared" si="191"/>
        <v>0</v>
      </c>
      <c r="T345" s="140">
        <f t="shared" si="191"/>
        <v>0</v>
      </c>
      <c r="U345" s="140">
        <f t="shared" si="191"/>
        <v>0</v>
      </c>
      <c r="V345" s="140">
        <f t="shared" si="191"/>
        <v>0</v>
      </c>
      <c r="W345" s="140">
        <f t="shared" si="191"/>
        <v>0</v>
      </c>
      <c r="X345" s="140">
        <f t="shared" si="191"/>
        <v>0</v>
      </c>
      <c r="Y345" s="140">
        <f t="shared" si="191"/>
        <v>0</v>
      </c>
      <c r="Z345" s="140">
        <f t="shared" si="191"/>
        <v>0</v>
      </c>
      <c r="AA345" s="140">
        <f t="shared" si="191"/>
        <v>0</v>
      </c>
      <c r="AB345" s="140">
        <f t="shared" si="191"/>
        <v>0</v>
      </c>
      <c r="AC345" s="140">
        <f t="shared" si="191"/>
        <v>0</v>
      </c>
      <c r="AD345" s="140">
        <f t="shared" si="191"/>
        <v>0</v>
      </c>
      <c r="AE345" s="140">
        <f t="shared" si="191"/>
        <v>0</v>
      </c>
      <c r="AF345" s="140">
        <f t="shared" si="191"/>
        <v>0</v>
      </c>
      <c r="AG345" s="140">
        <f t="shared" si="191"/>
        <v>0</v>
      </c>
      <c r="AH345" s="140">
        <f t="shared" si="191"/>
        <v>0</v>
      </c>
      <c r="AI345" s="140">
        <f t="shared" si="191"/>
        <v>0</v>
      </c>
      <c r="AJ345" s="140">
        <f t="shared" si="191"/>
        <v>218.4598564482003</v>
      </c>
      <c r="AK345" s="140">
        <f t="shared" si="191"/>
        <v>0</v>
      </c>
      <c r="AL345" s="140">
        <f t="shared" si="191"/>
        <v>0</v>
      </c>
      <c r="AM345" s="140">
        <f t="shared" si="191"/>
        <v>0</v>
      </c>
      <c r="AN345" s="140">
        <f t="shared" si="191"/>
        <v>0</v>
      </c>
      <c r="AO345" s="140">
        <f t="shared" si="191"/>
        <v>0</v>
      </c>
      <c r="AP345" s="140">
        <f t="shared" si="191"/>
        <v>0</v>
      </c>
      <c r="AQ345" s="140">
        <f t="shared" si="191"/>
        <v>0</v>
      </c>
      <c r="AR345" s="140">
        <f t="shared" si="191"/>
        <v>0</v>
      </c>
      <c r="AS345" s="140">
        <f t="shared" si="191"/>
        <v>0</v>
      </c>
      <c r="AT345" s="140">
        <f t="shared" si="191"/>
        <v>218.4598564482003</v>
      </c>
      <c r="AU345" s="140">
        <f t="shared" si="191"/>
        <v>0</v>
      </c>
    </row>
    <row r="346" spans="2:47">
      <c r="B346" s="121">
        <v>2050</v>
      </c>
      <c r="C346" s="140">
        <v>464.22719495231286</v>
      </c>
      <c r="D346" s="140">
        <f t="shared" si="186"/>
        <v>0</v>
      </c>
      <c r="E346" s="140">
        <f t="shared" si="191"/>
        <v>0</v>
      </c>
      <c r="F346" s="140">
        <f t="shared" si="191"/>
        <v>0</v>
      </c>
      <c r="G346" s="140">
        <f t="shared" si="191"/>
        <v>0</v>
      </c>
      <c r="H346" s="140">
        <f t="shared" si="191"/>
        <v>0</v>
      </c>
      <c r="I346" s="140">
        <f t="shared" si="191"/>
        <v>0</v>
      </c>
      <c r="J346" s="140">
        <f t="shared" si="191"/>
        <v>0</v>
      </c>
      <c r="K346" s="140">
        <f t="shared" si="191"/>
        <v>0</v>
      </c>
      <c r="L346" s="140">
        <f t="shared" si="191"/>
        <v>0</v>
      </c>
      <c r="M346" s="140">
        <f t="shared" si="191"/>
        <v>0</v>
      </c>
      <c r="N346" s="140">
        <f t="shared" si="191"/>
        <v>0</v>
      </c>
      <c r="O346" s="140">
        <f t="shared" si="191"/>
        <v>0</v>
      </c>
      <c r="P346" s="140">
        <f t="shared" si="191"/>
        <v>0</v>
      </c>
      <c r="Q346" s="140">
        <f t="shared" si="191"/>
        <v>0</v>
      </c>
      <c r="R346" s="140">
        <f t="shared" si="191"/>
        <v>0</v>
      </c>
      <c r="S346" s="140">
        <f t="shared" si="191"/>
        <v>0</v>
      </c>
      <c r="T346" s="140">
        <f t="shared" si="191"/>
        <v>0</v>
      </c>
      <c r="U346" s="140">
        <f t="shared" si="191"/>
        <v>0</v>
      </c>
      <c r="V346" s="140">
        <f t="shared" si="191"/>
        <v>0</v>
      </c>
      <c r="W346" s="140">
        <f t="shared" si="191"/>
        <v>0</v>
      </c>
      <c r="X346" s="140">
        <f t="shared" si="191"/>
        <v>0</v>
      </c>
      <c r="Y346" s="140">
        <f t="shared" si="191"/>
        <v>0</v>
      </c>
      <c r="Z346" s="140">
        <f t="shared" si="191"/>
        <v>0</v>
      </c>
      <c r="AA346" s="140">
        <f t="shared" si="191"/>
        <v>0</v>
      </c>
      <c r="AB346" s="140">
        <f t="shared" si="191"/>
        <v>0</v>
      </c>
      <c r="AC346" s="140">
        <f t="shared" si="191"/>
        <v>0</v>
      </c>
      <c r="AD346" s="140">
        <f t="shared" si="191"/>
        <v>0</v>
      </c>
      <c r="AE346" s="140">
        <f t="shared" si="191"/>
        <v>0</v>
      </c>
      <c r="AF346" s="140">
        <f t="shared" si="191"/>
        <v>0</v>
      </c>
      <c r="AG346" s="140">
        <f t="shared" si="191"/>
        <v>0</v>
      </c>
      <c r="AH346" s="140">
        <f t="shared" si="191"/>
        <v>0</v>
      </c>
      <c r="AI346" s="140">
        <f t="shared" si="191"/>
        <v>0</v>
      </c>
      <c r="AJ346" s="140">
        <f t="shared" si="191"/>
        <v>0</v>
      </c>
      <c r="AK346" s="140">
        <f t="shared" si="191"/>
        <v>464.22719495231286</v>
      </c>
      <c r="AL346" s="140">
        <f t="shared" si="191"/>
        <v>0</v>
      </c>
      <c r="AM346" s="140">
        <f t="shared" si="191"/>
        <v>0</v>
      </c>
      <c r="AN346" s="140">
        <f t="shared" si="191"/>
        <v>0</v>
      </c>
      <c r="AO346" s="140">
        <f t="shared" si="191"/>
        <v>0</v>
      </c>
      <c r="AP346" s="140">
        <f t="shared" si="191"/>
        <v>0</v>
      </c>
      <c r="AQ346" s="140">
        <f t="shared" si="191"/>
        <v>0</v>
      </c>
      <c r="AR346" s="140">
        <f t="shared" si="191"/>
        <v>0</v>
      </c>
      <c r="AS346" s="140">
        <f t="shared" si="191"/>
        <v>0</v>
      </c>
      <c r="AT346" s="140">
        <f t="shared" si="191"/>
        <v>0</v>
      </c>
      <c r="AU346" s="140">
        <f t="shared" si="191"/>
        <v>464.22719495231286</v>
      </c>
    </row>
    <row r="347" spans="2:47">
      <c r="B347" s="121">
        <v>2051</v>
      </c>
      <c r="C347" s="140">
        <v>0</v>
      </c>
      <c r="D347" s="140">
        <f t="shared" si="186"/>
        <v>0</v>
      </c>
      <c r="E347" s="140">
        <f t="shared" si="191"/>
        <v>0</v>
      </c>
      <c r="F347" s="140">
        <f t="shared" si="191"/>
        <v>0</v>
      </c>
      <c r="G347" s="140">
        <f t="shared" si="191"/>
        <v>0</v>
      </c>
      <c r="H347" s="140">
        <f t="shared" si="191"/>
        <v>0</v>
      </c>
      <c r="I347" s="140">
        <f t="shared" si="191"/>
        <v>0</v>
      </c>
      <c r="J347" s="140">
        <f t="shared" si="191"/>
        <v>0</v>
      </c>
      <c r="K347" s="140">
        <f t="shared" si="191"/>
        <v>0</v>
      </c>
      <c r="L347" s="140">
        <f t="shared" si="191"/>
        <v>0</v>
      </c>
      <c r="M347" s="140">
        <f t="shared" si="191"/>
        <v>0</v>
      </c>
      <c r="N347" s="140">
        <f t="shared" si="191"/>
        <v>0</v>
      </c>
      <c r="O347" s="140">
        <f t="shared" si="191"/>
        <v>0</v>
      </c>
      <c r="P347" s="140">
        <f t="shared" si="191"/>
        <v>0</v>
      </c>
      <c r="Q347" s="140">
        <f t="shared" si="191"/>
        <v>0</v>
      </c>
      <c r="R347" s="140">
        <f t="shared" si="191"/>
        <v>0</v>
      </c>
      <c r="S347" s="140">
        <f t="shared" si="191"/>
        <v>0</v>
      </c>
      <c r="T347" s="140">
        <f t="shared" si="191"/>
        <v>0</v>
      </c>
      <c r="U347" s="140">
        <f t="shared" si="191"/>
        <v>0</v>
      </c>
      <c r="V347" s="140">
        <f t="shared" si="191"/>
        <v>0</v>
      </c>
      <c r="W347" s="140">
        <f t="shared" si="191"/>
        <v>0</v>
      </c>
      <c r="X347" s="140">
        <f t="shared" si="191"/>
        <v>0</v>
      </c>
      <c r="Y347" s="140">
        <f t="shared" si="191"/>
        <v>0</v>
      </c>
      <c r="Z347" s="140">
        <f t="shared" si="191"/>
        <v>0</v>
      </c>
      <c r="AA347" s="140">
        <f t="shared" si="191"/>
        <v>0</v>
      </c>
      <c r="AB347" s="140">
        <f t="shared" si="191"/>
        <v>0</v>
      </c>
      <c r="AC347" s="140">
        <f t="shared" si="191"/>
        <v>0</v>
      </c>
      <c r="AD347" s="140">
        <f t="shared" si="191"/>
        <v>0</v>
      </c>
      <c r="AE347" s="140">
        <f t="shared" si="191"/>
        <v>0</v>
      </c>
      <c r="AF347" s="140">
        <f t="shared" si="191"/>
        <v>0</v>
      </c>
      <c r="AG347" s="140">
        <f t="shared" si="191"/>
        <v>0</v>
      </c>
      <c r="AH347" s="140">
        <f t="shared" si="191"/>
        <v>0</v>
      </c>
      <c r="AI347" s="140">
        <f t="shared" si="191"/>
        <v>0</v>
      </c>
      <c r="AJ347" s="140">
        <f t="shared" si="191"/>
        <v>0</v>
      </c>
      <c r="AK347" s="140">
        <f t="shared" si="191"/>
        <v>0</v>
      </c>
      <c r="AL347" s="140">
        <f t="shared" si="191"/>
        <v>0</v>
      </c>
      <c r="AM347" s="140">
        <f t="shared" si="191"/>
        <v>0</v>
      </c>
      <c r="AN347" s="140">
        <f t="shared" si="191"/>
        <v>0</v>
      </c>
      <c r="AO347" s="140">
        <f t="shared" si="191"/>
        <v>0</v>
      </c>
      <c r="AP347" s="140">
        <f t="shared" si="191"/>
        <v>0</v>
      </c>
      <c r="AQ347" s="140">
        <f t="shared" si="191"/>
        <v>0</v>
      </c>
      <c r="AR347" s="140">
        <f t="shared" si="191"/>
        <v>0</v>
      </c>
      <c r="AS347" s="140">
        <f t="shared" si="191"/>
        <v>0</v>
      </c>
      <c r="AT347" s="140">
        <f t="shared" si="191"/>
        <v>0</v>
      </c>
      <c r="AU347" s="140">
        <f t="shared" si="191"/>
        <v>0</v>
      </c>
    </row>
    <row r="348" spans="2:47">
      <c r="B348" s="121">
        <v>2052</v>
      </c>
      <c r="C348" s="140">
        <v>396.67710776117747</v>
      </c>
      <c r="D348" s="140">
        <f t="shared" si="186"/>
        <v>0</v>
      </c>
      <c r="E348" s="140">
        <f t="shared" si="191"/>
        <v>0</v>
      </c>
      <c r="F348" s="140">
        <f t="shared" si="191"/>
        <v>0</v>
      </c>
      <c r="G348" s="140">
        <f t="shared" si="191"/>
        <v>0</v>
      </c>
      <c r="H348" s="140">
        <f t="shared" si="191"/>
        <v>0</v>
      </c>
      <c r="I348" s="140">
        <f t="shared" si="191"/>
        <v>0</v>
      </c>
      <c r="J348" s="140">
        <f t="shared" si="191"/>
        <v>0</v>
      </c>
      <c r="K348" s="140">
        <f t="shared" si="191"/>
        <v>0</v>
      </c>
      <c r="L348" s="140">
        <f t="shared" si="191"/>
        <v>0</v>
      </c>
      <c r="M348" s="140">
        <f t="shared" si="191"/>
        <v>0</v>
      </c>
      <c r="N348" s="140">
        <f t="shared" si="191"/>
        <v>0</v>
      </c>
      <c r="O348" s="140">
        <f t="shared" si="191"/>
        <v>0</v>
      </c>
      <c r="P348" s="140">
        <f t="shared" si="191"/>
        <v>0</v>
      </c>
      <c r="Q348" s="140">
        <f t="shared" si="191"/>
        <v>0</v>
      </c>
      <c r="R348" s="140">
        <f t="shared" si="191"/>
        <v>0</v>
      </c>
      <c r="S348" s="140">
        <f t="shared" si="191"/>
        <v>0</v>
      </c>
      <c r="T348" s="140">
        <f t="shared" si="191"/>
        <v>0</v>
      </c>
      <c r="U348" s="140">
        <f t="shared" si="191"/>
        <v>0</v>
      </c>
      <c r="V348" s="140">
        <f t="shared" si="191"/>
        <v>0</v>
      </c>
      <c r="W348" s="140">
        <f t="shared" si="191"/>
        <v>0</v>
      </c>
      <c r="X348" s="140">
        <f t="shared" si="191"/>
        <v>0</v>
      </c>
      <c r="Y348" s="140">
        <f t="shared" si="191"/>
        <v>0</v>
      </c>
      <c r="Z348" s="140">
        <f t="shared" si="191"/>
        <v>0</v>
      </c>
      <c r="AA348" s="140">
        <f t="shared" si="191"/>
        <v>0</v>
      </c>
      <c r="AB348" s="140">
        <f t="shared" si="191"/>
        <v>0</v>
      </c>
      <c r="AC348" s="140">
        <f t="shared" si="191"/>
        <v>0</v>
      </c>
      <c r="AD348" s="140">
        <f t="shared" si="191"/>
        <v>0</v>
      </c>
      <c r="AE348" s="140">
        <f t="shared" si="191"/>
        <v>0</v>
      </c>
      <c r="AF348" s="140">
        <f t="shared" si="191"/>
        <v>0</v>
      </c>
      <c r="AG348" s="140">
        <f t="shared" si="191"/>
        <v>0</v>
      </c>
      <c r="AH348" s="140">
        <f t="shared" si="191"/>
        <v>0</v>
      </c>
      <c r="AI348" s="140">
        <f t="shared" si="191"/>
        <v>0</v>
      </c>
      <c r="AJ348" s="140">
        <f t="shared" si="191"/>
        <v>0</v>
      </c>
      <c r="AK348" s="140">
        <f t="shared" si="191"/>
        <v>0</v>
      </c>
      <c r="AL348" s="140">
        <f t="shared" si="191"/>
        <v>0</v>
      </c>
      <c r="AM348" s="140">
        <f t="shared" si="191"/>
        <v>396.67710776117747</v>
      </c>
      <c r="AN348" s="140">
        <f t="shared" si="191"/>
        <v>0</v>
      </c>
      <c r="AO348" s="140">
        <f t="shared" si="191"/>
        <v>0</v>
      </c>
      <c r="AP348" s="140">
        <f t="shared" si="191"/>
        <v>0</v>
      </c>
      <c r="AQ348" s="140">
        <f t="shared" si="191"/>
        <v>0</v>
      </c>
      <c r="AR348" s="140">
        <f t="shared" si="191"/>
        <v>0</v>
      </c>
      <c r="AS348" s="140">
        <f t="shared" ref="E348:AU354" si="192">+IF(AS$171&lt;$B348,0,IF(MOD(AS$171-$B348,$C$167)=0,1,0))*$C348</f>
        <v>0</v>
      </c>
      <c r="AT348" s="140">
        <f t="shared" si="192"/>
        <v>0</v>
      </c>
      <c r="AU348" s="140">
        <f t="shared" si="192"/>
        <v>0</v>
      </c>
    </row>
    <row r="349" spans="2:47">
      <c r="B349" s="121">
        <v>2053</v>
      </c>
      <c r="C349" s="140">
        <v>160.9704205407761</v>
      </c>
      <c r="D349" s="140">
        <f t="shared" si="186"/>
        <v>0</v>
      </c>
      <c r="E349" s="140">
        <f t="shared" si="192"/>
        <v>0</v>
      </c>
      <c r="F349" s="140">
        <f t="shared" si="192"/>
        <v>0</v>
      </c>
      <c r="G349" s="140">
        <f t="shared" si="192"/>
        <v>0</v>
      </c>
      <c r="H349" s="140">
        <f t="shared" si="192"/>
        <v>0</v>
      </c>
      <c r="I349" s="140">
        <f t="shared" si="192"/>
        <v>0</v>
      </c>
      <c r="J349" s="140">
        <f t="shared" si="192"/>
        <v>0</v>
      </c>
      <c r="K349" s="140">
        <f t="shared" si="192"/>
        <v>0</v>
      </c>
      <c r="L349" s="140">
        <f t="shared" si="192"/>
        <v>0</v>
      </c>
      <c r="M349" s="140">
        <f t="shared" si="192"/>
        <v>0</v>
      </c>
      <c r="N349" s="140">
        <f t="shared" si="192"/>
        <v>0</v>
      </c>
      <c r="O349" s="140">
        <f t="shared" si="192"/>
        <v>0</v>
      </c>
      <c r="P349" s="140">
        <f t="shared" si="192"/>
        <v>0</v>
      </c>
      <c r="Q349" s="140">
        <f t="shared" si="192"/>
        <v>0</v>
      </c>
      <c r="R349" s="140">
        <f t="shared" si="192"/>
        <v>0</v>
      </c>
      <c r="S349" s="140">
        <f t="shared" si="192"/>
        <v>0</v>
      </c>
      <c r="T349" s="140">
        <f t="shared" si="192"/>
        <v>0</v>
      </c>
      <c r="U349" s="140">
        <f t="shared" si="192"/>
        <v>0</v>
      </c>
      <c r="V349" s="140">
        <f t="shared" si="192"/>
        <v>0</v>
      </c>
      <c r="W349" s="140">
        <f t="shared" si="192"/>
        <v>0</v>
      </c>
      <c r="X349" s="140">
        <f t="shared" si="192"/>
        <v>0</v>
      </c>
      <c r="Y349" s="140">
        <f t="shared" si="192"/>
        <v>0</v>
      </c>
      <c r="Z349" s="140">
        <f t="shared" si="192"/>
        <v>0</v>
      </c>
      <c r="AA349" s="140">
        <f t="shared" si="192"/>
        <v>0</v>
      </c>
      <c r="AB349" s="140">
        <f t="shared" si="192"/>
        <v>0</v>
      </c>
      <c r="AC349" s="140">
        <f t="shared" si="192"/>
        <v>0</v>
      </c>
      <c r="AD349" s="140">
        <f t="shared" si="192"/>
        <v>0</v>
      </c>
      <c r="AE349" s="140">
        <f t="shared" si="192"/>
        <v>0</v>
      </c>
      <c r="AF349" s="140">
        <f t="shared" si="192"/>
        <v>0</v>
      </c>
      <c r="AG349" s="140">
        <f t="shared" si="192"/>
        <v>0</v>
      </c>
      <c r="AH349" s="140">
        <f t="shared" si="192"/>
        <v>0</v>
      </c>
      <c r="AI349" s="140">
        <f t="shared" si="192"/>
        <v>0</v>
      </c>
      <c r="AJ349" s="140">
        <f t="shared" si="192"/>
        <v>0</v>
      </c>
      <c r="AK349" s="140">
        <f t="shared" si="192"/>
        <v>0</v>
      </c>
      <c r="AL349" s="140">
        <f t="shared" si="192"/>
        <v>0</v>
      </c>
      <c r="AM349" s="140">
        <f t="shared" si="192"/>
        <v>0</v>
      </c>
      <c r="AN349" s="140">
        <f t="shared" si="192"/>
        <v>160.9704205407761</v>
      </c>
      <c r="AO349" s="140">
        <f t="shared" si="192"/>
        <v>0</v>
      </c>
      <c r="AP349" s="140">
        <f t="shared" si="192"/>
        <v>0</v>
      </c>
      <c r="AQ349" s="140">
        <f t="shared" si="192"/>
        <v>0</v>
      </c>
      <c r="AR349" s="140">
        <f t="shared" si="192"/>
        <v>0</v>
      </c>
      <c r="AS349" s="140">
        <f t="shared" si="192"/>
        <v>0</v>
      </c>
      <c r="AT349" s="140">
        <f t="shared" si="192"/>
        <v>0</v>
      </c>
      <c r="AU349" s="140">
        <f t="shared" si="192"/>
        <v>0</v>
      </c>
    </row>
    <row r="350" spans="2:47">
      <c r="B350" s="121">
        <v>2054</v>
      </c>
      <c r="C350" s="140">
        <v>0</v>
      </c>
      <c r="D350" s="140">
        <f t="shared" si="186"/>
        <v>0</v>
      </c>
      <c r="E350" s="140">
        <f t="shared" si="192"/>
        <v>0</v>
      </c>
      <c r="F350" s="140">
        <f t="shared" si="192"/>
        <v>0</v>
      </c>
      <c r="G350" s="140">
        <f t="shared" si="192"/>
        <v>0</v>
      </c>
      <c r="H350" s="140">
        <f t="shared" si="192"/>
        <v>0</v>
      </c>
      <c r="I350" s="140">
        <f t="shared" si="192"/>
        <v>0</v>
      </c>
      <c r="J350" s="140">
        <f t="shared" si="192"/>
        <v>0</v>
      </c>
      <c r="K350" s="140">
        <f t="shared" si="192"/>
        <v>0</v>
      </c>
      <c r="L350" s="140">
        <f t="shared" si="192"/>
        <v>0</v>
      </c>
      <c r="M350" s="140">
        <f t="shared" si="192"/>
        <v>0</v>
      </c>
      <c r="N350" s="140">
        <f t="shared" si="192"/>
        <v>0</v>
      </c>
      <c r="O350" s="140">
        <f t="shared" si="192"/>
        <v>0</v>
      </c>
      <c r="P350" s="140">
        <f t="shared" si="192"/>
        <v>0</v>
      </c>
      <c r="Q350" s="140">
        <f t="shared" si="192"/>
        <v>0</v>
      </c>
      <c r="R350" s="140">
        <f t="shared" si="192"/>
        <v>0</v>
      </c>
      <c r="S350" s="140">
        <f t="shared" si="192"/>
        <v>0</v>
      </c>
      <c r="T350" s="140">
        <f t="shared" si="192"/>
        <v>0</v>
      </c>
      <c r="U350" s="140">
        <f t="shared" si="192"/>
        <v>0</v>
      </c>
      <c r="V350" s="140">
        <f t="shared" si="192"/>
        <v>0</v>
      </c>
      <c r="W350" s="140">
        <f t="shared" si="192"/>
        <v>0</v>
      </c>
      <c r="X350" s="140">
        <f t="shared" si="192"/>
        <v>0</v>
      </c>
      <c r="Y350" s="140">
        <f t="shared" si="192"/>
        <v>0</v>
      </c>
      <c r="Z350" s="140">
        <f t="shared" si="192"/>
        <v>0</v>
      </c>
      <c r="AA350" s="140">
        <f t="shared" si="192"/>
        <v>0</v>
      </c>
      <c r="AB350" s="140">
        <f t="shared" si="192"/>
        <v>0</v>
      </c>
      <c r="AC350" s="140">
        <f t="shared" si="192"/>
        <v>0</v>
      </c>
      <c r="AD350" s="140">
        <f t="shared" si="192"/>
        <v>0</v>
      </c>
      <c r="AE350" s="140">
        <f t="shared" si="192"/>
        <v>0</v>
      </c>
      <c r="AF350" s="140">
        <f t="shared" si="192"/>
        <v>0</v>
      </c>
      <c r="AG350" s="140">
        <f t="shared" si="192"/>
        <v>0</v>
      </c>
      <c r="AH350" s="140">
        <f t="shared" si="192"/>
        <v>0</v>
      </c>
      <c r="AI350" s="140">
        <f t="shared" si="192"/>
        <v>0</v>
      </c>
      <c r="AJ350" s="140">
        <f t="shared" si="192"/>
        <v>0</v>
      </c>
      <c r="AK350" s="140">
        <f t="shared" si="192"/>
        <v>0</v>
      </c>
      <c r="AL350" s="140">
        <f t="shared" si="192"/>
        <v>0</v>
      </c>
      <c r="AM350" s="140">
        <f t="shared" si="192"/>
        <v>0</v>
      </c>
      <c r="AN350" s="140">
        <f t="shared" si="192"/>
        <v>0</v>
      </c>
      <c r="AO350" s="140">
        <f t="shared" si="192"/>
        <v>0</v>
      </c>
      <c r="AP350" s="140">
        <f t="shared" si="192"/>
        <v>0</v>
      </c>
      <c r="AQ350" s="140">
        <f t="shared" si="192"/>
        <v>0</v>
      </c>
      <c r="AR350" s="140">
        <f t="shared" si="192"/>
        <v>0</v>
      </c>
      <c r="AS350" s="140">
        <f t="shared" si="192"/>
        <v>0</v>
      </c>
      <c r="AT350" s="140">
        <f t="shared" si="192"/>
        <v>0</v>
      </c>
      <c r="AU350" s="140">
        <f t="shared" si="192"/>
        <v>0</v>
      </c>
    </row>
    <row r="351" spans="2:47">
      <c r="B351" s="121">
        <v>2055</v>
      </c>
      <c r="C351" s="140">
        <v>599.32736933481647</v>
      </c>
      <c r="D351" s="140">
        <f t="shared" si="186"/>
        <v>0</v>
      </c>
      <c r="E351" s="140">
        <f t="shared" si="192"/>
        <v>0</v>
      </c>
      <c r="F351" s="140">
        <f t="shared" si="192"/>
        <v>0</v>
      </c>
      <c r="G351" s="140">
        <f t="shared" si="192"/>
        <v>0</v>
      </c>
      <c r="H351" s="140">
        <f t="shared" si="192"/>
        <v>0</v>
      </c>
      <c r="I351" s="140">
        <f t="shared" si="192"/>
        <v>0</v>
      </c>
      <c r="J351" s="140">
        <f t="shared" si="192"/>
        <v>0</v>
      </c>
      <c r="K351" s="140">
        <f t="shared" si="192"/>
        <v>0</v>
      </c>
      <c r="L351" s="140">
        <f t="shared" si="192"/>
        <v>0</v>
      </c>
      <c r="M351" s="140">
        <f t="shared" si="192"/>
        <v>0</v>
      </c>
      <c r="N351" s="140">
        <f t="shared" si="192"/>
        <v>0</v>
      </c>
      <c r="O351" s="140">
        <f t="shared" si="192"/>
        <v>0</v>
      </c>
      <c r="P351" s="140">
        <f t="shared" si="192"/>
        <v>0</v>
      </c>
      <c r="Q351" s="140">
        <f t="shared" si="192"/>
        <v>0</v>
      </c>
      <c r="R351" s="140">
        <f t="shared" si="192"/>
        <v>0</v>
      </c>
      <c r="S351" s="140">
        <f t="shared" si="192"/>
        <v>0</v>
      </c>
      <c r="T351" s="140">
        <f t="shared" si="192"/>
        <v>0</v>
      </c>
      <c r="U351" s="140">
        <f t="shared" si="192"/>
        <v>0</v>
      </c>
      <c r="V351" s="140">
        <f t="shared" si="192"/>
        <v>0</v>
      </c>
      <c r="W351" s="140">
        <f t="shared" si="192"/>
        <v>0</v>
      </c>
      <c r="X351" s="140">
        <f t="shared" si="192"/>
        <v>0</v>
      </c>
      <c r="Y351" s="140">
        <f t="shared" si="192"/>
        <v>0</v>
      </c>
      <c r="Z351" s="140">
        <f t="shared" si="192"/>
        <v>0</v>
      </c>
      <c r="AA351" s="140">
        <f t="shared" si="192"/>
        <v>0</v>
      </c>
      <c r="AB351" s="140">
        <f t="shared" si="192"/>
        <v>0</v>
      </c>
      <c r="AC351" s="140">
        <f t="shared" si="192"/>
        <v>0</v>
      </c>
      <c r="AD351" s="140">
        <f t="shared" si="192"/>
        <v>0</v>
      </c>
      <c r="AE351" s="140">
        <f t="shared" si="192"/>
        <v>0</v>
      </c>
      <c r="AF351" s="140">
        <f t="shared" si="192"/>
        <v>0</v>
      </c>
      <c r="AG351" s="140">
        <f t="shared" si="192"/>
        <v>0</v>
      </c>
      <c r="AH351" s="140">
        <f t="shared" si="192"/>
        <v>0</v>
      </c>
      <c r="AI351" s="140">
        <f t="shared" si="192"/>
        <v>0</v>
      </c>
      <c r="AJ351" s="140">
        <f t="shared" si="192"/>
        <v>0</v>
      </c>
      <c r="AK351" s="140">
        <f t="shared" si="192"/>
        <v>0</v>
      </c>
      <c r="AL351" s="140">
        <f t="shared" si="192"/>
        <v>0</v>
      </c>
      <c r="AM351" s="140">
        <f t="shared" si="192"/>
        <v>0</v>
      </c>
      <c r="AN351" s="140">
        <f t="shared" si="192"/>
        <v>0</v>
      </c>
      <c r="AO351" s="140">
        <f t="shared" si="192"/>
        <v>0</v>
      </c>
      <c r="AP351" s="140">
        <f t="shared" si="192"/>
        <v>599.32736933481647</v>
      </c>
      <c r="AQ351" s="140">
        <f t="shared" si="192"/>
        <v>0</v>
      </c>
      <c r="AR351" s="140">
        <f t="shared" si="192"/>
        <v>0</v>
      </c>
      <c r="AS351" s="140">
        <f t="shared" si="192"/>
        <v>0</v>
      </c>
      <c r="AT351" s="140">
        <f t="shared" si="192"/>
        <v>0</v>
      </c>
      <c r="AU351" s="140">
        <f t="shared" si="192"/>
        <v>0</v>
      </c>
    </row>
    <row r="352" spans="2:47">
      <c r="B352" s="121">
        <v>2056</v>
      </c>
      <c r="C352" s="140">
        <v>60.363907702732831</v>
      </c>
      <c r="D352" s="140">
        <f t="shared" si="186"/>
        <v>0</v>
      </c>
      <c r="E352" s="140">
        <f t="shared" si="192"/>
        <v>0</v>
      </c>
      <c r="F352" s="140">
        <f t="shared" si="192"/>
        <v>0</v>
      </c>
      <c r="G352" s="140">
        <f t="shared" si="192"/>
        <v>0</v>
      </c>
      <c r="H352" s="140">
        <f t="shared" si="192"/>
        <v>0</v>
      </c>
      <c r="I352" s="140">
        <f t="shared" si="192"/>
        <v>0</v>
      </c>
      <c r="J352" s="140">
        <f t="shared" si="192"/>
        <v>0</v>
      </c>
      <c r="K352" s="140">
        <f t="shared" si="192"/>
        <v>0</v>
      </c>
      <c r="L352" s="140">
        <f t="shared" si="192"/>
        <v>0</v>
      </c>
      <c r="M352" s="140">
        <f t="shared" si="192"/>
        <v>0</v>
      </c>
      <c r="N352" s="140">
        <f t="shared" si="192"/>
        <v>0</v>
      </c>
      <c r="O352" s="140">
        <f t="shared" si="192"/>
        <v>0</v>
      </c>
      <c r="P352" s="140">
        <f t="shared" si="192"/>
        <v>0</v>
      </c>
      <c r="Q352" s="140">
        <f t="shared" si="192"/>
        <v>0</v>
      </c>
      <c r="R352" s="140">
        <f t="shared" si="192"/>
        <v>0</v>
      </c>
      <c r="S352" s="140">
        <f t="shared" si="192"/>
        <v>0</v>
      </c>
      <c r="T352" s="140">
        <f t="shared" si="192"/>
        <v>0</v>
      </c>
      <c r="U352" s="140">
        <f t="shared" si="192"/>
        <v>0</v>
      </c>
      <c r="V352" s="140">
        <f t="shared" si="192"/>
        <v>0</v>
      </c>
      <c r="W352" s="140">
        <f t="shared" si="192"/>
        <v>0</v>
      </c>
      <c r="X352" s="140">
        <f t="shared" si="192"/>
        <v>0</v>
      </c>
      <c r="Y352" s="140">
        <f t="shared" si="192"/>
        <v>0</v>
      </c>
      <c r="Z352" s="140">
        <f t="shared" si="192"/>
        <v>0</v>
      </c>
      <c r="AA352" s="140">
        <f t="shared" si="192"/>
        <v>0</v>
      </c>
      <c r="AB352" s="140">
        <f t="shared" si="192"/>
        <v>0</v>
      </c>
      <c r="AC352" s="140">
        <f t="shared" si="192"/>
        <v>0</v>
      </c>
      <c r="AD352" s="140">
        <f t="shared" si="192"/>
        <v>0</v>
      </c>
      <c r="AE352" s="140">
        <f t="shared" si="192"/>
        <v>0</v>
      </c>
      <c r="AF352" s="140">
        <f t="shared" si="192"/>
        <v>0</v>
      </c>
      <c r="AG352" s="140">
        <f t="shared" si="192"/>
        <v>0</v>
      </c>
      <c r="AH352" s="140">
        <f t="shared" si="192"/>
        <v>0</v>
      </c>
      <c r="AI352" s="140">
        <f t="shared" si="192"/>
        <v>0</v>
      </c>
      <c r="AJ352" s="140">
        <f t="shared" si="192"/>
        <v>0</v>
      </c>
      <c r="AK352" s="140">
        <f t="shared" si="192"/>
        <v>0</v>
      </c>
      <c r="AL352" s="140">
        <f t="shared" si="192"/>
        <v>0</v>
      </c>
      <c r="AM352" s="140">
        <f t="shared" si="192"/>
        <v>0</v>
      </c>
      <c r="AN352" s="140">
        <f t="shared" si="192"/>
        <v>0</v>
      </c>
      <c r="AO352" s="140">
        <f t="shared" si="192"/>
        <v>0</v>
      </c>
      <c r="AP352" s="140">
        <f t="shared" si="192"/>
        <v>0</v>
      </c>
      <c r="AQ352" s="140">
        <f t="shared" si="192"/>
        <v>60.363907702732831</v>
      </c>
      <c r="AR352" s="140">
        <f t="shared" si="192"/>
        <v>0</v>
      </c>
      <c r="AS352" s="140">
        <f t="shared" si="192"/>
        <v>0</v>
      </c>
      <c r="AT352" s="140">
        <f t="shared" si="192"/>
        <v>0</v>
      </c>
      <c r="AU352" s="140">
        <f t="shared" si="192"/>
        <v>0</v>
      </c>
    </row>
    <row r="353" spans="2:47">
      <c r="B353" s="121">
        <v>2057</v>
      </c>
      <c r="C353" s="140">
        <v>135.10017438247451</v>
      </c>
      <c r="D353" s="140">
        <f t="shared" si="186"/>
        <v>0</v>
      </c>
      <c r="E353" s="140">
        <f t="shared" si="192"/>
        <v>0</v>
      </c>
      <c r="F353" s="140">
        <f t="shared" si="192"/>
        <v>0</v>
      </c>
      <c r="G353" s="140">
        <f t="shared" si="192"/>
        <v>0</v>
      </c>
      <c r="H353" s="140">
        <f t="shared" si="192"/>
        <v>0</v>
      </c>
      <c r="I353" s="140">
        <f t="shared" si="192"/>
        <v>0</v>
      </c>
      <c r="J353" s="140">
        <f t="shared" si="192"/>
        <v>0</v>
      </c>
      <c r="K353" s="140">
        <f t="shared" si="192"/>
        <v>0</v>
      </c>
      <c r="L353" s="140">
        <f t="shared" si="192"/>
        <v>0</v>
      </c>
      <c r="M353" s="140">
        <f t="shared" si="192"/>
        <v>0</v>
      </c>
      <c r="N353" s="140">
        <f t="shared" si="192"/>
        <v>0</v>
      </c>
      <c r="O353" s="140">
        <f t="shared" si="192"/>
        <v>0</v>
      </c>
      <c r="P353" s="140">
        <f t="shared" si="192"/>
        <v>0</v>
      </c>
      <c r="Q353" s="140">
        <f t="shared" si="192"/>
        <v>0</v>
      </c>
      <c r="R353" s="140">
        <f t="shared" si="192"/>
        <v>0</v>
      </c>
      <c r="S353" s="140">
        <f t="shared" si="192"/>
        <v>0</v>
      </c>
      <c r="T353" s="140">
        <f t="shared" si="192"/>
        <v>0</v>
      </c>
      <c r="U353" s="140">
        <f t="shared" si="192"/>
        <v>0</v>
      </c>
      <c r="V353" s="140">
        <f t="shared" si="192"/>
        <v>0</v>
      </c>
      <c r="W353" s="140">
        <f t="shared" si="192"/>
        <v>0</v>
      </c>
      <c r="X353" s="140">
        <f t="shared" si="192"/>
        <v>0</v>
      </c>
      <c r="Y353" s="140">
        <f t="shared" si="192"/>
        <v>0</v>
      </c>
      <c r="Z353" s="140">
        <f t="shared" si="192"/>
        <v>0</v>
      </c>
      <c r="AA353" s="140">
        <f t="shared" si="192"/>
        <v>0</v>
      </c>
      <c r="AB353" s="140">
        <f t="shared" si="192"/>
        <v>0</v>
      </c>
      <c r="AC353" s="140">
        <f t="shared" si="192"/>
        <v>0</v>
      </c>
      <c r="AD353" s="140">
        <f t="shared" si="192"/>
        <v>0</v>
      </c>
      <c r="AE353" s="140">
        <f t="shared" si="192"/>
        <v>0</v>
      </c>
      <c r="AF353" s="140">
        <f t="shared" si="192"/>
        <v>0</v>
      </c>
      <c r="AG353" s="140">
        <f t="shared" si="192"/>
        <v>0</v>
      </c>
      <c r="AH353" s="140">
        <f t="shared" si="192"/>
        <v>0</v>
      </c>
      <c r="AI353" s="140">
        <f t="shared" si="192"/>
        <v>0</v>
      </c>
      <c r="AJ353" s="140">
        <f t="shared" si="192"/>
        <v>0</v>
      </c>
      <c r="AK353" s="140">
        <f t="shared" si="192"/>
        <v>0</v>
      </c>
      <c r="AL353" s="140">
        <f t="shared" si="192"/>
        <v>0</v>
      </c>
      <c r="AM353" s="140">
        <f t="shared" si="192"/>
        <v>0</v>
      </c>
      <c r="AN353" s="140">
        <f t="shared" si="192"/>
        <v>0</v>
      </c>
      <c r="AO353" s="140">
        <f t="shared" si="192"/>
        <v>0</v>
      </c>
      <c r="AP353" s="140">
        <f t="shared" si="192"/>
        <v>0</v>
      </c>
      <c r="AQ353" s="140">
        <f t="shared" si="192"/>
        <v>0</v>
      </c>
      <c r="AR353" s="140">
        <f t="shared" si="192"/>
        <v>135.10017438247451</v>
      </c>
      <c r="AS353" s="140">
        <f t="shared" si="192"/>
        <v>0</v>
      </c>
      <c r="AT353" s="140">
        <f t="shared" si="192"/>
        <v>0</v>
      </c>
      <c r="AU353" s="140">
        <f t="shared" si="192"/>
        <v>0</v>
      </c>
    </row>
    <row r="354" spans="2:47">
      <c r="B354" s="121">
        <v>2058</v>
      </c>
      <c r="C354" s="140">
        <v>0</v>
      </c>
      <c r="D354" s="140">
        <f t="shared" si="186"/>
        <v>0</v>
      </c>
      <c r="E354" s="140">
        <f t="shared" si="192"/>
        <v>0</v>
      </c>
      <c r="F354" s="140">
        <f t="shared" si="192"/>
        <v>0</v>
      </c>
      <c r="G354" s="140">
        <f t="shared" si="192"/>
        <v>0</v>
      </c>
      <c r="H354" s="140">
        <f t="shared" si="192"/>
        <v>0</v>
      </c>
      <c r="I354" s="140">
        <f t="shared" si="192"/>
        <v>0</v>
      </c>
      <c r="J354" s="140">
        <f t="shared" si="192"/>
        <v>0</v>
      </c>
      <c r="K354" s="140">
        <f t="shared" si="192"/>
        <v>0</v>
      </c>
      <c r="L354" s="140">
        <f t="shared" si="192"/>
        <v>0</v>
      </c>
      <c r="M354" s="140">
        <f t="shared" si="192"/>
        <v>0</v>
      </c>
      <c r="N354" s="140">
        <f t="shared" si="192"/>
        <v>0</v>
      </c>
      <c r="O354" s="140">
        <f t="shared" si="192"/>
        <v>0</v>
      </c>
      <c r="P354" s="140">
        <f t="shared" si="192"/>
        <v>0</v>
      </c>
      <c r="Q354" s="140">
        <f t="shared" si="192"/>
        <v>0</v>
      </c>
      <c r="R354" s="140">
        <f t="shared" si="192"/>
        <v>0</v>
      </c>
      <c r="S354" s="140">
        <f t="shared" si="192"/>
        <v>0</v>
      </c>
      <c r="T354" s="140">
        <f t="shared" si="192"/>
        <v>0</v>
      </c>
      <c r="U354" s="140">
        <f t="shared" si="192"/>
        <v>0</v>
      </c>
      <c r="V354" s="140">
        <f t="shared" si="192"/>
        <v>0</v>
      </c>
      <c r="W354" s="140">
        <f t="shared" si="192"/>
        <v>0</v>
      </c>
      <c r="X354" s="140">
        <f t="shared" si="192"/>
        <v>0</v>
      </c>
      <c r="Y354" s="140">
        <f t="shared" si="192"/>
        <v>0</v>
      </c>
      <c r="Z354" s="140">
        <f t="shared" si="192"/>
        <v>0</v>
      </c>
      <c r="AA354" s="140">
        <f t="shared" si="192"/>
        <v>0</v>
      </c>
      <c r="AB354" s="140">
        <f t="shared" si="192"/>
        <v>0</v>
      </c>
      <c r="AC354" s="140">
        <f t="shared" si="192"/>
        <v>0</v>
      </c>
      <c r="AD354" s="140">
        <f t="shared" si="192"/>
        <v>0</v>
      </c>
      <c r="AE354" s="140">
        <f t="shared" si="192"/>
        <v>0</v>
      </c>
      <c r="AF354" s="140">
        <f t="shared" si="192"/>
        <v>0</v>
      </c>
      <c r="AG354" s="140">
        <f t="shared" si="192"/>
        <v>0</v>
      </c>
      <c r="AH354" s="140">
        <f t="shared" si="192"/>
        <v>0</v>
      </c>
      <c r="AI354" s="140">
        <f t="shared" si="192"/>
        <v>0</v>
      </c>
      <c r="AJ354" s="140">
        <f t="shared" si="192"/>
        <v>0</v>
      </c>
      <c r="AK354" s="140">
        <f t="shared" si="192"/>
        <v>0</v>
      </c>
      <c r="AL354" s="140">
        <f t="shared" si="192"/>
        <v>0</v>
      </c>
      <c r="AM354" s="140">
        <f t="shared" si="192"/>
        <v>0</v>
      </c>
      <c r="AN354" s="140">
        <f t="shared" si="192"/>
        <v>0</v>
      </c>
      <c r="AO354" s="140">
        <f t="shared" si="192"/>
        <v>0</v>
      </c>
      <c r="AP354" s="140">
        <f t="shared" ref="E354:AU356" si="193">+IF(AP$171&lt;$B354,0,IF(MOD(AP$171-$B354,$C$167)=0,1,0))*$C354</f>
        <v>0</v>
      </c>
      <c r="AQ354" s="140">
        <f t="shared" si="193"/>
        <v>0</v>
      </c>
      <c r="AR354" s="140">
        <f t="shared" si="193"/>
        <v>0</v>
      </c>
      <c r="AS354" s="140">
        <f t="shared" si="193"/>
        <v>0</v>
      </c>
      <c r="AT354" s="140">
        <f t="shared" si="193"/>
        <v>0</v>
      </c>
      <c r="AU354" s="140">
        <f t="shared" si="193"/>
        <v>0</v>
      </c>
    </row>
    <row r="355" spans="2:47">
      <c r="B355" s="121">
        <v>2059</v>
      </c>
      <c r="C355" s="140">
        <v>0</v>
      </c>
      <c r="D355" s="140">
        <f t="shared" si="186"/>
        <v>0</v>
      </c>
      <c r="E355" s="140">
        <f t="shared" si="193"/>
        <v>0</v>
      </c>
      <c r="F355" s="140">
        <f t="shared" si="193"/>
        <v>0</v>
      </c>
      <c r="G355" s="140">
        <f t="shared" si="193"/>
        <v>0</v>
      </c>
      <c r="H355" s="140">
        <f t="shared" si="193"/>
        <v>0</v>
      </c>
      <c r="I355" s="140">
        <f t="shared" si="193"/>
        <v>0</v>
      </c>
      <c r="J355" s="140">
        <f t="shared" si="193"/>
        <v>0</v>
      </c>
      <c r="K355" s="140">
        <f t="shared" si="193"/>
        <v>0</v>
      </c>
      <c r="L355" s="140">
        <f t="shared" si="193"/>
        <v>0</v>
      </c>
      <c r="M355" s="140">
        <f t="shared" si="193"/>
        <v>0</v>
      </c>
      <c r="N355" s="140">
        <f t="shared" si="193"/>
        <v>0</v>
      </c>
      <c r="O355" s="140">
        <f t="shared" si="193"/>
        <v>0</v>
      </c>
      <c r="P355" s="140">
        <f t="shared" si="193"/>
        <v>0</v>
      </c>
      <c r="Q355" s="140">
        <f t="shared" si="193"/>
        <v>0</v>
      </c>
      <c r="R355" s="140">
        <f t="shared" si="193"/>
        <v>0</v>
      </c>
      <c r="S355" s="140">
        <f t="shared" si="193"/>
        <v>0</v>
      </c>
      <c r="T355" s="140">
        <f t="shared" si="193"/>
        <v>0</v>
      </c>
      <c r="U355" s="140">
        <f t="shared" si="193"/>
        <v>0</v>
      </c>
      <c r="V355" s="140">
        <f t="shared" si="193"/>
        <v>0</v>
      </c>
      <c r="W355" s="140">
        <f t="shared" si="193"/>
        <v>0</v>
      </c>
      <c r="X355" s="140">
        <f t="shared" si="193"/>
        <v>0</v>
      </c>
      <c r="Y355" s="140">
        <f t="shared" si="193"/>
        <v>0</v>
      </c>
      <c r="Z355" s="140">
        <f t="shared" si="193"/>
        <v>0</v>
      </c>
      <c r="AA355" s="140">
        <f t="shared" si="193"/>
        <v>0</v>
      </c>
      <c r="AB355" s="140">
        <f t="shared" si="193"/>
        <v>0</v>
      </c>
      <c r="AC355" s="140">
        <f t="shared" si="193"/>
        <v>0</v>
      </c>
      <c r="AD355" s="140">
        <f t="shared" si="193"/>
        <v>0</v>
      </c>
      <c r="AE355" s="140">
        <f t="shared" si="193"/>
        <v>0</v>
      </c>
      <c r="AF355" s="140">
        <f t="shared" si="193"/>
        <v>0</v>
      </c>
      <c r="AG355" s="140">
        <f t="shared" si="193"/>
        <v>0</v>
      </c>
      <c r="AH355" s="140">
        <f t="shared" si="193"/>
        <v>0</v>
      </c>
      <c r="AI355" s="140">
        <f t="shared" si="193"/>
        <v>0</v>
      </c>
      <c r="AJ355" s="140">
        <f t="shared" si="193"/>
        <v>0</v>
      </c>
      <c r="AK355" s="140">
        <f t="shared" si="193"/>
        <v>0</v>
      </c>
      <c r="AL355" s="140">
        <f t="shared" si="193"/>
        <v>0</v>
      </c>
      <c r="AM355" s="140">
        <f t="shared" si="193"/>
        <v>0</v>
      </c>
      <c r="AN355" s="140">
        <f t="shared" si="193"/>
        <v>0</v>
      </c>
      <c r="AO355" s="140">
        <f t="shared" si="193"/>
        <v>0</v>
      </c>
      <c r="AP355" s="140">
        <f t="shared" si="193"/>
        <v>0</v>
      </c>
      <c r="AQ355" s="140">
        <f t="shared" si="193"/>
        <v>0</v>
      </c>
      <c r="AR355" s="140">
        <f t="shared" si="193"/>
        <v>0</v>
      </c>
      <c r="AS355" s="140">
        <f t="shared" si="193"/>
        <v>0</v>
      </c>
      <c r="AT355" s="140">
        <f t="shared" si="193"/>
        <v>0</v>
      </c>
      <c r="AU355" s="140">
        <f t="shared" si="193"/>
        <v>0</v>
      </c>
    </row>
    <row r="356" spans="2:47">
      <c r="B356" s="121">
        <v>2060</v>
      </c>
      <c r="C356" s="140">
        <v>25.870246158330701</v>
      </c>
      <c r="D356" s="140">
        <f t="shared" si="186"/>
        <v>0</v>
      </c>
      <c r="E356" s="140">
        <f t="shared" si="193"/>
        <v>0</v>
      </c>
      <c r="F356" s="140">
        <f t="shared" si="193"/>
        <v>0</v>
      </c>
      <c r="G356" s="140">
        <f t="shared" si="193"/>
        <v>0</v>
      </c>
      <c r="H356" s="140">
        <f t="shared" si="193"/>
        <v>0</v>
      </c>
      <c r="I356" s="140">
        <f t="shared" si="193"/>
        <v>0</v>
      </c>
      <c r="J356" s="140">
        <f t="shared" si="193"/>
        <v>0</v>
      </c>
      <c r="K356" s="140">
        <f t="shared" si="193"/>
        <v>0</v>
      </c>
      <c r="L356" s="140">
        <f t="shared" si="193"/>
        <v>0</v>
      </c>
      <c r="M356" s="140">
        <f t="shared" si="193"/>
        <v>0</v>
      </c>
      <c r="N356" s="140">
        <f t="shared" si="193"/>
        <v>0</v>
      </c>
      <c r="O356" s="140">
        <f t="shared" si="193"/>
        <v>0</v>
      </c>
      <c r="P356" s="140">
        <f t="shared" si="193"/>
        <v>0</v>
      </c>
      <c r="Q356" s="140">
        <f t="shared" si="193"/>
        <v>0</v>
      </c>
      <c r="R356" s="140">
        <f t="shared" si="193"/>
        <v>0</v>
      </c>
      <c r="S356" s="140">
        <f t="shared" si="193"/>
        <v>0</v>
      </c>
      <c r="T356" s="140">
        <f t="shared" si="193"/>
        <v>0</v>
      </c>
      <c r="U356" s="140">
        <f t="shared" si="193"/>
        <v>0</v>
      </c>
      <c r="V356" s="140">
        <f t="shared" si="193"/>
        <v>0</v>
      </c>
      <c r="W356" s="140">
        <f t="shared" si="193"/>
        <v>0</v>
      </c>
      <c r="X356" s="140">
        <f t="shared" si="193"/>
        <v>0</v>
      </c>
      <c r="Y356" s="140">
        <f t="shared" si="193"/>
        <v>0</v>
      </c>
      <c r="Z356" s="140">
        <f t="shared" si="193"/>
        <v>0</v>
      </c>
      <c r="AA356" s="140">
        <f t="shared" si="193"/>
        <v>0</v>
      </c>
      <c r="AB356" s="140">
        <f t="shared" si="193"/>
        <v>0</v>
      </c>
      <c r="AC356" s="140">
        <f t="shared" si="193"/>
        <v>0</v>
      </c>
      <c r="AD356" s="140">
        <f t="shared" si="193"/>
        <v>0</v>
      </c>
      <c r="AE356" s="140">
        <f t="shared" si="193"/>
        <v>0</v>
      </c>
      <c r="AF356" s="140">
        <f t="shared" si="193"/>
        <v>0</v>
      </c>
      <c r="AG356" s="140">
        <f t="shared" si="193"/>
        <v>0</v>
      </c>
      <c r="AH356" s="140">
        <f t="shared" si="193"/>
        <v>0</v>
      </c>
      <c r="AI356" s="140">
        <f t="shared" si="193"/>
        <v>0</v>
      </c>
      <c r="AJ356" s="140">
        <f t="shared" si="193"/>
        <v>0</v>
      </c>
      <c r="AK356" s="140">
        <f t="shared" si="193"/>
        <v>0</v>
      </c>
      <c r="AL356" s="140">
        <f t="shared" si="193"/>
        <v>0</v>
      </c>
      <c r="AM356" s="140">
        <f t="shared" si="193"/>
        <v>0</v>
      </c>
      <c r="AN356" s="140">
        <f t="shared" si="193"/>
        <v>0</v>
      </c>
      <c r="AO356" s="140">
        <f t="shared" si="193"/>
        <v>0</v>
      </c>
      <c r="AP356" s="140">
        <f t="shared" si="193"/>
        <v>0</v>
      </c>
      <c r="AQ356" s="140">
        <f t="shared" si="193"/>
        <v>0</v>
      </c>
      <c r="AR356" s="140">
        <f t="shared" si="193"/>
        <v>0</v>
      </c>
      <c r="AS356" s="140">
        <f t="shared" si="193"/>
        <v>0</v>
      </c>
      <c r="AT356" s="140">
        <f t="shared" si="193"/>
        <v>0</v>
      </c>
      <c r="AU356" s="140">
        <f t="shared" si="193"/>
        <v>25.870246158330701</v>
      </c>
    </row>
    <row r="357" spans="2:47">
      <c r="D357" s="141">
        <f>SUM(D313:D356)</f>
        <v>0</v>
      </c>
      <c r="E357" s="141">
        <f t="shared" ref="E357" si="194">SUM(E313:E356)</f>
        <v>0</v>
      </c>
      <c r="F357" s="141">
        <f t="shared" ref="F357" si="195">SUM(F313:F356)</f>
        <v>0</v>
      </c>
      <c r="G357" s="141">
        <f t="shared" ref="G357" si="196">SUM(G313:G356)</f>
        <v>0</v>
      </c>
      <c r="H357" s="141">
        <f t="shared" ref="H357" si="197">SUM(H313:H356)</f>
        <v>0</v>
      </c>
      <c r="I357" s="141">
        <f t="shared" ref="I357" si="198">SUM(I313:I356)</f>
        <v>0</v>
      </c>
      <c r="J357" s="141">
        <f t="shared" ref="J357" si="199">SUM(J313:J356)</f>
        <v>0</v>
      </c>
      <c r="K357" s="141">
        <f t="shared" ref="K357" si="200">SUM(K313:K356)</f>
        <v>0</v>
      </c>
      <c r="L357" s="141">
        <f t="shared" ref="L357" si="201">SUM(L313:L356)</f>
        <v>18579.369562592579</v>
      </c>
      <c r="M357" s="141">
        <f t="shared" ref="M357" si="202">SUM(M313:M356)</f>
        <v>18789.648230084695</v>
      </c>
      <c r="N357" s="141">
        <f t="shared" ref="N357" si="203">SUM(N313:N356)</f>
        <v>18587.661308156145</v>
      </c>
      <c r="O357" s="141">
        <f t="shared" ref="O357" si="204">SUM(O313:O356)</f>
        <v>19003.796378839797</v>
      </c>
      <c r="P357" s="141">
        <f t="shared" ref="P357" si="205">SUM(P313:P356)</f>
        <v>18523.980702227927</v>
      </c>
      <c r="Q357" s="141">
        <f t="shared" ref="Q357" si="206">SUM(Q313:Q356)</f>
        <v>18846.142656524462</v>
      </c>
      <c r="R357" s="141">
        <f t="shared" ref="R357" si="207">SUM(R313:R356)</f>
        <v>18941.553008809293</v>
      </c>
      <c r="S357" s="141">
        <f t="shared" ref="S357" si="208">SUM(S313:S356)</f>
        <v>19800.356735979876</v>
      </c>
      <c r="T357" s="141">
        <f t="shared" ref="T357" si="209">SUM(T313:T356)</f>
        <v>20019.369375465787</v>
      </c>
      <c r="U357" s="141">
        <f t="shared" ref="U357" si="210">SUM(U313:U356)</f>
        <v>20252.864930535812</v>
      </c>
      <c r="V357" s="141">
        <f t="shared" ref="V357" si="211">SUM(V313:V356)</f>
        <v>37739.382427849996</v>
      </c>
      <c r="W357" s="141">
        <f t="shared" ref="W357" si="212">SUM(W313:W356)</f>
        <v>39154.949230462444</v>
      </c>
      <c r="X357" s="141">
        <f t="shared" ref="X357" si="213">SUM(X313:X356)</f>
        <v>39151.964202059658</v>
      </c>
      <c r="Y357" s="141">
        <f t="shared" ref="Y357" si="214">SUM(Y313:Y356)</f>
        <v>20580.444158600592</v>
      </c>
      <c r="Z357" s="141">
        <f t="shared" ref="Z357" si="215">SUM(Z313:Z356)</f>
        <v>20201.234994826649</v>
      </c>
      <c r="AA357" s="141">
        <f t="shared" ref="AA357" si="216">SUM(AA313:AA356)</f>
        <v>18846.142656524462</v>
      </c>
      <c r="AB357" s="141">
        <f t="shared" ref="AB357" si="217">SUM(AB313:AB356)</f>
        <v>19366.974834524168</v>
      </c>
      <c r="AC357" s="141">
        <f t="shared" ref="AC357" si="218">SUM(AC313:AC356)</f>
        <v>20855.287884880876</v>
      </c>
      <c r="AD357" s="141">
        <f t="shared" ref="AD357" si="219">SUM(AD313:AD356)</f>
        <v>21078.612232059881</v>
      </c>
      <c r="AE357" s="141">
        <f t="shared" ref="AE357" si="220">SUM(AE313:AE356)</f>
        <v>20252.864930535812</v>
      </c>
      <c r="AF357" s="141">
        <f t="shared" ref="AF357" si="221">SUM(AF313:AF356)</f>
        <v>38870.487079328261</v>
      </c>
      <c r="AG357" s="141">
        <f t="shared" ref="AG357" si="222">SUM(AG313:AG356)</f>
        <v>39154.949230462444</v>
      </c>
      <c r="AH357" s="141">
        <f t="shared" ref="AH357" si="223">SUM(AH313:AH356)</f>
        <v>39603.256273932893</v>
      </c>
      <c r="AI357" s="141">
        <f t="shared" ref="AI357" si="224">SUM(AI313:AI356)</f>
        <v>21585.07205108257</v>
      </c>
      <c r="AJ357" s="141">
        <f t="shared" ref="AJ357" si="225">SUM(AJ313:AJ356)</f>
        <v>20419.694851274849</v>
      </c>
      <c r="AK357" s="141">
        <f t="shared" ref="AK357" si="226">SUM(AK313:AK356)</f>
        <v>19310.369851476775</v>
      </c>
      <c r="AL357" s="141">
        <f t="shared" ref="AL357" si="227">SUM(AL313:AL356)</f>
        <v>19366.974834524168</v>
      </c>
      <c r="AM357" s="141">
        <f t="shared" ref="AM357" si="228">SUM(AM313:AM356)</f>
        <v>21251.964992642053</v>
      </c>
      <c r="AN357" s="141">
        <f t="shared" ref="AN357" si="229">SUM(AN313:AN356)</f>
        <v>21239.582652600657</v>
      </c>
      <c r="AO357" s="141">
        <f t="shared" ref="AO357" si="230">SUM(AO313:AO356)</f>
        <v>20252.864930535812</v>
      </c>
      <c r="AP357" s="141">
        <f t="shared" ref="AP357" si="231">SUM(AP313:AP356)</f>
        <v>39469.814448663077</v>
      </c>
      <c r="AQ357" s="141">
        <f t="shared" ref="AQ357" si="232">SUM(AQ313:AQ356)</f>
        <v>39215.313138165176</v>
      </c>
      <c r="AR357" s="141">
        <f t="shared" ref="AR357" si="233">SUM(AR313:AR356)</f>
        <v>39738.356448315368</v>
      </c>
      <c r="AS357" s="141">
        <f t="shared" ref="AS357" si="234">SUM(AS313:AS356)</f>
        <v>21585.07205108257</v>
      </c>
      <c r="AT357" s="141">
        <f t="shared" ref="AT357" si="235">SUM(AT313:AT356)</f>
        <v>20419.694851274849</v>
      </c>
      <c r="AU357" s="141">
        <f t="shared" ref="AU357" si="236">SUM(AU313:AU356)</f>
        <v>19336.240097635105</v>
      </c>
    </row>
  </sheetData>
  <mergeCells count="5">
    <mergeCell ref="B111:E111"/>
    <mergeCell ref="B112:E112"/>
    <mergeCell ref="B113:E113"/>
    <mergeCell ref="B114:E114"/>
    <mergeCell ref="C170:F170"/>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2D4C-E4CC-4CA8-AE3F-9D970679F158}">
  <sheetPr>
    <tabColor theme="5"/>
  </sheetPr>
  <dimension ref="B1:AU85"/>
  <sheetViews>
    <sheetView topLeftCell="A52" workbookViewId="0">
      <selection activeCell="E82" sqref="E82"/>
    </sheetView>
  </sheetViews>
  <sheetFormatPr defaultColWidth="11.42578125" defaultRowHeight="15"/>
  <cols>
    <col min="2" max="2" width="20.42578125" bestFit="1" customWidth="1"/>
    <col min="3" max="3" width="15" bestFit="1" customWidth="1"/>
  </cols>
  <sheetData>
    <row r="1" spans="2:47">
      <c r="B1" s="24" t="s">
        <v>729</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384</v>
      </c>
      <c r="C2" s="28" t="s">
        <v>498</v>
      </c>
      <c r="D2" s="28">
        <v>20285.649015262308</v>
      </c>
      <c r="E2" s="28">
        <v>21775.370632409253</v>
      </c>
      <c r="F2" s="28">
        <v>21705.80458235844</v>
      </c>
      <c r="G2" s="28">
        <v>22436.787626536072</v>
      </c>
      <c r="H2" s="28">
        <v>22189.997666325107</v>
      </c>
      <c r="I2" s="28">
        <v>24066.211670488727</v>
      </c>
      <c r="J2" s="28">
        <v>25558.51111053921</v>
      </c>
      <c r="K2" s="28">
        <v>26186.838602940155</v>
      </c>
      <c r="L2" s="28">
        <v>26263.707408509148</v>
      </c>
      <c r="M2" s="28">
        <v>25462.689585690408</v>
      </c>
      <c r="N2" s="28">
        <v>24928.852980522999</v>
      </c>
      <c r="O2" s="28">
        <v>24351.423348234159</v>
      </c>
      <c r="P2" s="28">
        <v>23374.48434096235</v>
      </c>
      <c r="Q2" s="28">
        <v>22065.844272175633</v>
      </c>
      <c r="R2" s="28">
        <v>21614.675470659709</v>
      </c>
      <c r="S2" s="28">
        <v>21641.930169195915</v>
      </c>
      <c r="T2" s="28">
        <v>21833.450968316505</v>
      </c>
      <c r="U2" s="28">
        <v>22020.858483401185</v>
      </c>
      <c r="V2" s="28">
        <v>22214.00544460056</v>
      </c>
      <c r="W2" s="28">
        <v>22407.600007927416</v>
      </c>
      <c r="X2" s="28">
        <v>22596.8919609923</v>
      </c>
      <c r="Y2" s="28">
        <v>22793.493089176722</v>
      </c>
      <c r="Z2" s="28">
        <v>22999.07999571379</v>
      </c>
      <c r="AA2" s="28">
        <v>23211.792516631336</v>
      </c>
      <c r="AB2" s="28">
        <v>23430.025014828258</v>
      </c>
      <c r="AC2" s="28">
        <v>23647.450667552184</v>
      </c>
      <c r="AD2" s="28">
        <v>23866.454437302571</v>
      </c>
      <c r="AE2" s="28">
        <v>24089.603627876706</v>
      </c>
      <c r="AF2" s="28">
        <v>24396.024141817907</v>
      </c>
      <c r="AG2" s="28">
        <v>24703.20188617946</v>
      </c>
      <c r="AH2" s="28">
        <v>25016.862555893265</v>
      </c>
      <c r="AI2" s="28">
        <v>25334.768862009227</v>
      </c>
      <c r="AJ2" s="28">
        <v>25656.28296401988</v>
      </c>
      <c r="AK2" s="28">
        <v>25982.302253139453</v>
      </c>
      <c r="AL2" s="28">
        <v>26313.222436057073</v>
      </c>
      <c r="AM2" s="28">
        <v>26650.951676528592</v>
      </c>
      <c r="AN2" s="28">
        <v>26996.079254505643</v>
      </c>
      <c r="AO2" s="28">
        <v>27347.347164741186</v>
      </c>
      <c r="AP2" s="28">
        <v>27705.989731979073</v>
      </c>
      <c r="AQ2" s="28">
        <v>28072.80060620121</v>
      </c>
      <c r="AR2" s="28">
        <v>28446.74988834127</v>
      </c>
      <c r="AS2" s="28">
        <v>28827.46579605536</v>
      </c>
      <c r="AT2" s="28">
        <v>29216.853974935551</v>
      </c>
      <c r="AU2" s="28">
        <v>29597.972122978463</v>
      </c>
    </row>
    <row r="3" spans="2:47">
      <c r="B3" s="27" t="s">
        <v>386</v>
      </c>
      <c r="C3" s="28" t="s">
        <v>498</v>
      </c>
      <c r="D3" s="28">
        <v>147.76071412040793</v>
      </c>
      <c r="E3" s="28">
        <v>160.10295762828204</v>
      </c>
      <c r="F3" s="28">
        <v>156.42575182988369</v>
      </c>
      <c r="G3" s="28">
        <v>155.79258172447504</v>
      </c>
      <c r="H3" s="28">
        <v>159.21479244724199</v>
      </c>
      <c r="I3" s="28">
        <v>173.03675415598096</v>
      </c>
      <c r="J3" s="28">
        <v>177.3371272713149</v>
      </c>
      <c r="K3" s="28">
        <v>178.43248821878703</v>
      </c>
      <c r="L3" s="28">
        <v>183.07276197237704</v>
      </c>
      <c r="M3" s="28">
        <v>180.37285139146027</v>
      </c>
      <c r="N3" s="28">
        <v>179.80056861965301</v>
      </c>
      <c r="O3" s="28">
        <v>181.06200268258377</v>
      </c>
      <c r="P3" s="28">
        <v>176.77572077930594</v>
      </c>
      <c r="Q3" s="28">
        <v>170.52117399219244</v>
      </c>
      <c r="R3" s="28">
        <v>169.6581166593779</v>
      </c>
      <c r="S3" s="28">
        <v>169.75288266118085</v>
      </c>
      <c r="T3" s="28">
        <v>169.92649264587257</v>
      </c>
      <c r="U3" s="28">
        <v>170.0267477570039</v>
      </c>
      <c r="V3" s="28">
        <v>170.1239282021773</v>
      </c>
      <c r="W3" s="28">
        <v>170.2198022610398</v>
      </c>
      <c r="X3" s="28">
        <v>170.28797729556717</v>
      </c>
      <c r="Y3" s="28">
        <v>170.34849170242649</v>
      </c>
      <c r="Z3" s="28">
        <v>170.38815130564714</v>
      </c>
      <c r="AA3" s="28">
        <v>170.41542607903745</v>
      </c>
      <c r="AB3" s="28">
        <v>170.48075537194885</v>
      </c>
      <c r="AC3" s="28">
        <v>170.5084915009532</v>
      </c>
      <c r="AD3" s="28">
        <v>170.54296276959352</v>
      </c>
      <c r="AE3" s="28">
        <v>170.56209358410368</v>
      </c>
      <c r="AF3" s="28">
        <v>171.28519899737825</v>
      </c>
      <c r="AG3" s="28">
        <v>171.89994109836846</v>
      </c>
      <c r="AH3" s="28">
        <v>172.58548023259576</v>
      </c>
      <c r="AI3" s="28">
        <v>173.23023804329114</v>
      </c>
      <c r="AJ3" s="28">
        <v>173.85143536603547</v>
      </c>
      <c r="AK3" s="28">
        <v>174.54820384572417</v>
      </c>
      <c r="AL3" s="28">
        <v>175.48174380660666</v>
      </c>
      <c r="AM3" s="28">
        <v>176.4378318094997</v>
      </c>
      <c r="AN3" s="28">
        <v>177.42566935125615</v>
      </c>
      <c r="AO3" s="28">
        <v>178.39211942511292</v>
      </c>
      <c r="AP3" s="28">
        <v>179.38016082395177</v>
      </c>
      <c r="AQ3" s="28">
        <v>180.4377438400042</v>
      </c>
      <c r="AR3" s="28">
        <v>181.43723952908056</v>
      </c>
      <c r="AS3" s="28">
        <v>182.46431069552114</v>
      </c>
      <c r="AT3" s="28">
        <v>183.49277909935509</v>
      </c>
      <c r="AU3" s="28">
        <v>184.58302622927044</v>
      </c>
    </row>
    <row r="4" spans="2:47">
      <c r="B4" s="27" t="s">
        <v>385</v>
      </c>
      <c r="C4" s="28" t="s">
        <v>498</v>
      </c>
      <c r="D4" s="28">
        <v>22049.81268278732</v>
      </c>
      <c r="E4" s="28">
        <v>23274.121552928824</v>
      </c>
      <c r="F4" s="28">
        <v>23798.284367759756</v>
      </c>
      <c r="G4" s="28">
        <v>24702.752041718679</v>
      </c>
      <c r="H4" s="28">
        <v>24355.094516562051</v>
      </c>
      <c r="I4" s="28">
        <v>27360.230587783386</v>
      </c>
      <c r="J4" s="28">
        <v>29230.916318071962</v>
      </c>
      <c r="K4" s="28">
        <v>30345.407526309598</v>
      </c>
      <c r="L4" s="28">
        <v>31981.984156285183</v>
      </c>
      <c r="M4" s="28">
        <v>32265.848261474515</v>
      </c>
      <c r="N4" s="28">
        <v>32429.876333235341</v>
      </c>
      <c r="O4" s="28">
        <v>32795.863782312575</v>
      </c>
      <c r="P4" s="28">
        <v>32307.546172692928</v>
      </c>
      <c r="Q4" s="28">
        <v>31432.110744445326</v>
      </c>
      <c r="R4" s="28">
        <v>31734.508775599323</v>
      </c>
      <c r="S4" s="28">
        <v>32260.043276717592</v>
      </c>
      <c r="T4" s="28">
        <v>32670.325122930317</v>
      </c>
      <c r="U4" s="28">
        <v>33088.644329746312</v>
      </c>
      <c r="V4" s="28">
        <v>33512.431492426331</v>
      </c>
      <c r="W4" s="28">
        <v>33943.300383723647</v>
      </c>
      <c r="X4" s="28">
        <v>34393.473989661717</v>
      </c>
      <c r="Y4" s="28">
        <v>34844.479173905609</v>
      </c>
      <c r="Z4" s="28">
        <v>35296.133473510323</v>
      </c>
      <c r="AA4" s="28">
        <v>35751.914292681882</v>
      </c>
      <c r="AB4" s="28">
        <v>36209.001727145624</v>
      </c>
      <c r="AC4" s="28">
        <v>36679.353032157996</v>
      </c>
      <c r="AD4" s="28">
        <v>37158.178534375642</v>
      </c>
      <c r="AE4" s="28">
        <v>37643.471950666964</v>
      </c>
      <c r="AF4" s="28">
        <v>38257.648127936052</v>
      </c>
      <c r="AG4" s="28">
        <v>38890.807413161398</v>
      </c>
      <c r="AH4" s="28">
        <v>39530.208709846971</v>
      </c>
      <c r="AI4" s="28">
        <v>40184.693681132761</v>
      </c>
      <c r="AJ4" s="28">
        <v>40852.566026498265</v>
      </c>
      <c r="AK4" s="28">
        <v>41532.083459426787</v>
      </c>
      <c r="AL4" s="28">
        <v>42229.371901316706</v>
      </c>
      <c r="AM4" s="28">
        <v>42941.513207656615</v>
      </c>
      <c r="AN4" s="28">
        <v>43669.413890583426</v>
      </c>
      <c r="AO4" s="28">
        <v>44412.586285536359</v>
      </c>
      <c r="AP4" s="28">
        <v>45172.271907501687</v>
      </c>
      <c r="AQ4" s="28">
        <v>45949.622052913546</v>
      </c>
      <c r="AR4" s="28">
        <v>46743.303218783934</v>
      </c>
      <c r="AS4" s="28">
        <v>47554.526310184425</v>
      </c>
      <c r="AT4" s="28">
        <v>48383.613002605736</v>
      </c>
      <c r="AU4" s="28">
        <v>49214.036323019616</v>
      </c>
    </row>
    <row r="5" spans="2:47">
      <c r="B5" s="27" t="s">
        <v>634</v>
      </c>
      <c r="C5" s="28" t="s">
        <v>498</v>
      </c>
      <c r="D5" s="28">
        <v>1236.5905327758628</v>
      </c>
      <c r="E5" s="28">
        <v>1590.3230912902552</v>
      </c>
      <c r="F5" s="28">
        <v>1644.777650977451</v>
      </c>
      <c r="G5" s="28">
        <v>1735.0634556866455</v>
      </c>
      <c r="H5" s="28">
        <v>1631.1774558483628</v>
      </c>
      <c r="I5" s="28">
        <v>1745.7616120750533</v>
      </c>
      <c r="J5" s="28">
        <v>1766.097417692956</v>
      </c>
      <c r="K5" s="28">
        <v>1758.3305262588988</v>
      </c>
      <c r="L5" s="28">
        <v>1774.8318473386116</v>
      </c>
      <c r="M5" s="28">
        <v>1728.6044404965937</v>
      </c>
      <c r="N5" s="28">
        <v>1721.9200084395252</v>
      </c>
      <c r="O5" s="28">
        <v>1730.012067866176</v>
      </c>
      <c r="P5" s="28">
        <v>1671.3871157608746</v>
      </c>
      <c r="Q5" s="28">
        <v>1604.3753778891589</v>
      </c>
      <c r="R5" s="28">
        <v>1599.7856878795185</v>
      </c>
      <c r="S5" s="28">
        <v>1596.0246126677509</v>
      </c>
      <c r="T5" s="28">
        <v>1597.2288731956912</v>
      </c>
      <c r="U5" s="28">
        <v>1598.2181796329876</v>
      </c>
      <c r="V5" s="28">
        <v>1599.0977554895801</v>
      </c>
      <c r="W5" s="28">
        <v>1599.9128797206904</v>
      </c>
      <c r="X5" s="28">
        <v>1600.2494879207516</v>
      </c>
      <c r="Y5" s="28">
        <v>1600.5643621899551</v>
      </c>
      <c r="Z5" s="28">
        <v>1600.9860235510107</v>
      </c>
      <c r="AA5" s="28">
        <v>1601.3016934750203</v>
      </c>
      <c r="AB5" s="28">
        <v>1601.413142255394</v>
      </c>
      <c r="AC5" s="28">
        <v>1601.7499874477749</v>
      </c>
      <c r="AD5" s="28">
        <v>1601.9349948850565</v>
      </c>
      <c r="AE5" s="28">
        <v>1602.106395591185</v>
      </c>
      <c r="AF5" s="28">
        <v>1607.2318784397535</v>
      </c>
      <c r="AG5" s="28">
        <v>1612.1413004315864</v>
      </c>
      <c r="AH5" s="28">
        <v>1617.3601714075567</v>
      </c>
      <c r="AI5" s="28">
        <v>1622.3870929482505</v>
      </c>
      <c r="AJ5" s="28">
        <v>1627.2888902898603</v>
      </c>
      <c r="AK5" s="28">
        <v>1632.2252146669841</v>
      </c>
      <c r="AL5" s="28">
        <v>1637.8279325670562</v>
      </c>
      <c r="AM5" s="28">
        <v>1643.5809963243796</v>
      </c>
      <c r="AN5" s="28">
        <v>1649.3697035415942</v>
      </c>
      <c r="AO5" s="28">
        <v>1655.3021768694985</v>
      </c>
      <c r="AP5" s="28">
        <v>1661.1858127505102</v>
      </c>
      <c r="AQ5" s="28">
        <v>1667.2194838129658</v>
      </c>
      <c r="AR5" s="28">
        <v>1673.2529320790504</v>
      </c>
      <c r="AS5" s="28">
        <v>1679.3074120878111</v>
      </c>
      <c r="AT5" s="28">
        <v>1685.46710712247</v>
      </c>
      <c r="AU5" s="28">
        <v>1691.7987689965687</v>
      </c>
    </row>
    <row r="6" spans="2:47">
      <c r="B6" s="27" t="s">
        <v>437</v>
      </c>
      <c r="C6" s="28" t="s">
        <v>498</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A6" s="28">
        <v>0</v>
      </c>
      <c r="AB6" s="28">
        <v>0</v>
      </c>
      <c r="AC6" s="28">
        <v>0</v>
      </c>
      <c r="AD6" s="28">
        <v>0</v>
      </c>
      <c r="AE6" s="28">
        <v>0</v>
      </c>
      <c r="AF6" s="28">
        <v>0</v>
      </c>
      <c r="AG6" s="28">
        <v>0</v>
      </c>
      <c r="AH6" s="28">
        <v>0</v>
      </c>
      <c r="AI6" s="28">
        <v>0</v>
      </c>
      <c r="AJ6" s="28">
        <v>0</v>
      </c>
      <c r="AK6" s="28">
        <v>0</v>
      </c>
      <c r="AL6" s="28">
        <v>0</v>
      </c>
      <c r="AM6" s="28">
        <v>0</v>
      </c>
      <c r="AN6" s="28">
        <v>0</v>
      </c>
      <c r="AO6" s="28">
        <v>0</v>
      </c>
      <c r="AP6" s="28">
        <v>0</v>
      </c>
      <c r="AQ6" s="28">
        <v>0</v>
      </c>
      <c r="AR6" s="28">
        <v>0</v>
      </c>
      <c r="AS6" s="28">
        <v>0</v>
      </c>
      <c r="AT6" s="28">
        <v>0</v>
      </c>
      <c r="AU6" s="28">
        <v>0</v>
      </c>
    </row>
    <row r="7" spans="2:47">
      <c r="B7" s="27" t="s">
        <v>391</v>
      </c>
      <c r="C7" s="28" t="s">
        <v>498</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A7" s="28">
        <v>0</v>
      </c>
      <c r="AB7" s="28">
        <v>0</v>
      </c>
      <c r="AC7" s="28">
        <v>0</v>
      </c>
      <c r="AD7" s="28">
        <v>0</v>
      </c>
      <c r="AE7" s="28">
        <v>0</v>
      </c>
      <c r="AF7" s="28">
        <v>0</v>
      </c>
      <c r="AG7" s="28">
        <v>0</v>
      </c>
      <c r="AH7" s="28">
        <v>0</v>
      </c>
      <c r="AI7" s="28">
        <v>0</v>
      </c>
      <c r="AJ7" s="28">
        <v>0</v>
      </c>
      <c r="AK7" s="28">
        <v>0</v>
      </c>
      <c r="AL7" s="28">
        <v>0</v>
      </c>
      <c r="AM7" s="28">
        <v>0</v>
      </c>
      <c r="AN7" s="28">
        <v>0</v>
      </c>
      <c r="AO7" s="28">
        <v>0</v>
      </c>
      <c r="AP7" s="28">
        <v>0</v>
      </c>
      <c r="AQ7" s="28">
        <v>0</v>
      </c>
      <c r="AR7" s="28">
        <v>0</v>
      </c>
      <c r="AS7" s="28">
        <v>0</v>
      </c>
      <c r="AT7" s="28">
        <v>0</v>
      </c>
      <c r="AU7" s="28">
        <v>0</v>
      </c>
    </row>
    <row r="8" spans="2:47">
      <c r="B8" s="27" t="s">
        <v>439</v>
      </c>
      <c r="C8" s="28" t="s">
        <v>498</v>
      </c>
      <c r="D8" s="28">
        <v>3.689998889817999</v>
      </c>
      <c r="E8" s="28">
        <v>4.3590917137742418</v>
      </c>
      <c r="F8" s="28">
        <v>4.3477174993192884</v>
      </c>
      <c r="G8" s="28">
        <v>4.3663705934842838</v>
      </c>
      <c r="H8" s="28">
        <v>3.9224414321820942</v>
      </c>
      <c r="I8" s="28">
        <v>4.1465581228790471</v>
      </c>
      <c r="J8" s="28">
        <v>4.2607852143307525</v>
      </c>
      <c r="K8" s="28">
        <v>4.0813271790794872</v>
      </c>
      <c r="L8" s="28">
        <v>3.6411828499140153</v>
      </c>
      <c r="M8" s="28">
        <v>3.1152380830777675</v>
      </c>
      <c r="N8" s="28">
        <v>2.6798418932836534</v>
      </c>
      <c r="O8" s="28">
        <v>2.2720858772714236</v>
      </c>
      <c r="P8" s="28">
        <v>1.8460583051710133</v>
      </c>
      <c r="Q8" s="28">
        <v>1.3985084747277154</v>
      </c>
      <c r="R8" s="28">
        <v>1.0541950118395911</v>
      </c>
      <c r="S8" s="28">
        <v>0.94747067289337905</v>
      </c>
      <c r="T8" s="28">
        <v>0.9451048637885735</v>
      </c>
      <c r="U8" s="28">
        <v>0.94003534509410513</v>
      </c>
      <c r="V8" s="28">
        <v>0.9368061841215245</v>
      </c>
      <c r="W8" s="28">
        <v>0.93377736455526905</v>
      </c>
      <c r="X8" s="28">
        <v>0.92771291756472707</v>
      </c>
      <c r="Y8" s="28">
        <v>0.92444473672016791</v>
      </c>
      <c r="Z8" s="28">
        <v>0.92461151351151227</v>
      </c>
      <c r="AA8" s="28">
        <v>0.92757929299703801</v>
      </c>
      <c r="AB8" s="28">
        <v>0.93331069955574641</v>
      </c>
      <c r="AC8" s="28">
        <v>0.93716797269274832</v>
      </c>
      <c r="AD8" s="28">
        <v>0.94114012359797439</v>
      </c>
      <c r="AE8" s="28">
        <v>0.94593926854877197</v>
      </c>
      <c r="AF8" s="28">
        <v>0.95639248881962358</v>
      </c>
      <c r="AG8" s="28">
        <v>0.96418140816852949</v>
      </c>
      <c r="AH8" s="28">
        <v>0.97371349098117888</v>
      </c>
      <c r="AI8" s="28">
        <v>0.98271852938998749</v>
      </c>
      <c r="AJ8" s="28">
        <v>0.99140735633419297</v>
      </c>
      <c r="AK8" s="28">
        <v>1.0015316273502435</v>
      </c>
      <c r="AL8" s="28">
        <v>1.0100160529593007</v>
      </c>
      <c r="AM8" s="28">
        <v>1.0188377151882104</v>
      </c>
      <c r="AN8" s="28">
        <v>1.0280869528207699</v>
      </c>
      <c r="AO8" s="28">
        <v>1.0368412220168146</v>
      </c>
      <c r="AP8" s="28">
        <v>1.0458950216609342</v>
      </c>
      <c r="AQ8" s="28">
        <v>1.0560972845920511</v>
      </c>
      <c r="AR8" s="28">
        <v>1.0651209885974966</v>
      </c>
      <c r="AS8" s="28">
        <v>1.0745586741855353</v>
      </c>
      <c r="AT8" s="28">
        <v>1.0838846246823348</v>
      </c>
      <c r="AU8" s="28">
        <v>1.0942108360776726</v>
      </c>
    </row>
    <row r="9" spans="2:47">
      <c r="B9" s="27" t="s">
        <v>430</v>
      </c>
      <c r="C9" s="28" t="s">
        <v>498</v>
      </c>
      <c r="D9" s="28">
        <v>1234.7504398489659</v>
      </c>
      <c r="E9" s="28">
        <v>1194.6988451162315</v>
      </c>
      <c r="F9" s="28">
        <v>1069.6842682030185</v>
      </c>
      <c r="G9" s="28">
        <v>1159.6818515802556</v>
      </c>
      <c r="H9" s="28">
        <v>1058.5931387132814</v>
      </c>
      <c r="I9" s="28">
        <v>1124.6357058924998</v>
      </c>
      <c r="J9" s="28">
        <v>1142.3727104651412</v>
      </c>
      <c r="K9" s="28">
        <v>1120.5910861056434</v>
      </c>
      <c r="L9" s="28">
        <v>1070.5011403499536</v>
      </c>
      <c r="M9" s="28">
        <v>989.81404904403894</v>
      </c>
      <c r="N9" s="28">
        <v>932.84186007849632</v>
      </c>
      <c r="O9" s="28">
        <v>885.94188678355613</v>
      </c>
      <c r="P9" s="28">
        <v>815.3885205741733</v>
      </c>
      <c r="Q9" s="28">
        <v>740.38124973313711</v>
      </c>
      <c r="R9" s="28">
        <v>694.18005268015384</v>
      </c>
      <c r="S9" s="28">
        <v>681.45863404750435</v>
      </c>
      <c r="T9" s="28">
        <v>684.56062126465565</v>
      </c>
      <c r="U9" s="28">
        <v>687.21754492927312</v>
      </c>
      <c r="V9" s="28">
        <v>690.01350612610645</v>
      </c>
      <c r="W9" s="28">
        <v>692.69854156334293</v>
      </c>
      <c r="X9" s="28">
        <v>694.77997822558166</v>
      </c>
      <c r="Y9" s="28">
        <v>697.12109006230128</v>
      </c>
      <c r="Z9" s="28">
        <v>699.91110331781056</v>
      </c>
      <c r="AA9" s="28">
        <v>702.93433994792974</v>
      </c>
      <c r="AB9" s="28">
        <v>706.05499406122453</v>
      </c>
      <c r="AC9" s="28">
        <v>708.99559632874309</v>
      </c>
      <c r="AD9" s="28">
        <v>711.78886962004026</v>
      </c>
      <c r="AE9" s="28">
        <v>714.5643096106927</v>
      </c>
      <c r="AF9" s="28">
        <v>718.63084083657543</v>
      </c>
      <c r="AG9" s="28">
        <v>722.32393944875571</v>
      </c>
      <c r="AH9" s="28">
        <v>726.18135024146943</v>
      </c>
      <c r="AI9" s="28">
        <v>729.837360569412</v>
      </c>
      <c r="AJ9" s="28">
        <v>733.32231773285025</v>
      </c>
      <c r="AK9" s="28">
        <v>736.75460166058178</v>
      </c>
      <c r="AL9" s="28">
        <v>740.46277945798602</v>
      </c>
      <c r="AM9" s="28">
        <v>744.23552776421752</v>
      </c>
      <c r="AN9" s="28">
        <v>748.05259028381761</v>
      </c>
      <c r="AO9" s="28">
        <v>751.90304151257817</v>
      </c>
      <c r="AP9" s="28">
        <v>755.76829735242995</v>
      </c>
      <c r="AQ9" s="28">
        <v>759.72838583700093</v>
      </c>
      <c r="AR9" s="28">
        <v>763.66243570792358</v>
      </c>
      <c r="AS9" s="28">
        <v>767.61974632873557</v>
      </c>
      <c r="AT9" s="28">
        <v>771.62228258169591</v>
      </c>
      <c r="AU9" s="28">
        <v>775.7223440691655</v>
      </c>
    </row>
    <row r="10" spans="2:47">
      <c r="B10" s="27" t="s">
        <v>440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398</v>
      </c>
      <c r="C11" s="28" t="s">
        <v>498</v>
      </c>
      <c r="D11" s="28">
        <v>850.11055919813748</v>
      </c>
      <c r="E11" s="28">
        <v>561.39669552645842</v>
      </c>
      <c r="F11" s="28">
        <v>313.22642038081614</v>
      </c>
      <c r="G11" s="28">
        <v>279.97418502723855</v>
      </c>
      <c r="H11" s="28">
        <v>83.435345348214014</v>
      </c>
      <c r="I11" s="28">
        <v>83.297831502282918</v>
      </c>
      <c r="J11" s="28">
        <v>83.306777725140009</v>
      </c>
      <c r="K11" s="28">
        <v>81.993984569249903</v>
      </c>
      <c r="L11" s="28">
        <v>80.715399739054803</v>
      </c>
      <c r="M11" s="28">
        <v>79.450187235655335</v>
      </c>
      <c r="N11" s="28">
        <v>78.204989559608848</v>
      </c>
      <c r="O11" s="28">
        <v>76.974475265960805</v>
      </c>
      <c r="P11" s="28">
        <v>75.758181774288985</v>
      </c>
      <c r="Q11" s="28">
        <v>74.573486749855107</v>
      </c>
      <c r="R11" s="28">
        <v>74.003406837753445</v>
      </c>
      <c r="S11" s="28">
        <v>73.447539122288561</v>
      </c>
      <c r="T11" s="28">
        <v>72.888494688909304</v>
      </c>
      <c r="U11" s="28">
        <v>72.326371622674074</v>
      </c>
      <c r="V11" s="28">
        <v>71.777977620896252</v>
      </c>
      <c r="W11" s="28">
        <v>71.226325454470782</v>
      </c>
      <c r="X11" s="28">
        <v>70.688221792248299</v>
      </c>
      <c r="Y11" s="28">
        <v>70.14669474019</v>
      </c>
      <c r="Z11" s="28">
        <v>69.601467923243518</v>
      </c>
      <c r="AA11" s="28">
        <v>69.052463206412355</v>
      </c>
      <c r="AB11" s="28">
        <v>68.516899899965438</v>
      </c>
      <c r="AC11" s="28">
        <v>67.977425644644043</v>
      </c>
      <c r="AD11" s="28">
        <v>67.451263141948786</v>
      </c>
      <c r="AE11" s="28">
        <v>66.921277052929867</v>
      </c>
      <c r="AF11" s="28">
        <v>66.617821632632868</v>
      </c>
      <c r="AG11" s="28">
        <v>66.327787748985116</v>
      </c>
      <c r="AH11" s="28">
        <v>66.016340767291595</v>
      </c>
      <c r="AI11" s="28">
        <v>65.718013809881199</v>
      </c>
      <c r="AJ11" s="28">
        <v>65.415473576784791</v>
      </c>
      <c r="AK11" s="28">
        <v>65.091615191455077</v>
      </c>
      <c r="AL11" s="28">
        <v>64.780554447379387</v>
      </c>
      <c r="AM11" s="28">
        <v>64.486801310420489</v>
      </c>
      <c r="AN11" s="28">
        <v>64.175783393061792</v>
      </c>
      <c r="AO11" s="28">
        <v>63.864783053101739</v>
      </c>
      <c r="AP11" s="28">
        <v>63.571308856040162</v>
      </c>
      <c r="AQ11" s="28">
        <v>63.260350772441591</v>
      </c>
      <c r="AR11" s="28">
        <v>62.966701720971194</v>
      </c>
      <c r="AS11" s="28">
        <v>62.673290272760404</v>
      </c>
      <c r="AT11" s="28">
        <v>62.379682343959111</v>
      </c>
      <c r="AU11" s="28">
        <v>62.08631276784368</v>
      </c>
    </row>
    <row r="12" spans="2:47">
      <c r="B12" s="27" t="s">
        <v>435</v>
      </c>
      <c r="C12" s="28" t="s">
        <v>498</v>
      </c>
      <c r="D12" s="28">
        <v>25.354828878494317</v>
      </c>
      <c r="E12" s="28">
        <v>26.559153674787424</v>
      </c>
      <c r="F12" s="28">
        <v>26.72248428035731</v>
      </c>
      <c r="G12" s="28">
        <v>25.310246437231292</v>
      </c>
      <c r="H12" s="28">
        <v>25.008431578962451</v>
      </c>
      <c r="I12" s="28">
        <v>29.897308124295403</v>
      </c>
      <c r="J12" s="28">
        <v>30.681769433314219</v>
      </c>
      <c r="K12" s="28">
        <v>31.261191057657399</v>
      </c>
      <c r="L12" s="28">
        <v>33.43092728413108</v>
      </c>
      <c r="M12" s="28">
        <v>32.74376230567497</v>
      </c>
      <c r="N12" s="28">
        <v>33.04245743001816</v>
      </c>
      <c r="O12" s="28">
        <v>34.456222821582116</v>
      </c>
      <c r="P12" s="28">
        <v>33.239665468902267</v>
      </c>
      <c r="Q12" s="28">
        <v>31.545400222126677</v>
      </c>
      <c r="R12" s="28">
        <v>31.348650556081015</v>
      </c>
      <c r="S12" s="28">
        <v>31.457420415830704</v>
      </c>
      <c r="T12" s="28">
        <v>31.593802530381204</v>
      </c>
      <c r="U12" s="28">
        <v>31.727455910814943</v>
      </c>
      <c r="V12" s="28">
        <v>31.86391562907232</v>
      </c>
      <c r="W12" s="28">
        <v>31.999196838205787</v>
      </c>
      <c r="X12" s="28">
        <v>32.138612331613643</v>
      </c>
      <c r="Y12" s="28">
        <v>32.275579202398013</v>
      </c>
      <c r="Z12" s="28">
        <v>32.417885301805669</v>
      </c>
      <c r="AA12" s="28">
        <v>32.556654424715774</v>
      </c>
      <c r="AB12" s="28">
        <v>32.687679389032198</v>
      </c>
      <c r="AC12" s="28">
        <v>32.837236774433933</v>
      </c>
      <c r="AD12" s="28">
        <v>32.992309947836048</v>
      </c>
      <c r="AE12" s="28">
        <v>33.145086249259577</v>
      </c>
      <c r="AF12" s="28">
        <v>33.422035965080731</v>
      </c>
      <c r="AG12" s="28">
        <v>33.702519038358652</v>
      </c>
      <c r="AH12" s="28">
        <v>34.004257115601412</v>
      </c>
      <c r="AI12" s="28">
        <v>34.306497096063822</v>
      </c>
      <c r="AJ12" s="28">
        <v>34.61283964607815</v>
      </c>
      <c r="AK12" s="28">
        <v>34.922769529712426</v>
      </c>
      <c r="AL12" s="28">
        <v>35.291985713193846</v>
      </c>
      <c r="AM12" s="28">
        <v>35.664681432693222</v>
      </c>
      <c r="AN12" s="28">
        <v>36.042716067593382</v>
      </c>
      <c r="AO12" s="28">
        <v>36.425694417884777</v>
      </c>
      <c r="AP12" s="28">
        <v>36.812285069026458</v>
      </c>
      <c r="AQ12" s="28">
        <v>37.202897531145503</v>
      </c>
      <c r="AR12" s="28">
        <v>37.598633758765644</v>
      </c>
      <c r="AS12" s="28">
        <v>37.997875591573518</v>
      </c>
      <c r="AT12" s="28">
        <v>38.402350478121711</v>
      </c>
      <c r="AU12" s="28">
        <v>38.811148567402306</v>
      </c>
    </row>
    <row r="13" spans="2:47">
      <c r="B13" s="27" t="s">
        <v>680</v>
      </c>
      <c r="C13" s="28" t="s">
        <v>498</v>
      </c>
      <c r="D13" s="28">
        <v>9.148780101460158</v>
      </c>
      <c r="E13" s="28">
        <v>28.177980706146286</v>
      </c>
      <c r="F13" s="28">
        <v>28.000088463088606</v>
      </c>
      <c r="G13" s="28">
        <v>27.680660445062319</v>
      </c>
      <c r="H13" s="28">
        <v>7.2495889462050407</v>
      </c>
      <c r="I13" s="28">
        <v>7.340240887933243</v>
      </c>
      <c r="J13" s="28">
        <v>7.3477983948862402</v>
      </c>
      <c r="K13" s="28">
        <v>7.4376042959673017</v>
      </c>
      <c r="L13" s="28">
        <v>7.5253025077234321</v>
      </c>
      <c r="M13" s="28">
        <v>7.6096802766948217</v>
      </c>
      <c r="N13" s="28">
        <v>7.6834624492847396</v>
      </c>
      <c r="O13" s="28">
        <v>7.753172427674385</v>
      </c>
      <c r="P13" s="28">
        <v>7.8202748193290175</v>
      </c>
      <c r="Q13" s="28">
        <v>7.8866332791008151</v>
      </c>
      <c r="R13" s="28">
        <v>7.9601383144414148</v>
      </c>
      <c r="S13" s="28">
        <v>8.0310411510408706</v>
      </c>
      <c r="T13" s="28">
        <v>8.0992618799918237</v>
      </c>
      <c r="U13" s="28">
        <v>8.1647158218637585</v>
      </c>
      <c r="V13" s="28">
        <v>8.2273294725204345</v>
      </c>
      <c r="W13" s="28">
        <v>8.2870245414359651</v>
      </c>
      <c r="X13" s="28">
        <v>8.3437285637288827</v>
      </c>
      <c r="Y13" s="28">
        <v>8.3973695822452292</v>
      </c>
      <c r="Z13" s="28">
        <v>8.4478814178760206</v>
      </c>
      <c r="AA13" s="28">
        <v>8.495198367506811</v>
      </c>
      <c r="AB13" s="28">
        <v>8.539265712919617</v>
      </c>
      <c r="AC13" s="28">
        <v>8.5800291484250675</v>
      </c>
      <c r="AD13" s="28">
        <v>8.617429542277927</v>
      </c>
      <c r="AE13" s="28">
        <v>8.6514186682970013</v>
      </c>
      <c r="AF13" s="28">
        <v>8.6863550552043574</v>
      </c>
      <c r="AG13" s="28">
        <v>8.720044230613075</v>
      </c>
      <c r="AH13" s="28">
        <v>8.7480425011205707</v>
      </c>
      <c r="AI13" s="28">
        <v>8.7747320589891</v>
      </c>
      <c r="AJ13" s="28">
        <v>8.7956426529645775</v>
      </c>
      <c r="AK13" s="28">
        <v>8.8151958189032662</v>
      </c>
      <c r="AL13" s="28">
        <v>8.8288913311164858</v>
      </c>
      <c r="AM13" s="28">
        <v>8.8448547881198891</v>
      </c>
      <c r="AN13" s="28">
        <v>8.8585883045313345</v>
      </c>
      <c r="AO13" s="28">
        <v>8.8723272895912775</v>
      </c>
      <c r="AP13" s="28">
        <v>8.8883511132813329</v>
      </c>
      <c r="AQ13" s="28">
        <v>8.9021219053549014</v>
      </c>
      <c r="AR13" s="28">
        <v>8.9181837054768387</v>
      </c>
      <c r="AS13" s="28">
        <v>8.9319856408160749</v>
      </c>
      <c r="AT13" s="28">
        <v>8.9480951527806525</v>
      </c>
      <c r="AU13" s="28">
        <v>8.9619224017745207</v>
      </c>
    </row>
    <row r="14" spans="2:47">
      <c r="B14" s="27" t="s">
        <v>397</v>
      </c>
      <c r="C14" s="28" t="s">
        <v>498</v>
      </c>
      <c r="D14" s="28">
        <v>177.04684142676982</v>
      </c>
      <c r="E14" s="28">
        <v>284.31878940224709</v>
      </c>
      <c r="F14" s="28">
        <v>298.39674050596068</v>
      </c>
      <c r="G14" s="28">
        <v>287.81678872163047</v>
      </c>
      <c r="H14" s="28">
        <v>279.791560694775</v>
      </c>
      <c r="I14" s="28">
        <v>282.38418939197254</v>
      </c>
      <c r="J14" s="28">
        <v>283.07676298522426</v>
      </c>
      <c r="K14" s="28">
        <v>283.97309792434822</v>
      </c>
      <c r="L14" s="28">
        <v>284.87229084708497</v>
      </c>
      <c r="M14" s="28">
        <v>285.68910402600915</v>
      </c>
      <c r="N14" s="28">
        <v>286.20402417599831</v>
      </c>
      <c r="O14" s="28">
        <v>286.67162041954441</v>
      </c>
      <c r="P14" s="28">
        <v>287.07477307030689</v>
      </c>
      <c r="Q14" s="28">
        <v>287.42469478803059</v>
      </c>
      <c r="R14" s="28">
        <v>288.76414405726547</v>
      </c>
      <c r="S14" s="28">
        <v>290.03811048928463</v>
      </c>
      <c r="T14" s="28">
        <v>291.22971593079478</v>
      </c>
      <c r="U14" s="28">
        <v>292.3459318339182</v>
      </c>
      <c r="V14" s="28">
        <v>293.38457755256422</v>
      </c>
      <c r="W14" s="28">
        <v>294.35134723487909</v>
      </c>
      <c r="X14" s="28">
        <v>295.23089049834908</v>
      </c>
      <c r="Y14" s="28">
        <v>296.02856142651592</v>
      </c>
      <c r="Z14" s="28">
        <v>296.74955459114881</v>
      </c>
      <c r="AA14" s="28">
        <v>297.38037909886583</v>
      </c>
      <c r="AB14" s="28">
        <v>297.92515697126817</v>
      </c>
      <c r="AC14" s="28">
        <v>298.39054911999449</v>
      </c>
      <c r="AD14" s="28">
        <v>298.76135021551613</v>
      </c>
      <c r="AE14" s="28">
        <v>299.05077218303495</v>
      </c>
      <c r="AF14" s="28">
        <v>299.69181051894356</v>
      </c>
      <c r="AG14" s="28">
        <v>300.24571364858366</v>
      </c>
      <c r="AH14" s="28">
        <v>300.7088927554247</v>
      </c>
      <c r="AI14" s="28">
        <v>301.07644138316994</v>
      </c>
      <c r="AJ14" s="28">
        <v>301.34323506592506</v>
      </c>
      <c r="AK14" s="28">
        <v>301.52368945705234</v>
      </c>
      <c r="AL14" s="28">
        <v>301.61163446564626</v>
      </c>
      <c r="AM14" s="28">
        <v>301.69724860600297</v>
      </c>
      <c r="AN14" s="28">
        <v>301.7748632822607</v>
      </c>
      <c r="AO14" s="28">
        <v>301.85745607326106</v>
      </c>
      <c r="AP14" s="28">
        <v>301.93911666952312</v>
      </c>
      <c r="AQ14" s="28">
        <v>302.01928179102902</v>
      </c>
      <c r="AR14" s="28">
        <v>302.09899705051379</v>
      </c>
      <c r="AS14" s="28">
        <v>302.16963349930097</v>
      </c>
      <c r="AT14" s="28">
        <v>302.24657217082898</v>
      </c>
      <c r="AU14" s="28">
        <v>302.32341076507566</v>
      </c>
    </row>
    <row r="15" spans="2:47">
      <c r="B15" s="27" t="s">
        <v>389</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s="48" customFormat="1">
      <c r="B16" s="27" t="s">
        <v>501</v>
      </c>
      <c r="C16" s="30" t="s">
        <v>498</v>
      </c>
      <c r="D16" s="30">
        <f>SUM(D2:D15)</f>
        <v>46019.914393289539</v>
      </c>
      <c r="E16" s="30">
        <f t="shared" ref="E16:AU16" si="0">SUM(E2:E15)</f>
        <v>48899.428790396261</v>
      </c>
      <c r="F16" s="30">
        <f t="shared" si="0"/>
        <v>49045.670072258079</v>
      </c>
      <c r="G16" s="30">
        <f t="shared" si="0"/>
        <v>50815.225808470772</v>
      </c>
      <c r="H16" s="30">
        <f t="shared" si="0"/>
        <v>49793.484937896377</v>
      </c>
      <c r="I16" s="30">
        <f t="shared" si="0"/>
        <v>54876.942458425016</v>
      </c>
      <c r="J16" s="30">
        <f t="shared" si="0"/>
        <v>58283.908577793489</v>
      </c>
      <c r="K16" s="30">
        <f t="shared" si="0"/>
        <v>59998.347434859388</v>
      </c>
      <c r="L16" s="30">
        <f t="shared" si="0"/>
        <v>61684.282417683185</v>
      </c>
      <c r="M16" s="30">
        <f t="shared" si="0"/>
        <v>61035.937160024128</v>
      </c>
      <c r="N16" s="30">
        <f t="shared" si="0"/>
        <v>60601.106526404197</v>
      </c>
      <c r="O16" s="30">
        <f t="shared" si="0"/>
        <v>60352.430664691092</v>
      </c>
      <c r="P16" s="30">
        <f t="shared" si="0"/>
        <v>58751.320824207629</v>
      </c>
      <c r="Q16" s="30">
        <f t="shared" si="0"/>
        <v>56416.061541749288</v>
      </c>
      <c r="R16" s="30">
        <f t="shared" si="0"/>
        <v>56215.938638255458</v>
      </c>
      <c r="S16" s="30">
        <f t="shared" si="0"/>
        <v>56753.131157141288</v>
      </c>
      <c r="T16" s="30">
        <f t="shared" si="0"/>
        <v>57360.248458246904</v>
      </c>
      <c r="U16" s="30">
        <f t="shared" si="0"/>
        <v>57970.469796001111</v>
      </c>
      <c r="V16" s="30">
        <f t="shared" si="0"/>
        <v>58591.86273330394</v>
      </c>
      <c r="W16" s="30">
        <f t="shared" si="0"/>
        <v>59220.529286629688</v>
      </c>
      <c r="X16" s="30">
        <f t="shared" si="0"/>
        <v>59863.012560199422</v>
      </c>
      <c r="Y16" s="30">
        <f t="shared" si="0"/>
        <v>60513.77885672509</v>
      </c>
      <c r="Z16" s="30">
        <f t="shared" si="0"/>
        <v>61174.64014814618</v>
      </c>
      <c r="AA16" s="30">
        <f t="shared" si="0"/>
        <v>61846.770543205705</v>
      </c>
      <c r="AB16" s="30">
        <f t="shared" si="0"/>
        <v>62525.577946335179</v>
      </c>
      <c r="AC16" s="30">
        <f t="shared" si="0"/>
        <v>63216.780183647839</v>
      </c>
      <c r="AD16" s="30">
        <f t="shared" si="0"/>
        <v>63917.663291924073</v>
      </c>
      <c r="AE16" s="30">
        <f t="shared" si="0"/>
        <v>64629.022870751716</v>
      </c>
      <c r="AF16" s="30">
        <f t="shared" si="0"/>
        <v>65560.194603688346</v>
      </c>
      <c r="AG16" s="30">
        <f t="shared" si="0"/>
        <v>66510.3347263943</v>
      </c>
      <c r="AH16" s="30">
        <f t="shared" si="0"/>
        <v>67473.649514252291</v>
      </c>
      <c r="AI16" s="30">
        <f t="shared" si="0"/>
        <v>68455.775637580417</v>
      </c>
      <c r="AJ16" s="30">
        <f t="shared" si="0"/>
        <v>69454.470232204985</v>
      </c>
      <c r="AK16" s="30">
        <f t="shared" si="0"/>
        <v>70469.26853436399</v>
      </c>
      <c r="AL16" s="30">
        <f t="shared" si="0"/>
        <v>71507.889875215726</v>
      </c>
      <c r="AM16" s="30">
        <f t="shared" si="0"/>
        <v>72568.431663935742</v>
      </c>
      <c r="AN16" s="30">
        <f t="shared" si="0"/>
        <v>73652.221146265991</v>
      </c>
      <c r="AO16" s="30">
        <f t="shared" si="0"/>
        <v>74757.587890140581</v>
      </c>
      <c r="AP16" s="30">
        <f t="shared" si="0"/>
        <v>75886.852867137204</v>
      </c>
      <c r="AQ16" s="30">
        <f t="shared" si="0"/>
        <v>77042.249021889278</v>
      </c>
      <c r="AR16" s="30">
        <f t="shared" si="0"/>
        <v>78221.0533516656</v>
      </c>
      <c r="AS16" s="30">
        <f t="shared" si="0"/>
        <v>79424.23091903051</v>
      </c>
      <c r="AT16" s="30">
        <f t="shared" si="0"/>
        <v>80654.109731115183</v>
      </c>
      <c r="AU16" s="30">
        <f t="shared" si="0"/>
        <v>81877.389590631254</v>
      </c>
    </row>
    <row r="18" spans="2:47" s="48" customFormat="1">
      <c r="B18" s="27" t="s">
        <v>650</v>
      </c>
      <c r="C18" s="30">
        <v>2025</v>
      </c>
      <c r="D18" s="49">
        <v>0</v>
      </c>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row>
    <row r="19" spans="2:47" s="48" customFormat="1">
      <c r="B19" s="27" t="s">
        <v>730</v>
      </c>
      <c r="C19" s="30">
        <v>2035</v>
      </c>
      <c r="D19" s="49">
        <v>0.1</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row>
    <row r="20" spans="2:47" s="48" customFormat="1">
      <c r="B20" s="27" t="s">
        <v>731</v>
      </c>
      <c r="C20" s="30" t="s">
        <v>401</v>
      </c>
      <c r="D20" s="50">
        <f t="shared" ref="D20:AU20" si="1">+IF(D1&lt;=$C$18,0%,IF(D1&gt;$C$19,C20,C20+($D$19-$D$18)/($C$19-$C$18)))</f>
        <v>0</v>
      </c>
      <c r="E20" s="50">
        <f t="shared" si="1"/>
        <v>0</v>
      </c>
      <c r="F20" s="50">
        <f t="shared" si="1"/>
        <v>0</v>
      </c>
      <c r="G20" s="50">
        <f t="shared" si="1"/>
        <v>0</v>
      </c>
      <c r="H20" s="50">
        <f t="shared" si="1"/>
        <v>0</v>
      </c>
      <c r="I20" s="50">
        <f t="shared" si="1"/>
        <v>0</v>
      </c>
      <c r="J20" s="50">
        <f t="shared" si="1"/>
        <v>0</v>
      </c>
      <c r="K20" s="50">
        <f t="shared" si="1"/>
        <v>0</v>
      </c>
      <c r="L20" s="50">
        <f t="shared" si="1"/>
        <v>0</v>
      </c>
      <c r="M20" s="50">
        <f t="shared" si="1"/>
        <v>0.01</v>
      </c>
      <c r="N20" s="50">
        <f t="shared" si="1"/>
        <v>0.02</v>
      </c>
      <c r="O20" s="50">
        <f t="shared" si="1"/>
        <v>0.03</v>
      </c>
      <c r="P20" s="50">
        <f t="shared" si="1"/>
        <v>0.04</v>
      </c>
      <c r="Q20" s="50">
        <f t="shared" si="1"/>
        <v>0.05</v>
      </c>
      <c r="R20" s="50">
        <f t="shared" si="1"/>
        <v>6.0000000000000005E-2</v>
      </c>
      <c r="S20" s="50">
        <f t="shared" si="1"/>
        <v>7.0000000000000007E-2</v>
      </c>
      <c r="T20" s="50">
        <f t="shared" si="1"/>
        <v>0.08</v>
      </c>
      <c r="U20" s="50">
        <f t="shared" si="1"/>
        <v>0.09</v>
      </c>
      <c r="V20" s="50">
        <f t="shared" si="1"/>
        <v>9.9999999999999992E-2</v>
      </c>
      <c r="W20" s="50">
        <f t="shared" si="1"/>
        <v>9.9999999999999992E-2</v>
      </c>
      <c r="X20" s="50">
        <f t="shared" si="1"/>
        <v>9.9999999999999992E-2</v>
      </c>
      <c r="Y20" s="50">
        <f t="shared" si="1"/>
        <v>9.9999999999999992E-2</v>
      </c>
      <c r="Z20" s="50">
        <f t="shared" si="1"/>
        <v>9.9999999999999992E-2</v>
      </c>
      <c r="AA20" s="50">
        <f t="shared" si="1"/>
        <v>9.9999999999999992E-2</v>
      </c>
      <c r="AB20" s="50">
        <f t="shared" si="1"/>
        <v>9.9999999999999992E-2</v>
      </c>
      <c r="AC20" s="50">
        <f t="shared" si="1"/>
        <v>9.9999999999999992E-2</v>
      </c>
      <c r="AD20" s="50">
        <f t="shared" si="1"/>
        <v>9.9999999999999992E-2</v>
      </c>
      <c r="AE20" s="50">
        <f t="shared" si="1"/>
        <v>9.9999999999999992E-2</v>
      </c>
      <c r="AF20" s="50">
        <f t="shared" si="1"/>
        <v>9.9999999999999992E-2</v>
      </c>
      <c r="AG20" s="50">
        <f t="shared" si="1"/>
        <v>9.9999999999999992E-2</v>
      </c>
      <c r="AH20" s="50">
        <f t="shared" si="1"/>
        <v>9.9999999999999992E-2</v>
      </c>
      <c r="AI20" s="50">
        <f t="shared" si="1"/>
        <v>9.9999999999999992E-2</v>
      </c>
      <c r="AJ20" s="50">
        <f t="shared" si="1"/>
        <v>9.9999999999999992E-2</v>
      </c>
      <c r="AK20" s="50">
        <f t="shared" si="1"/>
        <v>9.9999999999999992E-2</v>
      </c>
      <c r="AL20" s="50">
        <f t="shared" si="1"/>
        <v>9.9999999999999992E-2</v>
      </c>
      <c r="AM20" s="50">
        <f t="shared" si="1"/>
        <v>9.9999999999999992E-2</v>
      </c>
      <c r="AN20" s="50">
        <f t="shared" si="1"/>
        <v>9.9999999999999992E-2</v>
      </c>
      <c r="AO20" s="50">
        <f t="shared" si="1"/>
        <v>9.9999999999999992E-2</v>
      </c>
      <c r="AP20" s="50">
        <f t="shared" si="1"/>
        <v>9.9999999999999992E-2</v>
      </c>
      <c r="AQ20" s="50">
        <f t="shared" si="1"/>
        <v>9.9999999999999992E-2</v>
      </c>
      <c r="AR20" s="50">
        <f t="shared" si="1"/>
        <v>9.9999999999999992E-2</v>
      </c>
      <c r="AS20" s="50">
        <f t="shared" si="1"/>
        <v>9.9999999999999992E-2</v>
      </c>
      <c r="AT20" s="50">
        <f t="shared" si="1"/>
        <v>9.9999999999999992E-2</v>
      </c>
      <c r="AU20" s="50">
        <f t="shared" si="1"/>
        <v>9.9999999999999992E-2</v>
      </c>
    </row>
    <row r="22" spans="2:47">
      <c r="B22" s="24" t="s">
        <v>502</v>
      </c>
      <c r="C22" s="25" t="s">
        <v>422</v>
      </c>
      <c r="D22" s="25">
        <v>2017</v>
      </c>
      <c r="E22" s="25">
        <v>2018</v>
      </c>
      <c r="F22" s="25">
        <v>2019</v>
      </c>
      <c r="G22" s="25">
        <v>2020</v>
      </c>
      <c r="H22" s="25">
        <v>2021</v>
      </c>
      <c r="I22" s="25">
        <v>2022</v>
      </c>
      <c r="J22" s="25">
        <v>2023</v>
      </c>
      <c r="K22" s="25">
        <v>2024</v>
      </c>
      <c r="L22" s="25">
        <v>2025</v>
      </c>
      <c r="M22" s="25">
        <v>2026</v>
      </c>
      <c r="N22" s="25">
        <v>2027</v>
      </c>
      <c r="O22" s="25">
        <v>2028</v>
      </c>
      <c r="P22" s="25">
        <v>2029</v>
      </c>
      <c r="Q22" s="25">
        <v>2030</v>
      </c>
      <c r="R22" s="25">
        <v>2031</v>
      </c>
      <c r="S22" s="25">
        <v>2032</v>
      </c>
      <c r="T22" s="25">
        <v>2033</v>
      </c>
      <c r="U22" s="25">
        <v>2034</v>
      </c>
      <c r="V22" s="25">
        <v>2035</v>
      </c>
      <c r="W22" s="25">
        <v>2036</v>
      </c>
      <c r="X22" s="25">
        <v>2037</v>
      </c>
      <c r="Y22" s="25">
        <v>2038</v>
      </c>
      <c r="Z22" s="25">
        <v>2039</v>
      </c>
      <c r="AA22" s="25">
        <v>2040</v>
      </c>
      <c r="AB22" s="25">
        <v>2041</v>
      </c>
      <c r="AC22" s="25">
        <v>2042</v>
      </c>
      <c r="AD22" s="25">
        <v>2043</v>
      </c>
      <c r="AE22" s="25">
        <v>2044</v>
      </c>
      <c r="AF22" s="25">
        <v>2045</v>
      </c>
      <c r="AG22" s="25">
        <v>2046</v>
      </c>
      <c r="AH22" s="25">
        <v>2047</v>
      </c>
      <c r="AI22" s="25">
        <v>2048</v>
      </c>
      <c r="AJ22" s="25">
        <v>2049</v>
      </c>
      <c r="AK22" s="25">
        <v>2050</v>
      </c>
      <c r="AL22" s="25">
        <v>2051</v>
      </c>
      <c r="AM22" s="25">
        <v>2052</v>
      </c>
      <c r="AN22" s="25">
        <v>2053</v>
      </c>
      <c r="AO22" s="25">
        <v>2054</v>
      </c>
      <c r="AP22" s="25">
        <v>2055</v>
      </c>
      <c r="AQ22" s="25">
        <v>2056</v>
      </c>
      <c r="AR22" s="25">
        <v>2057</v>
      </c>
      <c r="AS22" s="25">
        <v>2058</v>
      </c>
      <c r="AT22" s="25">
        <v>2059</v>
      </c>
      <c r="AU22" s="25">
        <v>2060</v>
      </c>
    </row>
    <row r="23" spans="2:47">
      <c r="B23" s="27" t="s">
        <v>384</v>
      </c>
      <c r="C23" s="28" t="s">
        <v>498</v>
      </c>
      <c r="D23" s="28">
        <f>+D2*(100%-D20)</f>
        <v>20285.649015262308</v>
      </c>
      <c r="E23" s="28">
        <f t="shared" ref="E23:AU23" si="2">+E2*(100%-E20)</f>
        <v>21775.370632409253</v>
      </c>
      <c r="F23" s="28">
        <f t="shared" si="2"/>
        <v>21705.80458235844</v>
      </c>
      <c r="G23" s="28">
        <f t="shared" si="2"/>
        <v>22436.787626536072</v>
      </c>
      <c r="H23" s="28">
        <f t="shared" si="2"/>
        <v>22189.997666325107</v>
      </c>
      <c r="I23" s="28">
        <f t="shared" si="2"/>
        <v>24066.211670488727</v>
      </c>
      <c r="J23" s="28">
        <f t="shared" si="2"/>
        <v>25558.51111053921</v>
      </c>
      <c r="K23" s="28">
        <f t="shared" si="2"/>
        <v>26186.838602940155</v>
      </c>
      <c r="L23" s="28">
        <f t="shared" si="2"/>
        <v>26263.707408509148</v>
      </c>
      <c r="M23" s="28">
        <f t="shared" si="2"/>
        <v>25208.062689833503</v>
      </c>
      <c r="N23" s="28">
        <f t="shared" si="2"/>
        <v>24430.27592091254</v>
      </c>
      <c r="O23" s="28">
        <f t="shared" si="2"/>
        <v>23620.880647787133</v>
      </c>
      <c r="P23" s="28">
        <f t="shared" si="2"/>
        <v>22439.504967323854</v>
      </c>
      <c r="Q23" s="28">
        <f t="shared" si="2"/>
        <v>20962.552058566849</v>
      </c>
      <c r="R23" s="28">
        <f t="shared" si="2"/>
        <v>20317.794942420125</v>
      </c>
      <c r="S23" s="28">
        <f t="shared" si="2"/>
        <v>20126.9950573522</v>
      </c>
      <c r="T23" s="28">
        <f t="shared" si="2"/>
        <v>20086.774890851186</v>
      </c>
      <c r="U23" s="28">
        <f t="shared" si="2"/>
        <v>20038.981219895079</v>
      </c>
      <c r="V23" s="28">
        <f t="shared" si="2"/>
        <v>19992.604900140504</v>
      </c>
      <c r="W23" s="28">
        <f t="shared" si="2"/>
        <v>20166.840007134677</v>
      </c>
      <c r="X23" s="28">
        <f t="shared" si="2"/>
        <v>20337.202764893071</v>
      </c>
      <c r="Y23" s="28">
        <f t="shared" si="2"/>
        <v>20514.143780259052</v>
      </c>
      <c r="Z23" s="28">
        <f t="shared" si="2"/>
        <v>20699.17199614241</v>
      </c>
      <c r="AA23" s="28">
        <f t="shared" si="2"/>
        <v>20890.613264968204</v>
      </c>
      <c r="AB23" s="28">
        <f t="shared" si="2"/>
        <v>21087.022513345433</v>
      </c>
      <c r="AC23" s="28">
        <f t="shared" si="2"/>
        <v>21282.705600796966</v>
      </c>
      <c r="AD23" s="28">
        <f t="shared" si="2"/>
        <v>21479.808993572315</v>
      </c>
      <c r="AE23" s="28">
        <f t="shared" si="2"/>
        <v>21680.643265089035</v>
      </c>
      <c r="AF23" s="28">
        <f t="shared" si="2"/>
        <v>21956.421727636116</v>
      </c>
      <c r="AG23" s="28">
        <f t="shared" si="2"/>
        <v>22232.881697561515</v>
      </c>
      <c r="AH23" s="28">
        <f t="shared" si="2"/>
        <v>22515.176300303938</v>
      </c>
      <c r="AI23" s="28">
        <f t="shared" si="2"/>
        <v>22801.291975808304</v>
      </c>
      <c r="AJ23" s="28">
        <f t="shared" si="2"/>
        <v>23090.654667617891</v>
      </c>
      <c r="AK23" s="28">
        <f t="shared" si="2"/>
        <v>23384.072027825507</v>
      </c>
      <c r="AL23" s="28">
        <f t="shared" si="2"/>
        <v>23681.900192451365</v>
      </c>
      <c r="AM23" s="28">
        <f t="shared" si="2"/>
        <v>23985.856508875731</v>
      </c>
      <c r="AN23" s="28">
        <f t="shared" si="2"/>
        <v>24296.471329055079</v>
      </c>
      <c r="AO23" s="28">
        <f t="shared" si="2"/>
        <v>24612.612448267068</v>
      </c>
      <c r="AP23" s="28">
        <f t="shared" si="2"/>
        <v>24935.390758781166</v>
      </c>
      <c r="AQ23" s="28">
        <f t="shared" si="2"/>
        <v>25265.52054558109</v>
      </c>
      <c r="AR23" s="28">
        <f t="shared" si="2"/>
        <v>25602.074899507144</v>
      </c>
      <c r="AS23" s="28">
        <f t="shared" si="2"/>
        <v>25944.719216449823</v>
      </c>
      <c r="AT23" s="28">
        <f t="shared" si="2"/>
        <v>26295.168577441997</v>
      </c>
      <c r="AU23" s="28">
        <f t="shared" si="2"/>
        <v>26638.174910680616</v>
      </c>
    </row>
    <row r="24" spans="2:47">
      <c r="B24" s="27" t="s">
        <v>386</v>
      </c>
      <c r="C24" s="28" t="s">
        <v>498</v>
      </c>
      <c r="D24" s="28">
        <f>+D3</f>
        <v>147.76071412040793</v>
      </c>
      <c r="E24" s="28">
        <f t="shared" ref="E24:AU24" si="3">+E3</f>
        <v>160.10295762828204</v>
      </c>
      <c r="F24" s="28">
        <f t="shared" si="3"/>
        <v>156.42575182988369</v>
      </c>
      <c r="G24" s="28">
        <f t="shared" si="3"/>
        <v>155.79258172447504</v>
      </c>
      <c r="H24" s="28">
        <f t="shared" si="3"/>
        <v>159.21479244724199</v>
      </c>
      <c r="I24" s="28">
        <f t="shared" si="3"/>
        <v>173.03675415598096</v>
      </c>
      <c r="J24" s="28">
        <f t="shared" si="3"/>
        <v>177.3371272713149</v>
      </c>
      <c r="K24" s="28">
        <f t="shared" si="3"/>
        <v>178.43248821878703</v>
      </c>
      <c r="L24" s="28">
        <f t="shared" si="3"/>
        <v>183.07276197237704</v>
      </c>
      <c r="M24" s="28">
        <f t="shared" si="3"/>
        <v>180.37285139146027</v>
      </c>
      <c r="N24" s="28">
        <f t="shared" si="3"/>
        <v>179.80056861965301</v>
      </c>
      <c r="O24" s="28">
        <f t="shared" si="3"/>
        <v>181.06200268258377</v>
      </c>
      <c r="P24" s="28">
        <f t="shared" si="3"/>
        <v>176.77572077930594</v>
      </c>
      <c r="Q24" s="28">
        <f t="shared" si="3"/>
        <v>170.52117399219244</v>
      </c>
      <c r="R24" s="28">
        <f t="shared" si="3"/>
        <v>169.6581166593779</v>
      </c>
      <c r="S24" s="28">
        <f t="shared" si="3"/>
        <v>169.75288266118085</v>
      </c>
      <c r="T24" s="28">
        <f t="shared" si="3"/>
        <v>169.92649264587257</v>
      </c>
      <c r="U24" s="28">
        <f t="shared" si="3"/>
        <v>170.0267477570039</v>
      </c>
      <c r="V24" s="28">
        <f t="shared" si="3"/>
        <v>170.1239282021773</v>
      </c>
      <c r="W24" s="28">
        <f t="shared" si="3"/>
        <v>170.2198022610398</v>
      </c>
      <c r="X24" s="28">
        <f t="shared" si="3"/>
        <v>170.28797729556717</v>
      </c>
      <c r="Y24" s="28">
        <f t="shared" si="3"/>
        <v>170.34849170242649</v>
      </c>
      <c r="Z24" s="28">
        <f t="shared" si="3"/>
        <v>170.38815130564714</v>
      </c>
      <c r="AA24" s="28">
        <f t="shared" si="3"/>
        <v>170.41542607903745</v>
      </c>
      <c r="AB24" s="28">
        <f t="shared" si="3"/>
        <v>170.48075537194885</v>
      </c>
      <c r="AC24" s="28">
        <f t="shared" si="3"/>
        <v>170.5084915009532</v>
      </c>
      <c r="AD24" s="28">
        <f t="shared" si="3"/>
        <v>170.54296276959352</v>
      </c>
      <c r="AE24" s="28">
        <f t="shared" si="3"/>
        <v>170.56209358410368</v>
      </c>
      <c r="AF24" s="28">
        <f t="shared" si="3"/>
        <v>171.28519899737825</v>
      </c>
      <c r="AG24" s="28">
        <f t="shared" si="3"/>
        <v>171.89994109836846</v>
      </c>
      <c r="AH24" s="28">
        <f t="shared" si="3"/>
        <v>172.58548023259576</v>
      </c>
      <c r="AI24" s="28">
        <f t="shared" si="3"/>
        <v>173.23023804329114</v>
      </c>
      <c r="AJ24" s="28">
        <f t="shared" si="3"/>
        <v>173.85143536603547</v>
      </c>
      <c r="AK24" s="28">
        <f t="shared" si="3"/>
        <v>174.54820384572417</v>
      </c>
      <c r="AL24" s="28">
        <f t="shared" si="3"/>
        <v>175.48174380660666</v>
      </c>
      <c r="AM24" s="28">
        <f t="shared" si="3"/>
        <v>176.4378318094997</v>
      </c>
      <c r="AN24" s="28">
        <f t="shared" si="3"/>
        <v>177.42566935125615</v>
      </c>
      <c r="AO24" s="28">
        <f t="shared" si="3"/>
        <v>178.39211942511292</v>
      </c>
      <c r="AP24" s="28">
        <f t="shared" si="3"/>
        <v>179.38016082395177</v>
      </c>
      <c r="AQ24" s="28">
        <f t="shared" si="3"/>
        <v>180.4377438400042</v>
      </c>
      <c r="AR24" s="28">
        <f t="shared" si="3"/>
        <v>181.43723952908056</v>
      </c>
      <c r="AS24" s="28">
        <f t="shared" si="3"/>
        <v>182.46431069552114</v>
      </c>
      <c r="AT24" s="28">
        <f t="shared" si="3"/>
        <v>183.49277909935509</v>
      </c>
      <c r="AU24" s="28">
        <f t="shared" si="3"/>
        <v>184.58302622927044</v>
      </c>
    </row>
    <row r="25" spans="2:47">
      <c r="B25" s="27" t="s">
        <v>385</v>
      </c>
      <c r="C25" s="28" t="s">
        <v>498</v>
      </c>
      <c r="D25" s="28">
        <f>+D4</f>
        <v>22049.81268278732</v>
      </c>
      <c r="E25" s="28">
        <f t="shared" ref="E25:AU25" si="4">+E4</f>
        <v>23274.121552928824</v>
      </c>
      <c r="F25" s="28">
        <f t="shared" si="4"/>
        <v>23798.284367759756</v>
      </c>
      <c r="G25" s="28">
        <f t="shared" si="4"/>
        <v>24702.752041718679</v>
      </c>
      <c r="H25" s="28">
        <f t="shared" si="4"/>
        <v>24355.094516562051</v>
      </c>
      <c r="I25" s="28">
        <f t="shared" si="4"/>
        <v>27360.230587783386</v>
      </c>
      <c r="J25" s="28">
        <f t="shared" si="4"/>
        <v>29230.916318071962</v>
      </c>
      <c r="K25" s="28">
        <f t="shared" si="4"/>
        <v>30345.407526309598</v>
      </c>
      <c r="L25" s="28">
        <f t="shared" si="4"/>
        <v>31981.984156285183</v>
      </c>
      <c r="M25" s="28">
        <f t="shared" si="4"/>
        <v>32265.848261474515</v>
      </c>
      <c r="N25" s="28">
        <f t="shared" si="4"/>
        <v>32429.876333235341</v>
      </c>
      <c r="O25" s="28">
        <f t="shared" si="4"/>
        <v>32795.863782312575</v>
      </c>
      <c r="P25" s="28">
        <f t="shared" si="4"/>
        <v>32307.546172692928</v>
      </c>
      <c r="Q25" s="28">
        <f t="shared" si="4"/>
        <v>31432.110744445326</v>
      </c>
      <c r="R25" s="28">
        <f t="shared" si="4"/>
        <v>31734.508775599323</v>
      </c>
      <c r="S25" s="28">
        <f t="shared" si="4"/>
        <v>32260.043276717592</v>
      </c>
      <c r="T25" s="28">
        <f t="shared" si="4"/>
        <v>32670.325122930317</v>
      </c>
      <c r="U25" s="28">
        <f t="shared" si="4"/>
        <v>33088.644329746312</v>
      </c>
      <c r="V25" s="28">
        <f t="shared" si="4"/>
        <v>33512.431492426331</v>
      </c>
      <c r="W25" s="28">
        <f t="shared" si="4"/>
        <v>33943.300383723647</v>
      </c>
      <c r="X25" s="28">
        <f t="shared" si="4"/>
        <v>34393.473989661717</v>
      </c>
      <c r="Y25" s="28">
        <f t="shared" si="4"/>
        <v>34844.479173905609</v>
      </c>
      <c r="Z25" s="28">
        <f t="shared" si="4"/>
        <v>35296.133473510323</v>
      </c>
      <c r="AA25" s="28">
        <f t="shared" si="4"/>
        <v>35751.914292681882</v>
      </c>
      <c r="AB25" s="28">
        <f t="shared" si="4"/>
        <v>36209.001727145624</v>
      </c>
      <c r="AC25" s="28">
        <f t="shared" si="4"/>
        <v>36679.353032157996</v>
      </c>
      <c r="AD25" s="28">
        <f t="shared" si="4"/>
        <v>37158.178534375642</v>
      </c>
      <c r="AE25" s="28">
        <f t="shared" si="4"/>
        <v>37643.471950666964</v>
      </c>
      <c r="AF25" s="28">
        <f t="shared" si="4"/>
        <v>38257.648127936052</v>
      </c>
      <c r="AG25" s="28">
        <f t="shared" si="4"/>
        <v>38890.807413161398</v>
      </c>
      <c r="AH25" s="28">
        <f t="shared" si="4"/>
        <v>39530.208709846971</v>
      </c>
      <c r="AI25" s="28">
        <f t="shared" si="4"/>
        <v>40184.693681132761</v>
      </c>
      <c r="AJ25" s="28">
        <f t="shared" si="4"/>
        <v>40852.566026498265</v>
      </c>
      <c r="AK25" s="28">
        <f t="shared" si="4"/>
        <v>41532.083459426787</v>
      </c>
      <c r="AL25" s="28">
        <f t="shared" si="4"/>
        <v>42229.371901316706</v>
      </c>
      <c r="AM25" s="28">
        <f t="shared" si="4"/>
        <v>42941.513207656615</v>
      </c>
      <c r="AN25" s="28">
        <f t="shared" si="4"/>
        <v>43669.413890583426</v>
      </c>
      <c r="AO25" s="28">
        <f t="shared" si="4"/>
        <v>44412.586285536359</v>
      </c>
      <c r="AP25" s="28">
        <f t="shared" si="4"/>
        <v>45172.271907501687</v>
      </c>
      <c r="AQ25" s="28">
        <f t="shared" si="4"/>
        <v>45949.622052913546</v>
      </c>
      <c r="AR25" s="28">
        <f t="shared" si="4"/>
        <v>46743.303218783934</v>
      </c>
      <c r="AS25" s="28">
        <f t="shared" si="4"/>
        <v>47554.526310184425</v>
      </c>
      <c r="AT25" s="28">
        <f t="shared" si="4"/>
        <v>48383.613002605736</v>
      </c>
      <c r="AU25" s="28">
        <f t="shared" si="4"/>
        <v>49214.036323019616</v>
      </c>
    </row>
    <row r="26" spans="2:47">
      <c r="B26" s="27" t="s">
        <v>634</v>
      </c>
      <c r="C26" s="28" t="s">
        <v>498</v>
      </c>
      <c r="D26" s="28">
        <f>+D5</f>
        <v>1236.5905327758628</v>
      </c>
      <c r="E26" s="28">
        <f t="shared" ref="E26:AU32" si="5">+E5</f>
        <v>1590.3230912902552</v>
      </c>
      <c r="F26" s="28">
        <f t="shared" si="5"/>
        <v>1644.777650977451</v>
      </c>
      <c r="G26" s="28">
        <f t="shared" si="5"/>
        <v>1735.0634556866455</v>
      </c>
      <c r="H26" s="28">
        <f t="shared" si="5"/>
        <v>1631.1774558483628</v>
      </c>
      <c r="I26" s="28">
        <f t="shared" si="5"/>
        <v>1745.7616120750533</v>
      </c>
      <c r="J26" s="28">
        <f t="shared" si="5"/>
        <v>1766.097417692956</v>
      </c>
      <c r="K26" s="28">
        <f t="shared" si="5"/>
        <v>1758.3305262588988</v>
      </c>
      <c r="L26" s="28">
        <f t="shared" si="5"/>
        <v>1774.8318473386116</v>
      </c>
      <c r="M26" s="28">
        <f t="shared" si="5"/>
        <v>1728.6044404965937</v>
      </c>
      <c r="N26" s="28">
        <f t="shared" si="5"/>
        <v>1721.9200084395252</v>
      </c>
      <c r="O26" s="28">
        <f t="shared" si="5"/>
        <v>1730.012067866176</v>
      </c>
      <c r="P26" s="28">
        <f t="shared" si="5"/>
        <v>1671.3871157608746</v>
      </c>
      <c r="Q26" s="28">
        <f t="shared" si="5"/>
        <v>1604.3753778891589</v>
      </c>
      <c r="R26" s="28">
        <f t="shared" si="5"/>
        <v>1599.7856878795185</v>
      </c>
      <c r="S26" s="28">
        <f t="shared" si="5"/>
        <v>1596.0246126677509</v>
      </c>
      <c r="T26" s="28">
        <f t="shared" si="5"/>
        <v>1597.2288731956912</v>
      </c>
      <c r="U26" s="28">
        <f t="shared" si="5"/>
        <v>1598.2181796329876</v>
      </c>
      <c r="V26" s="28">
        <f t="shared" si="5"/>
        <v>1599.0977554895801</v>
      </c>
      <c r="W26" s="28">
        <f t="shared" si="5"/>
        <v>1599.9128797206904</v>
      </c>
      <c r="X26" s="28">
        <f t="shared" si="5"/>
        <v>1600.2494879207516</v>
      </c>
      <c r="Y26" s="28">
        <f t="shared" si="5"/>
        <v>1600.5643621899551</v>
      </c>
      <c r="Z26" s="28">
        <f t="shared" si="5"/>
        <v>1600.9860235510107</v>
      </c>
      <c r="AA26" s="28">
        <f t="shared" si="5"/>
        <v>1601.3016934750203</v>
      </c>
      <c r="AB26" s="28">
        <f t="shared" si="5"/>
        <v>1601.413142255394</v>
      </c>
      <c r="AC26" s="28">
        <f t="shared" si="5"/>
        <v>1601.7499874477749</v>
      </c>
      <c r="AD26" s="28">
        <f t="shared" si="5"/>
        <v>1601.9349948850565</v>
      </c>
      <c r="AE26" s="28">
        <f t="shared" si="5"/>
        <v>1602.106395591185</v>
      </c>
      <c r="AF26" s="28">
        <f t="shared" si="5"/>
        <v>1607.2318784397535</v>
      </c>
      <c r="AG26" s="28">
        <f t="shared" si="5"/>
        <v>1612.1413004315864</v>
      </c>
      <c r="AH26" s="28">
        <f t="shared" si="5"/>
        <v>1617.3601714075567</v>
      </c>
      <c r="AI26" s="28">
        <f t="shared" si="5"/>
        <v>1622.3870929482505</v>
      </c>
      <c r="AJ26" s="28">
        <f t="shared" si="5"/>
        <v>1627.2888902898603</v>
      </c>
      <c r="AK26" s="28">
        <f t="shared" si="5"/>
        <v>1632.2252146669841</v>
      </c>
      <c r="AL26" s="28">
        <f t="shared" si="5"/>
        <v>1637.8279325670562</v>
      </c>
      <c r="AM26" s="28">
        <f t="shared" si="5"/>
        <v>1643.5809963243796</v>
      </c>
      <c r="AN26" s="28">
        <f t="shared" si="5"/>
        <v>1649.3697035415942</v>
      </c>
      <c r="AO26" s="28">
        <f t="shared" si="5"/>
        <v>1655.3021768694985</v>
      </c>
      <c r="AP26" s="28">
        <f t="shared" si="5"/>
        <v>1661.1858127505102</v>
      </c>
      <c r="AQ26" s="28">
        <f t="shared" si="5"/>
        <v>1667.2194838129658</v>
      </c>
      <c r="AR26" s="28">
        <f t="shared" si="5"/>
        <v>1673.2529320790504</v>
      </c>
      <c r="AS26" s="28">
        <f t="shared" si="5"/>
        <v>1679.3074120878111</v>
      </c>
      <c r="AT26" s="28">
        <f t="shared" si="5"/>
        <v>1685.46710712247</v>
      </c>
      <c r="AU26" s="28">
        <f t="shared" si="5"/>
        <v>1691.7987689965687</v>
      </c>
    </row>
    <row r="27" spans="2:47">
      <c r="B27" s="27" t="s">
        <v>437</v>
      </c>
      <c r="C27" s="28" t="s">
        <v>498</v>
      </c>
      <c r="D27" s="28">
        <f t="shared" ref="D27:S35" si="6">+D6</f>
        <v>0</v>
      </c>
      <c r="E27" s="28">
        <f t="shared" si="6"/>
        <v>0</v>
      </c>
      <c r="F27" s="28">
        <f t="shared" si="6"/>
        <v>0</v>
      </c>
      <c r="G27" s="28">
        <f t="shared" si="6"/>
        <v>0</v>
      </c>
      <c r="H27" s="28">
        <f t="shared" si="6"/>
        <v>0</v>
      </c>
      <c r="I27" s="28">
        <f t="shared" si="6"/>
        <v>0</v>
      </c>
      <c r="J27" s="28">
        <f t="shared" si="6"/>
        <v>0</v>
      </c>
      <c r="K27" s="28">
        <f t="shared" si="6"/>
        <v>0</v>
      </c>
      <c r="L27" s="28">
        <f t="shared" si="6"/>
        <v>0</v>
      </c>
      <c r="M27" s="28">
        <f t="shared" si="6"/>
        <v>0</v>
      </c>
      <c r="N27" s="28">
        <f t="shared" si="6"/>
        <v>0</v>
      </c>
      <c r="O27" s="28">
        <f t="shared" si="6"/>
        <v>0</v>
      </c>
      <c r="P27" s="28">
        <f t="shared" si="6"/>
        <v>0</v>
      </c>
      <c r="Q27" s="28">
        <f t="shared" si="6"/>
        <v>0</v>
      </c>
      <c r="R27" s="28">
        <f t="shared" si="6"/>
        <v>0</v>
      </c>
      <c r="S27" s="28">
        <f t="shared" si="6"/>
        <v>0</v>
      </c>
      <c r="T27" s="28">
        <f t="shared" si="5"/>
        <v>0</v>
      </c>
      <c r="U27" s="28">
        <f t="shared" si="5"/>
        <v>0</v>
      </c>
      <c r="V27" s="28">
        <f t="shared" si="5"/>
        <v>0</v>
      </c>
      <c r="W27" s="28">
        <f t="shared" si="5"/>
        <v>0</v>
      </c>
      <c r="X27" s="28">
        <f t="shared" si="5"/>
        <v>0</v>
      </c>
      <c r="Y27" s="28">
        <f t="shared" si="5"/>
        <v>0</v>
      </c>
      <c r="Z27" s="28">
        <f t="shared" si="5"/>
        <v>0</v>
      </c>
      <c r="AA27" s="28">
        <f t="shared" si="5"/>
        <v>0</v>
      </c>
      <c r="AB27" s="28">
        <f t="shared" si="5"/>
        <v>0</v>
      </c>
      <c r="AC27" s="28">
        <f t="shared" si="5"/>
        <v>0</v>
      </c>
      <c r="AD27" s="28">
        <f t="shared" si="5"/>
        <v>0</v>
      </c>
      <c r="AE27" s="28">
        <f t="shared" si="5"/>
        <v>0</v>
      </c>
      <c r="AF27" s="28">
        <f t="shared" si="5"/>
        <v>0</v>
      </c>
      <c r="AG27" s="28">
        <f t="shared" si="5"/>
        <v>0</v>
      </c>
      <c r="AH27" s="28">
        <f t="shared" si="5"/>
        <v>0</v>
      </c>
      <c r="AI27" s="28">
        <f t="shared" si="5"/>
        <v>0</v>
      </c>
      <c r="AJ27" s="28">
        <f t="shared" si="5"/>
        <v>0</v>
      </c>
      <c r="AK27" s="28">
        <f t="shared" si="5"/>
        <v>0</v>
      </c>
      <c r="AL27" s="28">
        <f t="shared" si="5"/>
        <v>0</v>
      </c>
      <c r="AM27" s="28">
        <f t="shared" si="5"/>
        <v>0</v>
      </c>
      <c r="AN27" s="28">
        <f t="shared" si="5"/>
        <v>0</v>
      </c>
      <c r="AO27" s="28">
        <f t="shared" si="5"/>
        <v>0</v>
      </c>
      <c r="AP27" s="28">
        <f t="shared" si="5"/>
        <v>0</v>
      </c>
      <c r="AQ27" s="28">
        <f t="shared" si="5"/>
        <v>0</v>
      </c>
      <c r="AR27" s="28">
        <f t="shared" si="5"/>
        <v>0</v>
      </c>
      <c r="AS27" s="28">
        <f t="shared" si="5"/>
        <v>0</v>
      </c>
      <c r="AT27" s="28">
        <f t="shared" si="5"/>
        <v>0</v>
      </c>
      <c r="AU27" s="28">
        <f t="shared" si="5"/>
        <v>0</v>
      </c>
    </row>
    <row r="28" spans="2:47">
      <c r="B28" s="27" t="s">
        <v>391</v>
      </c>
      <c r="C28" s="28" t="s">
        <v>498</v>
      </c>
      <c r="D28" s="28">
        <f t="shared" si="6"/>
        <v>0</v>
      </c>
      <c r="E28" s="28">
        <f t="shared" si="5"/>
        <v>0</v>
      </c>
      <c r="F28" s="28">
        <f t="shared" si="5"/>
        <v>0</v>
      </c>
      <c r="G28" s="28">
        <f t="shared" si="5"/>
        <v>0</v>
      </c>
      <c r="H28" s="28">
        <f t="shared" si="5"/>
        <v>0</v>
      </c>
      <c r="I28" s="28">
        <f t="shared" si="5"/>
        <v>0</v>
      </c>
      <c r="J28" s="28">
        <f t="shared" si="5"/>
        <v>0</v>
      </c>
      <c r="K28" s="28">
        <f t="shared" si="5"/>
        <v>0</v>
      </c>
      <c r="L28" s="28">
        <f t="shared" si="5"/>
        <v>0</v>
      </c>
      <c r="M28" s="28">
        <f t="shared" si="5"/>
        <v>0</v>
      </c>
      <c r="N28" s="28">
        <f t="shared" si="5"/>
        <v>0</v>
      </c>
      <c r="O28" s="28">
        <f t="shared" si="5"/>
        <v>0</v>
      </c>
      <c r="P28" s="28">
        <f t="shared" si="5"/>
        <v>0</v>
      </c>
      <c r="Q28" s="28">
        <f t="shared" si="5"/>
        <v>0</v>
      </c>
      <c r="R28" s="28">
        <f t="shared" si="5"/>
        <v>0</v>
      </c>
      <c r="S28" s="28">
        <f t="shared" si="5"/>
        <v>0</v>
      </c>
      <c r="T28" s="28">
        <f t="shared" si="5"/>
        <v>0</v>
      </c>
      <c r="U28" s="28">
        <f t="shared" si="5"/>
        <v>0</v>
      </c>
      <c r="V28" s="28">
        <f t="shared" si="5"/>
        <v>0</v>
      </c>
      <c r="W28" s="28">
        <f t="shared" si="5"/>
        <v>0</v>
      </c>
      <c r="X28" s="28">
        <f t="shared" si="5"/>
        <v>0</v>
      </c>
      <c r="Y28" s="28">
        <f t="shared" si="5"/>
        <v>0</v>
      </c>
      <c r="Z28" s="28">
        <f t="shared" si="5"/>
        <v>0</v>
      </c>
      <c r="AA28" s="28">
        <f t="shared" si="5"/>
        <v>0</v>
      </c>
      <c r="AB28" s="28">
        <f t="shared" si="5"/>
        <v>0</v>
      </c>
      <c r="AC28" s="28">
        <f t="shared" si="5"/>
        <v>0</v>
      </c>
      <c r="AD28" s="28">
        <f t="shared" si="5"/>
        <v>0</v>
      </c>
      <c r="AE28" s="28">
        <f t="shared" si="5"/>
        <v>0</v>
      </c>
      <c r="AF28" s="28">
        <f t="shared" si="5"/>
        <v>0</v>
      </c>
      <c r="AG28" s="28">
        <f t="shared" si="5"/>
        <v>0</v>
      </c>
      <c r="AH28" s="28">
        <f t="shared" si="5"/>
        <v>0</v>
      </c>
      <c r="AI28" s="28">
        <f t="shared" si="5"/>
        <v>0</v>
      </c>
      <c r="AJ28" s="28">
        <f t="shared" si="5"/>
        <v>0</v>
      </c>
      <c r="AK28" s="28">
        <f t="shared" si="5"/>
        <v>0</v>
      </c>
      <c r="AL28" s="28">
        <f t="shared" si="5"/>
        <v>0</v>
      </c>
      <c r="AM28" s="28">
        <f t="shared" si="5"/>
        <v>0</v>
      </c>
      <c r="AN28" s="28">
        <f t="shared" si="5"/>
        <v>0</v>
      </c>
      <c r="AO28" s="28">
        <f t="shared" si="5"/>
        <v>0</v>
      </c>
      <c r="AP28" s="28">
        <f t="shared" si="5"/>
        <v>0</v>
      </c>
      <c r="AQ28" s="28">
        <f t="shared" si="5"/>
        <v>0</v>
      </c>
      <c r="AR28" s="28">
        <f t="shared" si="5"/>
        <v>0</v>
      </c>
      <c r="AS28" s="28">
        <f t="shared" si="5"/>
        <v>0</v>
      </c>
      <c r="AT28" s="28">
        <f t="shared" si="5"/>
        <v>0</v>
      </c>
      <c r="AU28" s="28">
        <f t="shared" si="5"/>
        <v>0</v>
      </c>
    </row>
    <row r="29" spans="2:47">
      <c r="B29" s="27" t="s">
        <v>439</v>
      </c>
      <c r="C29" s="28" t="s">
        <v>498</v>
      </c>
      <c r="D29" s="28">
        <f t="shared" si="6"/>
        <v>3.689998889817999</v>
      </c>
      <c r="E29" s="28">
        <f t="shared" si="5"/>
        <v>4.3590917137742418</v>
      </c>
      <c r="F29" s="28">
        <f t="shared" si="5"/>
        <v>4.3477174993192884</v>
      </c>
      <c r="G29" s="28">
        <f t="shared" si="5"/>
        <v>4.3663705934842838</v>
      </c>
      <c r="H29" s="28">
        <f t="shared" si="5"/>
        <v>3.9224414321820942</v>
      </c>
      <c r="I29" s="28">
        <f t="shared" si="5"/>
        <v>4.1465581228790471</v>
      </c>
      <c r="J29" s="28">
        <f t="shared" si="5"/>
        <v>4.2607852143307525</v>
      </c>
      <c r="K29" s="28">
        <f t="shared" si="5"/>
        <v>4.0813271790794872</v>
      </c>
      <c r="L29" s="28">
        <f t="shared" si="5"/>
        <v>3.6411828499140153</v>
      </c>
      <c r="M29" s="28">
        <f t="shared" si="5"/>
        <v>3.1152380830777675</v>
      </c>
      <c r="N29" s="28">
        <f t="shared" si="5"/>
        <v>2.6798418932836534</v>
      </c>
      <c r="O29" s="28">
        <f t="shared" si="5"/>
        <v>2.2720858772714236</v>
      </c>
      <c r="P29" s="28">
        <f t="shared" si="5"/>
        <v>1.8460583051710133</v>
      </c>
      <c r="Q29" s="28">
        <f t="shared" si="5"/>
        <v>1.3985084747277154</v>
      </c>
      <c r="R29" s="28">
        <f t="shared" si="5"/>
        <v>1.0541950118395911</v>
      </c>
      <c r="S29" s="28">
        <f t="shared" si="5"/>
        <v>0.94747067289337905</v>
      </c>
      <c r="T29" s="28">
        <f t="shared" si="5"/>
        <v>0.9451048637885735</v>
      </c>
      <c r="U29" s="28">
        <f t="shared" si="5"/>
        <v>0.94003534509410513</v>
      </c>
      <c r="V29" s="28">
        <f t="shared" si="5"/>
        <v>0.9368061841215245</v>
      </c>
      <c r="W29" s="28">
        <f t="shared" si="5"/>
        <v>0.93377736455526905</v>
      </c>
      <c r="X29" s="28">
        <f t="shared" si="5"/>
        <v>0.92771291756472707</v>
      </c>
      <c r="Y29" s="28">
        <f t="shared" si="5"/>
        <v>0.92444473672016791</v>
      </c>
      <c r="Z29" s="28">
        <f t="shared" si="5"/>
        <v>0.92461151351151227</v>
      </c>
      <c r="AA29" s="28">
        <f t="shared" si="5"/>
        <v>0.92757929299703801</v>
      </c>
      <c r="AB29" s="28">
        <f t="shared" si="5"/>
        <v>0.93331069955574641</v>
      </c>
      <c r="AC29" s="28">
        <f t="shared" si="5"/>
        <v>0.93716797269274832</v>
      </c>
      <c r="AD29" s="28">
        <f t="shared" si="5"/>
        <v>0.94114012359797439</v>
      </c>
      <c r="AE29" s="28">
        <f t="shared" si="5"/>
        <v>0.94593926854877197</v>
      </c>
      <c r="AF29" s="28">
        <f t="shared" si="5"/>
        <v>0.95639248881962358</v>
      </c>
      <c r="AG29" s="28">
        <f t="shared" si="5"/>
        <v>0.96418140816852949</v>
      </c>
      <c r="AH29" s="28">
        <f t="shared" si="5"/>
        <v>0.97371349098117888</v>
      </c>
      <c r="AI29" s="28">
        <f t="shared" si="5"/>
        <v>0.98271852938998749</v>
      </c>
      <c r="AJ29" s="28">
        <f t="shared" si="5"/>
        <v>0.99140735633419297</v>
      </c>
      <c r="AK29" s="28">
        <f t="shared" si="5"/>
        <v>1.0015316273502435</v>
      </c>
      <c r="AL29" s="28">
        <f t="shared" si="5"/>
        <v>1.0100160529593007</v>
      </c>
      <c r="AM29" s="28">
        <f t="shared" si="5"/>
        <v>1.0188377151882104</v>
      </c>
      <c r="AN29" s="28">
        <f t="shared" si="5"/>
        <v>1.0280869528207699</v>
      </c>
      <c r="AO29" s="28">
        <f t="shared" si="5"/>
        <v>1.0368412220168146</v>
      </c>
      <c r="AP29" s="28">
        <f t="shared" si="5"/>
        <v>1.0458950216609342</v>
      </c>
      <c r="AQ29" s="28">
        <f t="shared" si="5"/>
        <v>1.0560972845920511</v>
      </c>
      <c r="AR29" s="28">
        <f t="shared" si="5"/>
        <v>1.0651209885974966</v>
      </c>
      <c r="AS29" s="28">
        <f t="shared" si="5"/>
        <v>1.0745586741855353</v>
      </c>
      <c r="AT29" s="28">
        <f t="shared" si="5"/>
        <v>1.0838846246823348</v>
      </c>
      <c r="AU29" s="28">
        <f t="shared" si="5"/>
        <v>1.0942108360776726</v>
      </c>
    </row>
    <row r="30" spans="2:47">
      <c r="B30" s="27" t="s">
        <v>430</v>
      </c>
      <c r="C30" s="28" t="s">
        <v>498</v>
      </c>
      <c r="D30" s="28">
        <f t="shared" si="6"/>
        <v>1234.7504398489659</v>
      </c>
      <c r="E30" s="28">
        <f t="shared" si="5"/>
        <v>1194.6988451162315</v>
      </c>
      <c r="F30" s="28">
        <f t="shared" si="5"/>
        <v>1069.6842682030185</v>
      </c>
      <c r="G30" s="28">
        <f t="shared" si="5"/>
        <v>1159.6818515802556</v>
      </c>
      <c r="H30" s="28">
        <f t="shared" si="5"/>
        <v>1058.5931387132814</v>
      </c>
      <c r="I30" s="28">
        <f t="shared" si="5"/>
        <v>1124.6357058924998</v>
      </c>
      <c r="J30" s="28">
        <f t="shared" si="5"/>
        <v>1142.3727104651412</v>
      </c>
      <c r="K30" s="28">
        <f t="shared" si="5"/>
        <v>1120.5910861056434</v>
      </c>
      <c r="L30" s="28">
        <f t="shared" si="5"/>
        <v>1070.5011403499536</v>
      </c>
      <c r="M30" s="28">
        <f t="shared" si="5"/>
        <v>989.81404904403894</v>
      </c>
      <c r="N30" s="28">
        <f t="shared" si="5"/>
        <v>932.84186007849632</v>
      </c>
      <c r="O30" s="28">
        <f t="shared" si="5"/>
        <v>885.94188678355613</v>
      </c>
      <c r="P30" s="28">
        <f t="shared" si="5"/>
        <v>815.3885205741733</v>
      </c>
      <c r="Q30" s="28">
        <f t="shared" si="5"/>
        <v>740.38124973313711</v>
      </c>
      <c r="R30" s="28">
        <f t="shared" si="5"/>
        <v>694.18005268015384</v>
      </c>
      <c r="S30" s="28">
        <f t="shared" si="5"/>
        <v>681.45863404750435</v>
      </c>
      <c r="T30" s="28">
        <f t="shared" si="5"/>
        <v>684.56062126465565</v>
      </c>
      <c r="U30" s="28">
        <f t="shared" si="5"/>
        <v>687.21754492927312</v>
      </c>
      <c r="V30" s="28">
        <f t="shared" si="5"/>
        <v>690.01350612610645</v>
      </c>
      <c r="W30" s="28">
        <f t="shared" si="5"/>
        <v>692.69854156334293</v>
      </c>
      <c r="X30" s="28">
        <f t="shared" si="5"/>
        <v>694.77997822558166</v>
      </c>
      <c r="Y30" s="28">
        <f t="shared" si="5"/>
        <v>697.12109006230128</v>
      </c>
      <c r="Z30" s="28">
        <f t="shared" si="5"/>
        <v>699.91110331781056</v>
      </c>
      <c r="AA30" s="28">
        <f t="shared" si="5"/>
        <v>702.93433994792974</v>
      </c>
      <c r="AB30" s="28">
        <f t="shared" si="5"/>
        <v>706.05499406122453</v>
      </c>
      <c r="AC30" s="28">
        <f t="shared" si="5"/>
        <v>708.99559632874309</v>
      </c>
      <c r="AD30" s="28">
        <f t="shared" si="5"/>
        <v>711.78886962004026</v>
      </c>
      <c r="AE30" s="28">
        <f t="shared" si="5"/>
        <v>714.5643096106927</v>
      </c>
      <c r="AF30" s="28">
        <f t="shared" si="5"/>
        <v>718.63084083657543</v>
      </c>
      <c r="AG30" s="28">
        <f t="shared" si="5"/>
        <v>722.32393944875571</v>
      </c>
      <c r="AH30" s="28">
        <f t="shared" si="5"/>
        <v>726.18135024146943</v>
      </c>
      <c r="AI30" s="28">
        <f t="shared" si="5"/>
        <v>729.837360569412</v>
      </c>
      <c r="AJ30" s="28">
        <f t="shared" si="5"/>
        <v>733.32231773285025</v>
      </c>
      <c r="AK30" s="28">
        <f t="shared" si="5"/>
        <v>736.75460166058178</v>
      </c>
      <c r="AL30" s="28">
        <f t="shared" si="5"/>
        <v>740.46277945798602</v>
      </c>
      <c r="AM30" s="28">
        <f t="shared" si="5"/>
        <v>744.23552776421752</v>
      </c>
      <c r="AN30" s="28">
        <f t="shared" si="5"/>
        <v>748.05259028381761</v>
      </c>
      <c r="AO30" s="28">
        <f t="shared" si="5"/>
        <v>751.90304151257817</v>
      </c>
      <c r="AP30" s="28">
        <f t="shared" si="5"/>
        <v>755.76829735242995</v>
      </c>
      <c r="AQ30" s="28">
        <f t="shared" si="5"/>
        <v>759.72838583700093</v>
      </c>
      <c r="AR30" s="28">
        <f t="shared" si="5"/>
        <v>763.66243570792358</v>
      </c>
      <c r="AS30" s="28">
        <f t="shared" si="5"/>
        <v>767.61974632873557</v>
      </c>
      <c r="AT30" s="28">
        <f t="shared" si="5"/>
        <v>771.62228258169591</v>
      </c>
      <c r="AU30" s="28">
        <f t="shared" si="5"/>
        <v>775.7223440691655</v>
      </c>
    </row>
    <row r="31" spans="2:47">
      <c r="B31" s="27" t="s">
        <v>440</v>
      </c>
      <c r="C31" s="28" t="s">
        <v>498</v>
      </c>
      <c r="D31" s="28">
        <f t="shared" si="6"/>
        <v>0</v>
      </c>
      <c r="E31" s="28">
        <f t="shared" si="5"/>
        <v>0</v>
      </c>
      <c r="F31" s="28">
        <f t="shared" si="5"/>
        <v>0</v>
      </c>
      <c r="G31" s="28">
        <f t="shared" si="5"/>
        <v>0</v>
      </c>
      <c r="H31" s="28">
        <f t="shared" si="5"/>
        <v>0</v>
      </c>
      <c r="I31" s="28">
        <f t="shared" si="5"/>
        <v>0</v>
      </c>
      <c r="J31" s="28">
        <f t="shared" si="5"/>
        <v>0</v>
      </c>
      <c r="K31" s="28">
        <f t="shared" si="5"/>
        <v>0</v>
      </c>
      <c r="L31" s="28">
        <f t="shared" si="5"/>
        <v>0</v>
      </c>
      <c r="M31" s="28">
        <f t="shared" si="5"/>
        <v>0</v>
      </c>
      <c r="N31" s="28">
        <f t="shared" si="5"/>
        <v>0</v>
      </c>
      <c r="O31" s="28">
        <f t="shared" si="5"/>
        <v>0</v>
      </c>
      <c r="P31" s="28">
        <f t="shared" si="5"/>
        <v>0</v>
      </c>
      <c r="Q31" s="28">
        <f t="shared" si="5"/>
        <v>0</v>
      </c>
      <c r="R31" s="28">
        <f t="shared" si="5"/>
        <v>0</v>
      </c>
      <c r="S31" s="28">
        <f t="shared" si="5"/>
        <v>0</v>
      </c>
      <c r="T31" s="28">
        <f t="shared" si="5"/>
        <v>0</v>
      </c>
      <c r="U31" s="28">
        <f t="shared" si="5"/>
        <v>0</v>
      </c>
      <c r="V31" s="28">
        <f t="shared" si="5"/>
        <v>0</v>
      </c>
      <c r="W31" s="28">
        <f t="shared" si="5"/>
        <v>0</v>
      </c>
      <c r="X31" s="28">
        <f t="shared" si="5"/>
        <v>0</v>
      </c>
      <c r="Y31" s="28">
        <f t="shared" si="5"/>
        <v>0</v>
      </c>
      <c r="Z31" s="28">
        <f t="shared" si="5"/>
        <v>0</v>
      </c>
      <c r="AA31" s="28">
        <f t="shared" si="5"/>
        <v>0</v>
      </c>
      <c r="AB31" s="28">
        <f t="shared" si="5"/>
        <v>0</v>
      </c>
      <c r="AC31" s="28">
        <f t="shared" si="5"/>
        <v>0</v>
      </c>
      <c r="AD31" s="28">
        <f t="shared" si="5"/>
        <v>0</v>
      </c>
      <c r="AE31" s="28">
        <f t="shared" si="5"/>
        <v>0</v>
      </c>
      <c r="AF31" s="28">
        <f t="shared" si="5"/>
        <v>0</v>
      </c>
      <c r="AG31" s="28">
        <f t="shared" si="5"/>
        <v>0</v>
      </c>
      <c r="AH31" s="28">
        <f t="shared" si="5"/>
        <v>0</v>
      </c>
      <c r="AI31" s="28">
        <f t="shared" si="5"/>
        <v>0</v>
      </c>
      <c r="AJ31" s="28">
        <f t="shared" si="5"/>
        <v>0</v>
      </c>
      <c r="AK31" s="28">
        <f t="shared" si="5"/>
        <v>0</v>
      </c>
      <c r="AL31" s="28">
        <f t="shared" si="5"/>
        <v>0</v>
      </c>
      <c r="AM31" s="28">
        <f t="shared" si="5"/>
        <v>0</v>
      </c>
      <c r="AN31" s="28">
        <f t="shared" si="5"/>
        <v>0</v>
      </c>
      <c r="AO31" s="28">
        <f t="shared" si="5"/>
        <v>0</v>
      </c>
      <c r="AP31" s="28">
        <f t="shared" si="5"/>
        <v>0</v>
      </c>
      <c r="AQ31" s="28">
        <f t="shared" si="5"/>
        <v>0</v>
      </c>
      <c r="AR31" s="28">
        <f t="shared" si="5"/>
        <v>0</v>
      </c>
      <c r="AS31" s="28">
        <f t="shared" si="5"/>
        <v>0</v>
      </c>
      <c r="AT31" s="28">
        <f t="shared" si="5"/>
        <v>0</v>
      </c>
      <c r="AU31" s="28">
        <f t="shared" si="5"/>
        <v>0</v>
      </c>
    </row>
    <row r="32" spans="2:47">
      <c r="B32" s="27" t="s">
        <v>398</v>
      </c>
      <c r="C32" s="28" t="s">
        <v>498</v>
      </c>
      <c r="D32" s="28">
        <f t="shared" si="6"/>
        <v>850.11055919813748</v>
      </c>
      <c r="E32" s="28">
        <f t="shared" si="5"/>
        <v>561.39669552645842</v>
      </c>
      <c r="F32" s="28">
        <f t="shared" si="5"/>
        <v>313.22642038081614</v>
      </c>
      <c r="G32" s="28">
        <f t="shared" si="5"/>
        <v>279.97418502723855</v>
      </c>
      <c r="H32" s="28">
        <f t="shared" si="5"/>
        <v>83.435345348214014</v>
      </c>
      <c r="I32" s="28">
        <f t="shared" si="5"/>
        <v>83.297831502282918</v>
      </c>
      <c r="J32" s="28">
        <f t="shared" si="5"/>
        <v>83.306777725140009</v>
      </c>
      <c r="K32" s="28">
        <f t="shared" si="5"/>
        <v>81.993984569249903</v>
      </c>
      <c r="L32" s="28">
        <f t="shared" si="5"/>
        <v>80.715399739054803</v>
      </c>
      <c r="M32" s="28">
        <f t="shared" si="5"/>
        <v>79.450187235655335</v>
      </c>
      <c r="N32" s="28">
        <f t="shared" si="5"/>
        <v>78.204989559608848</v>
      </c>
      <c r="O32" s="28">
        <f t="shared" si="5"/>
        <v>76.974475265960805</v>
      </c>
      <c r="P32" s="28">
        <f t="shared" si="5"/>
        <v>75.758181774288985</v>
      </c>
      <c r="Q32" s="28">
        <f t="shared" ref="E32:AU35" si="7">+Q11</f>
        <v>74.573486749855107</v>
      </c>
      <c r="R32" s="28">
        <f t="shared" si="7"/>
        <v>74.003406837753445</v>
      </c>
      <c r="S32" s="28">
        <f t="shared" si="7"/>
        <v>73.447539122288561</v>
      </c>
      <c r="T32" s="28">
        <f t="shared" si="7"/>
        <v>72.888494688909304</v>
      </c>
      <c r="U32" s="28">
        <f t="shared" si="7"/>
        <v>72.326371622674074</v>
      </c>
      <c r="V32" s="28">
        <f t="shared" si="7"/>
        <v>71.777977620896252</v>
      </c>
      <c r="W32" s="28">
        <f t="shared" si="7"/>
        <v>71.226325454470782</v>
      </c>
      <c r="X32" s="28">
        <f t="shared" si="7"/>
        <v>70.688221792248299</v>
      </c>
      <c r="Y32" s="28">
        <f t="shared" si="7"/>
        <v>70.14669474019</v>
      </c>
      <c r="Z32" s="28">
        <f t="shared" si="7"/>
        <v>69.601467923243518</v>
      </c>
      <c r="AA32" s="28">
        <f t="shared" si="7"/>
        <v>69.052463206412355</v>
      </c>
      <c r="AB32" s="28">
        <f t="shared" si="7"/>
        <v>68.516899899965438</v>
      </c>
      <c r="AC32" s="28">
        <f t="shared" si="7"/>
        <v>67.977425644644043</v>
      </c>
      <c r="AD32" s="28">
        <f t="shared" si="7"/>
        <v>67.451263141948786</v>
      </c>
      <c r="AE32" s="28">
        <f t="shared" si="7"/>
        <v>66.921277052929867</v>
      </c>
      <c r="AF32" s="28">
        <f t="shared" si="7"/>
        <v>66.617821632632868</v>
      </c>
      <c r="AG32" s="28">
        <f t="shared" si="7"/>
        <v>66.327787748985116</v>
      </c>
      <c r="AH32" s="28">
        <f t="shared" si="7"/>
        <v>66.016340767291595</v>
      </c>
      <c r="AI32" s="28">
        <f t="shared" si="7"/>
        <v>65.718013809881199</v>
      </c>
      <c r="AJ32" s="28">
        <f t="shared" si="7"/>
        <v>65.415473576784791</v>
      </c>
      <c r="AK32" s="28">
        <f t="shared" si="7"/>
        <v>65.091615191455077</v>
      </c>
      <c r="AL32" s="28">
        <f t="shared" si="7"/>
        <v>64.780554447379387</v>
      </c>
      <c r="AM32" s="28">
        <f t="shared" si="7"/>
        <v>64.486801310420489</v>
      </c>
      <c r="AN32" s="28">
        <f t="shared" si="7"/>
        <v>64.175783393061792</v>
      </c>
      <c r="AO32" s="28">
        <f t="shared" si="7"/>
        <v>63.864783053101739</v>
      </c>
      <c r="AP32" s="28">
        <f t="shared" si="7"/>
        <v>63.571308856040162</v>
      </c>
      <c r="AQ32" s="28">
        <f t="shared" si="7"/>
        <v>63.260350772441591</v>
      </c>
      <c r="AR32" s="28">
        <f t="shared" si="7"/>
        <v>62.966701720971194</v>
      </c>
      <c r="AS32" s="28">
        <f t="shared" si="7"/>
        <v>62.673290272760404</v>
      </c>
      <c r="AT32" s="28">
        <f t="shared" si="7"/>
        <v>62.379682343959111</v>
      </c>
      <c r="AU32" s="28">
        <f t="shared" si="7"/>
        <v>62.08631276784368</v>
      </c>
    </row>
    <row r="33" spans="2:47">
      <c r="B33" s="27" t="s">
        <v>435</v>
      </c>
      <c r="C33" s="28" t="s">
        <v>498</v>
      </c>
      <c r="D33" s="28">
        <f t="shared" si="6"/>
        <v>25.354828878494317</v>
      </c>
      <c r="E33" s="28">
        <f t="shared" si="7"/>
        <v>26.559153674787424</v>
      </c>
      <c r="F33" s="28">
        <f t="shared" si="7"/>
        <v>26.72248428035731</v>
      </c>
      <c r="G33" s="28">
        <f t="shared" si="7"/>
        <v>25.310246437231292</v>
      </c>
      <c r="H33" s="28">
        <f t="shared" si="7"/>
        <v>25.008431578962451</v>
      </c>
      <c r="I33" s="28">
        <f t="shared" si="7"/>
        <v>29.897308124295403</v>
      </c>
      <c r="J33" s="28">
        <f t="shared" si="7"/>
        <v>30.681769433314219</v>
      </c>
      <c r="K33" s="28">
        <f t="shared" si="7"/>
        <v>31.261191057657399</v>
      </c>
      <c r="L33" s="28">
        <f t="shared" si="7"/>
        <v>33.43092728413108</v>
      </c>
      <c r="M33" s="28">
        <f t="shared" si="7"/>
        <v>32.74376230567497</v>
      </c>
      <c r="N33" s="28">
        <f t="shared" si="7"/>
        <v>33.04245743001816</v>
      </c>
      <c r="O33" s="28">
        <f t="shared" si="7"/>
        <v>34.456222821582116</v>
      </c>
      <c r="P33" s="28">
        <f t="shared" si="7"/>
        <v>33.239665468902267</v>
      </c>
      <c r="Q33" s="28">
        <f t="shared" si="7"/>
        <v>31.545400222126677</v>
      </c>
      <c r="R33" s="28">
        <f t="shared" si="7"/>
        <v>31.348650556081015</v>
      </c>
      <c r="S33" s="28">
        <f t="shared" si="7"/>
        <v>31.457420415830704</v>
      </c>
      <c r="T33" s="28">
        <f t="shared" si="7"/>
        <v>31.593802530381204</v>
      </c>
      <c r="U33" s="28">
        <f t="shared" si="7"/>
        <v>31.727455910814943</v>
      </c>
      <c r="V33" s="28">
        <f t="shared" si="7"/>
        <v>31.86391562907232</v>
      </c>
      <c r="W33" s="28">
        <f t="shared" si="7"/>
        <v>31.999196838205787</v>
      </c>
      <c r="X33" s="28">
        <f t="shared" si="7"/>
        <v>32.138612331613643</v>
      </c>
      <c r="Y33" s="28">
        <f t="shared" si="7"/>
        <v>32.275579202398013</v>
      </c>
      <c r="Z33" s="28">
        <f t="shared" si="7"/>
        <v>32.417885301805669</v>
      </c>
      <c r="AA33" s="28">
        <f t="shared" si="7"/>
        <v>32.556654424715774</v>
      </c>
      <c r="AB33" s="28">
        <f t="shared" si="7"/>
        <v>32.687679389032198</v>
      </c>
      <c r="AC33" s="28">
        <f t="shared" si="7"/>
        <v>32.837236774433933</v>
      </c>
      <c r="AD33" s="28">
        <f t="shared" si="7"/>
        <v>32.992309947836048</v>
      </c>
      <c r="AE33" s="28">
        <f t="shared" si="7"/>
        <v>33.145086249259577</v>
      </c>
      <c r="AF33" s="28">
        <f t="shared" si="7"/>
        <v>33.422035965080731</v>
      </c>
      <c r="AG33" s="28">
        <f t="shared" si="7"/>
        <v>33.702519038358652</v>
      </c>
      <c r="AH33" s="28">
        <f t="shared" si="7"/>
        <v>34.004257115601412</v>
      </c>
      <c r="AI33" s="28">
        <f t="shared" si="7"/>
        <v>34.306497096063822</v>
      </c>
      <c r="AJ33" s="28">
        <f t="shared" si="7"/>
        <v>34.61283964607815</v>
      </c>
      <c r="AK33" s="28">
        <f t="shared" si="7"/>
        <v>34.922769529712426</v>
      </c>
      <c r="AL33" s="28">
        <f t="shared" si="7"/>
        <v>35.291985713193846</v>
      </c>
      <c r="AM33" s="28">
        <f t="shared" si="7"/>
        <v>35.664681432693222</v>
      </c>
      <c r="AN33" s="28">
        <f t="shared" si="7"/>
        <v>36.042716067593382</v>
      </c>
      <c r="AO33" s="28">
        <f t="shared" si="7"/>
        <v>36.425694417884777</v>
      </c>
      <c r="AP33" s="28">
        <f t="shared" si="7"/>
        <v>36.812285069026458</v>
      </c>
      <c r="AQ33" s="28">
        <f t="shared" si="7"/>
        <v>37.202897531145503</v>
      </c>
      <c r="AR33" s="28">
        <f t="shared" si="7"/>
        <v>37.598633758765644</v>
      </c>
      <c r="AS33" s="28">
        <f t="shared" si="7"/>
        <v>37.997875591573518</v>
      </c>
      <c r="AT33" s="28">
        <f t="shared" si="7"/>
        <v>38.402350478121711</v>
      </c>
      <c r="AU33" s="28">
        <f t="shared" si="7"/>
        <v>38.811148567402306</v>
      </c>
    </row>
    <row r="34" spans="2:47">
      <c r="B34" s="27" t="s">
        <v>680</v>
      </c>
      <c r="C34" s="28" t="s">
        <v>498</v>
      </c>
      <c r="D34" s="28">
        <f t="shared" si="6"/>
        <v>9.148780101460158</v>
      </c>
      <c r="E34" s="28">
        <f t="shared" si="7"/>
        <v>28.177980706146286</v>
      </c>
      <c r="F34" s="28">
        <f t="shared" si="7"/>
        <v>28.000088463088606</v>
      </c>
      <c r="G34" s="28">
        <f t="shared" si="7"/>
        <v>27.680660445062319</v>
      </c>
      <c r="H34" s="28">
        <f t="shared" si="7"/>
        <v>7.2495889462050407</v>
      </c>
      <c r="I34" s="28">
        <f t="shared" si="7"/>
        <v>7.340240887933243</v>
      </c>
      <c r="J34" s="28">
        <f t="shared" si="7"/>
        <v>7.3477983948862402</v>
      </c>
      <c r="K34" s="28">
        <f t="shared" si="7"/>
        <v>7.4376042959673017</v>
      </c>
      <c r="L34" s="28">
        <f t="shared" si="7"/>
        <v>7.5253025077234321</v>
      </c>
      <c r="M34" s="28">
        <f t="shared" si="7"/>
        <v>7.6096802766948217</v>
      </c>
      <c r="N34" s="28">
        <f t="shared" si="7"/>
        <v>7.6834624492847396</v>
      </c>
      <c r="O34" s="28">
        <f t="shared" si="7"/>
        <v>7.753172427674385</v>
      </c>
      <c r="P34" s="28">
        <f t="shared" si="7"/>
        <v>7.8202748193290175</v>
      </c>
      <c r="Q34" s="28">
        <f t="shared" si="7"/>
        <v>7.8866332791008151</v>
      </c>
      <c r="R34" s="28">
        <f t="shared" si="7"/>
        <v>7.9601383144414148</v>
      </c>
      <c r="S34" s="28">
        <f t="shared" si="7"/>
        <v>8.0310411510408706</v>
      </c>
      <c r="T34" s="28">
        <f t="shared" si="7"/>
        <v>8.0992618799918237</v>
      </c>
      <c r="U34" s="28">
        <f t="shared" si="7"/>
        <v>8.1647158218637585</v>
      </c>
      <c r="V34" s="28">
        <f t="shared" si="7"/>
        <v>8.2273294725204345</v>
      </c>
      <c r="W34" s="28">
        <f t="shared" si="7"/>
        <v>8.2870245414359651</v>
      </c>
      <c r="X34" s="28">
        <f t="shared" si="7"/>
        <v>8.3437285637288827</v>
      </c>
      <c r="Y34" s="28">
        <f t="shared" si="7"/>
        <v>8.3973695822452292</v>
      </c>
      <c r="Z34" s="28">
        <f t="shared" si="7"/>
        <v>8.4478814178760206</v>
      </c>
      <c r="AA34" s="28">
        <f t="shared" si="7"/>
        <v>8.495198367506811</v>
      </c>
      <c r="AB34" s="28">
        <f t="shared" si="7"/>
        <v>8.539265712919617</v>
      </c>
      <c r="AC34" s="28">
        <f t="shared" si="7"/>
        <v>8.5800291484250675</v>
      </c>
      <c r="AD34" s="28">
        <f t="shared" si="7"/>
        <v>8.617429542277927</v>
      </c>
      <c r="AE34" s="28">
        <f t="shared" si="7"/>
        <v>8.6514186682970013</v>
      </c>
      <c r="AF34" s="28">
        <f t="shared" si="7"/>
        <v>8.6863550552043574</v>
      </c>
      <c r="AG34" s="28">
        <f t="shared" si="7"/>
        <v>8.720044230613075</v>
      </c>
      <c r="AH34" s="28">
        <f t="shared" si="7"/>
        <v>8.7480425011205707</v>
      </c>
      <c r="AI34" s="28">
        <f t="shared" si="7"/>
        <v>8.7747320589891</v>
      </c>
      <c r="AJ34" s="28">
        <f t="shared" si="7"/>
        <v>8.7956426529645775</v>
      </c>
      <c r="AK34" s="28">
        <f t="shared" si="7"/>
        <v>8.8151958189032662</v>
      </c>
      <c r="AL34" s="28">
        <f t="shared" si="7"/>
        <v>8.8288913311164858</v>
      </c>
      <c r="AM34" s="28">
        <f t="shared" si="7"/>
        <v>8.8448547881198891</v>
      </c>
      <c r="AN34" s="28">
        <f t="shared" si="7"/>
        <v>8.8585883045313345</v>
      </c>
      <c r="AO34" s="28">
        <f t="shared" si="7"/>
        <v>8.8723272895912775</v>
      </c>
      <c r="AP34" s="28">
        <f t="shared" si="7"/>
        <v>8.8883511132813329</v>
      </c>
      <c r="AQ34" s="28">
        <f t="shared" si="7"/>
        <v>8.9021219053549014</v>
      </c>
      <c r="AR34" s="28">
        <f t="shared" si="7"/>
        <v>8.9181837054768387</v>
      </c>
      <c r="AS34" s="28">
        <f t="shared" si="7"/>
        <v>8.9319856408160749</v>
      </c>
      <c r="AT34" s="28">
        <f t="shared" si="7"/>
        <v>8.9480951527806525</v>
      </c>
      <c r="AU34" s="28">
        <f t="shared" si="7"/>
        <v>8.9619224017745207</v>
      </c>
    </row>
    <row r="35" spans="2:47">
      <c r="B35" s="27" t="s">
        <v>397</v>
      </c>
      <c r="C35" s="28" t="s">
        <v>498</v>
      </c>
      <c r="D35" s="28">
        <f t="shared" si="6"/>
        <v>177.04684142676982</v>
      </c>
      <c r="E35" s="28">
        <f t="shared" si="7"/>
        <v>284.31878940224709</v>
      </c>
      <c r="F35" s="28">
        <f t="shared" si="7"/>
        <v>298.39674050596068</v>
      </c>
      <c r="G35" s="28">
        <f t="shared" si="7"/>
        <v>287.81678872163047</v>
      </c>
      <c r="H35" s="28">
        <f t="shared" si="7"/>
        <v>279.791560694775</v>
      </c>
      <c r="I35" s="28">
        <f t="shared" si="7"/>
        <v>282.38418939197254</v>
      </c>
      <c r="J35" s="28">
        <f t="shared" si="7"/>
        <v>283.07676298522426</v>
      </c>
      <c r="K35" s="28">
        <f t="shared" si="7"/>
        <v>283.97309792434822</v>
      </c>
      <c r="L35" s="28">
        <f t="shared" si="7"/>
        <v>284.87229084708497</v>
      </c>
      <c r="M35" s="28">
        <f t="shared" si="7"/>
        <v>285.68910402600915</v>
      </c>
      <c r="N35" s="28">
        <f t="shared" si="7"/>
        <v>286.20402417599831</v>
      </c>
      <c r="O35" s="28">
        <f t="shared" si="7"/>
        <v>286.67162041954441</v>
      </c>
      <c r="P35" s="28">
        <f t="shared" si="7"/>
        <v>287.07477307030689</v>
      </c>
      <c r="Q35" s="28">
        <f t="shared" si="7"/>
        <v>287.42469478803059</v>
      </c>
      <c r="R35" s="28">
        <f t="shared" si="7"/>
        <v>288.76414405726547</v>
      </c>
      <c r="S35" s="28">
        <f t="shared" si="7"/>
        <v>290.03811048928463</v>
      </c>
      <c r="T35" s="28">
        <f t="shared" si="7"/>
        <v>291.22971593079478</v>
      </c>
      <c r="U35" s="28">
        <f t="shared" si="7"/>
        <v>292.3459318339182</v>
      </c>
      <c r="V35" s="28">
        <f t="shared" si="7"/>
        <v>293.38457755256422</v>
      </c>
      <c r="W35" s="28">
        <f t="shared" si="7"/>
        <v>294.35134723487909</v>
      </c>
      <c r="X35" s="28">
        <f t="shared" si="7"/>
        <v>295.23089049834908</v>
      </c>
      <c r="Y35" s="28">
        <f t="shared" si="7"/>
        <v>296.02856142651592</v>
      </c>
      <c r="Z35" s="28">
        <f t="shared" si="7"/>
        <v>296.74955459114881</v>
      </c>
      <c r="AA35" s="28">
        <f t="shared" si="7"/>
        <v>297.38037909886583</v>
      </c>
      <c r="AB35" s="28">
        <f t="shared" si="7"/>
        <v>297.92515697126817</v>
      </c>
      <c r="AC35" s="28">
        <f t="shared" si="7"/>
        <v>298.39054911999449</v>
      </c>
      <c r="AD35" s="28">
        <f t="shared" si="7"/>
        <v>298.76135021551613</v>
      </c>
      <c r="AE35" s="28">
        <f t="shared" si="7"/>
        <v>299.05077218303495</v>
      </c>
      <c r="AF35" s="28">
        <f t="shared" si="7"/>
        <v>299.69181051894356</v>
      </c>
      <c r="AG35" s="28">
        <f t="shared" si="7"/>
        <v>300.24571364858366</v>
      </c>
      <c r="AH35" s="28">
        <f t="shared" si="7"/>
        <v>300.7088927554247</v>
      </c>
      <c r="AI35" s="28">
        <f t="shared" si="7"/>
        <v>301.07644138316994</v>
      </c>
      <c r="AJ35" s="28">
        <f t="shared" si="7"/>
        <v>301.34323506592506</v>
      </c>
      <c r="AK35" s="28">
        <f t="shared" si="7"/>
        <v>301.52368945705234</v>
      </c>
      <c r="AL35" s="28">
        <f t="shared" si="7"/>
        <v>301.61163446564626</v>
      </c>
      <c r="AM35" s="28">
        <f t="shared" si="7"/>
        <v>301.69724860600297</v>
      </c>
      <c r="AN35" s="28">
        <f t="shared" si="7"/>
        <v>301.7748632822607</v>
      </c>
      <c r="AO35" s="28">
        <f t="shared" si="7"/>
        <v>301.85745607326106</v>
      </c>
      <c r="AP35" s="28">
        <f t="shared" si="7"/>
        <v>301.93911666952312</v>
      </c>
      <c r="AQ35" s="28">
        <f t="shared" si="7"/>
        <v>302.01928179102902</v>
      </c>
      <c r="AR35" s="28">
        <f t="shared" si="7"/>
        <v>302.09899705051379</v>
      </c>
      <c r="AS35" s="28">
        <f t="shared" si="7"/>
        <v>302.16963349930097</v>
      </c>
      <c r="AT35" s="28">
        <f t="shared" si="7"/>
        <v>302.24657217082898</v>
      </c>
      <c r="AU35" s="28">
        <f t="shared" si="7"/>
        <v>302.32341076507566</v>
      </c>
    </row>
    <row r="36" spans="2:47">
      <c r="B36" s="27" t="s">
        <v>389</v>
      </c>
      <c r="C36" s="28" t="s">
        <v>498</v>
      </c>
      <c r="D36" s="28">
        <f>+D2*D20</f>
        <v>0</v>
      </c>
      <c r="E36" s="28">
        <f t="shared" ref="E36:AU36" si="8">+E2*E20</f>
        <v>0</v>
      </c>
      <c r="F36" s="28">
        <f t="shared" si="8"/>
        <v>0</v>
      </c>
      <c r="G36" s="28">
        <f t="shared" si="8"/>
        <v>0</v>
      </c>
      <c r="H36" s="28">
        <f t="shared" si="8"/>
        <v>0</v>
      </c>
      <c r="I36" s="28">
        <f t="shared" si="8"/>
        <v>0</v>
      </c>
      <c r="J36" s="28">
        <f t="shared" si="8"/>
        <v>0</v>
      </c>
      <c r="K36" s="28">
        <f t="shared" si="8"/>
        <v>0</v>
      </c>
      <c r="L36" s="28">
        <f t="shared" si="8"/>
        <v>0</v>
      </c>
      <c r="M36" s="28">
        <f t="shared" si="8"/>
        <v>254.6268958569041</v>
      </c>
      <c r="N36" s="28">
        <f t="shared" si="8"/>
        <v>498.57705961045997</v>
      </c>
      <c r="O36" s="28">
        <f t="shared" si="8"/>
        <v>730.54270044702469</v>
      </c>
      <c r="P36" s="28">
        <f t="shared" si="8"/>
        <v>934.97937363849405</v>
      </c>
      <c r="Q36" s="28">
        <f t="shared" si="8"/>
        <v>1103.2922136087816</v>
      </c>
      <c r="R36" s="28">
        <f t="shared" si="8"/>
        <v>1296.8805282395826</v>
      </c>
      <c r="S36" s="28">
        <f t="shared" si="8"/>
        <v>1514.9351118437141</v>
      </c>
      <c r="T36" s="28">
        <f t="shared" si="8"/>
        <v>1746.6760774653205</v>
      </c>
      <c r="U36" s="28">
        <f t="shared" si="8"/>
        <v>1981.8772635061066</v>
      </c>
      <c r="V36" s="28">
        <f t="shared" si="8"/>
        <v>2221.4005444600557</v>
      </c>
      <c r="W36" s="28">
        <f t="shared" si="8"/>
        <v>2240.7600007927413</v>
      </c>
      <c r="X36" s="28">
        <f t="shared" si="8"/>
        <v>2259.6891960992298</v>
      </c>
      <c r="Y36" s="28">
        <f t="shared" si="8"/>
        <v>2279.3493089176718</v>
      </c>
      <c r="Z36" s="28">
        <f t="shared" si="8"/>
        <v>2299.9079995713787</v>
      </c>
      <c r="AA36" s="28">
        <f t="shared" si="8"/>
        <v>2321.1792516631335</v>
      </c>
      <c r="AB36" s="28">
        <f t="shared" si="8"/>
        <v>2343.0025014828257</v>
      </c>
      <c r="AC36" s="28">
        <f t="shared" si="8"/>
        <v>2364.7450667552184</v>
      </c>
      <c r="AD36" s="28">
        <f t="shared" si="8"/>
        <v>2386.6454437302568</v>
      </c>
      <c r="AE36" s="28">
        <f t="shared" si="8"/>
        <v>2408.9603627876704</v>
      </c>
      <c r="AF36" s="28">
        <f t="shared" si="8"/>
        <v>2439.6024141817907</v>
      </c>
      <c r="AG36" s="28">
        <f t="shared" si="8"/>
        <v>2470.3201886179459</v>
      </c>
      <c r="AH36" s="28">
        <f t="shared" si="8"/>
        <v>2501.6862555893263</v>
      </c>
      <c r="AI36" s="28">
        <f t="shared" si="8"/>
        <v>2533.4768862009223</v>
      </c>
      <c r="AJ36" s="28">
        <f t="shared" si="8"/>
        <v>2565.6282964019879</v>
      </c>
      <c r="AK36" s="28">
        <f t="shared" si="8"/>
        <v>2598.2302253139451</v>
      </c>
      <c r="AL36" s="28">
        <f t="shared" si="8"/>
        <v>2631.3222436057072</v>
      </c>
      <c r="AM36" s="28">
        <f t="shared" si="8"/>
        <v>2665.0951676528589</v>
      </c>
      <c r="AN36" s="28">
        <f t="shared" si="8"/>
        <v>2699.6079254505639</v>
      </c>
      <c r="AO36" s="28">
        <f t="shared" si="8"/>
        <v>2734.7347164741182</v>
      </c>
      <c r="AP36" s="28">
        <f t="shared" si="8"/>
        <v>2770.5989731979071</v>
      </c>
      <c r="AQ36" s="28">
        <f t="shared" si="8"/>
        <v>2807.2800606201208</v>
      </c>
      <c r="AR36" s="28">
        <f t="shared" si="8"/>
        <v>2844.6749888341269</v>
      </c>
      <c r="AS36" s="28">
        <f t="shared" si="8"/>
        <v>2882.7465796055358</v>
      </c>
      <c r="AT36" s="28">
        <f t="shared" si="8"/>
        <v>2921.6853974935548</v>
      </c>
      <c r="AU36" s="28">
        <f t="shared" si="8"/>
        <v>2959.7972122978458</v>
      </c>
    </row>
    <row r="37" spans="2:47" s="48" customFormat="1">
      <c r="B37" s="27" t="s">
        <v>501</v>
      </c>
      <c r="C37" s="30" t="s">
        <v>498</v>
      </c>
      <c r="D37" s="30">
        <f t="shared" ref="D37:AU37" si="9">SUM(D23:D36)</f>
        <v>46019.914393289539</v>
      </c>
      <c r="E37" s="30">
        <f t="shared" si="9"/>
        <v>48899.428790396261</v>
      </c>
      <c r="F37" s="30">
        <f t="shared" si="9"/>
        <v>49045.670072258079</v>
      </c>
      <c r="G37" s="30">
        <f t="shared" si="9"/>
        <v>50815.225808470772</v>
      </c>
      <c r="H37" s="30">
        <f t="shared" si="9"/>
        <v>49793.484937896377</v>
      </c>
      <c r="I37" s="30">
        <f t="shared" si="9"/>
        <v>54876.942458425016</v>
      </c>
      <c r="J37" s="30">
        <f t="shared" si="9"/>
        <v>58283.908577793489</v>
      </c>
      <c r="K37" s="30">
        <f t="shared" si="9"/>
        <v>59998.347434859388</v>
      </c>
      <c r="L37" s="30">
        <f t="shared" si="9"/>
        <v>61684.282417683185</v>
      </c>
      <c r="M37" s="30">
        <f t="shared" si="9"/>
        <v>61035.937160024128</v>
      </c>
      <c r="N37" s="30">
        <f t="shared" si="9"/>
        <v>60601.106526404204</v>
      </c>
      <c r="O37" s="30">
        <f t="shared" si="9"/>
        <v>60352.430664691092</v>
      </c>
      <c r="P37" s="30">
        <f t="shared" si="9"/>
        <v>58751.320824207636</v>
      </c>
      <c r="Q37" s="30">
        <f t="shared" si="9"/>
        <v>56416.061541749288</v>
      </c>
      <c r="R37" s="30">
        <f t="shared" si="9"/>
        <v>56215.938638255458</v>
      </c>
      <c r="S37" s="30">
        <f t="shared" si="9"/>
        <v>56753.131157141281</v>
      </c>
      <c r="T37" s="30">
        <f t="shared" si="9"/>
        <v>57360.248458246904</v>
      </c>
      <c r="U37" s="30">
        <f t="shared" si="9"/>
        <v>57970.469796001111</v>
      </c>
      <c r="V37" s="30">
        <f t="shared" si="9"/>
        <v>58591.86273330394</v>
      </c>
      <c r="W37" s="30">
        <f t="shared" si="9"/>
        <v>59220.529286629688</v>
      </c>
      <c r="X37" s="30">
        <f t="shared" si="9"/>
        <v>59863.012560199422</v>
      </c>
      <c r="Y37" s="30">
        <f t="shared" si="9"/>
        <v>60513.77885672509</v>
      </c>
      <c r="Z37" s="30">
        <f t="shared" si="9"/>
        <v>61174.640148146173</v>
      </c>
      <c r="AA37" s="30">
        <f t="shared" si="9"/>
        <v>61846.770543205705</v>
      </c>
      <c r="AB37" s="30">
        <f t="shared" si="9"/>
        <v>62525.577946335186</v>
      </c>
      <c r="AC37" s="30">
        <f t="shared" si="9"/>
        <v>63216.780183647839</v>
      </c>
      <c r="AD37" s="30">
        <f t="shared" si="9"/>
        <v>63917.663291924073</v>
      </c>
      <c r="AE37" s="30">
        <f t="shared" si="9"/>
        <v>64629.022870751709</v>
      </c>
      <c r="AF37" s="30">
        <f t="shared" si="9"/>
        <v>65560.194603688346</v>
      </c>
      <c r="AG37" s="30">
        <f t="shared" si="9"/>
        <v>66510.334726394271</v>
      </c>
      <c r="AH37" s="30">
        <f t="shared" si="9"/>
        <v>67473.649514252276</v>
      </c>
      <c r="AI37" s="30">
        <f t="shared" si="9"/>
        <v>68455.775637580431</v>
      </c>
      <c r="AJ37" s="30">
        <f t="shared" si="9"/>
        <v>69454.470232205</v>
      </c>
      <c r="AK37" s="30">
        <f t="shared" si="9"/>
        <v>70469.268534364004</v>
      </c>
      <c r="AL37" s="30">
        <f t="shared" si="9"/>
        <v>71507.889875215726</v>
      </c>
      <c r="AM37" s="30">
        <f t="shared" si="9"/>
        <v>72568.431663935742</v>
      </c>
      <c r="AN37" s="30">
        <f t="shared" si="9"/>
        <v>73652.221146266005</v>
      </c>
      <c r="AO37" s="30">
        <f t="shared" si="9"/>
        <v>74757.587890140581</v>
      </c>
      <c r="AP37" s="30">
        <f t="shared" si="9"/>
        <v>75886.852867137204</v>
      </c>
      <c r="AQ37" s="30">
        <f t="shared" si="9"/>
        <v>77042.249021889278</v>
      </c>
      <c r="AR37" s="30">
        <f t="shared" si="9"/>
        <v>78221.0533516656</v>
      </c>
      <c r="AS37" s="30">
        <f t="shared" si="9"/>
        <v>79424.23091903051</v>
      </c>
      <c r="AT37" s="30">
        <f t="shared" si="9"/>
        <v>80654.109731115183</v>
      </c>
      <c r="AU37" s="30">
        <f t="shared" si="9"/>
        <v>81877.389590631254</v>
      </c>
    </row>
    <row r="39" spans="2:47">
      <c r="B39" s="24" t="s">
        <v>503</v>
      </c>
      <c r="C39" s="25" t="s">
        <v>422</v>
      </c>
      <c r="D39" s="25">
        <v>2017</v>
      </c>
      <c r="E39" s="25">
        <v>2018</v>
      </c>
      <c r="F39" s="25">
        <v>2019</v>
      </c>
      <c r="G39" s="25">
        <v>2020</v>
      </c>
      <c r="H39" s="25">
        <v>2021</v>
      </c>
      <c r="I39" s="25">
        <v>2022</v>
      </c>
      <c r="J39" s="25">
        <v>2023</v>
      </c>
      <c r="K39" s="25">
        <v>2024</v>
      </c>
      <c r="L39" s="25">
        <v>2025</v>
      </c>
      <c r="M39" s="25">
        <v>2026</v>
      </c>
      <c r="N39" s="25">
        <v>2027</v>
      </c>
      <c r="O39" s="25">
        <v>2028</v>
      </c>
      <c r="P39" s="25">
        <v>2029</v>
      </c>
      <c r="Q39" s="25">
        <v>2030</v>
      </c>
      <c r="R39" s="25">
        <v>2031</v>
      </c>
      <c r="S39" s="25">
        <v>2032</v>
      </c>
      <c r="T39" s="25">
        <v>2033</v>
      </c>
      <c r="U39" s="25">
        <v>2034</v>
      </c>
      <c r="V39" s="25">
        <v>2035</v>
      </c>
      <c r="W39" s="25">
        <v>2036</v>
      </c>
      <c r="X39" s="25">
        <v>2037</v>
      </c>
      <c r="Y39" s="25">
        <v>2038</v>
      </c>
      <c r="Z39" s="25">
        <v>2039</v>
      </c>
      <c r="AA39" s="25">
        <v>2040</v>
      </c>
      <c r="AB39" s="25">
        <v>2041</v>
      </c>
      <c r="AC39" s="25">
        <v>2042</v>
      </c>
      <c r="AD39" s="25">
        <v>2043</v>
      </c>
      <c r="AE39" s="25">
        <v>2044</v>
      </c>
      <c r="AF39" s="25">
        <v>2045</v>
      </c>
      <c r="AG39" s="25">
        <v>2046</v>
      </c>
      <c r="AH39" s="25">
        <v>2047</v>
      </c>
      <c r="AI39" s="25">
        <v>2048</v>
      </c>
      <c r="AJ39" s="25">
        <v>2049</v>
      </c>
      <c r="AK39" s="25">
        <v>2050</v>
      </c>
      <c r="AL39" s="25">
        <v>2051</v>
      </c>
      <c r="AM39" s="25">
        <v>2052</v>
      </c>
      <c r="AN39" s="25">
        <v>2053</v>
      </c>
      <c r="AO39" s="25">
        <v>2054</v>
      </c>
      <c r="AP39" s="25">
        <v>2055</v>
      </c>
      <c r="AQ39" s="25">
        <v>2056</v>
      </c>
      <c r="AR39" s="25">
        <v>2057</v>
      </c>
      <c r="AS39" s="25">
        <v>2058</v>
      </c>
      <c r="AT39" s="25">
        <v>2059</v>
      </c>
      <c r="AU39" s="25">
        <v>2060</v>
      </c>
    </row>
    <row r="40" spans="2:47">
      <c r="B40" s="27" t="s">
        <v>384</v>
      </c>
      <c r="C40" s="28" t="s">
        <v>498</v>
      </c>
      <c r="D40" s="28">
        <f t="shared" ref="D40:D53" si="10">+D2-D23</f>
        <v>0</v>
      </c>
      <c r="E40" s="28">
        <f t="shared" ref="E40:AD50" si="11">+E2-E23</f>
        <v>0</v>
      </c>
      <c r="F40" s="28">
        <f t="shared" si="11"/>
        <v>0</v>
      </c>
      <c r="G40" s="28">
        <f t="shared" si="11"/>
        <v>0</v>
      </c>
      <c r="H40" s="28">
        <f t="shared" si="11"/>
        <v>0</v>
      </c>
      <c r="I40" s="28">
        <f t="shared" si="11"/>
        <v>0</v>
      </c>
      <c r="J40" s="28">
        <f t="shared" si="11"/>
        <v>0</v>
      </c>
      <c r="K40" s="28">
        <f t="shared" si="11"/>
        <v>0</v>
      </c>
      <c r="L40" s="28">
        <f t="shared" si="11"/>
        <v>0</v>
      </c>
      <c r="M40" s="28">
        <f t="shared" si="11"/>
        <v>254.62689585690532</v>
      </c>
      <c r="N40" s="28">
        <f t="shared" si="11"/>
        <v>498.5770596104594</v>
      </c>
      <c r="O40" s="28">
        <f t="shared" si="11"/>
        <v>730.54270044702571</v>
      </c>
      <c r="P40" s="28">
        <f t="shared" si="11"/>
        <v>934.97937363849633</v>
      </c>
      <c r="Q40" s="28">
        <f t="shared" si="11"/>
        <v>1103.2922136087836</v>
      </c>
      <c r="R40" s="28">
        <f t="shared" si="11"/>
        <v>1296.8805282395842</v>
      </c>
      <c r="S40" s="28">
        <f t="shared" si="11"/>
        <v>1514.9351118437153</v>
      </c>
      <c r="T40" s="28">
        <f t="shared" si="11"/>
        <v>1746.6760774653194</v>
      </c>
      <c r="U40" s="28">
        <f t="shared" si="11"/>
        <v>1981.8772635061068</v>
      </c>
      <c r="V40" s="28">
        <f t="shared" si="11"/>
        <v>2221.4005444600552</v>
      </c>
      <c r="W40" s="28">
        <f t="shared" si="11"/>
        <v>2240.7600007927394</v>
      </c>
      <c r="X40" s="28">
        <f t="shared" si="11"/>
        <v>2259.6891960992289</v>
      </c>
      <c r="Y40" s="28">
        <f t="shared" si="11"/>
        <v>2279.34930891767</v>
      </c>
      <c r="Z40" s="28">
        <f t="shared" si="11"/>
        <v>2299.9079995713801</v>
      </c>
      <c r="AA40" s="28">
        <f t="shared" si="11"/>
        <v>2321.1792516631322</v>
      </c>
      <c r="AB40" s="28">
        <f t="shared" si="11"/>
        <v>2343.0025014828243</v>
      </c>
      <c r="AC40" s="28">
        <f t="shared" si="11"/>
        <v>2364.7450667552184</v>
      </c>
      <c r="AD40" s="28">
        <f t="shared" si="11"/>
        <v>2386.6454437302564</v>
      </c>
      <c r="AE40" s="28">
        <f>+AE2-AE23</f>
        <v>2408.9603627876713</v>
      </c>
      <c r="AF40" s="28">
        <f t="shared" ref="AF40:AU50" si="12">+AF2-AF23</f>
        <v>2439.6024141817907</v>
      </c>
      <c r="AG40" s="28">
        <f t="shared" si="12"/>
        <v>2470.320188617945</v>
      </c>
      <c r="AH40" s="28">
        <f t="shared" si="12"/>
        <v>2501.6862555893276</v>
      </c>
      <c r="AI40" s="28">
        <f t="shared" si="12"/>
        <v>2533.4768862009223</v>
      </c>
      <c r="AJ40" s="28">
        <f t="shared" si="12"/>
        <v>2565.6282964019883</v>
      </c>
      <c r="AK40" s="28">
        <f t="shared" si="12"/>
        <v>2598.230225313946</v>
      </c>
      <c r="AL40" s="28">
        <f t="shared" si="12"/>
        <v>2631.3222436057076</v>
      </c>
      <c r="AM40" s="28">
        <f t="shared" si="12"/>
        <v>2665.0951676528603</v>
      </c>
      <c r="AN40" s="28">
        <f t="shared" si="12"/>
        <v>2699.6079254505639</v>
      </c>
      <c r="AO40" s="28">
        <f t="shared" si="12"/>
        <v>2734.7347164741186</v>
      </c>
      <c r="AP40" s="28">
        <f t="shared" si="12"/>
        <v>2770.5989731979062</v>
      </c>
      <c r="AQ40" s="28">
        <f t="shared" si="12"/>
        <v>2807.2800606201199</v>
      </c>
      <c r="AR40" s="28">
        <f t="shared" si="12"/>
        <v>2844.6749888341255</v>
      </c>
      <c r="AS40" s="28">
        <f t="shared" si="12"/>
        <v>2882.7465796055367</v>
      </c>
      <c r="AT40" s="28">
        <f t="shared" si="12"/>
        <v>2921.6853974935548</v>
      </c>
      <c r="AU40" s="28">
        <f t="shared" si="12"/>
        <v>2959.7972122978463</v>
      </c>
    </row>
    <row r="41" spans="2:47">
      <c r="B41" s="27" t="s">
        <v>386</v>
      </c>
      <c r="C41" s="28" t="s">
        <v>498</v>
      </c>
      <c r="D41" s="28">
        <f t="shared" si="10"/>
        <v>0</v>
      </c>
      <c r="E41" s="28">
        <f t="shared" ref="E41:S41" si="13">+E3-E24</f>
        <v>0</v>
      </c>
      <c r="F41" s="28">
        <f t="shared" si="13"/>
        <v>0</v>
      </c>
      <c r="G41" s="28">
        <f t="shared" si="13"/>
        <v>0</v>
      </c>
      <c r="H41" s="28">
        <f t="shared" si="13"/>
        <v>0</v>
      </c>
      <c r="I41" s="28">
        <f t="shared" si="13"/>
        <v>0</v>
      </c>
      <c r="J41" s="28">
        <f t="shared" si="13"/>
        <v>0</v>
      </c>
      <c r="K41" s="28">
        <f t="shared" si="13"/>
        <v>0</v>
      </c>
      <c r="L41" s="28">
        <f t="shared" si="13"/>
        <v>0</v>
      </c>
      <c r="M41" s="28">
        <f t="shared" si="13"/>
        <v>0</v>
      </c>
      <c r="N41" s="28">
        <f t="shared" si="13"/>
        <v>0</v>
      </c>
      <c r="O41" s="28">
        <f t="shared" si="13"/>
        <v>0</v>
      </c>
      <c r="P41" s="28">
        <f t="shared" si="13"/>
        <v>0</v>
      </c>
      <c r="Q41" s="28">
        <f t="shared" si="13"/>
        <v>0</v>
      </c>
      <c r="R41" s="28">
        <f t="shared" si="13"/>
        <v>0</v>
      </c>
      <c r="S41" s="28">
        <f t="shared" si="13"/>
        <v>0</v>
      </c>
      <c r="T41" s="28">
        <f t="shared" si="11"/>
        <v>0</v>
      </c>
      <c r="U41" s="28">
        <f t="shared" si="11"/>
        <v>0</v>
      </c>
      <c r="V41" s="28">
        <f t="shared" si="11"/>
        <v>0</v>
      </c>
      <c r="W41" s="28">
        <f t="shared" si="11"/>
        <v>0</v>
      </c>
      <c r="X41" s="28">
        <f t="shared" si="11"/>
        <v>0</v>
      </c>
      <c r="Y41" s="28">
        <f t="shared" si="11"/>
        <v>0</v>
      </c>
      <c r="Z41" s="28">
        <f t="shared" si="11"/>
        <v>0</v>
      </c>
      <c r="AA41" s="28">
        <f t="shared" si="11"/>
        <v>0</v>
      </c>
      <c r="AB41" s="28">
        <f t="shared" si="11"/>
        <v>0</v>
      </c>
      <c r="AC41" s="28">
        <f t="shared" si="11"/>
        <v>0</v>
      </c>
      <c r="AD41" s="28">
        <f t="shared" si="11"/>
        <v>0</v>
      </c>
      <c r="AE41" s="28">
        <f t="shared" ref="AE41:AT41" si="14">+AE3-AE24</f>
        <v>0</v>
      </c>
      <c r="AF41" s="28">
        <f t="shared" si="14"/>
        <v>0</v>
      </c>
      <c r="AG41" s="28">
        <f t="shared" si="14"/>
        <v>0</v>
      </c>
      <c r="AH41" s="28">
        <f t="shared" si="14"/>
        <v>0</v>
      </c>
      <c r="AI41" s="28">
        <f t="shared" si="14"/>
        <v>0</v>
      </c>
      <c r="AJ41" s="28">
        <f t="shared" si="14"/>
        <v>0</v>
      </c>
      <c r="AK41" s="28">
        <f t="shared" si="14"/>
        <v>0</v>
      </c>
      <c r="AL41" s="28">
        <f t="shared" si="14"/>
        <v>0</v>
      </c>
      <c r="AM41" s="28">
        <f t="shared" si="14"/>
        <v>0</v>
      </c>
      <c r="AN41" s="28">
        <f t="shared" si="14"/>
        <v>0</v>
      </c>
      <c r="AO41" s="28">
        <f t="shared" si="14"/>
        <v>0</v>
      </c>
      <c r="AP41" s="28">
        <f t="shared" si="14"/>
        <v>0</v>
      </c>
      <c r="AQ41" s="28">
        <f t="shared" si="14"/>
        <v>0</v>
      </c>
      <c r="AR41" s="28">
        <f t="shared" si="14"/>
        <v>0</v>
      </c>
      <c r="AS41" s="28">
        <f t="shared" si="14"/>
        <v>0</v>
      </c>
      <c r="AT41" s="28">
        <f t="shared" si="14"/>
        <v>0</v>
      </c>
      <c r="AU41" s="28">
        <f t="shared" si="12"/>
        <v>0</v>
      </c>
    </row>
    <row r="42" spans="2:47">
      <c r="B42" s="27" t="s">
        <v>385</v>
      </c>
      <c r="C42" s="28" t="s">
        <v>498</v>
      </c>
      <c r="D42" s="28">
        <f t="shared" si="10"/>
        <v>0</v>
      </c>
      <c r="E42" s="28">
        <f t="shared" si="11"/>
        <v>0</v>
      </c>
      <c r="F42" s="28">
        <f t="shared" si="11"/>
        <v>0</v>
      </c>
      <c r="G42" s="28">
        <f t="shared" si="11"/>
        <v>0</v>
      </c>
      <c r="H42" s="28">
        <f t="shared" si="11"/>
        <v>0</v>
      </c>
      <c r="I42" s="28">
        <f t="shared" si="11"/>
        <v>0</v>
      </c>
      <c r="J42" s="28">
        <f t="shared" si="11"/>
        <v>0</v>
      </c>
      <c r="K42" s="28">
        <f t="shared" si="11"/>
        <v>0</v>
      </c>
      <c r="L42" s="28">
        <f t="shared" si="11"/>
        <v>0</v>
      </c>
      <c r="M42" s="28">
        <f t="shared" si="11"/>
        <v>0</v>
      </c>
      <c r="N42" s="28">
        <f t="shared" si="11"/>
        <v>0</v>
      </c>
      <c r="O42" s="28">
        <f t="shared" si="11"/>
        <v>0</v>
      </c>
      <c r="P42" s="28">
        <f t="shared" si="11"/>
        <v>0</v>
      </c>
      <c r="Q42" s="28">
        <f t="shared" si="11"/>
        <v>0</v>
      </c>
      <c r="R42" s="28">
        <f t="shared" si="11"/>
        <v>0</v>
      </c>
      <c r="S42" s="28">
        <f t="shared" si="11"/>
        <v>0</v>
      </c>
      <c r="T42" s="28">
        <f t="shared" si="11"/>
        <v>0</v>
      </c>
      <c r="U42" s="28">
        <f t="shared" si="11"/>
        <v>0</v>
      </c>
      <c r="V42" s="28">
        <f t="shared" si="11"/>
        <v>0</v>
      </c>
      <c r="W42" s="28">
        <f t="shared" si="11"/>
        <v>0</v>
      </c>
      <c r="X42" s="28">
        <f t="shared" si="11"/>
        <v>0</v>
      </c>
      <c r="Y42" s="28">
        <f t="shared" si="11"/>
        <v>0</v>
      </c>
      <c r="Z42" s="28">
        <f t="shared" si="11"/>
        <v>0</v>
      </c>
      <c r="AA42" s="28">
        <f t="shared" si="11"/>
        <v>0</v>
      </c>
      <c r="AB42" s="28">
        <f t="shared" si="11"/>
        <v>0</v>
      </c>
      <c r="AC42" s="28">
        <f t="shared" si="11"/>
        <v>0</v>
      </c>
      <c r="AD42" s="28">
        <f t="shared" si="11"/>
        <v>0</v>
      </c>
      <c r="AE42" s="28">
        <f t="shared" ref="AE42:AE50" si="15">+AE4-AE25</f>
        <v>0</v>
      </c>
      <c r="AF42" s="28">
        <f t="shared" si="12"/>
        <v>0</v>
      </c>
      <c r="AG42" s="28">
        <f t="shared" si="12"/>
        <v>0</v>
      </c>
      <c r="AH42" s="28">
        <f t="shared" si="12"/>
        <v>0</v>
      </c>
      <c r="AI42" s="28">
        <f t="shared" si="12"/>
        <v>0</v>
      </c>
      <c r="AJ42" s="28">
        <f t="shared" si="12"/>
        <v>0</v>
      </c>
      <c r="AK42" s="28">
        <f t="shared" si="12"/>
        <v>0</v>
      </c>
      <c r="AL42" s="28">
        <f t="shared" si="12"/>
        <v>0</v>
      </c>
      <c r="AM42" s="28">
        <f t="shared" si="12"/>
        <v>0</v>
      </c>
      <c r="AN42" s="28">
        <f t="shared" si="12"/>
        <v>0</v>
      </c>
      <c r="AO42" s="28">
        <f t="shared" si="12"/>
        <v>0</v>
      </c>
      <c r="AP42" s="28">
        <f t="shared" si="12"/>
        <v>0</v>
      </c>
      <c r="AQ42" s="28">
        <f t="shared" si="12"/>
        <v>0</v>
      </c>
      <c r="AR42" s="28">
        <f t="shared" si="12"/>
        <v>0</v>
      </c>
      <c r="AS42" s="28">
        <f t="shared" si="12"/>
        <v>0</v>
      </c>
      <c r="AT42" s="28">
        <f t="shared" si="12"/>
        <v>0</v>
      </c>
      <c r="AU42" s="28">
        <f t="shared" si="12"/>
        <v>0</v>
      </c>
    </row>
    <row r="43" spans="2:47">
      <c r="B43" s="27" t="s">
        <v>634</v>
      </c>
      <c r="C43" s="28" t="s">
        <v>498</v>
      </c>
      <c r="D43" s="28">
        <f t="shared" si="10"/>
        <v>0</v>
      </c>
      <c r="E43" s="28">
        <f t="shared" si="11"/>
        <v>0</v>
      </c>
      <c r="F43" s="28">
        <f t="shared" si="11"/>
        <v>0</v>
      </c>
      <c r="G43" s="28">
        <f t="shared" si="11"/>
        <v>0</v>
      </c>
      <c r="H43" s="28">
        <f t="shared" si="11"/>
        <v>0</v>
      </c>
      <c r="I43" s="28">
        <f t="shared" si="11"/>
        <v>0</v>
      </c>
      <c r="J43" s="28">
        <f t="shared" si="11"/>
        <v>0</v>
      </c>
      <c r="K43" s="28">
        <f t="shared" si="11"/>
        <v>0</v>
      </c>
      <c r="L43" s="28">
        <f t="shared" si="11"/>
        <v>0</v>
      </c>
      <c r="M43" s="28">
        <f t="shared" si="11"/>
        <v>0</v>
      </c>
      <c r="N43" s="28">
        <f t="shared" si="11"/>
        <v>0</v>
      </c>
      <c r="O43" s="28">
        <f t="shared" si="11"/>
        <v>0</v>
      </c>
      <c r="P43" s="28">
        <f t="shared" si="11"/>
        <v>0</v>
      </c>
      <c r="Q43" s="28">
        <f t="shared" si="11"/>
        <v>0</v>
      </c>
      <c r="R43" s="28">
        <f t="shared" si="11"/>
        <v>0</v>
      </c>
      <c r="S43" s="28">
        <f t="shared" si="11"/>
        <v>0</v>
      </c>
      <c r="T43" s="28">
        <f t="shared" si="11"/>
        <v>0</v>
      </c>
      <c r="U43" s="28">
        <f t="shared" si="11"/>
        <v>0</v>
      </c>
      <c r="V43" s="28">
        <f t="shared" si="11"/>
        <v>0</v>
      </c>
      <c r="W43" s="28">
        <f t="shared" si="11"/>
        <v>0</v>
      </c>
      <c r="X43" s="28">
        <f t="shared" si="11"/>
        <v>0</v>
      </c>
      <c r="Y43" s="28">
        <f t="shared" si="11"/>
        <v>0</v>
      </c>
      <c r="Z43" s="28">
        <f t="shared" si="11"/>
        <v>0</v>
      </c>
      <c r="AA43" s="28">
        <f t="shared" si="11"/>
        <v>0</v>
      </c>
      <c r="AB43" s="28">
        <f t="shared" si="11"/>
        <v>0</v>
      </c>
      <c r="AC43" s="28">
        <f t="shared" si="11"/>
        <v>0</v>
      </c>
      <c r="AD43" s="28">
        <f t="shared" si="11"/>
        <v>0</v>
      </c>
      <c r="AE43" s="28">
        <f t="shared" si="15"/>
        <v>0</v>
      </c>
      <c r="AF43" s="28">
        <f t="shared" si="12"/>
        <v>0</v>
      </c>
      <c r="AG43" s="28">
        <f t="shared" si="12"/>
        <v>0</v>
      </c>
      <c r="AH43" s="28">
        <f t="shared" si="12"/>
        <v>0</v>
      </c>
      <c r="AI43" s="28">
        <f t="shared" si="12"/>
        <v>0</v>
      </c>
      <c r="AJ43" s="28">
        <f t="shared" si="12"/>
        <v>0</v>
      </c>
      <c r="AK43" s="28">
        <f t="shared" si="12"/>
        <v>0</v>
      </c>
      <c r="AL43" s="28">
        <f t="shared" si="12"/>
        <v>0</v>
      </c>
      <c r="AM43" s="28">
        <f t="shared" si="12"/>
        <v>0</v>
      </c>
      <c r="AN43" s="28">
        <f t="shared" si="12"/>
        <v>0</v>
      </c>
      <c r="AO43" s="28">
        <f t="shared" si="12"/>
        <v>0</v>
      </c>
      <c r="AP43" s="28">
        <f t="shared" si="12"/>
        <v>0</v>
      </c>
      <c r="AQ43" s="28">
        <f t="shared" si="12"/>
        <v>0</v>
      </c>
      <c r="AR43" s="28">
        <f t="shared" si="12"/>
        <v>0</v>
      </c>
      <c r="AS43" s="28">
        <f t="shared" si="12"/>
        <v>0</v>
      </c>
      <c r="AT43" s="28">
        <f t="shared" si="12"/>
        <v>0</v>
      </c>
      <c r="AU43" s="28">
        <f t="shared" si="12"/>
        <v>0</v>
      </c>
    </row>
    <row r="44" spans="2:47">
      <c r="B44" s="27" t="s">
        <v>437</v>
      </c>
      <c r="C44" s="28" t="s">
        <v>498</v>
      </c>
      <c r="D44" s="28">
        <f t="shared" si="10"/>
        <v>0</v>
      </c>
      <c r="E44" s="28">
        <f t="shared" si="11"/>
        <v>0</v>
      </c>
      <c r="F44" s="28">
        <f t="shared" si="11"/>
        <v>0</v>
      </c>
      <c r="G44" s="28">
        <f t="shared" si="11"/>
        <v>0</v>
      </c>
      <c r="H44" s="28">
        <f t="shared" si="11"/>
        <v>0</v>
      </c>
      <c r="I44" s="28">
        <f t="shared" si="11"/>
        <v>0</v>
      </c>
      <c r="J44" s="28">
        <f t="shared" si="11"/>
        <v>0</v>
      </c>
      <c r="K44" s="28">
        <f t="shared" si="11"/>
        <v>0</v>
      </c>
      <c r="L44" s="28">
        <f t="shared" si="11"/>
        <v>0</v>
      </c>
      <c r="M44" s="28">
        <f t="shared" si="11"/>
        <v>0</v>
      </c>
      <c r="N44" s="28">
        <f t="shared" si="11"/>
        <v>0</v>
      </c>
      <c r="O44" s="28">
        <f t="shared" si="11"/>
        <v>0</v>
      </c>
      <c r="P44" s="28">
        <f t="shared" si="11"/>
        <v>0</v>
      </c>
      <c r="Q44" s="28">
        <f t="shared" si="11"/>
        <v>0</v>
      </c>
      <c r="R44" s="28">
        <f t="shared" si="11"/>
        <v>0</v>
      </c>
      <c r="S44" s="28">
        <f t="shared" si="11"/>
        <v>0</v>
      </c>
      <c r="T44" s="28">
        <f t="shared" si="11"/>
        <v>0</v>
      </c>
      <c r="U44" s="28">
        <f t="shared" si="11"/>
        <v>0</v>
      </c>
      <c r="V44" s="28">
        <f t="shared" si="11"/>
        <v>0</v>
      </c>
      <c r="W44" s="28">
        <f t="shared" si="11"/>
        <v>0</v>
      </c>
      <c r="X44" s="28">
        <f t="shared" si="11"/>
        <v>0</v>
      </c>
      <c r="Y44" s="28">
        <f t="shared" si="11"/>
        <v>0</v>
      </c>
      <c r="Z44" s="28">
        <f t="shared" si="11"/>
        <v>0</v>
      </c>
      <c r="AA44" s="28">
        <f t="shared" si="11"/>
        <v>0</v>
      </c>
      <c r="AB44" s="28">
        <f t="shared" si="11"/>
        <v>0</v>
      </c>
      <c r="AC44" s="28">
        <f t="shared" si="11"/>
        <v>0</v>
      </c>
      <c r="AD44" s="28">
        <f t="shared" si="11"/>
        <v>0</v>
      </c>
      <c r="AE44" s="28">
        <f t="shared" si="15"/>
        <v>0</v>
      </c>
      <c r="AF44" s="28">
        <f t="shared" si="12"/>
        <v>0</v>
      </c>
      <c r="AG44" s="28">
        <f t="shared" si="12"/>
        <v>0</v>
      </c>
      <c r="AH44" s="28">
        <f t="shared" si="12"/>
        <v>0</v>
      </c>
      <c r="AI44" s="28">
        <f t="shared" si="12"/>
        <v>0</v>
      </c>
      <c r="AJ44" s="28">
        <f t="shared" si="12"/>
        <v>0</v>
      </c>
      <c r="AK44" s="28">
        <f t="shared" si="12"/>
        <v>0</v>
      </c>
      <c r="AL44" s="28">
        <f t="shared" si="12"/>
        <v>0</v>
      </c>
      <c r="AM44" s="28">
        <f t="shared" si="12"/>
        <v>0</v>
      </c>
      <c r="AN44" s="28">
        <f t="shared" si="12"/>
        <v>0</v>
      </c>
      <c r="AO44" s="28">
        <f t="shared" si="12"/>
        <v>0</v>
      </c>
      <c r="AP44" s="28">
        <f t="shared" si="12"/>
        <v>0</v>
      </c>
      <c r="AQ44" s="28">
        <f t="shared" si="12"/>
        <v>0</v>
      </c>
      <c r="AR44" s="28">
        <f t="shared" si="12"/>
        <v>0</v>
      </c>
      <c r="AS44" s="28">
        <f t="shared" si="12"/>
        <v>0</v>
      </c>
      <c r="AT44" s="28">
        <f t="shared" si="12"/>
        <v>0</v>
      </c>
      <c r="AU44" s="28">
        <f t="shared" si="12"/>
        <v>0</v>
      </c>
    </row>
    <row r="45" spans="2:47">
      <c r="B45" s="27" t="s">
        <v>391</v>
      </c>
      <c r="C45" s="28" t="s">
        <v>498</v>
      </c>
      <c r="D45" s="28">
        <f t="shared" si="10"/>
        <v>0</v>
      </c>
      <c r="E45" s="28">
        <f t="shared" si="11"/>
        <v>0</v>
      </c>
      <c r="F45" s="28">
        <f t="shared" si="11"/>
        <v>0</v>
      </c>
      <c r="G45" s="28">
        <f t="shared" si="11"/>
        <v>0</v>
      </c>
      <c r="H45" s="28">
        <f t="shared" si="11"/>
        <v>0</v>
      </c>
      <c r="I45" s="28">
        <f t="shared" si="11"/>
        <v>0</v>
      </c>
      <c r="J45" s="28">
        <f t="shared" si="11"/>
        <v>0</v>
      </c>
      <c r="K45" s="28">
        <f t="shared" si="11"/>
        <v>0</v>
      </c>
      <c r="L45" s="28">
        <f t="shared" si="11"/>
        <v>0</v>
      </c>
      <c r="M45" s="28">
        <f t="shared" si="11"/>
        <v>0</v>
      </c>
      <c r="N45" s="28">
        <f t="shared" si="11"/>
        <v>0</v>
      </c>
      <c r="O45" s="28">
        <f t="shared" si="11"/>
        <v>0</v>
      </c>
      <c r="P45" s="28">
        <f t="shared" si="11"/>
        <v>0</v>
      </c>
      <c r="Q45" s="28">
        <f t="shared" si="11"/>
        <v>0</v>
      </c>
      <c r="R45" s="28">
        <f t="shared" si="11"/>
        <v>0</v>
      </c>
      <c r="S45" s="28">
        <f t="shared" si="11"/>
        <v>0</v>
      </c>
      <c r="T45" s="28">
        <f t="shared" si="11"/>
        <v>0</v>
      </c>
      <c r="U45" s="28">
        <f t="shared" si="11"/>
        <v>0</v>
      </c>
      <c r="V45" s="28">
        <f t="shared" si="11"/>
        <v>0</v>
      </c>
      <c r="W45" s="28">
        <f t="shared" si="11"/>
        <v>0</v>
      </c>
      <c r="X45" s="28">
        <f t="shared" si="11"/>
        <v>0</v>
      </c>
      <c r="Y45" s="28">
        <f t="shared" si="11"/>
        <v>0</v>
      </c>
      <c r="Z45" s="28">
        <f t="shared" si="11"/>
        <v>0</v>
      </c>
      <c r="AA45" s="28">
        <f t="shared" si="11"/>
        <v>0</v>
      </c>
      <c r="AB45" s="28">
        <f t="shared" si="11"/>
        <v>0</v>
      </c>
      <c r="AC45" s="28">
        <f t="shared" si="11"/>
        <v>0</v>
      </c>
      <c r="AD45" s="28">
        <f t="shared" si="11"/>
        <v>0</v>
      </c>
      <c r="AE45" s="28">
        <f t="shared" si="15"/>
        <v>0</v>
      </c>
      <c r="AF45" s="28">
        <f t="shared" si="12"/>
        <v>0</v>
      </c>
      <c r="AG45" s="28">
        <f t="shared" si="12"/>
        <v>0</v>
      </c>
      <c r="AH45" s="28">
        <f t="shared" si="12"/>
        <v>0</v>
      </c>
      <c r="AI45" s="28">
        <f t="shared" si="12"/>
        <v>0</v>
      </c>
      <c r="AJ45" s="28">
        <f t="shared" si="12"/>
        <v>0</v>
      </c>
      <c r="AK45" s="28">
        <f t="shared" si="12"/>
        <v>0</v>
      </c>
      <c r="AL45" s="28">
        <f t="shared" si="12"/>
        <v>0</v>
      </c>
      <c r="AM45" s="28">
        <f t="shared" si="12"/>
        <v>0</v>
      </c>
      <c r="AN45" s="28">
        <f t="shared" si="12"/>
        <v>0</v>
      </c>
      <c r="AO45" s="28">
        <f t="shared" si="12"/>
        <v>0</v>
      </c>
      <c r="AP45" s="28">
        <f t="shared" si="12"/>
        <v>0</v>
      </c>
      <c r="AQ45" s="28">
        <f t="shared" si="12"/>
        <v>0</v>
      </c>
      <c r="AR45" s="28">
        <f t="shared" si="12"/>
        <v>0</v>
      </c>
      <c r="AS45" s="28">
        <f t="shared" si="12"/>
        <v>0</v>
      </c>
      <c r="AT45" s="28">
        <f t="shared" si="12"/>
        <v>0</v>
      </c>
      <c r="AU45" s="28">
        <f t="shared" si="12"/>
        <v>0</v>
      </c>
    </row>
    <row r="46" spans="2:47">
      <c r="B46" s="27" t="s">
        <v>439</v>
      </c>
      <c r="C46" s="28" t="s">
        <v>498</v>
      </c>
      <c r="D46" s="28">
        <f t="shared" si="10"/>
        <v>0</v>
      </c>
      <c r="E46" s="28">
        <f t="shared" si="11"/>
        <v>0</v>
      </c>
      <c r="F46" s="28">
        <f t="shared" si="11"/>
        <v>0</v>
      </c>
      <c r="G46" s="28">
        <f t="shared" si="11"/>
        <v>0</v>
      </c>
      <c r="H46" s="28">
        <f t="shared" si="11"/>
        <v>0</v>
      </c>
      <c r="I46" s="28">
        <f t="shared" si="11"/>
        <v>0</v>
      </c>
      <c r="J46" s="28">
        <f t="shared" si="11"/>
        <v>0</v>
      </c>
      <c r="K46" s="28">
        <f t="shared" si="11"/>
        <v>0</v>
      </c>
      <c r="L46" s="28">
        <f t="shared" si="11"/>
        <v>0</v>
      </c>
      <c r="M46" s="28">
        <f t="shared" si="11"/>
        <v>0</v>
      </c>
      <c r="N46" s="28">
        <f t="shared" si="11"/>
        <v>0</v>
      </c>
      <c r="O46" s="28">
        <f t="shared" si="11"/>
        <v>0</v>
      </c>
      <c r="P46" s="28">
        <f t="shared" si="11"/>
        <v>0</v>
      </c>
      <c r="Q46" s="28">
        <f t="shared" si="11"/>
        <v>0</v>
      </c>
      <c r="R46" s="28">
        <f t="shared" si="11"/>
        <v>0</v>
      </c>
      <c r="S46" s="28">
        <f t="shared" si="11"/>
        <v>0</v>
      </c>
      <c r="T46" s="28">
        <f t="shared" si="11"/>
        <v>0</v>
      </c>
      <c r="U46" s="28">
        <f t="shared" si="11"/>
        <v>0</v>
      </c>
      <c r="V46" s="28">
        <f t="shared" si="11"/>
        <v>0</v>
      </c>
      <c r="W46" s="28">
        <f t="shared" si="11"/>
        <v>0</v>
      </c>
      <c r="X46" s="28">
        <f t="shared" si="11"/>
        <v>0</v>
      </c>
      <c r="Y46" s="28">
        <f t="shared" si="11"/>
        <v>0</v>
      </c>
      <c r="Z46" s="28">
        <f t="shared" si="11"/>
        <v>0</v>
      </c>
      <c r="AA46" s="28">
        <f t="shared" si="11"/>
        <v>0</v>
      </c>
      <c r="AB46" s="28">
        <f t="shared" si="11"/>
        <v>0</v>
      </c>
      <c r="AC46" s="28">
        <f t="shared" si="11"/>
        <v>0</v>
      </c>
      <c r="AD46" s="28">
        <f t="shared" si="11"/>
        <v>0</v>
      </c>
      <c r="AE46" s="28">
        <f t="shared" si="15"/>
        <v>0</v>
      </c>
      <c r="AF46" s="28">
        <f t="shared" si="12"/>
        <v>0</v>
      </c>
      <c r="AG46" s="28">
        <f t="shared" si="12"/>
        <v>0</v>
      </c>
      <c r="AH46" s="28">
        <f t="shared" si="12"/>
        <v>0</v>
      </c>
      <c r="AI46" s="28">
        <f t="shared" si="12"/>
        <v>0</v>
      </c>
      <c r="AJ46" s="28">
        <f t="shared" si="12"/>
        <v>0</v>
      </c>
      <c r="AK46" s="28">
        <f t="shared" si="12"/>
        <v>0</v>
      </c>
      <c r="AL46" s="28">
        <f t="shared" si="12"/>
        <v>0</v>
      </c>
      <c r="AM46" s="28">
        <f t="shared" si="12"/>
        <v>0</v>
      </c>
      <c r="AN46" s="28">
        <f t="shared" si="12"/>
        <v>0</v>
      </c>
      <c r="AO46" s="28">
        <f t="shared" si="12"/>
        <v>0</v>
      </c>
      <c r="AP46" s="28">
        <f t="shared" si="12"/>
        <v>0</v>
      </c>
      <c r="AQ46" s="28">
        <f t="shared" si="12"/>
        <v>0</v>
      </c>
      <c r="AR46" s="28">
        <f t="shared" si="12"/>
        <v>0</v>
      </c>
      <c r="AS46" s="28">
        <f t="shared" si="12"/>
        <v>0</v>
      </c>
      <c r="AT46" s="28">
        <f t="shared" si="12"/>
        <v>0</v>
      </c>
      <c r="AU46" s="28">
        <f t="shared" si="12"/>
        <v>0</v>
      </c>
    </row>
    <row r="47" spans="2:47">
      <c r="B47" s="27" t="s">
        <v>430</v>
      </c>
      <c r="C47" s="28" t="s">
        <v>498</v>
      </c>
      <c r="D47" s="28">
        <f t="shared" si="10"/>
        <v>0</v>
      </c>
      <c r="E47" s="28">
        <f t="shared" si="11"/>
        <v>0</v>
      </c>
      <c r="F47" s="28">
        <f t="shared" si="11"/>
        <v>0</v>
      </c>
      <c r="G47" s="28">
        <f t="shared" si="11"/>
        <v>0</v>
      </c>
      <c r="H47" s="28">
        <f t="shared" si="11"/>
        <v>0</v>
      </c>
      <c r="I47" s="28">
        <f t="shared" si="11"/>
        <v>0</v>
      </c>
      <c r="J47" s="28">
        <f t="shared" si="11"/>
        <v>0</v>
      </c>
      <c r="K47" s="28">
        <f t="shared" si="11"/>
        <v>0</v>
      </c>
      <c r="L47" s="28">
        <f t="shared" si="11"/>
        <v>0</v>
      </c>
      <c r="M47" s="28">
        <f t="shared" si="11"/>
        <v>0</v>
      </c>
      <c r="N47" s="28">
        <f t="shared" si="11"/>
        <v>0</v>
      </c>
      <c r="O47" s="28">
        <f t="shared" si="11"/>
        <v>0</v>
      </c>
      <c r="P47" s="28">
        <f t="shared" si="11"/>
        <v>0</v>
      </c>
      <c r="Q47" s="28">
        <f t="shared" si="11"/>
        <v>0</v>
      </c>
      <c r="R47" s="28">
        <f t="shared" si="11"/>
        <v>0</v>
      </c>
      <c r="S47" s="28">
        <f t="shared" si="11"/>
        <v>0</v>
      </c>
      <c r="T47" s="28">
        <f t="shared" si="11"/>
        <v>0</v>
      </c>
      <c r="U47" s="28">
        <f t="shared" si="11"/>
        <v>0</v>
      </c>
      <c r="V47" s="28">
        <f t="shared" si="11"/>
        <v>0</v>
      </c>
      <c r="W47" s="28">
        <f t="shared" si="11"/>
        <v>0</v>
      </c>
      <c r="X47" s="28">
        <f t="shared" si="11"/>
        <v>0</v>
      </c>
      <c r="Y47" s="28">
        <f t="shared" si="11"/>
        <v>0</v>
      </c>
      <c r="Z47" s="28">
        <f t="shared" si="11"/>
        <v>0</v>
      </c>
      <c r="AA47" s="28">
        <f t="shared" si="11"/>
        <v>0</v>
      </c>
      <c r="AB47" s="28">
        <f t="shared" si="11"/>
        <v>0</v>
      </c>
      <c r="AC47" s="28">
        <f t="shared" si="11"/>
        <v>0</v>
      </c>
      <c r="AD47" s="28">
        <f t="shared" si="11"/>
        <v>0</v>
      </c>
      <c r="AE47" s="28">
        <f t="shared" si="15"/>
        <v>0</v>
      </c>
      <c r="AF47" s="28">
        <f t="shared" si="12"/>
        <v>0</v>
      </c>
      <c r="AG47" s="28">
        <f t="shared" si="12"/>
        <v>0</v>
      </c>
      <c r="AH47" s="28">
        <f t="shared" si="12"/>
        <v>0</v>
      </c>
      <c r="AI47" s="28">
        <f t="shared" si="12"/>
        <v>0</v>
      </c>
      <c r="AJ47" s="28">
        <f t="shared" si="12"/>
        <v>0</v>
      </c>
      <c r="AK47" s="28">
        <f t="shared" si="12"/>
        <v>0</v>
      </c>
      <c r="AL47" s="28">
        <f t="shared" si="12"/>
        <v>0</v>
      </c>
      <c r="AM47" s="28">
        <f t="shared" si="12"/>
        <v>0</v>
      </c>
      <c r="AN47" s="28">
        <f t="shared" si="12"/>
        <v>0</v>
      </c>
      <c r="AO47" s="28">
        <f t="shared" si="12"/>
        <v>0</v>
      </c>
      <c r="AP47" s="28">
        <f t="shared" si="12"/>
        <v>0</v>
      </c>
      <c r="AQ47" s="28">
        <f t="shared" si="12"/>
        <v>0</v>
      </c>
      <c r="AR47" s="28">
        <f t="shared" si="12"/>
        <v>0</v>
      </c>
      <c r="AS47" s="28">
        <f t="shared" si="12"/>
        <v>0</v>
      </c>
      <c r="AT47" s="28">
        <f t="shared" si="12"/>
        <v>0</v>
      </c>
      <c r="AU47" s="28">
        <f t="shared" si="12"/>
        <v>0</v>
      </c>
    </row>
    <row r="48" spans="2:47">
      <c r="B48" s="27" t="s">
        <v>440</v>
      </c>
      <c r="C48" s="28" t="s">
        <v>498</v>
      </c>
      <c r="D48" s="28">
        <f t="shared" si="10"/>
        <v>0</v>
      </c>
      <c r="E48" s="28">
        <f t="shared" si="11"/>
        <v>0</v>
      </c>
      <c r="F48" s="28">
        <f t="shared" si="11"/>
        <v>0</v>
      </c>
      <c r="G48" s="28">
        <f t="shared" si="11"/>
        <v>0</v>
      </c>
      <c r="H48" s="28">
        <f t="shared" si="11"/>
        <v>0</v>
      </c>
      <c r="I48" s="28">
        <f t="shared" si="11"/>
        <v>0</v>
      </c>
      <c r="J48" s="28">
        <f t="shared" si="11"/>
        <v>0</v>
      </c>
      <c r="K48" s="28">
        <f t="shared" si="11"/>
        <v>0</v>
      </c>
      <c r="L48" s="28">
        <f t="shared" si="11"/>
        <v>0</v>
      </c>
      <c r="M48" s="28">
        <f t="shared" si="11"/>
        <v>0</v>
      </c>
      <c r="N48" s="28">
        <f t="shared" si="11"/>
        <v>0</v>
      </c>
      <c r="O48" s="28">
        <f t="shared" si="11"/>
        <v>0</v>
      </c>
      <c r="P48" s="28">
        <f t="shared" si="11"/>
        <v>0</v>
      </c>
      <c r="Q48" s="28">
        <f t="shared" si="11"/>
        <v>0</v>
      </c>
      <c r="R48" s="28">
        <f t="shared" si="11"/>
        <v>0</v>
      </c>
      <c r="S48" s="28">
        <f t="shared" si="11"/>
        <v>0</v>
      </c>
      <c r="T48" s="28">
        <f t="shared" si="11"/>
        <v>0</v>
      </c>
      <c r="U48" s="28">
        <f t="shared" si="11"/>
        <v>0</v>
      </c>
      <c r="V48" s="28">
        <f t="shared" si="11"/>
        <v>0</v>
      </c>
      <c r="W48" s="28">
        <f t="shared" si="11"/>
        <v>0</v>
      </c>
      <c r="X48" s="28">
        <f t="shared" si="11"/>
        <v>0</v>
      </c>
      <c r="Y48" s="28">
        <f t="shared" si="11"/>
        <v>0</v>
      </c>
      <c r="Z48" s="28">
        <f t="shared" si="11"/>
        <v>0</v>
      </c>
      <c r="AA48" s="28">
        <f t="shared" si="11"/>
        <v>0</v>
      </c>
      <c r="AB48" s="28">
        <f t="shared" si="11"/>
        <v>0</v>
      </c>
      <c r="AC48" s="28">
        <f t="shared" si="11"/>
        <v>0</v>
      </c>
      <c r="AD48" s="28">
        <f t="shared" si="11"/>
        <v>0</v>
      </c>
      <c r="AE48" s="28">
        <f t="shared" si="15"/>
        <v>0</v>
      </c>
      <c r="AF48" s="28">
        <f t="shared" si="12"/>
        <v>0</v>
      </c>
      <c r="AG48" s="28">
        <f t="shared" si="12"/>
        <v>0</v>
      </c>
      <c r="AH48" s="28">
        <f t="shared" si="12"/>
        <v>0</v>
      </c>
      <c r="AI48" s="28">
        <f t="shared" si="12"/>
        <v>0</v>
      </c>
      <c r="AJ48" s="28">
        <f t="shared" si="12"/>
        <v>0</v>
      </c>
      <c r="AK48" s="28">
        <f t="shared" si="12"/>
        <v>0</v>
      </c>
      <c r="AL48" s="28">
        <f t="shared" si="12"/>
        <v>0</v>
      </c>
      <c r="AM48" s="28">
        <f t="shared" si="12"/>
        <v>0</v>
      </c>
      <c r="AN48" s="28">
        <f t="shared" si="12"/>
        <v>0</v>
      </c>
      <c r="AO48" s="28">
        <f t="shared" si="12"/>
        <v>0</v>
      </c>
      <c r="AP48" s="28">
        <f t="shared" si="12"/>
        <v>0</v>
      </c>
      <c r="AQ48" s="28">
        <f t="shared" si="12"/>
        <v>0</v>
      </c>
      <c r="AR48" s="28">
        <f t="shared" si="12"/>
        <v>0</v>
      </c>
      <c r="AS48" s="28">
        <f t="shared" si="12"/>
        <v>0</v>
      </c>
      <c r="AT48" s="28">
        <f t="shared" si="12"/>
        <v>0</v>
      </c>
      <c r="AU48" s="28">
        <f t="shared" si="12"/>
        <v>0</v>
      </c>
    </row>
    <row r="49" spans="2:47">
      <c r="B49" s="27" t="s">
        <v>398</v>
      </c>
      <c r="C49" s="28" t="s">
        <v>498</v>
      </c>
      <c r="D49" s="28">
        <f t="shared" si="10"/>
        <v>0</v>
      </c>
      <c r="E49" s="28">
        <f t="shared" si="11"/>
        <v>0</v>
      </c>
      <c r="F49" s="28">
        <f t="shared" si="11"/>
        <v>0</v>
      </c>
      <c r="G49" s="28">
        <f t="shared" si="11"/>
        <v>0</v>
      </c>
      <c r="H49" s="28">
        <f t="shared" si="11"/>
        <v>0</v>
      </c>
      <c r="I49" s="28">
        <f t="shared" si="11"/>
        <v>0</v>
      </c>
      <c r="J49" s="28">
        <f t="shared" si="11"/>
        <v>0</v>
      </c>
      <c r="K49" s="28">
        <f t="shared" si="11"/>
        <v>0</v>
      </c>
      <c r="L49" s="28">
        <f t="shared" si="11"/>
        <v>0</v>
      </c>
      <c r="M49" s="28">
        <f t="shared" si="11"/>
        <v>0</v>
      </c>
      <c r="N49" s="28">
        <f t="shared" si="11"/>
        <v>0</v>
      </c>
      <c r="O49" s="28">
        <f t="shared" si="11"/>
        <v>0</v>
      </c>
      <c r="P49" s="28">
        <f t="shared" si="11"/>
        <v>0</v>
      </c>
      <c r="Q49" s="28">
        <f t="shared" si="11"/>
        <v>0</v>
      </c>
      <c r="R49" s="28">
        <f t="shared" si="11"/>
        <v>0</v>
      </c>
      <c r="S49" s="28">
        <f t="shared" si="11"/>
        <v>0</v>
      </c>
      <c r="T49" s="28">
        <f t="shared" si="11"/>
        <v>0</v>
      </c>
      <c r="U49" s="28">
        <f t="shared" si="11"/>
        <v>0</v>
      </c>
      <c r="V49" s="28">
        <f t="shared" si="11"/>
        <v>0</v>
      </c>
      <c r="W49" s="28">
        <f t="shared" si="11"/>
        <v>0</v>
      </c>
      <c r="X49" s="28">
        <f t="shared" si="11"/>
        <v>0</v>
      </c>
      <c r="Y49" s="28">
        <f t="shared" si="11"/>
        <v>0</v>
      </c>
      <c r="Z49" s="28">
        <f t="shared" si="11"/>
        <v>0</v>
      </c>
      <c r="AA49" s="28">
        <f t="shared" si="11"/>
        <v>0</v>
      </c>
      <c r="AB49" s="28">
        <f t="shared" si="11"/>
        <v>0</v>
      </c>
      <c r="AC49" s="28">
        <f t="shared" si="11"/>
        <v>0</v>
      </c>
      <c r="AD49" s="28">
        <f t="shared" si="11"/>
        <v>0</v>
      </c>
      <c r="AE49" s="28">
        <f t="shared" si="15"/>
        <v>0</v>
      </c>
      <c r="AF49" s="28">
        <f t="shared" si="12"/>
        <v>0</v>
      </c>
      <c r="AG49" s="28">
        <f t="shared" si="12"/>
        <v>0</v>
      </c>
      <c r="AH49" s="28">
        <f t="shared" si="12"/>
        <v>0</v>
      </c>
      <c r="AI49" s="28">
        <f t="shared" si="12"/>
        <v>0</v>
      </c>
      <c r="AJ49" s="28">
        <f t="shared" si="12"/>
        <v>0</v>
      </c>
      <c r="AK49" s="28">
        <f t="shared" si="12"/>
        <v>0</v>
      </c>
      <c r="AL49" s="28">
        <f t="shared" si="12"/>
        <v>0</v>
      </c>
      <c r="AM49" s="28">
        <f t="shared" si="12"/>
        <v>0</v>
      </c>
      <c r="AN49" s="28">
        <f t="shared" si="12"/>
        <v>0</v>
      </c>
      <c r="AO49" s="28">
        <f t="shared" si="12"/>
        <v>0</v>
      </c>
      <c r="AP49" s="28">
        <f t="shared" si="12"/>
        <v>0</v>
      </c>
      <c r="AQ49" s="28">
        <f t="shared" si="12"/>
        <v>0</v>
      </c>
      <c r="AR49" s="28">
        <f t="shared" si="12"/>
        <v>0</v>
      </c>
      <c r="AS49" s="28">
        <f t="shared" si="12"/>
        <v>0</v>
      </c>
      <c r="AT49" s="28">
        <f t="shared" si="12"/>
        <v>0</v>
      </c>
      <c r="AU49" s="28">
        <f t="shared" si="12"/>
        <v>0</v>
      </c>
    </row>
    <row r="50" spans="2:47">
      <c r="B50" s="27" t="s">
        <v>435</v>
      </c>
      <c r="C50" s="28" t="s">
        <v>498</v>
      </c>
      <c r="D50" s="28">
        <f t="shared" si="10"/>
        <v>0</v>
      </c>
      <c r="E50" s="28">
        <f t="shared" si="11"/>
        <v>0</v>
      </c>
      <c r="F50" s="28">
        <f t="shared" si="11"/>
        <v>0</v>
      </c>
      <c r="G50" s="28">
        <f t="shared" si="11"/>
        <v>0</v>
      </c>
      <c r="H50" s="28">
        <f t="shared" si="11"/>
        <v>0</v>
      </c>
      <c r="I50" s="28">
        <f t="shared" si="11"/>
        <v>0</v>
      </c>
      <c r="J50" s="28">
        <f t="shared" si="11"/>
        <v>0</v>
      </c>
      <c r="K50" s="28">
        <f t="shared" si="11"/>
        <v>0</v>
      </c>
      <c r="L50" s="28">
        <f t="shared" si="11"/>
        <v>0</v>
      </c>
      <c r="M50" s="28">
        <f t="shared" si="11"/>
        <v>0</v>
      </c>
      <c r="N50" s="28">
        <f t="shared" si="11"/>
        <v>0</v>
      </c>
      <c r="O50" s="28">
        <f t="shared" ref="E50:AD53" si="16">+O12-O33</f>
        <v>0</v>
      </c>
      <c r="P50" s="28">
        <f t="shared" si="16"/>
        <v>0</v>
      </c>
      <c r="Q50" s="28">
        <f t="shared" si="16"/>
        <v>0</v>
      </c>
      <c r="R50" s="28">
        <f t="shared" si="16"/>
        <v>0</v>
      </c>
      <c r="S50" s="28">
        <f t="shared" si="16"/>
        <v>0</v>
      </c>
      <c r="T50" s="28">
        <f t="shared" si="16"/>
        <v>0</v>
      </c>
      <c r="U50" s="28">
        <f t="shared" si="16"/>
        <v>0</v>
      </c>
      <c r="V50" s="28">
        <f t="shared" si="16"/>
        <v>0</v>
      </c>
      <c r="W50" s="28">
        <f t="shared" si="16"/>
        <v>0</v>
      </c>
      <c r="X50" s="28">
        <f t="shared" si="16"/>
        <v>0</v>
      </c>
      <c r="Y50" s="28">
        <f t="shared" si="16"/>
        <v>0</v>
      </c>
      <c r="Z50" s="28">
        <f t="shared" si="16"/>
        <v>0</v>
      </c>
      <c r="AA50" s="28">
        <f t="shared" si="16"/>
        <v>0</v>
      </c>
      <c r="AB50" s="28">
        <f t="shared" si="16"/>
        <v>0</v>
      </c>
      <c r="AC50" s="28">
        <f t="shared" si="16"/>
        <v>0</v>
      </c>
      <c r="AD50" s="28">
        <f t="shared" si="16"/>
        <v>0</v>
      </c>
      <c r="AE50" s="28">
        <f t="shared" si="15"/>
        <v>0</v>
      </c>
      <c r="AF50" s="28">
        <f t="shared" si="12"/>
        <v>0</v>
      </c>
      <c r="AG50" s="28">
        <f t="shared" si="12"/>
        <v>0</v>
      </c>
      <c r="AH50" s="28">
        <f t="shared" si="12"/>
        <v>0</v>
      </c>
      <c r="AI50" s="28">
        <f t="shared" si="12"/>
        <v>0</v>
      </c>
      <c r="AJ50" s="28">
        <f t="shared" si="12"/>
        <v>0</v>
      </c>
      <c r="AK50" s="28">
        <f t="shared" si="12"/>
        <v>0</v>
      </c>
      <c r="AL50" s="28">
        <f t="shared" si="12"/>
        <v>0</v>
      </c>
      <c r="AM50" s="28">
        <f t="shared" si="12"/>
        <v>0</v>
      </c>
      <c r="AN50" s="28">
        <f t="shared" si="12"/>
        <v>0</v>
      </c>
      <c r="AO50" s="28">
        <f t="shared" si="12"/>
        <v>0</v>
      </c>
      <c r="AP50" s="28">
        <f t="shared" si="12"/>
        <v>0</v>
      </c>
      <c r="AQ50" s="28">
        <f t="shared" si="12"/>
        <v>0</v>
      </c>
      <c r="AR50" s="28">
        <f t="shared" si="12"/>
        <v>0</v>
      </c>
      <c r="AS50" s="28">
        <f t="shared" si="12"/>
        <v>0</v>
      </c>
      <c r="AT50" s="28">
        <f t="shared" si="12"/>
        <v>0</v>
      </c>
      <c r="AU50" s="28">
        <f t="shared" si="12"/>
        <v>0</v>
      </c>
    </row>
    <row r="51" spans="2:47">
      <c r="B51" s="27" t="s">
        <v>680</v>
      </c>
      <c r="C51" s="28" t="s">
        <v>498</v>
      </c>
      <c r="D51" s="28">
        <f t="shared" si="10"/>
        <v>0</v>
      </c>
      <c r="E51" s="28">
        <f t="shared" si="16"/>
        <v>0</v>
      </c>
      <c r="F51" s="28">
        <f t="shared" si="16"/>
        <v>0</v>
      </c>
      <c r="G51" s="28">
        <f t="shared" si="16"/>
        <v>0</v>
      </c>
      <c r="H51" s="28">
        <f t="shared" si="16"/>
        <v>0</v>
      </c>
      <c r="I51" s="28">
        <f t="shared" si="16"/>
        <v>0</v>
      </c>
      <c r="J51" s="28">
        <f t="shared" si="16"/>
        <v>0</v>
      </c>
      <c r="K51" s="28">
        <f t="shared" si="16"/>
        <v>0</v>
      </c>
      <c r="L51" s="28">
        <f t="shared" si="16"/>
        <v>0</v>
      </c>
      <c r="M51" s="28">
        <f t="shared" si="16"/>
        <v>0</v>
      </c>
      <c r="N51" s="28">
        <f t="shared" si="16"/>
        <v>0</v>
      </c>
      <c r="O51" s="28">
        <f t="shared" si="16"/>
        <v>0</v>
      </c>
      <c r="P51" s="28">
        <f t="shared" si="16"/>
        <v>0</v>
      </c>
      <c r="Q51" s="28">
        <f t="shared" si="16"/>
        <v>0</v>
      </c>
      <c r="R51" s="28">
        <f t="shared" si="16"/>
        <v>0</v>
      </c>
      <c r="S51" s="28">
        <f t="shared" si="16"/>
        <v>0</v>
      </c>
      <c r="T51" s="28">
        <f t="shared" si="16"/>
        <v>0</v>
      </c>
      <c r="U51" s="28">
        <f t="shared" si="16"/>
        <v>0</v>
      </c>
      <c r="V51" s="28">
        <f t="shared" si="16"/>
        <v>0</v>
      </c>
      <c r="W51" s="28">
        <f t="shared" si="16"/>
        <v>0</v>
      </c>
      <c r="X51" s="28">
        <f t="shared" si="16"/>
        <v>0</v>
      </c>
      <c r="Y51" s="28">
        <f t="shared" si="16"/>
        <v>0</v>
      </c>
      <c r="Z51" s="28">
        <f t="shared" si="16"/>
        <v>0</v>
      </c>
      <c r="AA51" s="28">
        <f t="shared" si="16"/>
        <v>0</v>
      </c>
      <c r="AB51" s="28">
        <f t="shared" si="16"/>
        <v>0</v>
      </c>
      <c r="AC51" s="28">
        <f t="shared" si="16"/>
        <v>0</v>
      </c>
      <c r="AD51" s="28">
        <f t="shared" si="16"/>
        <v>0</v>
      </c>
      <c r="AE51" s="28">
        <f t="shared" ref="AE51:AU51" si="17">+AE13-AE34</f>
        <v>0</v>
      </c>
      <c r="AF51" s="28">
        <f t="shared" si="17"/>
        <v>0</v>
      </c>
      <c r="AG51" s="28">
        <f t="shared" si="17"/>
        <v>0</v>
      </c>
      <c r="AH51" s="28">
        <f t="shared" si="17"/>
        <v>0</v>
      </c>
      <c r="AI51" s="28">
        <f t="shared" si="17"/>
        <v>0</v>
      </c>
      <c r="AJ51" s="28">
        <f t="shared" si="17"/>
        <v>0</v>
      </c>
      <c r="AK51" s="28">
        <f t="shared" si="17"/>
        <v>0</v>
      </c>
      <c r="AL51" s="28">
        <f t="shared" si="17"/>
        <v>0</v>
      </c>
      <c r="AM51" s="28">
        <f t="shared" si="17"/>
        <v>0</v>
      </c>
      <c r="AN51" s="28">
        <f t="shared" si="17"/>
        <v>0</v>
      </c>
      <c r="AO51" s="28">
        <f t="shared" si="17"/>
        <v>0</v>
      </c>
      <c r="AP51" s="28">
        <f t="shared" si="17"/>
        <v>0</v>
      </c>
      <c r="AQ51" s="28">
        <f t="shared" si="17"/>
        <v>0</v>
      </c>
      <c r="AR51" s="28">
        <f t="shared" si="17"/>
        <v>0</v>
      </c>
      <c r="AS51" s="28">
        <f t="shared" si="17"/>
        <v>0</v>
      </c>
      <c r="AT51" s="28">
        <f t="shared" si="17"/>
        <v>0</v>
      </c>
      <c r="AU51" s="28">
        <f t="shared" si="17"/>
        <v>0</v>
      </c>
    </row>
    <row r="52" spans="2:47">
      <c r="B52" s="27" t="s">
        <v>397</v>
      </c>
      <c r="C52" s="28" t="s">
        <v>498</v>
      </c>
      <c r="D52" s="28">
        <f t="shared" si="10"/>
        <v>0</v>
      </c>
      <c r="E52" s="28">
        <f t="shared" si="16"/>
        <v>0</v>
      </c>
      <c r="F52" s="28">
        <f t="shared" si="16"/>
        <v>0</v>
      </c>
      <c r="G52" s="28">
        <f t="shared" si="16"/>
        <v>0</v>
      </c>
      <c r="H52" s="28">
        <f t="shared" si="16"/>
        <v>0</v>
      </c>
      <c r="I52" s="28">
        <f t="shared" si="16"/>
        <v>0</v>
      </c>
      <c r="J52" s="28">
        <f t="shared" si="16"/>
        <v>0</v>
      </c>
      <c r="K52" s="28">
        <f t="shared" si="16"/>
        <v>0</v>
      </c>
      <c r="L52" s="28">
        <f t="shared" si="16"/>
        <v>0</v>
      </c>
      <c r="M52" s="28">
        <f t="shared" si="16"/>
        <v>0</v>
      </c>
      <c r="N52" s="28">
        <f t="shared" si="16"/>
        <v>0</v>
      </c>
      <c r="O52" s="28">
        <f t="shared" si="16"/>
        <v>0</v>
      </c>
      <c r="P52" s="28">
        <f t="shared" si="16"/>
        <v>0</v>
      </c>
      <c r="Q52" s="28">
        <f t="shared" si="16"/>
        <v>0</v>
      </c>
      <c r="R52" s="28">
        <f t="shared" si="16"/>
        <v>0</v>
      </c>
      <c r="S52" s="28">
        <f t="shared" si="16"/>
        <v>0</v>
      </c>
      <c r="T52" s="28">
        <f t="shared" si="16"/>
        <v>0</v>
      </c>
      <c r="U52" s="28">
        <f t="shared" si="16"/>
        <v>0</v>
      </c>
      <c r="V52" s="28">
        <f t="shared" si="16"/>
        <v>0</v>
      </c>
      <c r="W52" s="28">
        <f t="shared" si="16"/>
        <v>0</v>
      </c>
      <c r="X52" s="28">
        <f t="shared" si="16"/>
        <v>0</v>
      </c>
      <c r="Y52" s="28">
        <f t="shared" si="16"/>
        <v>0</v>
      </c>
      <c r="Z52" s="28">
        <f t="shared" si="16"/>
        <v>0</v>
      </c>
      <c r="AA52" s="28">
        <f t="shared" si="16"/>
        <v>0</v>
      </c>
      <c r="AB52" s="28">
        <f t="shared" si="16"/>
        <v>0</v>
      </c>
      <c r="AC52" s="28">
        <f t="shared" si="16"/>
        <v>0</v>
      </c>
      <c r="AD52" s="28">
        <f t="shared" si="16"/>
        <v>0</v>
      </c>
      <c r="AE52" s="28">
        <f t="shared" ref="AE52:AU52" si="18">+AE14-AE35</f>
        <v>0</v>
      </c>
      <c r="AF52" s="28">
        <f t="shared" si="18"/>
        <v>0</v>
      </c>
      <c r="AG52" s="28">
        <f t="shared" si="18"/>
        <v>0</v>
      </c>
      <c r="AH52" s="28">
        <f t="shared" si="18"/>
        <v>0</v>
      </c>
      <c r="AI52" s="28">
        <f t="shared" si="18"/>
        <v>0</v>
      </c>
      <c r="AJ52" s="28">
        <f t="shared" si="18"/>
        <v>0</v>
      </c>
      <c r="AK52" s="28">
        <f t="shared" si="18"/>
        <v>0</v>
      </c>
      <c r="AL52" s="28">
        <f t="shared" si="18"/>
        <v>0</v>
      </c>
      <c r="AM52" s="28">
        <f t="shared" si="18"/>
        <v>0</v>
      </c>
      <c r="AN52" s="28">
        <f t="shared" si="18"/>
        <v>0</v>
      </c>
      <c r="AO52" s="28">
        <f t="shared" si="18"/>
        <v>0</v>
      </c>
      <c r="AP52" s="28">
        <f t="shared" si="18"/>
        <v>0</v>
      </c>
      <c r="AQ52" s="28">
        <f t="shared" si="18"/>
        <v>0</v>
      </c>
      <c r="AR52" s="28">
        <f t="shared" si="18"/>
        <v>0</v>
      </c>
      <c r="AS52" s="28">
        <f t="shared" si="18"/>
        <v>0</v>
      </c>
      <c r="AT52" s="28">
        <f t="shared" si="18"/>
        <v>0</v>
      </c>
      <c r="AU52" s="28">
        <f t="shared" si="18"/>
        <v>0</v>
      </c>
    </row>
    <row r="53" spans="2:47">
      <c r="B53" s="27" t="s">
        <v>389</v>
      </c>
      <c r="C53" s="28" t="s">
        <v>498</v>
      </c>
      <c r="D53" s="28">
        <f t="shared" si="10"/>
        <v>0</v>
      </c>
      <c r="E53" s="28">
        <f t="shared" si="16"/>
        <v>0</v>
      </c>
      <c r="F53" s="28">
        <f t="shared" si="16"/>
        <v>0</v>
      </c>
      <c r="G53" s="28">
        <f t="shared" si="16"/>
        <v>0</v>
      </c>
      <c r="H53" s="28">
        <f t="shared" si="16"/>
        <v>0</v>
      </c>
      <c r="I53" s="28">
        <f t="shared" si="16"/>
        <v>0</v>
      </c>
      <c r="J53" s="28">
        <f t="shared" si="16"/>
        <v>0</v>
      </c>
      <c r="K53" s="28">
        <f t="shared" si="16"/>
        <v>0</v>
      </c>
      <c r="L53" s="28">
        <f t="shared" si="16"/>
        <v>0</v>
      </c>
      <c r="M53" s="28">
        <f t="shared" si="16"/>
        <v>-254.6268958569041</v>
      </c>
      <c r="N53" s="28">
        <f t="shared" si="16"/>
        <v>-498.57705961045997</v>
      </c>
      <c r="O53" s="28">
        <f t="shared" si="16"/>
        <v>-730.54270044702469</v>
      </c>
      <c r="P53" s="28">
        <f t="shared" si="16"/>
        <v>-934.97937363849405</v>
      </c>
      <c r="Q53" s="28">
        <f t="shared" si="16"/>
        <v>-1103.2922136087816</v>
      </c>
      <c r="R53" s="28">
        <f t="shared" si="16"/>
        <v>-1296.8805282395826</v>
      </c>
      <c r="S53" s="28">
        <f t="shared" si="16"/>
        <v>-1514.9351118437141</v>
      </c>
      <c r="T53" s="28">
        <f t="shared" si="16"/>
        <v>-1746.6760774653205</v>
      </c>
      <c r="U53" s="28">
        <f t="shared" si="16"/>
        <v>-1981.8772635061066</v>
      </c>
      <c r="V53" s="28">
        <f t="shared" si="16"/>
        <v>-2221.4005444600557</v>
      </c>
      <c r="W53" s="28">
        <f t="shared" si="16"/>
        <v>-2240.7600007927413</v>
      </c>
      <c r="X53" s="28">
        <f t="shared" si="16"/>
        <v>-2259.6891960992298</v>
      </c>
      <c r="Y53" s="28">
        <f t="shared" si="16"/>
        <v>-2279.3493089176718</v>
      </c>
      <c r="Z53" s="28">
        <f t="shared" si="16"/>
        <v>-2299.9079995713787</v>
      </c>
      <c r="AA53" s="28">
        <f t="shared" si="16"/>
        <v>-2321.1792516631335</v>
      </c>
      <c r="AB53" s="28">
        <f t="shared" si="16"/>
        <v>-2343.0025014828257</v>
      </c>
      <c r="AC53" s="28">
        <f t="shared" si="16"/>
        <v>-2364.7450667552184</v>
      </c>
      <c r="AD53" s="28">
        <f t="shared" si="16"/>
        <v>-2386.6454437302568</v>
      </c>
      <c r="AE53" s="28">
        <f t="shared" ref="AE53:AU53" si="19">+AE15-AE36</f>
        <v>-2408.9603627876704</v>
      </c>
      <c r="AF53" s="28">
        <f t="shared" si="19"/>
        <v>-2439.6024141817907</v>
      </c>
      <c r="AG53" s="28">
        <f t="shared" si="19"/>
        <v>-2470.3201886179459</v>
      </c>
      <c r="AH53" s="28">
        <f t="shared" si="19"/>
        <v>-2501.6862555893263</v>
      </c>
      <c r="AI53" s="28">
        <f t="shared" si="19"/>
        <v>-2533.4768862009223</v>
      </c>
      <c r="AJ53" s="28">
        <f t="shared" si="19"/>
        <v>-2565.6282964019879</v>
      </c>
      <c r="AK53" s="28">
        <f t="shared" si="19"/>
        <v>-2598.2302253139451</v>
      </c>
      <c r="AL53" s="28">
        <f t="shared" si="19"/>
        <v>-2631.3222436057072</v>
      </c>
      <c r="AM53" s="28">
        <f t="shared" si="19"/>
        <v>-2665.0951676528589</v>
      </c>
      <c r="AN53" s="28">
        <f t="shared" si="19"/>
        <v>-2699.6079254505639</v>
      </c>
      <c r="AO53" s="28">
        <f t="shared" si="19"/>
        <v>-2734.7347164741182</v>
      </c>
      <c r="AP53" s="28">
        <f t="shared" si="19"/>
        <v>-2770.5989731979071</v>
      </c>
      <c r="AQ53" s="28">
        <f t="shared" si="19"/>
        <v>-2807.2800606201208</v>
      </c>
      <c r="AR53" s="28">
        <f t="shared" si="19"/>
        <v>-2844.6749888341269</v>
      </c>
      <c r="AS53" s="28">
        <f t="shared" si="19"/>
        <v>-2882.7465796055358</v>
      </c>
      <c r="AT53" s="28">
        <f t="shared" si="19"/>
        <v>-2921.6853974935548</v>
      </c>
      <c r="AU53" s="28">
        <f t="shared" si="19"/>
        <v>-2959.7972122978458</v>
      </c>
    </row>
    <row r="54" spans="2:47" s="48" customFormat="1">
      <c r="B54" s="27" t="s">
        <v>501</v>
      </c>
      <c r="C54" s="30" t="s">
        <v>498</v>
      </c>
      <c r="D54" s="30">
        <f t="shared" ref="D54:AU54" si="20">SUM(D40:D53)</f>
        <v>0</v>
      </c>
      <c r="E54" s="30">
        <f t="shared" si="20"/>
        <v>0</v>
      </c>
      <c r="F54" s="30">
        <f t="shared" si="20"/>
        <v>0</v>
      </c>
      <c r="G54" s="30">
        <f t="shared" si="20"/>
        <v>0</v>
      </c>
      <c r="H54" s="30">
        <f t="shared" si="20"/>
        <v>0</v>
      </c>
      <c r="I54" s="30">
        <f t="shared" si="20"/>
        <v>0</v>
      </c>
      <c r="J54" s="30">
        <f t="shared" si="20"/>
        <v>0</v>
      </c>
      <c r="K54" s="30">
        <f t="shared" si="20"/>
        <v>0</v>
      </c>
      <c r="L54" s="30">
        <f t="shared" si="20"/>
        <v>0</v>
      </c>
      <c r="M54" s="30">
        <f t="shared" si="20"/>
        <v>1.2221335055073723E-12</v>
      </c>
      <c r="N54" s="30">
        <f t="shared" si="20"/>
        <v>-5.6843418860808015E-13</v>
      </c>
      <c r="O54" s="30">
        <f t="shared" si="20"/>
        <v>1.0231815394945443E-12</v>
      </c>
      <c r="P54" s="30">
        <f t="shared" si="20"/>
        <v>2.2737367544323206E-12</v>
      </c>
      <c r="Q54" s="30">
        <f t="shared" si="20"/>
        <v>2.0463630789890885E-12</v>
      </c>
      <c r="R54" s="30">
        <f t="shared" si="20"/>
        <v>0</v>
      </c>
      <c r="S54" s="30">
        <f t="shared" si="20"/>
        <v>0</v>
      </c>
      <c r="T54" s="30">
        <f t="shared" si="20"/>
        <v>0</v>
      </c>
      <c r="U54" s="30">
        <f t="shared" si="20"/>
        <v>0</v>
      </c>
      <c r="V54" s="30">
        <f t="shared" si="20"/>
        <v>0</v>
      </c>
      <c r="W54" s="30">
        <f t="shared" si="20"/>
        <v>0</v>
      </c>
      <c r="X54" s="30">
        <f t="shared" si="20"/>
        <v>0</v>
      </c>
      <c r="Y54" s="30">
        <f t="shared" si="20"/>
        <v>0</v>
      </c>
      <c r="Z54" s="30">
        <f t="shared" si="20"/>
        <v>0</v>
      </c>
      <c r="AA54" s="30">
        <f t="shared" si="20"/>
        <v>0</v>
      </c>
      <c r="AB54" s="30">
        <f t="shared" si="20"/>
        <v>0</v>
      </c>
      <c r="AC54" s="30">
        <f t="shared" si="20"/>
        <v>0</v>
      </c>
      <c r="AD54" s="30">
        <f t="shared" si="20"/>
        <v>0</v>
      </c>
      <c r="AE54" s="30">
        <f t="shared" si="20"/>
        <v>0</v>
      </c>
      <c r="AF54" s="30">
        <f t="shared" si="20"/>
        <v>0</v>
      </c>
      <c r="AG54" s="30">
        <f t="shared" si="20"/>
        <v>0</v>
      </c>
      <c r="AH54" s="30">
        <f t="shared" si="20"/>
        <v>0</v>
      </c>
      <c r="AI54" s="30">
        <f t="shared" si="20"/>
        <v>0</v>
      </c>
      <c r="AJ54" s="30">
        <f t="shared" si="20"/>
        <v>0</v>
      </c>
      <c r="AK54" s="30">
        <f t="shared" si="20"/>
        <v>0</v>
      </c>
      <c r="AL54" s="30">
        <f t="shared" si="20"/>
        <v>0</v>
      </c>
      <c r="AM54" s="30">
        <f t="shared" si="20"/>
        <v>0</v>
      </c>
      <c r="AN54" s="30">
        <f t="shared" si="20"/>
        <v>0</v>
      </c>
      <c r="AO54" s="30">
        <f t="shared" si="20"/>
        <v>0</v>
      </c>
      <c r="AP54" s="30">
        <f t="shared" si="20"/>
        <v>0</v>
      </c>
      <c r="AQ54" s="30">
        <f t="shared" si="20"/>
        <v>0</v>
      </c>
      <c r="AR54" s="30">
        <f t="shared" si="20"/>
        <v>0</v>
      </c>
      <c r="AS54" s="30">
        <f t="shared" si="20"/>
        <v>0</v>
      </c>
      <c r="AT54" s="30">
        <f t="shared" si="20"/>
        <v>0</v>
      </c>
      <c r="AU54" s="30">
        <f t="shared" si="20"/>
        <v>0</v>
      </c>
    </row>
    <row r="56" spans="2:47">
      <c r="B56" s="24" t="s">
        <v>681</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538</v>
      </c>
      <c r="C57" s="28" t="s">
        <v>506</v>
      </c>
      <c r="D57" s="28">
        <v>7430.7961945228708</v>
      </c>
      <c r="E57" s="28">
        <v>7886.8799217858341</v>
      </c>
      <c r="F57" s="28">
        <v>7743.9619545288815</v>
      </c>
      <c r="G57" s="28">
        <v>8004.4891808559178</v>
      </c>
      <c r="H57" s="28">
        <v>7792.7129880988914</v>
      </c>
      <c r="I57" s="28">
        <v>8430.9039450849377</v>
      </c>
      <c r="J57" s="28">
        <v>8906.8361170769458</v>
      </c>
      <c r="K57" s="28">
        <v>9093.4693867248825</v>
      </c>
      <c r="L57" s="28">
        <v>9107.1240311001184</v>
      </c>
      <c r="M57" s="28">
        <v>8819.9199777989234</v>
      </c>
      <c r="N57" s="28">
        <v>8633.6759746316602</v>
      </c>
      <c r="O57" s="28">
        <v>8441.6741303782565</v>
      </c>
      <c r="P57" s="28">
        <v>8099.3832528849562</v>
      </c>
      <c r="Q57" s="28">
        <v>7649.8287014159032</v>
      </c>
      <c r="R57" s="28">
        <v>7493.4410010946995</v>
      </c>
      <c r="S57" s="28">
        <v>7497.1341743058338</v>
      </c>
      <c r="T57" s="28">
        <v>7558.1590845241817</v>
      </c>
      <c r="U57" s="28">
        <v>7617.6645247666474</v>
      </c>
      <c r="V57" s="28">
        <v>7678.9550566369144</v>
      </c>
      <c r="W57" s="28">
        <v>7740.3102573001615</v>
      </c>
      <c r="X57" s="28">
        <v>7799.994129129791</v>
      </c>
      <c r="Y57" s="28">
        <v>7861.998724275827</v>
      </c>
      <c r="Z57" s="28">
        <v>7926.9371657491547</v>
      </c>
      <c r="AA57" s="28">
        <v>7994.1064900921047</v>
      </c>
      <c r="AB57" s="28">
        <v>8062.962415859125</v>
      </c>
      <c r="AC57" s="28">
        <v>8131.5340284089589</v>
      </c>
      <c r="AD57" s="28">
        <v>8200.4944514947547</v>
      </c>
      <c r="AE57" s="28">
        <v>8270.7024421412316</v>
      </c>
      <c r="AF57" s="28">
        <v>8368.818255139513</v>
      </c>
      <c r="AG57" s="28">
        <v>8466.9454830461727</v>
      </c>
      <c r="AH57" s="28">
        <v>8567.2085240140786</v>
      </c>
      <c r="AI57" s="28">
        <v>8668.6448023855955</v>
      </c>
      <c r="AJ57" s="28">
        <v>8771.0803277647246</v>
      </c>
      <c r="AK57" s="28">
        <v>8874.897455773802</v>
      </c>
      <c r="AL57" s="28">
        <v>8980.5596055157621</v>
      </c>
      <c r="AM57" s="28">
        <v>9088.4074792555057</v>
      </c>
      <c r="AN57" s="28">
        <v>9198.5792144141051</v>
      </c>
      <c r="AO57" s="28">
        <v>9310.6998602058175</v>
      </c>
      <c r="AP57" s="28">
        <v>9425.1193875164536</v>
      </c>
      <c r="AQ57" s="28">
        <v>9542.1579643409041</v>
      </c>
      <c r="AR57" s="28">
        <v>9661.3964239959132</v>
      </c>
      <c r="AS57" s="28">
        <v>9782.7566615589858</v>
      </c>
      <c r="AT57" s="28">
        <v>9906.8545343562455</v>
      </c>
      <c r="AU57" s="28">
        <v>10028.476466241626</v>
      </c>
    </row>
    <row r="59" spans="2:47">
      <c r="B59" s="24" t="s">
        <v>507</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538</v>
      </c>
      <c r="C60" s="28" t="s">
        <v>506</v>
      </c>
      <c r="D60" s="28">
        <f t="shared" ref="D60:AU60" si="21">+D57-(D40*FE_CO2_Diesel-D53*FE_CO2_RD)/1000000</f>
        <v>7430.7961945228708</v>
      </c>
      <c r="E60" s="28">
        <f t="shared" si="21"/>
        <v>7886.8799217858341</v>
      </c>
      <c r="F60" s="28">
        <f t="shared" si="21"/>
        <v>7743.9619545288815</v>
      </c>
      <c r="G60" s="28">
        <f t="shared" si="21"/>
        <v>8004.4891808559178</v>
      </c>
      <c r="H60" s="28">
        <f t="shared" si="21"/>
        <v>7792.7129880988914</v>
      </c>
      <c r="I60" s="28">
        <f t="shared" si="21"/>
        <v>8430.9039450849377</v>
      </c>
      <c r="J60" s="28">
        <f t="shared" si="21"/>
        <v>8906.8361170769458</v>
      </c>
      <c r="K60" s="28">
        <f t="shared" si="21"/>
        <v>9093.4693867248825</v>
      </c>
      <c r="L60" s="28">
        <f t="shared" si="21"/>
        <v>9107.1240311001184</v>
      </c>
      <c r="M60" s="28">
        <f>+M57-(M40*FE_CO2_Diesel-M53*FE_CO2_RD)/1000000</f>
        <v>8709.5053021424264</v>
      </c>
      <c r="N60" s="28">
        <f t="shared" si="21"/>
        <v>8417.4764088261854</v>
      </c>
      <c r="O60" s="28">
        <f t="shared" si="21"/>
        <v>8124.8865614467713</v>
      </c>
      <c r="P60" s="28">
        <f t="shared" si="21"/>
        <v>7693.9451551600996</v>
      </c>
      <c r="Q60" s="28">
        <f t="shared" si="21"/>
        <v>7171.404568293643</v>
      </c>
      <c r="R60" s="28">
        <f t="shared" si="21"/>
        <v>6931.0705476164785</v>
      </c>
      <c r="S60" s="28">
        <f t="shared" si="21"/>
        <v>6840.208013964686</v>
      </c>
      <c r="T60" s="28">
        <f t="shared" si="21"/>
        <v>6800.7423476894473</v>
      </c>
      <c r="U60" s="28">
        <f t="shared" si="21"/>
        <v>6758.2567449852513</v>
      </c>
      <c r="V60" s="28">
        <f t="shared" si="21"/>
        <v>6715.6820300609579</v>
      </c>
      <c r="W60" s="28">
        <f t="shared" si="21"/>
        <v>6768.642327724403</v>
      </c>
      <c r="X60" s="28">
        <f t="shared" si="21"/>
        <v>6820.117872019855</v>
      </c>
      <c r="Y60" s="28">
        <f t="shared" si="21"/>
        <v>6873.597189532069</v>
      </c>
      <c r="Z60" s="28">
        <f t="shared" si="21"/>
        <v>6929.620700189419</v>
      </c>
      <c r="AA60" s="28">
        <f t="shared" si="21"/>
        <v>6987.5661034198147</v>
      </c>
      <c r="AB60" s="28">
        <f t="shared" si="21"/>
        <v>7046.9587435331232</v>
      </c>
      <c r="AC60" s="28">
        <f t="shared" si="21"/>
        <v>7106.1020579276801</v>
      </c>
      <c r="AD60" s="28">
        <f t="shared" si="21"/>
        <v>7165.5657504645842</v>
      </c>
      <c r="AE60" s="28">
        <f t="shared" si="21"/>
        <v>7226.097251352453</v>
      </c>
      <c r="AF60" s="28">
        <f t="shared" si="21"/>
        <v>7310.9256535501372</v>
      </c>
      <c r="AG60" s="28">
        <f t="shared" si="21"/>
        <v>7395.7326346311693</v>
      </c>
      <c r="AH60" s="28">
        <f t="shared" si="21"/>
        <v>7482.3943076068608</v>
      </c>
      <c r="AI60" s="28">
        <f t="shared" si="21"/>
        <v>7570.0451130962538</v>
      </c>
      <c r="AJ60" s="28">
        <f t="shared" si="21"/>
        <v>7658.5387195853818</v>
      </c>
      <c r="AK60" s="28">
        <f t="shared" si="21"/>
        <v>7748.2185688341942</v>
      </c>
      <c r="AL60" s="28">
        <f t="shared" si="21"/>
        <v>7839.530920789839</v>
      </c>
      <c r="AM60" s="28">
        <f t="shared" si="21"/>
        <v>7932.7337334016593</v>
      </c>
      <c r="AN60" s="28">
        <f t="shared" si="21"/>
        <v>8027.9395909556151</v>
      </c>
      <c r="AO60" s="28">
        <f t="shared" si="21"/>
        <v>8124.8280939500528</v>
      </c>
      <c r="AP60" s="28">
        <f t="shared" si="21"/>
        <v>8223.6956888519308</v>
      </c>
      <c r="AQ60" s="28">
        <f t="shared" si="21"/>
        <v>8324.8281283580072</v>
      </c>
      <c r="AR60" s="28">
        <f t="shared" si="21"/>
        <v>8427.8509056278072</v>
      </c>
      <c r="AS60" s="28">
        <f t="shared" si="21"/>
        <v>8532.7020374555832</v>
      </c>
      <c r="AT60" s="28">
        <f t="shared" si="21"/>
        <v>8639.9147460478434</v>
      </c>
      <c r="AU60" s="28">
        <f t="shared" si="21"/>
        <v>8745.0101297218316</v>
      </c>
    </row>
    <row r="62" spans="2:47">
      <c r="B62" s="24" t="s">
        <v>585</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505</v>
      </c>
      <c r="C63" s="28" t="s">
        <v>506</v>
      </c>
      <c r="D63" s="28">
        <f>+D57-D60</f>
        <v>0</v>
      </c>
      <c r="E63" s="28">
        <f t="shared" ref="E63:AU63" si="22">+E57-E60</f>
        <v>0</v>
      </c>
      <c r="F63" s="28">
        <f t="shared" si="22"/>
        <v>0</v>
      </c>
      <c r="G63" s="28">
        <f t="shared" si="22"/>
        <v>0</v>
      </c>
      <c r="H63" s="28">
        <f t="shared" si="22"/>
        <v>0</v>
      </c>
      <c r="I63" s="28">
        <f t="shared" si="22"/>
        <v>0</v>
      </c>
      <c r="J63" s="28">
        <f t="shared" si="22"/>
        <v>0</v>
      </c>
      <c r="K63" s="28">
        <f t="shared" si="22"/>
        <v>0</v>
      </c>
      <c r="L63" s="28">
        <f t="shared" si="22"/>
        <v>0</v>
      </c>
      <c r="M63" s="28">
        <f t="shared" si="22"/>
        <v>110.41467565649691</v>
      </c>
      <c r="N63" s="28">
        <f t="shared" si="22"/>
        <v>216.19956580547478</v>
      </c>
      <c r="O63" s="28">
        <f t="shared" si="22"/>
        <v>316.78756893148511</v>
      </c>
      <c r="P63" s="28">
        <f t="shared" si="22"/>
        <v>405.43809772485656</v>
      </c>
      <c r="Q63" s="28">
        <f t="shared" si="22"/>
        <v>478.42413312226017</v>
      </c>
      <c r="R63" s="28">
        <f t="shared" si="22"/>
        <v>562.37045347822095</v>
      </c>
      <c r="S63" s="28">
        <f t="shared" si="22"/>
        <v>656.92616034114781</v>
      </c>
      <c r="T63" s="28">
        <f t="shared" si="22"/>
        <v>757.41673683473437</v>
      </c>
      <c r="U63" s="28">
        <f t="shared" si="22"/>
        <v>859.40777978139613</v>
      </c>
      <c r="V63" s="28">
        <f t="shared" si="22"/>
        <v>963.27302657595646</v>
      </c>
      <c r="W63" s="28">
        <f t="shared" si="22"/>
        <v>971.66792957575854</v>
      </c>
      <c r="X63" s="28">
        <f t="shared" si="22"/>
        <v>979.87625710993598</v>
      </c>
      <c r="Y63" s="28">
        <f t="shared" si="22"/>
        <v>988.40153474375802</v>
      </c>
      <c r="Z63" s="28">
        <f t="shared" si="22"/>
        <v>997.31646555973566</v>
      </c>
      <c r="AA63" s="28">
        <f t="shared" si="22"/>
        <v>1006.54038667229</v>
      </c>
      <c r="AB63" s="28">
        <f t="shared" si="22"/>
        <v>1016.0036723260018</v>
      </c>
      <c r="AC63" s="28">
        <f t="shared" si="22"/>
        <v>1025.4319704812788</v>
      </c>
      <c r="AD63" s="28">
        <f t="shared" si="22"/>
        <v>1034.9287010301705</v>
      </c>
      <c r="AE63" s="28">
        <f t="shared" si="22"/>
        <v>1044.6051907887786</v>
      </c>
      <c r="AF63" s="28">
        <f t="shared" si="22"/>
        <v>1057.8926015893758</v>
      </c>
      <c r="AG63" s="28">
        <f t="shared" si="22"/>
        <v>1071.2128484150035</v>
      </c>
      <c r="AH63" s="28">
        <f t="shared" si="22"/>
        <v>1084.8142164072178</v>
      </c>
      <c r="AI63" s="28">
        <f t="shared" si="22"/>
        <v>1098.5996892893418</v>
      </c>
      <c r="AJ63" s="28">
        <f t="shared" si="22"/>
        <v>1112.5416081793428</v>
      </c>
      <c r="AK63" s="28">
        <f t="shared" si="22"/>
        <v>1126.6788869396078</v>
      </c>
      <c r="AL63" s="28">
        <f t="shared" si="22"/>
        <v>1141.0286847259231</v>
      </c>
      <c r="AM63" s="28">
        <f t="shared" si="22"/>
        <v>1155.6737458538464</v>
      </c>
      <c r="AN63" s="28">
        <f t="shared" si="22"/>
        <v>1170.63962345849</v>
      </c>
      <c r="AO63" s="28">
        <f t="shared" si="22"/>
        <v>1185.8717662557647</v>
      </c>
      <c r="AP63" s="28">
        <f t="shared" si="22"/>
        <v>1201.4236986645228</v>
      </c>
      <c r="AQ63" s="28">
        <f t="shared" si="22"/>
        <v>1217.3298359828968</v>
      </c>
      <c r="AR63" s="28">
        <f t="shared" si="22"/>
        <v>1233.5455183681061</v>
      </c>
      <c r="AS63" s="28">
        <f t="shared" si="22"/>
        <v>1250.0546241034026</v>
      </c>
      <c r="AT63" s="28">
        <f t="shared" si="22"/>
        <v>1266.9397883084021</v>
      </c>
      <c r="AU63" s="28">
        <f t="shared" si="22"/>
        <v>1283.4663365197939</v>
      </c>
    </row>
    <row r="65" spans="2:47">
      <c r="B65" s="24" t="s">
        <v>497</v>
      </c>
      <c r="C65" s="25" t="s">
        <v>422</v>
      </c>
      <c r="D65" s="25">
        <v>2017</v>
      </c>
      <c r="E65" s="25">
        <v>2018</v>
      </c>
      <c r="F65" s="25">
        <v>2019</v>
      </c>
      <c r="G65" s="25">
        <v>2020</v>
      </c>
      <c r="H65" s="25">
        <v>2021</v>
      </c>
      <c r="I65" s="25">
        <v>2022</v>
      </c>
      <c r="J65" s="25">
        <v>2023</v>
      </c>
      <c r="K65" s="25">
        <v>2024</v>
      </c>
      <c r="L65" s="25">
        <v>2025</v>
      </c>
      <c r="M65" s="25">
        <v>2026</v>
      </c>
      <c r="N65" s="25">
        <v>2027</v>
      </c>
      <c r="O65" s="25">
        <v>2028</v>
      </c>
      <c r="P65" s="25">
        <v>2029</v>
      </c>
      <c r="Q65" s="25">
        <v>2030</v>
      </c>
      <c r="R65" s="25">
        <v>2031</v>
      </c>
      <c r="S65" s="25">
        <v>2032</v>
      </c>
      <c r="T65" s="25">
        <v>2033</v>
      </c>
      <c r="U65" s="25">
        <v>2034</v>
      </c>
      <c r="V65" s="25">
        <v>2035</v>
      </c>
      <c r="W65" s="25">
        <v>2036</v>
      </c>
      <c r="X65" s="25">
        <v>2037</v>
      </c>
      <c r="Y65" s="25">
        <v>2038</v>
      </c>
      <c r="Z65" s="25">
        <v>2039</v>
      </c>
      <c r="AA65" s="25">
        <v>2040</v>
      </c>
      <c r="AB65" s="25">
        <v>2041</v>
      </c>
      <c r="AC65" s="25">
        <v>2042</v>
      </c>
      <c r="AD65" s="25">
        <v>2043</v>
      </c>
      <c r="AE65" s="25">
        <v>2044</v>
      </c>
      <c r="AF65" s="25">
        <v>2045</v>
      </c>
      <c r="AG65" s="25">
        <v>2046</v>
      </c>
      <c r="AH65" s="25">
        <v>2047</v>
      </c>
      <c r="AI65" s="25">
        <v>2048</v>
      </c>
      <c r="AJ65" s="25">
        <v>2049</v>
      </c>
      <c r="AK65" s="25">
        <v>2050</v>
      </c>
      <c r="AL65" s="25">
        <v>2051</v>
      </c>
      <c r="AM65" s="25">
        <v>2052</v>
      </c>
      <c r="AN65" s="25">
        <v>2053</v>
      </c>
      <c r="AO65" s="25">
        <v>2054</v>
      </c>
      <c r="AP65" s="25">
        <v>2055</v>
      </c>
      <c r="AQ65" s="25">
        <v>2056</v>
      </c>
      <c r="AR65" s="25">
        <v>2057</v>
      </c>
      <c r="AS65" s="25">
        <v>2058</v>
      </c>
      <c r="AT65" s="25">
        <v>2059</v>
      </c>
      <c r="AU65" s="25">
        <v>2060</v>
      </c>
    </row>
    <row r="66" spans="2:47">
      <c r="B66" s="27" t="s">
        <v>384</v>
      </c>
      <c r="C66" s="28" t="s">
        <v>512</v>
      </c>
      <c r="D66" s="28">
        <f t="shared" ref="D66:AU66" si="23">+VLOOKUP($B66,Precios,D$65-2014,FALSE)*D40/1000000</f>
        <v>0</v>
      </c>
      <c r="E66" s="28">
        <f t="shared" si="23"/>
        <v>0</v>
      </c>
      <c r="F66" s="28">
        <f t="shared" si="23"/>
        <v>0</v>
      </c>
      <c r="G66" s="28">
        <f t="shared" si="23"/>
        <v>0</v>
      </c>
      <c r="H66" s="28">
        <f t="shared" si="23"/>
        <v>0</v>
      </c>
      <c r="I66" s="28">
        <f t="shared" si="23"/>
        <v>0</v>
      </c>
      <c r="J66" s="28">
        <f t="shared" si="23"/>
        <v>0</v>
      </c>
      <c r="K66" s="28">
        <f t="shared" si="23"/>
        <v>0</v>
      </c>
      <c r="L66" s="28">
        <f t="shared" si="23"/>
        <v>0</v>
      </c>
      <c r="M66" s="28">
        <f t="shared" si="23"/>
        <v>27.72426412894135</v>
      </c>
      <c r="N66" s="28">
        <f t="shared" si="23"/>
        <v>55.828105864939026</v>
      </c>
      <c r="O66" s="28">
        <f t="shared" si="23"/>
        <v>84.151505128597393</v>
      </c>
      <c r="P66" s="28">
        <f t="shared" si="23"/>
        <v>110.26529102548467</v>
      </c>
      <c r="Q66" s="28">
        <f t="shared" si="23"/>
        <v>133.31853302577755</v>
      </c>
      <c r="R66" s="28">
        <f t="shared" si="23"/>
        <v>159.51494287832992</v>
      </c>
      <c r="S66" s="28">
        <f t="shared" si="23"/>
        <v>190.53021820926901</v>
      </c>
      <c r="T66" s="28">
        <f t="shared" si="23"/>
        <v>222.53669792321014</v>
      </c>
      <c r="U66" s="28">
        <f t="shared" si="23"/>
        <v>255.84864214020524</v>
      </c>
      <c r="V66" s="28">
        <f t="shared" si="23"/>
        <v>289.23958664575292</v>
      </c>
      <c r="W66" s="28">
        <f t="shared" si="23"/>
        <v>296.01266251590533</v>
      </c>
      <c r="X66" s="28">
        <f t="shared" si="23"/>
        <v>303.37695279595107</v>
      </c>
      <c r="Y66" s="28">
        <f t="shared" si="23"/>
        <v>310.72570953769298</v>
      </c>
      <c r="Z66" s="28">
        <f t="shared" si="23"/>
        <v>314.45893440460122</v>
      </c>
      <c r="AA66" s="28">
        <f t="shared" si="23"/>
        <v>325.2222475405714</v>
      </c>
      <c r="AB66" s="28">
        <f t="shared" si="23"/>
        <v>333.06236243304011</v>
      </c>
      <c r="AC66" s="28">
        <f t="shared" si="23"/>
        <v>338.95945450649896</v>
      </c>
      <c r="AD66" s="28">
        <f t="shared" si="23"/>
        <v>347.01736337825605</v>
      </c>
      <c r="AE66" s="28">
        <f t="shared" si="23"/>
        <v>353.29489420083445</v>
      </c>
      <c r="AF66" s="28">
        <f t="shared" si="23"/>
        <v>355.70259730400716</v>
      </c>
      <c r="AG66" s="28">
        <f t="shared" si="23"/>
        <v>366.26762558324441</v>
      </c>
      <c r="AH66" s="28">
        <f t="shared" si="23"/>
        <v>373.71944624162848</v>
      </c>
      <c r="AI66" s="28">
        <f t="shared" si="23"/>
        <v>379.37569965011915</v>
      </c>
      <c r="AJ66" s="28">
        <f t="shared" si="23"/>
        <v>385.19540553917767</v>
      </c>
      <c r="AK66" s="28">
        <f t="shared" si="23"/>
        <v>390.87423266902624</v>
      </c>
      <c r="AL66" s="28">
        <f t="shared" si="23"/>
        <v>395.85255103790701</v>
      </c>
      <c r="AM66" s="28">
        <f t="shared" si="23"/>
        <v>400.93330394552322</v>
      </c>
      <c r="AN66" s="28">
        <f t="shared" si="23"/>
        <v>406.12535643957784</v>
      </c>
      <c r="AO66" s="28">
        <f t="shared" si="23"/>
        <v>411.40978325968314</v>
      </c>
      <c r="AP66" s="28">
        <f t="shared" si="23"/>
        <v>416.80515341994732</v>
      </c>
      <c r="AQ66" s="28">
        <f t="shared" si="23"/>
        <v>422.32340648310333</v>
      </c>
      <c r="AR66" s="28">
        <f t="shared" si="23"/>
        <v>427.94904878722082</v>
      </c>
      <c r="AS66" s="28">
        <f t="shared" si="23"/>
        <v>433.67648728912121</v>
      </c>
      <c r="AT66" s="28">
        <f t="shared" si="23"/>
        <v>439.53439026274202</v>
      </c>
      <c r="AU66" s="28">
        <f t="shared" si="23"/>
        <v>445.26788001361717</v>
      </c>
    </row>
    <row r="67" spans="2:47">
      <c r="B67" s="27" t="s">
        <v>432</v>
      </c>
      <c r="C67" s="28" t="s">
        <v>512</v>
      </c>
      <c r="D67" s="28">
        <f t="shared" ref="D67:AU67" si="24">+VLOOKUP($B67,Precios,D$65-2014,FALSE)*D41/1000000</f>
        <v>0</v>
      </c>
      <c r="E67" s="28">
        <f t="shared" si="24"/>
        <v>0</v>
      </c>
      <c r="F67" s="28">
        <f t="shared" si="24"/>
        <v>0</v>
      </c>
      <c r="G67" s="28">
        <f t="shared" si="24"/>
        <v>0</v>
      </c>
      <c r="H67" s="28">
        <f t="shared" si="24"/>
        <v>0</v>
      </c>
      <c r="I67" s="28">
        <f t="shared" si="24"/>
        <v>0</v>
      </c>
      <c r="J67" s="28">
        <f t="shared" si="24"/>
        <v>0</v>
      </c>
      <c r="K67" s="28">
        <f t="shared" si="24"/>
        <v>0</v>
      </c>
      <c r="L67" s="28">
        <f t="shared" si="24"/>
        <v>0</v>
      </c>
      <c r="M67" s="28">
        <f t="shared" si="24"/>
        <v>0</v>
      </c>
      <c r="N67" s="28">
        <f t="shared" si="24"/>
        <v>0</v>
      </c>
      <c r="O67" s="28">
        <f t="shared" si="24"/>
        <v>0</v>
      </c>
      <c r="P67" s="28">
        <f t="shared" si="24"/>
        <v>0</v>
      </c>
      <c r="Q67" s="28">
        <f t="shared" si="24"/>
        <v>0</v>
      </c>
      <c r="R67" s="28">
        <f t="shared" si="24"/>
        <v>0</v>
      </c>
      <c r="S67" s="28">
        <f t="shared" si="24"/>
        <v>0</v>
      </c>
      <c r="T67" s="28">
        <f t="shared" si="24"/>
        <v>0</v>
      </c>
      <c r="U67" s="28">
        <f t="shared" si="24"/>
        <v>0</v>
      </c>
      <c r="V67" s="28">
        <f t="shared" si="24"/>
        <v>0</v>
      </c>
      <c r="W67" s="28">
        <f t="shared" si="24"/>
        <v>0</v>
      </c>
      <c r="X67" s="28">
        <f t="shared" si="24"/>
        <v>0</v>
      </c>
      <c r="Y67" s="28">
        <f t="shared" si="24"/>
        <v>0</v>
      </c>
      <c r="Z67" s="28">
        <f t="shared" si="24"/>
        <v>0</v>
      </c>
      <c r="AA67" s="28">
        <f t="shared" si="24"/>
        <v>0</v>
      </c>
      <c r="AB67" s="28">
        <f t="shared" si="24"/>
        <v>0</v>
      </c>
      <c r="AC67" s="28">
        <f t="shared" si="24"/>
        <v>0</v>
      </c>
      <c r="AD67" s="28">
        <f t="shared" si="24"/>
        <v>0</v>
      </c>
      <c r="AE67" s="28">
        <f t="shared" si="24"/>
        <v>0</v>
      </c>
      <c r="AF67" s="28">
        <f t="shared" si="24"/>
        <v>0</v>
      </c>
      <c r="AG67" s="28">
        <f t="shared" si="24"/>
        <v>0</v>
      </c>
      <c r="AH67" s="28">
        <f t="shared" si="24"/>
        <v>0</v>
      </c>
      <c r="AI67" s="28">
        <f t="shared" si="24"/>
        <v>0</v>
      </c>
      <c r="AJ67" s="28">
        <f t="shared" si="24"/>
        <v>0</v>
      </c>
      <c r="AK67" s="28">
        <f t="shared" si="24"/>
        <v>0</v>
      </c>
      <c r="AL67" s="28">
        <f t="shared" si="24"/>
        <v>0</v>
      </c>
      <c r="AM67" s="28">
        <f t="shared" si="24"/>
        <v>0</v>
      </c>
      <c r="AN67" s="28">
        <f t="shared" si="24"/>
        <v>0</v>
      </c>
      <c r="AO67" s="28">
        <f t="shared" si="24"/>
        <v>0</v>
      </c>
      <c r="AP67" s="28">
        <f t="shared" si="24"/>
        <v>0</v>
      </c>
      <c r="AQ67" s="28">
        <f t="shared" si="24"/>
        <v>0</v>
      </c>
      <c r="AR67" s="28">
        <f t="shared" si="24"/>
        <v>0</v>
      </c>
      <c r="AS67" s="28">
        <f t="shared" si="24"/>
        <v>0</v>
      </c>
      <c r="AT67" s="28">
        <f t="shared" si="24"/>
        <v>0</v>
      </c>
      <c r="AU67" s="28">
        <f t="shared" si="24"/>
        <v>0</v>
      </c>
    </row>
    <row r="68" spans="2:47">
      <c r="B68" s="27" t="s">
        <v>433</v>
      </c>
      <c r="C68" s="28" t="s">
        <v>512</v>
      </c>
      <c r="D68" s="28">
        <f t="shared" ref="D68:AU68" si="25">+VLOOKUP($B68,Precios,D$65-2014,FALSE)*D42/1000000</f>
        <v>0</v>
      </c>
      <c r="E68" s="28">
        <f t="shared" si="25"/>
        <v>0</v>
      </c>
      <c r="F68" s="28">
        <f t="shared" si="25"/>
        <v>0</v>
      </c>
      <c r="G68" s="28">
        <f t="shared" si="25"/>
        <v>0</v>
      </c>
      <c r="H68" s="28">
        <f t="shared" si="25"/>
        <v>0</v>
      </c>
      <c r="I68" s="28">
        <f t="shared" si="25"/>
        <v>0</v>
      </c>
      <c r="J68" s="28">
        <f t="shared" si="25"/>
        <v>0</v>
      </c>
      <c r="K68" s="28">
        <f t="shared" si="25"/>
        <v>0</v>
      </c>
      <c r="L68" s="28">
        <f t="shared" si="25"/>
        <v>0</v>
      </c>
      <c r="M68" s="28">
        <f t="shared" si="25"/>
        <v>0</v>
      </c>
      <c r="N68" s="28">
        <f t="shared" si="25"/>
        <v>0</v>
      </c>
      <c r="O68" s="28">
        <f t="shared" si="25"/>
        <v>0</v>
      </c>
      <c r="P68" s="28">
        <f t="shared" si="25"/>
        <v>0</v>
      </c>
      <c r="Q68" s="28">
        <f t="shared" si="25"/>
        <v>0</v>
      </c>
      <c r="R68" s="28">
        <f t="shared" si="25"/>
        <v>0</v>
      </c>
      <c r="S68" s="28">
        <f t="shared" si="25"/>
        <v>0</v>
      </c>
      <c r="T68" s="28">
        <f t="shared" si="25"/>
        <v>0</v>
      </c>
      <c r="U68" s="28">
        <f t="shared" si="25"/>
        <v>0</v>
      </c>
      <c r="V68" s="28">
        <f t="shared" si="25"/>
        <v>0</v>
      </c>
      <c r="W68" s="28">
        <f t="shared" si="25"/>
        <v>0</v>
      </c>
      <c r="X68" s="28">
        <f t="shared" si="25"/>
        <v>0</v>
      </c>
      <c r="Y68" s="28">
        <f t="shared" si="25"/>
        <v>0</v>
      </c>
      <c r="Z68" s="28">
        <f t="shared" si="25"/>
        <v>0</v>
      </c>
      <c r="AA68" s="28">
        <f t="shared" si="25"/>
        <v>0</v>
      </c>
      <c r="AB68" s="28">
        <f t="shared" si="25"/>
        <v>0</v>
      </c>
      <c r="AC68" s="28">
        <f t="shared" si="25"/>
        <v>0</v>
      </c>
      <c r="AD68" s="28">
        <f t="shared" si="25"/>
        <v>0</v>
      </c>
      <c r="AE68" s="28">
        <f t="shared" si="25"/>
        <v>0</v>
      </c>
      <c r="AF68" s="28">
        <f t="shared" si="25"/>
        <v>0</v>
      </c>
      <c r="AG68" s="28">
        <f t="shared" si="25"/>
        <v>0</v>
      </c>
      <c r="AH68" s="28">
        <f t="shared" si="25"/>
        <v>0</v>
      </c>
      <c r="AI68" s="28">
        <f t="shared" si="25"/>
        <v>0</v>
      </c>
      <c r="AJ68" s="28">
        <f t="shared" si="25"/>
        <v>0</v>
      </c>
      <c r="AK68" s="28">
        <f t="shared" si="25"/>
        <v>0</v>
      </c>
      <c r="AL68" s="28">
        <f t="shared" si="25"/>
        <v>0</v>
      </c>
      <c r="AM68" s="28">
        <f t="shared" si="25"/>
        <v>0</v>
      </c>
      <c r="AN68" s="28">
        <f t="shared" si="25"/>
        <v>0</v>
      </c>
      <c r="AO68" s="28">
        <f t="shared" si="25"/>
        <v>0</v>
      </c>
      <c r="AP68" s="28">
        <f t="shared" si="25"/>
        <v>0</v>
      </c>
      <c r="AQ68" s="28">
        <f t="shared" si="25"/>
        <v>0</v>
      </c>
      <c r="AR68" s="28">
        <f t="shared" si="25"/>
        <v>0</v>
      </c>
      <c r="AS68" s="28">
        <f t="shared" si="25"/>
        <v>0</v>
      </c>
      <c r="AT68" s="28">
        <f t="shared" si="25"/>
        <v>0</v>
      </c>
      <c r="AU68" s="28">
        <f t="shared" si="25"/>
        <v>0</v>
      </c>
    </row>
    <row r="69" spans="2:47">
      <c r="B69" s="27" t="s">
        <v>434</v>
      </c>
      <c r="C69" s="28" t="s">
        <v>512</v>
      </c>
      <c r="D69" s="28">
        <f t="shared" ref="D69:AU69" si="26">+VLOOKUP($B69,Precios,D$65-2014,FALSE)*D43/1000000</f>
        <v>0</v>
      </c>
      <c r="E69" s="28">
        <f t="shared" si="26"/>
        <v>0</v>
      </c>
      <c r="F69" s="28">
        <f t="shared" si="26"/>
        <v>0</v>
      </c>
      <c r="G69" s="28">
        <f t="shared" si="26"/>
        <v>0</v>
      </c>
      <c r="H69" s="28">
        <f t="shared" si="26"/>
        <v>0</v>
      </c>
      <c r="I69" s="28">
        <f t="shared" si="26"/>
        <v>0</v>
      </c>
      <c r="J69" s="28">
        <f t="shared" si="26"/>
        <v>0</v>
      </c>
      <c r="K69" s="28">
        <f t="shared" si="26"/>
        <v>0</v>
      </c>
      <c r="L69" s="28">
        <f t="shared" si="26"/>
        <v>0</v>
      </c>
      <c r="M69" s="28">
        <f t="shared" si="26"/>
        <v>0</v>
      </c>
      <c r="N69" s="28">
        <f t="shared" si="26"/>
        <v>0</v>
      </c>
      <c r="O69" s="28">
        <f t="shared" si="26"/>
        <v>0</v>
      </c>
      <c r="P69" s="28">
        <f t="shared" si="26"/>
        <v>0</v>
      </c>
      <c r="Q69" s="28">
        <f t="shared" si="26"/>
        <v>0</v>
      </c>
      <c r="R69" s="28">
        <f t="shared" si="26"/>
        <v>0</v>
      </c>
      <c r="S69" s="28">
        <f t="shared" si="26"/>
        <v>0</v>
      </c>
      <c r="T69" s="28">
        <f t="shared" si="26"/>
        <v>0</v>
      </c>
      <c r="U69" s="28">
        <f t="shared" si="26"/>
        <v>0</v>
      </c>
      <c r="V69" s="28">
        <f t="shared" si="26"/>
        <v>0</v>
      </c>
      <c r="W69" s="28">
        <f t="shared" si="26"/>
        <v>0</v>
      </c>
      <c r="X69" s="28">
        <f t="shared" si="26"/>
        <v>0</v>
      </c>
      <c r="Y69" s="28">
        <f t="shared" si="26"/>
        <v>0</v>
      </c>
      <c r="Z69" s="28">
        <f t="shared" si="26"/>
        <v>0</v>
      </c>
      <c r="AA69" s="28">
        <f t="shared" si="26"/>
        <v>0</v>
      </c>
      <c r="AB69" s="28">
        <f t="shared" si="26"/>
        <v>0</v>
      </c>
      <c r="AC69" s="28">
        <f t="shared" si="26"/>
        <v>0</v>
      </c>
      <c r="AD69" s="28">
        <f t="shared" si="26"/>
        <v>0</v>
      </c>
      <c r="AE69" s="28">
        <f t="shared" si="26"/>
        <v>0</v>
      </c>
      <c r="AF69" s="28">
        <f t="shared" si="26"/>
        <v>0</v>
      </c>
      <c r="AG69" s="28">
        <f t="shared" si="26"/>
        <v>0</v>
      </c>
      <c r="AH69" s="28">
        <f t="shared" si="26"/>
        <v>0</v>
      </c>
      <c r="AI69" s="28">
        <f t="shared" si="26"/>
        <v>0</v>
      </c>
      <c r="AJ69" s="28">
        <f t="shared" si="26"/>
        <v>0</v>
      </c>
      <c r="AK69" s="28">
        <f t="shared" si="26"/>
        <v>0</v>
      </c>
      <c r="AL69" s="28">
        <f t="shared" si="26"/>
        <v>0</v>
      </c>
      <c r="AM69" s="28">
        <f t="shared" si="26"/>
        <v>0</v>
      </c>
      <c r="AN69" s="28">
        <f t="shared" si="26"/>
        <v>0</v>
      </c>
      <c r="AO69" s="28">
        <f t="shared" si="26"/>
        <v>0</v>
      </c>
      <c r="AP69" s="28">
        <f t="shared" si="26"/>
        <v>0</v>
      </c>
      <c r="AQ69" s="28">
        <f t="shared" si="26"/>
        <v>0</v>
      </c>
      <c r="AR69" s="28">
        <f t="shared" si="26"/>
        <v>0</v>
      </c>
      <c r="AS69" s="28">
        <f t="shared" si="26"/>
        <v>0</v>
      </c>
      <c r="AT69" s="28">
        <f t="shared" si="26"/>
        <v>0</v>
      </c>
      <c r="AU69" s="28">
        <f t="shared" si="26"/>
        <v>0</v>
      </c>
    </row>
    <row r="70" spans="2:47">
      <c r="B70" s="27" t="s">
        <v>437</v>
      </c>
      <c r="C70" s="28" t="s">
        <v>512</v>
      </c>
      <c r="D70" s="28">
        <f t="shared" ref="D70:AU70" si="27">+VLOOKUP($B70,Precios,D$65-2014,FALSE)*D44/1000000</f>
        <v>0</v>
      </c>
      <c r="E70" s="28">
        <f t="shared" si="27"/>
        <v>0</v>
      </c>
      <c r="F70" s="28">
        <f t="shared" si="27"/>
        <v>0</v>
      </c>
      <c r="G70" s="28">
        <f t="shared" si="27"/>
        <v>0</v>
      </c>
      <c r="H70" s="28">
        <f t="shared" si="27"/>
        <v>0</v>
      </c>
      <c r="I70" s="28">
        <f t="shared" si="27"/>
        <v>0</v>
      </c>
      <c r="J70" s="28">
        <f t="shared" si="27"/>
        <v>0</v>
      </c>
      <c r="K70" s="28">
        <f t="shared" si="27"/>
        <v>0</v>
      </c>
      <c r="L70" s="28">
        <f t="shared" si="27"/>
        <v>0</v>
      </c>
      <c r="M70" s="28">
        <f t="shared" si="27"/>
        <v>0</v>
      </c>
      <c r="N70" s="28">
        <f t="shared" si="27"/>
        <v>0</v>
      </c>
      <c r="O70" s="28">
        <f t="shared" si="27"/>
        <v>0</v>
      </c>
      <c r="P70" s="28">
        <f t="shared" si="27"/>
        <v>0</v>
      </c>
      <c r="Q70" s="28">
        <f t="shared" si="27"/>
        <v>0</v>
      </c>
      <c r="R70" s="28">
        <f t="shared" si="27"/>
        <v>0</v>
      </c>
      <c r="S70" s="28">
        <f t="shared" si="27"/>
        <v>0</v>
      </c>
      <c r="T70" s="28">
        <f t="shared" si="27"/>
        <v>0</v>
      </c>
      <c r="U70" s="28">
        <f t="shared" si="27"/>
        <v>0</v>
      </c>
      <c r="V70" s="28">
        <f t="shared" si="27"/>
        <v>0</v>
      </c>
      <c r="W70" s="28">
        <f t="shared" si="27"/>
        <v>0</v>
      </c>
      <c r="X70" s="28">
        <f t="shared" si="27"/>
        <v>0</v>
      </c>
      <c r="Y70" s="28">
        <f t="shared" si="27"/>
        <v>0</v>
      </c>
      <c r="Z70" s="28">
        <f t="shared" si="27"/>
        <v>0</v>
      </c>
      <c r="AA70" s="28">
        <f t="shared" si="27"/>
        <v>0</v>
      </c>
      <c r="AB70" s="28">
        <f t="shared" si="27"/>
        <v>0</v>
      </c>
      <c r="AC70" s="28">
        <f t="shared" si="27"/>
        <v>0</v>
      </c>
      <c r="AD70" s="28">
        <f t="shared" si="27"/>
        <v>0</v>
      </c>
      <c r="AE70" s="28">
        <f t="shared" si="27"/>
        <v>0</v>
      </c>
      <c r="AF70" s="28">
        <f t="shared" si="27"/>
        <v>0</v>
      </c>
      <c r="AG70" s="28">
        <f t="shared" si="27"/>
        <v>0</v>
      </c>
      <c r="AH70" s="28">
        <f t="shared" si="27"/>
        <v>0</v>
      </c>
      <c r="AI70" s="28">
        <f t="shared" si="27"/>
        <v>0</v>
      </c>
      <c r="AJ70" s="28">
        <f t="shared" si="27"/>
        <v>0</v>
      </c>
      <c r="AK70" s="28">
        <f t="shared" si="27"/>
        <v>0</v>
      </c>
      <c r="AL70" s="28">
        <f t="shared" si="27"/>
        <v>0</v>
      </c>
      <c r="AM70" s="28">
        <f t="shared" si="27"/>
        <v>0</v>
      </c>
      <c r="AN70" s="28">
        <f t="shared" si="27"/>
        <v>0</v>
      </c>
      <c r="AO70" s="28">
        <f t="shared" si="27"/>
        <v>0</v>
      </c>
      <c r="AP70" s="28">
        <f t="shared" si="27"/>
        <v>0</v>
      </c>
      <c r="AQ70" s="28">
        <f t="shared" si="27"/>
        <v>0</v>
      </c>
      <c r="AR70" s="28">
        <f t="shared" si="27"/>
        <v>0</v>
      </c>
      <c r="AS70" s="28">
        <f t="shared" si="27"/>
        <v>0</v>
      </c>
      <c r="AT70" s="28">
        <f t="shared" si="27"/>
        <v>0</v>
      </c>
      <c r="AU70" s="28">
        <f t="shared" si="27"/>
        <v>0</v>
      </c>
    </row>
    <row r="71" spans="2:47">
      <c r="B71" s="27" t="s">
        <v>427</v>
      </c>
      <c r="C71" s="28" t="s">
        <v>512</v>
      </c>
      <c r="D71" s="28">
        <f t="shared" ref="D71:AU71" si="28">+VLOOKUP($B71,Precios,D$65-2014,FALSE)*D45/1000000</f>
        <v>0</v>
      </c>
      <c r="E71" s="28">
        <f t="shared" si="28"/>
        <v>0</v>
      </c>
      <c r="F71" s="28">
        <f t="shared" si="28"/>
        <v>0</v>
      </c>
      <c r="G71" s="28">
        <f t="shared" si="28"/>
        <v>0</v>
      </c>
      <c r="H71" s="28">
        <f t="shared" si="28"/>
        <v>0</v>
      </c>
      <c r="I71" s="28">
        <f t="shared" si="28"/>
        <v>0</v>
      </c>
      <c r="J71" s="28">
        <f t="shared" si="28"/>
        <v>0</v>
      </c>
      <c r="K71" s="28">
        <f t="shared" si="28"/>
        <v>0</v>
      </c>
      <c r="L71" s="28">
        <f t="shared" si="28"/>
        <v>0</v>
      </c>
      <c r="M71" s="28">
        <f t="shared" si="28"/>
        <v>0</v>
      </c>
      <c r="N71" s="28">
        <f t="shared" si="28"/>
        <v>0</v>
      </c>
      <c r="O71" s="28">
        <f t="shared" si="28"/>
        <v>0</v>
      </c>
      <c r="P71" s="28">
        <f t="shared" si="28"/>
        <v>0</v>
      </c>
      <c r="Q71" s="28">
        <f t="shared" si="28"/>
        <v>0</v>
      </c>
      <c r="R71" s="28">
        <f t="shared" si="28"/>
        <v>0</v>
      </c>
      <c r="S71" s="28">
        <f t="shared" si="28"/>
        <v>0</v>
      </c>
      <c r="T71" s="28">
        <f t="shared" si="28"/>
        <v>0</v>
      </c>
      <c r="U71" s="28">
        <f t="shared" si="28"/>
        <v>0</v>
      </c>
      <c r="V71" s="28">
        <f t="shared" si="28"/>
        <v>0</v>
      </c>
      <c r="W71" s="28">
        <f t="shared" si="28"/>
        <v>0</v>
      </c>
      <c r="X71" s="28">
        <f t="shared" si="28"/>
        <v>0</v>
      </c>
      <c r="Y71" s="28">
        <f t="shared" si="28"/>
        <v>0</v>
      </c>
      <c r="Z71" s="28">
        <f t="shared" si="28"/>
        <v>0</v>
      </c>
      <c r="AA71" s="28">
        <f t="shared" si="28"/>
        <v>0</v>
      </c>
      <c r="AB71" s="28">
        <f t="shared" si="28"/>
        <v>0</v>
      </c>
      <c r="AC71" s="28">
        <f t="shared" si="28"/>
        <v>0</v>
      </c>
      <c r="AD71" s="28">
        <f t="shared" si="28"/>
        <v>0</v>
      </c>
      <c r="AE71" s="28">
        <f t="shared" si="28"/>
        <v>0</v>
      </c>
      <c r="AF71" s="28">
        <f t="shared" si="28"/>
        <v>0</v>
      </c>
      <c r="AG71" s="28">
        <f t="shared" si="28"/>
        <v>0</v>
      </c>
      <c r="AH71" s="28">
        <f t="shared" si="28"/>
        <v>0</v>
      </c>
      <c r="AI71" s="28">
        <f t="shared" si="28"/>
        <v>0</v>
      </c>
      <c r="AJ71" s="28">
        <f t="shared" si="28"/>
        <v>0</v>
      </c>
      <c r="AK71" s="28">
        <f t="shared" si="28"/>
        <v>0</v>
      </c>
      <c r="AL71" s="28">
        <f t="shared" si="28"/>
        <v>0</v>
      </c>
      <c r="AM71" s="28">
        <f t="shared" si="28"/>
        <v>0</v>
      </c>
      <c r="AN71" s="28">
        <f t="shared" si="28"/>
        <v>0</v>
      </c>
      <c r="AO71" s="28">
        <f t="shared" si="28"/>
        <v>0</v>
      </c>
      <c r="AP71" s="28">
        <f t="shared" si="28"/>
        <v>0</v>
      </c>
      <c r="AQ71" s="28">
        <f t="shared" si="28"/>
        <v>0</v>
      </c>
      <c r="AR71" s="28">
        <f t="shared" si="28"/>
        <v>0</v>
      </c>
      <c r="AS71" s="28">
        <f t="shared" si="28"/>
        <v>0</v>
      </c>
      <c r="AT71" s="28">
        <f t="shared" si="28"/>
        <v>0</v>
      </c>
      <c r="AU71" s="28">
        <f t="shared" si="28"/>
        <v>0</v>
      </c>
    </row>
    <row r="72" spans="2:47">
      <c r="B72" s="27" t="s">
        <v>439</v>
      </c>
      <c r="C72" s="28" t="s">
        <v>512</v>
      </c>
      <c r="D72" s="28">
        <f t="shared" ref="D72:AU72" si="29">+VLOOKUP($B72,Precios,D$65-2014,FALSE)*D46/1000000</f>
        <v>0</v>
      </c>
      <c r="E72" s="28">
        <f t="shared" si="29"/>
        <v>0</v>
      </c>
      <c r="F72" s="28">
        <f t="shared" si="29"/>
        <v>0</v>
      </c>
      <c r="G72" s="28">
        <f t="shared" si="29"/>
        <v>0</v>
      </c>
      <c r="H72" s="28">
        <f t="shared" si="29"/>
        <v>0</v>
      </c>
      <c r="I72" s="28">
        <f t="shared" si="29"/>
        <v>0</v>
      </c>
      <c r="J72" s="28">
        <f t="shared" si="29"/>
        <v>0</v>
      </c>
      <c r="K72" s="28">
        <f t="shared" si="29"/>
        <v>0</v>
      </c>
      <c r="L72" s="28">
        <f t="shared" si="29"/>
        <v>0</v>
      </c>
      <c r="M72" s="28">
        <f t="shared" si="29"/>
        <v>0</v>
      </c>
      <c r="N72" s="28">
        <f t="shared" si="29"/>
        <v>0</v>
      </c>
      <c r="O72" s="28">
        <f t="shared" si="29"/>
        <v>0</v>
      </c>
      <c r="P72" s="28">
        <f t="shared" si="29"/>
        <v>0</v>
      </c>
      <c r="Q72" s="28">
        <f t="shared" si="29"/>
        <v>0</v>
      </c>
      <c r="R72" s="28">
        <f t="shared" si="29"/>
        <v>0</v>
      </c>
      <c r="S72" s="28">
        <f t="shared" si="29"/>
        <v>0</v>
      </c>
      <c r="T72" s="28">
        <f t="shared" si="29"/>
        <v>0</v>
      </c>
      <c r="U72" s="28">
        <f t="shared" si="29"/>
        <v>0</v>
      </c>
      <c r="V72" s="28">
        <f t="shared" si="29"/>
        <v>0</v>
      </c>
      <c r="W72" s="28">
        <f t="shared" si="29"/>
        <v>0</v>
      </c>
      <c r="X72" s="28">
        <f t="shared" si="29"/>
        <v>0</v>
      </c>
      <c r="Y72" s="28">
        <f t="shared" si="29"/>
        <v>0</v>
      </c>
      <c r="Z72" s="28">
        <f t="shared" si="29"/>
        <v>0</v>
      </c>
      <c r="AA72" s="28">
        <f t="shared" si="29"/>
        <v>0</v>
      </c>
      <c r="AB72" s="28">
        <f t="shared" si="29"/>
        <v>0</v>
      </c>
      <c r="AC72" s="28">
        <f t="shared" si="29"/>
        <v>0</v>
      </c>
      <c r="AD72" s="28">
        <f t="shared" si="29"/>
        <v>0</v>
      </c>
      <c r="AE72" s="28">
        <f t="shared" si="29"/>
        <v>0</v>
      </c>
      <c r="AF72" s="28">
        <f t="shared" si="29"/>
        <v>0</v>
      </c>
      <c r="AG72" s="28">
        <f t="shared" si="29"/>
        <v>0</v>
      </c>
      <c r="AH72" s="28">
        <f t="shared" si="29"/>
        <v>0</v>
      </c>
      <c r="AI72" s="28">
        <f t="shared" si="29"/>
        <v>0</v>
      </c>
      <c r="AJ72" s="28">
        <f t="shared" si="29"/>
        <v>0</v>
      </c>
      <c r="AK72" s="28">
        <f t="shared" si="29"/>
        <v>0</v>
      </c>
      <c r="AL72" s="28">
        <f t="shared" si="29"/>
        <v>0</v>
      </c>
      <c r="AM72" s="28">
        <f t="shared" si="29"/>
        <v>0</v>
      </c>
      <c r="AN72" s="28">
        <f t="shared" si="29"/>
        <v>0</v>
      </c>
      <c r="AO72" s="28">
        <f t="shared" si="29"/>
        <v>0</v>
      </c>
      <c r="AP72" s="28">
        <f t="shared" si="29"/>
        <v>0</v>
      </c>
      <c r="AQ72" s="28">
        <f t="shared" si="29"/>
        <v>0</v>
      </c>
      <c r="AR72" s="28">
        <f t="shared" si="29"/>
        <v>0</v>
      </c>
      <c r="AS72" s="28">
        <f t="shared" si="29"/>
        <v>0</v>
      </c>
      <c r="AT72" s="28">
        <f t="shared" si="29"/>
        <v>0</v>
      </c>
      <c r="AU72" s="28">
        <f t="shared" si="29"/>
        <v>0</v>
      </c>
    </row>
    <row r="73" spans="2:47">
      <c r="B73" s="27" t="s">
        <v>430</v>
      </c>
      <c r="C73" s="28" t="s">
        <v>512</v>
      </c>
      <c r="D73" s="28">
        <f t="shared" ref="D73:AU73" si="30">+VLOOKUP($B73,Precios,D$65-2014,FALSE)*D47/1000000</f>
        <v>0</v>
      </c>
      <c r="E73" s="28">
        <f t="shared" si="30"/>
        <v>0</v>
      </c>
      <c r="F73" s="28">
        <f t="shared" si="30"/>
        <v>0</v>
      </c>
      <c r="G73" s="28">
        <f t="shared" si="30"/>
        <v>0</v>
      </c>
      <c r="H73" s="28">
        <f t="shared" si="30"/>
        <v>0</v>
      </c>
      <c r="I73" s="28">
        <f t="shared" si="30"/>
        <v>0</v>
      </c>
      <c r="J73" s="28">
        <f t="shared" si="30"/>
        <v>0</v>
      </c>
      <c r="K73" s="28">
        <f t="shared" si="30"/>
        <v>0</v>
      </c>
      <c r="L73" s="28">
        <f t="shared" si="30"/>
        <v>0</v>
      </c>
      <c r="M73" s="28">
        <f t="shared" si="30"/>
        <v>0</v>
      </c>
      <c r="N73" s="28">
        <f t="shared" si="30"/>
        <v>0</v>
      </c>
      <c r="O73" s="28">
        <f t="shared" si="30"/>
        <v>0</v>
      </c>
      <c r="P73" s="28">
        <f t="shared" si="30"/>
        <v>0</v>
      </c>
      <c r="Q73" s="28">
        <f t="shared" si="30"/>
        <v>0</v>
      </c>
      <c r="R73" s="28">
        <f t="shared" si="30"/>
        <v>0</v>
      </c>
      <c r="S73" s="28">
        <f t="shared" si="30"/>
        <v>0</v>
      </c>
      <c r="T73" s="28">
        <f t="shared" si="30"/>
        <v>0</v>
      </c>
      <c r="U73" s="28">
        <f t="shared" si="30"/>
        <v>0</v>
      </c>
      <c r="V73" s="28">
        <f t="shared" si="30"/>
        <v>0</v>
      </c>
      <c r="W73" s="28">
        <f t="shared" si="30"/>
        <v>0</v>
      </c>
      <c r="X73" s="28">
        <f t="shared" si="30"/>
        <v>0</v>
      </c>
      <c r="Y73" s="28">
        <f t="shared" si="30"/>
        <v>0</v>
      </c>
      <c r="Z73" s="28">
        <f t="shared" si="30"/>
        <v>0</v>
      </c>
      <c r="AA73" s="28">
        <f t="shared" si="30"/>
        <v>0</v>
      </c>
      <c r="AB73" s="28">
        <f t="shared" si="30"/>
        <v>0</v>
      </c>
      <c r="AC73" s="28">
        <f t="shared" si="30"/>
        <v>0</v>
      </c>
      <c r="AD73" s="28">
        <f t="shared" si="30"/>
        <v>0</v>
      </c>
      <c r="AE73" s="28">
        <f t="shared" si="30"/>
        <v>0</v>
      </c>
      <c r="AF73" s="28">
        <f t="shared" si="30"/>
        <v>0</v>
      </c>
      <c r="AG73" s="28">
        <f t="shared" si="30"/>
        <v>0</v>
      </c>
      <c r="AH73" s="28">
        <f t="shared" si="30"/>
        <v>0</v>
      </c>
      <c r="AI73" s="28">
        <f t="shared" si="30"/>
        <v>0</v>
      </c>
      <c r="AJ73" s="28">
        <f t="shared" si="30"/>
        <v>0</v>
      </c>
      <c r="AK73" s="28">
        <f t="shared" si="30"/>
        <v>0</v>
      </c>
      <c r="AL73" s="28">
        <f t="shared" si="30"/>
        <v>0</v>
      </c>
      <c r="AM73" s="28">
        <f t="shared" si="30"/>
        <v>0</v>
      </c>
      <c r="AN73" s="28">
        <f t="shared" si="30"/>
        <v>0</v>
      </c>
      <c r="AO73" s="28">
        <f t="shared" si="30"/>
        <v>0</v>
      </c>
      <c r="AP73" s="28">
        <f t="shared" si="30"/>
        <v>0</v>
      </c>
      <c r="AQ73" s="28">
        <f t="shared" si="30"/>
        <v>0</v>
      </c>
      <c r="AR73" s="28">
        <f t="shared" si="30"/>
        <v>0</v>
      </c>
      <c r="AS73" s="28">
        <f t="shared" si="30"/>
        <v>0</v>
      </c>
      <c r="AT73" s="28">
        <f t="shared" si="30"/>
        <v>0</v>
      </c>
      <c r="AU73" s="28">
        <f t="shared" si="30"/>
        <v>0</v>
      </c>
    </row>
    <row r="74" spans="2:47">
      <c r="B74" s="27" t="s">
        <v>440</v>
      </c>
      <c r="C74" s="28" t="s">
        <v>512</v>
      </c>
      <c r="D74" s="28">
        <f t="shared" ref="D74:AU74" si="31">+VLOOKUP($B74,Precios,D$65-2014,FALSE)*D48/1000000</f>
        <v>0</v>
      </c>
      <c r="E74" s="28">
        <f t="shared" si="31"/>
        <v>0</v>
      </c>
      <c r="F74" s="28">
        <f t="shared" si="31"/>
        <v>0</v>
      </c>
      <c r="G74" s="28">
        <f t="shared" si="31"/>
        <v>0</v>
      </c>
      <c r="H74" s="28">
        <f t="shared" si="31"/>
        <v>0</v>
      </c>
      <c r="I74" s="28">
        <f t="shared" si="31"/>
        <v>0</v>
      </c>
      <c r="J74" s="28">
        <f t="shared" si="31"/>
        <v>0</v>
      </c>
      <c r="K74" s="28">
        <f t="shared" si="31"/>
        <v>0</v>
      </c>
      <c r="L74" s="28">
        <f t="shared" si="31"/>
        <v>0</v>
      </c>
      <c r="M74" s="28">
        <f t="shared" si="31"/>
        <v>0</v>
      </c>
      <c r="N74" s="28">
        <f t="shared" si="31"/>
        <v>0</v>
      </c>
      <c r="O74" s="28">
        <f t="shared" si="31"/>
        <v>0</v>
      </c>
      <c r="P74" s="28">
        <f t="shared" si="31"/>
        <v>0</v>
      </c>
      <c r="Q74" s="28">
        <f t="shared" si="31"/>
        <v>0</v>
      </c>
      <c r="R74" s="28">
        <f t="shared" si="31"/>
        <v>0</v>
      </c>
      <c r="S74" s="28">
        <f t="shared" si="31"/>
        <v>0</v>
      </c>
      <c r="T74" s="28">
        <f t="shared" si="31"/>
        <v>0</v>
      </c>
      <c r="U74" s="28">
        <f t="shared" si="31"/>
        <v>0</v>
      </c>
      <c r="V74" s="28">
        <f t="shared" si="31"/>
        <v>0</v>
      </c>
      <c r="W74" s="28">
        <f t="shared" si="31"/>
        <v>0</v>
      </c>
      <c r="X74" s="28">
        <f t="shared" si="31"/>
        <v>0</v>
      </c>
      <c r="Y74" s="28">
        <f t="shared" si="31"/>
        <v>0</v>
      </c>
      <c r="Z74" s="28">
        <f t="shared" si="31"/>
        <v>0</v>
      </c>
      <c r="AA74" s="28">
        <f t="shared" si="31"/>
        <v>0</v>
      </c>
      <c r="AB74" s="28">
        <f t="shared" si="31"/>
        <v>0</v>
      </c>
      <c r="AC74" s="28">
        <f t="shared" si="31"/>
        <v>0</v>
      </c>
      <c r="AD74" s="28">
        <f t="shared" si="31"/>
        <v>0</v>
      </c>
      <c r="AE74" s="28">
        <f t="shared" si="31"/>
        <v>0</v>
      </c>
      <c r="AF74" s="28">
        <f t="shared" si="31"/>
        <v>0</v>
      </c>
      <c r="AG74" s="28">
        <f t="shared" si="31"/>
        <v>0</v>
      </c>
      <c r="AH74" s="28">
        <f t="shared" si="31"/>
        <v>0</v>
      </c>
      <c r="AI74" s="28">
        <f t="shared" si="31"/>
        <v>0</v>
      </c>
      <c r="AJ74" s="28">
        <f t="shared" si="31"/>
        <v>0</v>
      </c>
      <c r="AK74" s="28">
        <f t="shared" si="31"/>
        <v>0</v>
      </c>
      <c r="AL74" s="28">
        <f t="shared" si="31"/>
        <v>0</v>
      </c>
      <c r="AM74" s="28">
        <f t="shared" si="31"/>
        <v>0</v>
      </c>
      <c r="AN74" s="28">
        <f t="shared" si="31"/>
        <v>0</v>
      </c>
      <c r="AO74" s="28">
        <f t="shared" si="31"/>
        <v>0</v>
      </c>
      <c r="AP74" s="28">
        <f t="shared" si="31"/>
        <v>0</v>
      </c>
      <c r="AQ74" s="28">
        <f t="shared" si="31"/>
        <v>0</v>
      </c>
      <c r="AR74" s="28">
        <f t="shared" si="31"/>
        <v>0</v>
      </c>
      <c r="AS74" s="28">
        <f t="shared" si="31"/>
        <v>0</v>
      </c>
      <c r="AT74" s="28">
        <f t="shared" si="31"/>
        <v>0</v>
      </c>
      <c r="AU74" s="28">
        <f t="shared" si="31"/>
        <v>0</v>
      </c>
    </row>
    <row r="75" spans="2:47">
      <c r="B75" s="27" t="s">
        <v>398</v>
      </c>
      <c r="C75" s="28" t="s">
        <v>512</v>
      </c>
      <c r="D75" s="28">
        <f t="shared" ref="D75:AU75" si="32">+VLOOKUP($B75,Precios,D$65-2014,FALSE)*D49/1000000</f>
        <v>0</v>
      </c>
      <c r="E75" s="28">
        <f t="shared" si="32"/>
        <v>0</v>
      </c>
      <c r="F75" s="28">
        <f t="shared" si="32"/>
        <v>0</v>
      </c>
      <c r="G75" s="28">
        <f t="shared" si="32"/>
        <v>0</v>
      </c>
      <c r="H75" s="28">
        <f t="shared" si="32"/>
        <v>0</v>
      </c>
      <c r="I75" s="28">
        <f t="shared" si="32"/>
        <v>0</v>
      </c>
      <c r="J75" s="28">
        <f t="shared" si="32"/>
        <v>0</v>
      </c>
      <c r="K75" s="28">
        <f t="shared" si="32"/>
        <v>0</v>
      </c>
      <c r="L75" s="28">
        <f t="shared" si="32"/>
        <v>0</v>
      </c>
      <c r="M75" s="28">
        <f t="shared" si="32"/>
        <v>0</v>
      </c>
      <c r="N75" s="28">
        <f t="shared" si="32"/>
        <v>0</v>
      </c>
      <c r="O75" s="28">
        <f t="shared" si="32"/>
        <v>0</v>
      </c>
      <c r="P75" s="28">
        <f t="shared" si="32"/>
        <v>0</v>
      </c>
      <c r="Q75" s="28">
        <f t="shared" si="32"/>
        <v>0</v>
      </c>
      <c r="R75" s="28">
        <f t="shared" si="32"/>
        <v>0</v>
      </c>
      <c r="S75" s="28">
        <f t="shared" si="32"/>
        <v>0</v>
      </c>
      <c r="T75" s="28">
        <f t="shared" si="32"/>
        <v>0</v>
      </c>
      <c r="U75" s="28">
        <f t="shared" si="32"/>
        <v>0</v>
      </c>
      <c r="V75" s="28">
        <f t="shared" si="32"/>
        <v>0</v>
      </c>
      <c r="W75" s="28">
        <f t="shared" si="32"/>
        <v>0</v>
      </c>
      <c r="X75" s="28">
        <f t="shared" si="32"/>
        <v>0</v>
      </c>
      <c r="Y75" s="28">
        <f t="shared" si="32"/>
        <v>0</v>
      </c>
      <c r="Z75" s="28">
        <f t="shared" si="32"/>
        <v>0</v>
      </c>
      <c r="AA75" s="28">
        <f t="shared" si="32"/>
        <v>0</v>
      </c>
      <c r="AB75" s="28">
        <f t="shared" si="32"/>
        <v>0</v>
      </c>
      <c r="AC75" s="28">
        <f t="shared" si="32"/>
        <v>0</v>
      </c>
      <c r="AD75" s="28">
        <f t="shared" si="32"/>
        <v>0</v>
      </c>
      <c r="AE75" s="28">
        <f t="shared" si="32"/>
        <v>0</v>
      </c>
      <c r="AF75" s="28">
        <f t="shared" si="32"/>
        <v>0</v>
      </c>
      <c r="AG75" s="28">
        <f t="shared" si="32"/>
        <v>0</v>
      </c>
      <c r="AH75" s="28">
        <f t="shared" si="32"/>
        <v>0</v>
      </c>
      <c r="AI75" s="28">
        <f t="shared" si="32"/>
        <v>0</v>
      </c>
      <c r="AJ75" s="28">
        <f t="shared" si="32"/>
        <v>0</v>
      </c>
      <c r="AK75" s="28">
        <f t="shared" si="32"/>
        <v>0</v>
      </c>
      <c r="AL75" s="28">
        <f t="shared" si="32"/>
        <v>0</v>
      </c>
      <c r="AM75" s="28">
        <f t="shared" si="32"/>
        <v>0</v>
      </c>
      <c r="AN75" s="28">
        <f t="shared" si="32"/>
        <v>0</v>
      </c>
      <c r="AO75" s="28">
        <f t="shared" si="32"/>
        <v>0</v>
      </c>
      <c r="AP75" s="28">
        <f t="shared" si="32"/>
        <v>0</v>
      </c>
      <c r="AQ75" s="28">
        <f t="shared" si="32"/>
        <v>0</v>
      </c>
      <c r="AR75" s="28">
        <f t="shared" si="32"/>
        <v>0</v>
      </c>
      <c r="AS75" s="28">
        <f t="shared" si="32"/>
        <v>0</v>
      </c>
      <c r="AT75" s="28">
        <f t="shared" si="32"/>
        <v>0</v>
      </c>
      <c r="AU75" s="28">
        <f t="shared" si="32"/>
        <v>0</v>
      </c>
    </row>
    <row r="76" spans="2:47">
      <c r="B76" s="27" t="s">
        <v>435</v>
      </c>
      <c r="C76" s="28" t="s">
        <v>512</v>
      </c>
      <c r="D76" s="28">
        <f t="shared" ref="D76:AU76" si="33">+VLOOKUP($B76,Precios,D$65-2014,FALSE)*D50/1000000</f>
        <v>0</v>
      </c>
      <c r="E76" s="28">
        <f t="shared" si="33"/>
        <v>0</v>
      </c>
      <c r="F76" s="28">
        <f t="shared" si="33"/>
        <v>0</v>
      </c>
      <c r="G76" s="28">
        <f t="shared" si="33"/>
        <v>0</v>
      </c>
      <c r="H76" s="28">
        <f t="shared" si="33"/>
        <v>0</v>
      </c>
      <c r="I76" s="28">
        <f t="shared" si="33"/>
        <v>0</v>
      </c>
      <c r="J76" s="28">
        <f t="shared" si="33"/>
        <v>0</v>
      </c>
      <c r="K76" s="28">
        <f t="shared" si="33"/>
        <v>0</v>
      </c>
      <c r="L76" s="28">
        <f t="shared" si="33"/>
        <v>0</v>
      </c>
      <c r="M76" s="28">
        <f t="shared" si="33"/>
        <v>0</v>
      </c>
      <c r="N76" s="28">
        <f t="shared" si="33"/>
        <v>0</v>
      </c>
      <c r="O76" s="28">
        <f t="shared" si="33"/>
        <v>0</v>
      </c>
      <c r="P76" s="28">
        <f t="shared" si="33"/>
        <v>0</v>
      </c>
      <c r="Q76" s="28">
        <f t="shared" si="33"/>
        <v>0</v>
      </c>
      <c r="R76" s="28">
        <f t="shared" si="33"/>
        <v>0</v>
      </c>
      <c r="S76" s="28">
        <f t="shared" si="33"/>
        <v>0</v>
      </c>
      <c r="T76" s="28">
        <f t="shared" si="33"/>
        <v>0</v>
      </c>
      <c r="U76" s="28">
        <f t="shared" si="33"/>
        <v>0</v>
      </c>
      <c r="V76" s="28">
        <f t="shared" si="33"/>
        <v>0</v>
      </c>
      <c r="W76" s="28">
        <f t="shared" si="33"/>
        <v>0</v>
      </c>
      <c r="X76" s="28">
        <f t="shared" si="33"/>
        <v>0</v>
      </c>
      <c r="Y76" s="28">
        <f t="shared" si="33"/>
        <v>0</v>
      </c>
      <c r="Z76" s="28">
        <f t="shared" si="33"/>
        <v>0</v>
      </c>
      <c r="AA76" s="28">
        <f t="shared" si="33"/>
        <v>0</v>
      </c>
      <c r="AB76" s="28">
        <f t="shared" si="33"/>
        <v>0</v>
      </c>
      <c r="AC76" s="28">
        <f t="shared" si="33"/>
        <v>0</v>
      </c>
      <c r="AD76" s="28">
        <f t="shared" si="33"/>
        <v>0</v>
      </c>
      <c r="AE76" s="28">
        <f t="shared" si="33"/>
        <v>0</v>
      </c>
      <c r="AF76" s="28">
        <f t="shared" si="33"/>
        <v>0</v>
      </c>
      <c r="AG76" s="28">
        <f t="shared" si="33"/>
        <v>0</v>
      </c>
      <c r="AH76" s="28">
        <f t="shared" si="33"/>
        <v>0</v>
      </c>
      <c r="AI76" s="28">
        <f t="shared" si="33"/>
        <v>0</v>
      </c>
      <c r="AJ76" s="28">
        <f t="shared" si="33"/>
        <v>0</v>
      </c>
      <c r="AK76" s="28">
        <f t="shared" si="33"/>
        <v>0</v>
      </c>
      <c r="AL76" s="28">
        <f t="shared" si="33"/>
        <v>0</v>
      </c>
      <c r="AM76" s="28">
        <f t="shared" si="33"/>
        <v>0</v>
      </c>
      <c r="AN76" s="28">
        <f t="shared" si="33"/>
        <v>0</v>
      </c>
      <c r="AO76" s="28">
        <f t="shared" si="33"/>
        <v>0</v>
      </c>
      <c r="AP76" s="28">
        <f t="shared" si="33"/>
        <v>0</v>
      </c>
      <c r="AQ76" s="28">
        <f t="shared" si="33"/>
        <v>0</v>
      </c>
      <c r="AR76" s="28">
        <f t="shared" si="33"/>
        <v>0</v>
      </c>
      <c r="AS76" s="28">
        <f t="shared" si="33"/>
        <v>0</v>
      </c>
      <c r="AT76" s="28">
        <f t="shared" si="33"/>
        <v>0</v>
      </c>
      <c r="AU76" s="28">
        <f t="shared" si="33"/>
        <v>0</v>
      </c>
    </row>
    <row r="77" spans="2:47">
      <c r="B77" s="27" t="s">
        <v>436</v>
      </c>
      <c r="C77" s="28" t="s">
        <v>512</v>
      </c>
      <c r="D77" s="28">
        <f t="shared" ref="D77:AU77" si="34">+VLOOKUP($B77,Precios,D$65-2014,FALSE)*D51/1000000</f>
        <v>0</v>
      </c>
      <c r="E77" s="28">
        <f t="shared" si="34"/>
        <v>0</v>
      </c>
      <c r="F77" s="28">
        <f t="shared" si="34"/>
        <v>0</v>
      </c>
      <c r="G77" s="28">
        <f t="shared" si="34"/>
        <v>0</v>
      </c>
      <c r="H77" s="28">
        <f t="shared" si="34"/>
        <v>0</v>
      </c>
      <c r="I77" s="28">
        <f t="shared" si="34"/>
        <v>0</v>
      </c>
      <c r="J77" s="28">
        <f t="shared" si="34"/>
        <v>0</v>
      </c>
      <c r="K77" s="28">
        <f t="shared" si="34"/>
        <v>0</v>
      </c>
      <c r="L77" s="28">
        <f t="shared" si="34"/>
        <v>0</v>
      </c>
      <c r="M77" s="28">
        <f t="shared" si="34"/>
        <v>0</v>
      </c>
      <c r="N77" s="28">
        <f t="shared" si="34"/>
        <v>0</v>
      </c>
      <c r="O77" s="28">
        <f t="shared" si="34"/>
        <v>0</v>
      </c>
      <c r="P77" s="28">
        <f t="shared" si="34"/>
        <v>0</v>
      </c>
      <c r="Q77" s="28">
        <f t="shared" si="34"/>
        <v>0</v>
      </c>
      <c r="R77" s="28">
        <f t="shared" si="34"/>
        <v>0</v>
      </c>
      <c r="S77" s="28">
        <f t="shared" si="34"/>
        <v>0</v>
      </c>
      <c r="T77" s="28">
        <f t="shared" si="34"/>
        <v>0</v>
      </c>
      <c r="U77" s="28">
        <f t="shared" si="34"/>
        <v>0</v>
      </c>
      <c r="V77" s="28">
        <f t="shared" si="34"/>
        <v>0</v>
      </c>
      <c r="W77" s="28">
        <f t="shared" si="34"/>
        <v>0</v>
      </c>
      <c r="X77" s="28">
        <f t="shared" si="34"/>
        <v>0</v>
      </c>
      <c r="Y77" s="28">
        <f t="shared" si="34"/>
        <v>0</v>
      </c>
      <c r="Z77" s="28">
        <f t="shared" si="34"/>
        <v>0</v>
      </c>
      <c r="AA77" s="28">
        <f t="shared" si="34"/>
        <v>0</v>
      </c>
      <c r="AB77" s="28">
        <f t="shared" si="34"/>
        <v>0</v>
      </c>
      <c r="AC77" s="28">
        <f t="shared" si="34"/>
        <v>0</v>
      </c>
      <c r="AD77" s="28">
        <f t="shared" si="34"/>
        <v>0</v>
      </c>
      <c r="AE77" s="28">
        <f t="shared" si="34"/>
        <v>0</v>
      </c>
      <c r="AF77" s="28">
        <f t="shared" si="34"/>
        <v>0</v>
      </c>
      <c r="AG77" s="28">
        <f t="shared" si="34"/>
        <v>0</v>
      </c>
      <c r="AH77" s="28">
        <f t="shared" si="34"/>
        <v>0</v>
      </c>
      <c r="AI77" s="28">
        <f t="shared" si="34"/>
        <v>0</v>
      </c>
      <c r="AJ77" s="28">
        <f t="shared" si="34"/>
        <v>0</v>
      </c>
      <c r="AK77" s="28">
        <f t="shared" si="34"/>
        <v>0</v>
      </c>
      <c r="AL77" s="28">
        <f t="shared" si="34"/>
        <v>0</v>
      </c>
      <c r="AM77" s="28">
        <f t="shared" si="34"/>
        <v>0</v>
      </c>
      <c r="AN77" s="28">
        <f t="shared" si="34"/>
        <v>0</v>
      </c>
      <c r="AO77" s="28">
        <f t="shared" si="34"/>
        <v>0</v>
      </c>
      <c r="AP77" s="28">
        <f t="shared" si="34"/>
        <v>0</v>
      </c>
      <c r="AQ77" s="28">
        <f t="shared" si="34"/>
        <v>0</v>
      </c>
      <c r="AR77" s="28">
        <f t="shared" si="34"/>
        <v>0</v>
      </c>
      <c r="AS77" s="28">
        <f t="shared" si="34"/>
        <v>0</v>
      </c>
      <c r="AT77" s="28">
        <f t="shared" si="34"/>
        <v>0</v>
      </c>
      <c r="AU77" s="28">
        <f t="shared" si="34"/>
        <v>0</v>
      </c>
    </row>
    <row r="78" spans="2:47">
      <c r="B78" s="27" t="s">
        <v>397</v>
      </c>
      <c r="C78" s="28" t="s">
        <v>512</v>
      </c>
      <c r="D78" s="28">
        <f t="shared" ref="D78:AU78" si="35">+VLOOKUP($B78,Precios,D$65-2014,FALSE)*D52/1000000</f>
        <v>0</v>
      </c>
      <c r="E78" s="28">
        <f t="shared" si="35"/>
        <v>0</v>
      </c>
      <c r="F78" s="28">
        <f t="shared" si="35"/>
        <v>0</v>
      </c>
      <c r="G78" s="28">
        <f t="shared" si="35"/>
        <v>0</v>
      </c>
      <c r="H78" s="28">
        <f t="shared" si="35"/>
        <v>0</v>
      </c>
      <c r="I78" s="28">
        <f t="shared" si="35"/>
        <v>0</v>
      </c>
      <c r="J78" s="28">
        <f t="shared" si="35"/>
        <v>0</v>
      </c>
      <c r="K78" s="28">
        <f t="shared" si="35"/>
        <v>0</v>
      </c>
      <c r="L78" s="28">
        <f t="shared" si="35"/>
        <v>0</v>
      </c>
      <c r="M78" s="28">
        <f t="shared" si="35"/>
        <v>0</v>
      </c>
      <c r="N78" s="28">
        <f t="shared" si="35"/>
        <v>0</v>
      </c>
      <c r="O78" s="28">
        <f t="shared" si="35"/>
        <v>0</v>
      </c>
      <c r="P78" s="28">
        <f t="shared" si="35"/>
        <v>0</v>
      </c>
      <c r="Q78" s="28">
        <f t="shared" si="35"/>
        <v>0</v>
      </c>
      <c r="R78" s="28">
        <f t="shared" si="35"/>
        <v>0</v>
      </c>
      <c r="S78" s="28">
        <f t="shared" si="35"/>
        <v>0</v>
      </c>
      <c r="T78" s="28">
        <f t="shared" si="35"/>
        <v>0</v>
      </c>
      <c r="U78" s="28">
        <f t="shared" si="35"/>
        <v>0</v>
      </c>
      <c r="V78" s="28">
        <f t="shared" si="35"/>
        <v>0</v>
      </c>
      <c r="W78" s="28">
        <f t="shared" si="35"/>
        <v>0</v>
      </c>
      <c r="X78" s="28">
        <f t="shared" si="35"/>
        <v>0</v>
      </c>
      <c r="Y78" s="28">
        <f t="shared" si="35"/>
        <v>0</v>
      </c>
      <c r="Z78" s="28">
        <f t="shared" si="35"/>
        <v>0</v>
      </c>
      <c r="AA78" s="28">
        <f t="shared" si="35"/>
        <v>0</v>
      </c>
      <c r="AB78" s="28">
        <f t="shared" si="35"/>
        <v>0</v>
      </c>
      <c r="AC78" s="28">
        <f t="shared" si="35"/>
        <v>0</v>
      </c>
      <c r="AD78" s="28">
        <f t="shared" si="35"/>
        <v>0</v>
      </c>
      <c r="AE78" s="28">
        <f t="shared" si="35"/>
        <v>0</v>
      </c>
      <c r="AF78" s="28">
        <f t="shared" si="35"/>
        <v>0</v>
      </c>
      <c r="AG78" s="28">
        <f t="shared" si="35"/>
        <v>0</v>
      </c>
      <c r="AH78" s="28">
        <f t="shared" si="35"/>
        <v>0</v>
      </c>
      <c r="AI78" s="28">
        <f t="shared" si="35"/>
        <v>0</v>
      </c>
      <c r="AJ78" s="28">
        <f t="shared" si="35"/>
        <v>0</v>
      </c>
      <c r="AK78" s="28">
        <f t="shared" si="35"/>
        <v>0</v>
      </c>
      <c r="AL78" s="28">
        <f t="shared" si="35"/>
        <v>0</v>
      </c>
      <c r="AM78" s="28">
        <f t="shared" si="35"/>
        <v>0</v>
      </c>
      <c r="AN78" s="28">
        <f t="shared" si="35"/>
        <v>0</v>
      </c>
      <c r="AO78" s="28">
        <f t="shared" si="35"/>
        <v>0</v>
      </c>
      <c r="AP78" s="28">
        <f t="shared" si="35"/>
        <v>0</v>
      </c>
      <c r="AQ78" s="28">
        <f t="shared" si="35"/>
        <v>0</v>
      </c>
      <c r="AR78" s="28">
        <f t="shared" si="35"/>
        <v>0</v>
      </c>
      <c r="AS78" s="28">
        <f t="shared" si="35"/>
        <v>0</v>
      </c>
      <c r="AT78" s="28">
        <f t="shared" si="35"/>
        <v>0</v>
      </c>
      <c r="AU78" s="28">
        <f t="shared" si="35"/>
        <v>0</v>
      </c>
    </row>
    <row r="79" spans="2:47">
      <c r="B79" s="27" t="s">
        <v>389</v>
      </c>
      <c r="C79" s="28" t="s">
        <v>512</v>
      </c>
      <c r="D79" s="28">
        <f t="shared" ref="D79:AU79" si="36">+VLOOKUP($B79,Precios,D$65-2014,FALSE)*D53/1000000</f>
        <v>0</v>
      </c>
      <c r="E79" s="28">
        <f t="shared" si="36"/>
        <v>0</v>
      </c>
      <c r="F79" s="28">
        <f t="shared" si="36"/>
        <v>0</v>
      </c>
      <c r="G79" s="28">
        <f t="shared" si="36"/>
        <v>0</v>
      </c>
      <c r="H79" s="28">
        <f t="shared" si="36"/>
        <v>0</v>
      </c>
      <c r="I79" s="28">
        <f t="shared" si="36"/>
        <v>0</v>
      </c>
      <c r="J79" s="28">
        <f t="shared" si="36"/>
        <v>0</v>
      </c>
      <c r="K79" s="28">
        <f t="shared" si="36"/>
        <v>0</v>
      </c>
      <c r="L79" s="28">
        <f t="shared" si="36"/>
        <v>0</v>
      </c>
      <c r="M79" s="28">
        <f t="shared" si="36"/>
        <v>-83.172792386823659</v>
      </c>
      <c r="N79" s="28">
        <f t="shared" si="36"/>
        <v>-167.48431759481727</v>
      </c>
      <c r="O79" s="28">
        <f t="shared" si="36"/>
        <v>-252.45451538579181</v>
      </c>
      <c r="P79" s="28">
        <f t="shared" si="36"/>
        <v>-330.79587307645323</v>
      </c>
      <c r="Q79" s="28">
        <f t="shared" si="36"/>
        <v>-399.9555990773319</v>
      </c>
      <c r="R79" s="28">
        <f t="shared" si="36"/>
        <v>-478.54482863498919</v>
      </c>
      <c r="S79" s="28">
        <f t="shared" si="36"/>
        <v>-571.59065462780654</v>
      </c>
      <c r="T79" s="28">
        <f t="shared" si="36"/>
        <v>-667.61009376963091</v>
      </c>
      <c r="U79" s="28">
        <f t="shared" si="36"/>
        <v>-767.54592642061573</v>
      </c>
      <c r="V79" s="28">
        <f t="shared" si="36"/>
        <v>-867.71875993725894</v>
      </c>
      <c r="W79" s="28">
        <f t="shared" si="36"/>
        <v>-888.03798754771674</v>
      </c>
      <c r="X79" s="28">
        <f t="shared" si="36"/>
        <v>-910.13085838785378</v>
      </c>
      <c r="Y79" s="28">
        <f t="shared" si="36"/>
        <v>-932.1771286130795</v>
      </c>
      <c r="Z79" s="28">
        <f t="shared" si="36"/>
        <v>-943.3768032138031</v>
      </c>
      <c r="AA79" s="28">
        <f t="shared" si="36"/>
        <v>-975.66674262171477</v>
      </c>
      <c r="AB79" s="28">
        <f t="shared" si="36"/>
        <v>-999.18708729912066</v>
      </c>
      <c r="AC79" s="28">
        <f t="shared" si="36"/>
        <v>-1016.8783635194969</v>
      </c>
      <c r="AD79" s="28">
        <f t="shared" si="36"/>
        <v>-1041.0520901347684</v>
      </c>
      <c r="AE79" s="28">
        <f t="shared" si="36"/>
        <v>-1059.8846826025028</v>
      </c>
      <c r="AF79" s="28">
        <f t="shared" si="36"/>
        <v>-1067.1077919120214</v>
      </c>
      <c r="AG79" s="28">
        <f t="shared" si="36"/>
        <v>-1098.8028767497335</v>
      </c>
      <c r="AH79" s="28">
        <f t="shared" si="36"/>
        <v>-1121.1583387248847</v>
      </c>
      <c r="AI79" s="28">
        <f t="shared" si="36"/>
        <v>-1138.1270989503575</v>
      </c>
      <c r="AJ79" s="28">
        <f t="shared" si="36"/>
        <v>-1155.5862166175327</v>
      </c>
      <c r="AK79" s="28">
        <f t="shared" si="36"/>
        <v>-1172.6226980070783</v>
      </c>
      <c r="AL79" s="28">
        <f t="shared" si="36"/>
        <v>-1187.5576531137208</v>
      </c>
      <c r="AM79" s="28">
        <f t="shared" si="36"/>
        <v>-1202.799911836569</v>
      </c>
      <c r="AN79" s="28">
        <f t="shared" si="36"/>
        <v>-1218.3760693187335</v>
      </c>
      <c r="AO79" s="28">
        <f t="shared" si="36"/>
        <v>-1234.2293497790492</v>
      </c>
      <c r="AP79" s="28">
        <f t="shared" si="36"/>
        <v>-1250.4154602598423</v>
      </c>
      <c r="AQ79" s="28">
        <f t="shared" si="36"/>
        <v>-1266.9702194493104</v>
      </c>
      <c r="AR79" s="28">
        <f t="shared" si="36"/>
        <v>-1283.8471463616631</v>
      </c>
      <c r="AS79" s="28">
        <f t="shared" si="36"/>
        <v>-1301.0294618673631</v>
      </c>
      <c r="AT79" s="28">
        <f t="shared" si="36"/>
        <v>-1318.6031707882262</v>
      </c>
      <c r="AU79" s="28">
        <f t="shared" si="36"/>
        <v>-1335.8036400408514</v>
      </c>
    </row>
    <row r="80" spans="2:47" s="48" customFormat="1">
      <c r="B80" s="27" t="s">
        <v>501</v>
      </c>
      <c r="C80" s="28" t="s">
        <v>512</v>
      </c>
      <c r="D80" s="30">
        <f t="shared" ref="D80:AU80" si="37">SUM(D66:D79)</f>
        <v>0</v>
      </c>
      <c r="E80" s="30">
        <f t="shared" si="37"/>
        <v>0</v>
      </c>
      <c r="F80" s="30">
        <f t="shared" si="37"/>
        <v>0</v>
      </c>
      <c r="G80" s="30">
        <f t="shared" si="37"/>
        <v>0</v>
      </c>
      <c r="H80" s="30">
        <f t="shared" si="37"/>
        <v>0</v>
      </c>
      <c r="I80" s="30">
        <f t="shared" si="37"/>
        <v>0</v>
      </c>
      <c r="J80" s="30">
        <f t="shared" si="37"/>
        <v>0</v>
      </c>
      <c r="K80" s="30">
        <f t="shared" si="37"/>
        <v>0</v>
      </c>
      <c r="L80" s="30">
        <f t="shared" si="37"/>
        <v>0</v>
      </c>
      <c r="M80" s="30">
        <f t="shared" si="37"/>
        <v>-55.448528257882309</v>
      </c>
      <c r="N80" s="30">
        <f t="shared" si="37"/>
        <v>-111.65621172987824</v>
      </c>
      <c r="O80" s="30">
        <f t="shared" si="37"/>
        <v>-168.30301025719442</v>
      </c>
      <c r="P80" s="30">
        <f t="shared" si="37"/>
        <v>-220.53058205096858</v>
      </c>
      <c r="Q80" s="30">
        <f t="shared" si="37"/>
        <v>-266.63706605155437</v>
      </c>
      <c r="R80" s="30">
        <f t="shared" si="37"/>
        <v>-319.02988575665927</v>
      </c>
      <c r="S80" s="30">
        <f t="shared" si="37"/>
        <v>-381.06043641853751</v>
      </c>
      <c r="T80" s="30">
        <f t="shared" si="37"/>
        <v>-445.07339584642079</v>
      </c>
      <c r="U80" s="30">
        <f t="shared" si="37"/>
        <v>-511.69728428041049</v>
      </c>
      <c r="V80" s="30">
        <f t="shared" si="37"/>
        <v>-578.47917329150596</v>
      </c>
      <c r="W80" s="30">
        <f t="shared" si="37"/>
        <v>-592.02532503181146</v>
      </c>
      <c r="X80" s="30">
        <f t="shared" si="37"/>
        <v>-606.75390559190271</v>
      </c>
      <c r="Y80" s="30">
        <f t="shared" si="37"/>
        <v>-621.45141907538653</v>
      </c>
      <c r="Z80" s="30">
        <f t="shared" si="37"/>
        <v>-628.91786880920188</v>
      </c>
      <c r="AA80" s="30">
        <f t="shared" si="37"/>
        <v>-650.44449508114337</v>
      </c>
      <c r="AB80" s="30">
        <f t="shared" si="37"/>
        <v>-666.12472486608056</v>
      </c>
      <c r="AC80" s="30">
        <f t="shared" si="37"/>
        <v>-677.91890901299803</v>
      </c>
      <c r="AD80" s="30">
        <f t="shared" si="37"/>
        <v>-694.03472675651233</v>
      </c>
      <c r="AE80" s="30">
        <f t="shared" si="37"/>
        <v>-706.58978840166833</v>
      </c>
      <c r="AF80" s="30">
        <f t="shared" si="37"/>
        <v>-711.4051946080142</v>
      </c>
      <c r="AG80" s="30">
        <f t="shared" si="37"/>
        <v>-732.53525116648916</v>
      </c>
      <c r="AH80" s="30">
        <f t="shared" si="37"/>
        <v>-747.43889248325627</v>
      </c>
      <c r="AI80" s="30">
        <f t="shared" si="37"/>
        <v>-758.7513993002384</v>
      </c>
      <c r="AJ80" s="30">
        <f t="shared" si="37"/>
        <v>-770.390811078355</v>
      </c>
      <c r="AK80" s="30">
        <f t="shared" si="37"/>
        <v>-781.74846533805203</v>
      </c>
      <c r="AL80" s="30">
        <f t="shared" si="37"/>
        <v>-791.70510207581378</v>
      </c>
      <c r="AM80" s="30">
        <f t="shared" si="37"/>
        <v>-801.86660789104576</v>
      </c>
      <c r="AN80" s="30">
        <f t="shared" si="37"/>
        <v>-812.25071287915557</v>
      </c>
      <c r="AO80" s="30">
        <f t="shared" si="37"/>
        <v>-822.81956651936616</v>
      </c>
      <c r="AP80" s="30">
        <f t="shared" si="37"/>
        <v>-833.61030683989497</v>
      </c>
      <c r="AQ80" s="30">
        <f t="shared" si="37"/>
        <v>-844.64681296620711</v>
      </c>
      <c r="AR80" s="30">
        <f t="shared" si="37"/>
        <v>-855.89809757444232</v>
      </c>
      <c r="AS80" s="30">
        <f t="shared" si="37"/>
        <v>-867.35297457824186</v>
      </c>
      <c r="AT80" s="30">
        <f t="shared" si="37"/>
        <v>-879.06878052548416</v>
      </c>
      <c r="AU80" s="30">
        <f t="shared" si="37"/>
        <v>-890.53576002723423</v>
      </c>
    </row>
    <row r="82" spans="2:6">
      <c r="B82" s="24" t="s">
        <v>682</v>
      </c>
      <c r="C82" s="30" t="s">
        <v>512</v>
      </c>
      <c r="D82" s="30">
        <f>+NPV(Td,G80:AK80)</f>
        <v>-4026.1500536407952</v>
      </c>
      <c r="E82" s="30">
        <f>+NPV(Td,K80:Q80)</f>
        <v>-593.55786708522919</v>
      </c>
    </row>
    <row r="84" spans="2:6" ht="15.95" thickBot="1"/>
    <row r="85" spans="2:6" ht="15.95" thickBot="1">
      <c r="B85" s="214" t="s">
        <v>528</v>
      </c>
      <c r="C85" s="215"/>
      <c r="D85" s="215"/>
      <c r="E85" s="215"/>
      <c r="F85" s="216"/>
    </row>
  </sheetData>
  <mergeCells count="1">
    <mergeCell ref="B85:F85"/>
  </mergeCells>
  <hyperlinks>
    <hyperlink ref="B85:F85" location="Min_DR_MinCu!A1" display="Ir a Hoja Resumen" xr:uid="{BBB39F7F-0CA9-40E7-B369-C2207D8A9AE6}"/>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D1AE8-A33B-4F4C-A936-2A1F2FA0D6D5}">
  <sheetPr>
    <tabColor theme="5"/>
  </sheetPr>
  <dimension ref="B1:AU82"/>
  <sheetViews>
    <sheetView workbookViewId="0"/>
  </sheetViews>
  <sheetFormatPr defaultColWidth="11.42578125" defaultRowHeight="15"/>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384</v>
      </c>
      <c r="C2" s="28" t="s">
        <v>498</v>
      </c>
      <c r="D2" s="28">
        <v>20219.099999999999</v>
      </c>
      <c r="E2" s="28">
        <v>21801.5</v>
      </c>
      <c r="F2" s="28">
        <v>21665.900000000009</v>
      </c>
      <c r="G2" s="28">
        <v>22463.4</v>
      </c>
      <c r="H2" s="28">
        <v>22109.599999999999</v>
      </c>
      <c r="I2" s="28">
        <v>24036.5</v>
      </c>
      <c r="J2" s="28">
        <v>25574.1</v>
      </c>
      <c r="K2" s="28">
        <v>26138.6</v>
      </c>
      <c r="L2" s="28">
        <v>26232</v>
      </c>
      <c r="M2" s="28">
        <v>25376.5</v>
      </c>
      <c r="N2" s="28">
        <v>24916</v>
      </c>
      <c r="O2" s="28">
        <v>24338.400000000001</v>
      </c>
      <c r="P2" s="28">
        <v>23370.6</v>
      </c>
      <c r="Q2" s="28">
        <v>22028.799999999999</v>
      </c>
      <c r="R2" s="28">
        <v>21634.2</v>
      </c>
      <c r="S2" s="28">
        <v>21595.5</v>
      </c>
      <c r="T2" s="28">
        <v>21757.200000000001</v>
      </c>
      <c r="U2" s="28">
        <v>21915</v>
      </c>
      <c r="V2" s="28">
        <v>22277.4</v>
      </c>
      <c r="W2" s="28">
        <v>22440.1</v>
      </c>
      <c r="X2" s="28">
        <v>22596</v>
      </c>
      <c r="Y2" s="28">
        <v>22759.200000000001</v>
      </c>
      <c r="Z2" s="28">
        <v>22922.5</v>
      </c>
      <c r="AA2" s="28">
        <v>23281.5</v>
      </c>
      <c r="AB2" s="28">
        <v>23445.3</v>
      </c>
      <c r="AC2" s="28">
        <v>23607.3</v>
      </c>
      <c r="AD2" s="28">
        <v>23869.8</v>
      </c>
      <c r="AE2" s="28">
        <v>24034.80000000001</v>
      </c>
      <c r="AF2" s="28">
        <v>24323.4</v>
      </c>
      <c r="AG2" s="28">
        <v>24710.400000000001</v>
      </c>
      <c r="AH2" s="28">
        <v>25000.9</v>
      </c>
      <c r="AI2" s="28">
        <v>25292.400000000001</v>
      </c>
      <c r="AJ2" s="28">
        <v>25584.9</v>
      </c>
      <c r="AK2" s="28">
        <v>25978.7</v>
      </c>
      <c r="AL2" s="28">
        <v>26274.5</v>
      </c>
      <c r="AM2" s="28">
        <v>26672.5</v>
      </c>
      <c r="AN2" s="28">
        <v>26972.7</v>
      </c>
      <c r="AO2" s="28">
        <v>27374.5</v>
      </c>
      <c r="AP2" s="28">
        <v>27778.3</v>
      </c>
      <c r="AQ2" s="28">
        <v>28084.6</v>
      </c>
      <c r="AR2" s="28">
        <v>28492.7</v>
      </c>
      <c r="AS2" s="28">
        <v>28803.200000000001</v>
      </c>
      <c r="AT2" s="28">
        <v>29215.9</v>
      </c>
      <c r="AU2" s="28">
        <v>29614.499999999989</v>
      </c>
    </row>
    <row r="3" spans="2:47">
      <c r="B3" s="27" t="s">
        <v>386</v>
      </c>
      <c r="C3" s="28" t="s">
        <v>498</v>
      </c>
      <c r="D3" s="28">
        <v>1182.0999999999999</v>
      </c>
      <c r="E3" s="28">
        <v>1176.2</v>
      </c>
      <c r="F3" s="28">
        <v>1089.5</v>
      </c>
      <c r="G3" s="28">
        <v>1213.4000000000001</v>
      </c>
      <c r="H3" s="28">
        <v>1108.8</v>
      </c>
      <c r="I3" s="28">
        <v>1079.7</v>
      </c>
      <c r="J3" s="28">
        <v>1080.3</v>
      </c>
      <c r="K3" s="28">
        <v>1177.2</v>
      </c>
      <c r="L3" s="28">
        <v>1139.2</v>
      </c>
      <c r="M3" s="28">
        <v>1037.8</v>
      </c>
      <c r="N3" s="28">
        <v>939.5</v>
      </c>
      <c r="O3" s="28">
        <v>951.3</v>
      </c>
      <c r="P3" s="28">
        <v>840.6</v>
      </c>
      <c r="Q3" s="28">
        <v>829.8</v>
      </c>
      <c r="R3" s="28">
        <v>640.4</v>
      </c>
      <c r="S3" s="28">
        <v>642</v>
      </c>
      <c r="T3" s="28">
        <v>643.59999999999991</v>
      </c>
      <c r="U3" s="28">
        <v>644.90000000000009</v>
      </c>
      <c r="V3" s="28">
        <v>646.19999999999993</v>
      </c>
      <c r="W3" s="28">
        <v>647.70000000000005</v>
      </c>
      <c r="X3" s="28">
        <v>648.6</v>
      </c>
      <c r="Y3" s="28">
        <v>650.20000000000005</v>
      </c>
      <c r="Z3" s="28">
        <v>651.4</v>
      </c>
      <c r="AA3" s="28">
        <v>752.19999999999993</v>
      </c>
      <c r="AB3" s="28">
        <v>753.40000000000009</v>
      </c>
      <c r="AC3" s="28">
        <v>754.4</v>
      </c>
      <c r="AD3" s="28">
        <v>755.3</v>
      </c>
      <c r="AE3" s="28">
        <v>756.49999999999989</v>
      </c>
      <c r="AF3" s="28">
        <v>758.09999999999991</v>
      </c>
      <c r="AG3" s="28">
        <v>759.4</v>
      </c>
      <c r="AH3" s="28">
        <v>760.9</v>
      </c>
      <c r="AI3" s="28">
        <v>762.5</v>
      </c>
      <c r="AJ3" s="28">
        <v>763.89999999999986</v>
      </c>
      <c r="AK3" s="28">
        <v>765.40000000000009</v>
      </c>
      <c r="AL3" s="28">
        <v>767</v>
      </c>
      <c r="AM3" s="28">
        <v>768.8</v>
      </c>
      <c r="AN3" s="28">
        <v>770.70000000000016</v>
      </c>
      <c r="AO3" s="28">
        <v>772.5</v>
      </c>
      <c r="AP3" s="28">
        <v>774.1</v>
      </c>
      <c r="AQ3" s="28">
        <v>776.09999999999991</v>
      </c>
      <c r="AR3" s="28">
        <v>777.9</v>
      </c>
      <c r="AS3" s="28">
        <v>779.80000000000007</v>
      </c>
      <c r="AT3" s="28">
        <v>781.7</v>
      </c>
      <c r="AU3" s="28">
        <v>783.7</v>
      </c>
    </row>
    <row r="4" spans="2:47">
      <c r="B4" s="27" t="s">
        <v>385</v>
      </c>
      <c r="C4" s="28" t="s">
        <v>498</v>
      </c>
      <c r="D4" s="28">
        <v>135.1</v>
      </c>
      <c r="E4" s="28">
        <v>254</v>
      </c>
      <c r="F4" s="28">
        <v>270.89999999999998</v>
      </c>
      <c r="G4" s="28">
        <v>271.89999999999998</v>
      </c>
      <c r="H4" s="28">
        <v>265.2</v>
      </c>
      <c r="I4" s="28">
        <v>266</v>
      </c>
      <c r="J4" s="28">
        <v>265.7</v>
      </c>
      <c r="K4" s="28">
        <v>266.5</v>
      </c>
      <c r="L4" s="28">
        <v>267.39999999999998</v>
      </c>
      <c r="M4" s="28">
        <v>268.10000000000002</v>
      </c>
      <c r="N4" s="28">
        <v>268.7</v>
      </c>
      <c r="O4" s="28">
        <v>269.3</v>
      </c>
      <c r="P4" s="28">
        <v>269.89999999999998</v>
      </c>
      <c r="Q4" s="28">
        <v>270.5</v>
      </c>
      <c r="R4" s="28">
        <v>271.2</v>
      </c>
      <c r="S4" s="28">
        <v>271.89999999999998</v>
      </c>
      <c r="T4" s="28">
        <v>272.5</v>
      </c>
      <c r="U4" s="28">
        <v>273</v>
      </c>
      <c r="V4" s="28">
        <v>273.60000000000002</v>
      </c>
      <c r="W4" s="28">
        <v>274.10000000000002</v>
      </c>
      <c r="X4" s="28">
        <v>274.7</v>
      </c>
      <c r="Y4" s="28">
        <v>275.10000000000002</v>
      </c>
      <c r="Z4" s="28">
        <v>275.60000000000002</v>
      </c>
      <c r="AA4" s="28">
        <v>276</v>
      </c>
      <c r="AB4" s="28">
        <v>276.39999999999998</v>
      </c>
      <c r="AC4" s="28">
        <v>276.8</v>
      </c>
      <c r="AD4" s="28">
        <v>277.10000000000002</v>
      </c>
      <c r="AE4" s="28">
        <v>277.39999999999998</v>
      </c>
      <c r="AF4" s="28">
        <v>277.7</v>
      </c>
      <c r="AG4" s="28">
        <v>278</v>
      </c>
      <c r="AH4" s="28">
        <v>278.3</v>
      </c>
      <c r="AI4" s="28">
        <v>278.5</v>
      </c>
      <c r="AJ4" s="28">
        <v>278.60000000000002</v>
      </c>
      <c r="AK4" s="28">
        <v>278.89999999999998</v>
      </c>
      <c r="AL4" s="28">
        <v>279</v>
      </c>
      <c r="AM4" s="28">
        <v>279.10000000000002</v>
      </c>
      <c r="AN4" s="28">
        <v>279.2</v>
      </c>
      <c r="AO4" s="28">
        <v>279.3</v>
      </c>
      <c r="AP4" s="28">
        <v>279.5</v>
      </c>
      <c r="AQ4" s="28">
        <v>279.7</v>
      </c>
      <c r="AR4" s="28">
        <v>279.8</v>
      </c>
      <c r="AS4" s="28">
        <v>279.89999999999998</v>
      </c>
      <c r="AT4" s="28">
        <v>280</v>
      </c>
      <c r="AU4" s="28">
        <v>280.10000000000002</v>
      </c>
    </row>
    <row r="5" spans="2:47">
      <c r="B5" s="27" t="s">
        <v>634</v>
      </c>
      <c r="C5" s="28" t="s">
        <v>498</v>
      </c>
      <c r="D5" s="28">
        <v>146.69999999999999</v>
      </c>
      <c r="E5" s="28">
        <v>143.1</v>
      </c>
      <c r="F5" s="28">
        <v>146.69999999999999</v>
      </c>
      <c r="G5" s="28">
        <v>140.9</v>
      </c>
      <c r="H5" s="28">
        <v>153.1</v>
      </c>
      <c r="I5" s="28">
        <v>150.5</v>
      </c>
      <c r="J5" s="28">
        <v>150.69999999999999</v>
      </c>
      <c r="K5" s="28">
        <v>150.19999999999999</v>
      </c>
      <c r="L5" s="28">
        <v>152.5</v>
      </c>
      <c r="M5" s="28">
        <v>152.4</v>
      </c>
      <c r="N5" s="28">
        <v>154.19999999999999</v>
      </c>
      <c r="O5" s="28">
        <v>156.30000000000001</v>
      </c>
      <c r="P5" s="28">
        <v>153.69999999999999</v>
      </c>
      <c r="Q5" s="28">
        <v>151.4</v>
      </c>
      <c r="R5" s="28">
        <v>153.30000000000001</v>
      </c>
      <c r="S5" s="28">
        <v>153.5</v>
      </c>
      <c r="T5" s="28">
        <v>153.80000000000001</v>
      </c>
      <c r="U5" s="28">
        <v>154</v>
      </c>
      <c r="V5" s="28">
        <v>154.1</v>
      </c>
      <c r="W5" s="28">
        <v>154.5</v>
      </c>
      <c r="X5" s="28">
        <v>154.69999999999999</v>
      </c>
      <c r="Y5" s="28">
        <v>154.80000000000001</v>
      </c>
      <c r="Z5" s="28">
        <v>155.19999999999999</v>
      </c>
      <c r="AA5" s="28">
        <v>155.30000000000001</v>
      </c>
      <c r="AB5" s="28">
        <v>155.5</v>
      </c>
      <c r="AC5" s="28">
        <v>155.69999999999999</v>
      </c>
      <c r="AD5" s="28">
        <v>155.9</v>
      </c>
      <c r="AE5" s="28">
        <v>156.1</v>
      </c>
      <c r="AF5" s="28">
        <v>156.6</v>
      </c>
      <c r="AG5" s="28">
        <v>156.9</v>
      </c>
      <c r="AH5" s="28">
        <v>157.19999999999999</v>
      </c>
      <c r="AI5" s="28">
        <v>157.5</v>
      </c>
      <c r="AJ5" s="28">
        <v>157.80000000000001</v>
      </c>
      <c r="AK5" s="28">
        <v>158.1</v>
      </c>
      <c r="AL5" s="28">
        <v>158.69999999999999</v>
      </c>
      <c r="AM5" s="28">
        <v>159.19999999999999</v>
      </c>
      <c r="AN5" s="28">
        <v>159.80000000000001</v>
      </c>
      <c r="AO5" s="28">
        <v>160.1</v>
      </c>
      <c r="AP5" s="28">
        <v>160.6</v>
      </c>
      <c r="AQ5" s="28">
        <v>161.1</v>
      </c>
      <c r="AR5" s="28">
        <v>161.6</v>
      </c>
      <c r="AS5" s="28">
        <v>162.19999999999999</v>
      </c>
      <c r="AT5" s="28">
        <v>162.80000000000001</v>
      </c>
      <c r="AU5" s="28">
        <v>163.30000000000001</v>
      </c>
    </row>
    <row r="6" spans="2:47">
      <c r="B6" s="27" t="s">
        <v>437</v>
      </c>
      <c r="C6" s="28" t="s">
        <v>498</v>
      </c>
      <c r="D6" s="28">
        <v>22092.2</v>
      </c>
      <c r="E6" s="28">
        <v>23245.599999999999</v>
      </c>
      <c r="F6" s="28">
        <v>23839.5</v>
      </c>
      <c r="G6" s="28">
        <v>24633.8</v>
      </c>
      <c r="H6" s="28">
        <v>24351</v>
      </c>
      <c r="I6" s="28">
        <v>27368.7</v>
      </c>
      <c r="J6" s="28">
        <v>29211.4</v>
      </c>
      <c r="K6" s="28">
        <v>30347.1</v>
      </c>
      <c r="L6" s="28">
        <v>32005.1</v>
      </c>
      <c r="M6" s="28">
        <v>32341.1</v>
      </c>
      <c r="N6" s="28">
        <v>32419.5</v>
      </c>
      <c r="O6" s="28">
        <v>32828.6</v>
      </c>
      <c r="P6" s="28">
        <v>32300.5</v>
      </c>
      <c r="Q6" s="28">
        <v>31432.400000000001</v>
      </c>
      <c r="R6" s="28">
        <v>31776.9</v>
      </c>
      <c r="S6" s="28">
        <v>32244.399999999991</v>
      </c>
      <c r="T6" s="28">
        <v>32665.5</v>
      </c>
      <c r="U6" s="28">
        <v>33092.100000000013</v>
      </c>
      <c r="V6" s="28">
        <v>33517.4</v>
      </c>
      <c r="W6" s="28">
        <v>33944.5</v>
      </c>
      <c r="X6" s="28">
        <v>34381.9</v>
      </c>
      <c r="Y6" s="28">
        <v>34814.899999999987</v>
      </c>
      <c r="Z6" s="28">
        <v>35350.000000000007</v>
      </c>
      <c r="AA6" s="28">
        <v>35792.000000000007</v>
      </c>
      <c r="AB6" s="28">
        <v>36130.9</v>
      </c>
      <c r="AC6" s="28">
        <v>36675.400000000009</v>
      </c>
      <c r="AD6" s="28">
        <v>37123.1</v>
      </c>
      <c r="AE6" s="28">
        <v>37570.500000000007</v>
      </c>
      <c r="AF6" s="28">
        <v>38160.199999999997</v>
      </c>
      <c r="AG6" s="28">
        <v>38957.699999999997</v>
      </c>
      <c r="AH6" s="28">
        <v>39554.800000000003</v>
      </c>
      <c r="AI6" s="28">
        <v>40157.300000000003</v>
      </c>
      <c r="AJ6" s="28">
        <v>40863.600000000013</v>
      </c>
      <c r="AK6" s="28">
        <v>41473.300000000003</v>
      </c>
      <c r="AL6" s="28">
        <v>42289.8</v>
      </c>
      <c r="AM6" s="28">
        <v>42910.999999999993</v>
      </c>
      <c r="AN6" s="28">
        <v>43636.999999999993</v>
      </c>
      <c r="AO6" s="28">
        <v>44367.4</v>
      </c>
      <c r="AP6" s="28">
        <v>45102.9</v>
      </c>
      <c r="AQ6" s="28">
        <v>45943.8</v>
      </c>
      <c r="AR6" s="28">
        <v>46789.600000000013</v>
      </c>
      <c r="AS6" s="28">
        <v>47540.800000000003</v>
      </c>
      <c r="AT6" s="28">
        <v>48397.7</v>
      </c>
      <c r="AU6" s="28">
        <v>49241.3</v>
      </c>
    </row>
    <row r="7" spans="2:47">
      <c r="B7" s="27" t="s">
        <v>391</v>
      </c>
      <c r="C7" s="28" t="s">
        <v>498</v>
      </c>
      <c r="D7" s="28">
        <v>1266.0999999999999</v>
      </c>
      <c r="E7" s="28">
        <v>1578.2</v>
      </c>
      <c r="F7" s="28">
        <v>1633.3</v>
      </c>
      <c r="G7" s="28">
        <v>1789.4</v>
      </c>
      <c r="H7" s="28">
        <v>1718.7</v>
      </c>
      <c r="I7" s="28">
        <v>1807.5</v>
      </c>
      <c r="J7" s="28">
        <v>1803.3</v>
      </c>
      <c r="K7" s="28">
        <v>1792.8</v>
      </c>
      <c r="L7" s="28">
        <v>1799.7</v>
      </c>
      <c r="M7" s="28">
        <v>1693</v>
      </c>
      <c r="N7" s="28">
        <v>1726.8</v>
      </c>
      <c r="O7" s="28">
        <v>1758.6</v>
      </c>
      <c r="P7" s="28">
        <v>1630.4</v>
      </c>
      <c r="Q7" s="28">
        <v>1601.4</v>
      </c>
      <c r="R7" s="28">
        <v>1636.5</v>
      </c>
      <c r="S7" s="28">
        <v>1640.2</v>
      </c>
      <c r="T7" s="28">
        <v>1643.5</v>
      </c>
      <c r="U7" s="28">
        <v>1646.7</v>
      </c>
      <c r="V7" s="28">
        <v>1650.1</v>
      </c>
      <c r="W7" s="28">
        <v>1653.3</v>
      </c>
      <c r="X7" s="28">
        <v>1556.2</v>
      </c>
      <c r="Y7" s="28">
        <v>1559.1</v>
      </c>
      <c r="Z7" s="28">
        <v>1562.1</v>
      </c>
      <c r="AA7" s="28">
        <v>1564.8</v>
      </c>
      <c r="AB7" s="28">
        <v>1567.5</v>
      </c>
      <c r="AC7" s="28">
        <v>1570</v>
      </c>
      <c r="AD7" s="28">
        <v>1572.5</v>
      </c>
      <c r="AE7" s="28">
        <v>1575.2</v>
      </c>
      <c r="AF7" s="28">
        <v>1579.1</v>
      </c>
      <c r="AG7" s="28">
        <v>1582.7</v>
      </c>
      <c r="AH7" s="28">
        <v>1586.4</v>
      </c>
      <c r="AI7" s="28">
        <v>1590.1</v>
      </c>
      <c r="AJ7" s="28">
        <v>1593.7</v>
      </c>
      <c r="AK7" s="28">
        <v>1597.3</v>
      </c>
      <c r="AL7" s="28">
        <v>1601.6</v>
      </c>
      <c r="AM7" s="28">
        <v>1606</v>
      </c>
      <c r="AN7" s="28">
        <v>1610.3</v>
      </c>
      <c r="AO7" s="28">
        <v>1614.5</v>
      </c>
      <c r="AP7" s="28">
        <v>1619</v>
      </c>
      <c r="AQ7" s="28">
        <v>1623.5</v>
      </c>
      <c r="AR7" s="28">
        <v>1627.9</v>
      </c>
      <c r="AS7" s="28">
        <v>1632.5</v>
      </c>
      <c r="AT7" s="28">
        <v>1637.2</v>
      </c>
      <c r="AU7" s="28">
        <v>1641.8</v>
      </c>
    </row>
    <row r="8" spans="2:47">
      <c r="B8" s="27" t="s">
        <v>439</v>
      </c>
      <c r="C8" s="28" t="s">
        <v>498</v>
      </c>
      <c r="D8" s="28">
        <v>15.1</v>
      </c>
      <c r="E8" s="28">
        <v>14.7</v>
      </c>
      <c r="F8" s="28">
        <v>14.7</v>
      </c>
      <c r="G8" s="28">
        <v>13.4</v>
      </c>
      <c r="H8" s="28">
        <v>13.8</v>
      </c>
      <c r="I8" s="28">
        <v>12.7</v>
      </c>
      <c r="J8" s="28">
        <v>12.6</v>
      </c>
      <c r="K8" s="28">
        <v>12</v>
      </c>
      <c r="L8" s="28">
        <v>12.7</v>
      </c>
      <c r="M8" s="28">
        <v>12.4</v>
      </c>
      <c r="N8" s="28">
        <v>13.5</v>
      </c>
      <c r="O8" s="28">
        <v>14.7</v>
      </c>
      <c r="P8" s="28">
        <v>13.6</v>
      </c>
      <c r="Q8" s="28">
        <v>12.5</v>
      </c>
      <c r="R8" s="28">
        <v>13.5</v>
      </c>
      <c r="S8" s="28">
        <v>13.6</v>
      </c>
      <c r="T8" s="28">
        <v>13.7</v>
      </c>
      <c r="U8" s="28">
        <v>13.7</v>
      </c>
      <c r="V8" s="28">
        <v>13.7</v>
      </c>
      <c r="W8" s="28">
        <v>13.9</v>
      </c>
      <c r="X8" s="28">
        <v>13.9</v>
      </c>
      <c r="Y8" s="28">
        <v>14</v>
      </c>
      <c r="Z8" s="28">
        <v>14</v>
      </c>
      <c r="AA8" s="28">
        <v>14.1</v>
      </c>
      <c r="AB8" s="28">
        <v>14.2</v>
      </c>
      <c r="AC8" s="28">
        <v>14.2</v>
      </c>
      <c r="AD8" s="28">
        <v>14.3</v>
      </c>
      <c r="AE8" s="28">
        <v>14.3</v>
      </c>
      <c r="AF8" s="28">
        <v>14.5</v>
      </c>
      <c r="AG8" s="28">
        <v>14.6</v>
      </c>
      <c r="AH8" s="28">
        <v>14.7</v>
      </c>
      <c r="AI8" s="28">
        <v>14.9</v>
      </c>
      <c r="AJ8" s="28">
        <v>15</v>
      </c>
      <c r="AK8" s="28">
        <v>15.2</v>
      </c>
      <c r="AL8" s="28">
        <v>15.3</v>
      </c>
      <c r="AM8" s="28">
        <v>15.5</v>
      </c>
      <c r="AN8" s="28">
        <v>15.8</v>
      </c>
      <c r="AO8" s="28">
        <v>16</v>
      </c>
      <c r="AP8" s="28">
        <v>16.2</v>
      </c>
      <c r="AQ8" s="28">
        <v>16.399999999999999</v>
      </c>
      <c r="AR8" s="28">
        <v>16.600000000000001</v>
      </c>
      <c r="AS8" s="28">
        <v>16.8</v>
      </c>
      <c r="AT8" s="28">
        <v>17.100000000000001</v>
      </c>
      <c r="AU8" s="28">
        <v>17.2</v>
      </c>
    </row>
    <row r="9" spans="2:47">
      <c r="B9" s="27" t="s">
        <v>430</v>
      </c>
      <c r="C9" s="28" t="s">
        <v>498</v>
      </c>
      <c r="D9" s="28">
        <v>9.1</v>
      </c>
      <c r="E9" s="28">
        <v>28.2</v>
      </c>
      <c r="F9" s="28">
        <v>28</v>
      </c>
      <c r="G9" s="28">
        <v>27.7</v>
      </c>
      <c r="H9" s="28">
        <v>7.2</v>
      </c>
      <c r="I9" s="28">
        <v>7.3</v>
      </c>
      <c r="J9" s="28">
        <v>7.3</v>
      </c>
      <c r="K9" s="28">
        <v>7.4</v>
      </c>
      <c r="L9" s="28">
        <v>7.5</v>
      </c>
      <c r="M9" s="28">
        <v>7.6</v>
      </c>
      <c r="N9" s="28">
        <v>7.6</v>
      </c>
      <c r="O9" s="28">
        <v>7.7</v>
      </c>
      <c r="P9" s="28">
        <v>7.8</v>
      </c>
      <c r="Q9" s="28">
        <v>7.9</v>
      </c>
      <c r="R9" s="28">
        <v>7.9</v>
      </c>
      <c r="S9" s="28">
        <v>8</v>
      </c>
      <c r="T9" s="28">
        <v>8.1</v>
      </c>
      <c r="U9" s="28">
        <v>8.1</v>
      </c>
      <c r="V9" s="28">
        <v>8.1999999999999993</v>
      </c>
      <c r="W9" s="28">
        <v>8.1999999999999993</v>
      </c>
      <c r="X9" s="28">
        <v>8.3000000000000007</v>
      </c>
      <c r="Y9" s="28">
        <v>8.4</v>
      </c>
      <c r="Z9" s="28">
        <v>8.4</v>
      </c>
      <c r="AA9" s="28">
        <v>8.5</v>
      </c>
      <c r="AB9" s="28">
        <v>8.5</v>
      </c>
      <c r="AC9" s="28">
        <v>8.5</v>
      </c>
      <c r="AD9" s="28">
        <v>8.6</v>
      </c>
      <c r="AE9" s="28">
        <v>8.6</v>
      </c>
      <c r="AF9" s="28">
        <v>8.6</v>
      </c>
      <c r="AG9" s="28">
        <v>8.6999999999999993</v>
      </c>
      <c r="AH9" s="28">
        <v>8.6999999999999993</v>
      </c>
      <c r="AI9" s="28">
        <v>8.6999999999999993</v>
      </c>
      <c r="AJ9" s="28">
        <v>8.8000000000000007</v>
      </c>
      <c r="AK9" s="28">
        <v>8.8000000000000007</v>
      </c>
      <c r="AL9" s="28">
        <v>8.8000000000000007</v>
      </c>
      <c r="AM9" s="28">
        <v>8.8000000000000007</v>
      </c>
      <c r="AN9" s="28">
        <v>8.8000000000000007</v>
      </c>
      <c r="AO9" s="28">
        <v>8.8000000000000007</v>
      </c>
      <c r="AP9" s="28">
        <v>8.8000000000000007</v>
      </c>
      <c r="AQ9" s="28">
        <v>8.9</v>
      </c>
      <c r="AR9" s="28">
        <v>8.9</v>
      </c>
      <c r="AS9" s="28">
        <v>8.9</v>
      </c>
      <c r="AT9" s="28">
        <v>8.9</v>
      </c>
      <c r="AU9" s="28">
        <v>8.9</v>
      </c>
    </row>
    <row r="10" spans="2:47">
      <c r="B10" s="27" t="s">
        <v>440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398</v>
      </c>
      <c r="C11" s="28" t="s">
        <v>498</v>
      </c>
      <c r="D11" s="28">
        <v>0.7</v>
      </c>
      <c r="E11" s="28">
        <v>0.89999999999999991</v>
      </c>
      <c r="F11" s="28">
        <v>0.99999999999999989</v>
      </c>
      <c r="G11" s="28">
        <v>1</v>
      </c>
      <c r="H11" s="28">
        <v>0.8</v>
      </c>
      <c r="I11" s="28">
        <v>0.7</v>
      </c>
      <c r="J11" s="28">
        <v>0.7</v>
      </c>
      <c r="K11" s="28">
        <v>0.7</v>
      </c>
      <c r="L11" s="28">
        <v>0.4</v>
      </c>
      <c r="M11" s="28">
        <v>0.4</v>
      </c>
      <c r="N11" s="28">
        <v>0.4</v>
      </c>
      <c r="O11" s="28">
        <v>0.3</v>
      </c>
      <c r="P11" s="28">
        <v>0.4</v>
      </c>
      <c r="Q11" s="28">
        <v>0.3</v>
      </c>
      <c r="R11" s="28">
        <v>0.3</v>
      </c>
      <c r="S11" s="28">
        <v>0.3</v>
      </c>
      <c r="T11" s="28">
        <v>0.3</v>
      </c>
      <c r="U11" s="28">
        <v>0.3</v>
      </c>
      <c r="V11" s="28">
        <v>0.3</v>
      </c>
      <c r="W11" s="28">
        <v>0.3</v>
      </c>
      <c r="X11" s="28">
        <v>0.3</v>
      </c>
      <c r="Y11" s="28">
        <v>0.3</v>
      </c>
      <c r="Z11" s="28">
        <v>0.3</v>
      </c>
      <c r="AA11" s="28">
        <v>0.3</v>
      </c>
      <c r="AB11" s="28">
        <v>0.3</v>
      </c>
      <c r="AC11" s="28">
        <v>0.3</v>
      </c>
      <c r="AD11" s="28">
        <v>0.3</v>
      </c>
      <c r="AE11" s="28">
        <v>0.3</v>
      </c>
      <c r="AF11" s="28">
        <v>0.3</v>
      </c>
      <c r="AG11" s="28">
        <v>0.3</v>
      </c>
      <c r="AH11" s="28">
        <v>0.3</v>
      </c>
      <c r="AI11" s="28">
        <v>0.3</v>
      </c>
      <c r="AJ11" s="28">
        <v>0.4</v>
      </c>
      <c r="AK11" s="28">
        <v>0.4</v>
      </c>
      <c r="AL11" s="28">
        <v>0.4</v>
      </c>
      <c r="AM11" s="28">
        <v>0.4</v>
      </c>
      <c r="AN11" s="28">
        <v>0.4</v>
      </c>
      <c r="AO11" s="28">
        <v>0.4</v>
      </c>
      <c r="AP11" s="28">
        <v>0.4</v>
      </c>
      <c r="AQ11" s="28">
        <v>0.4</v>
      </c>
      <c r="AR11" s="28">
        <v>0.4</v>
      </c>
      <c r="AS11" s="28">
        <v>0.4</v>
      </c>
      <c r="AT11" s="28">
        <v>0.4</v>
      </c>
      <c r="AU11" s="28">
        <v>0.4</v>
      </c>
    </row>
    <row r="12" spans="2:47">
      <c r="B12" s="27" t="s">
        <v>435</v>
      </c>
      <c r="C12" s="28" t="s">
        <v>498</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row>
    <row r="13" spans="2:47">
      <c r="B13" s="27" t="s">
        <v>680</v>
      </c>
      <c r="C13" s="28" t="s">
        <v>498</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row>
    <row r="14" spans="2:47">
      <c r="B14" s="27" t="s">
        <v>397</v>
      </c>
      <c r="C14" s="28" t="s">
        <v>498</v>
      </c>
      <c r="D14" s="28">
        <v>829</v>
      </c>
      <c r="E14" s="28">
        <v>604.6</v>
      </c>
      <c r="F14" s="28">
        <v>269.89999999999998</v>
      </c>
      <c r="G14" s="28">
        <v>252.8</v>
      </c>
      <c r="H14" s="28">
        <v>108.6</v>
      </c>
      <c r="I14" s="28">
        <v>108.7</v>
      </c>
      <c r="J14" s="28">
        <v>108.7</v>
      </c>
      <c r="K14" s="28">
        <v>108.8</v>
      </c>
      <c r="L14" s="28">
        <v>108.9</v>
      </c>
      <c r="M14" s="28">
        <v>109</v>
      </c>
      <c r="N14" s="28">
        <v>109</v>
      </c>
      <c r="O14" s="28">
        <v>109.1</v>
      </c>
      <c r="P14" s="28">
        <v>109.2</v>
      </c>
      <c r="Q14" s="28">
        <v>109.3</v>
      </c>
      <c r="R14" s="28">
        <v>109.4</v>
      </c>
      <c r="S14" s="28">
        <v>109.5</v>
      </c>
      <c r="T14" s="28">
        <v>109.5</v>
      </c>
      <c r="U14" s="28">
        <v>109.6</v>
      </c>
      <c r="V14" s="28">
        <v>109.7</v>
      </c>
      <c r="W14" s="28">
        <v>109.8</v>
      </c>
      <c r="X14" s="28">
        <v>109.8</v>
      </c>
      <c r="Y14" s="28">
        <v>109.9</v>
      </c>
      <c r="Z14" s="28">
        <v>109.9</v>
      </c>
      <c r="AA14" s="28">
        <v>110</v>
      </c>
      <c r="AB14" s="28">
        <v>110.1</v>
      </c>
      <c r="AC14" s="28">
        <v>110.1</v>
      </c>
      <c r="AD14" s="28">
        <v>110.1</v>
      </c>
      <c r="AE14" s="28">
        <v>110.2</v>
      </c>
      <c r="AF14" s="28">
        <v>110.2</v>
      </c>
      <c r="AG14" s="28">
        <v>110.3</v>
      </c>
      <c r="AH14" s="28">
        <v>110.3</v>
      </c>
      <c r="AI14" s="28">
        <v>110.3</v>
      </c>
      <c r="AJ14" s="28">
        <v>110.4</v>
      </c>
      <c r="AK14" s="28">
        <v>110.4</v>
      </c>
      <c r="AL14" s="28">
        <v>110.4</v>
      </c>
      <c r="AM14" s="28">
        <v>110.4</v>
      </c>
      <c r="AN14" s="28">
        <v>110.4</v>
      </c>
      <c r="AO14" s="28">
        <v>110.5</v>
      </c>
      <c r="AP14" s="28">
        <v>110.5</v>
      </c>
      <c r="AQ14" s="28">
        <v>110.5</v>
      </c>
      <c r="AR14" s="28">
        <v>110.5</v>
      </c>
      <c r="AS14" s="28">
        <v>110.5</v>
      </c>
      <c r="AT14" s="28">
        <v>110.5</v>
      </c>
      <c r="AU14" s="28">
        <v>110.6</v>
      </c>
    </row>
    <row r="15" spans="2:47">
      <c r="B15" s="27" t="s">
        <v>389</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s="48" customFormat="1">
      <c r="B16" s="27" t="s">
        <v>501</v>
      </c>
      <c r="C16" s="30" t="s">
        <v>498</v>
      </c>
      <c r="D16" s="30">
        <f>SUM(D2:D15)</f>
        <v>45895.19999999999</v>
      </c>
      <c r="E16" s="30">
        <f t="shared" ref="E16:AU16" si="0">SUM(E2:E15)</f>
        <v>48846.999999999985</v>
      </c>
      <c r="F16" s="30">
        <f t="shared" si="0"/>
        <v>48959.400000000016</v>
      </c>
      <c r="G16" s="30">
        <f t="shared" si="0"/>
        <v>50807.700000000012</v>
      </c>
      <c r="H16" s="30">
        <f t="shared" si="0"/>
        <v>49836.799999999996</v>
      </c>
      <c r="I16" s="30">
        <f t="shared" si="0"/>
        <v>54838.299999999996</v>
      </c>
      <c r="J16" s="30">
        <f t="shared" si="0"/>
        <v>58214.799999999996</v>
      </c>
      <c r="K16" s="30">
        <f t="shared" si="0"/>
        <v>60001.3</v>
      </c>
      <c r="L16" s="30">
        <f t="shared" si="0"/>
        <v>61725.399999999994</v>
      </c>
      <c r="M16" s="30">
        <f t="shared" si="0"/>
        <v>60998.299999999996</v>
      </c>
      <c r="N16" s="30">
        <f t="shared" si="0"/>
        <v>60555.200000000004</v>
      </c>
      <c r="O16" s="30">
        <f t="shared" si="0"/>
        <v>60434.299999999988</v>
      </c>
      <c r="P16" s="30">
        <f t="shared" si="0"/>
        <v>58696.700000000004</v>
      </c>
      <c r="Q16" s="30">
        <f t="shared" si="0"/>
        <v>56444.30000000001</v>
      </c>
      <c r="R16" s="30">
        <f t="shared" si="0"/>
        <v>56243.600000000006</v>
      </c>
      <c r="S16" s="30">
        <f t="shared" si="0"/>
        <v>56678.899999999987</v>
      </c>
      <c r="T16" s="30">
        <f t="shared" si="0"/>
        <v>57267.7</v>
      </c>
      <c r="U16" s="30">
        <f t="shared" si="0"/>
        <v>57857.400000000009</v>
      </c>
      <c r="V16" s="30">
        <f t="shared" si="0"/>
        <v>58650.69999999999</v>
      </c>
      <c r="W16" s="30">
        <f t="shared" si="0"/>
        <v>59246.400000000001</v>
      </c>
      <c r="X16" s="30">
        <f t="shared" si="0"/>
        <v>59744.400000000009</v>
      </c>
      <c r="Y16" s="30">
        <f t="shared" si="0"/>
        <v>60345.899999999987</v>
      </c>
      <c r="Z16" s="30">
        <f t="shared" si="0"/>
        <v>61049.400000000016</v>
      </c>
      <c r="AA16" s="30">
        <f t="shared" si="0"/>
        <v>61954.700000000012</v>
      </c>
      <c r="AB16" s="30">
        <f t="shared" si="0"/>
        <v>62462.1</v>
      </c>
      <c r="AC16" s="30">
        <f t="shared" si="0"/>
        <v>63172.700000000004</v>
      </c>
      <c r="AD16" s="30">
        <f t="shared" si="0"/>
        <v>63887</v>
      </c>
      <c r="AE16" s="30">
        <f t="shared" si="0"/>
        <v>64503.900000000016</v>
      </c>
      <c r="AF16" s="30">
        <f t="shared" si="0"/>
        <v>65388.7</v>
      </c>
      <c r="AG16" s="30">
        <f t="shared" si="0"/>
        <v>66579.000000000015</v>
      </c>
      <c r="AH16" s="30">
        <f t="shared" si="0"/>
        <v>67472.5</v>
      </c>
      <c r="AI16" s="30">
        <f t="shared" si="0"/>
        <v>68372.500000000015</v>
      </c>
      <c r="AJ16" s="30">
        <f t="shared" si="0"/>
        <v>69377.100000000006</v>
      </c>
      <c r="AK16" s="30">
        <f t="shared" si="0"/>
        <v>70386.5</v>
      </c>
      <c r="AL16" s="30">
        <f t="shared" si="0"/>
        <v>71505.5</v>
      </c>
      <c r="AM16" s="30">
        <f t="shared" si="0"/>
        <v>72531.699999999983</v>
      </c>
      <c r="AN16" s="30">
        <f t="shared" si="0"/>
        <v>73565.099999999991</v>
      </c>
      <c r="AO16" s="30">
        <f t="shared" si="0"/>
        <v>74704</v>
      </c>
      <c r="AP16" s="30">
        <f t="shared" si="0"/>
        <v>75850.299999999988</v>
      </c>
      <c r="AQ16" s="30">
        <f t="shared" si="0"/>
        <v>77004.999999999985</v>
      </c>
      <c r="AR16" s="30">
        <f t="shared" si="0"/>
        <v>78265.899999999994</v>
      </c>
      <c r="AS16" s="30">
        <f t="shared" si="0"/>
        <v>79335</v>
      </c>
      <c r="AT16" s="30">
        <f t="shared" si="0"/>
        <v>80612.2</v>
      </c>
      <c r="AU16" s="30">
        <f t="shared" si="0"/>
        <v>81861.799999999988</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384</v>
      </c>
      <c r="C20" s="28" t="s">
        <v>498</v>
      </c>
      <c r="D20" s="28">
        <v>20219.099999999999</v>
      </c>
      <c r="E20" s="28">
        <v>21801.5</v>
      </c>
      <c r="F20" s="28">
        <v>21665.900000000009</v>
      </c>
      <c r="G20" s="28">
        <v>22463.4</v>
      </c>
      <c r="H20" s="28">
        <v>22109.599999999999</v>
      </c>
      <c r="I20" s="28">
        <v>24036.5</v>
      </c>
      <c r="J20" s="28">
        <v>25574.1</v>
      </c>
      <c r="K20" s="28">
        <v>26138.6</v>
      </c>
      <c r="L20" s="28">
        <v>26226.6</v>
      </c>
      <c r="M20" s="28">
        <v>25368.2</v>
      </c>
      <c r="N20" s="28">
        <v>24903.7</v>
      </c>
      <c r="O20" s="28">
        <v>24221.7</v>
      </c>
      <c r="P20" s="28">
        <v>23251.7</v>
      </c>
      <c r="Q20" s="28">
        <v>22008.6</v>
      </c>
      <c r="R20" s="28">
        <v>21509.1</v>
      </c>
      <c r="S20" s="28">
        <v>21567</v>
      </c>
      <c r="T20" s="28">
        <v>21725.3</v>
      </c>
      <c r="U20" s="28">
        <v>21879.599999999999</v>
      </c>
      <c r="V20" s="28">
        <v>22038.5</v>
      </c>
      <c r="W20" s="28">
        <v>22297.8</v>
      </c>
      <c r="X20" s="28">
        <v>22450.400000000001</v>
      </c>
      <c r="Y20" s="28">
        <v>22610</v>
      </c>
      <c r="Z20" s="28">
        <v>22869.599999999999</v>
      </c>
      <c r="AA20" s="28">
        <v>23025</v>
      </c>
      <c r="AB20" s="28">
        <v>23285.200000000001</v>
      </c>
      <c r="AC20" s="28">
        <v>23443.4</v>
      </c>
      <c r="AD20" s="28">
        <v>23702.2</v>
      </c>
      <c r="AE20" s="28">
        <v>23863.600000000009</v>
      </c>
      <c r="AF20" s="28">
        <v>24147.900000000009</v>
      </c>
      <c r="AG20" s="28">
        <v>24530.7</v>
      </c>
      <c r="AH20" s="28">
        <v>24716.900000000009</v>
      </c>
      <c r="AI20" s="28">
        <v>25104.1</v>
      </c>
      <c r="AJ20" s="28">
        <v>25392.3</v>
      </c>
      <c r="AK20" s="28">
        <v>25781.599999999999</v>
      </c>
      <c r="AL20" s="28">
        <v>26072.400000000001</v>
      </c>
      <c r="AM20" s="28">
        <v>26465.3</v>
      </c>
      <c r="AN20" s="28">
        <v>26660.400000000001</v>
      </c>
      <c r="AO20" s="28">
        <v>27056.799999999999</v>
      </c>
      <c r="AP20" s="28">
        <v>27355.099999999991</v>
      </c>
      <c r="AQ20" s="28">
        <v>27755.8</v>
      </c>
      <c r="AR20" s="28">
        <v>28058.5</v>
      </c>
      <c r="AS20" s="28">
        <v>28563</v>
      </c>
      <c r="AT20" s="28">
        <v>28869.7</v>
      </c>
      <c r="AU20" s="28">
        <v>29262.3</v>
      </c>
    </row>
    <row r="21" spans="2:47">
      <c r="B21" s="27" t="s">
        <v>386</v>
      </c>
      <c r="C21" s="28" t="s">
        <v>498</v>
      </c>
      <c r="D21" s="28">
        <v>1182.0999999999999</v>
      </c>
      <c r="E21" s="28">
        <v>1176.2</v>
      </c>
      <c r="F21" s="28">
        <v>1089.5</v>
      </c>
      <c r="G21" s="28">
        <v>1213.4000000000001</v>
      </c>
      <c r="H21" s="28">
        <v>1108.8</v>
      </c>
      <c r="I21" s="28">
        <v>1079.7</v>
      </c>
      <c r="J21" s="28">
        <v>1080.3</v>
      </c>
      <c r="K21" s="28">
        <v>1177.2</v>
      </c>
      <c r="L21" s="28">
        <v>1137.8</v>
      </c>
      <c r="M21" s="28">
        <v>1035.7</v>
      </c>
      <c r="N21" s="28">
        <v>936.5</v>
      </c>
      <c r="O21" s="28">
        <v>947.09999999999991</v>
      </c>
      <c r="P21" s="28">
        <v>835.80000000000007</v>
      </c>
      <c r="Q21" s="28">
        <v>824.69999999999993</v>
      </c>
      <c r="R21" s="28">
        <v>634.1</v>
      </c>
      <c r="S21" s="28">
        <v>634.79999999999995</v>
      </c>
      <c r="T21" s="28">
        <v>635.59999999999991</v>
      </c>
      <c r="U21" s="28">
        <v>636</v>
      </c>
      <c r="V21" s="28">
        <v>636.49999999999989</v>
      </c>
      <c r="W21" s="28">
        <v>637.1</v>
      </c>
      <c r="X21" s="28">
        <v>637.19999999999993</v>
      </c>
      <c r="Y21" s="28">
        <v>637.6</v>
      </c>
      <c r="Z21" s="28">
        <v>638</v>
      </c>
      <c r="AA21" s="28">
        <v>638</v>
      </c>
      <c r="AB21" s="28">
        <v>638.30000000000007</v>
      </c>
      <c r="AC21" s="28">
        <v>638.4</v>
      </c>
      <c r="AD21" s="28">
        <v>638.29999999999995</v>
      </c>
      <c r="AE21" s="28">
        <v>638.40000000000009</v>
      </c>
      <c r="AF21" s="28">
        <v>638.9</v>
      </c>
      <c r="AG21" s="28">
        <v>639.30000000000007</v>
      </c>
      <c r="AH21" s="28">
        <v>639.70000000000005</v>
      </c>
      <c r="AI21" s="28">
        <v>640.20000000000005</v>
      </c>
      <c r="AJ21" s="28">
        <v>640.49999999999989</v>
      </c>
      <c r="AK21" s="28">
        <v>640.9</v>
      </c>
      <c r="AL21" s="28">
        <v>641.29999999999995</v>
      </c>
      <c r="AM21" s="28">
        <v>641.9</v>
      </c>
      <c r="AN21" s="28">
        <v>642.5</v>
      </c>
      <c r="AO21" s="28">
        <v>642.79999999999995</v>
      </c>
      <c r="AP21" s="28">
        <v>643.1</v>
      </c>
      <c r="AQ21" s="28">
        <v>643.6</v>
      </c>
      <c r="AR21" s="28">
        <v>644.09999999999991</v>
      </c>
      <c r="AS21" s="28">
        <v>644.4</v>
      </c>
      <c r="AT21" s="28">
        <v>644.9</v>
      </c>
      <c r="AU21" s="28">
        <v>645.4</v>
      </c>
    </row>
    <row r="22" spans="2:47">
      <c r="B22" s="27" t="s">
        <v>385</v>
      </c>
      <c r="C22" s="28" t="s">
        <v>498</v>
      </c>
      <c r="D22" s="28">
        <v>135.1</v>
      </c>
      <c r="E22" s="28">
        <v>254</v>
      </c>
      <c r="F22" s="28">
        <v>270.89999999999998</v>
      </c>
      <c r="G22" s="28">
        <v>271.89999999999998</v>
      </c>
      <c r="H22" s="28">
        <v>265.2</v>
      </c>
      <c r="I22" s="28">
        <v>266</v>
      </c>
      <c r="J22" s="28">
        <v>265.7</v>
      </c>
      <c r="K22" s="28">
        <v>266.5</v>
      </c>
      <c r="L22" s="28">
        <v>267.39999999999998</v>
      </c>
      <c r="M22" s="28">
        <v>268.10000000000002</v>
      </c>
      <c r="N22" s="28">
        <v>268.7</v>
      </c>
      <c r="O22" s="28">
        <v>269.3</v>
      </c>
      <c r="P22" s="28">
        <v>269.89999999999998</v>
      </c>
      <c r="Q22" s="28">
        <v>270.5</v>
      </c>
      <c r="R22" s="28">
        <v>271.2</v>
      </c>
      <c r="S22" s="28">
        <v>271.89999999999998</v>
      </c>
      <c r="T22" s="28">
        <v>272.5</v>
      </c>
      <c r="U22" s="28">
        <v>273</v>
      </c>
      <c r="V22" s="28">
        <v>273.60000000000002</v>
      </c>
      <c r="W22" s="28">
        <v>274.10000000000002</v>
      </c>
      <c r="X22" s="28">
        <v>274.7</v>
      </c>
      <c r="Y22" s="28">
        <v>275.10000000000002</v>
      </c>
      <c r="Z22" s="28">
        <v>275.60000000000002</v>
      </c>
      <c r="AA22" s="28">
        <v>276</v>
      </c>
      <c r="AB22" s="28">
        <v>276.39999999999998</v>
      </c>
      <c r="AC22" s="28">
        <v>276.8</v>
      </c>
      <c r="AD22" s="28">
        <v>277.10000000000002</v>
      </c>
      <c r="AE22" s="28">
        <v>277.39999999999998</v>
      </c>
      <c r="AF22" s="28">
        <v>277.7</v>
      </c>
      <c r="AG22" s="28">
        <v>278</v>
      </c>
      <c r="AH22" s="28">
        <v>278.3</v>
      </c>
      <c r="AI22" s="28">
        <v>278.5</v>
      </c>
      <c r="AJ22" s="28">
        <v>278.60000000000002</v>
      </c>
      <c r="AK22" s="28">
        <v>278.89999999999998</v>
      </c>
      <c r="AL22" s="28">
        <v>279</v>
      </c>
      <c r="AM22" s="28">
        <v>279.10000000000002</v>
      </c>
      <c r="AN22" s="28">
        <v>279.2</v>
      </c>
      <c r="AO22" s="28">
        <v>279.3</v>
      </c>
      <c r="AP22" s="28">
        <v>279.5</v>
      </c>
      <c r="AQ22" s="28">
        <v>279.7</v>
      </c>
      <c r="AR22" s="28">
        <v>279.8</v>
      </c>
      <c r="AS22" s="28">
        <v>279.89999999999998</v>
      </c>
      <c r="AT22" s="28">
        <v>280</v>
      </c>
      <c r="AU22" s="28">
        <v>280.10000000000002</v>
      </c>
    </row>
    <row r="23" spans="2:47">
      <c r="B23" s="27" t="s">
        <v>634</v>
      </c>
      <c r="C23" s="28" t="s">
        <v>498</v>
      </c>
      <c r="D23" s="28">
        <v>146.69999999999999</v>
      </c>
      <c r="E23" s="28">
        <v>143.1</v>
      </c>
      <c r="F23" s="28">
        <v>146.69999999999999</v>
      </c>
      <c r="G23" s="28">
        <v>140.9</v>
      </c>
      <c r="H23" s="28">
        <v>153.1</v>
      </c>
      <c r="I23" s="28">
        <v>150.5</v>
      </c>
      <c r="J23" s="28">
        <v>150.69999999999999</v>
      </c>
      <c r="K23" s="28">
        <v>150.19999999999999</v>
      </c>
      <c r="L23" s="28">
        <v>152.19999999999999</v>
      </c>
      <c r="M23" s="28">
        <v>151.69999999999999</v>
      </c>
      <c r="N23" s="28">
        <v>153.4</v>
      </c>
      <c r="O23" s="28">
        <v>155.19999999999999</v>
      </c>
      <c r="P23" s="28">
        <v>152.4</v>
      </c>
      <c r="Q23" s="28">
        <v>150</v>
      </c>
      <c r="R23" s="28">
        <v>151.4</v>
      </c>
      <c r="S23" s="28">
        <v>151.4</v>
      </c>
      <c r="T23" s="28">
        <v>151.30000000000001</v>
      </c>
      <c r="U23" s="28">
        <v>151.4</v>
      </c>
      <c r="V23" s="28">
        <v>151.4</v>
      </c>
      <c r="W23" s="28">
        <v>151.19999999999999</v>
      </c>
      <c r="X23" s="28">
        <v>151.30000000000001</v>
      </c>
      <c r="Y23" s="28">
        <v>151.30000000000001</v>
      </c>
      <c r="Z23" s="28">
        <v>151.19999999999999</v>
      </c>
      <c r="AA23" s="28">
        <v>151.1</v>
      </c>
      <c r="AB23" s="28">
        <v>151</v>
      </c>
      <c r="AC23" s="28">
        <v>150.9</v>
      </c>
      <c r="AD23" s="28">
        <v>150.80000000000001</v>
      </c>
      <c r="AE23" s="28">
        <v>150.69999999999999</v>
      </c>
      <c r="AF23" s="28">
        <v>151</v>
      </c>
      <c r="AG23" s="28">
        <v>151</v>
      </c>
      <c r="AH23" s="28">
        <v>150.9</v>
      </c>
      <c r="AI23" s="28">
        <v>150.80000000000001</v>
      </c>
      <c r="AJ23" s="28">
        <v>151</v>
      </c>
      <c r="AK23" s="28">
        <v>150.9</v>
      </c>
      <c r="AL23" s="28">
        <v>151.1</v>
      </c>
      <c r="AM23" s="28">
        <v>151.1</v>
      </c>
      <c r="AN23" s="28">
        <v>151.30000000000001</v>
      </c>
      <c r="AO23" s="28">
        <v>151.30000000000001</v>
      </c>
      <c r="AP23" s="28">
        <v>151.5</v>
      </c>
      <c r="AQ23" s="28">
        <v>151.6</v>
      </c>
      <c r="AR23" s="28">
        <v>151.69999999999999</v>
      </c>
      <c r="AS23" s="28">
        <v>151.69999999999999</v>
      </c>
      <c r="AT23" s="28">
        <v>151.9</v>
      </c>
      <c r="AU23" s="28">
        <v>151.9</v>
      </c>
    </row>
    <row r="24" spans="2:47">
      <c r="B24" s="27" t="s">
        <v>437</v>
      </c>
      <c r="C24" s="28" t="s">
        <v>498</v>
      </c>
      <c r="D24" s="28">
        <v>22092.2</v>
      </c>
      <c r="E24" s="28">
        <v>23245.599999999999</v>
      </c>
      <c r="F24" s="28">
        <v>23839.5</v>
      </c>
      <c r="G24" s="28">
        <v>24633.8</v>
      </c>
      <c r="H24" s="28">
        <v>24351</v>
      </c>
      <c r="I24" s="28">
        <v>27368.7</v>
      </c>
      <c r="J24" s="28">
        <v>29211.4</v>
      </c>
      <c r="K24" s="28">
        <v>30347.1</v>
      </c>
      <c r="L24" s="28">
        <v>32015.7</v>
      </c>
      <c r="M24" s="28">
        <v>32357.099999999991</v>
      </c>
      <c r="N24" s="28">
        <v>32443.200000000001</v>
      </c>
      <c r="O24" s="28">
        <v>32861.199999999997</v>
      </c>
      <c r="P24" s="28">
        <v>32337</v>
      </c>
      <c r="Q24" s="28">
        <v>31471.5</v>
      </c>
      <c r="R24" s="28">
        <v>31925.8</v>
      </c>
      <c r="S24" s="28">
        <v>32399.7</v>
      </c>
      <c r="T24" s="28">
        <v>32827.5</v>
      </c>
      <c r="U24" s="28">
        <v>33260.699999999997</v>
      </c>
      <c r="V24" s="28">
        <v>33692.6</v>
      </c>
      <c r="W24" s="28">
        <v>34126.500000000007</v>
      </c>
      <c r="X24" s="28">
        <v>34570.899999999987</v>
      </c>
      <c r="Y24" s="28">
        <v>35110.69999999999</v>
      </c>
      <c r="Z24" s="28">
        <v>35552.800000000003</v>
      </c>
      <c r="AA24" s="28">
        <v>36001.800000000003</v>
      </c>
      <c r="AB24" s="28">
        <v>36447.800000000003</v>
      </c>
      <c r="AC24" s="28">
        <v>36999.5</v>
      </c>
      <c r="AD24" s="28">
        <v>37454.400000000001</v>
      </c>
      <c r="AE24" s="28">
        <v>38009.1</v>
      </c>
      <c r="AF24" s="28">
        <v>38606.899999999987</v>
      </c>
      <c r="AG24" s="28">
        <v>39312.5</v>
      </c>
      <c r="AH24" s="28">
        <v>39917.800000000003</v>
      </c>
      <c r="AI24" s="28">
        <v>40528.699999999997</v>
      </c>
      <c r="AJ24" s="28">
        <v>41243.5</v>
      </c>
      <c r="AK24" s="28">
        <v>41961.899999999987</v>
      </c>
      <c r="AL24" s="28">
        <v>42687.999999999993</v>
      </c>
      <c r="AM24" s="28">
        <v>43418.7</v>
      </c>
      <c r="AN24" s="28">
        <v>44154.8</v>
      </c>
      <c r="AO24" s="28">
        <v>44995.3</v>
      </c>
      <c r="AP24" s="28">
        <v>45641</v>
      </c>
      <c r="AQ24" s="28">
        <v>46492.6</v>
      </c>
      <c r="AR24" s="28">
        <v>47349.2</v>
      </c>
      <c r="AS24" s="28">
        <v>48111.500000000007</v>
      </c>
      <c r="AT24" s="28">
        <v>48979.8</v>
      </c>
      <c r="AU24" s="28">
        <v>49835</v>
      </c>
    </row>
    <row r="25" spans="2:47">
      <c r="B25" s="27" t="s">
        <v>391</v>
      </c>
      <c r="C25" s="28" t="s">
        <v>498</v>
      </c>
      <c r="D25" s="28">
        <v>1266.0999999999999</v>
      </c>
      <c r="E25" s="28">
        <v>1578.2</v>
      </c>
      <c r="F25" s="28">
        <v>1633.3</v>
      </c>
      <c r="G25" s="28">
        <v>1789.4</v>
      </c>
      <c r="H25" s="28">
        <v>1718.7</v>
      </c>
      <c r="I25" s="28">
        <v>1807.5</v>
      </c>
      <c r="J25" s="28">
        <v>1803.3</v>
      </c>
      <c r="K25" s="28">
        <v>1792.8</v>
      </c>
      <c r="L25" s="28">
        <v>1796.6</v>
      </c>
      <c r="M25" s="28">
        <v>1688.4</v>
      </c>
      <c r="N25" s="28">
        <v>1719.7</v>
      </c>
      <c r="O25" s="28">
        <v>1749.1</v>
      </c>
      <c r="P25" s="28">
        <v>1619.6</v>
      </c>
      <c r="Q25" s="28">
        <v>1590</v>
      </c>
      <c r="R25" s="28">
        <v>1622.2</v>
      </c>
      <c r="S25" s="28">
        <v>1623.9</v>
      </c>
      <c r="T25" s="28">
        <v>1625.4</v>
      </c>
      <c r="U25" s="28">
        <v>1626.6</v>
      </c>
      <c r="V25" s="28">
        <v>1628.1</v>
      </c>
      <c r="W25" s="28">
        <v>1629.1</v>
      </c>
      <c r="X25" s="28">
        <v>1530</v>
      </c>
      <c r="Y25" s="28">
        <v>1531.1</v>
      </c>
      <c r="Z25" s="28">
        <v>1531.9</v>
      </c>
      <c r="AA25" s="28">
        <v>1532.6</v>
      </c>
      <c r="AB25" s="28">
        <v>1533.3</v>
      </c>
      <c r="AC25" s="28">
        <v>1533.6</v>
      </c>
      <c r="AD25" s="28">
        <v>1534.1</v>
      </c>
      <c r="AE25" s="28">
        <v>1534.4</v>
      </c>
      <c r="AF25" s="28">
        <v>1536.1</v>
      </c>
      <c r="AG25" s="28">
        <v>1537.4</v>
      </c>
      <c r="AH25" s="28">
        <v>1538.7</v>
      </c>
      <c r="AI25" s="28">
        <v>1539.8</v>
      </c>
      <c r="AJ25" s="28">
        <v>1540.8</v>
      </c>
      <c r="AK25" s="28">
        <v>1541.9</v>
      </c>
      <c r="AL25" s="28">
        <v>1543.5</v>
      </c>
      <c r="AM25" s="28">
        <v>1544.8</v>
      </c>
      <c r="AN25" s="28">
        <v>1546.2</v>
      </c>
      <c r="AO25" s="28">
        <v>1547.5</v>
      </c>
      <c r="AP25" s="28">
        <v>1548.9</v>
      </c>
      <c r="AQ25" s="28">
        <v>1550.1</v>
      </c>
      <c r="AR25" s="28">
        <v>1551.4</v>
      </c>
      <c r="AS25" s="28">
        <v>1552.6</v>
      </c>
      <c r="AT25" s="28">
        <v>1553.9</v>
      </c>
      <c r="AU25" s="28">
        <v>1555.1</v>
      </c>
    </row>
    <row r="26" spans="2:47">
      <c r="B26" s="27" t="s">
        <v>439</v>
      </c>
      <c r="C26" s="28" t="s">
        <v>498</v>
      </c>
      <c r="D26" s="28">
        <v>15.1</v>
      </c>
      <c r="E26" s="28">
        <v>14.7</v>
      </c>
      <c r="F26" s="28">
        <v>14.7</v>
      </c>
      <c r="G26" s="28">
        <v>13.4</v>
      </c>
      <c r="H26" s="28">
        <v>13.8</v>
      </c>
      <c r="I26" s="28">
        <v>12.7</v>
      </c>
      <c r="J26" s="28">
        <v>12.6</v>
      </c>
      <c r="K26" s="28">
        <v>12</v>
      </c>
      <c r="L26" s="28">
        <v>12.5</v>
      </c>
      <c r="M26" s="28">
        <v>12</v>
      </c>
      <c r="N26" s="28">
        <v>12.9</v>
      </c>
      <c r="O26" s="28">
        <v>14</v>
      </c>
      <c r="P26" s="28">
        <v>12.8</v>
      </c>
      <c r="Q26" s="28">
        <v>11.6</v>
      </c>
      <c r="R26" s="28">
        <v>12.4</v>
      </c>
      <c r="S26" s="28">
        <v>12.4</v>
      </c>
      <c r="T26" s="28">
        <v>12.2</v>
      </c>
      <c r="U26" s="28">
        <v>12</v>
      </c>
      <c r="V26" s="28">
        <v>12</v>
      </c>
      <c r="W26" s="28">
        <v>11.9</v>
      </c>
      <c r="X26" s="28">
        <v>11.8</v>
      </c>
      <c r="Y26" s="28">
        <v>11.7</v>
      </c>
      <c r="Z26" s="28">
        <v>11.6</v>
      </c>
      <c r="AA26" s="28">
        <v>11.5</v>
      </c>
      <c r="AB26" s="28">
        <v>11.4</v>
      </c>
      <c r="AC26" s="28">
        <v>11.3</v>
      </c>
      <c r="AD26" s="28">
        <v>11.2</v>
      </c>
      <c r="AE26" s="28">
        <v>11</v>
      </c>
      <c r="AF26" s="28">
        <v>11</v>
      </c>
      <c r="AG26" s="28">
        <v>10.9</v>
      </c>
      <c r="AH26" s="28">
        <v>10.9</v>
      </c>
      <c r="AI26" s="28">
        <v>10.8</v>
      </c>
      <c r="AJ26" s="28">
        <v>10.7</v>
      </c>
      <c r="AK26" s="28">
        <v>10.7</v>
      </c>
      <c r="AL26" s="28">
        <v>10.6</v>
      </c>
      <c r="AM26" s="28">
        <v>10.5</v>
      </c>
      <c r="AN26" s="28">
        <v>10.5</v>
      </c>
      <c r="AO26" s="28">
        <v>10.5</v>
      </c>
      <c r="AP26" s="28">
        <v>10.5</v>
      </c>
      <c r="AQ26" s="28">
        <v>10.4</v>
      </c>
      <c r="AR26" s="28">
        <v>10.4</v>
      </c>
      <c r="AS26" s="28">
        <v>10.3</v>
      </c>
      <c r="AT26" s="28">
        <v>10.3</v>
      </c>
      <c r="AU26" s="28">
        <v>10.199999999999999</v>
      </c>
    </row>
    <row r="27" spans="2:47">
      <c r="B27" s="27" t="s">
        <v>430</v>
      </c>
      <c r="C27" s="28" t="s">
        <v>498</v>
      </c>
      <c r="D27" s="28">
        <v>9.1</v>
      </c>
      <c r="E27" s="28">
        <v>28.2</v>
      </c>
      <c r="F27" s="28">
        <v>28</v>
      </c>
      <c r="G27" s="28">
        <v>27.7</v>
      </c>
      <c r="H27" s="28">
        <v>7.2</v>
      </c>
      <c r="I27" s="28">
        <v>7.3</v>
      </c>
      <c r="J27" s="28">
        <v>7.3</v>
      </c>
      <c r="K27" s="28">
        <v>7.4</v>
      </c>
      <c r="L27" s="28">
        <v>7.5</v>
      </c>
      <c r="M27" s="28">
        <v>7.6</v>
      </c>
      <c r="N27" s="28">
        <v>7.6</v>
      </c>
      <c r="O27" s="28">
        <v>7.7</v>
      </c>
      <c r="P27" s="28">
        <v>7.8</v>
      </c>
      <c r="Q27" s="28">
        <v>7.9</v>
      </c>
      <c r="R27" s="28">
        <v>7.9</v>
      </c>
      <c r="S27" s="28">
        <v>8</v>
      </c>
      <c r="T27" s="28">
        <v>8.1</v>
      </c>
      <c r="U27" s="28">
        <v>8.1</v>
      </c>
      <c r="V27" s="28">
        <v>8.1999999999999993</v>
      </c>
      <c r="W27" s="28">
        <v>8.1999999999999993</v>
      </c>
      <c r="X27" s="28">
        <v>8.3000000000000007</v>
      </c>
      <c r="Y27" s="28">
        <v>8.4</v>
      </c>
      <c r="Z27" s="28">
        <v>8.4</v>
      </c>
      <c r="AA27" s="28">
        <v>8.5</v>
      </c>
      <c r="AB27" s="28">
        <v>8.5</v>
      </c>
      <c r="AC27" s="28">
        <v>8.5</v>
      </c>
      <c r="AD27" s="28">
        <v>8.6</v>
      </c>
      <c r="AE27" s="28">
        <v>8.6</v>
      </c>
      <c r="AF27" s="28">
        <v>8.6</v>
      </c>
      <c r="AG27" s="28">
        <v>8.6999999999999993</v>
      </c>
      <c r="AH27" s="28">
        <v>8.6999999999999993</v>
      </c>
      <c r="AI27" s="28">
        <v>8.6999999999999993</v>
      </c>
      <c r="AJ27" s="28">
        <v>8.8000000000000007</v>
      </c>
      <c r="AK27" s="28">
        <v>8.8000000000000007</v>
      </c>
      <c r="AL27" s="28">
        <v>8.8000000000000007</v>
      </c>
      <c r="AM27" s="28">
        <v>8.8000000000000007</v>
      </c>
      <c r="AN27" s="28">
        <v>8.8000000000000007</v>
      </c>
      <c r="AO27" s="28">
        <v>8.8000000000000007</v>
      </c>
      <c r="AP27" s="28">
        <v>8.8000000000000007</v>
      </c>
      <c r="AQ27" s="28">
        <v>8.9</v>
      </c>
      <c r="AR27" s="28">
        <v>8.9</v>
      </c>
      <c r="AS27" s="28">
        <v>8.9</v>
      </c>
      <c r="AT27" s="28">
        <v>8.9</v>
      </c>
      <c r="AU27" s="28">
        <v>8.9</v>
      </c>
    </row>
    <row r="28" spans="2:47">
      <c r="B28" s="27" t="s">
        <v>440</v>
      </c>
      <c r="C28" s="28" t="s">
        <v>498</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A28" s="28">
        <v>0</v>
      </c>
      <c r="AB28" s="28">
        <v>0</v>
      </c>
      <c r="AC28" s="28">
        <v>0</v>
      </c>
      <c r="AD28" s="28">
        <v>0</v>
      </c>
      <c r="AE28" s="28">
        <v>0</v>
      </c>
      <c r="AF28" s="28">
        <v>0</v>
      </c>
      <c r="AG28" s="28">
        <v>0</v>
      </c>
      <c r="AH28" s="28">
        <v>0</v>
      </c>
      <c r="AI28" s="28">
        <v>0</v>
      </c>
      <c r="AJ28" s="28">
        <v>0</v>
      </c>
      <c r="AK28" s="28">
        <v>0</v>
      </c>
      <c r="AL28" s="28">
        <v>0</v>
      </c>
      <c r="AM28" s="28">
        <v>0</v>
      </c>
      <c r="AN28" s="28">
        <v>0</v>
      </c>
      <c r="AO28" s="28">
        <v>0</v>
      </c>
      <c r="AP28" s="28">
        <v>0</v>
      </c>
      <c r="AQ28" s="28">
        <v>0</v>
      </c>
      <c r="AR28" s="28">
        <v>0</v>
      </c>
      <c r="AS28" s="28">
        <v>0</v>
      </c>
      <c r="AT28" s="28">
        <v>0</v>
      </c>
      <c r="AU28" s="28">
        <v>0</v>
      </c>
    </row>
    <row r="29" spans="2:47">
      <c r="B29" s="27" t="s">
        <v>398</v>
      </c>
      <c r="C29" s="28" t="s">
        <v>498</v>
      </c>
      <c r="D29" s="28">
        <v>0.7</v>
      </c>
      <c r="E29" s="28">
        <v>0.89999999999999991</v>
      </c>
      <c r="F29" s="28">
        <v>0.99999999999999989</v>
      </c>
      <c r="G29" s="28">
        <v>1</v>
      </c>
      <c r="H29" s="28">
        <v>0.8</v>
      </c>
      <c r="I29" s="28">
        <v>0.7</v>
      </c>
      <c r="J29" s="28">
        <v>0.7</v>
      </c>
      <c r="K29" s="28">
        <v>0.7</v>
      </c>
      <c r="L29" s="28">
        <v>0.4</v>
      </c>
      <c r="M29" s="28">
        <v>0.4</v>
      </c>
      <c r="N29" s="28">
        <v>0.4</v>
      </c>
      <c r="O29" s="28">
        <v>0.3</v>
      </c>
      <c r="P29" s="28">
        <v>0.4</v>
      </c>
      <c r="Q29" s="28">
        <v>0.3</v>
      </c>
      <c r="R29" s="28">
        <v>0.3</v>
      </c>
      <c r="S29" s="28">
        <v>0.3</v>
      </c>
      <c r="T29" s="28">
        <v>0.3</v>
      </c>
      <c r="U29" s="28">
        <v>0.3</v>
      </c>
      <c r="V29" s="28">
        <v>0.3</v>
      </c>
      <c r="W29" s="28">
        <v>0.3</v>
      </c>
      <c r="X29" s="28">
        <v>0.3</v>
      </c>
      <c r="Y29" s="28">
        <v>0.3</v>
      </c>
      <c r="Z29" s="28">
        <v>0.3</v>
      </c>
      <c r="AA29" s="28">
        <v>0.3</v>
      </c>
      <c r="AB29" s="28">
        <v>0.3</v>
      </c>
      <c r="AC29" s="28">
        <v>0.3</v>
      </c>
      <c r="AD29" s="28">
        <v>0.3</v>
      </c>
      <c r="AE29" s="28">
        <v>0.3</v>
      </c>
      <c r="AF29" s="28">
        <v>0.3</v>
      </c>
      <c r="AG29" s="28">
        <v>0.3</v>
      </c>
      <c r="AH29" s="28">
        <v>0.3</v>
      </c>
      <c r="AI29" s="28">
        <v>0.3</v>
      </c>
      <c r="AJ29" s="28">
        <v>0.4</v>
      </c>
      <c r="AK29" s="28">
        <v>0.4</v>
      </c>
      <c r="AL29" s="28">
        <v>0.4</v>
      </c>
      <c r="AM29" s="28">
        <v>0.4</v>
      </c>
      <c r="AN29" s="28">
        <v>0.4</v>
      </c>
      <c r="AO29" s="28">
        <v>0.4</v>
      </c>
      <c r="AP29" s="28">
        <v>0.4</v>
      </c>
      <c r="AQ29" s="28">
        <v>0.4</v>
      </c>
      <c r="AR29" s="28">
        <v>0.4</v>
      </c>
      <c r="AS29" s="28">
        <v>0.4</v>
      </c>
      <c r="AT29" s="28">
        <v>0.4</v>
      </c>
      <c r="AU29" s="28">
        <v>0.4</v>
      </c>
    </row>
    <row r="30" spans="2:47">
      <c r="B30" s="27" t="s">
        <v>435</v>
      </c>
      <c r="C30" s="28" t="s">
        <v>498</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A30" s="28">
        <v>0</v>
      </c>
      <c r="AB30" s="28">
        <v>0</v>
      </c>
      <c r="AC30" s="28">
        <v>0</v>
      </c>
      <c r="AD30" s="28">
        <v>0</v>
      </c>
      <c r="AE30" s="28">
        <v>0</v>
      </c>
      <c r="AF30" s="28">
        <v>0</v>
      </c>
      <c r="AG30" s="28">
        <v>0</v>
      </c>
      <c r="AH30" s="28">
        <v>0</v>
      </c>
      <c r="AI30" s="28">
        <v>0</v>
      </c>
      <c r="AJ30" s="28">
        <v>0</v>
      </c>
      <c r="AK30" s="28">
        <v>0</v>
      </c>
      <c r="AL30" s="28">
        <v>0</v>
      </c>
      <c r="AM30" s="28">
        <v>0</v>
      </c>
      <c r="AN30" s="28">
        <v>0</v>
      </c>
      <c r="AO30" s="28">
        <v>0</v>
      </c>
      <c r="AP30" s="28">
        <v>0</v>
      </c>
      <c r="AQ30" s="28">
        <v>0</v>
      </c>
      <c r="AR30" s="28">
        <v>0</v>
      </c>
      <c r="AS30" s="28">
        <v>0</v>
      </c>
      <c r="AT30" s="28">
        <v>0</v>
      </c>
      <c r="AU30" s="28">
        <v>0</v>
      </c>
    </row>
    <row r="31" spans="2:47">
      <c r="B31" s="27" t="s">
        <v>680</v>
      </c>
      <c r="C31" s="28" t="s">
        <v>498</v>
      </c>
      <c r="D31" s="28">
        <v>0</v>
      </c>
      <c r="E31" s="28">
        <v>0</v>
      </c>
      <c r="F31" s="28">
        <v>0</v>
      </c>
      <c r="G31" s="28">
        <v>0</v>
      </c>
      <c r="H31" s="28">
        <v>0</v>
      </c>
      <c r="I31" s="28">
        <v>0</v>
      </c>
      <c r="J31" s="28">
        <v>0</v>
      </c>
      <c r="K31" s="28">
        <v>0</v>
      </c>
      <c r="L31" s="28">
        <v>0</v>
      </c>
      <c r="M31" s="28">
        <v>0</v>
      </c>
      <c r="N31" s="28">
        <v>0</v>
      </c>
      <c r="O31" s="28">
        <v>0</v>
      </c>
      <c r="P31" s="28">
        <v>0</v>
      </c>
      <c r="Q31" s="28">
        <v>0</v>
      </c>
      <c r="R31" s="28">
        <v>0</v>
      </c>
      <c r="S31" s="28">
        <v>0</v>
      </c>
      <c r="T31" s="28">
        <v>0</v>
      </c>
      <c r="U31" s="28">
        <v>0</v>
      </c>
      <c r="V31" s="28">
        <v>0</v>
      </c>
      <c r="W31" s="28">
        <v>0</v>
      </c>
      <c r="X31" s="28">
        <v>0</v>
      </c>
      <c r="Y31" s="28">
        <v>0</v>
      </c>
      <c r="Z31" s="28">
        <v>0</v>
      </c>
      <c r="AA31" s="28">
        <v>0</v>
      </c>
      <c r="AB31" s="28">
        <v>0</v>
      </c>
      <c r="AC31" s="28">
        <v>0</v>
      </c>
      <c r="AD31" s="28">
        <v>0</v>
      </c>
      <c r="AE31" s="28">
        <v>0</v>
      </c>
      <c r="AF31" s="28">
        <v>0</v>
      </c>
      <c r="AG31" s="28">
        <v>0</v>
      </c>
      <c r="AH31" s="28">
        <v>0</v>
      </c>
      <c r="AI31" s="28">
        <v>0</v>
      </c>
      <c r="AJ31" s="28">
        <v>0</v>
      </c>
      <c r="AK31" s="28">
        <v>0</v>
      </c>
      <c r="AL31" s="28">
        <v>0</v>
      </c>
      <c r="AM31" s="28">
        <v>0</v>
      </c>
      <c r="AN31" s="28">
        <v>0</v>
      </c>
      <c r="AO31" s="28">
        <v>0</v>
      </c>
      <c r="AP31" s="28">
        <v>0</v>
      </c>
      <c r="AQ31" s="28">
        <v>0</v>
      </c>
      <c r="AR31" s="28">
        <v>0</v>
      </c>
      <c r="AS31" s="28">
        <v>0</v>
      </c>
      <c r="AT31" s="28">
        <v>0</v>
      </c>
      <c r="AU31" s="28">
        <v>0</v>
      </c>
    </row>
    <row r="32" spans="2:47">
      <c r="B32" s="27" t="s">
        <v>397</v>
      </c>
      <c r="C32" s="28" t="s">
        <v>498</v>
      </c>
      <c r="D32" s="28">
        <v>829</v>
      </c>
      <c r="E32" s="28">
        <v>604.6</v>
      </c>
      <c r="F32" s="28">
        <v>269.89999999999998</v>
      </c>
      <c r="G32" s="28">
        <v>252.8</v>
      </c>
      <c r="H32" s="28">
        <v>108.6</v>
      </c>
      <c r="I32" s="28">
        <v>108.7</v>
      </c>
      <c r="J32" s="28">
        <v>108.7</v>
      </c>
      <c r="K32" s="28">
        <v>108.8</v>
      </c>
      <c r="L32" s="28">
        <v>108.9</v>
      </c>
      <c r="M32" s="28">
        <v>109</v>
      </c>
      <c r="N32" s="28">
        <v>109</v>
      </c>
      <c r="O32" s="28">
        <v>109.1</v>
      </c>
      <c r="P32" s="28">
        <v>109.2</v>
      </c>
      <c r="Q32" s="28">
        <v>109.3</v>
      </c>
      <c r="R32" s="28">
        <v>109.4</v>
      </c>
      <c r="S32" s="28">
        <v>109.5</v>
      </c>
      <c r="T32" s="28">
        <v>109.5</v>
      </c>
      <c r="U32" s="28">
        <v>109.6</v>
      </c>
      <c r="V32" s="28">
        <v>109.7</v>
      </c>
      <c r="W32" s="28">
        <v>109.8</v>
      </c>
      <c r="X32" s="28">
        <v>109.8</v>
      </c>
      <c r="Y32" s="28">
        <v>109.9</v>
      </c>
      <c r="Z32" s="28">
        <v>109.9</v>
      </c>
      <c r="AA32" s="28">
        <v>110</v>
      </c>
      <c r="AB32" s="28">
        <v>110.1</v>
      </c>
      <c r="AC32" s="28">
        <v>110.1</v>
      </c>
      <c r="AD32" s="28">
        <v>110.1</v>
      </c>
      <c r="AE32" s="28">
        <v>110.2</v>
      </c>
      <c r="AF32" s="28">
        <v>110.2</v>
      </c>
      <c r="AG32" s="28">
        <v>110.3</v>
      </c>
      <c r="AH32" s="28">
        <v>110.3</v>
      </c>
      <c r="AI32" s="28">
        <v>110.3</v>
      </c>
      <c r="AJ32" s="28">
        <v>110.4</v>
      </c>
      <c r="AK32" s="28">
        <v>110.4</v>
      </c>
      <c r="AL32" s="28">
        <v>110.4</v>
      </c>
      <c r="AM32" s="28">
        <v>110.4</v>
      </c>
      <c r="AN32" s="28">
        <v>110.4</v>
      </c>
      <c r="AO32" s="28">
        <v>110.5</v>
      </c>
      <c r="AP32" s="28">
        <v>110.5</v>
      </c>
      <c r="AQ32" s="28">
        <v>110.5</v>
      </c>
      <c r="AR32" s="28">
        <v>110.5</v>
      </c>
      <c r="AS32" s="28">
        <v>110.5</v>
      </c>
      <c r="AT32" s="28">
        <v>110.5</v>
      </c>
      <c r="AU32" s="28">
        <v>110.6</v>
      </c>
    </row>
    <row r="33" spans="2:47">
      <c r="B33" s="27" t="s">
        <v>389</v>
      </c>
      <c r="C33" s="28" t="s">
        <v>498</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row>
    <row r="34" spans="2:47" s="48" customFormat="1">
      <c r="B34" s="27" t="s">
        <v>501</v>
      </c>
      <c r="C34" s="30" t="s">
        <v>498</v>
      </c>
      <c r="D34" s="30">
        <f>SUM(D20:D33)</f>
        <v>45895.19999999999</v>
      </c>
      <c r="E34" s="30">
        <f t="shared" ref="E34:AU34" si="1">SUM(E20:E33)</f>
        <v>48846.999999999985</v>
      </c>
      <c r="F34" s="30">
        <f t="shared" si="1"/>
        <v>48959.400000000016</v>
      </c>
      <c r="G34" s="30">
        <f t="shared" si="1"/>
        <v>50807.700000000012</v>
      </c>
      <c r="H34" s="30">
        <f t="shared" si="1"/>
        <v>49836.799999999996</v>
      </c>
      <c r="I34" s="30">
        <f t="shared" si="1"/>
        <v>54838.299999999996</v>
      </c>
      <c r="J34" s="30">
        <f t="shared" si="1"/>
        <v>58214.799999999996</v>
      </c>
      <c r="K34" s="30">
        <f t="shared" si="1"/>
        <v>60001.3</v>
      </c>
      <c r="L34" s="30">
        <f t="shared" si="1"/>
        <v>61725.599999999999</v>
      </c>
      <c r="M34" s="30">
        <f t="shared" si="1"/>
        <v>60998.19999999999</v>
      </c>
      <c r="N34" s="30">
        <f t="shared" si="1"/>
        <v>60555.1</v>
      </c>
      <c r="O34" s="30">
        <f t="shared" si="1"/>
        <v>60334.7</v>
      </c>
      <c r="P34" s="30">
        <f t="shared" si="1"/>
        <v>58596.600000000006</v>
      </c>
      <c r="Q34" s="30">
        <f t="shared" si="1"/>
        <v>56444.400000000009</v>
      </c>
      <c r="R34" s="30">
        <f t="shared" si="1"/>
        <v>56243.8</v>
      </c>
      <c r="S34" s="30">
        <f t="shared" si="1"/>
        <v>56778.900000000009</v>
      </c>
      <c r="T34" s="30">
        <f t="shared" si="1"/>
        <v>57367.7</v>
      </c>
      <c r="U34" s="30">
        <f t="shared" si="1"/>
        <v>57957.299999999996</v>
      </c>
      <c r="V34" s="30">
        <f t="shared" si="1"/>
        <v>58550.899999999994</v>
      </c>
      <c r="W34" s="30">
        <f t="shared" si="1"/>
        <v>59246.000000000007</v>
      </c>
      <c r="X34" s="30">
        <f t="shared" si="1"/>
        <v>59744.7</v>
      </c>
      <c r="Y34" s="30">
        <f t="shared" si="1"/>
        <v>60446.099999999984</v>
      </c>
      <c r="Z34" s="30">
        <f t="shared" si="1"/>
        <v>61149.3</v>
      </c>
      <c r="AA34" s="30">
        <f t="shared" si="1"/>
        <v>61754.8</v>
      </c>
      <c r="AB34" s="30">
        <f t="shared" si="1"/>
        <v>62462.30000000001</v>
      </c>
      <c r="AC34" s="30">
        <f t="shared" si="1"/>
        <v>63172.800000000003</v>
      </c>
      <c r="AD34" s="30">
        <f t="shared" si="1"/>
        <v>63887.1</v>
      </c>
      <c r="AE34" s="30">
        <f t="shared" si="1"/>
        <v>64603.700000000012</v>
      </c>
      <c r="AF34" s="30">
        <f t="shared" si="1"/>
        <v>65488.599999999991</v>
      </c>
      <c r="AG34" s="30">
        <f t="shared" si="1"/>
        <v>66579.099999999991</v>
      </c>
      <c r="AH34" s="30">
        <f t="shared" si="1"/>
        <v>67372.5</v>
      </c>
      <c r="AI34" s="30">
        <f t="shared" si="1"/>
        <v>68372.2</v>
      </c>
      <c r="AJ34" s="30">
        <f t="shared" si="1"/>
        <v>69376.999999999985</v>
      </c>
      <c r="AK34" s="30">
        <f t="shared" si="1"/>
        <v>70486.399999999965</v>
      </c>
      <c r="AL34" s="30">
        <f t="shared" si="1"/>
        <v>71505.499999999985</v>
      </c>
      <c r="AM34" s="30">
        <f t="shared" si="1"/>
        <v>72630.999999999985</v>
      </c>
      <c r="AN34" s="30">
        <f t="shared" si="1"/>
        <v>73564.5</v>
      </c>
      <c r="AO34" s="30">
        <f t="shared" si="1"/>
        <v>74803.199999999997</v>
      </c>
      <c r="AP34" s="30">
        <f t="shared" si="1"/>
        <v>75749.299999999974</v>
      </c>
      <c r="AQ34" s="30">
        <f t="shared" si="1"/>
        <v>77003.599999999977</v>
      </c>
      <c r="AR34" s="30">
        <f t="shared" si="1"/>
        <v>78164.899999999965</v>
      </c>
      <c r="AS34" s="30">
        <f t="shared" si="1"/>
        <v>79433.200000000012</v>
      </c>
      <c r="AT34" s="30">
        <f t="shared" si="1"/>
        <v>80610.299999999988</v>
      </c>
      <c r="AU34" s="30">
        <f t="shared" si="1"/>
        <v>81859.899999999994</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384</v>
      </c>
      <c r="C37" s="28" t="s">
        <v>498</v>
      </c>
      <c r="D37" s="28">
        <f t="shared" ref="D37:AU37" si="2">+D2-D20</f>
        <v>0</v>
      </c>
      <c r="E37" s="28">
        <f t="shared" si="2"/>
        <v>0</v>
      </c>
      <c r="F37" s="28">
        <f t="shared" si="2"/>
        <v>0</v>
      </c>
      <c r="G37" s="28">
        <f t="shared" si="2"/>
        <v>0</v>
      </c>
      <c r="H37" s="28">
        <f t="shared" si="2"/>
        <v>0</v>
      </c>
      <c r="I37" s="28">
        <f t="shared" si="2"/>
        <v>0</v>
      </c>
      <c r="J37" s="28">
        <f t="shared" si="2"/>
        <v>0</v>
      </c>
      <c r="K37" s="28">
        <f t="shared" si="2"/>
        <v>0</v>
      </c>
      <c r="L37" s="28">
        <f t="shared" si="2"/>
        <v>5.4000000000014552</v>
      </c>
      <c r="M37" s="28">
        <f t="shared" si="2"/>
        <v>8.2999999999992724</v>
      </c>
      <c r="N37" s="28">
        <f t="shared" si="2"/>
        <v>12.299999999999272</v>
      </c>
      <c r="O37" s="28">
        <f t="shared" si="2"/>
        <v>116.70000000000073</v>
      </c>
      <c r="P37" s="28">
        <f t="shared" si="2"/>
        <v>118.89999999999782</v>
      </c>
      <c r="Q37" s="28">
        <f t="shared" si="2"/>
        <v>20.200000000000728</v>
      </c>
      <c r="R37" s="28">
        <f t="shared" si="2"/>
        <v>125.10000000000218</v>
      </c>
      <c r="S37" s="28">
        <f t="shared" si="2"/>
        <v>28.5</v>
      </c>
      <c r="T37" s="28">
        <f t="shared" si="2"/>
        <v>31.900000000001455</v>
      </c>
      <c r="U37" s="28">
        <f t="shared" si="2"/>
        <v>35.400000000001455</v>
      </c>
      <c r="V37" s="28">
        <f t="shared" si="2"/>
        <v>238.90000000000146</v>
      </c>
      <c r="W37" s="28">
        <f t="shared" si="2"/>
        <v>142.29999999999927</v>
      </c>
      <c r="X37" s="28">
        <f t="shared" si="2"/>
        <v>145.59999999999854</v>
      </c>
      <c r="Y37" s="28">
        <f t="shared" si="2"/>
        <v>149.20000000000073</v>
      </c>
      <c r="Z37" s="28">
        <f t="shared" si="2"/>
        <v>52.900000000001455</v>
      </c>
      <c r="AA37" s="28">
        <f t="shared" si="2"/>
        <v>256.5</v>
      </c>
      <c r="AB37" s="28">
        <f t="shared" si="2"/>
        <v>160.09999999999854</v>
      </c>
      <c r="AC37" s="28">
        <f t="shared" si="2"/>
        <v>163.89999999999782</v>
      </c>
      <c r="AD37" s="28">
        <f t="shared" si="2"/>
        <v>167.59999999999854</v>
      </c>
      <c r="AE37" s="28">
        <f t="shared" si="2"/>
        <v>171.20000000000073</v>
      </c>
      <c r="AF37" s="28">
        <f t="shared" si="2"/>
        <v>175.49999999999272</v>
      </c>
      <c r="AG37" s="28">
        <f t="shared" si="2"/>
        <v>179.70000000000073</v>
      </c>
      <c r="AH37" s="28">
        <f t="shared" si="2"/>
        <v>283.99999999999272</v>
      </c>
      <c r="AI37" s="28">
        <f t="shared" si="2"/>
        <v>188.30000000000291</v>
      </c>
      <c r="AJ37" s="28">
        <f t="shared" si="2"/>
        <v>192.60000000000218</v>
      </c>
      <c r="AK37" s="28">
        <f t="shared" si="2"/>
        <v>197.10000000000218</v>
      </c>
      <c r="AL37" s="28">
        <f t="shared" si="2"/>
        <v>202.09999999999854</v>
      </c>
      <c r="AM37" s="28">
        <f t="shared" si="2"/>
        <v>207.20000000000073</v>
      </c>
      <c r="AN37" s="28">
        <f t="shared" si="2"/>
        <v>312.29999999999927</v>
      </c>
      <c r="AO37" s="28">
        <f t="shared" si="2"/>
        <v>317.70000000000073</v>
      </c>
      <c r="AP37" s="28">
        <f t="shared" si="2"/>
        <v>423.200000000008</v>
      </c>
      <c r="AQ37" s="28">
        <f t="shared" si="2"/>
        <v>328.79999999999927</v>
      </c>
      <c r="AR37" s="28">
        <f t="shared" si="2"/>
        <v>434.20000000000073</v>
      </c>
      <c r="AS37" s="28">
        <f t="shared" si="2"/>
        <v>240.20000000000073</v>
      </c>
      <c r="AT37" s="28">
        <f t="shared" si="2"/>
        <v>346.20000000000073</v>
      </c>
      <c r="AU37" s="28">
        <f t="shared" si="2"/>
        <v>352.19999999998981</v>
      </c>
    </row>
    <row r="38" spans="2:47">
      <c r="B38" s="27" t="s">
        <v>386</v>
      </c>
      <c r="C38" s="28" t="s">
        <v>498</v>
      </c>
      <c r="D38" s="28">
        <f t="shared" ref="D38:AU38" si="3">+D3-D21</f>
        <v>0</v>
      </c>
      <c r="E38" s="28">
        <f t="shared" si="3"/>
        <v>0</v>
      </c>
      <c r="F38" s="28">
        <f t="shared" si="3"/>
        <v>0</v>
      </c>
      <c r="G38" s="28">
        <f t="shared" si="3"/>
        <v>0</v>
      </c>
      <c r="H38" s="28">
        <f t="shared" si="3"/>
        <v>0</v>
      </c>
      <c r="I38" s="28">
        <f t="shared" si="3"/>
        <v>0</v>
      </c>
      <c r="J38" s="28">
        <f t="shared" si="3"/>
        <v>0</v>
      </c>
      <c r="K38" s="28">
        <f t="shared" si="3"/>
        <v>0</v>
      </c>
      <c r="L38" s="28">
        <f t="shared" si="3"/>
        <v>1.4000000000000909</v>
      </c>
      <c r="M38" s="28">
        <f t="shared" si="3"/>
        <v>2.0999999999999091</v>
      </c>
      <c r="N38" s="28">
        <f t="shared" si="3"/>
        <v>3</v>
      </c>
      <c r="O38" s="28">
        <f t="shared" si="3"/>
        <v>4.2000000000000455</v>
      </c>
      <c r="P38" s="28">
        <f t="shared" si="3"/>
        <v>4.7999999999999545</v>
      </c>
      <c r="Q38" s="28">
        <f t="shared" si="3"/>
        <v>5.1000000000000227</v>
      </c>
      <c r="R38" s="28">
        <f t="shared" si="3"/>
        <v>6.2999999999999545</v>
      </c>
      <c r="S38" s="28">
        <f t="shared" si="3"/>
        <v>7.2000000000000455</v>
      </c>
      <c r="T38" s="28">
        <f t="shared" si="3"/>
        <v>8</v>
      </c>
      <c r="U38" s="28">
        <f t="shared" si="3"/>
        <v>8.9000000000000909</v>
      </c>
      <c r="V38" s="28">
        <f t="shared" si="3"/>
        <v>9.7000000000000455</v>
      </c>
      <c r="W38" s="28">
        <f t="shared" si="3"/>
        <v>10.600000000000023</v>
      </c>
      <c r="X38" s="28">
        <f t="shared" si="3"/>
        <v>11.400000000000091</v>
      </c>
      <c r="Y38" s="28">
        <f t="shared" si="3"/>
        <v>12.600000000000023</v>
      </c>
      <c r="Z38" s="28">
        <f t="shared" si="3"/>
        <v>13.399999999999977</v>
      </c>
      <c r="AA38" s="28">
        <f t="shared" si="3"/>
        <v>114.19999999999993</v>
      </c>
      <c r="AB38" s="28">
        <f t="shared" si="3"/>
        <v>115.10000000000002</v>
      </c>
      <c r="AC38" s="28">
        <f t="shared" si="3"/>
        <v>116</v>
      </c>
      <c r="AD38" s="28">
        <f t="shared" si="3"/>
        <v>117</v>
      </c>
      <c r="AE38" s="28">
        <f t="shared" si="3"/>
        <v>118.0999999999998</v>
      </c>
      <c r="AF38" s="28">
        <f t="shared" si="3"/>
        <v>119.19999999999993</v>
      </c>
      <c r="AG38" s="28">
        <f t="shared" si="3"/>
        <v>120.09999999999991</v>
      </c>
      <c r="AH38" s="28">
        <f t="shared" si="3"/>
        <v>121.19999999999993</v>
      </c>
      <c r="AI38" s="28">
        <f t="shared" si="3"/>
        <v>122.29999999999995</v>
      </c>
      <c r="AJ38" s="28">
        <f t="shared" si="3"/>
        <v>123.39999999999998</v>
      </c>
      <c r="AK38" s="28">
        <f t="shared" si="3"/>
        <v>124.50000000000011</v>
      </c>
      <c r="AL38" s="28">
        <f t="shared" si="3"/>
        <v>125.70000000000005</v>
      </c>
      <c r="AM38" s="28">
        <f t="shared" si="3"/>
        <v>126.89999999999998</v>
      </c>
      <c r="AN38" s="28">
        <f t="shared" si="3"/>
        <v>128.20000000000016</v>
      </c>
      <c r="AO38" s="28">
        <f t="shared" si="3"/>
        <v>129.70000000000005</v>
      </c>
      <c r="AP38" s="28">
        <f t="shared" si="3"/>
        <v>131</v>
      </c>
      <c r="AQ38" s="28">
        <f t="shared" si="3"/>
        <v>132.49999999999989</v>
      </c>
      <c r="AR38" s="28">
        <f t="shared" si="3"/>
        <v>133.80000000000007</v>
      </c>
      <c r="AS38" s="28">
        <f t="shared" si="3"/>
        <v>135.40000000000009</v>
      </c>
      <c r="AT38" s="28">
        <f t="shared" si="3"/>
        <v>136.80000000000007</v>
      </c>
      <c r="AU38" s="28">
        <f t="shared" si="3"/>
        <v>138.30000000000007</v>
      </c>
    </row>
    <row r="39" spans="2:47">
      <c r="B39" s="27" t="s">
        <v>385</v>
      </c>
      <c r="C39" s="28" t="s">
        <v>498</v>
      </c>
      <c r="D39" s="28">
        <f t="shared" ref="D39:AU39" si="4">+D4-D22</f>
        <v>0</v>
      </c>
      <c r="E39" s="28">
        <f t="shared" si="4"/>
        <v>0</v>
      </c>
      <c r="F39" s="28">
        <f t="shared" si="4"/>
        <v>0</v>
      </c>
      <c r="G39" s="28">
        <f t="shared" si="4"/>
        <v>0</v>
      </c>
      <c r="H39" s="28">
        <f t="shared" si="4"/>
        <v>0</v>
      </c>
      <c r="I39" s="28">
        <f t="shared" si="4"/>
        <v>0</v>
      </c>
      <c r="J39" s="28">
        <f t="shared" si="4"/>
        <v>0</v>
      </c>
      <c r="K39" s="28">
        <f t="shared" si="4"/>
        <v>0</v>
      </c>
      <c r="L39" s="28">
        <f t="shared" si="4"/>
        <v>0</v>
      </c>
      <c r="M39" s="28">
        <f t="shared" si="4"/>
        <v>0</v>
      </c>
      <c r="N39" s="28">
        <f t="shared" si="4"/>
        <v>0</v>
      </c>
      <c r="O39" s="28">
        <f t="shared" si="4"/>
        <v>0</v>
      </c>
      <c r="P39" s="28">
        <f t="shared" si="4"/>
        <v>0</v>
      </c>
      <c r="Q39" s="28">
        <f t="shared" si="4"/>
        <v>0</v>
      </c>
      <c r="R39" s="28">
        <f t="shared" si="4"/>
        <v>0</v>
      </c>
      <c r="S39" s="28">
        <f t="shared" si="4"/>
        <v>0</v>
      </c>
      <c r="T39" s="28">
        <f t="shared" si="4"/>
        <v>0</v>
      </c>
      <c r="U39" s="28">
        <f t="shared" si="4"/>
        <v>0</v>
      </c>
      <c r="V39" s="28">
        <f t="shared" si="4"/>
        <v>0</v>
      </c>
      <c r="W39" s="28">
        <f t="shared" si="4"/>
        <v>0</v>
      </c>
      <c r="X39" s="28">
        <f t="shared" si="4"/>
        <v>0</v>
      </c>
      <c r="Y39" s="28">
        <f t="shared" si="4"/>
        <v>0</v>
      </c>
      <c r="Z39" s="28">
        <f t="shared" si="4"/>
        <v>0</v>
      </c>
      <c r="AA39" s="28">
        <f t="shared" si="4"/>
        <v>0</v>
      </c>
      <c r="AB39" s="28">
        <f t="shared" si="4"/>
        <v>0</v>
      </c>
      <c r="AC39" s="28">
        <f t="shared" si="4"/>
        <v>0</v>
      </c>
      <c r="AD39" s="28">
        <f t="shared" si="4"/>
        <v>0</v>
      </c>
      <c r="AE39" s="28">
        <f t="shared" si="4"/>
        <v>0</v>
      </c>
      <c r="AF39" s="28">
        <f t="shared" si="4"/>
        <v>0</v>
      </c>
      <c r="AG39" s="28">
        <f t="shared" si="4"/>
        <v>0</v>
      </c>
      <c r="AH39" s="28">
        <f t="shared" si="4"/>
        <v>0</v>
      </c>
      <c r="AI39" s="28">
        <f t="shared" si="4"/>
        <v>0</v>
      </c>
      <c r="AJ39" s="28">
        <f t="shared" si="4"/>
        <v>0</v>
      </c>
      <c r="AK39" s="28">
        <f t="shared" si="4"/>
        <v>0</v>
      </c>
      <c r="AL39" s="28">
        <f t="shared" si="4"/>
        <v>0</v>
      </c>
      <c r="AM39" s="28">
        <f t="shared" si="4"/>
        <v>0</v>
      </c>
      <c r="AN39" s="28">
        <f t="shared" si="4"/>
        <v>0</v>
      </c>
      <c r="AO39" s="28">
        <f t="shared" si="4"/>
        <v>0</v>
      </c>
      <c r="AP39" s="28">
        <f t="shared" si="4"/>
        <v>0</v>
      </c>
      <c r="AQ39" s="28">
        <f t="shared" si="4"/>
        <v>0</v>
      </c>
      <c r="AR39" s="28">
        <f t="shared" si="4"/>
        <v>0</v>
      </c>
      <c r="AS39" s="28">
        <f t="shared" si="4"/>
        <v>0</v>
      </c>
      <c r="AT39" s="28">
        <f t="shared" si="4"/>
        <v>0</v>
      </c>
      <c r="AU39" s="28">
        <f t="shared" si="4"/>
        <v>0</v>
      </c>
    </row>
    <row r="40" spans="2:47">
      <c r="B40" s="27" t="s">
        <v>634</v>
      </c>
      <c r="C40" s="28" t="s">
        <v>498</v>
      </c>
      <c r="D40" s="28">
        <f t="shared" ref="D40:AU40" si="5">+D5-D23</f>
        <v>0</v>
      </c>
      <c r="E40" s="28">
        <f t="shared" si="5"/>
        <v>0</v>
      </c>
      <c r="F40" s="28">
        <f t="shared" si="5"/>
        <v>0</v>
      </c>
      <c r="G40" s="28">
        <f t="shared" si="5"/>
        <v>0</v>
      </c>
      <c r="H40" s="28">
        <f t="shared" si="5"/>
        <v>0</v>
      </c>
      <c r="I40" s="28">
        <f t="shared" si="5"/>
        <v>0</v>
      </c>
      <c r="J40" s="28">
        <f t="shared" si="5"/>
        <v>0</v>
      </c>
      <c r="K40" s="28">
        <f t="shared" si="5"/>
        <v>0</v>
      </c>
      <c r="L40" s="28">
        <f t="shared" si="5"/>
        <v>0.30000000000001137</v>
      </c>
      <c r="M40" s="28">
        <f t="shared" si="5"/>
        <v>0.70000000000001705</v>
      </c>
      <c r="N40" s="28">
        <f t="shared" si="5"/>
        <v>0.79999999999998295</v>
      </c>
      <c r="O40" s="28">
        <f t="shared" si="5"/>
        <v>1.1000000000000227</v>
      </c>
      <c r="P40" s="28">
        <f t="shared" si="5"/>
        <v>1.2999999999999829</v>
      </c>
      <c r="Q40" s="28">
        <f t="shared" si="5"/>
        <v>1.4000000000000057</v>
      </c>
      <c r="R40" s="28">
        <f t="shared" si="5"/>
        <v>1.9000000000000057</v>
      </c>
      <c r="S40" s="28">
        <f t="shared" si="5"/>
        <v>2.0999999999999943</v>
      </c>
      <c r="T40" s="28">
        <f t="shared" si="5"/>
        <v>2.5</v>
      </c>
      <c r="U40" s="28">
        <f t="shared" si="5"/>
        <v>2.5999999999999943</v>
      </c>
      <c r="V40" s="28">
        <f t="shared" si="5"/>
        <v>2.6999999999999886</v>
      </c>
      <c r="W40" s="28">
        <f t="shared" si="5"/>
        <v>3.3000000000000114</v>
      </c>
      <c r="X40" s="28">
        <f t="shared" si="5"/>
        <v>3.3999999999999773</v>
      </c>
      <c r="Y40" s="28">
        <f t="shared" si="5"/>
        <v>3.5</v>
      </c>
      <c r="Z40" s="28">
        <f t="shared" si="5"/>
        <v>4</v>
      </c>
      <c r="AA40" s="28">
        <f t="shared" si="5"/>
        <v>4.2000000000000171</v>
      </c>
      <c r="AB40" s="28">
        <f t="shared" si="5"/>
        <v>4.5</v>
      </c>
      <c r="AC40" s="28">
        <f t="shared" si="5"/>
        <v>4.7999999999999829</v>
      </c>
      <c r="AD40" s="28">
        <f t="shared" si="5"/>
        <v>5.0999999999999943</v>
      </c>
      <c r="AE40" s="28">
        <f t="shared" si="5"/>
        <v>5.4000000000000057</v>
      </c>
      <c r="AF40" s="28">
        <f t="shared" si="5"/>
        <v>5.5999999999999943</v>
      </c>
      <c r="AG40" s="28">
        <f t="shared" si="5"/>
        <v>5.9000000000000057</v>
      </c>
      <c r="AH40" s="28">
        <f t="shared" si="5"/>
        <v>6.2999999999999829</v>
      </c>
      <c r="AI40" s="28">
        <f t="shared" si="5"/>
        <v>6.6999999999999886</v>
      </c>
      <c r="AJ40" s="28">
        <f t="shared" si="5"/>
        <v>6.8000000000000114</v>
      </c>
      <c r="AK40" s="28">
        <f t="shared" si="5"/>
        <v>7.1999999999999886</v>
      </c>
      <c r="AL40" s="28">
        <f t="shared" si="5"/>
        <v>7.5999999999999943</v>
      </c>
      <c r="AM40" s="28">
        <f t="shared" si="5"/>
        <v>8.0999999999999943</v>
      </c>
      <c r="AN40" s="28">
        <f t="shared" si="5"/>
        <v>8.5</v>
      </c>
      <c r="AO40" s="28">
        <f t="shared" si="5"/>
        <v>8.7999999999999829</v>
      </c>
      <c r="AP40" s="28">
        <f t="shared" si="5"/>
        <v>9.0999999999999943</v>
      </c>
      <c r="AQ40" s="28">
        <f t="shared" si="5"/>
        <v>9.5</v>
      </c>
      <c r="AR40" s="28">
        <f t="shared" si="5"/>
        <v>9.9000000000000057</v>
      </c>
      <c r="AS40" s="28">
        <f t="shared" si="5"/>
        <v>10.5</v>
      </c>
      <c r="AT40" s="28">
        <f t="shared" si="5"/>
        <v>10.900000000000006</v>
      </c>
      <c r="AU40" s="28">
        <f t="shared" si="5"/>
        <v>11.400000000000006</v>
      </c>
    </row>
    <row r="41" spans="2:47">
      <c r="B41" s="27" t="s">
        <v>437</v>
      </c>
      <c r="C41" s="28" t="s">
        <v>498</v>
      </c>
      <c r="D41" s="28">
        <f t="shared" ref="D41:AU41" si="6">+D6-D24</f>
        <v>0</v>
      </c>
      <c r="E41" s="28">
        <f t="shared" si="6"/>
        <v>0</v>
      </c>
      <c r="F41" s="28">
        <f t="shared" si="6"/>
        <v>0</v>
      </c>
      <c r="G41" s="28">
        <f t="shared" si="6"/>
        <v>0</v>
      </c>
      <c r="H41" s="28">
        <f t="shared" si="6"/>
        <v>0</v>
      </c>
      <c r="I41" s="28">
        <f t="shared" si="6"/>
        <v>0</v>
      </c>
      <c r="J41" s="28">
        <f t="shared" si="6"/>
        <v>0</v>
      </c>
      <c r="K41" s="28">
        <f t="shared" si="6"/>
        <v>0</v>
      </c>
      <c r="L41" s="28">
        <f t="shared" si="6"/>
        <v>-10.600000000002183</v>
      </c>
      <c r="M41" s="28">
        <f t="shared" si="6"/>
        <v>-15.999999999992724</v>
      </c>
      <c r="N41" s="28">
        <f t="shared" si="6"/>
        <v>-23.700000000000728</v>
      </c>
      <c r="O41" s="28">
        <f t="shared" si="6"/>
        <v>-32.599999999998545</v>
      </c>
      <c r="P41" s="28">
        <f t="shared" si="6"/>
        <v>-36.5</v>
      </c>
      <c r="Q41" s="28">
        <f t="shared" si="6"/>
        <v>-39.099999999998545</v>
      </c>
      <c r="R41" s="28">
        <f t="shared" si="6"/>
        <v>-148.89999999999782</v>
      </c>
      <c r="S41" s="28">
        <f t="shared" si="6"/>
        <v>-155.30000000001019</v>
      </c>
      <c r="T41" s="28">
        <f t="shared" si="6"/>
        <v>-162</v>
      </c>
      <c r="U41" s="28">
        <f t="shared" si="6"/>
        <v>-168.59999999998399</v>
      </c>
      <c r="V41" s="28">
        <f t="shared" si="6"/>
        <v>-175.19999999999709</v>
      </c>
      <c r="W41" s="28">
        <f t="shared" si="6"/>
        <v>-182.00000000000728</v>
      </c>
      <c r="X41" s="28">
        <f t="shared" si="6"/>
        <v>-188.99999999998545</v>
      </c>
      <c r="Y41" s="28">
        <f t="shared" si="6"/>
        <v>-295.80000000000291</v>
      </c>
      <c r="Z41" s="28">
        <f t="shared" si="6"/>
        <v>-202.79999999999563</v>
      </c>
      <c r="AA41" s="28">
        <f t="shared" si="6"/>
        <v>-209.79999999999563</v>
      </c>
      <c r="AB41" s="28">
        <f t="shared" si="6"/>
        <v>-316.90000000000146</v>
      </c>
      <c r="AC41" s="28">
        <f t="shared" si="6"/>
        <v>-324.09999999999127</v>
      </c>
      <c r="AD41" s="28">
        <f t="shared" si="6"/>
        <v>-331.30000000000291</v>
      </c>
      <c r="AE41" s="28">
        <f t="shared" si="6"/>
        <v>-438.59999999999127</v>
      </c>
      <c r="AF41" s="28">
        <f t="shared" si="6"/>
        <v>-446.69999999998981</v>
      </c>
      <c r="AG41" s="28">
        <f t="shared" si="6"/>
        <v>-354.80000000000291</v>
      </c>
      <c r="AH41" s="28">
        <f t="shared" si="6"/>
        <v>-363</v>
      </c>
      <c r="AI41" s="28">
        <f t="shared" si="6"/>
        <v>-371.39999999999418</v>
      </c>
      <c r="AJ41" s="28">
        <f t="shared" si="6"/>
        <v>-379.8999999999869</v>
      </c>
      <c r="AK41" s="28">
        <f t="shared" si="6"/>
        <v>-488.59999999998399</v>
      </c>
      <c r="AL41" s="28">
        <f t="shared" si="6"/>
        <v>-398.19999999998981</v>
      </c>
      <c r="AM41" s="28">
        <f t="shared" si="6"/>
        <v>-507.70000000000437</v>
      </c>
      <c r="AN41" s="28">
        <f t="shared" si="6"/>
        <v>-517.80000000001019</v>
      </c>
      <c r="AO41" s="28">
        <f t="shared" si="6"/>
        <v>-627.90000000000146</v>
      </c>
      <c r="AP41" s="28">
        <f t="shared" si="6"/>
        <v>-538.09999999999854</v>
      </c>
      <c r="AQ41" s="28">
        <f t="shared" si="6"/>
        <v>-548.79999999999563</v>
      </c>
      <c r="AR41" s="28">
        <f t="shared" si="6"/>
        <v>-559.59999999998399</v>
      </c>
      <c r="AS41" s="28">
        <f t="shared" si="6"/>
        <v>-570.70000000000437</v>
      </c>
      <c r="AT41" s="28">
        <f t="shared" si="6"/>
        <v>-582.10000000000582</v>
      </c>
      <c r="AU41" s="28">
        <f t="shared" si="6"/>
        <v>-593.69999999999709</v>
      </c>
    </row>
    <row r="42" spans="2:47">
      <c r="B42" s="27" t="s">
        <v>391</v>
      </c>
      <c r="C42" s="28" t="s">
        <v>498</v>
      </c>
      <c r="D42" s="28">
        <f t="shared" ref="D42:AU42" si="7">+D7-D25</f>
        <v>0</v>
      </c>
      <c r="E42" s="28">
        <f t="shared" si="7"/>
        <v>0</v>
      </c>
      <c r="F42" s="28">
        <f t="shared" si="7"/>
        <v>0</v>
      </c>
      <c r="G42" s="28">
        <f t="shared" si="7"/>
        <v>0</v>
      </c>
      <c r="H42" s="28">
        <f t="shared" si="7"/>
        <v>0</v>
      </c>
      <c r="I42" s="28">
        <f t="shared" si="7"/>
        <v>0</v>
      </c>
      <c r="J42" s="28">
        <f t="shared" si="7"/>
        <v>0</v>
      </c>
      <c r="K42" s="28">
        <f t="shared" si="7"/>
        <v>0</v>
      </c>
      <c r="L42" s="28">
        <f t="shared" si="7"/>
        <v>3.1000000000001364</v>
      </c>
      <c r="M42" s="28">
        <f t="shared" si="7"/>
        <v>4.5999999999999091</v>
      </c>
      <c r="N42" s="28">
        <f t="shared" si="7"/>
        <v>7.0999999999999091</v>
      </c>
      <c r="O42" s="28">
        <f t="shared" si="7"/>
        <v>9.5</v>
      </c>
      <c r="P42" s="28">
        <f t="shared" si="7"/>
        <v>10.800000000000182</v>
      </c>
      <c r="Q42" s="28">
        <f t="shared" si="7"/>
        <v>11.400000000000091</v>
      </c>
      <c r="R42" s="28">
        <f t="shared" si="7"/>
        <v>14.299999999999955</v>
      </c>
      <c r="S42" s="28">
        <f t="shared" si="7"/>
        <v>16.299999999999955</v>
      </c>
      <c r="T42" s="28">
        <f t="shared" si="7"/>
        <v>18.099999999999909</v>
      </c>
      <c r="U42" s="28">
        <f t="shared" si="7"/>
        <v>20.100000000000136</v>
      </c>
      <c r="V42" s="28">
        <f t="shared" si="7"/>
        <v>22</v>
      </c>
      <c r="W42" s="28">
        <f t="shared" si="7"/>
        <v>24.200000000000045</v>
      </c>
      <c r="X42" s="28">
        <f t="shared" si="7"/>
        <v>26.200000000000045</v>
      </c>
      <c r="Y42" s="28">
        <f t="shared" si="7"/>
        <v>28</v>
      </c>
      <c r="Z42" s="28">
        <f t="shared" si="7"/>
        <v>30.199999999999818</v>
      </c>
      <c r="AA42" s="28">
        <f t="shared" si="7"/>
        <v>32.200000000000045</v>
      </c>
      <c r="AB42" s="28">
        <f t="shared" si="7"/>
        <v>34.200000000000045</v>
      </c>
      <c r="AC42" s="28">
        <f t="shared" si="7"/>
        <v>36.400000000000091</v>
      </c>
      <c r="AD42" s="28">
        <f t="shared" si="7"/>
        <v>38.400000000000091</v>
      </c>
      <c r="AE42" s="28">
        <f t="shared" si="7"/>
        <v>40.799999999999955</v>
      </c>
      <c r="AF42" s="28">
        <f t="shared" si="7"/>
        <v>43</v>
      </c>
      <c r="AG42" s="28">
        <f t="shared" si="7"/>
        <v>45.299999999999955</v>
      </c>
      <c r="AH42" s="28">
        <f t="shared" si="7"/>
        <v>47.700000000000045</v>
      </c>
      <c r="AI42" s="28">
        <f t="shared" si="7"/>
        <v>50.299999999999955</v>
      </c>
      <c r="AJ42" s="28">
        <f t="shared" si="7"/>
        <v>52.900000000000091</v>
      </c>
      <c r="AK42" s="28">
        <f t="shared" si="7"/>
        <v>55.399999999999864</v>
      </c>
      <c r="AL42" s="28">
        <f t="shared" si="7"/>
        <v>58.099999999999909</v>
      </c>
      <c r="AM42" s="28">
        <f t="shared" si="7"/>
        <v>61.200000000000045</v>
      </c>
      <c r="AN42" s="28">
        <f t="shared" si="7"/>
        <v>64.099999999999909</v>
      </c>
      <c r="AO42" s="28">
        <f t="shared" si="7"/>
        <v>67</v>
      </c>
      <c r="AP42" s="28">
        <f t="shared" si="7"/>
        <v>70.099999999999909</v>
      </c>
      <c r="AQ42" s="28">
        <f t="shared" si="7"/>
        <v>73.400000000000091</v>
      </c>
      <c r="AR42" s="28">
        <f t="shared" si="7"/>
        <v>76.5</v>
      </c>
      <c r="AS42" s="28">
        <f t="shared" si="7"/>
        <v>79.900000000000091</v>
      </c>
      <c r="AT42" s="28">
        <f t="shared" si="7"/>
        <v>83.299999999999955</v>
      </c>
      <c r="AU42" s="28">
        <f t="shared" si="7"/>
        <v>86.700000000000045</v>
      </c>
    </row>
    <row r="43" spans="2:47">
      <c r="B43" s="27" t="s">
        <v>439</v>
      </c>
      <c r="C43" s="28" t="s">
        <v>498</v>
      </c>
      <c r="D43" s="28">
        <f t="shared" ref="D43:AU43" si="8">+D8-D26</f>
        <v>0</v>
      </c>
      <c r="E43" s="28">
        <f t="shared" si="8"/>
        <v>0</v>
      </c>
      <c r="F43" s="28">
        <f t="shared" si="8"/>
        <v>0</v>
      </c>
      <c r="G43" s="28">
        <f t="shared" si="8"/>
        <v>0</v>
      </c>
      <c r="H43" s="28">
        <f t="shared" si="8"/>
        <v>0</v>
      </c>
      <c r="I43" s="28">
        <f t="shared" si="8"/>
        <v>0</v>
      </c>
      <c r="J43" s="28">
        <f t="shared" si="8"/>
        <v>0</v>
      </c>
      <c r="K43" s="28">
        <f t="shared" si="8"/>
        <v>0</v>
      </c>
      <c r="L43" s="28">
        <f t="shared" si="8"/>
        <v>0.19999999999999929</v>
      </c>
      <c r="M43" s="28">
        <f t="shared" si="8"/>
        <v>0.40000000000000036</v>
      </c>
      <c r="N43" s="28">
        <f t="shared" si="8"/>
        <v>0.59999999999999964</v>
      </c>
      <c r="O43" s="28">
        <f t="shared" si="8"/>
        <v>0.69999999999999929</v>
      </c>
      <c r="P43" s="28">
        <f t="shared" si="8"/>
        <v>0.79999999999999893</v>
      </c>
      <c r="Q43" s="28">
        <f t="shared" si="8"/>
        <v>0.90000000000000036</v>
      </c>
      <c r="R43" s="28">
        <f t="shared" si="8"/>
        <v>1.0999999999999996</v>
      </c>
      <c r="S43" s="28">
        <f t="shared" si="8"/>
        <v>1.1999999999999993</v>
      </c>
      <c r="T43" s="28">
        <f t="shared" si="8"/>
        <v>1.5</v>
      </c>
      <c r="U43" s="28">
        <f t="shared" si="8"/>
        <v>1.6999999999999993</v>
      </c>
      <c r="V43" s="28">
        <f t="shared" si="8"/>
        <v>1.6999999999999993</v>
      </c>
      <c r="W43" s="28">
        <f t="shared" si="8"/>
        <v>2</v>
      </c>
      <c r="X43" s="28">
        <f t="shared" si="8"/>
        <v>2.0999999999999996</v>
      </c>
      <c r="Y43" s="28">
        <f t="shared" si="8"/>
        <v>2.3000000000000007</v>
      </c>
      <c r="Z43" s="28">
        <f t="shared" si="8"/>
        <v>2.4000000000000004</v>
      </c>
      <c r="AA43" s="28">
        <f t="shared" si="8"/>
        <v>2.5999999999999996</v>
      </c>
      <c r="AB43" s="28">
        <f t="shared" si="8"/>
        <v>2.7999999999999989</v>
      </c>
      <c r="AC43" s="28">
        <f t="shared" si="8"/>
        <v>2.8999999999999986</v>
      </c>
      <c r="AD43" s="28">
        <f t="shared" si="8"/>
        <v>3.1000000000000014</v>
      </c>
      <c r="AE43" s="28">
        <f t="shared" si="8"/>
        <v>3.3000000000000007</v>
      </c>
      <c r="AF43" s="28">
        <f t="shared" si="8"/>
        <v>3.5</v>
      </c>
      <c r="AG43" s="28">
        <f t="shared" si="8"/>
        <v>3.6999999999999993</v>
      </c>
      <c r="AH43" s="28">
        <f t="shared" si="8"/>
        <v>3.7999999999999989</v>
      </c>
      <c r="AI43" s="28">
        <f t="shared" si="8"/>
        <v>4.0999999999999996</v>
      </c>
      <c r="AJ43" s="28">
        <f t="shared" si="8"/>
        <v>4.3000000000000007</v>
      </c>
      <c r="AK43" s="28">
        <f t="shared" si="8"/>
        <v>4.5</v>
      </c>
      <c r="AL43" s="28">
        <f t="shared" si="8"/>
        <v>4.7000000000000011</v>
      </c>
      <c r="AM43" s="28">
        <f t="shared" si="8"/>
        <v>5</v>
      </c>
      <c r="AN43" s="28">
        <f t="shared" si="8"/>
        <v>5.3000000000000007</v>
      </c>
      <c r="AO43" s="28">
        <f t="shared" si="8"/>
        <v>5.5</v>
      </c>
      <c r="AP43" s="28">
        <f t="shared" si="8"/>
        <v>5.6999999999999993</v>
      </c>
      <c r="AQ43" s="28">
        <f t="shared" si="8"/>
        <v>5.9999999999999982</v>
      </c>
      <c r="AR43" s="28">
        <f t="shared" si="8"/>
        <v>6.2000000000000011</v>
      </c>
      <c r="AS43" s="28">
        <f t="shared" si="8"/>
        <v>6.5</v>
      </c>
      <c r="AT43" s="28">
        <f t="shared" si="8"/>
        <v>6.8000000000000007</v>
      </c>
      <c r="AU43" s="28">
        <f t="shared" si="8"/>
        <v>7</v>
      </c>
    </row>
    <row r="44" spans="2:47">
      <c r="B44" s="27" t="s">
        <v>430</v>
      </c>
      <c r="C44" s="28" t="s">
        <v>498</v>
      </c>
      <c r="D44" s="28">
        <f t="shared" ref="D44:AU44" si="9">+D9-D27</f>
        <v>0</v>
      </c>
      <c r="E44" s="28">
        <f t="shared" si="9"/>
        <v>0</v>
      </c>
      <c r="F44" s="28">
        <f t="shared" si="9"/>
        <v>0</v>
      </c>
      <c r="G44" s="28">
        <f t="shared" si="9"/>
        <v>0</v>
      </c>
      <c r="H44" s="28">
        <f t="shared" si="9"/>
        <v>0</v>
      </c>
      <c r="I44" s="28">
        <f t="shared" si="9"/>
        <v>0</v>
      </c>
      <c r="J44" s="28">
        <f t="shared" si="9"/>
        <v>0</v>
      </c>
      <c r="K44" s="28">
        <f t="shared" si="9"/>
        <v>0</v>
      </c>
      <c r="L44" s="28">
        <f t="shared" si="9"/>
        <v>0</v>
      </c>
      <c r="M44" s="28">
        <f t="shared" si="9"/>
        <v>0</v>
      </c>
      <c r="N44" s="28">
        <f t="shared" si="9"/>
        <v>0</v>
      </c>
      <c r="O44" s="28">
        <f t="shared" si="9"/>
        <v>0</v>
      </c>
      <c r="P44" s="28">
        <f t="shared" si="9"/>
        <v>0</v>
      </c>
      <c r="Q44" s="28">
        <f t="shared" si="9"/>
        <v>0</v>
      </c>
      <c r="R44" s="28">
        <f t="shared" si="9"/>
        <v>0</v>
      </c>
      <c r="S44" s="28">
        <f t="shared" si="9"/>
        <v>0</v>
      </c>
      <c r="T44" s="28">
        <f t="shared" si="9"/>
        <v>0</v>
      </c>
      <c r="U44" s="28">
        <f t="shared" si="9"/>
        <v>0</v>
      </c>
      <c r="V44" s="28">
        <f t="shared" si="9"/>
        <v>0</v>
      </c>
      <c r="W44" s="28">
        <f t="shared" si="9"/>
        <v>0</v>
      </c>
      <c r="X44" s="28">
        <f t="shared" si="9"/>
        <v>0</v>
      </c>
      <c r="Y44" s="28">
        <f t="shared" si="9"/>
        <v>0</v>
      </c>
      <c r="Z44" s="28">
        <f t="shared" si="9"/>
        <v>0</v>
      </c>
      <c r="AA44" s="28">
        <f t="shared" si="9"/>
        <v>0</v>
      </c>
      <c r="AB44" s="28">
        <f t="shared" si="9"/>
        <v>0</v>
      </c>
      <c r="AC44" s="28">
        <f t="shared" si="9"/>
        <v>0</v>
      </c>
      <c r="AD44" s="28">
        <f t="shared" si="9"/>
        <v>0</v>
      </c>
      <c r="AE44" s="28">
        <f t="shared" si="9"/>
        <v>0</v>
      </c>
      <c r="AF44" s="28">
        <f t="shared" si="9"/>
        <v>0</v>
      </c>
      <c r="AG44" s="28">
        <f t="shared" si="9"/>
        <v>0</v>
      </c>
      <c r="AH44" s="28">
        <f t="shared" si="9"/>
        <v>0</v>
      </c>
      <c r="AI44" s="28">
        <f t="shared" si="9"/>
        <v>0</v>
      </c>
      <c r="AJ44" s="28">
        <f t="shared" si="9"/>
        <v>0</v>
      </c>
      <c r="AK44" s="28">
        <f t="shared" si="9"/>
        <v>0</v>
      </c>
      <c r="AL44" s="28">
        <f t="shared" si="9"/>
        <v>0</v>
      </c>
      <c r="AM44" s="28">
        <f t="shared" si="9"/>
        <v>0</v>
      </c>
      <c r="AN44" s="28">
        <f t="shared" si="9"/>
        <v>0</v>
      </c>
      <c r="AO44" s="28">
        <f t="shared" si="9"/>
        <v>0</v>
      </c>
      <c r="AP44" s="28">
        <f t="shared" si="9"/>
        <v>0</v>
      </c>
      <c r="AQ44" s="28">
        <f t="shared" si="9"/>
        <v>0</v>
      </c>
      <c r="AR44" s="28">
        <f t="shared" si="9"/>
        <v>0</v>
      </c>
      <c r="AS44" s="28">
        <f t="shared" si="9"/>
        <v>0</v>
      </c>
      <c r="AT44" s="28">
        <f t="shared" si="9"/>
        <v>0</v>
      </c>
      <c r="AU44" s="28">
        <f t="shared" si="9"/>
        <v>0</v>
      </c>
    </row>
    <row r="45" spans="2:47">
      <c r="B45" s="27" t="s">
        <v>440</v>
      </c>
      <c r="C45" s="28" t="s">
        <v>498</v>
      </c>
      <c r="D45" s="28">
        <f t="shared" ref="D45:AU45" si="10">+D10-D28</f>
        <v>0</v>
      </c>
      <c r="E45" s="28">
        <f t="shared" si="10"/>
        <v>0</v>
      </c>
      <c r="F45" s="28">
        <f t="shared" si="10"/>
        <v>0</v>
      </c>
      <c r="G45" s="28">
        <f t="shared" si="10"/>
        <v>0</v>
      </c>
      <c r="H45" s="28">
        <f t="shared" si="10"/>
        <v>0</v>
      </c>
      <c r="I45" s="28">
        <f t="shared" si="10"/>
        <v>0</v>
      </c>
      <c r="J45" s="28">
        <f t="shared" si="10"/>
        <v>0</v>
      </c>
      <c r="K45" s="28">
        <f t="shared" si="10"/>
        <v>0</v>
      </c>
      <c r="L45" s="28">
        <f t="shared" si="10"/>
        <v>0</v>
      </c>
      <c r="M45" s="28">
        <f t="shared" si="10"/>
        <v>0</v>
      </c>
      <c r="N45" s="28">
        <f t="shared" si="10"/>
        <v>0</v>
      </c>
      <c r="O45" s="28">
        <f t="shared" si="10"/>
        <v>0</v>
      </c>
      <c r="P45" s="28">
        <f t="shared" si="10"/>
        <v>0</v>
      </c>
      <c r="Q45" s="28">
        <f t="shared" si="10"/>
        <v>0</v>
      </c>
      <c r="R45" s="28">
        <f t="shared" si="10"/>
        <v>0</v>
      </c>
      <c r="S45" s="28">
        <f t="shared" si="10"/>
        <v>0</v>
      </c>
      <c r="T45" s="28">
        <f t="shared" si="10"/>
        <v>0</v>
      </c>
      <c r="U45" s="28">
        <f t="shared" si="10"/>
        <v>0</v>
      </c>
      <c r="V45" s="28">
        <f t="shared" si="10"/>
        <v>0</v>
      </c>
      <c r="W45" s="28">
        <f t="shared" si="10"/>
        <v>0</v>
      </c>
      <c r="X45" s="28">
        <f t="shared" si="10"/>
        <v>0</v>
      </c>
      <c r="Y45" s="28">
        <f t="shared" si="10"/>
        <v>0</v>
      </c>
      <c r="Z45" s="28">
        <f t="shared" si="10"/>
        <v>0</v>
      </c>
      <c r="AA45" s="28">
        <f t="shared" si="10"/>
        <v>0</v>
      </c>
      <c r="AB45" s="28">
        <f t="shared" si="10"/>
        <v>0</v>
      </c>
      <c r="AC45" s="28">
        <f t="shared" si="10"/>
        <v>0</v>
      </c>
      <c r="AD45" s="28">
        <f t="shared" si="10"/>
        <v>0</v>
      </c>
      <c r="AE45" s="28">
        <f t="shared" si="10"/>
        <v>0</v>
      </c>
      <c r="AF45" s="28">
        <f t="shared" si="10"/>
        <v>0</v>
      </c>
      <c r="AG45" s="28">
        <f t="shared" si="10"/>
        <v>0</v>
      </c>
      <c r="AH45" s="28">
        <f t="shared" si="10"/>
        <v>0</v>
      </c>
      <c r="AI45" s="28">
        <f t="shared" si="10"/>
        <v>0</v>
      </c>
      <c r="AJ45" s="28">
        <f t="shared" si="10"/>
        <v>0</v>
      </c>
      <c r="AK45" s="28">
        <f t="shared" si="10"/>
        <v>0</v>
      </c>
      <c r="AL45" s="28">
        <f t="shared" si="10"/>
        <v>0</v>
      </c>
      <c r="AM45" s="28">
        <f t="shared" si="10"/>
        <v>0</v>
      </c>
      <c r="AN45" s="28">
        <f t="shared" si="10"/>
        <v>0</v>
      </c>
      <c r="AO45" s="28">
        <f t="shared" si="10"/>
        <v>0</v>
      </c>
      <c r="AP45" s="28">
        <f t="shared" si="10"/>
        <v>0</v>
      </c>
      <c r="AQ45" s="28">
        <f t="shared" si="10"/>
        <v>0</v>
      </c>
      <c r="AR45" s="28">
        <f t="shared" si="10"/>
        <v>0</v>
      </c>
      <c r="AS45" s="28">
        <f t="shared" si="10"/>
        <v>0</v>
      </c>
      <c r="AT45" s="28">
        <f t="shared" si="10"/>
        <v>0</v>
      </c>
      <c r="AU45" s="28">
        <f t="shared" si="10"/>
        <v>0</v>
      </c>
    </row>
    <row r="46" spans="2:47">
      <c r="B46" s="27" t="s">
        <v>398</v>
      </c>
      <c r="C46" s="28" t="s">
        <v>498</v>
      </c>
      <c r="D46" s="28">
        <f t="shared" ref="D46:AU46" si="11">+D11-D29</f>
        <v>0</v>
      </c>
      <c r="E46" s="28">
        <f t="shared" si="11"/>
        <v>0</v>
      </c>
      <c r="F46" s="28">
        <f t="shared" si="11"/>
        <v>0</v>
      </c>
      <c r="G46" s="28">
        <f t="shared" si="11"/>
        <v>0</v>
      </c>
      <c r="H46" s="28">
        <f t="shared" si="11"/>
        <v>0</v>
      </c>
      <c r="I46" s="28">
        <f t="shared" si="11"/>
        <v>0</v>
      </c>
      <c r="J46" s="28">
        <f t="shared" si="11"/>
        <v>0</v>
      </c>
      <c r="K46" s="28">
        <f t="shared" si="11"/>
        <v>0</v>
      </c>
      <c r="L46" s="28">
        <f t="shared" si="11"/>
        <v>0</v>
      </c>
      <c r="M46" s="28">
        <f t="shared" si="11"/>
        <v>0</v>
      </c>
      <c r="N46" s="28">
        <f t="shared" si="11"/>
        <v>0</v>
      </c>
      <c r="O46" s="28">
        <f t="shared" si="11"/>
        <v>0</v>
      </c>
      <c r="P46" s="28">
        <f t="shared" si="11"/>
        <v>0</v>
      </c>
      <c r="Q46" s="28">
        <f t="shared" si="11"/>
        <v>0</v>
      </c>
      <c r="R46" s="28">
        <f t="shared" si="11"/>
        <v>0</v>
      </c>
      <c r="S46" s="28">
        <f t="shared" si="11"/>
        <v>0</v>
      </c>
      <c r="T46" s="28">
        <f t="shared" si="11"/>
        <v>0</v>
      </c>
      <c r="U46" s="28">
        <f t="shared" si="11"/>
        <v>0</v>
      </c>
      <c r="V46" s="28">
        <f t="shared" si="11"/>
        <v>0</v>
      </c>
      <c r="W46" s="28">
        <f t="shared" si="11"/>
        <v>0</v>
      </c>
      <c r="X46" s="28">
        <f t="shared" si="11"/>
        <v>0</v>
      </c>
      <c r="Y46" s="28">
        <f t="shared" si="11"/>
        <v>0</v>
      </c>
      <c r="Z46" s="28">
        <f t="shared" si="11"/>
        <v>0</v>
      </c>
      <c r="AA46" s="28">
        <f t="shared" si="11"/>
        <v>0</v>
      </c>
      <c r="AB46" s="28">
        <f t="shared" si="11"/>
        <v>0</v>
      </c>
      <c r="AC46" s="28">
        <f t="shared" si="11"/>
        <v>0</v>
      </c>
      <c r="AD46" s="28">
        <f t="shared" si="11"/>
        <v>0</v>
      </c>
      <c r="AE46" s="28">
        <f t="shared" si="11"/>
        <v>0</v>
      </c>
      <c r="AF46" s="28">
        <f t="shared" si="11"/>
        <v>0</v>
      </c>
      <c r="AG46" s="28">
        <f t="shared" si="11"/>
        <v>0</v>
      </c>
      <c r="AH46" s="28">
        <f t="shared" si="11"/>
        <v>0</v>
      </c>
      <c r="AI46" s="28">
        <f t="shared" si="11"/>
        <v>0</v>
      </c>
      <c r="AJ46" s="28">
        <f t="shared" si="11"/>
        <v>0</v>
      </c>
      <c r="AK46" s="28">
        <f t="shared" si="11"/>
        <v>0</v>
      </c>
      <c r="AL46" s="28">
        <f t="shared" si="11"/>
        <v>0</v>
      </c>
      <c r="AM46" s="28">
        <f t="shared" si="11"/>
        <v>0</v>
      </c>
      <c r="AN46" s="28">
        <f t="shared" si="11"/>
        <v>0</v>
      </c>
      <c r="AO46" s="28">
        <f t="shared" si="11"/>
        <v>0</v>
      </c>
      <c r="AP46" s="28">
        <f t="shared" si="11"/>
        <v>0</v>
      </c>
      <c r="AQ46" s="28">
        <f t="shared" si="11"/>
        <v>0</v>
      </c>
      <c r="AR46" s="28">
        <f t="shared" si="11"/>
        <v>0</v>
      </c>
      <c r="AS46" s="28">
        <f t="shared" si="11"/>
        <v>0</v>
      </c>
      <c r="AT46" s="28">
        <f t="shared" si="11"/>
        <v>0</v>
      </c>
      <c r="AU46" s="28">
        <f t="shared" si="11"/>
        <v>0</v>
      </c>
    </row>
    <row r="47" spans="2:47">
      <c r="B47" s="27" t="s">
        <v>435</v>
      </c>
      <c r="C47" s="28" t="s">
        <v>498</v>
      </c>
      <c r="D47" s="28">
        <f t="shared" ref="D47:AU47" si="12">+D12-D30</f>
        <v>0</v>
      </c>
      <c r="E47" s="28">
        <f t="shared" si="12"/>
        <v>0</v>
      </c>
      <c r="F47" s="28">
        <f t="shared" si="12"/>
        <v>0</v>
      </c>
      <c r="G47" s="28">
        <f t="shared" si="12"/>
        <v>0</v>
      </c>
      <c r="H47" s="28">
        <f t="shared" si="12"/>
        <v>0</v>
      </c>
      <c r="I47" s="28">
        <f t="shared" si="12"/>
        <v>0</v>
      </c>
      <c r="J47" s="28">
        <f t="shared" si="12"/>
        <v>0</v>
      </c>
      <c r="K47" s="28">
        <f t="shared" si="12"/>
        <v>0</v>
      </c>
      <c r="L47" s="28">
        <f t="shared" si="12"/>
        <v>0</v>
      </c>
      <c r="M47" s="28">
        <f t="shared" si="12"/>
        <v>0</v>
      </c>
      <c r="N47" s="28">
        <f t="shared" si="12"/>
        <v>0</v>
      </c>
      <c r="O47" s="28">
        <f t="shared" si="12"/>
        <v>0</v>
      </c>
      <c r="P47" s="28">
        <f t="shared" si="12"/>
        <v>0</v>
      </c>
      <c r="Q47" s="28">
        <f t="shared" si="12"/>
        <v>0</v>
      </c>
      <c r="R47" s="28">
        <f t="shared" si="12"/>
        <v>0</v>
      </c>
      <c r="S47" s="28">
        <f t="shared" si="12"/>
        <v>0</v>
      </c>
      <c r="T47" s="28">
        <f t="shared" si="12"/>
        <v>0</v>
      </c>
      <c r="U47" s="28">
        <f t="shared" si="12"/>
        <v>0</v>
      </c>
      <c r="V47" s="28">
        <f t="shared" si="12"/>
        <v>0</v>
      </c>
      <c r="W47" s="28">
        <f t="shared" si="12"/>
        <v>0</v>
      </c>
      <c r="X47" s="28">
        <f t="shared" si="12"/>
        <v>0</v>
      </c>
      <c r="Y47" s="28">
        <f t="shared" si="12"/>
        <v>0</v>
      </c>
      <c r="Z47" s="28">
        <f t="shared" si="12"/>
        <v>0</v>
      </c>
      <c r="AA47" s="28">
        <f t="shared" si="12"/>
        <v>0</v>
      </c>
      <c r="AB47" s="28">
        <f t="shared" si="12"/>
        <v>0</v>
      </c>
      <c r="AC47" s="28">
        <f t="shared" si="12"/>
        <v>0</v>
      </c>
      <c r="AD47" s="28">
        <f t="shared" si="12"/>
        <v>0</v>
      </c>
      <c r="AE47" s="28">
        <f t="shared" si="12"/>
        <v>0</v>
      </c>
      <c r="AF47" s="28">
        <f t="shared" si="12"/>
        <v>0</v>
      </c>
      <c r="AG47" s="28">
        <f t="shared" si="12"/>
        <v>0</v>
      </c>
      <c r="AH47" s="28">
        <f t="shared" si="12"/>
        <v>0</v>
      </c>
      <c r="AI47" s="28">
        <f t="shared" si="12"/>
        <v>0</v>
      </c>
      <c r="AJ47" s="28">
        <f t="shared" si="12"/>
        <v>0</v>
      </c>
      <c r="AK47" s="28">
        <f t="shared" si="12"/>
        <v>0</v>
      </c>
      <c r="AL47" s="28">
        <f t="shared" si="12"/>
        <v>0</v>
      </c>
      <c r="AM47" s="28">
        <f t="shared" si="12"/>
        <v>0</v>
      </c>
      <c r="AN47" s="28">
        <f t="shared" si="12"/>
        <v>0</v>
      </c>
      <c r="AO47" s="28">
        <f t="shared" si="12"/>
        <v>0</v>
      </c>
      <c r="AP47" s="28">
        <f t="shared" si="12"/>
        <v>0</v>
      </c>
      <c r="AQ47" s="28">
        <f t="shared" si="12"/>
        <v>0</v>
      </c>
      <c r="AR47" s="28">
        <f t="shared" si="12"/>
        <v>0</v>
      </c>
      <c r="AS47" s="28">
        <f t="shared" si="12"/>
        <v>0</v>
      </c>
      <c r="AT47" s="28">
        <f t="shared" si="12"/>
        <v>0</v>
      </c>
      <c r="AU47" s="28">
        <f t="shared" si="12"/>
        <v>0</v>
      </c>
    </row>
    <row r="48" spans="2:47">
      <c r="B48" s="27" t="s">
        <v>680</v>
      </c>
      <c r="C48" s="28" t="s">
        <v>498</v>
      </c>
      <c r="D48" s="28">
        <f t="shared" ref="D48:AU48" si="13">+D13-D31</f>
        <v>0</v>
      </c>
      <c r="E48" s="28">
        <f t="shared" si="13"/>
        <v>0</v>
      </c>
      <c r="F48" s="28">
        <f t="shared" si="13"/>
        <v>0</v>
      </c>
      <c r="G48" s="28">
        <f t="shared" si="13"/>
        <v>0</v>
      </c>
      <c r="H48" s="28">
        <f t="shared" si="13"/>
        <v>0</v>
      </c>
      <c r="I48" s="28">
        <f t="shared" si="13"/>
        <v>0</v>
      </c>
      <c r="J48" s="28">
        <f t="shared" si="13"/>
        <v>0</v>
      </c>
      <c r="K48" s="28">
        <f t="shared" si="13"/>
        <v>0</v>
      </c>
      <c r="L48" s="28">
        <f t="shared" si="13"/>
        <v>0</v>
      </c>
      <c r="M48" s="28">
        <f t="shared" si="13"/>
        <v>0</v>
      </c>
      <c r="N48" s="28">
        <f t="shared" si="13"/>
        <v>0</v>
      </c>
      <c r="O48" s="28">
        <f t="shared" si="13"/>
        <v>0</v>
      </c>
      <c r="P48" s="28">
        <f t="shared" si="13"/>
        <v>0</v>
      </c>
      <c r="Q48" s="28">
        <f t="shared" si="13"/>
        <v>0</v>
      </c>
      <c r="R48" s="28">
        <f t="shared" si="13"/>
        <v>0</v>
      </c>
      <c r="S48" s="28">
        <f t="shared" si="13"/>
        <v>0</v>
      </c>
      <c r="T48" s="28">
        <f t="shared" si="13"/>
        <v>0</v>
      </c>
      <c r="U48" s="28">
        <f t="shared" si="13"/>
        <v>0</v>
      </c>
      <c r="V48" s="28">
        <f t="shared" si="13"/>
        <v>0</v>
      </c>
      <c r="W48" s="28">
        <f t="shared" si="13"/>
        <v>0</v>
      </c>
      <c r="X48" s="28">
        <f t="shared" si="13"/>
        <v>0</v>
      </c>
      <c r="Y48" s="28">
        <f t="shared" si="13"/>
        <v>0</v>
      </c>
      <c r="Z48" s="28">
        <f t="shared" si="13"/>
        <v>0</v>
      </c>
      <c r="AA48" s="28">
        <f t="shared" si="13"/>
        <v>0</v>
      </c>
      <c r="AB48" s="28">
        <f t="shared" si="13"/>
        <v>0</v>
      </c>
      <c r="AC48" s="28">
        <f t="shared" si="13"/>
        <v>0</v>
      </c>
      <c r="AD48" s="28">
        <f t="shared" si="13"/>
        <v>0</v>
      </c>
      <c r="AE48" s="28">
        <f t="shared" si="13"/>
        <v>0</v>
      </c>
      <c r="AF48" s="28">
        <f t="shared" si="13"/>
        <v>0</v>
      </c>
      <c r="AG48" s="28">
        <f t="shared" si="13"/>
        <v>0</v>
      </c>
      <c r="AH48" s="28">
        <f t="shared" si="13"/>
        <v>0</v>
      </c>
      <c r="AI48" s="28">
        <f t="shared" si="13"/>
        <v>0</v>
      </c>
      <c r="AJ48" s="28">
        <f t="shared" si="13"/>
        <v>0</v>
      </c>
      <c r="AK48" s="28">
        <f t="shared" si="13"/>
        <v>0</v>
      </c>
      <c r="AL48" s="28">
        <f t="shared" si="13"/>
        <v>0</v>
      </c>
      <c r="AM48" s="28">
        <f t="shared" si="13"/>
        <v>0</v>
      </c>
      <c r="AN48" s="28">
        <f t="shared" si="13"/>
        <v>0</v>
      </c>
      <c r="AO48" s="28">
        <f t="shared" si="13"/>
        <v>0</v>
      </c>
      <c r="AP48" s="28">
        <f t="shared" si="13"/>
        <v>0</v>
      </c>
      <c r="AQ48" s="28">
        <f t="shared" si="13"/>
        <v>0</v>
      </c>
      <c r="AR48" s="28">
        <f t="shared" si="13"/>
        <v>0</v>
      </c>
      <c r="AS48" s="28">
        <f t="shared" si="13"/>
        <v>0</v>
      </c>
      <c r="AT48" s="28">
        <f t="shared" si="13"/>
        <v>0</v>
      </c>
      <c r="AU48" s="28">
        <f t="shared" si="13"/>
        <v>0</v>
      </c>
    </row>
    <row r="49" spans="2:47">
      <c r="B49" s="27" t="s">
        <v>397</v>
      </c>
      <c r="C49" s="28" t="s">
        <v>498</v>
      </c>
      <c r="D49" s="28">
        <f t="shared" ref="D49:AU49" si="14">+D14-D32</f>
        <v>0</v>
      </c>
      <c r="E49" s="28">
        <f t="shared" si="14"/>
        <v>0</v>
      </c>
      <c r="F49" s="28">
        <f t="shared" si="14"/>
        <v>0</v>
      </c>
      <c r="G49" s="28">
        <f t="shared" si="14"/>
        <v>0</v>
      </c>
      <c r="H49" s="28">
        <f t="shared" si="14"/>
        <v>0</v>
      </c>
      <c r="I49" s="28">
        <f t="shared" si="14"/>
        <v>0</v>
      </c>
      <c r="J49" s="28">
        <f t="shared" si="14"/>
        <v>0</v>
      </c>
      <c r="K49" s="28">
        <f t="shared" si="14"/>
        <v>0</v>
      </c>
      <c r="L49" s="28">
        <f t="shared" si="14"/>
        <v>0</v>
      </c>
      <c r="M49" s="28">
        <f t="shared" si="14"/>
        <v>0</v>
      </c>
      <c r="N49" s="28">
        <f t="shared" si="14"/>
        <v>0</v>
      </c>
      <c r="O49" s="28">
        <f t="shared" si="14"/>
        <v>0</v>
      </c>
      <c r="P49" s="28">
        <f t="shared" si="14"/>
        <v>0</v>
      </c>
      <c r="Q49" s="28">
        <f t="shared" si="14"/>
        <v>0</v>
      </c>
      <c r="R49" s="28">
        <f t="shared" si="14"/>
        <v>0</v>
      </c>
      <c r="S49" s="28">
        <f t="shared" si="14"/>
        <v>0</v>
      </c>
      <c r="T49" s="28">
        <f t="shared" si="14"/>
        <v>0</v>
      </c>
      <c r="U49" s="28">
        <f t="shared" si="14"/>
        <v>0</v>
      </c>
      <c r="V49" s="28">
        <f t="shared" si="14"/>
        <v>0</v>
      </c>
      <c r="W49" s="28">
        <f t="shared" si="14"/>
        <v>0</v>
      </c>
      <c r="X49" s="28">
        <f t="shared" si="14"/>
        <v>0</v>
      </c>
      <c r="Y49" s="28">
        <f t="shared" si="14"/>
        <v>0</v>
      </c>
      <c r="Z49" s="28">
        <f t="shared" si="14"/>
        <v>0</v>
      </c>
      <c r="AA49" s="28">
        <f t="shared" si="14"/>
        <v>0</v>
      </c>
      <c r="AB49" s="28">
        <f t="shared" si="14"/>
        <v>0</v>
      </c>
      <c r="AC49" s="28">
        <f t="shared" si="14"/>
        <v>0</v>
      </c>
      <c r="AD49" s="28">
        <f t="shared" si="14"/>
        <v>0</v>
      </c>
      <c r="AE49" s="28">
        <f t="shared" si="14"/>
        <v>0</v>
      </c>
      <c r="AF49" s="28">
        <f t="shared" si="14"/>
        <v>0</v>
      </c>
      <c r="AG49" s="28">
        <f t="shared" si="14"/>
        <v>0</v>
      </c>
      <c r="AH49" s="28">
        <f t="shared" si="14"/>
        <v>0</v>
      </c>
      <c r="AI49" s="28">
        <f t="shared" si="14"/>
        <v>0</v>
      </c>
      <c r="AJ49" s="28">
        <f t="shared" si="14"/>
        <v>0</v>
      </c>
      <c r="AK49" s="28">
        <f t="shared" si="14"/>
        <v>0</v>
      </c>
      <c r="AL49" s="28">
        <f t="shared" si="14"/>
        <v>0</v>
      </c>
      <c r="AM49" s="28">
        <f t="shared" si="14"/>
        <v>0</v>
      </c>
      <c r="AN49" s="28">
        <f t="shared" si="14"/>
        <v>0</v>
      </c>
      <c r="AO49" s="28">
        <f t="shared" si="14"/>
        <v>0</v>
      </c>
      <c r="AP49" s="28">
        <f t="shared" si="14"/>
        <v>0</v>
      </c>
      <c r="AQ49" s="28">
        <f t="shared" si="14"/>
        <v>0</v>
      </c>
      <c r="AR49" s="28">
        <f t="shared" si="14"/>
        <v>0</v>
      </c>
      <c r="AS49" s="28">
        <f t="shared" si="14"/>
        <v>0</v>
      </c>
      <c r="AT49" s="28">
        <f t="shared" si="14"/>
        <v>0</v>
      </c>
      <c r="AU49" s="28">
        <f t="shared" si="14"/>
        <v>0</v>
      </c>
    </row>
    <row r="50" spans="2:47">
      <c r="B50" s="27" t="s">
        <v>389</v>
      </c>
      <c r="C50" s="28" t="s">
        <v>498</v>
      </c>
      <c r="D50" s="28">
        <f t="shared" ref="D50:AU50" si="15">+D15-D33</f>
        <v>0</v>
      </c>
      <c r="E50" s="28">
        <f t="shared" si="15"/>
        <v>0</v>
      </c>
      <c r="F50" s="28">
        <f t="shared" si="15"/>
        <v>0</v>
      </c>
      <c r="G50" s="28">
        <f t="shared" si="15"/>
        <v>0</v>
      </c>
      <c r="H50" s="28">
        <f t="shared" si="15"/>
        <v>0</v>
      </c>
      <c r="I50" s="28">
        <f t="shared" si="15"/>
        <v>0</v>
      </c>
      <c r="J50" s="28">
        <f t="shared" si="15"/>
        <v>0</v>
      </c>
      <c r="K50" s="28">
        <f t="shared" si="15"/>
        <v>0</v>
      </c>
      <c r="L50" s="28">
        <f t="shared" si="15"/>
        <v>0</v>
      </c>
      <c r="M50" s="28">
        <f t="shared" si="15"/>
        <v>0</v>
      </c>
      <c r="N50" s="28">
        <f t="shared" si="15"/>
        <v>0</v>
      </c>
      <c r="O50" s="28">
        <f t="shared" si="15"/>
        <v>0</v>
      </c>
      <c r="P50" s="28">
        <f t="shared" si="15"/>
        <v>0</v>
      </c>
      <c r="Q50" s="28">
        <f t="shared" si="15"/>
        <v>0</v>
      </c>
      <c r="R50" s="28">
        <f t="shared" si="15"/>
        <v>0</v>
      </c>
      <c r="S50" s="28">
        <f t="shared" si="15"/>
        <v>0</v>
      </c>
      <c r="T50" s="28">
        <f t="shared" si="15"/>
        <v>0</v>
      </c>
      <c r="U50" s="28">
        <f t="shared" si="15"/>
        <v>0</v>
      </c>
      <c r="V50" s="28">
        <f t="shared" si="15"/>
        <v>0</v>
      </c>
      <c r="W50" s="28">
        <f t="shared" si="15"/>
        <v>0</v>
      </c>
      <c r="X50" s="28">
        <f t="shared" si="15"/>
        <v>0</v>
      </c>
      <c r="Y50" s="28">
        <f t="shared" si="15"/>
        <v>0</v>
      </c>
      <c r="Z50" s="28">
        <f t="shared" si="15"/>
        <v>0</v>
      </c>
      <c r="AA50" s="28">
        <f t="shared" si="15"/>
        <v>0</v>
      </c>
      <c r="AB50" s="28">
        <f t="shared" si="15"/>
        <v>0</v>
      </c>
      <c r="AC50" s="28">
        <f t="shared" si="15"/>
        <v>0</v>
      </c>
      <c r="AD50" s="28">
        <f t="shared" si="15"/>
        <v>0</v>
      </c>
      <c r="AE50" s="28">
        <f t="shared" si="15"/>
        <v>0</v>
      </c>
      <c r="AF50" s="28">
        <f t="shared" si="15"/>
        <v>0</v>
      </c>
      <c r="AG50" s="28">
        <f t="shared" si="15"/>
        <v>0</v>
      </c>
      <c r="AH50" s="28">
        <f t="shared" si="15"/>
        <v>0</v>
      </c>
      <c r="AI50" s="28">
        <f t="shared" si="15"/>
        <v>0</v>
      </c>
      <c r="AJ50" s="28">
        <f t="shared" si="15"/>
        <v>0</v>
      </c>
      <c r="AK50" s="28">
        <f t="shared" si="15"/>
        <v>0</v>
      </c>
      <c r="AL50" s="28">
        <f t="shared" si="15"/>
        <v>0</v>
      </c>
      <c r="AM50" s="28">
        <f t="shared" si="15"/>
        <v>0</v>
      </c>
      <c r="AN50" s="28">
        <f t="shared" si="15"/>
        <v>0</v>
      </c>
      <c r="AO50" s="28">
        <f t="shared" si="15"/>
        <v>0</v>
      </c>
      <c r="AP50" s="28">
        <f t="shared" si="15"/>
        <v>0</v>
      </c>
      <c r="AQ50" s="28">
        <f t="shared" si="15"/>
        <v>0</v>
      </c>
      <c r="AR50" s="28">
        <f t="shared" si="15"/>
        <v>0</v>
      </c>
      <c r="AS50" s="28">
        <f t="shared" si="15"/>
        <v>0</v>
      </c>
      <c r="AT50" s="28">
        <f t="shared" si="15"/>
        <v>0</v>
      </c>
      <c r="AU50" s="28">
        <f t="shared" si="15"/>
        <v>0</v>
      </c>
    </row>
    <row r="51" spans="2:47" s="48" customFormat="1">
      <c r="B51" s="27" t="s">
        <v>501</v>
      </c>
      <c r="C51" s="30" t="s">
        <v>498</v>
      </c>
      <c r="D51" s="30">
        <f>SUM(D37:D50)</f>
        <v>0</v>
      </c>
      <c r="E51" s="30">
        <f t="shared" ref="E51:AU51" si="16">SUM(E37:E50)</f>
        <v>0</v>
      </c>
      <c r="F51" s="30">
        <f t="shared" si="16"/>
        <v>0</v>
      </c>
      <c r="G51" s="30">
        <f t="shared" si="16"/>
        <v>0</v>
      </c>
      <c r="H51" s="30">
        <f t="shared" si="16"/>
        <v>0</v>
      </c>
      <c r="I51" s="30">
        <f t="shared" si="16"/>
        <v>0</v>
      </c>
      <c r="J51" s="30">
        <f t="shared" si="16"/>
        <v>0</v>
      </c>
      <c r="K51" s="30">
        <f t="shared" si="16"/>
        <v>0</v>
      </c>
      <c r="L51" s="30">
        <f t="shared" si="16"/>
        <v>-0.20000000000048956</v>
      </c>
      <c r="M51" s="30">
        <f t="shared" si="16"/>
        <v>0.10000000000638387</v>
      </c>
      <c r="N51" s="30">
        <f t="shared" si="16"/>
        <v>9.9999999998436451E-2</v>
      </c>
      <c r="O51" s="30">
        <f t="shared" si="16"/>
        <v>99.600000000002254</v>
      </c>
      <c r="P51" s="30">
        <f t="shared" si="16"/>
        <v>100.09999999999793</v>
      </c>
      <c r="Q51" s="30">
        <f t="shared" si="16"/>
        <v>-9.9999999997697486E-2</v>
      </c>
      <c r="R51" s="30">
        <f t="shared" si="16"/>
        <v>-0.19999999999572005</v>
      </c>
      <c r="S51" s="30">
        <f t="shared" si="16"/>
        <v>-100.00000000001019</v>
      </c>
      <c r="T51" s="30">
        <f t="shared" si="16"/>
        <v>-99.999999999998636</v>
      </c>
      <c r="U51" s="30">
        <f t="shared" si="16"/>
        <v>-99.899999999982313</v>
      </c>
      <c r="V51" s="30">
        <f t="shared" si="16"/>
        <v>99.800000000004403</v>
      </c>
      <c r="W51" s="30">
        <f t="shared" si="16"/>
        <v>0.39999999999207603</v>
      </c>
      <c r="X51" s="30">
        <f t="shared" si="16"/>
        <v>-0.29999999998678994</v>
      </c>
      <c r="Y51" s="30">
        <f t="shared" si="16"/>
        <v>-100.20000000000216</v>
      </c>
      <c r="Z51" s="30">
        <f t="shared" si="16"/>
        <v>-99.899999999994378</v>
      </c>
      <c r="AA51" s="30">
        <f t="shared" si="16"/>
        <v>199.90000000000438</v>
      </c>
      <c r="AB51" s="30">
        <f t="shared" si="16"/>
        <v>-0.20000000000284324</v>
      </c>
      <c r="AC51" s="30">
        <f t="shared" si="16"/>
        <v>-9.9999999993407584E-2</v>
      </c>
      <c r="AD51" s="30">
        <f t="shared" si="16"/>
        <v>-0.10000000000425047</v>
      </c>
      <c r="AE51" s="30">
        <f t="shared" si="16"/>
        <v>-99.799999999990817</v>
      </c>
      <c r="AF51" s="30">
        <f t="shared" si="16"/>
        <v>-99.899999999997135</v>
      </c>
      <c r="AG51" s="30">
        <f t="shared" si="16"/>
        <v>-0.10000000000234266</v>
      </c>
      <c r="AH51" s="30">
        <f t="shared" si="16"/>
        <v>99.999999999992653</v>
      </c>
      <c r="AI51" s="30">
        <f t="shared" si="16"/>
        <v>0.30000000000862848</v>
      </c>
      <c r="AJ51" s="30">
        <f t="shared" si="16"/>
        <v>0.1000000000153598</v>
      </c>
      <c r="AK51" s="30">
        <f t="shared" si="16"/>
        <v>-99.899999999981844</v>
      </c>
      <c r="AL51" s="30">
        <f t="shared" si="16"/>
        <v>8.709477583579428E-12</v>
      </c>
      <c r="AM51" s="30">
        <f t="shared" si="16"/>
        <v>-99.300000000003593</v>
      </c>
      <c r="AN51" s="30">
        <f t="shared" si="16"/>
        <v>0.59999999998915499</v>
      </c>
      <c r="AO51" s="30">
        <f t="shared" si="16"/>
        <v>-99.200000000000728</v>
      </c>
      <c r="AP51" s="30">
        <f t="shared" si="16"/>
        <v>101.00000000000939</v>
      </c>
      <c r="AQ51" s="30">
        <f t="shared" si="16"/>
        <v>1.4000000000036135</v>
      </c>
      <c r="AR51" s="30">
        <f t="shared" si="16"/>
        <v>101.00000000001678</v>
      </c>
      <c r="AS51" s="30">
        <f t="shared" si="16"/>
        <v>-98.200000000003456</v>
      </c>
      <c r="AT51" s="30">
        <f t="shared" si="16"/>
        <v>1.8999999999949075</v>
      </c>
      <c r="AU51" s="30">
        <f t="shared" si="16"/>
        <v>1.899999999992815</v>
      </c>
    </row>
    <row r="53" spans="2:47">
      <c r="B53" s="24" t="s">
        <v>681</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538</v>
      </c>
      <c r="C54" s="28" t="s">
        <v>506</v>
      </c>
      <c r="D54" s="28">
        <f t="shared" ref="D54:AU54" si="17">+(D2*FE_CO2_Diesel+D3*FE_CO2_GLP+D5*FE_CO2_GN+D9*FE_CO2_PComb+D15*FE_CO2_RD)/1000000</f>
        <v>6661.984038225999</v>
      </c>
      <c r="E54" s="28">
        <f t="shared" si="17"/>
        <v>7155.381588278</v>
      </c>
      <c r="F54" s="28">
        <f t="shared" si="17"/>
        <v>7087.5833283860029</v>
      </c>
      <c r="G54" s="28">
        <f t="shared" si="17"/>
        <v>7371.1318610820008</v>
      </c>
      <c r="H54" s="28">
        <f t="shared" si="17"/>
        <v>7225.9796063180002</v>
      </c>
      <c r="I54" s="28">
        <f t="shared" si="17"/>
        <v>7813.3187898699998</v>
      </c>
      <c r="J54" s="28">
        <f t="shared" si="17"/>
        <v>8289.802483225998</v>
      </c>
      <c r="K54" s="28">
        <f t="shared" si="17"/>
        <v>8494.265705595999</v>
      </c>
      <c r="L54" s="28">
        <f t="shared" si="17"/>
        <v>8512.1147499299987</v>
      </c>
      <c r="M54" s="28">
        <f t="shared" si="17"/>
        <v>8216.0604811119993</v>
      </c>
      <c r="N54" s="28">
        <f t="shared" si="17"/>
        <v>8043.7149713360004</v>
      </c>
      <c r="O54" s="28">
        <f t="shared" si="17"/>
        <v>7868.9478508740012</v>
      </c>
      <c r="P54" s="28">
        <f t="shared" si="17"/>
        <v>7534.6764627859993</v>
      </c>
      <c r="Q54" s="28">
        <f t="shared" si="17"/>
        <v>7115.2543001319991</v>
      </c>
      <c r="R54" s="28">
        <f t="shared" si="17"/>
        <v>6935.4199236740005</v>
      </c>
      <c r="S54" s="28">
        <f t="shared" si="17"/>
        <v>6924.0011008299998</v>
      </c>
      <c r="T54" s="28">
        <f t="shared" si="17"/>
        <v>6974.6770896440012</v>
      </c>
      <c r="U54" s="28">
        <f t="shared" si="17"/>
        <v>7023.9988541800003</v>
      </c>
      <c r="V54" s="28">
        <f t="shared" si="17"/>
        <v>7136.7006708580011</v>
      </c>
      <c r="W54" s="28">
        <f t="shared" si="17"/>
        <v>7187.6480883899994</v>
      </c>
      <c r="X54" s="28">
        <f t="shared" si="17"/>
        <v>7236.2897167659994</v>
      </c>
      <c r="Y54" s="28">
        <f t="shared" si="17"/>
        <v>7287.3836796640007</v>
      </c>
      <c r="Z54" s="28">
        <f t="shared" si="17"/>
        <v>7338.4249841759993</v>
      </c>
      <c r="AA54" s="28">
        <f t="shared" si="17"/>
        <v>7480.5723719540001</v>
      </c>
      <c r="AB54" s="28">
        <f t="shared" si="17"/>
        <v>7531.7219125499996</v>
      </c>
      <c r="AC54" s="28">
        <f t="shared" si="17"/>
        <v>7582.2526208659992</v>
      </c>
      <c r="AD54" s="28">
        <f t="shared" si="17"/>
        <v>7663.9123200419999</v>
      </c>
      <c r="AE54" s="28">
        <f t="shared" si="17"/>
        <v>7715.4335462380041</v>
      </c>
      <c r="AF54" s="28">
        <f t="shared" si="17"/>
        <v>7805.4309463680011</v>
      </c>
      <c r="AG54" s="28">
        <f t="shared" si="17"/>
        <v>7925.7989507620014</v>
      </c>
      <c r="AH54" s="28">
        <f t="shared" si="17"/>
        <v>8016.3075682360013</v>
      </c>
      <c r="AI54" s="28">
        <f t="shared" si="17"/>
        <v>8107.1565756500013</v>
      </c>
      <c r="AJ54" s="28">
        <f t="shared" si="17"/>
        <v>8198.2849909840006</v>
      </c>
      <c r="AK54" s="28">
        <f t="shared" si="17"/>
        <v>8320.7895438579999</v>
      </c>
      <c r="AL54" s="28">
        <f t="shared" si="17"/>
        <v>8413.0403740459988</v>
      </c>
      <c r="AM54" s="28">
        <f t="shared" si="17"/>
        <v>8536.9844152559999</v>
      </c>
      <c r="AN54" s="28">
        <f t="shared" si="17"/>
        <v>8630.6900484640009</v>
      </c>
      <c r="AO54" s="28">
        <f t="shared" si="17"/>
        <v>8755.7644611579999</v>
      </c>
      <c r="AP54" s="28">
        <f t="shared" si="17"/>
        <v>8881.4436788880012</v>
      </c>
      <c r="AQ54" s="28">
        <f t="shared" si="17"/>
        <v>8977.0770231779989</v>
      </c>
      <c r="AR54" s="28">
        <f t="shared" si="17"/>
        <v>9104.1494181880025</v>
      </c>
      <c r="AS54" s="28">
        <f t="shared" si="17"/>
        <v>9201.0453527960017</v>
      </c>
      <c r="AT54" s="28">
        <f t="shared" si="17"/>
        <v>9329.5965110040015</v>
      </c>
      <c r="AU54" s="28">
        <f t="shared" si="17"/>
        <v>9453.787698893997</v>
      </c>
    </row>
    <row r="56" spans="2:47">
      <c r="B56" s="24" t="s">
        <v>507</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538</v>
      </c>
      <c r="C57" s="28" t="s">
        <v>506</v>
      </c>
      <c r="D57" s="28">
        <f t="shared" ref="D57:AU57" si="18">+(D20*FE_CO2_Diesel+D21*FE_CO2_GLP+D23*FE_CO2_GN+D27*FE_CO2_PComb+D33*FE_CO2_RD)/1000000</f>
        <v>6661.984038225999</v>
      </c>
      <c r="E57" s="28">
        <f t="shared" si="18"/>
        <v>7155.381588278</v>
      </c>
      <c r="F57" s="28">
        <f t="shared" si="18"/>
        <v>7087.5833283860029</v>
      </c>
      <c r="G57" s="28">
        <f t="shared" si="18"/>
        <v>7371.1318610820008</v>
      </c>
      <c r="H57" s="28">
        <f t="shared" si="18"/>
        <v>7225.9796063180002</v>
      </c>
      <c r="I57" s="28">
        <f t="shared" si="18"/>
        <v>7813.3187898699998</v>
      </c>
      <c r="J57" s="28">
        <f t="shared" si="18"/>
        <v>8289.802483225998</v>
      </c>
      <c r="K57" s="28">
        <f t="shared" si="18"/>
        <v>8494.265705595999</v>
      </c>
      <c r="L57" s="28">
        <f t="shared" si="18"/>
        <v>8509.9430881959997</v>
      </c>
      <c r="M57" s="28">
        <f t="shared" si="18"/>
        <v>8212.6827497660015</v>
      </c>
      <c r="N57" s="28">
        <f t="shared" si="18"/>
        <v>8038.7991040720008</v>
      </c>
      <c r="O57" s="28">
        <f t="shared" si="18"/>
        <v>7831.2575637560003</v>
      </c>
      <c r="P57" s="28">
        <f t="shared" si="18"/>
        <v>7496.0742075119997</v>
      </c>
      <c r="Q57" s="28">
        <f t="shared" si="18"/>
        <v>7107.1079131799997</v>
      </c>
      <c r="R57" s="28">
        <f t="shared" si="18"/>
        <v>6894.2976149519991</v>
      </c>
      <c r="S57" s="28">
        <f t="shared" si="18"/>
        <v>6912.476982532</v>
      </c>
      <c r="T57" s="28">
        <f t="shared" si="18"/>
        <v>6961.7613807940006</v>
      </c>
      <c r="U57" s="28">
        <f t="shared" si="18"/>
        <v>7009.6998784119987</v>
      </c>
      <c r="V57" s="28">
        <f t="shared" si="18"/>
        <v>7059.1014801120009</v>
      </c>
      <c r="W57" s="28">
        <f t="shared" si="18"/>
        <v>7139.5538222360001</v>
      </c>
      <c r="X57" s="28">
        <f t="shared" si="18"/>
        <v>7186.9047832340011</v>
      </c>
      <c r="Y57" s="28">
        <f t="shared" si="18"/>
        <v>7236.4925495939997</v>
      </c>
      <c r="Z57" s="28">
        <f t="shared" si="18"/>
        <v>7316.9998256959989</v>
      </c>
      <c r="AA57" s="28">
        <f t="shared" si="18"/>
        <v>7365.1407682379995</v>
      </c>
      <c r="AB57" s="28">
        <f t="shared" si="18"/>
        <v>7445.8032352000009</v>
      </c>
      <c r="AC57" s="28">
        <f t="shared" si="18"/>
        <v>7494.8111222820007</v>
      </c>
      <c r="AD57" s="28">
        <f t="shared" si="18"/>
        <v>7574.9483220839993</v>
      </c>
      <c r="AE57" s="28">
        <f t="shared" si="18"/>
        <v>7624.9473707660036</v>
      </c>
      <c r="AF57" s="28">
        <f t="shared" si="18"/>
        <v>7713.2290932400028</v>
      </c>
      <c r="AG57" s="28">
        <f t="shared" si="18"/>
        <v>7831.9503812000012</v>
      </c>
      <c r="AH57" s="28">
        <f t="shared" si="18"/>
        <v>7889.7228881020028</v>
      </c>
      <c r="AI57" s="28">
        <f t="shared" si="18"/>
        <v>8009.7833849439994</v>
      </c>
      <c r="AJ57" s="28">
        <f t="shared" si="18"/>
        <v>8099.2194390799987</v>
      </c>
      <c r="AK57" s="28">
        <f t="shared" si="18"/>
        <v>8219.8997337819983</v>
      </c>
      <c r="AL57" s="28">
        <f t="shared" si="18"/>
        <v>8310.1407848580002</v>
      </c>
      <c r="AM57" s="28">
        <f t="shared" si="18"/>
        <v>8432.0207566979989</v>
      </c>
      <c r="AN57" s="28">
        <f t="shared" si="18"/>
        <v>8492.6811850540016</v>
      </c>
      <c r="AO57" s="28">
        <f t="shared" si="18"/>
        <v>8615.5532840739997</v>
      </c>
      <c r="AP57" s="28">
        <f t="shared" si="18"/>
        <v>8708.0867182099973</v>
      </c>
      <c r="AQ57" s="28">
        <f t="shared" si="18"/>
        <v>8832.4062847679998</v>
      </c>
      <c r="AR57" s="28">
        <f t="shared" si="18"/>
        <v>8926.3405535260008</v>
      </c>
      <c r="AS57" s="28">
        <f t="shared" si="18"/>
        <v>9082.6953303460014</v>
      </c>
      <c r="AT57" s="28">
        <f t="shared" si="18"/>
        <v>9177.8918675620007</v>
      </c>
      <c r="AU57" s="28">
        <f t="shared" si="18"/>
        <v>9299.6482660620004</v>
      </c>
    </row>
    <row r="59" spans="2:47">
      <c r="B59" s="24" t="s">
        <v>585</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+D54-D57</f>
        <v>0</v>
      </c>
      <c r="E60" s="28">
        <f t="shared" ref="E60:AU60" si="19">+E54-E57</f>
        <v>0</v>
      </c>
      <c r="F60" s="28">
        <f t="shared" si="19"/>
        <v>0</v>
      </c>
      <c r="G60" s="28">
        <f t="shared" si="19"/>
        <v>0</v>
      </c>
      <c r="H60" s="28">
        <f t="shared" si="19"/>
        <v>0</v>
      </c>
      <c r="I60" s="28">
        <f t="shared" si="19"/>
        <v>0</v>
      </c>
      <c r="J60" s="28">
        <f t="shared" si="19"/>
        <v>0</v>
      </c>
      <c r="K60" s="28">
        <f t="shared" si="19"/>
        <v>0</v>
      </c>
      <c r="L60" s="28">
        <f t="shared" si="19"/>
        <v>2.171661733998917</v>
      </c>
      <c r="M60" s="28">
        <f t="shared" si="19"/>
        <v>3.3777313459977449</v>
      </c>
      <c r="N60" s="28">
        <f t="shared" si="19"/>
        <v>4.9158672639996439</v>
      </c>
      <c r="O60" s="28">
        <f t="shared" si="19"/>
        <v>37.690287118000924</v>
      </c>
      <c r="P60" s="28">
        <f t="shared" si="19"/>
        <v>38.602255273999617</v>
      </c>
      <c r="Q60" s="28">
        <f t="shared" si="19"/>
        <v>8.146386951999375</v>
      </c>
      <c r="R60" s="28">
        <f t="shared" si="19"/>
        <v>41.122308722001435</v>
      </c>
      <c r="S60" s="28">
        <f t="shared" si="19"/>
        <v>11.524118297999848</v>
      </c>
      <c r="T60" s="28">
        <f t="shared" si="19"/>
        <v>12.915708850000556</v>
      </c>
      <c r="U60" s="28">
        <f t="shared" si="19"/>
        <v>14.298975768001583</v>
      </c>
      <c r="V60" s="28">
        <f t="shared" si="19"/>
        <v>77.599190746000204</v>
      </c>
      <c r="W60" s="28">
        <f t="shared" si="19"/>
        <v>48.094266153999342</v>
      </c>
      <c r="X60" s="28">
        <f t="shared" si="19"/>
        <v>49.384933531998286</v>
      </c>
      <c r="Y60" s="28">
        <f t="shared" si="19"/>
        <v>50.891130070001054</v>
      </c>
      <c r="Z60" s="28">
        <f t="shared" si="19"/>
        <v>21.425158480000391</v>
      </c>
      <c r="AA60" s="28">
        <f t="shared" si="19"/>
        <v>115.43160371600061</v>
      </c>
      <c r="AB60" s="28">
        <f t="shared" si="19"/>
        <v>85.918677349998688</v>
      </c>
      <c r="AC60" s="28">
        <f t="shared" si="19"/>
        <v>87.441498583998509</v>
      </c>
      <c r="AD60" s="28">
        <f t="shared" si="19"/>
        <v>88.963997958000618</v>
      </c>
      <c r="AE60" s="28">
        <f t="shared" si="19"/>
        <v>90.486175472000468</v>
      </c>
      <c r="AF60" s="28">
        <f t="shared" si="19"/>
        <v>92.20185312799822</v>
      </c>
      <c r="AG60" s="28">
        <f t="shared" si="19"/>
        <v>93.848569562000193</v>
      </c>
      <c r="AH60" s="28">
        <f t="shared" si="19"/>
        <v>126.58468013399852</v>
      </c>
      <c r="AI60" s="28">
        <f t="shared" si="19"/>
        <v>97.373190706001878</v>
      </c>
      <c r="AJ60" s="28">
        <f t="shared" si="19"/>
        <v>99.06555190400195</v>
      </c>
      <c r="AK60" s="28">
        <f t="shared" si="19"/>
        <v>100.8898100760016</v>
      </c>
      <c r="AL60" s="28">
        <f t="shared" si="19"/>
        <v>102.89958918799857</v>
      </c>
      <c r="AM60" s="28">
        <f t="shared" si="19"/>
        <v>104.96365855800104</v>
      </c>
      <c r="AN60" s="28">
        <f t="shared" si="19"/>
        <v>138.00886340999932</v>
      </c>
      <c r="AO60" s="28">
        <f t="shared" si="19"/>
        <v>140.21117708400016</v>
      </c>
      <c r="AP60" s="28">
        <f t="shared" si="19"/>
        <v>173.35696067800382</v>
      </c>
      <c r="AQ60" s="28">
        <f t="shared" si="19"/>
        <v>144.6707384099991</v>
      </c>
      <c r="AR60" s="28">
        <f t="shared" si="19"/>
        <v>177.80886466200172</v>
      </c>
      <c r="AS60" s="28">
        <f t="shared" si="19"/>
        <v>118.35002245000032</v>
      </c>
      <c r="AT60" s="28">
        <f t="shared" si="19"/>
        <v>151.70464344200082</v>
      </c>
      <c r="AU60" s="28">
        <f t="shared" si="19"/>
        <v>154.1394328319966</v>
      </c>
    </row>
    <row r="62" spans="2:47">
      <c r="B62" s="24" t="s">
        <v>497</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384</v>
      </c>
      <c r="C63" s="28" t="s">
        <v>512</v>
      </c>
      <c r="D63" s="28"/>
      <c r="E63" s="28"/>
      <c r="F63" s="28"/>
      <c r="G63" s="28"/>
      <c r="H63" s="28"/>
      <c r="I63" s="28"/>
      <c r="J63" s="28"/>
      <c r="K63" s="28">
        <f t="shared" ref="K63:AU69" si="20">+VLOOKUP($B63,Precios,K$62-2021,FALSE)*K37/1000000</f>
        <v>0</v>
      </c>
      <c r="L63" s="28">
        <f t="shared" si="20"/>
        <v>0.40779744310680383</v>
      </c>
      <c r="M63" s="28">
        <f t="shared" si="20"/>
        <v>0.62679977366393758</v>
      </c>
      <c r="N63" s="28">
        <f t="shared" si="20"/>
        <v>0.92887195374297016</v>
      </c>
      <c r="O63" s="28">
        <f t="shared" si="20"/>
        <v>9.759705672538967</v>
      </c>
      <c r="P63" s="28">
        <f t="shared" si="20"/>
        <v>10.513867448601305</v>
      </c>
      <c r="Q63" s="28">
        <f t="shared" si="20"/>
        <v>1.9343483668856933</v>
      </c>
      <c r="R63" s="28">
        <f t="shared" si="20"/>
        <v>12.601626941747449</v>
      </c>
      <c r="S63" s="28">
        <f t="shared" si="20"/>
        <v>2.9833909169774513</v>
      </c>
      <c r="T63" s="28">
        <f t="shared" si="20"/>
        <v>3.4733331007195911</v>
      </c>
      <c r="U63" s="28">
        <f t="shared" si="20"/>
        <v>3.9639107125446706</v>
      </c>
      <c r="V63" s="28">
        <f t="shared" si="20"/>
        <v>27.518986313764199</v>
      </c>
      <c r="W63" s="28">
        <f t="shared" si="20"/>
        <v>16.781921992423669</v>
      </c>
      <c r="X63" s="28">
        <f t="shared" si="20"/>
        <v>17.593868758540907</v>
      </c>
      <c r="Y63" s="28">
        <f t="shared" si="20"/>
        <v>18.351443297366114</v>
      </c>
      <c r="Z63" s="28">
        <f t="shared" si="20"/>
        <v>6.653122278619672</v>
      </c>
      <c r="AA63" s="28">
        <f t="shared" si="20"/>
        <v>32.679592829905665</v>
      </c>
      <c r="AB63" s="28">
        <f t="shared" si="20"/>
        <v>20.667963834542608</v>
      </c>
      <c r="AC63" s="28">
        <f t="shared" si="20"/>
        <v>21.340756564350759</v>
      </c>
      <c r="AD63" s="28">
        <f t="shared" si="20"/>
        <v>22.140578294914935</v>
      </c>
      <c r="AE63" s="28">
        <f t="shared" si="20"/>
        <v>22.984636297914268</v>
      </c>
      <c r="AF63" s="28">
        <f t="shared" si="20"/>
        <v>23.924530483551507</v>
      </c>
      <c r="AG63" s="28">
        <f t="shared" si="20"/>
        <v>24.569796062728674</v>
      </c>
      <c r="AH63" s="28">
        <f t="shared" si="20"/>
        <v>39.791462996811404</v>
      </c>
      <c r="AI63" s="28">
        <f t="shared" si="20"/>
        <v>26.767211219984333</v>
      </c>
      <c r="AJ63" s="28">
        <f t="shared" si="20"/>
        <v>27.607031242285757</v>
      </c>
      <c r="AK63" s="28">
        <f t="shared" si="20"/>
        <v>28.658266983700912</v>
      </c>
      <c r="AL63" s="28">
        <f t="shared" si="20"/>
        <v>29.639714800189715</v>
      </c>
      <c r="AM63" s="28">
        <f t="shared" si="20"/>
        <v>30.210487468348013</v>
      </c>
      <c r="AN63" s="28">
        <f t="shared" si="20"/>
        <v>46.30386781303902</v>
      </c>
      <c r="AO63" s="28">
        <f t="shared" si="20"/>
        <v>47.460255180158875</v>
      </c>
      <c r="AP63" s="28">
        <f t="shared" si="20"/>
        <v>63.372117964213615</v>
      </c>
      <c r="AQ63" s="28">
        <f t="shared" si="20"/>
        <v>49.365003308895993</v>
      </c>
      <c r="AR63" s="28">
        <f t="shared" si="20"/>
        <v>65.320459353975977</v>
      </c>
      <c r="AS63" s="28">
        <f t="shared" si="20"/>
        <v>36.135362360260366</v>
      </c>
      <c r="AT63" s="28">
        <f t="shared" si="20"/>
        <v>52.081858655795706</v>
      </c>
      <c r="AU63" s="28">
        <f t="shared" si="20"/>
        <v>52.98449052157909</v>
      </c>
    </row>
    <row r="64" spans="2:47">
      <c r="B64" s="27" t="s">
        <v>386</v>
      </c>
      <c r="C64" s="28" t="s">
        <v>512</v>
      </c>
      <c r="D64" s="28"/>
      <c r="E64" s="28"/>
      <c r="F64" s="28"/>
      <c r="G64" s="28"/>
      <c r="H64" s="28"/>
      <c r="I64" s="28"/>
      <c r="J64" s="28"/>
      <c r="K64" s="28" t="e">
        <f t="shared" si="20"/>
        <v>#N/A</v>
      </c>
      <c r="L64" s="28" t="e">
        <f t="shared" si="20"/>
        <v>#N/A</v>
      </c>
      <c r="M64" s="28" t="e">
        <f t="shared" si="20"/>
        <v>#N/A</v>
      </c>
      <c r="N64" s="28" t="e">
        <f t="shared" si="20"/>
        <v>#N/A</v>
      </c>
      <c r="O64" s="28" t="e">
        <f t="shared" si="20"/>
        <v>#N/A</v>
      </c>
      <c r="P64" s="28" t="e">
        <f t="shared" si="20"/>
        <v>#N/A</v>
      </c>
      <c r="Q64" s="28" t="e">
        <f t="shared" si="20"/>
        <v>#N/A</v>
      </c>
      <c r="R64" s="28" t="e">
        <f t="shared" si="20"/>
        <v>#N/A</v>
      </c>
      <c r="S64" s="28" t="e">
        <f t="shared" si="20"/>
        <v>#N/A</v>
      </c>
      <c r="T64" s="28" t="e">
        <f t="shared" si="20"/>
        <v>#N/A</v>
      </c>
      <c r="U64" s="28" t="e">
        <f t="shared" si="20"/>
        <v>#N/A</v>
      </c>
      <c r="V64" s="28" t="e">
        <f t="shared" si="20"/>
        <v>#N/A</v>
      </c>
      <c r="W64" s="28" t="e">
        <f t="shared" si="20"/>
        <v>#N/A</v>
      </c>
      <c r="X64" s="28" t="e">
        <f t="shared" si="20"/>
        <v>#N/A</v>
      </c>
      <c r="Y64" s="28" t="e">
        <f t="shared" si="20"/>
        <v>#N/A</v>
      </c>
      <c r="Z64" s="28" t="e">
        <f t="shared" si="20"/>
        <v>#N/A</v>
      </c>
      <c r="AA64" s="28" t="e">
        <f t="shared" si="20"/>
        <v>#N/A</v>
      </c>
      <c r="AB64" s="28" t="e">
        <f t="shared" si="20"/>
        <v>#N/A</v>
      </c>
      <c r="AC64" s="28" t="e">
        <f t="shared" si="20"/>
        <v>#N/A</v>
      </c>
      <c r="AD64" s="28" t="e">
        <f t="shared" si="20"/>
        <v>#N/A</v>
      </c>
      <c r="AE64" s="28" t="e">
        <f t="shared" si="20"/>
        <v>#N/A</v>
      </c>
      <c r="AF64" s="28" t="e">
        <f t="shared" si="20"/>
        <v>#N/A</v>
      </c>
      <c r="AG64" s="28" t="e">
        <f t="shared" si="20"/>
        <v>#N/A</v>
      </c>
      <c r="AH64" s="28" t="e">
        <f t="shared" si="20"/>
        <v>#N/A</v>
      </c>
      <c r="AI64" s="28" t="e">
        <f t="shared" si="20"/>
        <v>#N/A</v>
      </c>
      <c r="AJ64" s="28" t="e">
        <f t="shared" si="20"/>
        <v>#N/A</v>
      </c>
      <c r="AK64" s="28" t="e">
        <f t="shared" si="20"/>
        <v>#N/A</v>
      </c>
      <c r="AL64" s="28" t="e">
        <f t="shared" si="20"/>
        <v>#N/A</v>
      </c>
      <c r="AM64" s="28" t="e">
        <f t="shared" si="20"/>
        <v>#N/A</v>
      </c>
      <c r="AN64" s="28" t="e">
        <f t="shared" si="20"/>
        <v>#N/A</v>
      </c>
      <c r="AO64" s="28" t="e">
        <f t="shared" si="20"/>
        <v>#N/A</v>
      </c>
      <c r="AP64" s="28" t="e">
        <f t="shared" si="20"/>
        <v>#N/A</v>
      </c>
      <c r="AQ64" s="28" t="e">
        <f t="shared" si="20"/>
        <v>#N/A</v>
      </c>
      <c r="AR64" s="28" t="e">
        <f t="shared" si="20"/>
        <v>#N/A</v>
      </c>
      <c r="AS64" s="28" t="e">
        <f t="shared" si="20"/>
        <v>#N/A</v>
      </c>
      <c r="AT64" s="28" t="e">
        <f t="shared" si="20"/>
        <v>#N/A</v>
      </c>
      <c r="AU64" s="28" t="e">
        <f t="shared" si="20"/>
        <v>#N/A</v>
      </c>
    </row>
    <row r="65" spans="2:47">
      <c r="B65" s="27" t="s">
        <v>385</v>
      </c>
      <c r="C65" s="28" t="s">
        <v>512</v>
      </c>
      <c r="D65" s="28"/>
      <c r="E65" s="28"/>
      <c r="F65" s="28"/>
      <c r="G65" s="28"/>
      <c r="H65" s="28"/>
      <c r="I65" s="28"/>
      <c r="J65" s="28"/>
      <c r="K65" s="28" t="e">
        <f t="shared" si="20"/>
        <v>#N/A</v>
      </c>
      <c r="L65" s="28" t="e">
        <f t="shared" si="20"/>
        <v>#N/A</v>
      </c>
      <c r="M65" s="28" t="e">
        <f t="shared" si="20"/>
        <v>#N/A</v>
      </c>
      <c r="N65" s="28" t="e">
        <f t="shared" si="20"/>
        <v>#N/A</v>
      </c>
      <c r="O65" s="28" t="e">
        <f t="shared" si="20"/>
        <v>#N/A</v>
      </c>
      <c r="P65" s="28" t="e">
        <f t="shared" si="20"/>
        <v>#N/A</v>
      </c>
      <c r="Q65" s="28" t="e">
        <f t="shared" si="20"/>
        <v>#N/A</v>
      </c>
      <c r="R65" s="28" t="e">
        <f t="shared" si="20"/>
        <v>#N/A</v>
      </c>
      <c r="S65" s="28" t="e">
        <f t="shared" si="20"/>
        <v>#N/A</v>
      </c>
      <c r="T65" s="28" t="e">
        <f t="shared" si="20"/>
        <v>#N/A</v>
      </c>
      <c r="U65" s="28" t="e">
        <f t="shared" si="20"/>
        <v>#N/A</v>
      </c>
      <c r="V65" s="28" t="e">
        <f t="shared" si="20"/>
        <v>#N/A</v>
      </c>
      <c r="W65" s="28" t="e">
        <f t="shared" si="20"/>
        <v>#N/A</v>
      </c>
      <c r="X65" s="28" t="e">
        <f t="shared" si="20"/>
        <v>#N/A</v>
      </c>
      <c r="Y65" s="28" t="e">
        <f t="shared" si="20"/>
        <v>#N/A</v>
      </c>
      <c r="Z65" s="28" t="e">
        <f t="shared" si="20"/>
        <v>#N/A</v>
      </c>
      <c r="AA65" s="28" t="e">
        <f t="shared" si="20"/>
        <v>#N/A</v>
      </c>
      <c r="AB65" s="28" t="e">
        <f t="shared" si="20"/>
        <v>#N/A</v>
      </c>
      <c r="AC65" s="28" t="e">
        <f t="shared" si="20"/>
        <v>#N/A</v>
      </c>
      <c r="AD65" s="28" t="e">
        <f t="shared" si="20"/>
        <v>#N/A</v>
      </c>
      <c r="AE65" s="28" t="e">
        <f t="shared" si="20"/>
        <v>#N/A</v>
      </c>
      <c r="AF65" s="28" t="e">
        <f t="shared" si="20"/>
        <v>#N/A</v>
      </c>
      <c r="AG65" s="28" t="e">
        <f t="shared" si="20"/>
        <v>#N/A</v>
      </c>
      <c r="AH65" s="28" t="e">
        <f t="shared" si="20"/>
        <v>#N/A</v>
      </c>
      <c r="AI65" s="28" t="e">
        <f t="shared" si="20"/>
        <v>#N/A</v>
      </c>
      <c r="AJ65" s="28" t="e">
        <f t="shared" si="20"/>
        <v>#N/A</v>
      </c>
      <c r="AK65" s="28" t="e">
        <f t="shared" si="20"/>
        <v>#N/A</v>
      </c>
      <c r="AL65" s="28" t="e">
        <f t="shared" si="20"/>
        <v>#N/A</v>
      </c>
      <c r="AM65" s="28" t="e">
        <f t="shared" si="20"/>
        <v>#N/A</v>
      </c>
      <c r="AN65" s="28" t="e">
        <f t="shared" si="20"/>
        <v>#N/A</v>
      </c>
      <c r="AO65" s="28" t="e">
        <f t="shared" si="20"/>
        <v>#N/A</v>
      </c>
      <c r="AP65" s="28" t="e">
        <f t="shared" si="20"/>
        <v>#N/A</v>
      </c>
      <c r="AQ65" s="28" t="e">
        <f t="shared" si="20"/>
        <v>#N/A</v>
      </c>
      <c r="AR65" s="28" t="e">
        <f t="shared" si="20"/>
        <v>#N/A</v>
      </c>
      <c r="AS65" s="28" t="e">
        <f t="shared" si="20"/>
        <v>#N/A</v>
      </c>
      <c r="AT65" s="28" t="e">
        <f t="shared" si="20"/>
        <v>#N/A</v>
      </c>
      <c r="AU65" s="28" t="e">
        <f t="shared" si="20"/>
        <v>#N/A</v>
      </c>
    </row>
    <row r="66" spans="2:47">
      <c r="B66" s="27" t="s">
        <v>634</v>
      </c>
      <c r="C66" s="28" t="s">
        <v>512</v>
      </c>
      <c r="D66" s="28"/>
      <c r="E66" s="28"/>
      <c r="F66" s="28"/>
      <c r="G66" s="28"/>
      <c r="H66" s="28"/>
      <c r="I66" s="28"/>
      <c r="J66" s="28"/>
      <c r="K66" s="28" t="e">
        <f t="shared" si="20"/>
        <v>#N/A</v>
      </c>
      <c r="L66" s="28" t="e">
        <f t="shared" si="20"/>
        <v>#N/A</v>
      </c>
      <c r="M66" s="28" t="e">
        <f t="shared" si="20"/>
        <v>#N/A</v>
      </c>
      <c r="N66" s="28" t="e">
        <f t="shared" si="20"/>
        <v>#N/A</v>
      </c>
      <c r="O66" s="28" t="e">
        <f t="shared" si="20"/>
        <v>#N/A</v>
      </c>
      <c r="P66" s="28" t="e">
        <f t="shared" si="20"/>
        <v>#N/A</v>
      </c>
      <c r="Q66" s="28" t="e">
        <f t="shared" si="20"/>
        <v>#N/A</v>
      </c>
      <c r="R66" s="28" t="e">
        <f t="shared" si="20"/>
        <v>#N/A</v>
      </c>
      <c r="S66" s="28" t="e">
        <f t="shared" si="20"/>
        <v>#N/A</v>
      </c>
      <c r="T66" s="28" t="e">
        <f t="shared" si="20"/>
        <v>#N/A</v>
      </c>
      <c r="U66" s="28" t="e">
        <f t="shared" si="20"/>
        <v>#N/A</v>
      </c>
      <c r="V66" s="28" t="e">
        <f t="shared" si="20"/>
        <v>#N/A</v>
      </c>
      <c r="W66" s="28" t="e">
        <f t="shared" si="20"/>
        <v>#N/A</v>
      </c>
      <c r="X66" s="28" t="e">
        <f t="shared" si="20"/>
        <v>#N/A</v>
      </c>
      <c r="Y66" s="28" t="e">
        <f t="shared" si="20"/>
        <v>#N/A</v>
      </c>
      <c r="Z66" s="28" t="e">
        <f t="shared" si="20"/>
        <v>#N/A</v>
      </c>
      <c r="AA66" s="28" t="e">
        <f t="shared" si="20"/>
        <v>#N/A</v>
      </c>
      <c r="AB66" s="28" t="e">
        <f t="shared" si="20"/>
        <v>#N/A</v>
      </c>
      <c r="AC66" s="28" t="e">
        <f t="shared" si="20"/>
        <v>#N/A</v>
      </c>
      <c r="AD66" s="28" t="e">
        <f t="shared" si="20"/>
        <v>#N/A</v>
      </c>
      <c r="AE66" s="28" t="e">
        <f t="shared" si="20"/>
        <v>#N/A</v>
      </c>
      <c r="AF66" s="28" t="e">
        <f t="shared" si="20"/>
        <v>#N/A</v>
      </c>
      <c r="AG66" s="28" t="e">
        <f t="shared" si="20"/>
        <v>#N/A</v>
      </c>
      <c r="AH66" s="28" t="e">
        <f t="shared" si="20"/>
        <v>#N/A</v>
      </c>
      <c r="AI66" s="28" t="e">
        <f t="shared" si="20"/>
        <v>#N/A</v>
      </c>
      <c r="AJ66" s="28" t="e">
        <f t="shared" si="20"/>
        <v>#N/A</v>
      </c>
      <c r="AK66" s="28" t="e">
        <f t="shared" si="20"/>
        <v>#N/A</v>
      </c>
      <c r="AL66" s="28" t="e">
        <f t="shared" si="20"/>
        <v>#N/A</v>
      </c>
      <c r="AM66" s="28" t="e">
        <f t="shared" si="20"/>
        <v>#N/A</v>
      </c>
      <c r="AN66" s="28" t="e">
        <f t="shared" si="20"/>
        <v>#N/A</v>
      </c>
      <c r="AO66" s="28" t="e">
        <f t="shared" si="20"/>
        <v>#N/A</v>
      </c>
      <c r="AP66" s="28" t="e">
        <f t="shared" si="20"/>
        <v>#N/A</v>
      </c>
      <c r="AQ66" s="28" t="e">
        <f t="shared" si="20"/>
        <v>#N/A</v>
      </c>
      <c r="AR66" s="28" t="e">
        <f t="shared" si="20"/>
        <v>#N/A</v>
      </c>
      <c r="AS66" s="28" t="e">
        <f t="shared" si="20"/>
        <v>#N/A</v>
      </c>
      <c r="AT66" s="28" t="e">
        <f t="shared" si="20"/>
        <v>#N/A</v>
      </c>
      <c r="AU66" s="28" t="e">
        <f t="shared" si="20"/>
        <v>#N/A</v>
      </c>
    </row>
    <row r="67" spans="2:47">
      <c r="B67" s="27" t="s">
        <v>437</v>
      </c>
      <c r="C67" s="28" t="s">
        <v>512</v>
      </c>
      <c r="D67" s="28"/>
      <c r="E67" s="28"/>
      <c r="F67" s="28"/>
      <c r="G67" s="28"/>
      <c r="H67" s="28"/>
      <c r="I67" s="28"/>
      <c r="J67" s="28"/>
      <c r="K67" s="28">
        <f t="shared" si="20"/>
        <v>0</v>
      </c>
      <c r="L67" s="28">
        <f t="shared" si="20"/>
        <v>-7.8402341168016157E-2</v>
      </c>
      <c r="M67" s="28">
        <f t="shared" si="20"/>
        <v>-0.1183431564799462</v>
      </c>
      <c r="N67" s="28">
        <f t="shared" si="20"/>
        <v>-0.20925711559200641</v>
      </c>
      <c r="O67" s="28">
        <f t="shared" si="20"/>
        <v>-0.2896809580959871</v>
      </c>
      <c r="P67" s="28">
        <f t="shared" si="20"/>
        <v>-0.32466675540000001</v>
      </c>
      <c r="Q67" s="28">
        <f t="shared" si="20"/>
        <v>-0.34781914551198706</v>
      </c>
      <c r="R67" s="28">
        <f t="shared" si="20"/>
        <v>-1.2892115190799811</v>
      </c>
      <c r="S67" s="28">
        <f t="shared" si="20"/>
        <v>-1.3534424817600887</v>
      </c>
      <c r="T67" s="28">
        <f t="shared" si="20"/>
        <v>-1.4142410654399999</v>
      </c>
      <c r="U67" s="28">
        <f t="shared" si="20"/>
        <v>-1.4767570142398596</v>
      </c>
      <c r="V67" s="28">
        <f t="shared" si="20"/>
        <v>-1.5393152732159745</v>
      </c>
      <c r="W67" s="28">
        <f t="shared" si="20"/>
        <v>-1.6019817340800639</v>
      </c>
      <c r="X67" s="28">
        <f t="shared" si="20"/>
        <v>-1.6663857235198718</v>
      </c>
      <c r="Y67" s="28">
        <f t="shared" si="20"/>
        <v>-2.6139388101600254</v>
      </c>
      <c r="Z67" s="28">
        <f t="shared" si="20"/>
        <v>-1.7914620946559614</v>
      </c>
      <c r="AA67" s="28">
        <f t="shared" si="20"/>
        <v>-1.8564931777599611</v>
      </c>
      <c r="AB67" s="28">
        <f t="shared" si="20"/>
        <v>-2.8079462215920135</v>
      </c>
      <c r="AC67" s="28">
        <f t="shared" si="20"/>
        <v>-2.872615209351923</v>
      </c>
      <c r="AD67" s="28">
        <f t="shared" si="20"/>
        <v>-2.9375540629680259</v>
      </c>
      <c r="AE67" s="28">
        <f t="shared" si="20"/>
        <v>-3.8996832673919224</v>
      </c>
      <c r="AF67" s="28">
        <f t="shared" si="20"/>
        <v>-3.9840879250079095</v>
      </c>
      <c r="AG67" s="28">
        <f t="shared" si="20"/>
        <v>-3.1657597112320262</v>
      </c>
      <c r="AH67" s="28">
        <f t="shared" si="20"/>
        <v>-3.2252225913600001</v>
      </c>
      <c r="AI67" s="28">
        <f t="shared" si="20"/>
        <v>-3.2851197590399481</v>
      </c>
      <c r="AJ67" s="28">
        <f t="shared" si="20"/>
        <v>-3.3538220261358846</v>
      </c>
      <c r="AK67" s="28">
        <f t="shared" si="20"/>
        <v>-4.3107723926398585</v>
      </c>
      <c r="AL67" s="28">
        <f t="shared" si="20"/>
        <v>-3.5133670848319101</v>
      </c>
      <c r="AM67" s="28">
        <f t="shared" si="20"/>
        <v>-4.476074135816039</v>
      </c>
      <c r="AN67" s="28">
        <f t="shared" si="20"/>
        <v>-4.56217946582409</v>
      </c>
      <c r="AO67" s="28">
        <f t="shared" si="20"/>
        <v>-5.5275640907760133</v>
      </c>
      <c r="AP67" s="28">
        <f t="shared" si="20"/>
        <v>-4.7409128307999877</v>
      </c>
      <c r="AQ67" s="28">
        <f t="shared" si="20"/>
        <v>-4.8438720789759619</v>
      </c>
      <c r="AR67" s="28">
        <f t="shared" si="20"/>
        <v>-4.9392174912958584</v>
      </c>
      <c r="AS67" s="28">
        <f t="shared" si="20"/>
        <v>-5.0371898182320383</v>
      </c>
      <c r="AT67" s="28">
        <f t="shared" si="20"/>
        <v>-5.1378100458960514</v>
      </c>
      <c r="AU67" s="28">
        <f t="shared" si="20"/>
        <v>-5.2401955407119747</v>
      </c>
    </row>
    <row r="68" spans="2:47">
      <c r="B68" s="27" t="s">
        <v>391</v>
      </c>
      <c r="C68" s="28" t="s">
        <v>512</v>
      </c>
      <c r="D68" s="28"/>
      <c r="E68" s="28"/>
      <c r="F68" s="28"/>
      <c r="G68" s="28"/>
      <c r="H68" s="28"/>
      <c r="I68" s="28"/>
      <c r="J68" s="28"/>
      <c r="K68" s="28" t="e">
        <f t="shared" si="20"/>
        <v>#N/A</v>
      </c>
      <c r="L68" s="28" t="e">
        <f t="shared" si="20"/>
        <v>#N/A</v>
      </c>
      <c r="M68" s="28" t="e">
        <f t="shared" si="20"/>
        <v>#N/A</v>
      </c>
      <c r="N68" s="28" t="e">
        <f t="shared" si="20"/>
        <v>#N/A</v>
      </c>
      <c r="O68" s="28" t="e">
        <f t="shared" si="20"/>
        <v>#N/A</v>
      </c>
      <c r="P68" s="28" t="e">
        <f t="shared" si="20"/>
        <v>#N/A</v>
      </c>
      <c r="Q68" s="28" t="e">
        <f t="shared" si="20"/>
        <v>#N/A</v>
      </c>
      <c r="R68" s="28" t="e">
        <f t="shared" si="20"/>
        <v>#N/A</v>
      </c>
      <c r="S68" s="28" t="e">
        <f t="shared" si="20"/>
        <v>#N/A</v>
      </c>
      <c r="T68" s="28" t="e">
        <f t="shared" si="20"/>
        <v>#N/A</v>
      </c>
      <c r="U68" s="28" t="e">
        <f t="shared" si="20"/>
        <v>#N/A</v>
      </c>
      <c r="V68" s="28" t="e">
        <f t="shared" si="20"/>
        <v>#N/A</v>
      </c>
      <c r="W68" s="28" t="e">
        <f t="shared" si="20"/>
        <v>#N/A</v>
      </c>
      <c r="X68" s="28" t="e">
        <f t="shared" si="20"/>
        <v>#N/A</v>
      </c>
      <c r="Y68" s="28" t="e">
        <f t="shared" si="20"/>
        <v>#N/A</v>
      </c>
      <c r="Z68" s="28" t="e">
        <f t="shared" si="20"/>
        <v>#N/A</v>
      </c>
      <c r="AA68" s="28" t="e">
        <f t="shared" si="20"/>
        <v>#N/A</v>
      </c>
      <c r="AB68" s="28" t="e">
        <f t="shared" si="20"/>
        <v>#N/A</v>
      </c>
      <c r="AC68" s="28" t="e">
        <f t="shared" si="20"/>
        <v>#N/A</v>
      </c>
      <c r="AD68" s="28" t="e">
        <f t="shared" si="20"/>
        <v>#N/A</v>
      </c>
      <c r="AE68" s="28" t="e">
        <f t="shared" si="20"/>
        <v>#N/A</v>
      </c>
      <c r="AF68" s="28" t="e">
        <f t="shared" si="20"/>
        <v>#N/A</v>
      </c>
      <c r="AG68" s="28" t="e">
        <f t="shared" si="20"/>
        <v>#N/A</v>
      </c>
      <c r="AH68" s="28" t="e">
        <f t="shared" si="20"/>
        <v>#N/A</v>
      </c>
      <c r="AI68" s="28" t="e">
        <f t="shared" si="20"/>
        <v>#N/A</v>
      </c>
      <c r="AJ68" s="28" t="e">
        <f t="shared" si="20"/>
        <v>#N/A</v>
      </c>
      <c r="AK68" s="28" t="e">
        <f t="shared" si="20"/>
        <v>#N/A</v>
      </c>
      <c r="AL68" s="28" t="e">
        <f t="shared" si="20"/>
        <v>#N/A</v>
      </c>
      <c r="AM68" s="28" t="e">
        <f t="shared" si="20"/>
        <v>#N/A</v>
      </c>
      <c r="AN68" s="28" t="e">
        <f t="shared" si="20"/>
        <v>#N/A</v>
      </c>
      <c r="AO68" s="28" t="e">
        <f t="shared" si="20"/>
        <v>#N/A</v>
      </c>
      <c r="AP68" s="28" t="e">
        <f t="shared" si="20"/>
        <v>#N/A</v>
      </c>
      <c r="AQ68" s="28" t="e">
        <f t="shared" si="20"/>
        <v>#N/A</v>
      </c>
      <c r="AR68" s="28" t="e">
        <f t="shared" si="20"/>
        <v>#N/A</v>
      </c>
      <c r="AS68" s="28" t="e">
        <f t="shared" si="20"/>
        <v>#N/A</v>
      </c>
      <c r="AT68" s="28" t="e">
        <f t="shared" si="20"/>
        <v>#N/A</v>
      </c>
      <c r="AU68" s="28" t="e">
        <f t="shared" si="20"/>
        <v>#N/A</v>
      </c>
    </row>
    <row r="69" spans="2:47">
      <c r="B69" s="27" t="s">
        <v>439</v>
      </c>
      <c r="C69" s="28" t="s">
        <v>512</v>
      </c>
      <c r="D69" s="28"/>
      <c r="E69" s="28"/>
      <c r="F69" s="28"/>
      <c r="G69" s="28"/>
      <c r="H69" s="28"/>
      <c r="I69" s="28"/>
      <c r="J69" s="28"/>
      <c r="K69" s="28">
        <f t="shared" si="20"/>
        <v>0</v>
      </c>
      <c r="L69" s="28">
        <f t="shared" si="20"/>
        <v>0</v>
      </c>
      <c r="M69" s="28">
        <f t="shared" si="20"/>
        <v>0</v>
      </c>
      <c r="N69" s="28">
        <f t="shared" si="20"/>
        <v>0</v>
      </c>
      <c r="O69" s="28">
        <f t="shared" si="20"/>
        <v>0</v>
      </c>
      <c r="P69" s="28">
        <f t="shared" si="20"/>
        <v>0</v>
      </c>
      <c r="Q69" s="28">
        <f t="shared" si="20"/>
        <v>0</v>
      </c>
      <c r="R69" s="28">
        <f t="shared" si="20"/>
        <v>0</v>
      </c>
      <c r="S69" s="28">
        <f t="shared" si="20"/>
        <v>0</v>
      </c>
      <c r="T69" s="28">
        <f t="shared" si="20"/>
        <v>0</v>
      </c>
      <c r="U69" s="28">
        <f t="shared" si="20"/>
        <v>0</v>
      </c>
      <c r="V69" s="28">
        <f t="shared" si="20"/>
        <v>0</v>
      </c>
      <c r="W69" s="28">
        <f t="shared" si="20"/>
        <v>0</v>
      </c>
      <c r="X69" s="28">
        <f t="shared" si="20"/>
        <v>0</v>
      </c>
      <c r="Y69" s="28">
        <f t="shared" si="20"/>
        <v>0</v>
      </c>
      <c r="Z69" s="28">
        <f t="shared" si="20"/>
        <v>0</v>
      </c>
      <c r="AA69" s="28">
        <f t="shared" si="20"/>
        <v>0</v>
      </c>
      <c r="AB69" s="28">
        <f t="shared" si="20"/>
        <v>0</v>
      </c>
      <c r="AC69" s="28">
        <f t="shared" si="20"/>
        <v>0</v>
      </c>
      <c r="AD69" s="28">
        <f t="shared" si="20"/>
        <v>0</v>
      </c>
      <c r="AE69" s="28">
        <f t="shared" si="20"/>
        <v>0</v>
      </c>
      <c r="AF69" s="28">
        <f t="shared" si="20"/>
        <v>0</v>
      </c>
      <c r="AG69" s="28">
        <f t="shared" si="20"/>
        <v>0</v>
      </c>
      <c r="AH69" s="28">
        <f t="shared" si="20"/>
        <v>0</v>
      </c>
      <c r="AI69" s="28">
        <f t="shared" si="20"/>
        <v>0</v>
      </c>
      <c r="AJ69" s="28">
        <f t="shared" si="20"/>
        <v>0</v>
      </c>
      <c r="AK69" s="28">
        <f t="shared" si="20"/>
        <v>0</v>
      </c>
      <c r="AL69" s="28">
        <f t="shared" si="20"/>
        <v>0</v>
      </c>
      <c r="AM69" s="28">
        <f t="shared" si="20"/>
        <v>0</v>
      </c>
      <c r="AN69" s="28">
        <f t="shared" si="20"/>
        <v>0</v>
      </c>
      <c r="AO69" s="28">
        <f t="shared" si="20"/>
        <v>0</v>
      </c>
      <c r="AP69" s="28">
        <f t="shared" si="20"/>
        <v>0</v>
      </c>
      <c r="AQ69" s="28">
        <f t="shared" si="20"/>
        <v>0</v>
      </c>
      <c r="AR69" s="28">
        <f>+VLOOKUP($B69,Precios,AR$62-2021,FALSE)*AR43/1000000</f>
        <v>0</v>
      </c>
      <c r="AS69" s="28">
        <f>+VLOOKUP($B69,Precios,AS$62-2021,FALSE)*AS43/1000000</f>
        <v>0</v>
      </c>
      <c r="AT69" s="28">
        <f>+VLOOKUP($B69,Precios,AT$62-2021,FALSE)*AT43/1000000</f>
        <v>0</v>
      </c>
      <c r="AU69" s="28">
        <f>+VLOOKUP($B69,Precios,AU$62-2021,FALSE)*AU43/1000000</f>
        <v>0</v>
      </c>
    </row>
    <row r="70" spans="2:47">
      <c r="B70" s="27" t="s">
        <v>392</v>
      </c>
      <c r="C70" s="28" t="s">
        <v>512</v>
      </c>
      <c r="D70" s="28"/>
      <c r="E70" s="28"/>
      <c r="F70" s="28"/>
      <c r="G70" s="28"/>
      <c r="H70" s="28"/>
      <c r="I70" s="28"/>
      <c r="J70" s="28"/>
      <c r="K70" s="28" t="e">
        <f t="shared" ref="K70:AU76" si="21">+VLOOKUP($B70,Precios,K$62-2021,FALSE)*K44/1000000</f>
        <v>#N/A</v>
      </c>
      <c r="L70" s="28" t="e">
        <f t="shared" si="21"/>
        <v>#N/A</v>
      </c>
      <c r="M70" s="28" t="e">
        <f t="shared" si="21"/>
        <v>#N/A</v>
      </c>
      <c r="N70" s="28" t="e">
        <f t="shared" si="21"/>
        <v>#N/A</v>
      </c>
      <c r="O70" s="28" t="e">
        <f t="shared" si="21"/>
        <v>#N/A</v>
      </c>
      <c r="P70" s="28" t="e">
        <f t="shared" si="21"/>
        <v>#N/A</v>
      </c>
      <c r="Q70" s="28" t="e">
        <f t="shared" si="21"/>
        <v>#N/A</v>
      </c>
      <c r="R70" s="28" t="e">
        <f t="shared" si="21"/>
        <v>#N/A</v>
      </c>
      <c r="S70" s="28" t="e">
        <f t="shared" si="21"/>
        <v>#N/A</v>
      </c>
      <c r="T70" s="28" t="e">
        <f t="shared" si="21"/>
        <v>#N/A</v>
      </c>
      <c r="U70" s="28" t="e">
        <f t="shared" si="21"/>
        <v>#N/A</v>
      </c>
      <c r="V70" s="28" t="e">
        <f t="shared" si="21"/>
        <v>#N/A</v>
      </c>
      <c r="W70" s="28" t="e">
        <f t="shared" si="21"/>
        <v>#N/A</v>
      </c>
      <c r="X70" s="28" t="e">
        <f t="shared" si="21"/>
        <v>#N/A</v>
      </c>
      <c r="Y70" s="28" t="e">
        <f t="shared" si="21"/>
        <v>#N/A</v>
      </c>
      <c r="Z70" s="28" t="e">
        <f t="shared" si="21"/>
        <v>#N/A</v>
      </c>
      <c r="AA70" s="28" t="e">
        <f t="shared" si="21"/>
        <v>#N/A</v>
      </c>
      <c r="AB70" s="28" t="e">
        <f t="shared" si="21"/>
        <v>#N/A</v>
      </c>
      <c r="AC70" s="28" t="e">
        <f t="shared" si="21"/>
        <v>#N/A</v>
      </c>
      <c r="AD70" s="28" t="e">
        <f t="shared" si="21"/>
        <v>#N/A</v>
      </c>
      <c r="AE70" s="28" t="e">
        <f t="shared" si="21"/>
        <v>#N/A</v>
      </c>
      <c r="AF70" s="28" t="e">
        <f t="shared" si="21"/>
        <v>#N/A</v>
      </c>
      <c r="AG70" s="28" t="e">
        <f t="shared" si="21"/>
        <v>#N/A</v>
      </c>
      <c r="AH70" s="28" t="e">
        <f t="shared" si="21"/>
        <v>#N/A</v>
      </c>
      <c r="AI70" s="28" t="e">
        <f t="shared" si="21"/>
        <v>#N/A</v>
      </c>
      <c r="AJ70" s="28" t="e">
        <f t="shared" si="21"/>
        <v>#N/A</v>
      </c>
      <c r="AK70" s="28" t="e">
        <f t="shared" si="21"/>
        <v>#N/A</v>
      </c>
      <c r="AL70" s="28" t="e">
        <f t="shared" si="21"/>
        <v>#N/A</v>
      </c>
      <c r="AM70" s="28" t="e">
        <f t="shared" si="21"/>
        <v>#N/A</v>
      </c>
      <c r="AN70" s="28" t="e">
        <f t="shared" si="21"/>
        <v>#N/A</v>
      </c>
      <c r="AO70" s="28" t="e">
        <f t="shared" si="21"/>
        <v>#N/A</v>
      </c>
      <c r="AP70" s="28" t="e">
        <f t="shared" si="21"/>
        <v>#N/A</v>
      </c>
      <c r="AQ70" s="28" t="e">
        <f t="shared" si="21"/>
        <v>#N/A</v>
      </c>
      <c r="AR70" s="28" t="e">
        <f t="shared" si="21"/>
        <v>#N/A</v>
      </c>
      <c r="AS70" s="28" t="e">
        <f t="shared" si="21"/>
        <v>#N/A</v>
      </c>
      <c r="AT70" s="28" t="e">
        <f t="shared" si="21"/>
        <v>#N/A</v>
      </c>
      <c r="AU70" s="28" t="e">
        <f t="shared" si="21"/>
        <v>#N/A</v>
      </c>
    </row>
    <row r="71" spans="2:47">
      <c r="B71" s="27" t="s">
        <v>440</v>
      </c>
      <c r="C71" s="28" t="s">
        <v>512</v>
      </c>
      <c r="D71" s="28"/>
      <c r="E71" s="28"/>
      <c r="F71" s="28"/>
      <c r="G71" s="28"/>
      <c r="H71" s="28"/>
      <c r="I71" s="28"/>
      <c r="J71" s="28"/>
      <c r="K71" s="28">
        <f t="shared" si="21"/>
        <v>0</v>
      </c>
      <c r="L71" s="28">
        <f t="shared" si="21"/>
        <v>0</v>
      </c>
      <c r="M71" s="28">
        <f t="shared" si="21"/>
        <v>0</v>
      </c>
      <c r="N71" s="28">
        <f t="shared" si="21"/>
        <v>0</v>
      </c>
      <c r="O71" s="28">
        <f t="shared" si="21"/>
        <v>0</v>
      </c>
      <c r="P71" s="28">
        <f t="shared" si="21"/>
        <v>0</v>
      </c>
      <c r="Q71" s="28">
        <f t="shared" si="21"/>
        <v>0</v>
      </c>
      <c r="R71" s="28">
        <f t="shared" si="21"/>
        <v>0</v>
      </c>
      <c r="S71" s="28">
        <f t="shared" si="21"/>
        <v>0</v>
      </c>
      <c r="T71" s="28">
        <f t="shared" si="21"/>
        <v>0</v>
      </c>
      <c r="U71" s="28">
        <f t="shared" si="21"/>
        <v>0</v>
      </c>
      <c r="V71" s="28">
        <f t="shared" si="21"/>
        <v>0</v>
      </c>
      <c r="W71" s="28">
        <f t="shared" si="21"/>
        <v>0</v>
      </c>
      <c r="X71" s="28">
        <f t="shared" si="21"/>
        <v>0</v>
      </c>
      <c r="Y71" s="28">
        <f t="shared" si="21"/>
        <v>0</v>
      </c>
      <c r="Z71" s="28">
        <f t="shared" si="21"/>
        <v>0</v>
      </c>
      <c r="AA71" s="28">
        <f t="shared" si="21"/>
        <v>0</v>
      </c>
      <c r="AB71" s="28">
        <f t="shared" si="21"/>
        <v>0</v>
      </c>
      <c r="AC71" s="28">
        <f t="shared" si="21"/>
        <v>0</v>
      </c>
      <c r="AD71" s="28">
        <f t="shared" si="21"/>
        <v>0</v>
      </c>
      <c r="AE71" s="28">
        <f t="shared" si="21"/>
        <v>0</v>
      </c>
      <c r="AF71" s="28">
        <f t="shared" si="21"/>
        <v>0</v>
      </c>
      <c r="AG71" s="28">
        <f t="shared" si="21"/>
        <v>0</v>
      </c>
      <c r="AH71" s="28">
        <f t="shared" si="21"/>
        <v>0</v>
      </c>
      <c r="AI71" s="28">
        <f t="shared" si="21"/>
        <v>0</v>
      </c>
      <c r="AJ71" s="28">
        <f t="shared" si="21"/>
        <v>0</v>
      </c>
      <c r="AK71" s="28">
        <f t="shared" si="21"/>
        <v>0</v>
      </c>
      <c r="AL71" s="28">
        <f t="shared" si="21"/>
        <v>0</v>
      </c>
      <c r="AM71" s="28">
        <f t="shared" si="21"/>
        <v>0</v>
      </c>
      <c r="AN71" s="28">
        <f t="shared" si="21"/>
        <v>0</v>
      </c>
      <c r="AO71" s="28">
        <f t="shared" si="21"/>
        <v>0</v>
      </c>
      <c r="AP71" s="28">
        <f t="shared" si="21"/>
        <v>0</v>
      </c>
      <c r="AQ71" s="28">
        <f t="shared" si="21"/>
        <v>0</v>
      </c>
      <c r="AR71" s="28">
        <f t="shared" si="21"/>
        <v>0</v>
      </c>
      <c r="AS71" s="28">
        <f t="shared" si="21"/>
        <v>0</v>
      </c>
      <c r="AT71" s="28">
        <f t="shared" si="21"/>
        <v>0</v>
      </c>
      <c r="AU71" s="28">
        <f t="shared" si="21"/>
        <v>0</v>
      </c>
    </row>
    <row r="72" spans="2:47">
      <c r="B72" s="27" t="s">
        <v>398</v>
      </c>
      <c r="C72" s="28" t="s">
        <v>512</v>
      </c>
      <c r="D72" s="28"/>
      <c r="E72" s="28"/>
      <c r="F72" s="28"/>
      <c r="G72" s="28"/>
      <c r="H72" s="28"/>
      <c r="I72" s="28"/>
      <c r="J72" s="28"/>
      <c r="K72" s="28">
        <f t="shared" si="21"/>
        <v>0</v>
      </c>
      <c r="L72" s="28">
        <f t="shared" si="21"/>
        <v>0</v>
      </c>
      <c r="M72" s="28">
        <f t="shared" si="21"/>
        <v>0</v>
      </c>
      <c r="N72" s="28">
        <f t="shared" si="21"/>
        <v>0</v>
      </c>
      <c r="O72" s="28">
        <f t="shared" si="21"/>
        <v>0</v>
      </c>
      <c r="P72" s="28">
        <f t="shared" si="21"/>
        <v>0</v>
      </c>
      <c r="Q72" s="28">
        <f t="shared" si="21"/>
        <v>0</v>
      </c>
      <c r="R72" s="28">
        <f t="shared" si="21"/>
        <v>0</v>
      </c>
      <c r="S72" s="28">
        <f t="shared" si="21"/>
        <v>0</v>
      </c>
      <c r="T72" s="28">
        <f t="shared" si="21"/>
        <v>0</v>
      </c>
      <c r="U72" s="28">
        <f t="shared" si="21"/>
        <v>0</v>
      </c>
      <c r="V72" s="28">
        <f t="shared" si="21"/>
        <v>0</v>
      </c>
      <c r="W72" s="28">
        <f t="shared" si="21"/>
        <v>0</v>
      </c>
      <c r="X72" s="28">
        <f t="shared" si="21"/>
        <v>0</v>
      </c>
      <c r="Y72" s="28">
        <f t="shared" si="21"/>
        <v>0</v>
      </c>
      <c r="Z72" s="28">
        <f t="shared" si="21"/>
        <v>0</v>
      </c>
      <c r="AA72" s="28">
        <f t="shared" si="21"/>
        <v>0</v>
      </c>
      <c r="AB72" s="28">
        <f t="shared" si="21"/>
        <v>0</v>
      </c>
      <c r="AC72" s="28">
        <f t="shared" si="21"/>
        <v>0</v>
      </c>
      <c r="AD72" s="28">
        <f t="shared" si="21"/>
        <v>0</v>
      </c>
      <c r="AE72" s="28">
        <f t="shared" si="21"/>
        <v>0</v>
      </c>
      <c r="AF72" s="28">
        <f t="shared" si="21"/>
        <v>0</v>
      </c>
      <c r="AG72" s="28">
        <f t="shared" si="21"/>
        <v>0</v>
      </c>
      <c r="AH72" s="28">
        <f t="shared" si="21"/>
        <v>0</v>
      </c>
      <c r="AI72" s="28">
        <f t="shared" si="21"/>
        <v>0</v>
      </c>
      <c r="AJ72" s="28">
        <f t="shared" si="21"/>
        <v>0</v>
      </c>
      <c r="AK72" s="28">
        <f t="shared" si="21"/>
        <v>0</v>
      </c>
      <c r="AL72" s="28">
        <f t="shared" si="21"/>
        <v>0</v>
      </c>
      <c r="AM72" s="28">
        <f t="shared" si="21"/>
        <v>0</v>
      </c>
      <c r="AN72" s="28">
        <f t="shared" si="21"/>
        <v>0</v>
      </c>
      <c r="AO72" s="28">
        <f t="shared" si="21"/>
        <v>0</v>
      </c>
      <c r="AP72" s="28">
        <f t="shared" si="21"/>
        <v>0</v>
      </c>
      <c r="AQ72" s="28">
        <f t="shared" si="21"/>
        <v>0</v>
      </c>
      <c r="AR72" s="28">
        <f t="shared" si="21"/>
        <v>0</v>
      </c>
      <c r="AS72" s="28">
        <f t="shared" si="21"/>
        <v>0</v>
      </c>
      <c r="AT72" s="28">
        <f t="shared" si="21"/>
        <v>0</v>
      </c>
      <c r="AU72" s="28">
        <f t="shared" si="21"/>
        <v>0</v>
      </c>
    </row>
    <row r="73" spans="2:47">
      <c r="B73" s="27" t="s">
        <v>435</v>
      </c>
      <c r="C73" s="28" t="s">
        <v>512</v>
      </c>
      <c r="D73" s="28"/>
      <c r="E73" s="28"/>
      <c r="F73" s="28"/>
      <c r="G73" s="28"/>
      <c r="H73" s="28"/>
      <c r="I73" s="28"/>
      <c r="J73" s="28"/>
      <c r="K73" s="28">
        <f t="shared" si="21"/>
        <v>0</v>
      </c>
      <c r="L73" s="28">
        <f t="shared" si="21"/>
        <v>0</v>
      </c>
      <c r="M73" s="28">
        <f t="shared" si="21"/>
        <v>0</v>
      </c>
      <c r="N73" s="28">
        <f t="shared" si="21"/>
        <v>0</v>
      </c>
      <c r="O73" s="28">
        <f t="shared" si="21"/>
        <v>0</v>
      </c>
      <c r="P73" s="28">
        <f t="shared" si="21"/>
        <v>0</v>
      </c>
      <c r="Q73" s="28">
        <f t="shared" si="21"/>
        <v>0</v>
      </c>
      <c r="R73" s="28">
        <f t="shared" si="21"/>
        <v>0</v>
      </c>
      <c r="S73" s="28">
        <f t="shared" si="21"/>
        <v>0</v>
      </c>
      <c r="T73" s="28">
        <f t="shared" si="21"/>
        <v>0</v>
      </c>
      <c r="U73" s="28">
        <f t="shared" si="21"/>
        <v>0</v>
      </c>
      <c r="V73" s="28">
        <f t="shared" si="21"/>
        <v>0</v>
      </c>
      <c r="W73" s="28">
        <f t="shared" si="21"/>
        <v>0</v>
      </c>
      <c r="X73" s="28">
        <f t="shared" si="21"/>
        <v>0</v>
      </c>
      <c r="Y73" s="28">
        <f t="shared" si="21"/>
        <v>0</v>
      </c>
      <c r="Z73" s="28">
        <f t="shared" si="21"/>
        <v>0</v>
      </c>
      <c r="AA73" s="28">
        <f t="shared" si="21"/>
        <v>0</v>
      </c>
      <c r="AB73" s="28">
        <f t="shared" si="21"/>
        <v>0</v>
      </c>
      <c r="AC73" s="28">
        <f t="shared" si="21"/>
        <v>0</v>
      </c>
      <c r="AD73" s="28">
        <f t="shared" si="21"/>
        <v>0</v>
      </c>
      <c r="AE73" s="28">
        <f t="shared" si="21"/>
        <v>0</v>
      </c>
      <c r="AF73" s="28">
        <f t="shared" si="21"/>
        <v>0</v>
      </c>
      <c r="AG73" s="28">
        <f t="shared" si="21"/>
        <v>0</v>
      </c>
      <c r="AH73" s="28">
        <f t="shared" si="21"/>
        <v>0</v>
      </c>
      <c r="AI73" s="28">
        <f t="shared" si="21"/>
        <v>0</v>
      </c>
      <c r="AJ73" s="28">
        <f t="shared" si="21"/>
        <v>0</v>
      </c>
      <c r="AK73" s="28">
        <f t="shared" si="21"/>
        <v>0</v>
      </c>
      <c r="AL73" s="28">
        <f t="shared" si="21"/>
        <v>0</v>
      </c>
      <c r="AM73" s="28">
        <f t="shared" si="21"/>
        <v>0</v>
      </c>
      <c r="AN73" s="28">
        <f t="shared" si="21"/>
        <v>0</v>
      </c>
      <c r="AO73" s="28">
        <f t="shared" si="21"/>
        <v>0</v>
      </c>
      <c r="AP73" s="28">
        <f t="shared" si="21"/>
        <v>0</v>
      </c>
      <c r="AQ73" s="28">
        <f t="shared" si="21"/>
        <v>0</v>
      </c>
      <c r="AR73" s="28">
        <f t="shared" si="21"/>
        <v>0</v>
      </c>
      <c r="AS73" s="28">
        <f t="shared" si="21"/>
        <v>0</v>
      </c>
      <c r="AT73" s="28">
        <f t="shared" si="21"/>
        <v>0</v>
      </c>
      <c r="AU73" s="28">
        <f t="shared" si="21"/>
        <v>0</v>
      </c>
    </row>
    <row r="74" spans="2:47">
      <c r="B74" s="27" t="s">
        <v>436</v>
      </c>
      <c r="C74" s="28" t="s">
        <v>512</v>
      </c>
      <c r="D74" s="28"/>
      <c r="E74" s="28"/>
      <c r="F74" s="28"/>
      <c r="G74" s="28"/>
      <c r="H74" s="28"/>
      <c r="I74" s="28"/>
      <c r="J74" s="28"/>
      <c r="K74" s="28">
        <f t="shared" si="21"/>
        <v>0</v>
      </c>
      <c r="L74" s="28">
        <f t="shared" si="21"/>
        <v>0</v>
      </c>
      <c r="M74" s="28">
        <f t="shared" si="21"/>
        <v>0</v>
      </c>
      <c r="N74" s="28">
        <f t="shared" si="21"/>
        <v>0</v>
      </c>
      <c r="O74" s="28">
        <f t="shared" si="21"/>
        <v>0</v>
      </c>
      <c r="P74" s="28">
        <f t="shared" si="21"/>
        <v>0</v>
      </c>
      <c r="Q74" s="28">
        <f t="shared" si="21"/>
        <v>0</v>
      </c>
      <c r="R74" s="28">
        <f t="shared" si="21"/>
        <v>0</v>
      </c>
      <c r="S74" s="28">
        <f t="shared" si="21"/>
        <v>0</v>
      </c>
      <c r="T74" s="28">
        <f t="shared" si="21"/>
        <v>0</v>
      </c>
      <c r="U74" s="28">
        <f t="shared" si="21"/>
        <v>0</v>
      </c>
      <c r="V74" s="28">
        <f t="shared" si="21"/>
        <v>0</v>
      </c>
      <c r="W74" s="28">
        <f t="shared" si="21"/>
        <v>0</v>
      </c>
      <c r="X74" s="28">
        <f t="shared" si="21"/>
        <v>0</v>
      </c>
      <c r="Y74" s="28">
        <f t="shared" si="21"/>
        <v>0</v>
      </c>
      <c r="Z74" s="28">
        <f t="shared" si="21"/>
        <v>0</v>
      </c>
      <c r="AA74" s="28">
        <f t="shared" si="21"/>
        <v>0</v>
      </c>
      <c r="AB74" s="28">
        <f t="shared" si="21"/>
        <v>0</v>
      </c>
      <c r="AC74" s="28">
        <f t="shared" si="21"/>
        <v>0</v>
      </c>
      <c r="AD74" s="28">
        <f t="shared" si="21"/>
        <v>0</v>
      </c>
      <c r="AE74" s="28">
        <f t="shared" si="21"/>
        <v>0</v>
      </c>
      <c r="AF74" s="28">
        <f t="shared" si="21"/>
        <v>0</v>
      </c>
      <c r="AG74" s="28">
        <f t="shared" si="21"/>
        <v>0</v>
      </c>
      <c r="AH74" s="28">
        <f t="shared" si="21"/>
        <v>0</v>
      </c>
      <c r="AI74" s="28">
        <f t="shared" si="21"/>
        <v>0</v>
      </c>
      <c r="AJ74" s="28">
        <f t="shared" si="21"/>
        <v>0</v>
      </c>
      <c r="AK74" s="28">
        <f t="shared" si="21"/>
        <v>0</v>
      </c>
      <c r="AL74" s="28">
        <f t="shared" si="21"/>
        <v>0</v>
      </c>
      <c r="AM74" s="28">
        <f t="shared" si="21"/>
        <v>0</v>
      </c>
      <c r="AN74" s="28">
        <f t="shared" si="21"/>
        <v>0</v>
      </c>
      <c r="AO74" s="28">
        <f t="shared" si="21"/>
        <v>0</v>
      </c>
      <c r="AP74" s="28">
        <f t="shared" si="21"/>
        <v>0</v>
      </c>
      <c r="AQ74" s="28">
        <f t="shared" si="21"/>
        <v>0</v>
      </c>
      <c r="AR74" s="28">
        <f t="shared" si="21"/>
        <v>0</v>
      </c>
      <c r="AS74" s="28">
        <f t="shared" si="21"/>
        <v>0</v>
      </c>
      <c r="AT74" s="28">
        <f t="shared" si="21"/>
        <v>0</v>
      </c>
      <c r="AU74" s="28">
        <f t="shared" si="21"/>
        <v>0</v>
      </c>
    </row>
    <row r="75" spans="2:47">
      <c r="B75" s="27" t="s">
        <v>397</v>
      </c>
      <c r="C75" s="28" t="s">
        <v>512</v>
      </c>
      <c r="D75" s="28"/>
      <c r="E75" s="28"/>
      <c r="F75" s="28"/>
      <c r="G75" s="28"/>
      <c r="H75" s="28"/>
      <c r="I75" s="28"/>
      <c r="J75" s="28"/>
      <c r="K75" s="28">
        <f t="shared" si="21"/>
        <v>0</v>
      </c>
      <c r="L75" s="28">
        <f t="shared" si="21"/>
        <v>0</v>
      </c>
      <c r="M75" s="28">
        <f t="shared" si="21"/>
        <v>0</v>
      </c>
      <c r="N75" s="28">
        <f t="shared" si="21"/>
        <v>0</v>
      </c>
      <c r="O75" s="28">
        <f t="shared" si="21"/>
        <v>0</v>
      </c>
      <c r="P75" s="28">
        <f t="shared" si="21"/>
        <v>0</v>
      </c>
      <c r="Q75" s="28">
        <f t="shared" si="21"/>
        <v>0</v>
      </c>
      <c r="R75" s="28">
        <f t="shared" si="21"/>
        <v>0</v>
      </c>
      <c r="S75" s="28">
        <f t="shared" si="21"/>
        <v>0</v>
      </c>
      <c r="T75" s="28">
        <f t="shared" si="21"/>
        <v>0</v>
      </c>
      <c r="U75" s="28">
        <f t="shared" si="21"/>
        <v>0</v>
      </c>
      <c r="V75" s="28">
        <f t="shared" si="21"/>
        <v>0</v>
      </c>
      <c r="W75" s="28">
        <f t="shared" si="21"/>
        <v>0</v>
      </c>
      <c r="X75" s="28">
        <f t="shared" si="21"/>
        <v>0</v>
      </c>
      <c r="Y75" s="28">
        <f t="shared" si="21"/>
        <v>0</v>
      </c>
      <c r="Z75" s="28">
        <f t="shared" si="21"/>
        <v>0</v>
      </c>
      <c r="AA75" s="28">
        <f t="shared" si="21"/>
        <v>0</v>
      </c>
      <c r="AB75" s="28">
        <f t="shared" si="21"/>
        <v>0</v>
      </c>
      <c r="AC75" s="28">
        <f t="shared" si="21"/>
        <v>0</v>
      </c>
      <c r="AD75" s="28">
        <f t="shared" si="21"/>
        <v>0</v>
      </c>
      <c r="AE75" s="28">
        <f t="shared" si="21"/>
        <v>0</v>
      </c>
      <c r="AF75" s="28">
        <f t="shared" si="21"/>
        <v>0</v>
      </c>
      <c r="AG75" s="28">
        <f t="shared" si="21"/>
        <v>0</v>
      </c>
      <c r="AH75" s="28">
        <f t="shared" si="21"/>
        <v>0</v>
      </c>
      <c r="AI75" s="28">
        <f t="shared" si="21"/>
        <v>0</v>
      </c>
      <c r="AJ75" s="28">
        <f t="shared" si="21"/>
        <v>0</v>
      </c>
      <c r="AK75" s="28">
        <f t="shared" si="21"/>
        <v>0</v>
      </c>
      <c r="AL75" s="28">
        <f t="shared" si="21"/>
        <v>0</v>
      </c>
      <c r="AM75" s="28">
        <f t="shared" si="21"/>
        <v>0</v>
      </c>
      <c r="AN75" s="28">
        <f t="shared" si="21"/>
        <v>0</v>
      </c>
      <c r="AO75" s="28">
        <f t="shared" si="21"/>
        <v>0</v>
      </c>
      <c r="AP75" s="28">
        <f t="shared" si="21"/>
        <v>0</v>
      </c>
      <c r="AQ75" s="28">
        <f t="shared" si="21"/>
        <v>0</v>
      </c>
      <c r="AR75" s="28">
        <f t="shared" si="21"/>
        <v>0</v>
      </c>
      <c r="AS75" s="28">
        <f t="shared" si="21"/>
        <v>0</v>
      </c>
      <c r="AT75" s="28">
        <f t="shared" si="21"/>
        <v>0</v>
      </c>
      <c r="AU75" s="28">
        <f t="shared" si="21"/>
        <v>0</v>
      </c>
    </row>
    <row r="76" spans="2:47">
      <c r="B76" s="27" t="s">
        <v>389</v>
      </c>
      <c r="C76" s="28" t="s">
        <v>512</v>
      </c>
      <c r="D76" s="28"/>
      <c r="E76" s="28"/>
      <c r="F76" s="28"/>
      <c r="G76" s="28"/>
      <c r="H76" s="28"/>
      <c r="I76" s="28"/>
      <c r="J76" s="28"/>
      <c r="K76" s="28">
        <f t="shared" si="21"/>
        <v>0</v>
      </c>
      <c r="L76" s="28">
        <f t="shared" si="21"/>
        <v>0</v>
      </c>
      <c r="M76" s="28">
        <f t="shared" si="21"/>
        <v>0</v>
      </c>
      <c r="N76" s="28">
        <f t="shared" si="21"/>
        <v>0</v>
      </c>
      <c r="O76" s="28">
        <f t="shared" si="21"/>
        <v>0</v>
      </c>
      <c r="P76" s="28">
        <f t="shared" si="21"/>
        <v>0</v>
      </c>
      <c r="Q76" s="28">
        <f t="shared" si="21"/>
        <v>0</v>
      </c>
      <c r="R76" s="28">
        <f t="shared" si="21"/>
        <v>0</v>
      </c>
      <c r="S76" s="28">
        <f t="shared" si="21"/>
        <v>0</v>
      </c>
      <c r="T76" s="28">
        <f t="shared" si="21"/>
        <v>0</v>
      </c>
      <c r="U76" s="28">
        <f t="shared" si="21"/>
        <v>0</v>
      </c>
      <c r="V76" s="28">
        <f t="shared" si="21"/>
        <v>0</v>
      </c>
      <c r="W76" s="28">
        <f t="shared" si="21"/>
        <v>0</v>
      </c>
      <c r="X76" s="28">
        <f t="shared" si="21"/>
        <v>0</v>
      </c>
      <c r="Y76" s="28">
        <f t="shared" si="21"/>
        <v>0</v>
      </c>
      <c r="Z76" s="28">
        <f t="shared" si="21"/>
        <v>0</v>
      </c>
      <c r="AA76" s="28">
        <f t="shared" si="21"/>
        <v>0</v>
      </c>
      <c r="AB76" s="28">
        <f t="shared" si="21"/>
        <v>0</v>
      </c>
      <c r="AC76" s="28">
        <f t="shared" si="21"/>
        <v>0</v>
      </c>
      <c r="AD76" s="28">
        <f t="shared" si="21"/>
        <v>0</v>
      </c>
      <c r="AE76" s="28">
        <f t="shared" si="21"/>
        <v>0</v>
      </c>
      <c r="AF76" s="28">
        <f t="shared" si="21"/>
        <v>0</v>
      </c>
      <c r="AG76" s="28">
        <f t="shared" si="21"/>
        <v>0</v>
      </c>
      <c r="AH76" s="28">
        <f t="shared" si="21"/>
        <v>0</v>
      </c>
      <c r="AI76" s="28">
        <f t="shared" si="21"/>
        <v>0</v>
      </c>
      <c r="AJ76" s="28">
        <f t="shared" si="21"/>
        <v>0</v>
      </c>
      <c r="AK76" s="28">
        <f t="shared" si="21"/>
        <v>0</v>
      </c>
      <c r="AL76" s="28">
        <f t="shared" si="21"/>
        <v>0</v>
      </c>
      <c r="AM76" s="28">
        <f t="shared" si="21"/>
        <v>0</v>
      </c>
      <c r="AN76" s="28">
        <f t="shared" si="21"/>
        <v>0</v>
      </c>
      <c r="AO76" s="28">
        <f t="shared" si="21"/>
        <v>0</v>
      </c>
      <c r="AP76" s="28">
        <f t="shared" si="21"/>
        <v>0</v>
      </c>
      <c r="AQ76" s="28">
        <f t="shared" si="21"/>
        <v>0</v>
      </c>
      <c r="AR76" s="28">
        <f>+VLOOKUP($B76,Precios,AR$62-2021,FALSE)*AR50/1000000</f>
        <v>0</v>
      </c>
      <c r="AS76" s="28">
        <f>+VLOOKUP($B76,Precios,AS$62-2021,FALSE)*AS50/1000000</f>
        <v>0</v>
      </c>
      <c r="AT76" s="28">
        <f>+VLOOKUP($B76,Precios,AT$62-2021,FALSE)*AT50/1000000</f>
        <v>0</v>
      </c>
      <c r="AU76" s="28">
        <f>+VLOOKUP($B76,Precios,AU$62-2021,FALSE)*AU50/1000000</f>
        <v>0</v>
      </c>
    </row>
    <row r="77" spans="2:47" s="48" customFormat="1">
      <c r="B77" s="27" t="s">
        <v>501</v>
      </c>
      <c r="C77" s="28" t="s">
        <v>512</v>
      </c>
      <c r="D77" s="30">
        <f t="shared" ref="D77:AU77" si="22">SUM(D63:D76)</f>
        <v>0</v>
      </c>
      <c r="E77" s="30">
        <f t="shared" si="22"/>
        <v>0</v>
      </c>
      <c r="F77" s="30">
        <f t="shared" si="22"/>
        <v>0</v>
      </c>
      <c r="G77" s="30">
        <f t="shared" si="22"/>
        <v>0</v>
      </c>
      <c r="H77" s="30">
        <f t="shared" si="22"/>
        <v>0</v>
      </c>
      <c r="I77" s="30">
        <f t="shared" si="22"/>
        <v>0</v>
      </c>
      <c r="J77" s="30">
        <f t="shared" si="22"/>
        <v>0</v>
      </c>
      <c r="K77" s="30" t="e">
        <f t="shared" si="22"/>
        <v>#N/A</v>
      </c>
      <c r="L77" s="30" t="e">
        <f t="shared" si="22"/>
        <v>#N/A</v>
      </c>
      <c r="M77" s="30" t="e">
        <f t="shared" si="22"/>
        <v>#N/A</v>
      </c>
      <c r="N77" s="30" t="e">
        <f t="shared" si="22"/>
        <v>#N/A</v>
      </c>
      <c r="O77" s="30" t="e">
        <f t="shared" si="22"/>
        <v>#N/A</v>
      </c>
      <c r="P77" s="30" t="e">
        <f t="shared" si="22"/>
        <v>#N/A</v>
      </c>
      <c r="Q77" s="30" t="e">
        <f t="shared" si="22"/>
        <v>#N/A</v>
      </c>
      <c r="R77" s="30" t="e">
        <f t="shared" si="22"/>
        <v>#N/A</v>
      </c>
      <c r="S77" s="30" t="e">
        <f t="shared" si="22"/>
        <v>#N/A</v>
      </c>
      <c r="T77" s="30" t="e">
        <f t="shared" si="22"/>
        <v>#N/A</v>
      </c>
      <c r="U77" s="30" t="e">
        <f t="shared" si="22"/>
        <v>#N/A</v>
      </c>
      <c r="V77" s="30" t="e">
        <f t="shared" si="22"/>
        <v>#N/A</v>
      </c>
      <c r="W77" s="30" t="e">
        <f t="shared" si="22"/>
        <v>#N/A</v>
      </c>
      <c r="X77" s="30" t="e">
        <f t="shared" si="22"/>
        <v>#N/A</v>
      </c>
      <c r="Y77" s="30" t="e">
        <f t="shared" si="22"/>
        <v>#N/A</v>
      </c>
      <c r="Z77" s="30" t="e">
        <f t="shared" si="22"/>
        <v>#N/A</v>
      </c>
      <c r="AA77" s="30" t="e">
        <f t="shared" si="22"/>
        <v>#N/A</v>
      </c>
      <c r="AB77" s="30" t="e">
        <f t="shared" si="22"/>
        <v>#N/A</v>
      </c>
      <c r="AC77" s="30" t="e">
        <f t="shared" si="22"/>
        <v>#N/A</v>
      </c>
      <c r="AD77" s="30" t="e">
        <f t="shared" si="22"/>
        <v>#N/A</v>
      </c>
      <c r="AE77" s="30" t="e">
        <f t="shared" si="22"/>
        <v>#N/A</v>
      </c>
      <c r="AF77" s="30" t="e">
        <f t="shared" si="22"/>
        <v>#N/A</v>
      </c>
      <c r="AG77" s="30" t="e">
        <f t="shared" si="22"/>
        <v>#N/A</v>
      </c>
      <c r="AH77" s="30" t="e">
        <f t="shared" si="22"/>
        <v>#N/A</v>
      </c>
      <c r="AI77" s="30" t="e">
        <f t="shared" si="22"/>
        <v>#N/A</v>
      </c>
      <c r="AJ77" s="30" t="e">
        <f t="shared" si="22"/>
        <v>#N/A</v>
      </c>
      <c r="AK77" s="30" t="e">
        <f t="shared" si="22"/>
        <v>#N/A</v>
      </c>
      <c r="AL77" s="30" t="e">
        <f t="shared" si="22"/>
        <v>#N/A</v>
      </c>
      <c r="AM77" s="30" t="e">
        <f t="shared" si="22"/>
        <v>#N/A</v>
      </c>
      <c r="AN77" s="30" t="e">
        <f t="shared" si="22"/>
        <v>#N/A</v>
      </c>
      <c r="AO77" s="30" t="e">
        <f t="shared" si="22"/>
        <v>#N/A</v>
      </c>
      <c r="AP77" s="30" t="e">
        <f t="shared" si="22"/>
        <v>#N/A</v>
      </c>
      <c r="AQ77" s="30" t="e">
        <f t="shared" si="22"/>
        <v>#N/A</v>
      </c>
      <c r="AR77" s="30" t="e">
        <f t="shared" si="22"/>
        <v>#N/A</v>
      </c>
      <c r="AS77" s="30" t="e">
        <f t="shared" si="22"/>
        <v>#N/A</v>
      </c>
      <c r="AT77" s="30" t="e">
        <f t="shared" si="22"/>
        <v>#N/A</v>
      </c>
      <c r="AU77" s="30" t="e">
        <f t="shared" si="22"/>
        <v>#N/A</v>
      </c>
    </row>
    <row r="79" spans="2:47">
      <c r="B79" s="24" t="s">
        <v>682</v>
      </c>
      <c r="C79" s="30" t="s">
        <v>512</v>
      </c>
      <c r="D79" s="30" t="e">
        <f>+NPV(Td,G77:AK77)</f>
        <v>#N/A</v>
      </c>
    </row>
    <row r="82" spans="2:6" ht="15.95" thickBot="1">
      <c r="B82" s="214" t="s">
        <v>528</v>
      </c>
      <c r="C82" s="215"/>
      <c r="D82" s="215"/>
      <c r="E82" s="215"/>
      <c r="F82" s="216"/>
    </row>
  </sheetData>
  <mergeCells count="1">
    <mergeCell ref="B82:F82"/>
  </mergeCells>
  <hyperlinks>
    <hyperlink ref="B82:F82" location="Min_ElecFund_MinCu!A1" display="Ir a Hoja Resumen" xr:uid="{5B80CB9E-1197-4C3B-B5CB-669ADA9E7A3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489-6249-472A-974D-EEB011620C6B}">
  <sheetPr>
    <tabColor theme="9" tint="0.79998168889431442"/>
  </sheetPr>
  <dimension ref="A1:M27"/>
  <sheetViews>
    <sheetView topLeftCell="A4" workbookViewId="0">
      <selection activeCell="D8" sqref="D8:D10"/>
    </sheetView>
  </sheetViews>
  <sheetFormatPr defaultColWidth="11.42578125" defaultRowHeight="24.95" customHeight="1"/>
  <cols>
    <col min="1" max="1" width="20.7109375" customWidth="1"/>
    <col min="2" max="2" width="34.7109375" customWidth="1"/>
    <col min="3" max="3" width="41.140625" customWidth="1"/>
    <col min="4" max="4" width="40.140625" style="17" customWidth="1"/>
    <col min="5" max="5" width="17.42578125" customWidth="1"/>
    <col min="6" max="6" width="23.42578125" customWidth="1"/>
    <col min="7" max="7" width="44" customWidth="1"/>
    <col min="9" max="16384" width="11.42578125" style="55"/>
  </cols>
  <sheetData>
    <row r="1" spans="1:13" s="20" customFormat="1" ht="24.95" customHeight="1" thickBot="1">
      <c r="A1" s="266" t="s">
        <v>125</v>
      </c>
      <c r="B1" s="267"/>
      <c r="C1" s="267"/>
      <c r="D1" s="267"/>
      <c r="E1" s="267"/>
      <c r="F1" s="267"/>
      <c r="G1" s="267"/>
      <c r="I1" s="192" t="s">
        <v>65</v>
      </c>
      <c r="J1" s="193"/>
      <c r="K1" s="193"/>
      <c r="L1" s="193"/>
      <c r="M1" s="194"/>
    </row>
    <row r="2" spans="1:13" s="20" customFormat="1" ht="24.95" customHeight="1" thickBot="1">
      <c r="A2" s="258" t="s">
        <v>126</v>
      </c>
      <c r="B2" s="258"/>
      <c r="C2" s="258" t="s">
        <v>184</v>
      </c>
      <c r="D2" s="258"/>
      <c r="E2" s="258"/>
      <c r="F2" s="258"/>
      <c r="G2" s="258"/>
      <c r="I2" s="273" t="s">
        <v>69</v>
      </c>
      <c r="J2" s="274"/>
      <c r="K2" s="274"/>
      <c r="L2" s="274"/>
      <c r="M2" s="275"/>
    </row>
    <row r="3" spans="1:13" s="20" customFormat="1" ht="24.95" customHeight="1" thickBot="1">
      <c r="A3" s="268" t="s">
        <v>128</v>
      </c>
      <c r="B3" s="268"/>
      <c r="C3" s="269" t="s">
        <v>185</v>
      </c>
      <c r="D3" s="269"/>
      <c r="E3" s="269"/>
      <c r="F3" s="269"/>
      <c r="G3" s="269"/>
      <c r="I3" s="217" t="s">
        <v>72</v>
      </c>
      <c r="J3" s="218"/>
      <c r="K3" s="218"/>
      <c r="L3" s="218"/>
      <c r="M3" s="219"/>
    </row>
    <row r="4" spans="1:13" s="20" customFormat="1" ht="51" customHeight="1" thickBot="1">
      <c r="A4" s="258" t="s">
        <v>130</v>
      </c>
      <c r="B4" s="258"/>
      <c r="C4" s="259" t="s">
        <v>186</v>
      </c>
      <c r="D4" s="259"/>
      <c r="E4" s="259"/>
      <c r="F4" s="259"/>
      <c r="G4" s="259"/>
    </row>
    <row r="5" spans="1:13" s="20" customFormat="1" ht="24.95" customHeight="1" thickBot="1">
      <c r="A5" s="223" t="s">
        <v>132</v>
      </c>
      <c r="B5" s="224"/>
      <c r="C5" s="260" t="s">
        <v>133</v>
      </c>
      <c r="D5" s="261"/>
      <c r="E5" s="261"/>
      <c r="F5" s="261"/>
      <c r="G5" s="262"/>
    </row>
    <row r="6" spans="1:13" s="20" customFormat="1" ht="24.95" customHeight="1" thickBot="1">
      <c r="A6" s="228" t="s">
        <v>134</v>
      </c>
      <c r="B6" s="229"/>
      <c r="C6" s="263" t="s">
        <v>135</v>
      </c>
      <c r="D6" s="264"/>
      <c r="E6" s="264"/>
      <c r="F6" s="264"/>
      <c r="G6" s="265"/>
    </row>
    <row r="7" spans="1:13" s="20" customFormat="1" ht="24.95" customHeight="1" thickBot="1">
      <c r="A7" s="223" t="s">
        <v>136</v>
      </c>
      <c r="B7" s="224"/>
      <c r="C7" s="240">
        <v>2030</v>
      </c>
      <c r="D7" s="241"/>
      <c r="E7" s="241"/>
      <c r="F7" s="241"/>
      <c r="G7" s="242"/>
    </row>
    <row r="8" spans="1:13" s="20" customFormat="1" ht="24.95" customHeight="1" thickBot="1">
      <c r="A8" s="243" t="s">
        <v>96</v>
      </c>
      <c r="B8" s="246" t="s">
        <v>137</v>
      </c>
      <c r="C8" s="74" t="s">
        <v>98</v>
      </c>
      <c r="D8" s="90">
        <f>+SUM(C_Est_HDV!G60:Q60)</f>
        <v>15.444917388944305</v>
      </c>
      <c r="E8" s="246" t="s">
        <v>138</v>
      </c>
      <c r="F8" s="105" t="s">
        <v>98</v>
      </c>
      <c r="G8" s="109">
        <v>0.3</v>
      </c>
    </row>
    <row r="9" spans="1:13" s="20" customFormat="1" ht="24.95" customHeight="1" thickBot="1">
      <c r="A9" s="244"/>
      <c r="B9" s="247"/>
      <c r="C9" s="75" t="s">
        <v>99</v>
      </c>
      <c r="D9" s="91">
        <f>+SUM(C_Est_HDV!R60:AA60)</f>
        <v>935.66738475055172</v>
      </c>
      <c r="E9" s="247"/>
      <c r="F9" s="89" t="s">
        <v>99</v>
      </c>
      <c r="G9" s="107">
        <v>13.8</v>
      </c>
    </row>
    <row r="10" spans="1:13" s="20" customFormat="1" ht="24.95" customHeight="1" thickBot="1">
      <c r="A10" s="244"/>
      <c r="B10" s="247"/>
      <c r="C10" s="73" t="s">
        <v>100</v>
      </c>
      <c r="D10" s="90">
        <f>+SUM(C_Est_HDV!AB60:AK60)</f>
        <v>14636.605389373552</v>
      </c>
      <c r="E10" s="247"/>
      <c r="F10" s="106" t="s">
        <v>100</v>
      </c>
      <c r="G10" s="108">
        <v>197</v>
      </c>
    </row>
    <row r="11" spans="1:13" s="20" customFormat="1" ht="24.95" customHeight="1" thickBot="1">
      <c r="A11" s="244"/>
      <c r="B11" s="248"/>
      <c r="C11" s="75" t="s">
        <v>101</v>
      </c>
      <c r="D11" s="92">
        <f>SUM(D8:D10)</f>
        <v>15587.717691513048</v>
      </c>
      <c r="E11" s="248"/>
      <c r="F11" s="89" t="s">
        <v>101</v>
      </c>
      <c r="G11" s="93">
        <f>SUM(G8:G10)</f>
        <v>211.1</v>
      </c>
    </row>
    <row r="12" spans="1:13" s="20" customFormat="1" ht="24.95" customHeight="1" thickBot="1">
      <c r="A12" s="244"/>
      <c r="B12" s="220" t="s">
        <v>102</v>
      </c>
      <c r="C12" s="73" t="s">
        <v>81</v>
      </c>
      <c r="D12" s="249">
        <v>1</v>
      </c>
      <c r="E12" s="250"/>
      <c r="F12" s="250"/>
      <c r="G12" s="251"/>
    </row>
    <row r="13" spans="1:13" s="20" customFormat="1" ht="24.95" customHeight="1" thickBot="1">
      <c r="A13" s="244"/>
      <c r="B13" s="221"/>
      <c r="C13" s="75" t="s">
        <v>103</v>
      </c>
      <c r="D13" s="252">
        <v>0</v>
      </c>
      <c r="E13" s="253"/>
      <c r="F13" s="253"/>
      <c r="G13" s="254"/>
    </row>
    <row r="14" spans="1:13" s="20" customFormat="1" ht="24.95" customHeight="1" thickBot="1">
      <c r="A14" s="244"/>
      <c r="B14" s="221"/>
      <c r="C14" s="73" t="s">
        <v>104</v>
      </c>
      <c r="D14" s="249">
        <v>0</v>
      </c>
      <c r="E14" s="250"/>
      <c r="F14" s="250"/>
      <c r="G14" s="251"/>
    </row>
    <row r="15" spans="1:13" s="20" customFormat="1" ht="24.95" customHeight="1" thickBot="1">
      <c r="A15" s="244"/>
      <c r="B15" s="221"/>
      <c r="C15" s="75" t="s">
        <v>105</v>
      </c>
      <c r="D15" s="252">
        <v>0</v>
      </c>
      <c r="E15" s="253"/>
      <c r="F15" s="253"/>
      <c r="G15" s="254"/>
    </row>
    <row r="16" spans="1:13" s="20" customFormat="1" ht="24.95" customHeight="1" thickBot="1">
      <c r="A16" s="244"/>
      <c r="B16" s="221"/>
      <c r="C16" s="73" t="s">
        <v>106</v>
      </c>
      <c r="D16" s="249">
        <v>0</v>
      </c>
      <c r="E16" s="250"/>
      <c r="F16" s="250"/>
      <c r="G16" s="251"/>
    </row>
    <row r="17" spans="1:9" s="20" customFormat="1" ht="24.95" customHeight="1" thickBot="1">
      <c r="A17" s="244"/>
      <c r="B17" s="221"/>
      <c r="C17" s="75" t="s">
        <v>107</v>
      </c>
      <c r="D17" s="252">
        <v>0</v>
      </c>
      <c r="E17" s="253"/>
      <c r="F17" s="253"/>
      <c r="G17" s="254"/>
    </row>
    <row r="18" spans="1:9" s="20" customFormat="1" ht="24.95" customHeight="1" thickBot="1">
      <c r="A18" s="244"/>
      <c r="B18" s="222"/>
      <c r="C18" s="73" t="s">
        <v>108</v>
      </c>
      <c r="D18" s="249">
        <v>0</v>
      </c>
      <c r="E18" s="250"/>
      <c r="F18" s="250"/>
      <c r="G18" s="251"/>
    </row>
    <row r="19" spans="1:9" s="20" customFormat="1" ht="30.75" customHeight="1" thickBot="1">
      <c r="A19" s="245"/>
      <c r="B19" s="228" t="s">
        <v>109</v>
      </c>
      <c r="C19" s="229"/>
      <c r="D19" s="255" t="s">
        <v>187</v>
      </c>
      <c r="E19" s="256"/>
      <c r="F19" s="256"/>
      <c r="G19" s="257"/>
    </row>
    <row r="20" spans="1:9" s="20" customFormat="1" ht="24.95" customHeight="1" thickBot="1">
      <c r="A20" s="220" t="s">
        <v>110</v>
      </c>
      <c r="B20" s="223" t="s">
        <v>140</v>
      </c>
      <c r="C20" s="224"/>
      <c r="D20" s="225">
        <f>+(D21+D22)*1000/D11</f>
        <v>-76.788022202821082</v>
      </c>
      <c r="E20" s="226"/>
      <c r="F20" s="226"/>
      <c r="G20" s="227"/>
      <c r="I20" s="20" t="s">
        <v>188</v>
      </c>
    </row>
    <row r="21" spans="1:9" s="20" customFormat="1" ht="24.95" customHeight="1" thickBot="1">
      <c r="A21" s="221"/>
      <c r="B21" s="228" t="s">
        <v>112</v>
      </c>
      <c r="C21" s="229"/>
      <c r="D21" s="230">
        <f>+C_Est_HDV!D86</f>
        <v>319.49064664816188</v>
      </c>
      <c r="E21" s="231"/>
      <c r="F21" s="231"/>
      <c r="G21" s="232"/>
    </row>
    <row r="22" spans="1:9" s="20" customFormat="1" ht="24.95" customHeight="1" thickBot="1">
      <c r="A22" s="222"/>
      <c r="B22" s="223" t="s">
        <v>113</v>
      </c>
      <c r="C22" s="224"/>
      <c r="D22" s="233">
        <f>-C_Est_HDV!D79</f>
        <v>-1516.4406588353727</v>
      </c>
      <c r="E22" s="234"/>
      <c r="F22" s="234"/>
      <c r="G22" s="235"/>
    </row>
    <row r="23" spans="1:9" s="20" customFormat="1" ht="24.95" customHeight="1" thickBot="1">
      <c r="A23" s="237" t="s">
        <v>142</v>
      </c>
      <c r="B23" s="238"/>
      <c r="C23" s="83" t="s">
        <v>143</v>
      </c>
      <c r="D23" s="76" t="s">
        <v>128</v>
      </c>
      <c r="E23" s="83" t="s">
        <v>144</v>
      </c>
      <c r="F23" s="83" t="s">
        <v>145</v>
      </c>
      <c r="G23" s="83" t="s">
        <v>146</v>
      </c>
    </row>
    <row r="24" spans="1:9" s="20" customFormat="1" ht="38.25" customHeight="1" thickBot="1">
      <c r="A24" s="236" t="s">
        <v>189</v>
      </c>
      <c r="B24" s="236"/>
      <c r="C24" s="79" t="s">
        <v>148</v>
      </c>
      <c r="D24" s="81" t="s">
        <v>190</v>
      </c>
      <c r="E24" s="87" t="s">
        <v>81</v>
      </c>
      <c r="F24" s="78" t="s">
        <v>155</v>
      </c>
      <c r="G24" s="84" t="s">
        <v>183</v>
      </c>
    </row>
    <row r="25" spans="1:9" s="20" customFormat="1" ht="38.25" customHeight="1" thickBot="1">
      <c r="A25" s="239" t="s">
        <v>191</v>
      </c>
      <c r="B25" s="239"/>
      <c r="C25" s="80" t="s">
        <v>148</v>
      </c>
      <c r="D25" s="82" t="s">
        <v>192</v>
      </c>
      <c r="E25" s="88" t="s">
        <v>81</v>
      </c>
      <c r="F25" s="77" t="s">
        <v>155</v>
      </c>
      <c r="G25" s="85" t="s">
        <v>183</v>
      </c>
    </row>
    <row r="26" spans="1:9" s="20" customFormat="1" ht="38.25" customHeight="1" thickBot="1">
      <c r="A26" s="236" t="s">
        <v>193</v>
      </c>
      <c r="B26" s="236"/>
      <c r="C26" s="79" t="s">
        <v>181</v>
      </c>
      <c r="D26" s="81" t="s">
        <v>159</v>
      </c>
      <c r="E26" s="87" t="s">
        <v>81</v>
      </c>
      <c r="F26" s="78" t="s">
        <v>155</v>
      </c>
      <c r="G26" s="84" t="s">
        <v>183</v>
      </c>
    </row>
    <row r="27" spans="1:9" s="20" customFormat="1" ht="38.25" customHeight="1" thickBot="1">
      <c r="A27" s="239" t="s">
        <v>194</v>
      </c>
      <c r="B27" s="239"/>
      <c r="C27" s="80" t="s">
        <v>158</v>
      </c>
      <c r="D27" s="82" t="s">
        <v>195</v>
      </c>
      <c r="E27" s="88" t="s">
        <v>81</v>
      </c>
      <c r="F27" s="77" t="s">
        <v>155</v>
      </c>
      <c r="G27" s="85" t="s">
        <v>196</v>
      </c>
    </row>
  </sheetData>
  <mergeCells count="41">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A27:B27"/>
    <mergeCell ref="B19:C19"/>
    <mergeCell ref="D19:G19"/>
    <mergeCell ref="A20:A22"/>
    <mergeCell ref="B20:C20"/>
    <mergeCell ref="D20:G20"/>
    <mergeCell ref="B21:C21"/>
    <mergeCell ref="D21:G21"/>
    <mergeCell ref="B22:C22"/>
    <mergeCell ref="D22:G22"/>
    <mergeCell ref="A23:B23"/>
    <mergeCell ref="A24:B24"/>
    <mergeCell ref="A25:B25"/>
    <mergeCell ref="A26:B26"/>
  </mergeCells>
  <dataValidations count="1">
    <dataValidation type="list" allowBlank="1" showInputMessage="1" showErrorMessage="1" sqref="C24:C27" xr:uid="{DED51859-25B7-483D-88D3-4E19101332C9}">
      <formula1>"Normativo, Económico o Financiero, Institucional, Técnico, Educativo o Cultural,Otro"</formula1>
    </dataValidation>
  </dataValidations>
  <hyperlinks>
    <hyperlink ref="I2:M2" location="C_Est_HDV!A1" display="Hoja de Cálculo" xr:uid="{575ECF34-F9AD-400A-A812-D8133CA7F04B}"/>
    <hyperlink ref="I3:M3" location="Indice!A1" display="Volver al Índice" xr:uid="{CE25A20B-79AE-4EC1-8A16-31C96BEB77BA}"/>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8E49E-8784-4BCF-97B7-F2CE9530AF9D}">
  <sheetPr>
    <tabColor theme="5"/>
  </sheetPr>
  <dimension ref="B1:AU150"/>
  <sheetViews>
    <sheetView topLeftCell="A75" workbookViewId="0">
      <selection activeCell="E85" sqref="E85"/>
    </sheetView>
  </sheetViews>
  <sheetFormatPr defaultColWidth="11.42578125" defaultRowHeight="15"/>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384</v>
      </c>
      <c r="C2" s="28" t="s">
        <v>498</v>
      </c>
      <c r="D2" s="28">
        <v>20285.649015262308</v>
      </c>
      <c r="E2" s="28">
        <v>21775.370632409253</v>
      </c>
      <c r="F2" s="28">
        <v>21705.80458235844</v>
      </c>
      <c r="G2" s="28">
        <v>22436.787626536072</v>
      </c>
      <c r="H2" s="28">
        <v>22189.997666325107</v>
      </c>
      <c r="I2" s="28">
        <v>24066.211670488727</v>
      </c>
      <c r="J2" s="28">
        <v>25558.51111053921</v>
      </c>
      <c r="K2" s="28">
        <v>26186.838602940155</v>
      </c>
      <c r="L2" s="28">
        <v>26263.707408509148</v>
      </c>
      <c r="M2" s="28">
        <v>25462.689585690408</v>
      </c>
      <c r="N2" s="28">
        <v>24928.852980522999</v>
      </c>
      <c r="O2" s="28">
        <v>24351.423348234159</v>
      </c>
      <c r="P2" s="28">
        <v>23374.48434096235</v>
      </c>
      <c r="Q2" s="28">
        <v>22065.844272175633</v>
      </c>
      <c r="R2" s="28">
        <v>21614.675470659709</v>
      </c>
      <c r="S2" s="28">
        <v>21641.930169195915</v>
      </c>
      <c r="T2" s="28">
        <v>21833.450968316505</v>
      </c>
      <c r="U2" s="28">
        <v>22020.858483401185</v>
      </c>
      <c r="V2" s="28">
        <v>22214.00544460056</v>
      </c>
      <c r="W2" s="28">
        <v>22407.600007927416</v>
      </c>
      <c r="X2" s="28">
        <v>22596.8919609923</v>
      </c>
      <c r="Y2" s="28">
        <v>22793.493089176722</v>
      </c>
      <c r="Z2" s="28">
        <v>22999.07999571379</v>
      </c>
      <c r="AA2" s="28">
        <v>23211.792516631336</v>
      </c>
      <c r="AB2" s="28">
        <v>23430.025014828258</v>
      </c>
      <c r="AC2" s="28">
        <v>23647.450667552184</v>
      </c>
      <c r="AD2" s="28">
        <v>23866.454437302571</v>
      </c>
      <c r="AE2" s="28">
        <v>24089.603627876706</v>
      </c>
      <c r="AF2" s="28">
        <v>24396.024141817907</v>
      </c>
      <c r="AG2" s="28">
        <v>24703.20188617946</v>
      </c>
      <c r="AH2" s="28">
        <v>25016.862555893265</v>
      </c>
      <c r="AI2" s="28">
        <v>25334.768862009227</v>
      </c>
      <c r="AJ2" s="28">
        <v>25656.28296401988</v>
      </c>
      <c r="AK2" s="28">
        <v>25982.302253139453</v>
      </c>
      <c r="AL2" s="28">
        <v>26313.222436057073</v>
      </c>
      <c r="AM2" s="28">
        <v>26650.951676528592</v>
      </c>
      <c r="AN2" s="28">
        <v>26996.079254505643</v>
      </c>
      <c r="AO2" s="28">
        <v>27347.347164741186</v>
      </c>
      <c r="AP2" s="28">
        <v>27705.989731979073</v>
      </c>
      <c r="AQ2" s="28">
        <v>28072.80060620121</v>
      </c>
      <c r="AR2" s="28">
        <v>28446.74988834127</v>
      </c>
      <c r="AS2" s="28">
        <v>28827.46579605536</v>
      </c>
      <c r="AT2" s="28">
        <v>29216.853974935551</v>
      </c>
      <c r="AU2" s="28">
        <v>29597.972122978463</v>
      </c>
    </row>
    <row r="3" spans="2:47">
      <c r="B3" s="27" t="s">
        <v>386</v>
      </c>
      <c r="C3" s="28" t="s">
        <v>498</v>
      </c>
      <c r="D3" s="28">
        <v>147.76071412040793</v>
      </c>
      <c r="E3" s="28">
        <v>160.10295762828204</v>
      </c>
      <c r="F3" s="28">
        <v>156.42575182988369</v>
      </c>
      <c r="G3" s="28">
        <v>155.79258172447504</v>
      </c>
      <c r="H3" s="28">
        <v>159.21479244724199</v>
      </c>
      <c r="I3" s="28">
        <v>173.03675415598096</v>
      </c>
      <c r="J3" s="28">
        <v>177.3371272713149</v>
      </c>
      <c r="K3" s="28">
        <v>178.43248821878703</v>
      </c>
      <c r="L3" s="28">
        <v>183.07276197237704</v>
      </c>
      <c r="M3" s="28">
        <v>180.37285139146027</v>
      </c>
      <c r="N3" s="28">
        <v>179.80056861965301</v>
      </c>
      <c r="O3" s="28">
        <v>181.06200268258377</v>
      </c>
      <c r="P3" s="28">
        <v>176.77572077930594</v>
      </c>
      <c r="Q3" s="28">
        <v>170.52117399219244</v>
      </c>
      <c r="R3" s="28">
        <v>169.6581166593779</v>
      </c>
      <c r="S3" s="28">
        <v>169.75288266118085</v>
      </c>
      <c r="T3" s="28">
        <v>169.92649264587257</v>
      </c>
      <c r="U3" s="28">
        <v>170.0267477570039</v>
      </c>
      <c r="V3" s="28">
        <v>170.1239282021773</v>
      </c>
      <c r="W3" s="28">
        <v>170.2198022610398</v>
      </c>
      <c r="X3" s="28">
        <v>170.28797729556717</v>
      </c>
      <c r="Y3" s="28">
        <v>170.34849170242649</v>
      </c>
      <c r="Z3" s="28">
        <v>170.38815130564714</v>
      </c>
      <c r="AA3" s="28">
        <v>170.41542607903745</v>
      </c>
      <c r="AB3" s="28">
        <v>170.48075537194885</v>
      </c>
      <c r="AC3" s="28">
        <v>170.5084915009532</v>
      </c>
      <c r="AD3" s="28">
        <v>170.54296276959352</v>
      </c>
      <c r="AE3" s="28">
        <v>170.56209358410368</v>
      </c>
      <c r="AF3" s="28">
        <v>171.28519899737825</v>
      </c>
      <c r="AG3" s="28">
        <v>171.89994109836846</v>
      </c>
      <c r="AH3" s="28">
        <v>172.58548023259576</v>
      </c>
      <c r="AI3" s="28">
        <v>173.23023804329114</v>
      </c>
      <c r="AJ3" s="28">
        <v>173.85143536603547</v>
      </c>
      <c r="AK3" s="28">
        <v>174.54820384572417</v>
      </c>
      <c r="AL3" s="28">
        <v>175.48174380660666</v>
      </c>
      <c r="AM3" s="28">
        <v>176.4378318094997</v>
      </c>
      <c r="AN3" s="28">
        <v>177.42566935125615</v>
      </c>
      <c r="AO3" s="28">
        <v>178.39211942511292</v>
      </c>
      <c r="AP3" s="28">
        <v>179.38016082395177</v>
      </c>
      <c r="AQ3" s="28">
        <v>180.4377438400042</v>
      </c>
      <c r="AR3" s="28">
        <v>181.43723952908056</v>
      </c>
      <c r="AS3" s="28">
        <v>182.46431069552114</v>
      </c>
      <c r="AT3" s="28">
        <v>183.49277909935509</v>
      </c>
      <c r="AU3" s="28">
        <v>184.58302622927044</v>
      </c>
    </row>
    <row r="4" spans="2:47">
      <c r="B4" s="27" t="s">
        <v>385</v>
      </c>
      <c r="C4" s="28" t="s">
        <v>498</v>
      </c>
      <c r="D4" s="28">
        <v>22049.81268278732</v>
      </c>
      <c r="E4" s="28">
        <v>23274.121552928824</v>
      </c>
      <c r="F4" s="28">
        <v>23798.284367759756</v>
      </c>
      <c r="G4" s="28">
        <v>24702.752041718679</v>
      </c>
      <c r="H4" s="28">
        <v>24355.094516562051</v>
      </c>
      <c r="I4" s="28">
        <v>27360.230587783386</v>
      </c>
      <c r="J4" s="28">
        <v>29230.916318071962</v>
      </c>
      <c r="K4" s="28">
        <v>30345.407526309598</v>
      </c>
      <c r="L4" s="28">
        <v>31981.984156285183</v>
      </c>
      <c r="M4" s="28">
        <v>32265.848261474515</v>
      </c>
      <c r="N4" s="28">
        <v>32429.876333235341</v>
      </c>
      <c r="O4" s="28">
        <v>32795.863782312575</v>
      </c>
      <c r="P4" s="28">
        <v>32307.546172692928</v>
      </c>
      <c r="Q4" s="28">
        <v>31432.110744445326</v>
      </c>
      <c r="R4" s="28">
        <v>31734.508775599323</v>
      </c>
      <c r="S4" s="28">
        <v>32260.043276717592</v>
      </c>
      <c r="T4" s="28">
        <v>32670.325122930317</v>
      </c>
      <c r="U4" s="28">
        <v>33088.644329746312</v>
      </c>
      <c r="V4" s="28">
        <v>33512.431492426331</v>
      </c>
      <c r="W4" s="28">
        <v>33943.300383723647</v>
      </c>
      <c r="X4" s="28">
        <v>34393.473989661717</v>
      </c>
      <c r="Y4" s="28">
        <v>34844.479173905609</v>
      </c>
      <c r="Z4" s="28">
        <v>35296.133473510323</v>
      </c>
      <c r="AA4" s="28">
        <v>35751.914292681882</v>
      </c>
      <c r="AB4" s="28">
        <v>36209.001727145624</v>
      </c>
      <c r="AC4" s="28">
        <v>36679.353032157996</v>
      </c>
      <c r="AD4" s="28">
        <v>37158.178534375642</v>
      </c>
      <c r="AE4" s="28">
        <v>37643.471950666964</v>
      </c>
      <c r="AF4" s="28">
        <v>38257.648127936052</v>
      </c>
      <c r="AG4" s="28">
        <v>38890.807413161398</v>
      </c>
      <c r="AH4" s="28">
        <v>39530.208709846971</v>
      </c>
      <c r="AI4" s="28">
        <v>40184.693681132761</v>
      </c>
      <c r="AJ4" s="28">
        <v>40852.566026498265</v>
      </c>
      <c r="AK4" s="28">
        <v>41532.083459426787</v>
      </c>
      <c r="AL4" s="28">
        <v>42229.371901316706</v>
      </c>
      <c r="AM4" s="28">
        <v>42941.513207656615</v>
      </c>
      <c r="AN4" s="28">
        <v>43669.413890583426</v>
      </c>
      <c r="AO4" s="28">
        <v>44412.586285536359</v>
      </c>
      <c r="AP4" s="28">
        <v>45172.271907501687</v>
      </c>
      <c r="AQ4" s="28">
        <v>45949.622052913546</v>
      </c>
      <c r="AR4" s="28">
        <v>46743.303218783934</v>
      </c>
      <c r="AS4" s="28">
        <v>47554.526310184425</v>
      </c>
      <c r="AT4" s="28">
        <v>48383.613002605736</v>
      </c>
      <c r="AU4" s="28">
        <v>49214.036323019616</v>
      </c>
    </row>
    <row r="5" spans="2:47">
      <c r="B5" s="27" t="s">
        <v>634</v>
      </c>
      <c r="C5" s="28" t="s">
        <v>498</v>
      </c>
      <c r="D5" s="28">
        <v>1236.5905327758628</v>
      </c>
      <c r="E5" s="28">
        <v>1590.3230912902552</v>
      </c>
      <c r="F5" s="28">
        <v>1644.777650977451</v>
      </c>
      <c r="G5" s="28">
        <v>1735.0634556866455</v>
      </c>
      <c r="H5" s="28">
        <v>1631.1774558483628</v>
      </c>
      <c r="I5" s="28">
        <v>1745.7616120750533</v>
      </c>
      <c r="J5" s="28">
        <v>1766.097417692956</v>
      </c>
      <c r="K5" s="28">
        <v>1758.3305262588988</v>
      </c>
      <c r="L5" s="28">
        <v>1774.8318473386116</v>
      </c>
      <c r="M5" s="28">
        <v>1728.6044404965937</v>
      </c>
      <c r="N5" s="28">
        <v>1721.9200084395252</v>
      </c>
      <c r="O5" s="28">
        <v>1730.012067866176</v>
      </c>
      <c r="P5" s="28">
        <v>1671.3871157608746</v>
      </c>
      <c r="Q5" s="28">
        <v>1604.3753778891589</v>
      </c>
      <c r="R5" s="28">
        <v>1599.7856878795185</v>
      </c>
      <c r="S5" s="28">
        <v>1596.0246126677509</v>
      </c>
      <c r="T5" s="28">
        <v>1597.2288731956912</v>
      </c>
      <c r="U5" s="28">
        <v>1598.2181796329876</v>
      </c>
      <c r="V5" s="28">
        <v>1599.0977554895801</v>
      </c>
      <c r="W5" s="28">
        <v>1599.9128797206904</v>
      </c>
      <c r="X5" s="28">
        <v>1600.2494879207516</v>
      </c>
      <c r="Y5" s="28">
        <v>1600.5643621899551</v>
      </c>
      <c r="Z5" s="28">
        <v>1600.9860235510107</v>
      </c>
      <c r="AA5" s="28">
        <v>1601.3016934750203</v>
      </c>
      <c r="AB5" s="28">
        <v>1601.413142255394</v>
      </c>
      <c r="AC5" s="28">
        <v>1601.7499874477749</v>
      </c>
      <c r="AD5" s="28">
        <v>1601.9349948850565</v>
      </c>
      <c r="AE5" s="28">
        <v>1602.106395591185</v>
      </c>
      <c r="AF5" s="28">
        <v>1607.2318784397535</v>
      </c>
      <c r="AG5" s="28">
        <v>1612.1413004315864</v>
      </c>
      <c r="AH5" s="28">
        <v>1617.3601714075567</v>
      </c>
      <c r="AI5" s="28">
        <v>1622.3870929482505</v>
      </c>
      <c r="AJ5" s="28">
        <v>1627.2888902898603</v>
      </c>
      <c r="AK5" s="28">
        <v>1632.2252146669841</v>
      </c>
      <c r="AL5" s="28">
        <v>1637.8279325670562</v>
      </c>
      <c r="AM5" s="28">
        <v>1643.5809963243796</v>
      </c>
      <c r="AN5" s="28">
        <v>1649.3697035415942</v>
      </c>
      <c r="AO5" s="28">
        <v>1655.3021768694985</v>
      </c>
      <c r="AP5" s="28">
        <v>1661.1858127505102</v>
      </c>
      <c r="AQ5" s="28">
        <v>1667.2194838129658</v>
      </c>
      <c r="AR5" s="28">
        <v>1673.2529320790504</v>
      </c>
      <c r="AS5" s="28">
        <v>1679.3074120878111</v>
      </c>
      <c r="AT5" s="28">
        <v>1685.46710712247</v>
      </c>
      <c r="AU5" s="28">
        <v>1691.7987689965687</v>
      </c>
    </row>
    <row r="6" spans="2:47">
      <c r="B6" s="27" t="s">
        <v>437</v>
      </c>
      <c r="C6" s="28" t="s">
        <v>498</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A6" s="28">
        <v>0</v>
      </c>
      <c r="AB6" s="28">
        <v>0</v>
      </c>
      <c r="AC6" s="28">
        <v>0</v>
      </c>
      <c r="AD6" s="28">
        <v>0</v>
      </c>
      <c r="AE6" s="28">
        <v>0</v>
      </c>
      <c r="AF6" s="28">
        <v>0</v>
      </c>
      <c r="AG6" s="28">
        <v>0</v>
      </c>
      <c r="AH6" s="28">
        <v>0</v>
      </c>
      <c r="AI6" s="28">
        <v>0</v>
      </c>
      <c r="AJ6" s="28">
        <v>0</v>
      </c>
      <c r="AK6" s="28">
        <v>0</v>
      </c>
      <c r="AL6" s="28">
        <v>0</v>
      </c>
      <c r="AM6" s="28">
        <v>0</v>
      </c>
      <c r="AN6" s="28">
        <v>0</v>
      </c>
      <c r="AO6" s="28">
        <v>0</v>
      </c>
      <c r="AP6" s="28">
        <v>0</v>
      </c>
      <c r="AQ6" s="28">
        <v>0</v>
      </c>
      <c r="AR6" s="28">
        <v>0</v>
      </c>
      <c r="AS6" s="28">
        <v>0</v>
      </c>
      <c r="AT6" s="28">
        <v>0</v>
      </c>
      <c r="AU6" s="28">
        <v>0</v>
      </c>
    </row>
    <row r="7" spans="2:47">
      <c r="B7" s="27" t="s">
        <v>391</v>
      </c>
      <c r="C7" s="28" t="s">
        <v>498</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A7" s="28">
        <v>0</v>
      </c>
      <c r="AB7" s="28">
        <v>0</v>
      </c>
      <c r="AC7" s="28">
        <v>0</v>
      </c>
      <c r="AD7" s="28">
        <v>0</v>
      </c>
      <c r="AE7" s="28">
        <v>0</v>
      </c>
      <c r="AF7" s="28">
        <v>0</v>
      </c>
      <c r="AG7" s="28">
        <v>0</v>
      </c>
      <c r="AH7" s="28">
        <v>0</v>
      </c>
      <c r="AI7" s="28">
        <v>0</v>
      </c>
      <c r="AJ7" s="28">
        <v>0</v>
      </c>
      <c r="AK7" s="28">
        <v>0</v>
      </c>
      <c r="AL7" s="28">
        <v>0</v>
      </c>
      <c r="AM7" s="28">
        <v>0</v>
      </c>
      <c r="AN7" s="28">
        <v>0</v>
      </c>
      <c r="AO7" s="28">
        <v>0</v>
      </c>
      <c r="AP7" s="28">
        <v>0</v>
      </c>
      <c r="AQ7" s="28">
        <v>0</v>
      </c>
      <c r="AR7" s="28">
        <v>0</v>
      </c>
      <c r="AS7" s="28">
        <v>0</v>
      </c>
      <c r="AT7" s="28">
        <v>0</v>
      </c>
      <c r="AU7" s="28">
        <v>0</v>
      </c>
    </row>
    <row r="8" spans="2:47">
      <c r="B8" s="27" t="s">
        <v>439</v>
      </c>
      <c r="C8" s="28" t="s">
        <v>498</v>
      </c>
      <c r="D8" s="28">
        <v>3.689998889817999</v>
      </c>
      <c r="E8" s="28">
        <v>4.3590917137742418</v>
      </c>
      <c r="F8" s="28">
        <v>4.3477174993192884</v>
      </c>
      <c r="G8" s="28">
        <v>4.3663705934842838</v>
      </c>
      <c r="H8" s="28">
        <v>3.9224414321820942</v>
      </c>
      <c r="I8" s="28">
        <v>4.1465581228790471</v>
      </c>
      <c r="J8" s="28">
        <v>4.2607852143307525</v>
      </c>
      <c r="K8" s="28">
        <v>4.0813271790794872</v>
      </c>
      <c r="L8" s="28">
        <v>3.6411828499140153</v>
      </c>
      <c r="M8" s="28">
        <v>3.1152380830777675</v>
      </c>
      <c r="N8" s="28">
        <v>2.6798418932836534</v>
      </c>
      <c r="O8" s="28">
        <v>2.2720858772714236</v>
      </c>
      <c r="P8" s="28">
        <v>1.8460583051710133</v>
      </c>
      <c r="Q8" s="28">
        <v>1.3985084747277154</v>
      </c>
      <c r="R8" s="28">
        <v>1.0541950118395911</v>
      </c>
      <c r="S8" s="28">
        <v>0.94747067289337905</v>
      </c>
      <c r="T8" s="28">
        <v>0.9451048637885735</v>
      </c>
      <c r="U8" s="28">
        <v>0.94003534509410513</v>
      </c>
      <c r="V8" s="28">
        <v>0.9368061841215245</v>
      </c>
      <c r="W8" s="28">
        <v>0.93377736455526905</v>
      </c>
      <c r="X8" s="28">
        <v>0.92771291756472707</v>
      </c>
      <c r="Y8" s="28">
        <v>0.92444473672016791</v>
      </c>
      <c r="Z8" s="28">
        <v>0.92461151351151227</v>
      </c>
      <c r="AA8" s="28">
        <v>0.92757929299703801</v>
      </c>
      <c r="AB8" s="28">
        <v>0.93331069955574641</v>
      </c>
      <c r="AC8" s="28">
        <v>0.93716797269274832</v>
      </c>
      <c r="AD8" s="28">
        <v>0.94114012359797439</v>
      </c>
      <c r="AE8" s="28">
        <v>0.94593926854877197</v>
      </c>
      <c r="AF8" s="28">
        <v>0.95639248881962358</v>
      </c>
      <c r="AG8" s="28">
        <v>0.96418140816852949</v>
      </c>
      <c r="AH8" s="28">
        <v>0.97371349098117888</v>
      </c>
      <c r="AI8" s="28">
        <v>0.98271852938998749</v>
      </c>
      <c r="AJ8" s="28">
        <v>0.99140735633419297</v>
      </c>
      <c r="AK8" s="28">
        <v>1.0015316273502435</v>
      </c>
      <c r="AL8" s="28">
        <v>1.0100160529593007</v>
      </c>
      <c r="AM8" s="28">
        <v>1.0188377151882104</v>
      </c>
      <c r="AN8" s="28">
        <v>1.0280869528207699</v>
      </c>
      <c r="AO8" s="28">
        <v>1.0368412220168146</v>
      </c>
      <c r="AP8" s="28">
        <v>1.0458950216609342</v>
      </c>
      <c r="AQ8" s="28">
        <v>1.0560972845920511</v>
      </c>
      <c r="AR8" s="28">
        <v>1.0651209885974966</v>
      </c>
      <c r="AS8" s="28">
        <v>1.0745586741855353</v>
      </c>
      <c r="AT8" s="28">
        <v>1.0838846246823348</v>
      </c>
      <c r="AU8" s="28">
        <v>1.0942108360776726</v>
      </c>
    </row>
    <row r="9" spans="2:47">
      <c r="B9" s="27" t="s">
        <v>430</v>
      </c>
      <c r="C9" s="28" t="s">
        <v>498</v>
      </c>
      <c r="D9" s="28">
        <v>1234.7504398489659</v>
      </c>
      <c r="E9" s="28">
        <v>1194.6988451162315</v>
      </c>
      <c r="F9" s="28">
        <v>1069.6842682030185</v>
      </c>
      <c r="G9" s="28">
        <v>1159.6818515802556</v>
      </c>
      <c r="H9" s="28">
        <v>1058.5931387132814</v>
      </c>
      <c r="I9" s="28">
        <v>1124.6357058924998</v>
      </c>
      <c r="J9" s="28">
        <v>1142.3727104651412</v>
      </c>
      <c r="K9" s="28">
        <v>1120.5910861056434</v>
      </c>
      <c r="L9" s="28">
        <v>1070.5011403499536</v>
      </c>
      <c r="M9" s="28">
        <v>989.81404904403894</v>
      </c>
      <c r="N9" s="28">
        <v>932.84186007849632</v>
      </c>
      <c r="O9" s="28">
        <v>885.94188678355613</v>
      </c>
      <c r="P9" s="28">
        <v>815.3885205741733</v>
      </c>
      <c r="Q9" s="28">
        <v>740.38124973313711</v>
      </c>
      <c r="R9" s="28">
        <v>694.18005268015384</v>
      </c>
      <c r="S9" s="28">
        <v>681.45863404750435</v>
      </c>
      <c r="T9" s="28">
        <v>684.56062126465565</v>
      </c>
      <c r="U9" s="28">
        <v>687.21754492927312</v>
      </c>
      <c r="V9" s="28">
        <v>690.01350612610645</v>
      </c>
      <c r="W9" s="28">
        <v>692.69854156334293</v>
      </c>
      <c r="X9" s="28">
        <v>694.77997822558166</v>
      </c>
      <c r="Y9" s="28">
        <v>697.12109006230128</v>
      </c>
      <c r="Z9" s="28">
        <v>699.91110331781056</v>
      </c>
      <c r="AA9" s="28">
        <v>702.93433994792974</v>
      </c>
      <c r="AB9" s="28">
        <v>706.05499406122453</v>
      </c>
      <c r="AC9" s="28">
        <v>708.99559632874309</v>
      </c>
      <c r="AD9" s="28">
        <v>711.78886962004026</v>
      </c>
      <c r="AE9" s="28">
        <v>714.5643096106927</v>
      </c>
      <c r="AF9" s="28">
        <v>718.63084083657543</v>
      </c>
      <c r="AG9" s="28">
        <v>722.32393944875571</v>
      </c>
      <c r="AH9" s="28">
        <v>726.18135024146943</v>
      </c>
      <c r="AI9" s="28">
        <v>729.837360569412</v>
      </c>
      <c r="AJ9" s="28">
        <v>733.32231773285025</v>
      </c>
      <c r="AK9" s="28">
        <v>736.75460166058178</v>
      </c>
      <c r="AL9" s="28">
        <v>740.46277945798602</v>
      </c>
      <c r="AM9" s="28">
        <v>744.23552776421752</v>
      </c>
      <c r="AN9" s="28">
        <v>748.05259028381761</v>
      </c>
      <c r="AO9" s="28">
        <v>751.90304151257817</v>
      </c>
      <c r="AP9" s="28">
        <v>755.76829735242995</v>
      </c>
      <c r="AQ9" s="28">
        <v>759.72838583700093</v>
      </c>
      <c r="AR9" s="28">
        <v>763.66243570792358</v>
      </c>
      <c r="AS9" s="28">
        <v>767.61974632873557</v>
      </c>
      <c r="AT9" s="28">
        <v>771.62228258169591</v>
      </c>
      <c r="AU9" s="28">
        <v>775.7223440691655</v>
      </c>
    </row>
    <row r="10" spans="2:47">
      <c r="B10" s="27" t="s">
        <v>440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398</v>
      </c>
      <c r="C11" s="28" t="s">
        <v>498</v>
      </c>
      <c r="D11" s="28">
        <v>850.11055919813748</v>
      </c>
      <c r="E11" s="28">
        <v>561.39669552645842</v>
      </c>
      <c r="F11" s="28">
        <v>313.22642038081614</v>
      </c>
      <c r="G11" s="28">
        <v>279.97418502723855</v>
      </c>
      <c r="H11" s="28">
        <v>83.435345348214014</v>
      </c>
      <c r="I11" s="28">
        <v>83.297831502282918</v>
      </c>
      <c r="J11" s="28">
        <v>83.306777725140009</v>
      </c>
      <c r="K11" s="28">
        <v>81.993984569249903</v>
      </c>
      <c r="L11" s="28">
        <v>80.715399739054803</v>
      </c>
      <c r="M11" s="28">
        <v>79.450187235655335</v>
      </c>
      <c r="N11" s="28">
        <v>78.204989559608848</v>
      </c>
      <c r="O11" s="28">
        <v>76.974475265960805</v>
      </c>
      <c r="P11" s="28">
        <v>75.758181774288985</v>
      </c>
      <c r="Q11" s="28">
        <v>74.573486749855107</v>
      </c>
      <c r="R11" s="28">
        <v>74.003406837753445</v>
      </c>
      <c r="S11" s="28">
        <v>73.447539122288561</v>
      </c>
      <c r="T11" s="28">
        <v>72.888494688909304</v>
      </c>
      <c r="U11" s="28">
        <v>72.326371622674074</v>
      </c>
      <c r="V11" s="28">
        <v>71.777977620896252</v>
      </c>
      <c r="W11" s="28">
        <v>71.226325454470782</v>
      </c>
      <c r="X11" s="28">
        <v>70.688221792248299</v>
      </c>
      <c r="Y11" s="28">
        <v>70.14669474019</v>
      </c>
      <c r="Z11" s="28">
        <v>69.601467923243518</v>
      </c>
      <c r="AA11" s="28">
        <v>69.052463206412355</v>
      </c>
      <c r="AB11" s="28">
        <v>68.516899899965438</v>
      </c>
      <c r="AC11" s="28">
        <v>67.977425644644043</v>
      </c>
      <c r="AD11" s="28">
        <v>67.451263141948786</v>
      </c>
      <c r="AE11" s="28">
        <v>66.921277052929867</v>
      </c>
      <c r="AF11" s="28">
        <v>66.617821632632868</v>
      </c>
      <c r="AG11" s="28">
        <v>66.327787748985116</v>
      </c>
      <c r="AH11" s="28">
        <v>66.016340767291595</v>
      </c>
      <c r="AI11" s="28">
        <v>65.718013809881199</v>
      </c>
      <c r="AJ11" s="28">
        <v>65.415473576784791</v>
      </c>
      <c r="AK11" s="28">
        <v>65.091615191455077</v>
      </c>
      <c r="AL11" s="28">
        <v>64.780554447379387</v>
      </c>
      <c r="AM11" s="28">
        <v>64.486801310420489</v>
      </c>
      <c r="AN11" s="28">
        <v>64.175783393061792</v>
      </c>
      <c r="AO11" s="28">
        <v>63.864783053101739</v>
      </c>
      <c r="AP11" s="28">
        <v>63.571308856040162</v>
      </c>
      <c r="AQ11" s="28">
        <v>63.260350772441591</v>
      </c>
      <c r="AR11" s="28">
        <v>62.966701720971194</v>
      </c>
      <c r="AS11" s="28">
        <v>62.673290272760404</v>
      </c>
      <c r="AT11" s="28">
        <v>62.379682343959111</v>
      </c>
      <c r="AU11" s="28">
        <v>62.08631276784368</v>
      </c>
    </row>
    <row r="12" spans="2:47">
      <c r="B12" s="27" t="s">
        <v>435</v>
      </c>
      <c r="C12" s="28" t="s">
        <v>498</v>
      </c>
      <c r="D12" s="28">
        <v>25.354828878494317</v>
      </c>
      <c r="E12" s="28">
        <v>26.559153674787424</v>
      </c>
      <c r="F12" s="28">
        <v>26.72248428035731</v>
      </c>
      <c r="G12" s="28">
        <v>25.310246437231292</v>
      </c>
      <c r="H12" s="28">
        <v>25.008431578962451</v>
      </c>
      <c r="I12" s="28">
        <v>29.897308124295403</v>
      </c>
      <c r="J12" s="28">
        <v>30.681769433314219</v>
      </c>
      <c r="K12" s="28">
        <v>31.261191057657399</v>
      </c>
      <c r="L12" s="28">
        <v>33.43092728413108</v>
      </c>
      <c r="M12" s="28">
        <v>32.74376230567497</v>
      </c>
      <c r="N12" s="28">
        <v>33.04245743001816</v>
      </c>
      <c r="O12" s="28">
        <v>34.456222821582116</v>
      </c>
      <c r="P12" s="28">
        <v>33.239665468902267</v>
      </c>
      <c r="Q12" s="28">
        <v>31.545400222126677</v>
      </c>
      <c r="R12" s="28">
        <v>31.348650556081015</v>
      </c>
      <c r="S12" s="28">
        <v>31.457420415830704</v>
      </c>
      <c r="T12" s="28">
        <v>31.593802530381204</v>
      </c>
      <c r="U12" s="28">
        <v>31.727455910814943</v>
      </c>
      <c r="V12" s="28">
        <v>31.86391562907232</v>
      </c>
      <c r="W12" s="28">
        <v>31.999196838205787</v>
      </c>
      <c r="X12" s="28">
        <v>32.138612331613643</v>
      </c>
      <c r="Y12" s="28">
        <v>32.275579202398013</v>
      </c>
      <c r="Z12" s="28">
        <v>32.417885301805669</v>
      </c>
      <c r="AA12" s="28">
        <v>32.556654424715774</v>
      </c>
      <c r="AB12" s="28">
        <v>32.687679389032198</v>
      </c>
      <c r="AC12" s="28">
        <v>32.837236774433933</v>
      </c>
      <c r="AD12" s="28">
        <v>32.992309947836048</v>
      </c>
      <c r="AE12" s="28">
        <v>33.145086249259577</v>
      </c>
      <c r="AF12" s="28">
        <v>33.422035965080731</v>
      </c>
      <c r="AG12" s="28">
        <v>33.702519038358652</v>
      </c>
      <c r="AH12" s="28">
        <v>34.004257115601412</v>
      </c>
      <c r="AI12" s="28">
        <v>34.306497096063822</v>
      </c>
      <c r="AJ12" s="28">
        <v>34.61283964607815</v>
      </c>
      <c r="AK12" s="28">
        <v>34.922769529712426</v>
      </c>
      <c r="AL12" s="28">
        <v>35.291985713193846</v>
      </c>
      <c r="AM12" s="28">
        <v>35.664681432693222</v>
      </c>
      <c r="AN12" s="28">
        <v>36.042716067593382</v>
      </c>
      <c r="AO12" s="28">
        <v>36.425694417884777</v>
      </c>
      <c r="AP12" s="28">
        <v>36.812285069026458</v>
      </c>
      <c r="AQ12" s="28">
        <v>37.202897531145503</v>
      </c>
      <c r="AR12" s="28">
        <v>37.598633758765644</v>
      </c>
      <c r="AS12" s="28">
        <v>37.997875591573518</v>
      </c>
      <c r="AT12" s="28">
        <v>38.402350478121711</v>
      </c>
      <c r="AU12" s="28">
        <v>38.811148567402306</v>
      </c>
    </row>
    <row r="13" spans="2:47">
      <c r="B13" s="27" t="s">
        <v>680</v>
      </c>
      <c r="C13" s="28" t="s">
        <v>498</v>
      </c>
      <c r="D13" s="28">
        <v>9.148780101460158</v>
      </c>
      <c r="E13" s="28">
        <v>28.177980706146286</v>
      </c>
      <c r="F13" s="28">
        <v>28.000088463088606</v>
      </c>
      <c r="G13" s="28">
        <v>27.680660445062319</v>
      </c>
      <c r="H13" s="28">
        <v>7.2495889462050407</v>
      </c>
      <c r="I13" s="28">
        <v>7.340240887933243</v>
      </c>
      <c r="J13" s="28">
        <v>7.3477983948862402</v>
      </c>
      <c r="K13" s="28">
        <v>7.4376042959673017</v>
      </c>
      <c r="L13" s="28">
        <v>7.5253025077234321</v>
      </c>
      <c r="M13" s="28">
        <v>7.6096802766948217</v>
      </c>
      <c r="N13" s="28">
        <v>7.6834624492847396</v>
      </c>
      <c r="O13" s="28">
        <v>7.753172427674385</v>
      </c>
      <c r="P13" s="28">
        <v>7.8202748193290175</v>
      </c>
      <c r="Q13" s="28">
        <v>7.8866332791008151</v>
      </c>
      <c r="R13" s="28">
        <v>7.9601383144414148</v>
      </c>
      <c r="S13" s="28">
        <v>8.0310411510408706</v>
      </c>
      <c r="T13" s="28">
        <v>8.0992618799918237</v>
      </c>
      <c r="U13" s="28">
        <v>8.1647158218637585</v>
      </c>
      <c r="V13" s="28">
        <v>8.2273294725204345</v>
      </c>
      <c r="W13" s="28">
        <v>8.2870245414359651</v>
      </c>
      <c r="X13" s="28">
        <v>8.3437285637288827</v>
      </c>
      <c r="Y13" s="28">
        <v>8.3973695822452292</v>
      </c>
      <c r="Z13" s="28">
        <v>8.4478814178760206</v>
      </c>
      <c r="AA13" s="28">
        <v>8.495198367506811</v>
      </c>
      <c r="AB13" s="28">
        <v>8.539265712919617</v>
      </c>
      <c r="AC13" s="28">
        <v>8.5800291484250675</v>
      </c>
      <c r="AD13" s="28">
        <v>8.617429542277927</v>
      </c>
      <c r="AE13" s="28">
        <v>8.6514186682970013</v>
      </c>
      <c r="AF13" s="28">
        <v>8.6863550552043574</v>
      </c>
      <c r="AG13" s="28">
        <v>8.720044230613075</v>
      </c>
      <c r="AH13" s="28">
        <v>8.7480425011205707</v>
      </c>
      <c r="AI13" s="28">
        <v>8.7747320589891</v>
      </c>
      <c r="AJ13" s="28">
        <v>8.7956426529645775</v>
      </c>
      <c r="AK13" s="28">
        <v>8.8151958189032662</v>
      </c>
      <c r="AL13" s="28">
        <v>8.8288913311164858</v>
      </c>
      <c r="AM13" s="28">
        <v>8.8448547881198891</v>
      </c>
      <c r="AN13" s="28">
        <v>8.8585883045313345</v>
      </c>
      <c r="AO13" s="28">
        <v>8.8723272895912775</v>
      </c>
      <c r="AP13" s="28">
        <v>8.8883511132813329</v>
      </c>
      <c r="AQ13" s="28">
        <v>8.9021219053549014</v>
      </c>
      <c r="AR13" s="28">
        <v>8.9181837054768387</v>
      </c>
      <c r="AS13" s="28">
        <v>8.9319856408160749</v>
      </c>
      <c r="AT13" s="28">
        <v>8.9480951527806525</v>
      </c>
      <c r="AU13" s="28">
        <v>8.9619224017745207</v>
      </c>
    </row>
    <row r="14" spans="2:47">
      <c r="B14" s="27" t="s">
        <v>397</v>
      </c>
      <c r="C14" s="28" t="s">
        <v>498</v>
      </c>
      <c r="D14" s="28">
        <v>177.04684142676982</v>
      </c>
      <c r="E14" s="28">
        <v>284.31878940224709</v>
      </c>
      <c r="F14" s="28">
        <v>298.39674050596068</v>
      </c>
      <c r="G14" s="28">
        <v>287.81678872163047</v>
      </c>
      <c r="H14" s="28">
        <v>279.791560694775</v>
      </c>
      <c r="I14" s="28">
        <v>282.38418939197254</v>
      </c>
      <c r="J14" s="28">
        <v>283.07676298522426</v>
      </c>
      <c r="K14" s="28">
        <v>283.97309792434822</v>
      </c>
      <c r="L14" s="28">
        <v>284.87229084708497</v>
      </c>
      <c r="M14" s="28">
        <v>285.68910402600915</v>
      </c>
      <c r="N14" s="28">
        <v>286.20402417599831</v>
      </c>
      <c r="O14" s="28">
        <v>286.67162041954441</v>
      </c>
      <c r="P14" s="28">
        <v>287.07477307030689</v>
      </c>
      <c r="Q14" s="28">
        <v>287.42469478803059</v>
      </c>
      <c r="R14" s="28">
        <v>288.76414405726547</v>
      </c>
      <c r="S14" s="28">
        <v>290.03811048928463</v>
      </c>
      <c r="T14" s="28">
        <v>291.22971593079478</v>
      </c>
      <c r="U14" s="28">
        <v>292.3459318339182</v>
      </c>
      <c r="V14" s="28">
        <v>293.38457755256422</v>
      </c>
      <c r="W14" s="28">
        <v>294.35134723487909</v>
      </c>
      <c r="X14" s="28">
        <v>295.23089049834908</v>
      </c>
      <c r="Y14" s="28">
        <v>296.02856142651592</v>
      </c>
      <c r="Z14" s="28">
        <v>296.74955459114881</v>
      </c>
      <c r="AA14" s="28">
        <v>297.38037909886583</v>
      </c>
      <c r="AB14" s="28">
        <v>297.92515697126817</v>
      </c>
      <c r="AC14" s="28">
        <v>298.39054911999449</v>
      </c>
      <c r="AD14" s="28">
        <v>298.76135021551613</v>
      </c>
      <c r="AE14" s="28">
        <v>299.05077218303495</v>
      </c>
      <c r="AF14" s="28">
        <v>299.69181051894356</v>
      </c>
      <c r="AG14" s="28">
        <v>300.24571364858366</v>
      </c>
      <c r="AH14" s="28">
        <v>300.7088927554247</v>
      </c>
      <c r="AI14" s="28">
        <v>301.07644138316994</v>
      </c>
      <c r="AJ14" s="28">
        <v>301.34323506592506</v>
      </c>
      <c r="AK14" s="28">
        <v>301.52368945705234</v>
      </c>
      <c r="AL14" s="28">
        <v>301.61163446564626</v>
      </c>
      <c r="AM14" s="28">
        <v>301.69724860600297</v>
      </c>
      <c r="AN14" s="28">
        <v>301.7748632822607</v>
      </c>
      <c r="AO14" s="28">
        <v>301.85745607326106</v>
      </c>
      <c r="AP14" s="28">
        <v>301.93911666952312</v>
      </c>
      <c r="AQ14" s="28">
        <v>302.01928179102902</v>
      </c>
      <c r="AR14" s="28">
        <v>302.09899705051379</v>
      </c>
      <c r="AS14" s="28">
        <v>302.16963349930097</v>
      </c>
      <c r="AT14" s="28">
        <v>302.24657217082898</v>
      </c>
      <c r="AU14" s="28">
        <v>302.32341076507566</v>
      </c>
    </row>
    <row r="15" spans="2:47">
      <c r="B15" s="27" t="s">
        <v>389</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s="48" customFormat="1">
      <c r="B16" s="27" t="s">
        <v>501</v>
      </c>
      <c r="C16" s="30" t="s">
        <v>498</v>
      </c>
      <c r="D16" s="30">
        <f>SUM(D2:D15)</f>
        <v>46019.914393289539</v>
      </c>
      <c r="E16" s="30">
        <f t="shared" ref="E16:AU16" si="0">SUM(E2:E15)</f>
        <v>48899.428790396261</v>
      </c>
      <c r="F16" s="30">
        <f t="shared" si="0"/>
        <v>49045.670072258079</v>
      </c>
      <c r="G16" s="30">
        <f t="shared" si="0"/>
        <v>50815.225808470772</v>
      </c>
      <c r="H16" s="30">
        <f t="shared" si="0"/>
        <v>49793.484937896377</v>
      </c>
      <c r="I16" s="30">
        <f t="shared" si="0"/>
        <v>54876.942458425016</v>
      </c>
      <c r="J16" s="30">
        <f t="shared" si="0"/>
        <v>58283.908577793489</v>
      </c>
      <c r="K16" s="30">
        <f t="shared" si="0"/>
        <v>59998.347434859388</v>
      </c>
      <c r="L16" s="30">
        <f t="shared" si="0"/>
        <v>61684.282417683185</v>
      </c>
      <c r="M16" s="30">
        <f t="shared" si="0"/>
        <v>61035.937160024128</v>
      </c>
      <c r="N16" s="30">
        <f t="shared" si="0"/>
        <v>60601.106526404197</v>
      </c>
      <c r="O16" s="30">
        <f t="shared" si="0"/>
        <v>60352.430664691092</v>
      </c>
      <c r="P16" s="30">
        <f t="shared" si="0"/>
        <v>58751.320824207629</v>
      </c>
      <c r="Q16" s="30">
        <f t="shared" si="0"/>
        <v>56416.061541749288</v>
      </c>
      <c r="R16" s="30">
        <f t="shared" si="0"/>
        <v>56215.938638255458</v>
      </c>
      <c r="S16" s="30">
        <f t="shared" si="0"/>
        <v>56753.131157141288</v>
      </c>
      <c r="T16" s="30">
        <f t="shared" si="0"/>
        <v>57360.248458246904</v>
      </c>
      <c r="U16" s="30">
        <f t="shared" si="0"/>
        <v>57970.469796001111</v>
      </c>
      <c r="V16" s="30">
        <f t="shared" si="0"/>
        <v>58591.86273330394</v>
      </c>
      <c r="W16" s="30">
        <f t="shared" si="0"/>
        <v>59220.529286629688</v>
      </c>
      <c r="X16" s="30">
        <f t="shared" si="0"/>
        <v>59863.012560199422</v>
      </c>
      <c r="Y16" s="30">
        <f t="shared" si="0"/>
        <v>60513.77885672509</v>
      </c>
      <c r="Z16" s="30">
        <f t="shared" si="0"/>
        <v>61174.64014814618</v>
      </c>
      <c r="AA16" s="30">
        <f t="shared" si="0"/>
        <v>61846.770543205705</v>
      </c>
      <c r="AB16" s="30">
        <f t="shared" si="0"/>
        <v>62525.577946335179</v>
      </c>
      <c r="AC16" s="30">
        <f t="shared" si="0"/>
        <v>63216.780183647839</v>
      </c>
      <c r="AD16" s="30">
        <f t="shared" si="0"/>
        <v>63917.663291924073</v>
      </c>
      <c r="AE16" s="30">
        <f t="shared" si="0"/>
        <v>64629.022870751716</v>
      </c>
      <c r="AF16" s="30">
        <f t="shared" si="0"/>
        <v>65560.194603688346</v>
      </c>
      <c r="AG16" s="30">
        <f t="shared" si="0"/>
        <v>66510.3347263943</v>
      </c>
      <c r="AH16" s="30">
        <f t="shared" si="0"/>
        <v>67473.649514252291</v>
      </c>
      <c r="AI16" s="30">
        <f t="shared" si="0"/>
        <v>68455.775637580417</v>
      </c>
      <c r="AJ16" s="30">
        <f t="shared" si="0"/>
        <v>69454.470232204985</v>
      </c>
      <c r="AK16" s="30">
        <f t="shared" si="0"/>
        <v>70469.26853436399</v>
      </c>
      <c r="AL16" s="30">
        <f t="shared" si="0"/>
        <v>71507.889875215726</v>
      </c>
      <c r="AM16" s="30">
        <f t="shared" si="0"/>
        <v>72568.431663935742</v>
      </c>
      <c r="AN16" s="30">
        <f t="shared" si="0"/>
        <v>73652.221146265991</v>
      </c>
      <c r="AO16" s="30">
        <f t="shared" si="0"/>
        <v>74757.587890140581</v>
      </c>
      <c r="AP16" s="30">
        <f t="shared" si="0"/>
        <v>75886.852867137204</v>
      </c>
      <c r="AQ16" s="30">
        <f t="shared" si="0"/>
        <v>77042.249021889278</v>
      </c>
      <c r="AR16" s="30">
        <f t="shared" si="0"/>
        <v>78221.0533516656</v>
      </c>
      <c r="AS16" s="30">
        <f t="shared" si="0"/>
        <v>79424.23091903051</v>
      </c>
      <c r="AT16" s="30">
        <f t="shared" si="0"/>
        <v>80654.109731115183</v>
      </c>
      <c r="AU16" s="30">
        <f t="shared" si="0"/>
        <v>81877.389590631254</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384</v>
      </c>
      <c r="C20" s="28" t="s">
        <v>498</v>
      </c>
      <c r="D20" s="101">
        <v>20285.599999999999</v>
      </c>
      <c r="E20" s="101">
        <v>21775.4</v>
      </c>
      <c r="F20" s="101">
        <v>21705.8</v>
      </c>
      <c r="G20" s="101">
        <v>22436.799999999999</v>
      </c>
      <c r="H20" s="101">
        <v>22190</v>
      </c>
      <c r="I20" s="101">
        <v>24066.2</v>
      </c>
      <c r="J20" s="101">
        <v>25558.5</v>
      </c>
      <c r="K20" s="101">
        <v>26127.3</v>
      </c>
      <c r="L20" s="101">
        <v>26110.3</v>
      </c>
      <c r="M20" s="101">
        <v>25316.2</v>
      </c>
      <c r="N20" s="101">
        <v>24698.7</v>
      </c>
      <c r="O20" s="101">
        <v>24129.599999999999</v>
      </c>
      <c r="P20" s="101">
        <v>23165.3</v>
      </c>
      <c r="Q20" s="101">
        <v>21798</v>
      </c>
      <c r="R20" s="101">
        <v>21355.3</v>
      </c>
      <c r="S20" s="101">
        <v>21383.4</v>
      </c>
      <c r="T20" s="101">
        <v>21497.8</v>
      </c>
      <c r="U20" s="101">
        <v>21682.3</v>
      </c>
      <c r="V20" s="101">
        <v>21871.8</v>
      </c>
      <c r="W20" s="101">
        <v>21984.799999999999</v>
      </c>
      <c r="X20" s="101">
        <v>22170</v>
      </c>
      <c r="Y20" s="101">
        <v>22281.1</v>
      </c>
      <c r="Z20" s="101">
        <v>22481</v>
      </c>
      <c r="AA20" s="101">
        <v>22687.4</v>
      </c>
      <c r="AB20" s="101">
        <v>22814.400000000001</v>
      </c>
      <c r="AC20" s="101">
        <v>23024.5</v>
      </c>
      <c r="AD20" s="101">
        <v>23236.1</v>
      </c>
      <c r="AE20" s="101">
        <v>23361.8</v>
      </c>
      <c r="AF20" s="101">
        <v>23656.400000000001</v>
      </c>
      <c r="AG20" s="101">
        <v>23857.8</v>
      </c>
      <c r="AH20" s="101">
        <v>24157.599999999999</v>
      </c>
      <c r="AI20" s="101">
        <v>24460.7</v>
      </c>
      <c r="AJ20" s="101">
        <v>24667.3</v>
      </c>
      <c r="AK20" s="101">
        <v>24977.200000000001</v>
      </c>
      <c r="AL20" s="101">
        <v>25078.6</v>
      </c>
      <c r="AM20" s="101">
        <v>25172.1</v>
      </c>
      <c r="AN20" s="101">
        <v>25256.7</v>
      </c>
      <c r="AO20" s="101">
        <v>25330.7</v>
      </c>
      <c r="AP20" s="101">
        <v>25393.9</v>
      </c>
      <c r="AQ20" s="101">
        <v>25445.599999999999</v>
      </c>
      <c r="AR20" s="101">
        <v>25482.6</v>
      </c>
      <c r="AS20" s="101">
        <v>25506.2</v>
      </c>
      <c r="AT20" s="101">
        <v>25513</v>
      </c>
      <c r="AU20" s="101">
        <v>25486.5</v>
      </c>
    </row>
    <row r="21" spans="2:47">
      <c r="B21" s="27" t="s">
        <v>386</v>
      </c>
      <c r="C21" s="28" t="s">
        <v>498</v>
      </c>
      <c r="D21" s="101">
        <v>147.80000000000001</v>
      </c>
      <c r="E21" s="101">
        <v>160.1</v>
      </c>
      <c r="F21" s="101">
        <v>156.4</v>
      </c>
      <c r="G21" s="101">
        <v>155.80000000000001</v>
      </c>
      <c r="H21" s="101">
        <v>159.19999999999999</v>
      </c>
      <c r="I21" s="101">
        <v>173</v>
      </c>
      <c r="J21" s="101">
        <v>177.3</v>
      </c>
      <c r="K21" s="101">
        <v>178.4</v>
      </c>
      <c r="L21" s="101">
        <v>183.1</v>
      </c>
      <c r="M21" s="101">
        <v>180.4</v>
      </c>
      <c r="N21" s="101">
        <v>179.8</v>
      </c>
      <c r="O21" s="101">
        <v>181.1</v>
      </c>
      <c r="P21" s="101">
        <v>176.8</v>
      </c>
      <c r="Q21" s="101">
        <v>170.5</v>
      </c>
      <c r="R21" s="101">
        <v>169.7</v>
      </c>
      <c r="S21" s="101">
        <v>169.8</v>
      </c>
      <c r="T21" s="101">
        <v>169.9</v>
      </c>
      <c r="U21" s="101">
        <v>170</v>
      </c>
      <c r="V21" s="101">
        <v>170.1</v>
      </c>
      <c r="W21" s="101">
        <v>170.2</v>
      </c>
      <c r="X21" s="101">
        <v>170.3</v>
      </c>
      <c r="Y21" s="101">
        <v>170.3</v>
      </c>
      <c r="Z21" s="101">
        <v>170.4</v>
      </c>
      <c r="AA21" s="101">
        <v>170.4</v>
      </c>
      <c r="AB21" s="101">
        <v>170.5</v>
      </c>
      <c r="AC21" s="101">
        <v>170.5</v>
      </c>
      <c r="AD21" s="101">
        <v>170.5</v>
      </c>
      <c r="AE21" s="101">
        <v>170.6</v>
      </c>
      <c r="AF21" s="101">
        <v>171.3</v>
      </c>
      <c r="AG21" s="101">
        <v>171.9</v>
      </c>
      <c r="AH21" s="101">
        <v>172.6</v>
      </c>
      <c r="AI21" s="101">
        <v>173.2</v>
      </c>
      <c r="AJ21" s="101">
        <v>173.9</v>
      </c>
      <c r="AK21" s="101">
        <v>174.5</v>
      </c>
      <c r="AL21" s="101">
        <v>175.5</v>
      </c>
      <c r="AM21" s="101">
        <v>176.4</v>
      </c>
      <c r="AN21" s="101">
        <v>177.4</v>
      </c>
      <c r="AO21" s="101">
        <v>178.4</v>
      </c>
      <c r="AP21" s="101">
        <v>179.4</v>
      </c>
      <c r="AQ21" s="101">
        <v>180.4</v>
      </c>
      <c r="AR21" s="101">
        <v>181.4</v>
      </c>
      <c r="AS21" s="101">
        <v>182.5</v>
      </c>
      <c r="AT21" s="101">
        <v>183.5</v>
      </c>
      <c r="AU21" s="101">
        <v>184.6</v>
      </c>
    </row>
    <row r="22" spans="2:47">
      <c r="B22" s="27" t="s">
        <v>385</v>
      </c>
      <c r="C22" s="28" t="s">
        <v>498</v>
      </c>
      <c r="D22" s="101">
        <v>22049.8</v>
      </c>
      <c r="E22" s="101">
        <v>23274.1</v>
      </c>
      <c r="F22" s="101">
        <v>23798.3</v>
      </c>
      <c r="G22" s="101">
        <v>24702.799999999999</v>
      </c>
      <c r="H22" s="101">
        <v>24355.1</v>
      </c>
      <c r="I22" s="101">
        <v>27360.2</v>
      </c>
      <c r="J22" s="101">
        <v>29230.9</v>
      </c>
      <c r="K22" s="101">
        <v>30405</v>
      </c>
      <c r="L22" s="101">
        <v>32135.200000000001</v>
      </c>
      <c r="M22" s="101">
        <v>32412.5</v>
      </c>
      <c r="N22" s="101">
        <v>32660.2</v>
      </c>
      <c r="O22" s="101">
        <v>33017.699999999997</v>
      </c>
      <c r="P22" s="101">
        <v>32516.9</v>
      </c>
      <c r="Q22" s="101">
        <v>31700.3</v>
      </c>
      <c r="R22" s="101">
        <v>31993.9</v>
      </c>
      <c r="S22" s="101">
        <v>32518.9</v>
      </c>
      <c r="T22" s="101">
        <v>33005.9</v>
      </c>
      <c r="U22" s="101">
        <v>33427.300000000003</v>
      </c>
      <c r="V22" s="101">
        <v>33854.199999999997</v>
      </c>
      <c r="W22" s="101">
        <v>34366</v>
      </c>
      <c r="X22" s="101">
        <v>34820.6</v>
      </c>
      <c r="Y22" s="101">
        <v>35356.800000000003</v>
      </c>
      <c r="Z22" s="101">
        <v>35814.300000000003</v>
      </c>
      <c r="AA22" s="101">
        <v>36276.199999999997</v>
      </c>
      <c r="AB22" s="101">
        <v>36824.400000000001</v>
      </c>
      <c r="AC22" s="101">
        <v>37302.199999999997</v>
      </c>
      <c r="AD22" s="101">
        <v>37788.6</v>
      </c>
      <c r="AE22" s="101">
        <v>38371</v>
      </c>
      <c r="AF22" s="101">
        <v>38997.1</v>
      </c>
      <c r="AG22" s="101">
        <v>39736.300000000003</v>
      </c>
      <c r="AH22" s="101">
        <v>40389.699999999997</v>
      </c>
      <c r="AI22" s="101">
        <v>41058.400000000001</v>
      </c>
      <c r="AJ22" s="101">
        <v>41841.1</v>
      </c>
      <c r="AK22" s="101">
        <v>42537.2</v>
      </c>
      <c r="AL22" s="101">
        <v>43464</v>
      </c>
      <c r="AM22" s="101">
        <v>44420.6</v>
      </c>
      <c r="AN22" s="101">
        <v>45408.9</v>
      </c>
      <c r="AO22" s="101">
        <v>46429.4</v>
      </c>
      <c r="AP22" s="101">
        <v>47484.800000000003</v>
      </c>
      <c r="AQ22" s="101">
        <v>48577.2</v>
      </c>
      <c r="AR22" s="101">
        <v>49706.6</v>
      </c>
      <c r="AS22" s="101">
        <v>50876.3</v>
      </c>
      <c r="AT22" s="101">
        <v>52087.5</v>
      </c>
      <c r="AU22" s="101">
        <v>53325.7</v>
      </c>
    </row>
    <row r="23" spans="2:47">
      <c r="B23" s="27" t="s">
        <v>634</v>
      </c>
      <c r="C23" s="28" t="s">
        <v>498</v>
      </c>
      <c r="D23" s="101">
        <v>1236.5999999999999</v>
      </c>
      <c r="E23" s="101">
        <v>1590.3</v>
      </c>
      <c r="F23" s="101">
        <v>1644.8</v>
      </c>
      <c r="G23" s="101">
        <v>1735.1</v>
      </c>
      <c r="H23" s="101">
        <v>1631.2</v>
      </c>
      <c r="I23" s="101">
        <v>1745.8</v>
      </c>
      <c r="J23" s="101">
        <v>1766.1</v>
      </c>
      <c r="K23" s="101">
        <v>1758.3</v>
      </c>
      <c r="L23" s="101">
        <v>1774.8</v>
      </c>
      <c r="M23" s="101">
        <v>1728.6</v>
      </c>
      <c r="N23" s="101">
        <v>1721.9</v>
      </c>
      <c r="O23" s="101">
        <v>1730</v>
      </c>
      <c r="P23" s="101">
        <v>1671.4</v>
      </c>
      <c r="Q23" s="101">
        <v>1604.4</v>
      </c>
      <c r="R23" s="101">
        <v>1599.8</v>
      </c>
      <c r="S23" s="101">
        <v>1596</v>
      </c>
      <c r="T23" s="101">
        <v>1597.2</v>
      </c>
      <c r="U23" s="101">
        <v>1598.2</v>
      </c>
      <c r="V23" s="101">
        <v>1599.1</v>
      </c>
      <c r="W23" s="101">
        <v>1599.9</v>
      </c>
      <c r="X23" s="101">
        <v>1600.2</v>
      </c>
      <c r="Y23" s="101">
        <v>1600.6</v>
      </c>
      <c r="Z23" s="101">
        <v>1601</v>
      </c>
      <c r="AA23" s="101">
        <v>1601.3</v>
      </c>
      <c r="AB23" s="101">
        <v>1601.4</v>
      </c>
      <c r="AC23" s="101">
        <v>1601.7</v>
      </c>
      <c r="AD23" s="101">
        <v>1601.9</v>
      </c>
      <c r="AE23" s="101">
        <v>1602.1</v>
      </c>
      <c r="AF23" s="101">
        <v>1607.2</v>
      </c>
      <c r="AG23" s="101">
        <v>1612.1</v>
      </c>
      <c r="AH23" s="101">
        <v>1617.4</v>
      </c>
      <c r="AI23" s="101">
        <v>1622.4</v>
      </c>
      <c r="AJ23" s="101">
        <v>1627.3</v>
      </c>
      <c r="AK23" s="101">
        <v>1632.2</v>
      </c>
      <c r="AL23" s="101">
        <v>1637.8</v>
      </c>
      <c r="AM23" s="101">
        <v>1643.6</v>
      </c>
      <c r="AN23" s="101">
        <v>1649.4</v>
      </c>
      <c r="AO23" s="101">
        <v>1655.3</v>
      </c>
      <c r="AP23" s="101">
        <v>1661.2</v>
      </c>
      <c r="AQ23" s="101">
        <v>1667.2</v>
      </c>
      <c r="AR23" s="101">
        <v>1673.3</v>
      </c>
      <c r="AS23" s="101">
        <v>1679.3</v>
      </c>
      <c r="AT23" s="101">
        <v>1685.5</v>
      </c>
      <c r="AU23" s="101">
        <v>1691.8</v>
      </c>
    </row>
    <row r="24" spans="2:47">
      <c r="B24" s="27" t="s">
        <v>437</v>
      </c>
      <c r="C24" s="28" t="s">
        <v>498</v>
      </c>
      <c r="D24" s="101">
        <v>0</v>
      </c>
      <c r="E24" s="101">
        <v>0</v>
      </c>
      <c r="F24" s="101">
        <v>0</v>
      </c>
      <c r="G24" s="101">
        <v>0</v>
      </c>
      <c r="H24" s="101">
        <v>0</v>
      </c>
      <c r="I24" s="101">
        <v>0</v>
      </c>
      <c r="J24" s="101">
        <v>0</v>
      </c>
      <c r="K24" s="101">
        <v>0</v>
      </c>
      <c r="L24" s="101">
        <v>0</v>
      </c>
      <c r="M24" s="101">
        <v>0</v>
      </c>
      <c r="N24" s="101">
        <v>0</v>
      </c>
      <c r="O24" s="101">
        <v>0</v>
      </c>
      <c r="P24" s="101">
        <v>0</v>
      </c>
      <c r="Q24" s="101">
        <v>0</v>
      </c>
      <c r="R24" s="101">
        <v>0</v>
      </c>
      <c r="S24" s="101">
        <v>0</v>
      </c>
      <c r="T24" s="101">
        <v>0</v>
      </c>
      <c r="U24" s="101">
        <v>0</v>
      </c>
      <c r="V24" s="101">
        <v>0</v>
      </c>
      <c r="W24" s="101">
        <v>0</v>
      </c>
      <c r="X24" s="101">
        <v>0</v>
      </c>
      <c r="Y24" s="101">
        <v>0</v>
      </c>
      <c r="Z24" s="101">
        <v>0</v>
      </c>
      <c r="AA24" s="101">
        <v>0</v>
      </c>
      <c r="AB24" s="101">
        <v>0</v>
      </c>
      <c r="AC24" s="101">
        <v>0</v>
      </c>
      <c r="AD24" s="101">
        <v>0</v>
      </c>
      <c r="AE24" s="101">
        <v>0</v>
      </c>
      <c r="AF24" s="101">
        <v>0</v>
      </c>
      <c r="AG24" s="101">
        <v>0</v>
      </c>
      <c r="AH24" s="101">
        <v>0</v>
      </c>
      <c r="AI24" s="101">
        <v>0</v>
      </c>
      <c r="AJ24" s="101">
        <v>0</v>
      </c>
      <c r="AK24" s="101">
        <v>0</v>
      </c>
      <c r="AL24" s="101">
        <v>0</v>
      </c>
      <c r="AM24" s="101">
        <v>0</v>
      </c>
      <c r="AN24" s="101">
        <v>0</v>
      </c>
      <c r="AO24" s="101">
        <v>0</v>
      </c>
      <c r="AP24" s="101">
        <v>0</v>
      </c>
      <c r="AQ24" s="101">
        <v>0</v>
      </c>
      <c r="AR24" s="101">
        <v>0</v>
      </c>
      <c r="AS24" s="101">
        <v>0</v>
      </c>
      <c r="AT24" s="101">
        <v>0</v>
      </c>
      <c r="AU24" s="101">
        <v>0</v>
      </c>
    </row>
    <row r="25" spans="2:47">
      <c r="B25" s="27" t="s">
        <v>391</v>
      </c>
      <c r="C25" s="28" t="s">
        <v>498</v>
      </c>
      <c r="D25" s="101">
        <v>0</v>
      </c>
      <c r="E25" s="101">
        <v>0</v>
      </c>
      <c r="F25" s="101">
        <v>0</v>
      </c>
      <c r="G25" s="101">
        <v>0</v>
      </c>
      <c r="H25" s="101">
        <v>0</v>
      </c>
      <c r="I25" s="101">
        <v>0</v>
      </c>
      <c r="J25" s="101">
        <v>0</v>
      </c>
      <c r="K25" s="101">
        <v>0</v>
      </c>
      <c r="L25" s="101">
        <v>0</v>
      </c>
      <c r="M25" s="101">
        <v>0</v>
      </c>
      <c r="N25" s="101">
        <v>0</v>
      </c>
      <c r="O25" s="101">
        <v>0</v>
      </c>
      <c r="P25" s="101">
        <v>0</v>
      </c>
      <c r="Q25" s="101">
        <v>0</v>
      </c>
      <c r="R25" s="101">
        <v>0</v>
      </c>
      <c r="S25" s="101">
        <v>0</v>
      </c>
      <c r="T25" s="101">
        <v>0</v>
      </c>
      <c r="U25" s="101">
        <v>0</v>
      </c>
      <c r="V25" s="101">
        <v>0</v>
      </c>
      <c r="W25" s="101">
        <v>0</v>
      </c>
      <c r="X25" s="101">
        <v>0</v>
      </c>
      <c r="Y25" s="101">
        <v>0</v>
      </c>
      <c r="Z25" s="101">
        <v>0</v>
      </c>
      <c r="AA25" s="101">
        <v>0</v>
      </c>
      <c r="AB25" s="101">
        <v>0</v>
      </c>
      <c r="AC25" s="101">
        <v>0</v>
      </c>
      <c r="AD25" s="101">
        <v>0</v>
      </c>
      <c r="AE25" s="101">
        <v>0</v>
      </c>
      <c r="AF25" s="101">
        <v>0</v>
      </c>
      <c r="AG25" s="101">
        <v>0</v>
      </c>
      <c r="AH25" s="101">
        <v>0</v>
      </c>
      <c r="AI25" s="101">
        <v>0</v>
      </c>
      <c r="AJ25" s="101">
        <v>0</v>
      </c>
      <c r="AK25" s="101">
        <v>0</v>
      </c>
      <c r="AL25" s="101">
        <v>0</v>
      </c>
      <c r="AM25" s="101">
        <v>0</v>
      </c>
      <c r="AN25" s="101">
        <v>0</v>
      </c>
      <c r="AO25" s="101">
        <v>0</v>
      </c>
      <c r="AP25" s="101">
        <v>0</v>
      </c>
      <c r="AQ25" s="101">
        <v>0</v>
      </c>
      <c r="AR25" s="101">
        <v>0</v>
      </c>
      <c r="AS25" s="101">
        <v>0</v>
      </c>
      <c r="AT25" s="101">
        <v>0</v>
      </c>
      <c r="AU25" s="101">
        <v>0</v>
      </c>
    </row>
    <row r="26" spans="2:47">
      <c r="B26" s="27" t="s">
        <v>439</v>
      </c>
      <c r="C26" s="28" t="s">
        <v>498</v>
      </c>
      <c r="D26" s="101">
        <v>3.7</v>
      </c>
      <c r="E26" s="101">
        <v>4.4000000000000004</v>
      </c>
      <c r="F26" s="101">
        <v>4.3</v>
      </c>
      <c r="G26" s="101">
        <v>4.4000000000000004</v>
      </c>
      <c r="H26" s="101">
        <v>3.9</v>
      </c>
      <c r="I26" s="101">
        <v>4.0999999999999996</v>
      </c>
      <c r="J26" s="101">
        <v>4.3</v>
      </c>
      <c r="K26" s="101">
        <v>4.0999999999999996</v>
      </c>
      <c r="L26" s="101">
        <v>3.6</v>
      </c>
      <c r="M26" s="101">
        <v>3.1</v>
      </c>
      <c r="N26" s="101">
        <v>2.7</v>
      </c>
      <c r="O26" s="101">
        <v>2.2999999999999998</v>
      </c>
      <c r="P26" s="101">
        <v>1.8</v>
      </c>
      <c r="Q26" s="101">
        <v>1.4</v>
      </c>
      <c r="R26" s="101">
        <v>1.1000000000000001</v>
      </c>
      <c r="S26" s="101">
        <v>0.9</v>
      </c>
      <c r="T26" s="101">
        <v>0.9</v>
      </c>
      <c r="U26" s="101">
        <v>0.9</v>
      </c>
      <c r="V26" s="101">
        <v>0.9</v>
      </c>
      <c r="W26" s="101">
        <v>0.9</v>
      </c>
      <c r="X26" s="101">
        <v>0.9</v>
      </c>
      <c r="Y26" s="101">
        <v>0.9</v>
      </c>
      <c r="Z26" s="101">
        <v>0.9</v>
      </c>
      <c r="AA26" s="101">
        <v>0.9</v>
      </c>
      <c r="AB26" s="101">
        <v>0.9</v>
      </c>
      <c r="AC26" s="101">
        <v>0.9</v>
      </c>
      <c r="AD26" s="101">
        <v>0.9</v>
      </c>
      <c r="AE26" s="101">
        <v>0.9</v>
      </c>
      <c r="AF26" s="101">
        <v>1</v>
      </c>
      <c r="AG26" s="101">
        <v>1</v>
      </c>
      <c r="AH26" s="101">
        <v>1</v>
      </c>
      <c r="AI26" s="101">
        <v>1</v>
      </c>
      <c r="AJ26" s="101">
        <v>1</v>
      </c>
      <c r="AK26" s="101">
        <v>1</v>
      </c>
      <c r="AL26" s="101">
        <v>1</v>
      </c>
      <c r="AM26" s="101">
        <v>1</v>
      </c>
      <c r="AN26" s="101">
        <v>1</v>
      </c>
      <c r="AO26" s="101">
        <v>1</v>
      </c>
      <c r="AP26" s="101">
        <v>1</v>
      </c>
      <c r="AQ26" s="101">
        <v>1.1000000000000001</v>
      </c>
      <c r="AR26" s="101">
        <v>1.1000000000000001</v>
      </c>
      <c r="AS26" s="101">
        <v>1.1000000000000001</v>
      </c>
      <c r="AT26" s="101">
        <v>1.1000000000000001</v>
      </c>
      <c r="AU26" s="101">
        <v>1.1000000000000001</v>
      </c>
    </row>
    <row r="27" spans="2:47">
      <c r="B27" s="27" t="s">
        <v>430</v>
      </c>
      <c r="C27" s="28" t="s">
        <v>498</v>
      </c>
      <c r="D27" s="101">
        <v>1234.8</v>
      </c>
      <c r="E27" s="101">
        <v>1194.7</v>
      </c>
      <c r="F27" s="101">
        <v>1069.7</v>
      </c>
      <c r="G27" s="101">
        <v>1159.7</v>
      </c>
      <c r="H27" s="101">
        <v>1058.5999999999999</v>
      </c>
      <c r="I27" s="101">
        <v>1124.5999999999999</v>
      </c>
      <c r="J27" s="101">
        <v>1142.4000000000001</v>
      </c>
      <c r="K27" s="101">
        <v>1120.5999999999999</v>
      </c>
      <c r="L27" s="101">
        <v>1070.5</v>
      </c>
      <c r="M27" s="101">
        <v>989.8</v>
      </c>
      <c r="N27" s="101">
        <v>932.8</v>
      </c>
      <c r="O27" s="101">
        <v>885.9</v>
      </c>
      <c r="P27" s="101">
        <v>815.4</v>
      </c>
      <c r="Q27" s="101">
        <v>740.4</v>
      </c>
      <c r="R27" s="101">
        <v>694.2</v>
      </c>
      <c r="S27" s="101">
        <v>681.5</v>
      </c>
      <c r="T27" s="101">
        <v>684.6</v>
      </c>
      <c r="U27" s="101">
        <v>687.2</v>
      </c>
      <c r="V27" s="101">
        <v>690</v>
      </c>
      <c r="W27" s="101">
        <v>692.7</v>
      </c>
      <c r="X27" s="101">
        <v>694.8</v>
      </c>
      <c r="Y27" s="101">
        <v>697.1</v>
      </c>
      <c r="Z27" s="101">
        <v>699.9</v>
      </c>
      <c r="AA27" s="101">
        <v>702.9</v>
      </c>
      <c r="AB27" s="101">
        <v>706.1</v>
      </c>
      <c r="AC27" s="101">
        <v>709</v>
      </c>
      <c r="AD27" s="101">
        <v>711.8</v>
      </c>
      <c r="AE27" s="101">
        <v>714.6</v>
      </c>
      <c r="AF27" s="101">
        <v>718.6</v>
      </c>
      <c r="AG27" s="101">
        <v>722.3</v>
      </c>
      <c r="AH27" s="101">
        <v>726.2</v>
      </c>
      <c r="AI27" s="101">
        <v>729.8</v>
      </c>
      <c r="AJ27" s="101">
        <v>733.3</v>
      </c>
      <c r="AK27" s="101">
        <v>736.8</v>
      </c>
      <c r="AL27" s="101">
        <v>740.5</v>
      </c>
      <c r="AM27" s="101">
        <v>744.2</v>
      </c>
      <c r="AN27" s="101">
        <v>748.1</v>
      </c>
      <c r="AO27" s="101">
        <v>751.9</v>
      </c>
      <c r="AP27" s="101">
        <v>755.8</v>
      </c>
      <c r="AQ27" s="101">
        <v>759.7</v>
      </c>
      <c r="AR27" s="101">
        <v>763.7</v>
      </c>
      <c r="AS27" s="101">
        <v>767.6</v>
      </c>
      <c r="AT27" s="101">
        <v>771.6</v>
      </c>
      <c r="AU27" s="101">
        <v>775.7</v>
      </c>
    </row>
    <row r="28" spans="2:47">
      <c r="B28" s="27" t="s">
        <v>440</v>
      </c>
      <c r="C28" s="28" t="s">
        <v>498</v>
      </c>
      <c r="D28" s="101">
        <v>0</v>
      </c>
      <c r="E28" s="101">
        <v>0</v>
      </c>
      <c r="F28" s="101">
        <v>0</v>
      </c>
      <c r="G28" s="101">
        <v>0</v>
      </c>
      <c r="H28" s="101">
        <v>0</v>
      </c>
      <c r="I28" s="101">
        <v>0</v>
      </c>
      <c r="J28" s="101">
        <v>0</v>
      </c>
      <c r="K28" s="101">
        <v>0</v>
      </c>
      <c r="L28" s="101">
        <v>0</v>
      </c>
      <c r="M28" s="101">
        <v>0</v>
      </c>
      <c r="N28" s="101">
        <v>0</v>
      </c>
      <c r="O28" s="101">
        <v>0</v>
      </c>
      <c r="P28" s="101">
        <v>0</v>
      </c>
      <c r="Q28" s="101">
        <v>0</v>
      </c>
      <c r="R28" s="101">
        <v>0</v>
      </c>
      <c r="S28" s="101">
        <v>0</v>
      </c>
      <c r="T28" s="101">
        <v>0</v>
      </c>
      <c r="U28" s="101">
        <v>0</v>
      </c>
      <c r="V28" s="101">
        <v>0</v>
      </c>
      <c r="W28" s="101">
        <v>0</v>
      </c>
      <c r="X28" s="101">
        <v>0</v>
      </c>
      <c r="Y28" s="101">
        <v>0</v>
      </c>
      <c r="Z28" s="101">
        <v>0</v>
      </c>
      <c r="AA28" s="101">
        <v>0</v>
      </c>
      <c r="AB28" s="101">
        <v>0</v>
      </c>
      <c r="AC28" s="101">
        <v>0</v>
      </c>
      <c r="AD28" s="101">
        <v>0</v>
      </c>
      <c r="AE28" s="101">
        <v>0</v>
      </c>
      <c r="AF28" s="101">
        <v>0</v>
      </c>
      <c r="AG28" s="101">
        <v>0</v>
      </c>
      <c r="AH28" s="101">
        <v>0</v>
      </c>
      <c r="AI28" s="101">
        <v>0</v>
      </c>
      <c r="AJ28" s="101">
        <v>0</v>
      </c>
      <c r="AK28" s="101">
        <v>0</v>
      </c>
      <c r="AL28" s="101">
        <v>0</v>
      </c>
      <c r="AM28" s="101">
        <v>0</v>
      </c>
      <c r="AN28" s="101">
        <v>0</v>
      </c>
      <c r="AO28" s="101">
        <v>0</v>
      </c>
      <c r="AP28" s="101">
        <v>0</v>
      </c>
      <c r="AQ28" s="101">
        <v>0</v>
      </c>
      <c r="AR28" s="101">
        <v>0</v>
      </c>
      <c r="AS28" s="101">
        <v>0</v>
      </c>
      <c r="AT28" s="101">
        <v>0</v>
      </c>
      <c r="AU28" s="101">
        <v>0</v>
      </c>
    </row>
    <row r="29" spans="2:47">
      <c r="B29" s="27" t="s">
        <v>398</v>
      </c>
      <c r="C29" s="28" t="s">
        <v>498</v>
      </c>
      <c r="D29" s="101">
        <v>850.1</v>
      </c>
      <c r="E29" s="101">
        <v>561.4</v>
      </c>
      <c r="F29" s="101">
        <v>313.2</v>
      </c>
      <c r="G29" s="101">
        <v>280</v>
      </c>
      <c r="H29" s="101">
        <v>83.4</v>
      </c>
      <c r="I29" s="101">
        <v>83.3</v>
      </c>
      <c r="J29" s="101">
        <v>83.3</v>
      </c>
      <c r="K29" s="101">
        <v>82</v>
      </c>
      <c r="L29" s="101">
        <v>80.7</v>
      </c>
      <c r="M29" s="101">
        <v>79.5</v>
      </c>
      <c r="N29" s="101">
        <v>78.2</v>
      </c>
      <c r="O29" s="101">
        <v>77</v>
      </c>
      <c r="P29" s="101">
        <v>75.8</v>
      </c>
      <c r="Q29" s="101">
        <v>74.599999999999994</v>
      </c>
      <c r="R29" s="101">
        <v>74</v>
      </c>
      <c r="S29" s="101">
        <v>73.400000000000006</v>
      </c>
      <c r="T29" s="101">
        <v>72.900000000000006</v>
      </c>
      <c r="U29" s="101">
        <v>72.3</v>
      </c>
      <c r="V29" s="101">
        <v>71.8</v>
      </c>
      <c r="W29" s="101">
        <v>71.2</v>
      </c>
      <c r="X29" s="101">
        <v>70.7</v>
      </c>
      <c r="Y29" s="101">
        <v>70.099999999999994</v>
      </c>
      <c r="Z29" s="101">
        <v>69.599999999999994</v>
      </c>
      <c r="AA29" s="101">
        <v>69.099999999999994</v>
      </c>
      <c r="AB29" s="101">
        <v>68.5</v>
      </c>
      <c r="AC29" s="101">
        <v>68</v>
      </c>
      <c r="AD29" s="101">
        <v>67.5</v>
      </c>
      <c r="AE29" s="101">
        <v>66.900000000000006</v>
      </c>
      <c r="AF29" s="101">
        <v>66.599999999999994</v>
      </c>
      <c r="AG29" s="101">
        <v>66.3</v>
      </c>
      <c r="AH29" s="101">
        <v>66</v>
      </c>
      <c r="AI29" s="101">
        <v>65.7</v>
      </c>
      <c r="AJ29" s="101">
        <v>65.400000000000006</v>
      </c>
      <c r="AK29" s="101">
        <v>65.099999999999994</v>
      </c>
      <c r="AL29" s="101">
        <v>64.8</v>
      </c>
      <c r="AM29" s="101">
        <v>64.5</v>
      </c>
      <c r="AN29" s="101">
        <v>64.2</v>
      </c>
      <c r="AO29" s="101">
        <v>63.9</v>
      </c>
      <c r="AP29" s="101">
        <v>63.6</v>
      </c>
      <c r="AQ29" s="101">
        <v>63.3</v>
      </c>
      <c r="AR29" s="101">
        <v>63</v>
      </c>
      <c r="AS29" s="101">
        <v>62.7</v>
      </c>
      <c r="AT29" s="101">
        <v>62.4</v>
      </c>
      <c r="AU29" s="101">
        <v>62.1</v>
      </c>
    </row>
    <row r="30" spans="2:47">
      <c r="B30" s="27" t="s">
        <v>435</v>
      </c>
      <c r="C30" s="28" t="s">
        <v>498</v>
      </c>
      <c r="D30" s="101">
        <v>25.4</v>
      </c>
      <c r="E30" s="101">
        <v>26.6</v>
      </c>
      <c r="F30" s="101">
        <v>26.7</v>
      </c>
      <c r="G30" s="101">
        <v>25.3</v>
      </c>
      <c r="H30" s="101">
        <v>25</v>
      </c>
      <c r="I30" s="101">
        <v>29.9</v>
      </c>
      <c r="J30" s="101">
        <v>30.7</v>
      </c>
      <c r="K30" s="101">
        <v>31.3</v>
      </c>
      <c r="L30" s="101">
        <v>33.4</v>
      </c>
      <c r="M30" s="101">
        <v>32.700000000000003</v>
      </c>
      <c r="N30" s="101">
        <v>33</v>
      </c>
      <c r="O30" s="101">
        <v>34.5</v>
      </c>
      <c r="P30" s="101">
        <v>33.200000000000003</v>
      </c>
      <c r="Q30" s="101">
        <v>31.5</v>
      </c>
      <c r="R30" s="101">
        <v>31.3</v>
      </c>
      <c r="S30" s="101">
        <v>31.5</v>
      </c>
      <c r="T30" s="101">
        <v>31.6</v>
      </c>
      <c r="U30" s="101">
        <v>31.7</v>
      </c>
      <c r="V30" s="101">
        <v>31.9</v>
      </c>
      <c r="W30" s="101">
        <v>32</v>
      </c>
      <c r="X30" s="101">
        <v>32.1</v>
      </c>
      <c r="Y30" s="101">
        <v>32.299999999999997</v>
      </c>
      <c r="Z30" s="101">
        <v>32.4</v>
      </c>
      <c r="AA30" s="101">
        <v>32.6</v>
      </c>
      <c r="AB30" s="101">
        <v>32.700000000000003</v>
      </c>
      <c r="AC30" s="101">
        <v>32.799999999999997</v>
      </c>
      <c r="AD30" s="101">
        <v>33</v>
      </c>
      <c r="AE30" s="101">
        <v>33.1</v>
      </c>
      <c r="AF30" s="101">
        <v>33.4</v>
      </c>
      <c r="AG30" s="101">
        <v>33.700000000000003</v>
      </c>
      <c r="AH30" s="101">
        <v>34</v>
      </c>
      <c r="AI30" s="101">
        <v>34.299999999999997</v>
      </c>
      <c r="AJ30" s="101">
        <v>34.6</v>
      </c>
      <c r="AK30" s="101">
        <v>34.9</v>
      </c>
      <c r="AL30" s="101">
        <v>35.299999999999997</v>
      </c>
      <c r="AM30" s="101">
        <v>35.700000000000003</v>
      </c>
      <c r="AN30" s="101">
        <v>36</v>
      </c>
      <c r="AO30" s="101">
        <v>36.4</v>
      </c>
      <c r="AP30" s="101">
        <v>36.799999999999997</v>
      </c>
      <c r="AQ30" s="101">
        <v>37.200000000000003</v>
      </c>
      <c r="AR30" s="101">
        <v>37.6</v>
      </c>
      <c r="AS30" s="101">
        <v>38</v>
      </c>
      <c r="AT30" s="101">
        <v>38.4</v>
      </c>
      <c r="AU30" s="101">
        <v>38.799999999999997</v>
      </c>
    </row>
    <row r="31" spans="2:47">
      <c r="B31" s="27" t="s">
        <v>680</v>
      </c>
      <c r="C31" s="28" t="s">
        <v>498</v>
      </c>
      <c r="D31" s="101">
        <v>9.1</v>
      </c>
      <c r="E31" s="101">
        <v>28.2</v>
      </c>
      <c r="F31" s="101">
        <v>28</v>
      </c>
      <c r="G31" s="101">
        <v>27.7</v>
      </c>
      <c r="H31" s="101">
        <v>7.2</v>
      </c>
      <c r="I31" s="101">
        <v>7.3</v>
      </c>
      <c r="J31" s="101">
        <v>7.3</v>
      </c>
      <c r="K31" s="101">
        <v>7.4</v>
      </c>
      <c r="L31" s="101">
        <v>7.5</v>
      </c>
      <c r="M31" s="101">
        <v>7.6</v>
      </c>
      <c r="N31" s="101">
        <v>7.7</v>
      </c>
      <c r="O31" s="101">
        <v>7.8</v>
      </c>
      <c r="P31" s="101">
        <v>7.8</v>
      </c>
      <c r="Q31" s="101">
        <v>7.9</v>
      </c>
      <c r="R31" s="101">
        <v>8</v>
      </c>
      <c r="S31" s="101">
        <v>8</v>
      </c>
      <c r="T31" s="101">
        <v>8.1</v>
      </c>
      <c r="U31" s="101">
        <v>8.1999999999999993</v>
      </c>
      <c r="V31" s="101">
        <v>8.1999999999999993</v>
      </c>
      <c r="W31" s="101">
        <v>8.3000000000000007</v>
      </c>
      <c r="X31" s="101">
        <v>8.3000000000000007</v>
      </c>
      <c r="Y31" s="101">
        <v>8.4</v>
      </c>
      <c r="Z31" s="101">
        <v>8.4</v>
      </c>
      <c r="AA31" s="101">
        <v>8.5</v>
      </c>
      <c r="AB31" s="101">
        <v>8.5</v>
      </c>
      <c r="AC31" s="101">
        <v>8.6</v>
      </c>
      <c r="AD31" s="101">
        <v>8.6</v>
      </c>
      <c r="AE31" s="101">
        <v>8.6999999999999993</v>
      </c>
      <c r="AF31" s="101">
        <v>8.6999999999999993</v>
      </c>
      <c r="AG31" s="101">
        <v>8.6999999999999993</v>
      </c>
      <c r="AH31" s="101">
        <v>8.6999999999999993</v>
      </c>
      <c r="AI31" s="101">
        <v>8.8000000000000007</v>
      </c>
      <c r="AJ31" s="101">
        <v>8.8000000000000007</v>
      </c>
      <c r="AK31" s="101">
        <v>8.8000000000000007</v>
      </c>
      <c r="AL31" s="101">
        <v>8.8000000000000007</v>
      </c>
      <c r="AM31" s="101">
        <v>8.8000000000000007</v>
      </c>
      <c r="AN31" s="101">
        <v>8.9</v>
      </c>
      <c r="AO31" s="101">
        <v>8.9</v>
      </c>
      <c r="AP31" s="101">
        <v>8.9</v>
      </c>
      <c r="AQ31" s="101">
        <v>8.9</v>
      </c>
      <c r="AR31" s="101">
        <v>8.9</v>
      </c>
      <c r="AS31" s="101">
        <v>8.9</v>
      </c>
      <c r="AT31" s="101">
        <v>8.9</v>
      </c>
      <c r="AU31" s="101">
        <v>9</v>
      </c>
    </row>
    <row r="32" spans="2:47">
      <c r="B32" s="27" t="s">
        <v>397</v>
      </c>
      <c r="C32" s="28" t="s">
        <v>498</v>
      </c>
      <c r="D32" s="101">
        <v>177</v>
      </c>
      <c r="E32" s="101">
        <v>284.3</v>
      </c>
      <c r="F32" s="101">
        <v>298.39999999999998</v>
      </c>
      <c r="G32" s="101">
        <v>287.8</v>
      </c>
      <c r="H32" s="101">
        <v>279.8</v>
      </c>
      <c r="I32" s="101">
        <v>282.39999999999998</v>
      </c>
      <c r="J32" s="101">
        <v>283.10000000000002</v>
      </c>
      <c r="K32" s="101">
        <v>284</v>
      </c>
      <c r="L32" s="101">
        <v>284.89999999999998</v>
      </c>
      <c r="M32" s="101">
        <v>285.7</v>
      </c>
      <c r="N32" s="101">
        <v>286.2</v>
      </c>
      <c r="O32" s="101">
        <v>286.7</v>
      </c>
      <c r="P32" s="101">
        <v>287.10000000000002</v>
      </c>
      <c r="Q32" s="101">
        <v>287.39999999999998</v>
      </c>
      <c r="R32" s="101">
        <v>288.8</v>
      </c>
      <c r="S32" s="101">
        <v>290</v>
      </c>
      <c r="T32" s="101">
        <v>291.2</v>
      </c>
      <c r="U32" s="101">
        <v>292.3</v>
      </c>
      <c r="V32" s="101">
        <v>293.39999999999998</v>
      </c>
      <c r="W32" s="101">
        <v>294.39999999999998</v>
      </c>
      <c r="X32" s="101">
        <v>295.2</v>
      </c>
      <c r="Y32" s="101">
        <v>296</v>
      </c>
      <c r="Z32" s="101">
        <v>296.7</v>
      </c>
      <c r="AA32" s="101">
        <v>297.39999999999998</v>
      </c>
      <c r="AB32" s="101">
        <v>297.89999999999998</v>
      </c>
      <c r="AC32" s="101">
        <v>298.39999999999998</v>
      </c>
      <c r="AD32" s="101">
        <v>298.8</v>
      </c>
      <c r="AE32" s="101">
        <v>299.10000000000002</v>
      </c>
      <c r="AF32" s="101">
        <v>299.7</v>
      </c>
      <c r="AG32" s="101">
        <v>300.2</v>
      </c>
      <c r="AH32" s="101">
        <v>300.7</v>
      </c>
      <c r="AI32" s="101">
        <v>301.10000000000002</v>
      </c>
      <c r="AJ32" s="101">
        <v>301.3</v>
      </c>
      <c r="AK32" s="101">
        <v>301.5</v>
      </c>
      <c r="AL32" s="101">
        <v>301.60000000000002</v>
      </c>
      <c r="AM32" s="101">
        <v>301.7</v>
      </c>
      <c r="AN32" s="101">
        <v>301.8</v>
      </c>
      <c r="AO32" s="101">
        <v>301.89999999999998</v>
      </c>
      <c r="AP32" s="101">
        <v>301.89999999999998</v>
      </c>
      <c r="AQ32" s="101">
        <v>302</v>
      </c>
      <c r="AR32" s="101">
        <v>302.10000000000002</v>
      </c>
      <c r="AS32" s="101">
        <v>302.2</v>
      </c>
      <c r="AT32" s="101">
        <v>302.2</v>
      </c>
      <c r="AU32" s="101">
        <v>302.3</v>
      </c>
    </row>
    <row r="33" spans="2:47">
      <c r="B33" s="27" t="s">
        <v>389</v>
      </c>
      <c r="C33" s="28" t="s">
        <v>498</v>
      </c>
      <c r="D33" s="101">
        <v>0</v>
      </c>
      <c r="E33" s="101">
        <v>0</v>
      </c>
      <c r="F33" s="101">
        <v>0</v>
      </c>
      <c r="G33" s="101">
        <v>0</v>
      </c>
      <c r="H33" s="101">
        <v>0</v>
      </c>
      <c r="I33" s="101">
        <v>0</v>
      </c>
      <c r="J33" s="101">
        <v>0</v>
      </c>
      <c r="K33" s="101">
        <v>0</v>
      </c>
      <c r="L33" s="101">
        <v>0</v>
      </c>
      <c r="M33" s="101">
        <v>0</v>
      </c>
      <c r="N33" s="101">
        <v>0</v>
      </c>
      <c r="O33" s="101">
        <v>0</v>
      </c>
      <c r="P33" s="101">
        <v>0</v>
      </c>
      <c r="Q33" s="101">
        <v>0</v>
      </c>
      <c r="R33" s="101">
        <v>0</v>
      </c>
      <c r="S33" s="101">
        <v>0</v>
      </c>
      <c r="T33" s="101">
        <v>0</v>
      </c>
      <c r="U33" s="101">
        <v>0</v>
      </c>
      <c r="V33" s="101">
        <v>0</v>
      </c>
      <c r="W33" s="101">
        <v>0</v>
      </c>
      <c r="X33" s="101">
        <v>0</v>
      </c>
      <c r="Y33" s="101">
        <v>0</v>
      </c>
      <c r="Z33" s="101">
        <v>0</v>
      </c>
      <c r="AA33" s="101">
        <v>0</v>
      </c>
      <c r="AB33" s="101">
        <v>0</v>
      </c>
      <c r="AC33" s="101">
        <v>0</v>
      </c>
      <c r="AD33" s="101">
        <v>0</v>
      </c>
      <c r="AE33" s="101">
        <v>0</v>
      </c>
      <c r="AF33" s="101">
        <v>0</v>
      </c>
      <c r="AG33" s="101">
        <v>0</v>
      </c>
      <c r="AH33" s="101">
        <v>0</v>
      </c>
      <c r="AI33" s="101">
        <v>0</v>
      </c>
      <c r="AJ33" s="101">
        <v>0</v>
      </c>
      <c r="AK33" s="101">
        <v>0</v>
      </c>
      <c r="AL33" s="101">
        <v>0</v>
      </c>
      <c r="AM33" s="101">
        <v>0</v>
      </c>
      <c r="AN33" s="101">
        <v>0</v>
      </c>
      <c r="AO33" s="101">
        <v>0</v>
      </c>
      <c r="AP33" s="101">
        <v>0</v>
      </c>
      <c r="AQ33" s="101">
        <v>0</v>
      </c>
      <c r="AR33" s="101">
        <v>0</v>
      </c>
      <c r="AS33" s="101">
        <v>0</v>
      </c>
      <c r="AT33" s="101">
        <v>0</v>
      </c>
      <c r="AU33" s="101">
        <v>0</v>
      </c>
    </row>
    <row r="34" spans="2:47" s="48" customFormat="1">
      <c r="B34" s="27" t="s">
        <v>501</v>
      </c>
      <c r="C34" s="30" t="s">
        <v>498</v>
      </c>
      <c r="D34" s="30">
        <f>SUM(D20:D33)</f>
        <v>46019.899999999994</v>
      </c>
      <c r="E34" s="30">
        <f t="shared" ref="E34:AU34" si="1">SUM(E20:E33)</f>
        <v>48899.5</v>
      </c>
      <c r="F34" s="30">
        <f t="shared" si="1"/>
        <v>49045.599999999999</v>
      </c>
      <c r="G34" s="30">
        <f t="shared" si="1"/>
        <v>50815.399999999994</v>
      </c>
      <c r="H34" s="30">
        <f t="shared" si="1"/>
        <v>49793.4</v>
      </c>
      <c r="I34" s="30">
        <f t="shared" si="1"/>
        <v>54876.80000000001</v>
      </c>
      <c r="J34" s="30">
        <f t="shared" si="1"/>
        <v>58283.9</v>
      </c>
      <c r="K34" s="30">
        <f t="shared" si="1"/>
        <v>59998.400000000001</v>
      </c>
      <c r="L34" s="30">
        <f t="shared" si="1"/>
        <v>61684</v>
      </c>
      <c r="M34" s="30">
        <f t="shared" si="1"/>
        <v>61036.1</v>
      </c>
      <c r="N34" s="30">
        <f t="shared" si="1"/>
        <v>60601.19999999999</v>
      </c>
      <c r="O34" s="30">
        <f t="shared" si="1"/>
        <v>60352.6</v>
      </c>
      <c r="P34" s="30">
        <f t="shared" si="1"/>
        <v>58751.500000000007</v>
      </c>
      <c r="Q34" s="30">
        <f t="shared" si="1"/>
        <v>56416.400000000009</v>
      </c>
      <c r="R34" s="30">
        <f t="shared" si="1"/>
        <v>56216.100000000006</v>
      </c>
      <c r="S34" s="30">
        <f t="shared" si="1"/>
        <v>56753.400000000009</v>
      </c>
      <c r="T34" s="30">
        <f t="shared" si="1"/>
        <v>57360.1</v>
      </c>
      <c r="U34" s="30">
        <f t="shared" si="1"/>
        <v>57970.400000000001</v>
      </c>
      <c r="V34" s="30">
        <f t="shared" si="1"/>
        <v>58591.399999999994</v>
      </c>
      <c r="W34" s="30">
        <f t="shared" si="1"/>
        <v>59220.4</v>
      </c>
      <c r="X34" s="30">
        <f t="shared" si="1"/>
        <v>59863.099999999991</v>
      </c>
      <c r="Y34" s="30">
        <f t="shared" si="1"/>
        <v>60513.599999999999</v>
      </c>
      <c r="Z34" s="30">
        <f t="shared" si="1"/>
        <v>61174.600000000006</v>
      </c>
      <c r="AA34" s="30">
        <f t="shared" si="1"/>
        <v>61846.700000000004</v>
      </c>
      <c r="AB34" s="30">
        <f t="shared" si="1"/>
        <v>62525.3</v>
      </c>
      <c r="AC34" s="30">
        <f t="shared" si="1"/>
        <v>63216.6</v>
      </c>
      <c r="AD34" s="30">
        <f t="shared" si="1"/>
        <v>63917.700000000004</v>
      </c>
      <c r="AE34" s="30">
        <f t="shared" si="1"/>
        <v>64628.799999999988</v>
      </c>
      <c r="AF34" s="30">
        <f t="shared" si="1"/>
        <v>65560</v>
      </c>
      <c r="AG34" s="30">
        <f t="shared" si="1"/>
        <v>66510.299999999988</v>
      </c>
      <c r="AH34" s="30">
        <f t="shared" si="1"/>
        <v>67473.89999999998</v>
      </c>
      <c r="AI34" s="30">
        <f t="shared" si="1"/>
        <v>68455.400000000009</v>
      </c>
      <c r="AJ34" s="30">
        <f t="shared" si="1"/>
        <v>69454.000000000015</v>
      </c>
      <c r="AK34" s="30">
        <f t="shared" si="1"/>
        <v>70469.2</v>
      </c>
      <c r="AL34" s="30">
        <f t="shared" si="1"/>
        <v>71507.900000000023</v>
      </c>
      <c r="AM34" s="30">
        <f t="shared" si="1"/>
        <v>72568.600000000006</v>
      </c>
      <c r="AN34" s="30">
        <f t="shared" si="1"/>
        <v>73652.399999999994</v>
      </c>
      <c r="AO34" s="30">
        <f t="shared" si="1"/>
        <v>74757.799999999974</v>
      </c>
      <c r="AP34" s="30">
        <f t="shared" si="1"/>
        <v>75887.3</v>
      </c>
      <c r="AQ34" s="30">
        <f t="shared" si="1"/>
        <v>77042.599999999991</v>
      </c>
      <c r="AR34" s="30">
        <f t="shared" si="1"/>
        <v>78220.300000000017</v>
      </c>
      <c r="AS34" s="30">
        <f t="shared" si="1"/>
        <v>79424.800000000003</v>
      </c>
      <c r="AT34" s="30">
        <f t="shared" si="1"/>
        <v>80654.099999999991</v>
      </c>
      <c r="AU34" s="30">
        <f t="shared" si="1"/>
        <v>81877.600000000006</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384</v>
      </c>
      <c r="C37" s="28" t="s">
        <v>498</v>
      </c>
      <c r="D37" s="28">
        <f t="shared" ref="D37:AU37" si="2">+D2-D20</f>
        <v>4.9015262309694663E-2</v>
      </c>
      <c r="E37" s="28">
        <f t="shared" si="2"/>
        <v>-2.9367590748734074E-2</v>
      </c>
      <c r="F37" s="28">
        <f t="shared" si="2"/>
        <v>4.5823584405297879E-3</v>
      </c>
      <c r="G37" s="28">
        <f t="shared" si="2"/>
        <v>-1.2373463927360717E-2</v>
      </c>
      <c r="H37" s="28">
        <f t="shared" si="2"/>
        <v>-2.3336748927249573E-3</v>
      </c>
      <c r="I37" s="28">
        <f t="shared" si="2"/>
        <v>1.1670488725940231E-2</v>
      </c>
      <c r="J37" s="28">
        <f t="shared" si="2"/>
        <v>1.1110539209767012E-2</v>
      </c>
      <c r="K37" s="28">
        <f t="shared" si="2"/>
        <v>59.538602940156125</v>
      </c>
      <c r="L37" s="28">
        <f t="shared" si="2"/>
        <v>153.40740850914881</v>
      </c>
      <c r="M37" s="28">
        <f t="shared" si="2"/>
        <v>146.48958569040769</v>
      </c>
      <c r="N37" s="28">
        <f t="shared" si="2"/>
        <v>230.1529805229984</v>
      </c>
      <c r="O37" s="28">
        <f t="shared" si="2"/>
        <v>221.82334823416022</v>
      </c>
      <c r="P37" s="28">
        <f t="shared" si="2"/>
        <v>209.18434096235069</v>
      </c>
      <c r="Q37" s="28">
        <f t="shared" si="2"/>
        <v>267.8442721756328</v>
      </c>
      <c r="R37" s="28">
        <f t="shared" si="2"/>
        <v>259.37547065971012</v>
      </c>
      <c r="S37" s="28">
        <f t="shared" si="2"/>
        <v>258.53016919591391</v>
      </c>
      <c r="T37" s="28">
        <f t="shared" si="2"/>
        <v>335.6509683165059</v>
      </c>
      <c r="U37" s="28">
        <f t="shared" si="2"/>
        <v>338.55848340118609</v>
      </c>
      <c r="V37" s="28">
        <f t="shared" si="2"/>
        <v>342.20544460056044</v>
      </c>
      <c r="W37" s="28">
        <f t="shared" si="2"/>
        <v>422.80000792741703</v>
      </c>
      <c r="X37" s="28">
        <f t="shared" si="2"/>
        <v>426.89196099229957</v>
      </c>
      <c r="Y37" s="28">
        <f t="shared" si="2"/>
        <v>512.39308917672315</v>
      </c>
      <c r="Z37" s="28">
        <f t="shared" si="2"/>
        <v>518.07999571378969</v>
      </c>
      <c r="AA37" s="28">
        <f t="shared" si="2"/>
        <v>524.39251663133473</v>
      </c>
      <c r="AB37" s="28">
        <f t="shared" si="2"/>
        <v>615.6250148282561</v>
      </c>
      <c r="AC37" s="28">
        <f t="shared" si="2"/>
        <v>622.95066755218431</v>
      </c>
      <c r="AD37" s="28">
        <f t="shared" si="2"/>
        <v>630.35443730257248</v>
      </c>
      <c r="AE37" s="28">
        <f t="shared" si="2"/>
        <v>727.80362787670674</v>
      </c>
      <c r="AF37" s="28">
        <f t="shared" si="2"/>
        <v>739.62414181790518</v>
      </c>
      <c r="AG37" s="28">
        <f t="shared" si="2"/>
        <v>845.40188617946114</v>
      </c>
      <c r="AH37" s="28">
        <f t="shared" si="2"/>
        <v>859.26255589326684</v>
      </c>
      <c r="AI37" s="28">
        <f t="shared" si="2"/>
        <v>874.068862009226</v>
      </c>
      <c r="AJ37" s="28">
        <f t="shared" si="2"/>
        <v>988.98296401988046</v>
      </c>
      <c r="AK37" s="28">
        <f t="shared" si="2"/>
        <v>1005.1022531394519</v>
      </c>
      <c r="AL37" s="28">
        <f t="shared" si="2"/>
        <v>1234.6224360570741</v>
      </c>
      <c r="AM37" s="28">
        <f t="shared" si="2"/>
        <v>1478.8516765285931</v>
      </c>
      <c r="AN37" s="28">
        <f t="shared" si="2"/>
        <v>1739.3792545056422</v>
      </c>
      <c r="AO37" s="28">
        <f t="shared" si="2"/>
        <v>2016.6471647411854</v>
      </c>
      <c r="AP37" s="28">
        <f t="shared" si="2"/>
        <v>2312.0897319790711</v>
      </c>
      <c r="AQ37" s="28">
        <f t="shared" si="2"/>
        <v>2627.2006062012115</v>
      </c>
      <c r="AR37" s="28">
        <f t="shared" si="2"/>
        <v>2964.1498883412714</v>
      </c>
      <c r="AS37" s="28">
        <f t="shared" si="2"/>
        <v>3321.2657960553588</v>
      </c>
      <c r="AT37" s="28">
        <f t="shared" si="2"/>
        <v>3703.8539749355514</v>
      </c>
      <c r="AU37" s="28">
        <f t="shared" si="2"/>
        <v>4111.4721229784627</v>
      </c>
    </row>
    <row r="38" spans="2:47">
      <c r="B38" s="27" t="s">
        <v>386</v>
      </c>
      <c r="C38" s="28" t="s">
        <v>498</v>
      </c>
      <c r="D38" s="28">
        <f t="shared" ref="D38:AU38" si="3">+D3-D21</f>
        <v>-3.9285879592085848E-2</v>
      </c>
      <c r="E38" s="28">
        <f t="shared" si="3"/>
        <v>2.9576282820471533E-3</v>
      </c>
      <c r="F38" s="28">
        <f t="shared" si="3"/>
        <v>2.5751829883688515E-2</v>
      </c>
      <c r="G38" s="28">
        <f t="shared" si="3"/>
        <v>-7.418275524969431E-3</v>
      </c>
      <c r="H38" s="28">
        <f t="shared" si="3"/>
        <v>1.4792447242001572E-2</v>
      </c>
      <c r="I38" s="28">
        <f t="shared" si="3"/>
        <v>3.6754155980958103E-2</v>
      </c>
      <c r="J38" s="28">
        <f t="shared" si="3"/>
        <v>3.7127271314886912E-2</v>
      </c>
      <c r="K38" s="28">
        <f t="shared" si="3"/>
        <v>3.2488218787023015E-2</v>
      </c>
      <c r="L38" s="28">
        <f t="shared" si="3"/>
        <v>-2.7238027622956906E-2</v>
      </c>
      <c r="M38" s="28">
        <f t="shared" si="3"/>
        <v>-2.7148608539732777E-2</v>
      </c>
      <c r="N38" s="28">
        <f t="shared" si="3"/>
        <v>5.6861965299503936E-4</v>
      </c>
      <c r="O38" s="28">
        <f t="shared" si="3"/>
        <v>-3.7997317416227361E-2</v>
      </c>
      <c r="P38" s="28">
        <f t="shared" si="3"/>
        <v>-2.4279220694069181E-2</v>
      </c>
      <c r="Q38" s="28">
        <f t="shared" si="3"/>
        <v>2.1173992192444757E-2</v>
      </c>
      <c r="R38" s="28">
        <f t="shared" si="3"/>
        <v>-4.1883340622092646E-2</v>
      </c>
      <c r="S38" s="28">
        <f t="shared" si="3"/>
        <v>-4.7117338819163024E-2</v>
      </c>
      <c r="T38" s="28">
        <f t="shared" si="3"/>
        <v>2.649264587256539E-2</v>
      </c>
      <c r="U38" s="28">
        <f t="shared" si="3"/>
        <v>2.6747757003903416E-2</v>
      </c>
      <c r="V38" s="28">
        <f t="shared" si="3"/>
        <v>2.3928202177302182E-2</v>
      </c>
      <c r="W38" s="28">
        <f t="shared" si="3"/>
        <v>1.9802261039814084E-2</v>
      </c>
      <c r="X38" s="28">
        <f t="shared" si="3"/>
        <v>-1.2022704432837372E-2</v>
      </c>
      <c r="Y38" s="28">
        <f t="shared" si="3"/>
        <v>4.8491702426474603E-2</v>
      </c>
      <c r="Z38" s="28">
        <f t="shared" si="3"/>
        <v>-1.1848694352863731E-2</v>
      </c>
      <c r="AA38" s="28">
        <f t="shared" si="3"/>
        <v>1.5426079037439422E-2</v>
      </c>
      <c r="AB38" s="28">
        <f t="shared" si="3"/>
        <v>-1.9244628051154677E-2</v>
      </c>
      <c r="AC38" s="28">
        <f t="shared" si="3"/>
        <v>8.4915009531982832E-3</v>
      </c>
      <c r="AD38" s="28">
        <f t="shared" si="3"/>
        <v>4.2962769593515304E-2</v>
      </c>
      <c r="AE38" s="28">
        <f t="shared" si="3"/>
        <v>-3.7906415896316048E-2</v>
      </c>
      <c r="AF38" s="28">
        <f t="shared" si="3"/>
        <v>-1.4801002621766202E-2</v>
      </c>
      <c r="AG38" s="28">
        <f t="shared" si="3"/>
        <v>-5.8901631547314537E-5</v>
      </c>
      <c r="AH38" s="28">
        <f t="shared" si="3"/>
        <v>-1.4519767404237882E-2</v>
      </c>
      <c r="AI38" s="28">
        <f t="shared" si="3"/>
        <v>3.0238043291149097E-2</v>
      </c>
      <c r="AJ38" s="28">
        <f t="shared" si="3"/>
        <v>-4.8564633964531367E-2</v>
      </c>
      <c r="AK38" s="28">
        <f t="shared" si="3"/>
        <v>4.8203845724174244E-2</v>
      </c>
      <c r="AL38" s="28">
        <f t="shared" si="3"/>
        <v>-1.8256193393341391E-2</v>
      </c>
      <c r="AM38" s="28">
        <f t="shared" si="3"/>
        <v>3.7831809499692781E-2</v>
      </c>
      <c r="AN38" s="28">
        <f t="shared" si="3"/>
        <v>2.5669351256141226E-2</v>
      </c>
      <c r="AO38" s="28">
        <f t="shared" si="3"/>
        <v>-7.880574887082048E-3</v>
      </c>
      <c r="AP38" s="28">
        <f t="shared" si="3"/>
        <v>-1.9839176048236595E-2</v>
      </c>
      <c r="AQ38" s="28">
        <f t="shared" si="3"/>
        <v>3.7743840004196727E-2</v>
      </c>
      <c r="AR38" s="28">
        <f t="shared" si="3"/>
        <v>3.7239529080551392E-2</v>
      </c>
      <c r="AS38" s="28">
        <f t="shared" si="3"/>
        <v>-3.5689304478864869E-2</v>
      </c>
      <c r="AT38" s="28">
        <f t="shared" si="3"/>
        <v>-7.2209006449099888E-3</v>
      </c>
      <c r="AU38" s="28">
        <f t="shared" si="3"/>
        <v>-1.6973770729549642E-2</v>
      </c>
    </row>
    <row r="39" spans="2:47">
      <c r="B39" s="27" t="s">
        <v>385</v>
      </c>
      <c r="C39" s="28" t="s">
        <v>498</v>
      </c>
      <c r="D39" s="28">
        <f t="shared" ref="D39:AU39" si="4">+D4-D22</f>
        <v>1.2682787320954958E-2</v>
      </c>
      <c r="E39" s="28">
        <f t="shared" si="4"/>
        <v>2.1552928825258277E-2</v>
      </c>
      <c r="F39" s="28">
        <f t="shared" si="4"/>
        <v>-1.5632240243576234E-2</v>
      </c>
      <c r="G39" s="28">
        <f t="shared" si="4"/>
        <v>-4.7958281320461538E-2</v>
      </c>
      <c r="H39" s="28">
        <f t="shared" si="4"/>
        <v>-5.4834379479871131E-3</v>
      </c>
      <c r="I39" s="28">
        <f t="shared" si="4"/>
        <v>3.0587783385271905E-2</v>
      </c>
      <c r="J39" s="28">
        <f t="shared" si="4"/>
        <v>1.6318071960995439E-2</v>
      </c>
      <c r="K39" s="28">
        <f t="shared" si="4"/>
        <v>-59.592473690401675</v>
      </c>
      <c r="L39" s="28">
        <f t="shared" si="4"/>
        <v>-153.21584371481731</v>
      </c>
      <c r="M39" s="28">
        <f>+M4-M22</f>
        <v>-146.65173852548469</v>
      </c>
      <c r="N39" s="28">
        <f t="shared" si="4"/>
        <v>-230.32366676465972</v>
      </c>
      <c r="O39" s="28">
        <f t="shared" si="4"/>
        <v>-221.83621768742159</v>
      </c>
      <c r="P39" s="28">
        <f t="shared" si="4"/>
        <v>-209.35382730707352</v>
      </c>
      <c r="Q39" s="28">
        <f t="shared" si="4"/>
        <v>-268.18925555467285</v>
      </c>
      <c r="R39" s="28">
        <f t="shared" si="4"/>
        <v>-259.39122440067877</v>
      </c>
      <c r="S39" s="28">
        <f t="shared" si="4"/>
        <v>-258.8567232824098</v>
      </c>
      <c r="T39" s="28">
        <f t="shared" si="4"/>
        <v>-335.57487706968459</v>
      </c>
      <c r="U39" s="28">
        <f t="shared" si="4"/>
        <v>-338.65567025369091</v>
      </c>
      <c r="V39" s="28">
        <f t="shared" si="4"/>
        <v>-341.76850757366628</v>
      </c>
      <c r="W39" s="28">
        <f t="shared" si="4"/>
        <v>-422.69961627635348</v>
      </c>
      <c r="X39" s="28">
        <f t="shared" si="4"/>
        <v>-427.12601033828105</v>
      </c>
      <c r="Y39" s="28">
        <f t="shared" si="4"/>
        <v>-512.32082609439385</v>
      </c>
      <c r="Z39" s="28">
        <f t="shared" si="4"/>
        <v>-518.16652648968011</v>
      </c>
      <c r="AA39" s="28">
        <f t="shared" si="4"/>
        <v>-524.28570731811487</v>
      </c>
      <c r="AB39" s="28">
        <f t="shared" si="4"/>
        <v>-615.39827285437786</v>
      </c>
      <c r="AC39" s="28">
        <f t="shared" si="4"/>
        <v>-622.84696784200059</v>
      </c>
      <c r="AD39" s="28">
        <f t="shared" si="4"/>
        <v>-630.42146562435664</v>
      </c>
      <c r="AE39" s="28">
        <f t="shared" si="4"/>
        <v>-727.5280493330356</v>
      </c>
      <c r="AF39" s="28">
        <f t="shared" si="4"/>
        <v>-739.45187206394621</v>
      </c>
      <c r="AG39" s="28">
        <f t="shared" si="4"/>
        <v>-845.49258683860535</v>
      </c>
      <c r="AH39" s="28">
        <f t="shared" si="4"/>
        <v>-859.49129015302606</v>
      </c>
      <c r="AI39" s="28">
        <f t="shared" si="4"/>
        <v>-873.70631886724004</v>
      </c>
      <c r="AJ39" s="28">
        <f t="shared" si="4"/>
        <v>-988.53397350173327</v>
      </c>
      <c r="AK39" s="28">
        <f t="shared" si="4"/>
        <v>-1005.1165405732099</v>
      </c>
      <c r="AL39" s="28">
        <f t="shared" si="4"/>
        <v>-1234.6280986832935</v>
      </c>
      <c r="AM39" s="28">
        <f t="shared" si="4"/>
        <v>-1479.0867923433834</v>
      </c>
      <c r="AN39" s="28">
        <f t="shared" si="4"/>
        <v>-1739.4861094165753</v>
      </c>
      <c r="AO39" s="28">
        <f t="shared" si="4"/>
        <v>-2016.8137144636421</v>
      </c>
      <c r="AP39" s="28">
        <f t="shared" si="4"/>
        <v>-2312.5280924983163</v>
      </c>
      <c r="AQ39" s="28">
        <f t="shared" si="4"/>
        <v>-2627.5779470864509</v>
      </c>
      <c r="AR39" s="28">
        <f t="shared" si="4"/>
        <v>-2963.2967812160641</v>
      </c>
      <c r="AS39" s="28">
        <f t="shared" si="4"/>
        <v>-3321.7736898155781</v>
      </c>
      <c r="AT39" s="28">
        <f t="shared" si="4"/>
        <v>-3703.8869973942637</v>
      </c>
      <c r="AU39" s="28">
        <f t="shared" si="4"/>
        <v>-4111.6636769803808</v>
      </c>
    </row>
    <row r="40" spans="2:47">
      <c r="B40" s="27" t="s">
        <v>634</v>
      </c>
      <c r="C40" s="28" t="s">
        <v>498</v>
      </c>
      <c r="D40" s="28">
        <f t="shared" ref="D40:AU40" si="5">+D5-D23</f>
        <v>-9.4672241370972188E-3</v>
      </c>
      <c r="E40" s="28">
        <f t="shared" si="5"/>
        <v>2.3091290255251806E-2</v>
      </c>
      <c r="F40" s="28">
        <f t="shared" si="5"/>
        <v>-2.2349022548951325E-2</v>
      </c>
      <c r="G40" s="28">
        <f t="shared" si="5"/>
        <v>-3.6544313354397673E-2</v>
      </c>
      <c r="H40" s="28">
        <f t="shared" si="5"/>
        <v>-2.2544151637248433E-2</v>
      </c>
      <c r="I40" s="28">
        <f t="shared" si="5"/>
        <v>-3.8387924946619023E-2</v>
      </c>
      <c r="J40" s="28">
        <f t="shared" si="5"/>
        <v>-2.5823070438946161E-3</v>
      </c>
      <c r="K40" s="28">
        <f t="shared" si="5"/>
        <v>3.0526258898817105E-2</v>
      </c>
      <c r="L40" s="28">
        <f t="shared" si="5"/>
        <v>3.1847338611669329E-2</v>
      </c>
      <c r="M40" s="28">
        <f t="shared" si="5"/>
        <v>4.4404965938156238E-3</v>
      </c>
      <c r="N40" s="28">
        <f t="shared" si="5"/>
        <v>2.0008439525099675E-2</v>
      </c>
      <c r="O40" s="28">
        <f t="shared" si="5"/>
        <v>1.2067866176039388E-2</v>
      </c>
      <c r="P40" s="28">
        <f t="shared" si="5"/>
        <v>-1.2884239125469321E-2</v>
      </c>
      <c r="Q40" s="28">
        <f t="shared" si="5"/>
        <v>-2.4622110841164613E-2</v>
      </c>
      <c r="R40" s="28">
        <f t="shared" si="5"/>
        <v>-1.4312120481463353E-2</v>
      </c>
      <c r="S40" s="28">
        <f t="shared" si="5"/>
        <v>2.4612667750943729E-2</v>
      </c>
      <c r="T40" s="28">
        <f t="shared" si="5"/>
        <v>2.8873195691176079E-2</v>
      </c>
      <c r="U40" s="28">
        <f t="shared" si="5"/>
        <v>1.8179632987539662E-2</v>
      </c>
      <c r="V40" s="28">
        <f t="shared" si="5"/>
        <v>-2.2445104198141053E-3</v>
      </c>
      <c r="W40" s="28">
        <f t="shared" si="5"/>
        <v>1.2879720690307295E-2</v>
      </c>
      <c r="X40" s="28">
        <f t="shared" si="5"/>
        <v>4.9487920751516867E-2</v>
      </c>
      <c r="Y40" s="28">
        <f t="shared" si="5"/>
        <v>-3.5637810044818252E-2</v>
      </c>
      <c r="Z40" s="28">
        <f t="shared" si="5"/>
        <v>-1.3976448989296841E-2</v>
      </c>
      <c r="AA40" s="28">
        <f t="shared" si="5"/>
        <v>1.6934750203745352E-3</v>
      </c>
      <c r="AB40" s="28">
        <f t="shared" si="5"/>
        <v>1.3142255393859159E-2</v>
      </c>
      <c r="AC40" s="28">
        <f t="shared" si="5"/>
        <v>4.9987447774810789E-2</v>
      </c>
      <c r="AD40" s="28">
        <f t="shared" si="5"/>
        <v>3.4994885056448766E-2</v>
      </c>
      <c r="AE40" s="28">
        <f t="shared" si="5"/>
        <v>6.3955911850825942E-3</v>
      </c>
      <c r="AF40" s="28">
        <f t="shared" si="5"/>
        <v>3.1878439753427301E-2</v>
      </c>
      <c r="AG40" s="28">
        <f t="shared" si="5"/>
        <v>4.1300431586478226E-2</v>
      </c>
      <c r="AH40" s="28">
        <f t="shared" si="5"/>
        <v>-3.9828592443427624E-2</v>
      </c>
      <c r="AI40" s="28">
        <f t="shared" si="5"/>
        <v>-1.290705174960749E-2</v>
      </c>
      <c r="AJ40" s="28">
        <f t="shared" si="5"/>
        <v>-1.1109710139635354E-2</v>
      </c>
      <c r="AK40" s="28">
        <f t="shared" si="5"/>
        <v>2.5214666984084033E-2</v>
      </c>
      <c r="AL40" s="28">
        <f t="shared" si="5"/>
        <v>2.7932567056268454E-2</v>
      </c>
      <c r="AM40" s="28">
        <f t="shared" si="5"/>
        <v>-1.9003675620297145E-2</v>
      </c>
      <c r="AN40" s="28">
        <f t="shared" si="5"/>
        <v>-3.0296458405928206E-2</v>
      </c>
      <c r="AO40" s="28">
        <f t="shared" si="5"/>
        <v>2.1768694984984904E-3</v>
      </c>
      <c r="AP40" s="28">
        <f t="shared" si="5"/>
        <v>-1.4187249489850728E-2</v>
      </c>
      <c r="AQ40" s="28">
        <f t="shared" si="5"/>
        <v>1.9483812965745528E-2</v>
      </c>
      <c r="AR40" s="28">
        <f t="shared" si="5"/>
        <v>-4.7067920949530162E-2</v>
      </c>
      <c r="AS40" s="28">
        <f t="shared" si="5"/>
        <v>7.4120878111898492E-3</v>
      </c>
      <c r="AT40" s="28">
        <f t="shared" si="5"/>
        <v>-3.2892877530002806E-2</v>
      </c>
      <c r="AU40" s="28">
        <f t="shared" si="5"/>
        <v>-1.2310034312577045E-3</v>
      </c>
    </row>
    <row r="41" spans="2:47">
      <c r="B41" s="27" t="s">
        <v>437</v>
      </c>
      <c r="C41" s="28" t="s">
        <v>498</v>
      </c>
      <c r="D41" s="28">
        <f t="shared" ref="D41:AU41" si="6">+D6-D24</f>
        <v>0</v>
      </c>
      <c r="E41" s="28">
        <f t="shared" si="6"/>
        <v>0</v>
      </c>
      <c r="F41" s="28">
        <f t="shared" si="6"/>
        <v>0</v>
      </c>
      <c r="G41" s="28">
        <f t="shared" si="6"/>
        <v>0</v>
      </c>
      <c r="H41" s="28">
        <f t="shared" si="6"/>
        <v>0</v>
      </c>
      <c r="I41" s="28">
        <f t="shared" si="6"/>
        <v>0</v>
      </c>
      <c r="J41" s="28">
        <f t="shared" si="6"/>
        <v>0</v>
      </c>
      <c r="K41" s="28">
        <f t="shared" si="6"/>
        <v>0</v>
      </c>
      <c r="L41" s="28">
        <f t="shared" si="6"/>
        <v>0</v>
      </c>
      <c r="M41" s="28">
        <f t="shared" si="6"/>
        <v>0</v>
      </c>
      <c r="N41" s="28">
        <f t="shared" si="6"/>
        <v>0</v>
      </c>
      <c r="O41" s="28">
        <f t="shared" si="6"/>
        <v>0</v>
      </c>
      <c r="P41" s="28">
        <f t="shared" si="6"/>
        <v>0</v>
      </c>
      <c r="Q41" s="28">
        <f t="shared" si="6"/>
        <v>0</v>
      </c>
      <c r="R41" s="28">
        <f t="shared" si="6"/>
        <v>0</v>
      </c>
      <c r="S41" s="28">
        <f t="shared" si="6"/>
        <v>0</v>
      </c>
      <c r="T41" s="28">
        <f t="shared" si="6"/>
        <v>0</v>
      </c>
      <c r="U41" s="28">
        <f t="shared" si="6"/>
        <v>0</v>
      </c>
      <c r="V41" s="28">
        <f t="shared" si="6"/>
        <v>0</v>
      </c>
      <c r="W41" s="28">
        <f t="shared" si="6"/>
        <v>0</v>
      </c>
      <c r="X41" s="28">
        <f t="shared" si="6"/>
        <v>0</v>
      </c>
      <c r="Y41" s="28">
        <f t="shared" si="6"/>
        <v>0</v>
      </c>
      <c r="Z41" s="28">
        <f t="shared" si="6"/>
        <v>0</v>
      </c>
      <c r="AA41" s="28">
        <f t="shared" si="6"/>
        <v>0</v>
      </c>
      <c r="AB41" s="28">
        <f t="shared" si="6"/>
        <v>0</v>
      </c>
      <c r="AC41" s="28">
        <f t="shared" si="6"/>
        <v>0</v>
      </c>
      <c r="AD41" s="28">
        <f t="shared" si="6"/>
        <v>0</v>
      </c>
      <c r="AE41" s="28">
        <f t="shared" si="6"/>
        <v>0</v>
      </c>
      <c r="AF41" s="28">
        <f t="shared" si="6"/>
        <v>0</v>
      </c>
      <c r="AG41" s="28">
        <f t="shared" si="6"/>
        <v>0</v>
      </c>
      <c r="AH41" s="28">
        <f t="shared" si="6"/>
        <v>0</v>
      </c>
      <c r="AI41" s="28">
        <f t="shared" si="6"/>
        <v>0</v>
      </c>
      <c r="AJ41" s="28">
        <f t="shared" si="6"/>
        <v>0</v>
      </c>
      <c r="AK41" s="28">
        <f t="shared" si="6"/>
        <v>0</v>
      </c>
      <c r="AL41" s="28">
        <f t="shared" si="6"/>
        <v>0</v>
      </c>
      <c r="AM41" s="28">
        <f t="shared" si="6"/>
        <v>0</v>
      </c>
      <c r="AN41" s="28">
        <f t="shared" si="6"/>
        <v>0</v>
      </c>
      <c r="AO41" s="28">
        <f t="shared" si="6"/>
        <v>0</v>
      </c>
      <c r="AP41" s="28">
        <f t="shared" si="6"/>
        <v>0</v>
      </c>
      <c r="AQ41" s="28">
        <f t="shared" si="6"/>
        <v>0</v>
      </c>
      <c r="AR41" s="28">
        <f t="shared" si="6"/>
        <v>0</v>
      </c>
      <c r="AS41" s="28">
        <f t="shared" si="6"/>
        <v>0</v>
      </c>
      <c r="AT41" s="28">
        <f t="shared" si="6"/>
        <v>0</v>
      </c>
      <c r="AU41" s="28">
        <f t="shared" si="6"/>
        <v>0</v>
      </c>
    </row>
    <row r="42" spans="2:47">
      <c r="B42" s="27" t="s">
        <v>391</v>
      </c>
      <c r="C42" s="28" t="s">
        <v>498</v>
      </c>
      <c r="D42" s="28">
        <f t="shared" ref="D42:AU42" si="7">+D7-D25</f>
        <v>0</v>
      </c>
      <c r="E42" s="28">
        <f t="shared" si="7"/>
        <v>0</v>
      </c>
      <c r="F42" s="28">
        <f t="shared" si="7"/>
        <v>0</v>
      </c>
      <c r="G42" s="28">
        <f t="shared" si="7"/>
        <v>0</v>
      </c>
      <c r="H42" s="28">
        <f t="shared" si="7"/>
        <v>0</v>
      </c>
      <c r="I42" s="28">
        <f t="shared" si="7"/>
        <v>0</v>
      </c>
      <c r="J42" s="28">
        <f t="shared" si="7"/>
        <v>0</v>
      </c>
      <c r="K42" s="28">
        <f t="shared" si="7"/>
        <v>0</v>
      </c>
      <c r="L42" s="28">
        <f t="shared" si="7"/>
        <v>0</v>
      </c>
      <c r="M42" s="28">
        <f t="shared" si="7"/>
        <v>0</v>
      </c>
      <c r="N42" s="28">
        <f t="shared" si="7"/>
        <v>0</v>
      </c>
      <c r="O42" s="28">
        <f t="shared" si="7"/>
        <v>0</v>
      </c>
      <c r="P42" s="28">
        <f t="shared" si="7"/>
        <v>0</v>
      </c>
      <c r="Q42" s="28">
        <f t="shared" si="7"/>
        <v>0</v>
      </c>
      <c r="R42" s="28">
        <f t="shared" si="7"/>
        <v>0</v>
      </c>
      <c r="S42" s="28">
        <f t="shared" si="7"/>
        <v>0</v>
      </c>
      <c r="T42" s="28">
        <f t="shared" si="7"/>
        <v>0</v>
      </c>
      <c r="U42" s="28">
        <f t="shared" si="7"/>
        <v>0</v>
      </c>
      <c r="V42" s="28">
        <f t="shared" si="7"/>
        <v>0</v>
      </c>
      <c r="W42" s="28">
        <f t="shared" si="7"/>
        <v>0</v>
      </c>
      <c r="X42" s="28">
        <f t="shared" si="7"/>
        <v>0</v>
      </c>
      <c r="Y42" s="28">
        <f t="shared" si="7"/>
        <v>0</v>
      </c>
      <c r="Z42" s="28">
        <f t="shared" si="7"/>
        <v>0</v>
      </c>
      <c r="AA42" s="28">
        <f t="shared" si="7"/>
        <v>0</v>
      </c>
      <c r="AB42" s="28">
        <f t="shared" si="7"/>
        <v>0</v>
      </c>
      <c r="AC42" s="28">
        <f t="shared" si="7"/>
        <v>0</v>
      </c>
      <c r="AD42" s="28">
        <f t="shared" si="7"/>
        <v>0</v>
      </c>
      <c r="AE42" s="28">
        <f t="shared" si="7"/>
        <v>0</v>
      </c>
      <c r="AF42" s="28">
        <f t="shared" si="7"/>
        <v>0</v>
      </c>
      <c r="AG42" s="28">
        <f t="shared" si="7"/>
        <v>0</v>
      </c>
      <c r="AH42" s="28">
        <f t="shared" si="7"/>
        <v>0</v>
      </c>
      <c r="AI42" s="28">
        <f t="shared" si="7"/>
        <v>0</v>
      </c>
      <c r="AJ42" s="28">
        <f t="shared" si="7"/>
        <v>0</v>
      </c>
      <c r="AK42" s="28">
        <f t="shared" si="7"/>
        <v>0</v>
      </c>
      <c r="AL42" s="28">
        <f t="shared" si="7"/>
        <v>0</v>
      </c>
      <c r="AM42" s="28">
        <f t="shared" si="7"/>
        <v>0</v>
      </c>
      <c r="AN42" s="28">
        <f t="shared" si="7"/>
        <v>0</v>
      </c>
      <c r="AO42" s="28">
        <f t="shared" si="7"/>
        <v>0</v>
      </c>
      <c r="AP42" s="28">
        <f t="shared" si="7"/>
        <v>0</v>
      </c>
      <c r="AQ42" s="28">
        <f t="shared" si="7"/>
        <v>0</v>
      </c>
      <c r="AR42" s="28">
        <f t="shared" si="7"/>
        <v>0</v>
      </c>
      <c r="AS42" s="28">
        <f t="shared" si="7"/>
        <v>0</v>
      </c>
      <c r="AT42" s="28">
        <f t="shared" si="7"/>
        <v>0</v>
      </c>
      <c r="AU42" s="28">
        <f t="shared" si="7"/>
        <v>0</v>
      </c>
    </row>
    <row r="43" spans="2:47">
      <c r="B43" s="27" t="s">
        <v>439</v>
      </c>
      <c r="C43" s="28" t="s">
        <v>498</v>
      </c>
      <c r="D43" s="28">
        <f t="shared" ref="D43:AU43" si="8">+D8-D26</f>
        <v>-1.0001110182001227E-2</v>
      </c>
      <c r="E43" s="28">
        <f t="shared" si="8"/>
        <v>-4.0908286225758594E-2</v>
      </c>
      <c r="F43" s="28">
        <f t="shared" si="8"/>
        <v>4.7717499319288592E-2</v>
      </c>
      <c r="G43" s="28">
        <f t="shared" si="8"/>
        <v>-3.3629406515716553E-2</v>
      </c>
      <c r="H43" s="28">
        <f t="shared" si="8"/>
        <v>2.2441432182094267E-2</v>
      </c>
      <c r="I43" s="28">
        <f t="shared" si="8"/>
        <v>4.6558122879047481E-2</v>
      </c>
      <c r="J43" s="28">
        <f t="shared" si="8"/>
        <v>-3.9214785669247298E-2</v>
      </c>
      <c r="K43" s="28">
        <f t="shared" si="8"/>
        <v>-1.8672820920512478E-2</v>
      </c>
      <c r="L43" s="28">
        <f t="shared" si="8"/>
        <v>4.1182849914015218E-2</v>
      </c>
      <c r="M43" s="28">
        <f t="shared" si="8"/>
        <v>1.5238083077767417E-2</v>
      </c>
      <c r="N43" s="28">
        <f t="shared" si="8"/>
        <v>-2.0158106716346769E-2</v>
      </c>
      <c r="O43" s="28">
        <f t="shared" si="8"/>
        <v>-2.7914122728576185E-2</v>
      </c>
      <c r="P43" s="28">
        <f t="shared" si="8"/>
        <v>4.6058305171013281E-2</v>
      </c>
      <c r="Q43" s="28">
        <f t="shared" si="8"/>
        <v>-1.4915252722844663E-3</v>
      </c>
      <c r="R43" s="28">
        <f t="shared" si="8"/>
        <v>-4.580498816040901E-2</v>
      </c>
      <c r="S43" s="28">
        <f t="shared" si="8"/>
        <v>4.7470672893379029E-2</v>
      </c>
      <c r="T43" s="28">
        <f t="shared" si="8"/>
        <v>4.5104863788573479E-2</v>
      </c>
      <c r="U43" s="28">
        <f t="shared" si="8"/>
        <v>4.0035345094105113E-2</v>
      </c>
      <c r="V43" s="28">
        <f t="shared" si="8"/>
        <v>3.6806184121524477E-2</v>
      </c>
      <c r="W43" s="28">
        <f t="shared" si="8"/>
        <v>3.3777364555269029E-2</v>
      </c>
      <c r="X43" s="28">
        <f t="shared" si="8"/>
        <v>2.7712917564727046E-2</v>
      </c>
      <c r="Y43" s="28">
        <f t="shared" si="8"/>
        <v>2.4444736720167892E-2</v>
      </c>
      <c r="Z43" s="28">
        <f t="shared" si="8"/>
        <v>2.4611513511512251E-2</v>
      </c>
      <c r="AA43" s="28">
        <f t="shared" si="8"/>
        <v>2.7579292997037985E-2</v>
      </c>
      <c r="AB43" s="28">
        <f t="shared" si="8"/>
        <v>3.3310699555746393E-2</v>
      </c>
      <c r="AC43" s="28">
        <f t="shared" si="8"/>
        <v>3.7167972692748297E-2</v>
      </c>
      <c r="AD43" s="28">
        <f t="shared" si="8"/>
        <v>4.1140123597974365E-2</v>
      </c>
      <c r="AE43" s="28">
        <f t="shared" si="8"/>
        <v>4.593926854877195E-2</v>
      </c>
      <c r="AF43" s="28">
        <f t="shared" si="8"/>
        <v>-4.3607511180376424E-2</v>
      </c>
      <c r="AG43" s="28">
        <f t="shared" si="8"/>
        <v>-3.5818591831470514E-2</v>
      </c>
      <c r="AH43" s="28">
        <f t="shared" si="8"/>
        <v>-2.6286509018821125E-2</v>
      </c>
      <c r="AI43" s="28">
        <f t="shared" si="8"/>
        <v>-1.7281470610012506E-2</v>
      </c>
      <c r="AJ43" s="28">
        <f t="shared" si="8"/>
        <v>-8.5926436658070315E-3</v>
      </c>
      <c r="AK43" s="28">
        <f t="shared" si="8"/>
        <v>1.5316273502434807E-3</v>
      </c>
      <c r="AL43" s="28">
        <f t="shared" si="8"/>
        <v>1.0016052959300747E-2</v>
      </c>
      <c r="AM43" s="28">
        <f t="shared" si="8"/>
        <v>1.8837715188210424E-2</v>
      </c>
      <c r="AN43" s="28">
        <f t="shared" si="8"/>
        <v>2.8086952820769895E-2</v>
      </c>
      <c r="AO43" s="28">
        <f t="shared" si="8"/>
        <v>3.6841222016814612E-2</v>
      </c>
      <c r="AP43" s="28">
        <f t="shared" si="8"/>
        <v>4.5895021660934177E-2</v>
      </c>
      <c r="AQ43" s="28">
        <f t="shared" si="8"/>
        <v>-4.3902715407948989E-2</v>
      </c>
      <c r="AR43" s="28">
        <f t="shared" si="8"/>
        <v>-3.487901140250349E-2</v>
      </c>
      <c r="AS43" s="28">
        <f t="shared" si="8"/>
        <v>-2.5441325814464788E-2</v>
      </c>
      <c r="AT43" s="28">
        <f t="shared" si="8"/>
        <v>-1.611537531766527E-2</v>
      </c>
      <c r="AU43" s="28">
        <f t="shared" si="8"/>
        <v>-5.7891639223275337E-3</v>
      </c>
    </row>
    <row r="44" spans="2:47">
      <c r="B44" s="27" t="s">
        <v>430</v>
      </c>
      <c r="C44" s="28" t="s">
        <v>498</v>
      </c>
      <c r="D44" s="28">
        <f t="shared" ref="D44:AU44" si="9">+D9-D27</f>
        <v>-4.9560151034029332E-2</v>
      </c>
      <c r="E44" s="28">
        <f t="shared" si="9"/>
        <v>-1.1548837685495528E-3</v>
      </c>
      <c r="F44" s="28">
        <f t="shared" si="9"/>
        <v>-1.5731796981526713E-2</v>
      </c>
      <c r="G44" s="28">
        <f t="shared" si="9"/>
        <v>-1.8148419744420607E-2</v>
      </c>
      <c r="H44" s="28">
        <f t="shared" si="9"/>
        <v>-6.861286718503834E-3</v>
      </c>
      <c r="I44" s="28">
        <f t="shared" si="9"/>
        <v>3.5705892499890979E-2</v>
      </c>
      <c r="J44" s="28">
        <f t="shared" si="9"/>
        <v>-2.7289534858937259E-2</v>
      </c>
      <c r="K44" s="28">
        <f t="shared" si="9"/>
        <v>-8.9138943565103546E-3</v>
      </c>
      <c r="L44" s="28">
        <f t="shared" si="9"/>
        <v>1.1403499536299933E-3</v>
      </c>
      <c r="M44" s="28">
        <f t="shared" si="9"/>
        <v>1.4049044038983993E-2</v>
      </c>
      <c r="N44" s="28">
        <f t="shared" si="9"/>
        <v>4.1860078496370079E-2</v>
      </c>
      <c r="O44" s="28">
        <f t="shared" si="9"/>
        <v>4.1886783556151386E-2</v>
      </c>
      <c r="P44" s="28">
        <f t="shared" si="9"/>
        <v>-1.147942582667838E-2</v>
      </c>
      <c r="Q44" s="28">
        <f t="shared" si="9"/>
        <v>-1.8750266862866738E-2</v>
      </c>
      <c r="R44" s="28">
        <f t="shared" si="9"/>
        <v>-1.9947319846210121E-2</v>
      </c>
      <c r="S44" s="28">
        <f t="shared" si="9"/>
        <v>-4.1365952495652891E-2</v>
      </c>
      <c r="T44" s="28">
        <f t="shared" si="9"/>
        <v>-3.9378735344371307E-2</v>
      </c>
      <c r="U44" s="28">
        <f t="shared" si="9"/>
        <v>1.754492927307183E-2</v>
      </c>
      <c r="V44" s="28">
        <f t="shared" si="9"/>
        <v>1.3506126106449301E-2</v>
      </c>
      <c r="W44" s="28">
        <f t="shared" si="9"/>
        <v>-1.4584366571170904E-3</v>
      </c>
      <c r="X44" s="28">
        <f t="shared" si="9"/>
        <v>-2.0021774418296445E-2</v>
      </c>
      <c r="Y44" s="28">
        <f t="shared" si="9"/>
        <v>2.1090062301254875E-2</v>
      </c>
      <c r="Z44" s="28">
        <f t="shared" si="9"/>
        <v>1.1103317810579938E-2</v>
      </c>
      <c r="AA44" s="28">
        <f t="shared" si="9"/>
        <v>3.4339947929765913E-2</v>
      </c>
      <c r="AB44" s="28">
        <f t="shared" si="9"/>
        <v>-4.5005938775489085E-2</v>
      </c>
      <c r="AC44" s="28">
        <f t="shared" si="9"/>
        <v>-4.4036712569095471E-3</v>
      </c>
      <c r="AD44" s="28">
        <f t="shared" si="9"/>
        <v>-1.1130379959695347E-2</v>
      </c>
      <c r="AE44" s="28">
        <f t="shared" si="9"/>
        <v>-3.5690389307319492E-2</v>
      </c>
      <c r="AF44" s="28">
        <f t="shared" si="9"/>
        <v>3.0840836575407593E-2</v>
      </c>
      <c r="AG44" s="28">
        <f t="shared" si="9"/>
        <v>2.3939448755754711E-2</v>
      </c>
      <c r="AH44" s="28">
        <f t="shared" si="9"/>
        <v>-1.8649758530614235E-2</v>
      </c>
      <c r="AI44" s="28">
        <f t="shared" si="9"/>
        <v>3.7360569412044242E-2</v>
      </c>
      <c r="AJ44" s="28">
        <f t="shared" si="9"/>
        <v>2.2317732850297034E-2</v>
      </c>
      <c r="AK44" s="28">
        <f t="shared" si="9"/>
        <v>-4.5398339418170508E-2</v>
      </c>
      <c r="AL44" s="28">
        <f t="shared" si="9"/>
        <v>-3.7220542013983504E-2</v>
      </c>
      <c r="AM44" s="28">
        <f t="shared" si="9"/>
        <v>3.5527764217476943E-2</v>
      </c>
      <c r="AN44" s="28">
        <f t="shared" si="9"/>
        <v>-4.7409716182414741E-2</v>
      </c>
      <c r="AO44" s="28">
        <f t="shared" si="9"/>
        <v>3.0415125781928509E-3</v>
      </c>
      <c r="AP44" s="28">
        <f t="shared" si="9"/>
        <v>-3.1702647570000408E-2</v>
      </c>
      <c r="AQ44" s="28">
        <f t="shared" si="9"/>
        <v>2.838583700088293E-2</v>
      </c>
      <c r="AR44" s="28">
        <f t="shared" si="9"/>
        <v>-3.7564292076467609E-2</v>
      </c>
      <c r="AS44" s="28">
        <f t="shared" si="9"/>
        <v>1.9746328735550378E-2</v>
      </c>
      <c r="AT44" s="28">
        <f t="shared" si="9"/>
        <v>2.2282581695890258E-2</v>
      </c>
      <c r="AU44" s="28">
        <f t="shared" si="9"/>
        <v>2.2344069165455949E-2</v>
      </c>
    </row>
    <row r="45" spans="2:47">
      <c r="B45" s="27" t="s">
        <v>440</v>
      </c>
      <c r="C45" s="28" t="s">
        <v>498</v>
      </c>
      <c r="D45" s="28">
        <f t="shared" ref="D45:AU45" si="10">+D10-D28</f>
        <v>0</v>
      </c>
      <c r="E45" s="28">
        <f t="shared" si="10"/>
        <v>0</v>
      </c>
      <c r="F45" s="28">
        <f t="shared" si="10"/>
        <v>0</v>
      </c>
      <c r="G45" s="28">
        <f t="shared" si="10"/>
        <v>0</v>
      </c>
      <c r="H45" s="28">
        <f t="shared" si="10"/>
        <v>0</v>
      </c>
      <c r="I45" s="28">
        <f t="shared" si="10"/>
        <v>0</v>
      </c>
      <c r="J45" s="28">
        <f t="shared" si="10"/>
        <v>0</v>
      </c>
      <c r="K45" s="28">
        <f t="shared" si="10"/>
        <v>0</v>
      </c>
      <c r="L45" s="28">
        <f t="shared" si="10"/>
        <v>0</v>
      </c>
      <c r="M45" s="28">
        <f t="shared" si="10"/>
        <v>0</v>
      </c>
      <c r="N45" s="28">
        <f t="shared" si="10"/>
        <v>0</v>
      </c>
      <c r="O45" s="28">
        <f t="shared" si="10"/>
        <v>0</v>
      </c>
      <c r="P45" s="28">
        <f t="shared" si="10"/>
        <v>0</v>
      </c>
      <c r="Q45" s="28">
        <f t="shared" si="10"/>
        <v>0</v>
      </c>
      <c r="R45" s="28">
        <f t="shared" si="10"/>
        <v>0</v>
      </c>
      <c r="S45" s="28">
        <f t="shared" si="10"/>
        <v>0</v>
      </c>
      <c r="T45" s="28">
        <f t="shared" si="10"/>
        <v>0</v>
      </c>
      <c r="U45" s="28">
        <f t="shared" si="10"/>
        <v>0</v>
      </c>
      <c r="V45" s="28">
        <f t="shared" si="10"/>
        <v>0</v>
      </c>
      <c r="W45" s="28">
        <f t="shared" si="10"/>
        <v>0</v>
      </c>
      <c r="X45" s="28">
        <f t="shared" si="10"/>
        <v>0</v>
      </c>
      <c r="Y45" s="28">
        <f t="shared" si="10"/>
        <v>0</v>
      </c>
      <c r="Z45" s="28">
        <f t="shared" si="10"/>
        <v>0</v>
      </c>
      <c r="AA45" s="28">
        <f t="shared" si="10"/>
        <v>0</v>
      </c>
      <c r="AB45" s="28">
        <f t="shared" si="10"/>
        <v>0</v>
      </c>
      <c r="AC45" s="28">
        <f t="shared" si="10"/>
        <v>0</v>
      </c>
      <c r="AD45" s="28">
        <f t="shared" si="10"/>
        <v>0</v>
      </c>
      <c r="AE45" s="28">
        <f t="shared" si="10"/>
        <v>0</v>
      </c>
      <c r="AF45" s="28">
        <f t="shared" si="10"/>
        <v>0</v>
      </c>
      <c r="AG45" s="28">
        <f t="shared" si="10"/>
        <v>0</v>
      </c>
      <c r="AH45" s="28">
        <f t="shared" si="10"/>
        <v>0</v>
      </c>
      <c r="AI45" s="28">
        <f t="shared" si="10"/>
        <v>0</v>
      </c>
      <c r="AJ45" s="28">
        <f t="shared" si="10"/>
        <v>0</v>
      </c>
      <c r="AK45" s="28">
        <f t="shared" si="10"/>
        <v>0</v>
      </c>
      <c r="AL45" s="28">
        <f t="shared" si="10"/>
        <v>0</v>
      </c>
      <c r="AM45" s="28">
        <f t="shared" si="10"/>
        <v>0</v>
      </c>
      <c r="AN45" s="28">
        <f t="shared" si="10"/>
        <v>0</v>
      </c>
      <c r="AO45" s="28">
        <f t="shared" si="10"/>
        <v>0</v>
      </c>
      <c r="AP45" s="28">
        <f t="shared" si="10"/>
        <v>0</v>
      </c>
      <c r="AQ45" s="28">
        <f t="shared" si="10"/>
        <v>0</v>
      </c>
      <c r="AR45" s="28">
        <f t="shared" si="10"/>
        <v>0</v>
      </c>
      <c r="AS45" s="28">
        <f t="shared" si="10"/>
        <v>0</v>
      </c>
      <c r="AT45" s="28">
        <f t="shared" si="10"/>
        <v>0</v>
      </c>
      <c r="AU45" s="28">
        <f t="shared" si="10"/>
        <v>0</v>
      </c>
    </row>
    <row r="46" spans="2:47">
      <c r="B46" s="27" t="s">
        <v>398</v>
      </c>
      <c r="C46" s="28" t="s">
        <v>498</v>
      </c>
      <c r="D46" s="28">
        <f t="shared" ref="D46:AU46" si="11">+D11-D29</f>
        <v>1.0559198137457315E-2</v>
      </c>
      <c r="E46" s="28">
        <f t="shared" si="11"/>
        <v>-3.3044735415614923E-3</v>
      </c>
      <c r="F46" s="28">
        <f t="shared" si="11"/>
        <v>2.6420380816148281E-2</v>
      </c>
      <c r="G46" s="28">
        <f t="shared" si="11"/>
        <v>-2.5814972761452282E-2</v>
      </c>
      <c r="H46" s="28">
        <f t="shared" si="11"/>
        <v>3.5345348214008254E-2</v>
      </c>
      <c r="I46" s="28">
        <f t="shared" si="11"/>
        <v>-2.1684977170792763E-3</v>
      </c>
      <c r="J46" s="28">
        <f t="shared" si="11"/>
        <v>6.7777251400116256E-3</v>
      </c>
      <c r="K46" s="28">
        <f t="shared" si="11"/>
        <v>-6.0154307500965842E-3</v>
      </c>
      <c r="L46" s="28">
        <f t="shared" si="11"/>
        <v>1.5399739054799966E-2</v>
      </c>
      <c r="M46" s="28">
        <f t="shared" si="11"/>
        <v>-4.9812764344665084E-2</v>
      </c>
      <c r="N46" s="28">
        <f t="shared" si="11"/>
        <v>4.9895596088447292E-3</v>
      </c>
      <c r="O46" s="28">
        <f t="shared" si="11"/>
        <v>-2.5524734039194641E-2</v>
      </c>
      <c r="P46" s="28">
        <f t="shared" si="11"/>
        <v>-4.1818225711011792E-2</v>
      </c>
      <c r="Q46" s="28">
        <f t="shared" si="11"/>
        <v>-2.6513250144887479E-2</v>
      </c>
      <c r="R46" s="28">
        <f t="shared" si="11"/>
        <v>3.406837753445302E-3</v>
      </c>
      <c r="S46" s="28">
        <f t="shared" si="11"/>
        <v>4.7539122288554836E-2</v>
      </c>
      <c r="T46" s="28">
        <f t="shared" si="11"/>
        <v>-1.1505311090701298E-2</v>
      </c>
      <c r="U46" s="28">
        <f t="shared" si="11"/>
        <v>2.6371622674076889E-2</v>
      </c>
      <c r="V46" s="28">
        <f t="shared" si="11"/>
        <v>-2.2022379103745493E-2</v>
      </c>
      <c r="W46" s="28">
        <f t="shared" si="11"/>
        <v>2.6325454470779164E-2</v>
      </c>
      <c r="X46" s="28">
        <f t="shared" si="11"/>
        <v>-1.1778207751703462E-2</v>
      </c>
      <c r="Y46" s="28">
        <f t="shared" si="11"/>
        <v>4.6694740190005746E-2</v>
      </c>
      <c r="Z46" s="28">
        <f t="shared" si="11"/>
        <v>1.4679232435241829E-3</v>
      </c>
      <c r="AA46" s="28">
        <f t="shared" si="11"/>
        <v>-4.7536793587639181E-2</v>
      </c>
      <c r="AB46" s="28">
        <f t="shared" si="11"/>
        <v>1.6899899965437726E-2</v>
      </c>
      <c r="AC46" s="28">
        <f t="shared" si="11"/>
        <v>-2.2574355355956754E-2</v>
      </c>
      <c r="AD46" s="28">
        <f t="shared" si="11"/>
        <v>-4.8736858051213972E-2</v>
      </c>
      <c r="AE46" s="28">
        <f t="shared" si="11"/>
        <v>2.1277052929860929E-2</v>
      </c>
      <c r="AF46" s="28">
        <f t="shared" si="11"/>
        <v>1.782163263287373E-2</v>
      </c>
      <c r="AG46" s="28">
        <f t="shared" si="11"/>
        <v>2.7787748985119265E-2</v>
      </c>
      <c r="AH46" s="28">
        <f t="shared" si="11"/>
        <v>1.6340767291595171E-2</v>
      </c>
      <c r="AI46" s="28">
        <f t="shared" si="11"/>
        <v>1.8013809881196607E-2</v>
      </c>
      <c r="AJ46" s="28">
        <f t="shared" si="11"/>
        <v>1.5473576784785337E-2</v>
      </c>
      <c r="AK46" s="28">
        <f t="shared" si="11"/>
        <v>-8.3848085449176324E-3</v>
      </c>
      <c r="AL46" s="28">
        <f t="shared" si="11"/>
        <v>-1.9445552620609874E-2</v>
      </c>
      <c r="AM46" s="28">
        <f t="shared" si="11"/>
        <v>-1.3198689579510869E-2</v>
      </c>
      <c r="AN46" s="28">
        <f t="shared" si="11"/>
        <v>-2.4216606938210816E-2</v>
      </c>
      <c r="AO46" s="28">
        <f t="shared" si="11"/>
        <v>-3.5216946898259494E-2</v>
      </c>
      <c r="AP46" s="28">
        <f t="shared" si="11"/>
        <v>-2.8691143959839849E-2</v>
      </c>
      <c r="AQ46" s="28">
        <f t="shared" si="11"/>
        <v>-3.9649227558406608E-2</v>
      </c>
      <c r="AR46" s="28">
        <f t="shared" si="11"/>
        <v>-3.3298279028805666E-2</v>
      </c>
      <c r="AS46" s="28">
        <f t="shared" si="11"/>
        <v>-2.6709727239598635E-2</v>
      </c>
      <c r="AT46" s="28">
        <f t="shared" si="11"/>
        <v>-2.0317656040887755E-2</v>
      </c>
      <c r="AU46" s="28">
        <f t="shared" si="11"/>
        <v>-1.3687232156321727E-2</v>
      </c>
    </row>
    <row r="47" spans="2:47">
      <c r="B47" s="27" t="s">
        <v>435</v>
      </c>
      <c r="C47" s="28" t="s">
        <v>498</v>
      </c>
      <c r="D47" s="28">
        <f t="shared" ref="D47:AU47" si="12">+D12-D30</f>
        <v>-4.5171121505681811E-2</v>
      </c>
      <c r="E47" s="28">
        <f t="shared" si="12"/>
        <v>-4.0846325212577028E-2</v>
      </c>
      <c r="F47" s="28">
        <f t="shared" si="12"/>
        <v>2.2484280357311093E-2</v>
      </c>
      <c r="G47" s="28">
        <f t="shared" si="12"/>
        <v>1.0246437231291594E-2</v>
      </c>
      <c r="H47" s="28">
        <f t="shared" si="12"/>
        <v>8.4315789624511694E-3</v>
      </c>
      <c r="I47" s="28">
        <f t="shared" si="12"/>
        <v>-2.6918757045955033E-3</v>
      </c>
      <c r="J47" s="28">
        <f t="shared" si="12"/>
        <v>-1.8230566685780047E-2</v>
      </c>
      <c r="K47" s="28">
        <f t="shared" si="12"/>
        <v>-3.8808942342601682E-2</v>
      </c>
      <c r="L47" s="28">
        <f t="shared" si="12"/>
        <v>3.0927284131081478E-2</v>
      </c>
      <c r="M47" s="28">
        <f t="shared" si="12"/>
        <v>4.3762305674967195E-2</v>
      </c>
      <c r="N47" s="28">
        <f t="shared" si="12"/>
        <v>4.245743001816038E-2</v>
      </c>
      <c r="O47" s="28">
        <f t="shared" si="12"/>
        <v>-4.3777178417883533E-2</v>
      </c>
      <c r="P47" s="28">
        <f t="shared" si="12"/>
        <v>3.9665468902263967E-2</v>
      </c>
      <c r="Q47" s="28">
        <f t="shared" si="12"/>
        <v>4.5400222126676937E-2</v>
      </c>
      <c r="R47" s="28">
        <f t="shared" si="12"/>
        <v>4.8650556081014429E-2</v>
      </c>
      <c r="S47" s="28">
        <f t="shared" si="12"/>
        <v>-4.257958416929597E-2</v>
      </c>
      <c r="T47" s="28">
        <f t="shared" si="12"/>
        <v>-6.1974696187974132E-3</v>
      </c>
      <c r="U47" s="28">
        <f t="shared" si="12"/>
        <v>2.7455910814943252E-2</v>
      </c>
      <c r="V47" s="28">
        <f t="shared" si="12"/>
        <v>-3.6084370927678577E-2</v>
      </c>
      <c r="W47" s="28">
        <f t="shared" si="12"/>
        <v>-8.0316179421302536E-4</v>
      </c>
      <c r="X47" s="28">
        <f t="shared" si="12"/>
        <v>3.861233161364197E-2</v>
      </c>
      <c r="Y47" s="28">
        <f t="shared" si="12"/>
        <v>-2.4420797601983679E-2</v>
      </c>
      <c r="Z47" s="28">
        <f t="shared" si="12"/>
        <v>1.788530180566994E-2</v>
      </c>
      <c r="AA47" s="28">
        <f t="shared" si="12"/>
        <v>-4.3345575284227778E-2</v>
      </c>
      <c r="AB47" s="28">
        <f t="shared" si="12"/>
        <v>-1.2320610967805123E-2</v>
      </c>
      <c r="AC47" s="28">
        <f t="shared" si="12"/>
        <v>3.7236774433935693E-2</v>
      </c>
      <c r="AD47" s="28">
        <f t="shared" si="12"/>
        <v>-7.6900521639515773E-3</v>
      </c>
      <c r="AE47" s="28">
        <f t="shared" si="12"/>
        <v>4.508624925957605E-2</v>
      </c>
      <c r="AF47" s="28">
        <f t="shared" si="12"/>
        <v>2.2035965080732467E-2</v>
      </c>
      <c r="AG47" s="28">
        <f t="shared" si="12"/>
        <v>2.5190383586490839E-3</v>
      </c>
      <c r="AH47" s="28">
        <f t="shared" si="12"/>
        <v>4.2571156014119538E-3</v>
      </c>
      <c r="AI47" s="28">
        <f t="shared" si="12"/>
        <v>6.4970960638248698E-3</v>
      </c>
      <c r="AJ47" s="28">
        <f t="shared" si="12"/>
        <v>1.2839646078148803E-2</v>
      </c>
      <c r="AK47" s="28">
        <f t="shared" si="12"/>
        <v>2.2769529712427072E-2</v>
      </c>
      <c r="AL47" s="28">
        <f t="shared" si="12"/>
        <v>-8.0142868061514605E-3</v>
      </c>
      <c r="AM47" s="28">
        <f t="shared" si="12"/>
        <v>-3.531856730678129E-2</v>
      </c>
      <c r="AN47" s="28">
        <f t="shared" si="12"/>
        <v>4.2716067593381979E-2</v>
      </c>
      <c r="AO47" s="28">
        <f t="shared" si="12"/>
        <v>2.5694417884778886E-2</v>
      </c>
      <c r="AP47" s="28">
        <f t="shared" si="12"/>
        <v>1.2285069026461315E-2</v>
      </c>
      <c r="AQ47" s="28">
        <f t="shared" si="12"/>
        <v>2.8975311454999542E-3</v>
      </c>
      <c r="AR47" s="28">
        <f t="shared" si="12"/>
        <v>-1.3662412343578012E-3</v>
      </c>
      <c r="AS47" s="28">
        <f t="shared" si="12"/>
        <v>-2.124408426482205E-3</v>
      </c>
      <c r="AT47" s="28">
        <f t="shared" si="12"/>
        <v>2.3504781217127402E-3</v>
      </c>
      <c r="AU47" s="28">
        <f t="shared" si="12"/>
        <v>1.1148567402308629E-2</v>
      </c>
    </row>
    <row r="48" spans="2:47">
      <c r="B48" s="27" t="s">
        <v>680</v>
      </c>
      <c r="C48" s="28" t="s">
        <v>498</v>
      </c>
      <c r="D48" s="28">
        <f t="shared" ref="D48:AU48" si="13">+D13-D31</f>
        <v>4.878010146015832E-2</v>
      </c>
      <c r="E48" s="28">
        <f t="shared" si="13"/>
        <v>-2.2019293853713151E-2</v>
      </c>
      <c r="F48" s="28">
        <f t="shared" si="13"/>
        <v>8.8463088605550411E-5</v>
      </c>
      <c r="G48" s="28">
        <f t="shared" si="13"/>
        <v>-1.9339554937680248E-2</v>
      </c>
      <c r="H48" s="28">
        <f t="shared" si="13"/>
        <v>4.9588946205040507E-2</v>
      </c>
      <c r="I48" s="28">
        <f t="shared" si="13"/>
        <v>4.0240887933243208E-2</v>
      </c>
      <c r="J48" s="28">
        <f t="shared" si="13"/>
        <v>4.7798394886240381E-2</v>
      </c>
      <c r="K48" s="28">
        <f t="shared" si="13"/>
        <v>3.7604295967301304E-2</v>
      </c>
      <c r="L48" s="28">
        <f t="shared" si="13"/>
        <v>2.5302507723432122E-2</v>
      </c>
      <c r="M48" s="28">
        <f t="shared" si="13"/>
        <v>9.6802766948220764E-3</v>
      </c>
      <c r="N48" s="28">
        <f t="shared" si="13"/>
        <v>-1.6537550715260529E-2</v>
      </c>
      <c r="O48" s="28">
        <f t="shared" si="13"/>
        <v>-4.6827572325614852E-2</v>
      </c>
      <c r="P48" s="28">
        <f t="shared" si="13"/>
        <v>2.0274819329017646E-2</v>
      </c>
      <c r="Q48" s="28">
        <f t="shared" si="13"/>
        <v>-1.3366720899185225E-2</v>
      </c>
      <c r="R48" s="28">
        <f t="shared" si="13"/>
        <v>-3.9861685558585158E-2</v>
      </c>
      <c r="S48" s="28">
        <f t="shared" si="13"/>
        <v>3.1041151040870574E-2</v>
      </c>
      <c r="T48" s="28">
        <f t="shared" si="13"/>
        <v>-7.3812000817596868E-4</v>
      </c>
      <c r="U48" s="28">
        <f t="shared" si="13"/>
        <v>-3.528417813624074E-2</v>
      </c>
      <c r="V48" s="28">
        <f t="shared" si="13"/>
        <v>2.7329472520435161E-2</v>
      </c>
      <c r="W48" s="28">
        <f t="shared" si="13"/>
        <v>-1.2975458564035591E-2</v>
      </c>
      <c r="X48" s="28">
        <f t="shared" si="13"/>
        <v>4.3728563728882008E-2</v>
      </c>
      <c r="Y48" s="28">
        <f t="shared" si="13"/>
        <v>-2.6304177547711305E-3</v>
      </c>
      <c r="Z48" s="28">
        <f t="shared" si="13"/>
        <v>4.7881417876020294E-2</v>
      </c>
      <c r="AA48" s="28">
        <f t="shared" si="13"/>
        <v>-4.8016324931889898E-3</v>
      </c>
      <c r="AB48" s="28">
        <f t="shared" si="13"/>
        <v>3.9265712919617002E-2</v>
      </c>
      <c r="AC48" s="28">
        <f t="shared" si="13"/>
        <v>-1.9970851574932169E-2</v>
      </c>
      <c r="AD48" s="28">
        <f t="shared" si="13"/>
        <v>1.7429542277927368E-2</v>
      </c>
      <c r="AE48" s="28">
        <f t="shared" si="13"/>
        <v>-4.8581331702997943E-2</v>
      </c>
      <c r="AF48" s="28">
        <f t="shared" si="13"/>
        <v>-1.3644944795641933E-2</v>
      </c>
      <c r="AG48" s="28">
        <f t="shared" si="13"/>
        <v>2.0044230613075698E-2</v>
      </c>
      <c r="AH48" s="28">
        <f t="shared" si="13"/>
        <v>4.8042501120571401E-2</v>
      </c>
      <c r="AI48" s="28">
        <f t="shared" si="13"/>
        <v>-2.5267941010900685E-2</v>
      </c>
      <c r="AJ48" s="28">
        <f t="shared" si="13"/>
        <v>-4.3573470354232313E-3</v>
      </c>
      <c r="AK48" s="28">
        <f t="shared" si="13"/>
        <v>1.519581890326549E-2</v>
      </c>
      <c r="AL48" s="28">
        <f t="shared" si="13"/>
        <v>2.8891331116485119E-2</v>
      </c>
      <c r="AM48" s="28">
        <f t="shared" si="13"/>
        <v>4.4854788119888411E-2</v>
      </c>
      <c r="AN48" s="28">
        <f t="shared" si="13"/>
        <v>-4.1411695468665854E-2</v>
      </c>
      <c r="AO48" s="28">
        <f t="shared" si="13"/>
        <v>-2.7672710408722878E-2</v>
      </c>
      <c r="AP48" s="28">
        <f t="shared" si="13"/>
        <v>-1.1648886718667484E-2</v>
      </c>
      <c r="AQ48" s="28">
        <f t="shared" si="13"/>
        <v>2.121905354901088E-3</v>
      </c>
      <c r="AR48" s="28">
        <f t="shared" si="13"/>
        <v>1.8183705476838341E-2</v>
      </c>
      <c r="AS48" s="28">
        <f t="shared" si="13"/>
        <v>3.1985640816074579E-2</v>
      </c>
      <c r="AT48" s="28">
        <f t="shared" si="13"/>
        <v>4.8095152780652128E-2</v>
      </c>
      <c r="AU48" s="28">
        <f t="shared" si="13"/>
        <v>-3.8077598225479292E-2</v>
      </c>
    </row>
    <row r="49" spans="2:47">
      <c r="B49" s="27" t="s">
        <v>397</v>
      </c>
      <c r="C49" s="28" t="s">
        <v>498</v>
      </c>
      <c r="D49" s="28">
        <f t="shared" ref="D49:AU49" si="14">+D14-D32</f>
        <v>4.6841426769816508E-2</v>
      </c>
      <c r="E49" s="28">
        <f t="shared" si="14"/>
        <v>1.8789402247080034E-2</v>
      </c>
      <c r="F49" s="28">
        <f t="shared" si="14"/>
        <v>-3.2594940392982608E-3</v>
      </c>
      <c r="G49" s="28">
        <f t="shared" si="14"/>
        <v>1.6788721630462078E-2</v>
      </c>
      <c r="H49" s="28">
        <f t="shared" si="14"/>
        <v>-8.4393052250106848E-3</v>
      </c>
      <c r="I49" s="28">
        <f t="shared" si="14"/>
        <v>-1.5810608027436501E-2</v>
      </c>
      <c r="J49" s="28">
        <f t="shared" si="14"/>
        <v>-2.3237014775759235E-2</v>
      </c>
      <c r="K49" s="28">
        <f t="shared" si="14"/>
        <v>-2.6902075651776158E-2</v>
      </c>
      <c r="L49" s="28">
        <f t="shared" si="14"/>
        <v>-2.7709152915008417E-2</v>
      </c>
      <c r="M49" s="28">
        <f t="shared" si="14"/>
        <v>-1.0895973990841412E-2</v>
      </c>
      <c r="N49" s="28">
        <f t="shared" si="14"/>
        <v>4.0241759983246084E-3</v>
      </c>
      <c r="O49" s="28">
        <f t="shared" si="14"/>
        <v>-2.837958045557798E-2</v>
      </c>
      <c r="P49" s="28">
        <f t="shared" si="14"/>
        <v>-2.5226929693133116E-2</v>
      </c>
      <c r="Q49" s="28">
        <f t="shared" si="14"/>
        <v>2.46947880306152E-2</v>
      </c>
      <c r="R49" s="28">
        <f t="shared" si="14"/>
        <v>-3.5855942734542623E-2</v>
      </c>
      <c r="S49" s="28">
        <f t="shared" si="14"/>
        <v>3.8110489284633786E-2</v>
      </c>
      <c r="T49" s="28">
        <f t="shared" si="14"/>
        <v>2.9715930794793621E-2</v>
      </c>
      <c r="U49" s="28">
        <f t="shared" si="14"/>
        <v>4.5931833918189113E-2</v>
      </c>
      <c r="V49" s="28">
        <f t="shared" si="14"/>
        <v>-1.5422447435753384E-2</v>
      </c>
      <c r="W49" s="28">
        <f t="shared" si="14"/>
        <v>-4.8652765120891672E-2</v>
      </c>
      <c r="X49" s="28">
        <f t="shared" si="14"/>
        <v>3.0890498349094742E-2</v>
      </c>
      <c r="Y49" s="28">
        <f t="shared" si="14"/>
        <v>2.8561426515921085E-2</v>
      </c>
      <c r="Z49" s="28">
        <f t="shared" si="14"/>
        <v>4.9554591148819327E-2</v>
      </c>
      <c r="AA49" s="28">
        <f t="shared" si="14"/>
        <v>-1.9620901134146607E-2</v>
      </c>
      <c r="AB49" s="28">
        <f t="shared" si="14"/>
        <v>2.5156971268188499E-2</v>
      </c>
      <c r="AC49" s="28">
        <f t="shared" si="14"/>
        <v>-9.4508800054882158E-3</v>
      </c>
      <c r="AD49" s="28">
        <f t="shared" si="14"/>
        <v>-3.8649784483880012E-2</v>
      </c>
      <c r="AE49" s="28">
        <f t="shared" si="14"/>
        <v>-4.9227816965071725E-2</v>
      </c>
      <c r="AF49" s="28">
        <f t="shared" si="14"/>
        <v>-8.1894810564335785E-3</v>
      </c>
      <c r="AG49" s="28">
        <f t="shared" si="14"/>
        <v>4.5713648583671329E-2</v>
      </c>
      <c r="AH49" s="28">
        <f t="shared" si="14"/>
        <v>8.8927554247106855E-3</v>
      </c>
      <c r="AI49" s="28">
        <f t="shared" si="14"/>
        <v>-2.3558616830086976E-2</v>
      </c>
      <c r="AJ49" s="28">
        <f t="shared" si="14"/>
        <v>4.3235065925046001E-2</v>
      </c>
      <c r="AK49" s="28">
        <f t="shared" si="14"/>
        <v>2.3689457052341822E-2</v>
      </c>
      <c r="AL49" s="28">
        <f t="shared" si="14"/>
        <v>1.1634465646238823E-2</v>
      </c>
      <c r="AM49" s="28">
        <f t="shared" si="14"/>
        <v>-2.7513939970162937E-3</v>
      </c>
      <c r="AN49" s="28">
        <f t="shared" si="14"/>
        <v>-2.5136717739314918E-2</v>
      </c>
      <c r="AO49" s="28">
        <f t="shared" si="14"/>
        <v>-4.2543926738915161E-2</v>
      </c>
      <c r="AP49" s="28">
        <f t="shared" si="14"/>
        <v>3.911666952313908E-2</v>
      </c>
      <c r="AQ49" s="28">
        <f t="shared" si="14"/>
        <v>1.9281791029015949E-2</v>
      </c>
      <c r="AR49" s="28">
        <f t="shared" si="14"/>
        <v>-1.0029494862351385E-3</v>
      </c>
      <c r="AS49" s="28">
        <f t="shared" si="14"/>
        <v>-3.0366500699017251E-2</v>
      </c>
      <c r="AT49" s="28">
        <f t="shared" si="14"/>
        <v>4.6572170828994786E-2</v>
      </c>
      <c r="AU49" s="28">
        <f t="shared" si="14"/>
        <v>2.3410765075652762E-2</v>
      </c>
    </row>
    <row r="50" spans="2:47">
      <c r="B50" s="27" t="s">
        <v>389</v>
      </c>
      <c r="C50" s="28" t="s">
        <v>498</v>
      </c>
      <c r="D50" s="28">
        <f t="shared" ref="D50:AU50" si="15">+D15-D33</f>
        <v>0</v>
      </c>
      <c r="E50" s="28">
        <f t="shared" si="15"/>
        <v>0</v>
      </c>
      <c r="F50" s="28">
        <f t="shared" si="15"/>
        <v>0</v>
      </c>
      <c r="G50" s="28">
        <f t="shared" si="15"/>
        <v>0</v>
      </c>
      <c r="H50" s="28">
        <f t="shared" si="15"/>
        <v>0</v>
      </c>
      <c r="I50" s="28">
        <f t="shared" si="15"/>
        <v>0</v>
      </c>
      <c r="J50" s="28">
        <f t="shared" si="15"/>
        <v>0</v>
      </c>
      <c r="K50" s="28">
        <f t="shared" si="15"/>
        <v>0</v>
      </c>
      <c r="L50" s="28">
        <f t="shared" si="15"/>
        <v>0</v>
      </c>
      <c r="M50" s="28">
        <f t="shared" si="15"/>
        <v>0</v>
      </c>
      <c r="N50" s="28">
        <f t="shared" si="15"/>
        <v>0</v>
      </c>
      <c r="O50" s="28">
        <f t="shared" si="15"/>
        <v>0</v>
      </c>
      <c r="P50" s="28">
        <f t="shared" si="15"/>
        <v>0</v>
      </c>
      <c r="Q50" s="28">
        <f t="shared" si="15"/>
        <v>0</v>
      </c>
      <c r="R50" s="28">
        <f t="shared" si="15"/>
        <v>0</v>
      </c>
      <c r="S50" s="28">
        <f t="shared" si="15"/>
        <v>0</v>
      </c>
      <c r="T50" s="28">
        <f t="shared" si="15"/>
        <v>0</v>
      </c>
      <c r="U50" s="28">
        <f t="shared" si="15"/>
        <v>0</v>
      </c>
      <c r="V50" s="28">
        <f t="shared" si="15"/>
        <v>0</v>
      </c>
      <c r="W50" s="28">
        <f t="shared" si="15"/>
        <v>0</v>
      </c>
      <c r="X50" s="28">
        <f t="shared" si="15"/>
        <v>0</v>
      </c>
      <c r="Y50" s="28">
        <f t="shared" si="15"/>
        <v>0</v>
      </c>
      <c r="Z50" s="28">
        <f t="shared" si="15"/>
        <v>0</v>
      </c>
      <c r="AA50" s="28">
        <f t="shared" si="15"/>
        <v>0</v>
      </c>
      <c r="AB50" s="28">
        <f t="shared" si="15"/>
        <v>0</v>
      </c>
      <c r="AC50" s="28">
        <f t="shared" si="15"/>
        <v>0</v>
      </c>
      <c r="AD50" s="28">
        <f t="shared" si="15"/>
        <v>0</v>
      </c>
      <c r="AE50" s="28">
        <f t="shared" si="15"/>
        <v>0</v>
      </c>
      <c r="AF50" s="28">
        <f t="shared" si="15"/>
        <v>0</v>
      </c>
      <c r="AG50" s="28">
        <f t="shared" si="15"/>
        <v>0</v>
      </c>
      <c r="AH50" s="28">
        <f t="shared" si="15"/>
        <v>0</v>
      </c>
      <c r="AI50" s="28">
        <f t="shared" si="15"/>
        <v>0</v>
      </c>
      <c r="AJ50" s="28">
        <f t="shared" si="15"/>
        <v>0</v>
      </c>
      <c r="AK50" s="28">
        <f t="shared" si="15"/>
        <v>0</v>
      </c>
      <c r="AL50" s="28">
        <f t="shared" si="15"/>
        <v>0</v>
      </c>
      <c r="AM50" s="28">
        <f t="shared" si="15"/>
        <v>0</v>
      </c>
      <c r="AN50" s="28">
        <f t="shared" si="15"/>
        <v>0</v>
      </c>
      <c r="AO50" s="28">
        <f t="shared" si="15"/>
        <v>0</v>
      </c>
      <c r="AP50" s="28">
        <f t="shared" si="15"/>
        <v>0</v>
      </c>
      <c r="AQ50" s="28">
        <f t="shared" si="15"/>
        <v>0</v>
      </c>
      <c r="AR50" s="28">
        <f t="shared" si="15"/>
        <v>0</v>
      </c>
      <c r="AS50" s="28">
        <f t="shared" si="15"/>
        <v>0</v>
      </c>
      <c r="AT50" s="28">
        <f t="shared" si="15"/>
        <v>0</v>
      </c>
      <c r="AU50" s="28">
        <f t="shared" si="15"/>
        <v>0</v>
      </c>
    </row>
    <row r="51" spans="2:47" s="48" customFormat="1">
      <c r="B51" s="27" t="s">
        <v>501</v>
      </c>
      <c r="C51" s="30" t="s">
        <v>498</v>
      </c>
      <c r="D51" s="30">
        <f>SUM(D37:D50)</f>
        <v>1.4393289547186328E-2</v>
      </c>
      <c r="E51" s="30">
        <f t="shared" ref="E51:AU51" si="16">SUM(E37:E50)</f>
        <v>-7.1209603741256622E-2</v>
      </c>
      <c r="F51" s="30">
        <f t="shared" si="16"/>
        <v>7.0072258092219286E-2</v>
      </c>
      <c r="G51" s="30">
        <f t="shared" si="16"/>
        <v>-0.17419152922470538</v>
      </c>
      <c r="H51" s="30">
        <f t="shared" si="16"/>
        <v>8.4937896384120748E-2</v>
      </c>
      <c r="I51" s="30">
        <f t="shared" si="16"/>
        <v>0.1424584250086216</v>
      </c>
      <c r="J51" s="30">
        <f t="shared" si="16"/>
        <v>8.5777934782829135E-3</v>
      </c>
      <c r="K51" s="30">
        <f t="shared" si="16"/>
        <v>-5.2565140613906713E-2</v>
      </c>
      <c r="L51" s="30">
        <f t="shared" si="16"/>
        <v>0.28241768318216076</v>
      </c>
      <c r="M51" s="30">
        <f t="shared" si="16"/>
        <v>-0.16283997587187793</v>
      </c>
      <c r="N51" s="30">
        <f t="shared" si="16"/>
        <v>-9.347359579312764E-2</v>
      </c>
      <c r="O51" s="30">
        <f t="shared" si="16"/>
        <v>-0.16933530891225734</v>
      </c>
      <c r="P51" s="30">
        <f t="shared" si="16"/>
        <v>-0.17917579237089409</v>
      </c>
      <c r="Q51" s="30">
        <f t="shared" si="16"/>
        <v>-0.33845825071073898</v>
      </c>
      <c r="R51" s="30">
        <f t="shared" si="16"/>
        <v>-0.16136174453751995</v>
      </c>
      <c r="S51" s="30">
        <f t="shared" si="16"/>
        <v>-0.26884285872159086</v>
      </c>
      <c r="T51" s="30">
        <f t="shared" si="16"/>
        <v>0.148458246906369</v>
      </c>
      <c r="U51" s="30">
        <f t="shared" si="16"/>
        <v>6.9796001124797558E-2</v>
      </c>
      <c r="V51" s="30">
        <f t="shared" si="16"/>
        <v>0.46273330393290457</v>
      </c>
      <c r="W51" s="30">
        <f t="shared" si="16"/>
        <v>0.12928662968343008</v>
      </c>
      <c r="X51" s="30">
        <f t="shared" si="16"/>
        <v>-8.7439800576478266E-2</v>
      </c>
      <c r="Y51" s="30">
        <f t="shared" si="16"/>
        <v>0.17885672508149453</v>
      </c>
      <c r="Z51" s="30">
        <f t="shared" si="16"/>
        <v>4.0148146163484832E-2</v>
      </c>
      <c r="AA51" s="30">
        <f t="shared" si="16"/>
        <v>7.0543205705242418E-2</v>
      </c>
      <c r="AB51" s="30">
        <f t="shared" si="16"/>
        <v>0.27794633518660516</v>
      </c>
      <c r="AC51" s="30">
        <f t="shared" si="16"/>
        <v>0.18018364784506824</v>
      </c>
      <c r="AD51" s="30">
        <f t="shared" si="16"/>
        <v>-3.6708075917067817E-2</v>
      </c>
      <c r="AE51" s="30">
        <f t="shared" si="16"/>
        <v>0.22287075172278803</v>
      </c>
      <c r="AF51" s="30">
        <f t="shared" si="16"/>
        <v>0.19460368834719466</v>
      </c>
      <c r="AG51" s="30">
        <f t="shared" si="16"/>
        <v>3.4726394275554795E-2</v>
      </c>
      <c r="AH51" s="30">
        <f t="shared" si="16"/>
        <v>-0.25048574771797627</v>
      </c>
      <c r="AI51" s="30">
        <f t="shared" si="16"/>
        <v>0.3756375804335027</v>
      </c>
      <c r="AJ51" s="30">
        <f t="shared" si="16"/>
        <v>0.4702322049800074</v>
      </c>
      <c r="AK51" s="30">
        <f t="shared" si="16"/>
        <v>6.8534364005448323E-2</v>
      </c>
      <c r="AL51" s="30">
        <f t="shared" si="16"/>
        <v>-1.012478427529695E-2</v>
      </c>
      <c r="AM51" s="30">
        <f t="shared" si="16"/>
        <v>-0.16833606426864201</v>
      </c>
      <c r="AN51" s="30">
        <f t="shared" si="16"/>
        <v>-0.17885373399750648</v>
      </c>
      <c r="AO51" s="30">
        <f t="shared" si="16"/>
        <v>-0.21210985941147342</v>
      </c>
      <c r="AP51" s="30">
        <f t="shared" si="16"/>
        <v>-0.44713286282121167</v>
      </c>
      <c r="AQ51" s="30">
        <f t="shared" si="16"/>
        <v>-0.3509781107055332</v>
      </c>
      <c r="AR51" s="30">
        <f t="shared" si="16"/>
        <v>0.75335166558683442</v>
      </c>
      <c r="AS51" s="30">
        <f t="shared" si="16"/>
        <v>-0.56908096951514398</v>
      </c>
      <c r="AT51" s="30">
        <f t="shared" si="16"/>
        <v>9.7311151815027142E-3</v>
      </c>
      <c r="AU51" s="30">
        <f t="shared" si="16"/>
        <v>-0.2104093687393267</v>
      </c>
    </row>
    <row r="53" spans="2:47">
      <c r="B53" s="24" t="s">
        <v>681</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538</v>
      </c>
      <c r="C54" s="28" t="s">
        <v>506</v>
      </c>
      <c r="D54" s="28">
        <v>7430.7961945228708</v>
      </c>
      <c r="E54" s="28">
        <v>7886.8799217858341</v>
      </c>
      <c r="F54" s="28">
        <v>7743.9619545288815</v>
      </c>
      <c r="G54" s="28">
        <v>8004.4891808559178</v>
      </c>
      <c r="H54" s="28">
        <v>7792.7129880988914</v>
      </c>
      <c r="I54" s="28">
        <v>8430.9039450849377</v>
      </c>
      <c r="J54" s="28">
        <v>8906.8361170769458</v>
      </c>
      <c r="K54" s="28">
        <v>9093.4693867248825</v>
      </c>
      <c r="L54" s="28">
        <v>9107.1240311001184</v>
      </c>
      <c r="M54" s="28">
        <v>8819.9199777989234</v>
      </c>
      <c r="N54" s="28">
        <v>8633.6759746316602</v>
      </c>
      <c r="O54" s="28">
        <v>8441.6741303782565</v>
      </c>
      <c r="P54" s="28">
        <v>8099.3832528849562</v>
      </c>
      <c r="Q54" s="28">
        <v>7649.8287014159032</v>
      </c>
      <c r="R54" s="28">
        <v>7493.4410010946995</v>
      </c>
      <c r="S54" s="28">
        <v>7497.1341743058338</v>
      </c>
      <c r="T54" s="28">
        <v>7558.1590845241817</v>
      </c>
      <c r="U54" s="28">
        <v>7617.6645247666474</v>
      </c>
      <c r="V54" s="28">
        <v>7678.9550566369144</v>
      </c>
      <c r="W54" s="28">
        <v>7740.3102573001615</v>
      </c>
      <c r="X54" s="28">
        <v>7799.994129129791</v>
      </c>
      <c r="Y54" s="28">
        <v>7861.998724275827</v>
      </c>
      <c r="Z54" s="28">
        <v>7926.9371657491547</v>
      </c>
      <c r="AA54" s="28">
        <v>7994.1064900921047</v>
      </c>
      <c r="AB54" s="28">
        <v>8062.962415859125</v>
      </c>
      <c r="AC54" s="28">
        <v>8131.5340284089589</v>
      </c>
      <c r="AD54" s="28">
        <v>8200.4944514947547</v>
      </c>
      <c r="AE54" s="28">
        <v>8270.7024421412316</v>
      </c>
      <c r="AF54" s="28">
        <v>8368.818255139513</v>
      </c>
      <c r="AG54" s="28">
        <v>8466.9454830461727</v>
      </c>
      <c r="AH54" s="28">
        <v>8567.2085240140786</v>
      </c>
      <c r="AI54" s="28">
        <v>8668.6448023855955</v>
      </c>
      <c r="AJ54" s="28">
        <v>8771.0803277647246</v>
      </c>
      <c r="AK54" s="28">
        <v>8874.897455773802</v>
      </c>
      <c r="AL54" s="28">
        <v>8980.5596055157621</v>
      </c>
      <c r="AM54" s="28">
        <v>9088.4074792555057</v>
      </c>
      <c r="AN54" s="28">
        <v>9198.5792144141051</v>
      </c>
      <c r="AO54" s="28">
        <v>9310.6998602058175</v>
      </c>
      <c r="AP54" s="28">
        <v>9425.1193875164536</v>
      </c>
      <c r="AQ54" s="28">
        <v>9542.1579643409041</v>
      </c>
      <c r="AR54" s="28">
        <v>9661.3964239959132</v>
      </c>
      <c r="AS54" s="28">
        <v>9782.7566615589858</v>
      </c>
      <c r="AT54" s="28">
        <v>9906.8545343562455</v>
      </c>
      <c r="AU54" s="28">
        <v>10028.476466241626</v>
      </c>
    </row>
    <row r="56" spans="2:47">
      <c r="B56" s="24" t="s">
        <v>507</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538</v>
      </c>
      <c r="C57" s="28" t="s">
        <v>506</v>
      </c>
      <c r="D57" s="28">
        <v>7430.8</v>
      </c>
      <c r="E57" s="28">
        <v>7886.9</v>
      </c>
      <c r="F57" s="28">
        <v>7744</v>
      </c>
      <c r="G57" s="28">
        <v>8004.5</v>
      </c>
      <c r="H57" s="28">
        <v>7792.7</v>
      </c>
      <c r="I57" s="28">
        <v>8430.9</v>
      </c>
      <c r="J57" s="28">
        <v>8906.7999999999993</v>
      </c>
      <c r="K57" s="28">
        <v>9075</v>
      </c>
      <c r="L57" s="28">
        <v>9059.5</v>
      </c>
      <c r="M57" s="28">
        <v>8774.4</v>
      </c>
      <c r="N57" s="28">
        <v>8562.2000000000007</v>
      </c>
      <c r="O57" s="28">
        <v>8372.7999999999993</v>
      </c>
      <c r="P57" s="28">
        <v>8034.4</v>
      </c>
      <c r="Q57" s="28">
        <v>7566.6</v>
      </c>
      <c r="R57" s="28">
        <v>7412.9</v>
      </c>
      <c r="S57" s="28">
        <v>7416.8</v>
      </c>
      <c r="T57" s="28">
        <v>7453.9</v>
      </c>
      <c r="U57" s="28">
        <v>7512.5</v>
      </c>
      <c r="V57" s="28">
        <v>7572.7</v>
      </c>
      <c r="W57" s="28">
        <v>7609</v>
      </c>
      <c r="X57" s="28">
        <v>7667.4</v>
      </c>
      <c r="Y57" s="28">
        <v>7702.8</v>
      </c>
      <c r="Z57" s="28">
        <v>7766</v>
      </c>
      <c r="AA57" s="28">
        <v>7831.2</v>
      </c>
      <c r="AB57" s="28">
        <v>7871.7</v>
      </c>
      <c r="AC57" s="28">
        <v>7938</v>
      </c>
      <c r="AD57" s="28">
        <v>8004.7</v>
      </c>
      <c r="AE57" s="28">
        <v>8044.6</v>
      </c>
      <c r="AF57" s="28">
        <v>8139.1</v>
      </c>
      <c r="AG57" s="28">
        <v>8204.2999999999993</v>
      </c>
      <c r="AH57" s="28">
        <v>8300.2999999999993</v>
      </c>
      <c r="AI57" s="28">
        <v>8397.2000000000007</v>
      </c>
      <c r="AJ57" s="28">
        <v>8463.9</v>
      </c>
      <c r="AK57" s="28">
        <v>8562.7000000000007</v>
      </c>
      <c r="AL57" s="28">
        <v>8597.1</v>
      </c>
      <c r="AM57" s="28">
        <v>8629</v>
      </c>
      <c r="AN57" s="28">
        <v>8658.2999999999993</v>
      </c>
      <c r="AO57" s="28">
        <v>8684.2999999999993</v>
      </c>
      <c r="AP57" s="28">
        <v>8706.9</v>
      </c>
      <c r="AQ57" s="28">
        <v>8726.1</v>
      </c>
      <c r="AR57" s="28">
        <v>8740.7000000000007</v>
      </c>
      <c r="AS57" s="28">
        <v>8751.1</v>
      </c>
      <c r="AT57" s="28">
        <v>8756.4</v>
      </c>
      <c r="AU57" s="28">
        <v>8751.4</v>
      </c>
    </row>
    <row r="59" spans="2:47">
      <c r="B59" s="24" t="s">
        <v>585</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+D54-D57</f>
        <v>-3.8054771293900558E-3</v>
      </c>
      <c r="E60" s="28">
        <f t="shared" ref="E60:AU60" si="17">+E54-E57</f>
        <v>-2.0078214165550889E-2</v>
      </c>
      <c r="F60" s="28">
        <f t="shared" si="17"/>
        <v>-3.8045471118493879E-2</v>
      </c>
      <c r="G60" s="28">
        <f t="shared" si="17"/>
        <v>-1.0819144082233834E-2</v>
      </c>
      <c r="H60" s="28">
        <f t="shared" si="17"/>
        <v>1.2988098891582922E-2</v>
      </c>
      <c r="I60" s="28">
        <f t="shared" si="17"/>
        <v>3.9450849380955333E-3</v>
      </c>
      <c r="J60" s="28">
        <f t="shared" si="17"/>
        <v>3.6117076946538873E-2</v>
      </c>
      <c r="K60" s="28">
        <f t="shared" si="17"/>
        <v>18.469386724882497</v>
      </c>
      <c r="L60" s="28">
        <f t="shared" si="17"/>
        <v>47.624031100118373</v>
      </c>
      <c r="M60" s="28">
        <f t="shared" si="17"/>
        <v>45.519977798923719</v>
      </c>
      <c r="N60" s="28">
        <f t="shared" si="17"/>
        <v>71.475974631659483</v>
      </c>
      <c r="O60" s="28">
        <f t="shared" si="17"/>
        <v>68.874130378257178</v>
      </c>
      <c r="P60" s="28">
        <f t="shared" si="17"/>
        <v>64.983252884956528</v>
      </c>
      <c r="Q60" s="28">
        <f t="shared" si="17"/>
        <v>83.228701415902833</v>
      </c>
      <c r="R60" s="28">
        <f t="shared" si="17"/>
        <v>80.541001094699823</v>
      </c>
      <c r="S60" s="28">
        <f t="shared" si="17"/>
        <v>80.334174305833585</v>
      </c>
      <c r="T60" s="28">
        <f t="shared" si="17"/>
        <v>104.25908452418207</v>
      </c>
      <c r="U60" s="28">
        <f t="shared" si="17"/>
        <v>105.16452476664745</v>
      </c>
      <c r="V60" s="28">
        <f t="shared" si="17"/>
        <v>106.25505663691456</v>
      </c>
      <c r="W60" s="28">
        <f t="shared" si="17"/>
        <v>131.31025730016154</v>
      </c>
      <c r="X60" s="28">
        <f t="shared" si="17"/>
        <v>132.59412912979133</v>
      </c>
      <c r="Y60" s="28">
        <f t="shared" si="17"/>
        <v>159.19872427582686</v>
      </c>
      <c r="Z60" s="28">
        <f t="shared" si="17"/>
        <v>160.9371657491547</v>
      </c>
      <c r="AA60" s="28">
        <f t="shared" si="17"/>
        <v>162.90649009210483</v>
      </c>
      <c r="AB60" s="28">
        <f t="shared" si="17"/>
        <v>191.26241585912521</v>
      </c>
      <c r="AC60" s="28">
        <f t="shared" si="17"/>
        <v>193.53402840895887</v>
      </c>
      <c r="AD60" s="28">
        <f t="shared" si="17"/>
        <v>195.79445149475487</v>
      </c>
      <c r="AE60" s="28">
        <f t="shared" si="17"/>
        <v>226.10244214123122</v>
      </c>
      <c r="AF60" s="28">
        <f t="shared" si="17"/>
        <v>229.71825513951262</v>
      </c>
      <c r="AG60" s="28">
        <f t="shared" si="17"/>
        <v>262.64548304617347</v>
      </c>
      <c r="AH60" s="28">
        <f t="shared" si="17"/>
        <v>266.90852401407938</v>
      </c>
      <c r="AI60" s="28">
        <f t="shared" si="17"/>
        <v>271.44480238559481</v>
      </c>
      <c r="AJ60" s="28">
        <f t="shared" si="17"/>
        <v>307.18032776472501</v>
      </c>
      <c r="AK60" s="28">
        <f t="shared" si="17"/>
        <v>312.19745577380127</v>
      </c>
      <c r="AL60" s="28">
        <f t="shared" si="17"/>
        <v>383.45960551576172</v>
      </c>
      <c r="AM60" s="28">
        <f t="shared" si="17"/>
        <v>459.40747925550568</v>
      </c>
      <c r="AN60" s="28">
        <f t="shared" si="17"/>
        <v>540.27921441410581</v>
      </c>
      <c r="AO60" s="28">
        <f t="shared" si="17"/>
        <v>626.39986020581819</v>
      </c>
      <c r="AP60" s="28">
        <f t="shared" si="17"/>
        <v>718.21938751645393</v>
      </c>
      <c r="AQ60" s="28">
        <f t="shared" si="17"/>
        <v>816.05796434090371</v>
      </c>
      <c r="AR60" s="28">
        <f t="shared" si="17"/>
        <v>920.69642399591248</v>
      </c>
      <c r="AS60" s="28">
        <f t="shared" si="17"/>
        <v>1031.6566615589854</v>
      </c>
      <c r="AT60" s="28">
        <f t="shared" si="17"/>
        <v>1150.4545343562459</v>
      </c>
      <c r="AU60" s="28">
        <f t="shared" si="17"/>
        <v>1277.0764662416259</v>
      </c>
    </row>
    <row r="61" spans="2:47" s="26" customFormat="1" ht="12.95"/>
    <row r="62" spans="2:47" s="26" customFormat="1" ht="12.95">
      <c r="B62" s="24" t="s">
        <v>509</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s="26" customFormat="1" ht="12.95">
      <c r="B63" s="27" t="s">
        <v>510</v>
      </c>
      <c r="C63" s="28" t="s">
        <v>506</v>
      </c>
      <c r="D63" s="28">
        <f t="shared" ref="D63:AU63" si="18">+CONVERT(D39,"Tcal","MWh")*HLOOKUP(D62,FE_SEN,2,FALSE)/1000</f>
        <v>6.1758591886431078E-3</v>
      </c>
      <c r="E63" s="28">
        <f t="shared" si="18"/>
        <v>1.0495157740894752E-2</v>
      </c>
      <c r="F63" s="28">
        <f t="shared" si="18"/>
        <v>-7.3739278155700279E-3</v>
      </c>
      <c r="G63" s="28">
        <f t="shared" si="18"/>
        <v>-2.1384319482762142E-2</v>
      </c>
      <c r="H63" s="28">
        <f t="shared" si="18"/>
        <v>-2.4915870169019715E-3</v>
      </c>
      <c r="I63" s="28">
        <f t="shared" si="18"/>
        <v>1.069342177836761E-2</v>
      </c>
      <c r="J63" s="28">
        <f t="shared" si="18"/>
        <v>4.5945538729033862E-3</v>
      </c>
      <c r="K63" s="28">
        <f t="shared" si="18"/>
        <v>-18.470483303730695</v>
      </c>
      <c r="L63" s="28">
        <f t="shared" si="18"/>
        <v>-41.177670886363558</v>
      </c>
      <c r="M63" s="28">
        <f t="shared" si="18"/>
        <v>-29.19420587402249</v>
      </c>
      <c r="N63" s="28">
        <f t="shared" si="18"/>
        <v>-43.955602242422607</v>
      </c>
      <c r="O63" s="28">
        <f t="shared" si="18"/>
        <v>-26.79810947896776</v>
      </c>
      <c r="P63" s="28">
        <f t="shared" si="18"/>
        <v>-4.3357250669431062</v>
      </c>
      <c r="Q63" s="28">
        <f t="shared" si="18"/>
        <v>-3.4161747757908305</v>
      </c>
      <c r="R63" s="28">
        <f t="shared" si="18"/>
        <v>-2.8752995204308096</v>
      </c>
      <c r="S63" s="28">
        <f t="shared" si="18"/>
        <v>-2.4518760097528256</v>
      </c>
      <c r="T63" s="28">
        <f t="shared" si="18"/>
        <v>-2.6503378774091448</v>
      </c>
      <c r="U63" s="28">
        <f t="shared" si="18"/>
        <v>-2.1542889302930126</v>
      </c>
      <c r="V63" s="28">
        <f t="shared" si="18"/>
        <v>-1.661268794774859</v>
      </c>
      <c r="W63" s="28">
        <f t="shared" si="18"/>
        <v>-2.177267262989286</v>
      </c>
      <c r="X63" s="28">
        <f t="shared" si="18"/>
        <v>-2.3207391537521391</v>
      </c>
      <c r="Y63" s="28">
        <f t="shared" si="18"/>
        <v>-2.9246628429168413</v>
      </c>
      <c r="Z63" s="28">
        <f t="shared" si="18"/>
        <v>-3.0970572330636164</v>
      </c>
      <c r="AA63" s="28">
        <f t="shared" si="18"/>
        <v>-3.2707773969461718</v>
      </c>
      <c r="AB63" s="28">
        <f t="shared" si="18"/>
        <v>-3.9441861502848523</v>
      </c>
      <c r="AC63" s="28">
        <f t="shared" si="18"/>
        <v>-4.094592924811864</v>
      </c>
      <c r="AD63" s="28">
        <f t="shared" si="18"/>
        <v>-4.244838294897213</v>
      </c>
      <c r="AE63" s="28">
        <f t="shared" si="18"/>
        <v>-5.0108110976810876</v>
      </c>
      <c r="AF63" s="28">
        <f t="shared" si="18"/>
        <v>-5.2032180950406648</v>
      </c>
      <c r="AG63" s="28">
        <f t="shared" si="18"/>
        <v>-6.0714760670961532</v>
      </c>
      <c r="AH63" s="28">
        <f t="shared" si="18"/>
        <v>-6.2922357359063801</v>
      </c>
      <c r="AI63" s="28">
        <f t="shared" si="18"/>
        <v>-6.514764285778643</v>
      </c>
      <c r="AJ63" s="28">
        <f t="shared" si="18"/>
        <v>-7.5009415777165147</v>
      </c>
      <c r="AK63" s="28">
        <f t="shared" si="18"/>
        <v>-7.7549721305719475</v>
      </c>
      <c r="AL63" s="28">
        <f t="shared" si="18"/>
        <v>-9.5257675208983308</v>
      </c>
      <c r="AM63" s="28">
        <f t="shared" si="18"/>
        <v>-11.411887468072695</v>
      </c>
      <c r="AN63" s="28">
        <f t="shared" si="18"/>
        <v>-13.420997223217041</v>
      </c>
      <c r="AO63" s="28">
        <f t="shared" si="18"/>
        <v>-15.56071710779058</v>
      </c>
      <c r="AP63" s="28">
        <f t="shared" si="18"/>
        <v>-17.842300056331538</v>
      </c>
      <c r="AQ63" s="28">
        <f t="shared" si="18"/>
        <v>-20.273065786918753</v>
      </c>
      <c r="AR63" s="28">
        <f t="shared" si="18"/>
        <v>-22.863302935835343</v>
      </c>
      <c r="AS63" s="28">
        <f t="shared" si="18"/>
        <v>-25.629129905569044</v>
      </c>
      <c r="AT63" s="28">
        <f t="shared" si="18"/>
        <v>-28.577323404905385</v>
      </c>
      <c r="AU63" s="28">
        <f t="shared" si="18"/>
        <v>-31.723522535091885</v>
      </c>
    </row>
    <row r="65" spans="2:47" s="26" customFormat="1" ht="12.95">
      <c r="B65" s="24" t="s">
        <v>511</v>
      </c>
      <c r="C65" s="25" t="s">
        <v>422</v>
      </c>
      <c r="D65" s="25">
        <v>2017</v>
      </c>
      <c r="E65" s="25">
        <v>2018</v>
      </c>
      <c r="F65" s="25">
        <v>2019</v>
      </c>
      <c r="G65" s="25">
        <v>2020</v>
      </c>
      <c r="H65" s="25">
        <v>2021</v>
      </c>
      <c r="I65" s="25">
        <v>2022</v>
      </c>
      <c r="J65" s="25">
        <v>2023</v>
      </c>
      <c r="K65" s="25">
        <v>2024</v>
      </c>
      <c r="L65" s="25">
        <v>2025</v>
      </c>
      <c r="M65" s="25">
        <v>2026</v>
      </c>
      <c r="N65" s="25">
        <v>2027</v>
      </c>
      <c r="O65" s="25">
        <v>2028</v>
      </c>
      <c r="P65" s="25">
        <v>2029</v>
      </c>
      <c r="Q65" s="25">
        <v>2030</v>
      </c>
      <c r="R65" s="25">
        <v>2031</v>
      </c>
      <c r="S65" s="25">
        <v>2032</v>
      </c>
      <c r="T65" s="25">
        <v>2033</v>
      </c>
      <c r="U65" s="25">
        <v>2034</v>
      </c>
      <c r="V65" s="25">
        <v>2035</v>
      </c>
      <c r="W65" s="25">
        <v>2036</v>
      </c>
      <c r="X65" s="25">
        <v>2037</v>
      </c>
      <c r="Y65" s="25">
        <v>2038</v>
      </c>
      <c r="Z65" s="25">
        <v>2039</v>
      </c>
      <c r="AA65" s="25">
        <v>2040</v>
      </c>
      <c r="AB65" s="25">
        <v>2041</v>
      </c>
      <c r="AC65" s="25">
        <v>2042</v>
      </c>
      <c r="AD65" s="25">
        <v>2043</v>
      </c>
      <c r="AE65" s="25">
        <v>2044</v>
      </c>
      <c r="AF65" s="25">
        <v>2045</v>
      </c>
      <c r="AG65" s="25">
        <v>2046</v>
      </c>
      <c r="AH65" s="25">
        <v>2047</v>
      </c>
      <c r="AI65" s="25">
        <v>2048</v>
      </c>
      <c r="AJ65" s="25">
        <v>2049</v>
      </c>
      <c r="AK65" s="25">
        <v>2050</v>
      </c>
      <c r="AL65" s="25">
        <v>2051</v>
      </c>
      <c r="AM65" s="25">
        <v>2052</v>
      </c>
      <c r="AN65" s="25">
        <v>2053</v>
      </c>
      <c r="AO65" s="25">
        <v>2054</v>
      </c>
      <c r="AP65" s="25">
        <v>2055</v>
      </c>
      <c r="AQ65" s="25">
        <v>2056</v>
      </c>
      <c r="AR65" s="25">
        <v>2057</v>
      </c>
      <c r="AS65" s="25">
        <v>2058</v>
      </c>
      <c r="AT65" s="25">
        <v>2059</v>
      </c>
      <c r="AU65" s="25">
        <v>2060</v>
      </c>
    </row>
    <row r="66" spans="2:47" s="26" customFormat="1" ht="12.95">
      <c r="B66" s="27" t="s">
        <v>510</v>
      </c>
      <c r="C66" s="28" t="s">
        <v>506</v>
      </c>
      <c r="D66" s="28">
        <f>+D60+D63</f>
        <v>2.370382059253052E-3</v>
      </c>
      <c r="E66" s="28">
        <f t="shared" ref="E66:AU66" si="19">+E60+E63</f>
        <v>-9.5830564246561379E-3</v>
      </c>
      <c r="F66" s="28">
        <f t="shared" si="19"/>
        <v>-4.5419398934063909E-2</v>
      </c>
      <c r="G66" s="28">
        <f t="shared" si="19"/>
        <v>-3.2203463564995975E-2</v>
      </c>
      <c r="H66" s="28">
        <f t="shared" si="19"/>
        <v>1.0496511874680951E-2</v>
      </c>
      <c r="I66" s="28">
        <f t="shared" si="19"/>
        <v>1.4638506716463143E-2</v>
      </c>
      <c r="J66" s="28">
        <f t="shared" si="19"/>
        <v>4.0711630819442263E-2</v>
      </c>
      <c r="K66" s="28">
        <f t="shared" si="19"/>
        <v>-1.0965788481982486E-3</v>
      </c>
      <c r="L66" s="28">
        <f t="shared" si="19"/>
        <v>6.446360213754815</v>
      </c>
      <c r="M66" s="28">
        <f t="shared" si="19"/>
        <v>16.325771924901229</v>
      </c>
      <c r="N66" s="28">
        <f t="shared" si="19"/>
        <v>27.520372389236876</v>
      </c>
      <c r="O66" s="28">
        <f t="shared" si="19"/>
        <v>42.076020899289418</v>
      </c>
      <c r="P66" s="28">
        <f t="shared" si="19"/>
        <v>60.647527818013423</v>
      </c>
      <c r="Q66" s="28">
        <f t="shared" si="19"/>
        <v>79.812526640111997</v>
      </c>
      <c r="R66" s="28">
        <f t="shared" si="19"/>
        <v>77.665701574269008</v>
      </c>
      <c r="S66" s="28">
        <f t="shared" si="19"/>
        <v>77.882298296080762</v>
      </c>
      <c r="T66" s="28">
        <f t="shared" si="19"/>
        <v>101.60874664677293</v>
      </c>
      <c r="U66" s="28">
        <f t="shared" si="19"/>
        <v>103.01023583635444</v>
      </c>
      <c r="V66" s="28">
        <f t="shared" si="19"/>
        <v>104.5937878421397</v>
      </c>
      <c r="W66" s="28">
        <f t="shared" si="19"/>
        <v>129.13299003717225</v>
      </c>
      <c r="X66" s="28">
        <f t="shared" si="19"/>
        <v>130.2733899760392</v>
      </c>
      <c r="Y66" s="28">
        <f t="shared" si="19"/>
        <v>156.27406143291003</v>
      </c>
      <c r="Z66" s="28">
        <f t="shared" si="19"/>
        <v>157.84010851609108</v>
      </c>
      <c r="AA66" s="28">
        <f t="shared" si="19"/>
        <v>159.63571269515867</v>
      </c>
      <c r="AB66" s="28">
        <f t="shared" si="19"/>
        <v>187.31822970884036</v>
      </c>
      <c r="AC66" s="28">
        <f t="shared" si="19"/>
        <v>189.439435484147</v>
      </c>
      <c r="AD66" s="28">
        <f t="shared" si="19"/>
        <v>191.54961319985765</v>
      </c>
      <c r="AE66" s="28">
        <f t="shared" si="19"/>
        <v>221.09163104355014</v>
      </c>
      <c r="AF66" s="28">
        <f t="shared" si="19"/>
        <v>224.51503704447197</v>
      </c>
      <c r="AG66" s="28">
        <f t="shared" si="19"/>
        <v>256.5740069790773</v>
      </c>
      <c r="AH66" s="28">
        <f t="shared" si="19"/>
        <v>260.61628827817299</v>
      </c>
      <c r="AI66" s="28">
        <f t="shared" si="19"/>
        <v>264.93003809981616</v>
      </c>
      <c r="AJ66" s="28">
        <f t="shared" si="19"/>
        <v>299.6793861870085</v>
      </c>
      <c r="AK66" s="28">
        <f t="shared" si="19"/>
        <v>304.44248364322931</v>
      </c>
      <c r="AL66" s="28">
        <f t="shared" si="19"/>
        <v>373.93383799486338</v>
      </c>
      <c r="AM66" s="28">
        <f t="shared" si="19"/>
        <v>447.995591787433</v>
      </c>
      <c r="AN66" s="28">
        <f t="shared" si="19"/>
        <v>526.85821719088881</v>
      </c>
      <c r="AO66" s="28">
        <f t="shared" si="19"/>
        <v>610.83914309802765</v>
      </c>
      <c r="AP66" s="28">
        <f t="shared" si="19"/>
        <v>700.37708746012243</v>
      </c>
      <c r="AQ66" s="28">
        <f t="shared" si="19"/>
        <v>795.78489855398493</v>
      </c>
      <c r="AR66" s="28">
        <f t="shared" si="19"/>
        <v>897.83312106007713</v>
      </c>
      <c r="AS66" s="28">
        <f t="shared" si="19"/>
        <v>1006.0275316534164</v>
      </c>
      <c r="AT66" s="28">
        <f t="shared" si="19"/>
        <v>1121.8772109513404</v>
      </c>
      <c r="AU66" s="28">
        <f t="shared" si="19"/>
        <v>1245.352943706534</v>
      </c>
    </row>
    <row r="68" spans="2:47">
      <c r="B68" s="24" t="s">
        <v>497</v>
      </c>
      <c r="C68" s="25" t="s">
        <v>422</v>
      </c>
      <c r="D68" s="25">
        <v>2017</v>
      </c>
      <c r="E68" s="25">
        <v>2018</v>
      </c>
      <c r="F68" s="25">
        <v>2019</v>
      </c>
      <c r="G68" s="25">
        <v>2020</v>
      </c>
      <c r="H68" s="25">
        <v>2021</v>
      </c>
      <c r="I68" s="25">
        <v>2022</v>
      </c>
      <c r="J68" s="25">
        <v>2023</v>
      </c>
      <c r="K68" s="25">
        <v>2024</v>
      </c>
      <c r="L68" s="25">
        <v>2025</v>
      </c>
      <c r="M68" s="25">
        <v>2026</v>
      </c>
      <c r="N68" s="25">
        <v>2027</v>
      </c>
      <c r="O68" s="25">
        <v>2028</v>
      </c>
      <c r="P68" s="25">
        <v>2029</v>
      </c>
      <c r="Q68" s="25">
        <v>2030</v>
      </c>
      <c r="R68" s="25">
        <v>2031</v>
      </c>
      <c r="S68" s="25">
        <v>2032</v>
      </c>
      <c r="T68" s="25">
        <v>2033</v>
      </c>
      <c r="U68" s="25">
        <v>2034</v>
      </c>
      <c r="V68" s="25">
        <v>2035</v>
      </c>
      <c r="W68" s="25">
        <v>2036</v>
      </c>
      <c r="X68" s="25">
        <v>2037</v>
      </c>
      <c r="Y68" s="25">
        <v>2038</v>
      </c>
      <c r="Z68" s="25">
        <v>2039</v>
      </c>
      <c r="AA68" s="25">
        <v>2040</v>
      </c>
      <c r="AB68" s="25">
        <v>2041</v>
      </c>
      <c r="AC68" s="25">
        <v>2042</v>
      </c>
      <c r="AD68" s="25">
        <v>2043</v>
      </c>
      <c r="AE68" s="25">
        <v>2044</v>
      </c>
      <c r="AF68" s="25">
        <v>2045</v>
      </c>
      <c r="AG68" s="25">
        <v>2046</v>
      </c>
      <c r="AH68" s="25">
        <v>2047</v>
      </c>
      <c r="AI68" s="25">
        <v>2048</v>
      </c>
      <c r="AJ68" s="25">
        <v>2049</v>
      </c>
      <c r="AK68" s="25">
        <v>2050</v>
      </c>
      <c r="AL68" s="25">
        <v>2051</v>
      </c>
      <c r="AM68" s="25">
        <v>2052</v>
      </c>
      <c r="AN68" s="25">
        <v>2053</v>
      </c>
      <c r="AO68" s="25">
        <v>2054</v>
      </c>
      <c r="AP68" s="25">
        <v>2055</v>
      </c>
      <c r="AQ68" s="25">
        <v>2056</v>
      </c>
      <c r="AR68" s="25">
        <v>2057</v>
      </c>
      <c r="AS68" s="25">
        <v>2058</v>
      </c>
      <c r="AT68" s="25">
        <v>2059</v>
      </c>
      <c r="AU68" s="25">
        <v>2060</v>
      </c>
    </row>
    <row r="69" spans="2:47">
      <c r="B69" s="27" t="s">
        <v>384</v>
      </c>
      <c r="C69" s="28" t="s">
        <v>512</v>
      </c>
      <c r="D69" s="28">
        <f t="shared" ref="D69:AU69" si="20">+VLOOKUP($B69,Precios,D$68-2014,FALSE)*D37/1000000</f>
        <v>3.7015367857587758E-3</v>
      </c>
      <c r="E69" s="28">
        <f t="shared" si="20"/>
        <v>-2.2177830402847327E-3</v>
      </c>
      <c r="F69" s="28">
        <f t="shared" si="20"/>
        <v>3.460507510085972E-4</v>
      </c>
      <c r="G69" s="28">
        <f t="shared" si="20"/>
        <v>-9.3441980591677995E-4</v>
      </c>
      <c r="H69" s="28">
        <f t="shared" si="20"/>
        <v>-1.9516692449348235E-4</v>
      </c>
      <c r="I69" s="28">
        <f t="shared" si="20"/>
        <v>1.03197621131147E-3</v>
      </c>
      <c r="J69" s="28">
        <f t="shared" si="20"/>
        <v>1.0639432364174012E-3</v>
      </c>
      <c r="K69" s="28">
        <f t="shared" si="20"/>
        <v>5.9974681285744387</v>
      </c>
      <c r="L69" s="28">
        <f t="shared" si="20"/>
        <v>16.058746285727853</v>
      </c>
      <c r="M69" s="28">
        <f t="shared" si="20"/>
        <v>15.950066673641656</v>
      </c>
      <c r="N69" s="28">
        <f t="shared" si="20"/>
        <v>25.771352119185334</v>
      </c>
      <c r="O69" s="28">
        <f t="shared" si="20"/>
        <v>25.551919983797269</v>
      </c>
      <c r="P69" s="28">
        <f t="shared" si="20"/>
        <v>24.669819339892779</v>
      </c>
      <c r="Q69" s="28">
        <f t="shared" si="20"/>
        <v>32.365501183963183</v>
      </c>
      <c r="R69" s="28">
        <f t="shared" si="20"/>
        <v>31.902910472783475</v>
      </c>
      <c r="S69" s="28">
        <f t="shared" si="20"/>
        <v>32.514798267913065</v>
      </c>
      <c r="T69" s="28">
        <f t="shared" si="20"/>
        <v>42.763886852035007</v>
      </c>
      <c r="U69" s="28">
        <f t="shared" si="20"/>
        <v>43.705899380470775</v>
      </c>
      <c r="V69" s="28">
        <f t="shared" si="20"/>
        <v>44.557187847566063</v>
      </c>
      <c r="W69" s="28">
        <f t="shared" si="20"/>
        <v>55.853440803148651</v>
      </c>
      <c r="X69" s="28">
        <f t="shared" si="20"/>
        <v>57.312829800884167</v>
      </c>
      <c r="Y69" s="28">
        <f t="shared" si="20"/>
        <v>69.850507587294274</v>
      </c>
      <c r="Z69" s="28">
        <f t="shared" si="20"/>
        <v>70.835391423857018</v>
      </c>
      <c r="AA69" s="28">
        <f t="shared" si="20"/>
        <v>73.473047258243312</v>
      </c>
      <c r="AB69" s="28">
        <f t="shared" si="20"/>
        <v>87.51229317160734</v>
      </c>
      <c r="AC69" s="28">
        <f t="shared" si="20"/>
        <v>89.292931160517796</v>
      </c>
      <c r="AD69" s="28">
        <f t="shared" si="20"/>
        <v>91.653301667059765</v>
      </c>
      <c r="AE69" s="28">
        <f t="shared" si="20"/>
        <v>106.7387034181551</v>
      </c>
      <c r="AF69" s="28">
        <f t="shared" si="20"/>
        <v>107.83979665867471</v>
      </c>
      <c r="AG69" s="28">
        <f t="shared" si="20"/>
        <v>125.3454280709181</v>
      </c>
      <c r="AH69" s="28">
        <f t="shared" si="20"/>
        <v>128.36266971812992</v>
      </c>
      <c r="AI69" s="28">
        <f t="shared" si="20"/>
        <v>130.88751189058027</v>
      </c>
      <c r="AJ69" s="28">
        <f t="shared" si="20"/>
        <v>148.4828080635136</v>
      </c>
      <c r="AK69" s="28">
        <f t="shared" si="20"/>
        <v>151.20622034266498</v>
      </c>
      <c r="AL69" s="28">
        <f t="shared" si="20"/>
        <v>185.734925499707</v>
      </c>
      <c r="AM69" s="28">
        <f t="shared" si="20"/>
        <v>222.47644133405123</v>
      </c>
      <c r="AN69" s="28">
        <f t="shared" si="20"/>
        <v>261.66985696703051</v>
      </c>
      <c r="AO69" s="28">
        <f t="shared" si="20"/>
        <v>303.38166549006746</v>
      </c>
      <c r="AP69" s="28">
        <f t="shared" si="20"/>
        <v>347.82764477310889</v>
      </c>
      <c r="AQ69" s="28">
        <f t="shared" si="20"/>
        <v>395.23249749448877</v>
      </c>
      <c r="AR69" s="28">
        <f t="shared" si="20"/>
        <v>445.92269069665628</v>
      </c>
      <c r="AS69" s="28">
        <f t="shared" si="20"/>
        <v>499.64672371023585</v>
      </c>
      <c r="AT69" s="28">
        <f t="shared" si="20"/>
        <v>557.2027706652226</v>
      </c>
      <c r="AU69" s="28">
        <f t="shared" si="20"/>
        <v>618.52429224785726</v>
      </c>
    </row>
    <row r="70" spans="2:47">
      <c r="B70" s="27" t="s">
        <v>432</v>
      </c>
      <c r="C70" s="28" t="s">
        <v>512</v>
      </c>
      <c r="D70" s="28">
        <f t="shared" ref="D70:AU70" si="21">+VLOOKUP($B70,Precios,D$68-2014,FALSE)*D38/1000000</f>
        <v>-7.2261056263803348E-3</v>
      </c>
      <c r="E70" s="28">
        <f t="shared" si="21"/>
        <v>5.4401567666434436E-4</v>
      </c>
      <c r="F70" s="28">
        <f t="shared" si="21"/>
        <v>4.7367004314088921E-3</v>
      </c>
      <c r="G70" s="28">
        <f t="shared" si="21"/>
        <v>-1.364491340543128E-3</v>
      </c>
      <c r="H70" s="28">
        <f t="shared" si="21"/>
        <v>3.0164048648147089E-3</v>
      </c>
      <c r="I70" s="28">
        <f t="shared" si="21"/>
        <v>7.9292439160739692E-3</v>
      </c>
      <c r="J70" s="28">
        <f t="shared" si="21"/>
        <v>8.6813944346258564E-3</v>
      </c>
      <c r="K70" s="28">
        <f t="shared" si="21"/>
        <v>7.9955046294292471E-3</v>
      </c>
      <c r="L70" s="28">
        <f t="shared" si="21"/>
        <v>-6.969042530260686E-3</v>
      </c>
      <c r="M70" s="28">
        <f t="shared" si="21"/>
        <v>-7.2280504164032294E-3</v>
      </c>
      <c r="N70" s="28">
        <f t="shared" si="21"/>
        <v>1.5573751516009243E-4</v>
      </c>
      <c r="O70" s="28">
        <f t="shared" si="21"/>
        <v>-1.0709133449079616E-2</v>
      </c>
      <c r="P70" s="28">
        <f t="shared" si="21"/>
        <v>-7.0075884108608865E-3</v>
      </c>
      <c r="Q70" s="28">
        <f t="shared" si="21"/>
        <v>6.2634758506487113E-3</v>
      </c>
      <c r="R70" s="28">
        <f t="shared" si="21"/>
        <v>-1.2613627294264129E-2</v>
      </c>
      <c r="S70" s="28">
        <f t="shared" si="21"/>
        <v>-1.4512887202885195E-2</v>
      </c>
      <c r="T70" s="28">
        <f t="shared" si="21"/>
        <v>8.2676047728798552E-3</v>
      </c>
      <c r="U70" s="28">
        <f t="shared" si="21"/>
        <v>8.459053596961889E-3</v>
      </c>
      <c r="V70" s="28">
        <f t="shared" si="21"/>
        <v>7.6332603158971411E-3</v>
      </c>
      <c r="W70" s="28">
        <f t="shared" si="21"/>
        <v>6.4101473120607008E-3</v>
      </c>
      <c r="X70" s="28">
        <f t="shared" si="21"/>
        <v>-3.955956302767745E-3</v>
      </c>
      <c r="Y70" s="28">
        <f t="shared" si="21"/>
        <v>1.6203995513925731E-2</v>
      </c>
      <c r="Z70" s="28">
        <f t="shared" si="21"/>
        <v>-3.9712442160713844E-3</v>
      </c>
      <c r="AA70" s="28">
        <f t="shared" si="21"/>
        <v>5.2996352203832807E-3</v>
      </c>
      <c r="AB70" s="28">
        <f t="shared" si="21"/>
        <v>-6.7088841532225206E-3</v>
      </c>
      <c r="AC70" s="28">
        <f t="shared" si="21"/>
        <v>2.9852155780707617E-3</v>
      </c>
      <c r="AD70" s="28">
        <f t="shared" si="21"/>
        <v>1.5323275178256147E-2</v>
      </c>
      <c r="AE70" s="28">
        <f t="shared" si="21"/>
        <v>-1.363822271498303E-2</v>
      </c>
      <c r="AF70" s="28">
        <f t="shared" si="21"/>
        <v>-5.2938086013747014E-3</v>
      </c>
      <c r="AG70" s="28">
        <f t="shared" si="21"/>
        <v>-2.1427016329213968E-5</v>
      </c>
      <c r="AH70" s="28">
        <f t="shared" si="21"/>
        <v>-5.3222795265091289E-3</v>
      </c>
      <c r="AI70" s="28">
        <f t="shared" si="21"/>
        <v>1.1110738409930276E-2</v>
      </c>
      <c r="AJ70" s="28">
        <f t="shared" si="21"/>
        <v>-1.7891910485890325E-2</v>
      </c>
      <c r="AK70" s="28">
        <f t="shared" si="21"/>
        <v>1.7795081815011573E-2</v>
      </c>
      <c r="AL70" s="28">
        <f t="shared" si="21"/>
        <v>-6.7395132107117579E-3</v>
      </c>
      <c r="AM70" s="28">
        <f t="shared" si="21"/>
        <v>1.3966108619407206E-2</v>
      </c>
      <c r="AN70" s="28">
        <f t="shared" si="21"/>
        <v>9.4761776550999072E-3</v>
      </c>
      <c r="AO70" s="28">
        <f t="shared" si="21"/>
        <v>-2.9092175688095042E-3</v>
      </c>
      <c r="AP70" s="28">
        <f t="shared" si="21"/>
        <v>-7.323892017680628E-3</v>
      </c>
      <c r="AQ70" s="28">
        <f t="shared" si="21"/>
        <v>1.3933633526475095E-2</v>
      </c>
      <c r="AR70" s="28">
        <f t="shared" si="21"/>
        <v>1.3747460535261408E-2</v>
      </c>
      <c r="AS70" s="28">
        <f t="shared" si="21"/>
        <v>-1.3175174793237699E-2</v>
      </c>
      <c r="AT70" s="28">
        <f t="shared" si="21"/>
        <v>-2.6656901710603981E-3</v>
      </c>
      <c r="AU70" s="28">
        <f t="shared" si="21"/>
        <v>-6.2660900661315189E-3</v>
      </c>
    </row>
    <row r="71" spans="2:47">
      <c r="B71" s="27" t="s">
        <v>433</v>
      </c>
      <c r="C71" s="28" t="s">
        <v>512</v>
      </c>
      <c r="D71" s="28">
        <f t="shared" ref="D71:AU71" si="22">+VLOOKUP($B71,Precios,D$68-2014,FALSE)*D39/1000000</f>
        <v>7.693974209305491E-4</v>
      </c>
      <c r="E71" s="28">
        <f t="shared" si="22"/>
        <v>1.3075018473466603E-3</v>
      </c>
      <c r="F71" s="28">
        <f t="shared" si="22"/>
        <v>-9.4832508205055057E-4</v>
      </c>
      <c r="G71" s="28">
        <f t="shared" si="22"/>
        <v>-2.9093744952467201E-3</v>
      </c>
      <c r="H71" s="28">
        <f t="shared" si="22"/>
        <v>-2.9865081807106507E-4</v>
      </c>
      <c r="I71" s="28">
        <f t="shared" si="22"/>
        <v>1.4621135078474782E-3</v>
      </c>
      <c r="J71" s="28">
        <f t="shared" si="22"/>
        <v>8.6952286179968865E-4</v>
      </c>
      <c r="K71" s="28">
        <f t="shared" si="22"/>
        <v>-2.9869490003554526</v>
      </c>
      <c r="L71" s="28">
        <f t="shared" si="22"/>
        <v>-9.0439711705995194</v>
      </c>
      <c r="M71" s="28">
        <f t="shared" si="22"/>
        <v>-9.0785722782357485</v>
      </c>
      <c r="N71" s="28">
        <f t="shared" si="22"/>
        <v>-13.756260735079612</v>
      </c>
      <c r="O71" s="28">
        <f t="shared" si="22"/>
        <v>-12.351723633241068</v>
      </c>
      <c r="P71" s="28">
        <f t="shared" si="22"/>
        <v>-6.0818918001350024</v>
      </c>
      <c r="Q71" s="28">
        <f t="shared" si="22"/>
        <v>-8.4253999826436559</v>
      </c>
      <c r="R71" s="28">
        <f t="shared" si="22"/>
        <v>-8.6989211964692448</v>
      </c>
      <c r="S71" s="28">
        <f t="shared" si="22"/>
        <v>-9.2297821078976323</v>
      </c>
      <c r="T71" s="28">
        <f t="shared" si="22"/>
        <v>-12.676671918946431</v>
      </c>
      <c r="U71" s="28">
        <f t="shared" si="22"/>
        <v>-13.511014552886511</v>
      </c>
      <c r="V71" s="28">
        <f t="shared" si="22"/>
        <v>-14.35976634775818</v>
      </c>
      <c r="W71" s="28">
        <f t="shared" si="22"/>
        <v>-17.69753935474607</v>
      </c>
      <c r="X71" s="28">
        <f t="shared" si="22"/>
        <v>-17.819573871448288</v>
      </c>
      <c r="Y71" s="28">
        <f t="shared" si="22"/>
        <v>-21.297964038294126</v>
      </c>
      <c r="Z71" s="28">
        <f t="shared" si="22"/>
        <v>-21.464199645367032</v>
      </c>
      <c r="AA71" s="28">
        <f t="shared" si="22"/>
        <v>-21.639990839405268</v>
      </c>
      <c r="AB71" s="28">
        <f t="shared" si="22"/>
        <v>-25.289326410693448</v>
      </c>
      <c r="AC71" s="28">
        <f t="shared" si="22"/>
        <v>-25.482724449581866</v>
      </c>
      <c r="AD71" s="28">
        <f t="shared" si="22"/>
        <v>-25.678551138695664</v>
      </c>
      <c r="AE71" s="28">
        <f t="shared" si="22"/>
        <v>-29.502289146562344</v>
      </c>
      <c r="AF71" s="28">
        <f t="shared" si="22"/>
        <v>-29.852017577921572</v>
      </c>
      <c r="AG71" s="28">
        <f t="shared" si="22"/>
        <v>-33.979943936564609</v>
      </c>
      <c r="AH71" s="28">
        <f t="shared" si="22"/>
        <v>-34.387025322866457</v>
      </c>
      <c r="AI71" s="28">
        <f t="shared" si="22"/>
        <v>-34.79765647442796</v>
      </c>
      <c r="AJ71" s="28">
        <f t="shared" si="22"/>
        <v>-39.19210107582677</v>
      </c>
      <c r="AK71" s="28">
        <f t="shared" si="22"/>
        <v>-39.6676751436027</v>
      </c>
      <c r="AL71" s="28">
        <f t="shared" si="22"/>
        <v>-48.72552024047161</v>
      </c>
      <c r="AM71" s="28">
        <f t="shared" si="22"/>
        <v>-58.373265208042987</v>
      </c>
      <c r="AN71" s="28">
        <f t="shared" si="22"/>
        <v>-68.650118787016595</v>
      </c>
      <c r="AO71" s="28">
        <f t="shared" si="22"/>
        <v>-79.595059897115789</v>
      </c>
      <c r="AP71" s="28">
        <f t="shared" si="22"/>
        <v>-91.265648738965183</v>
      </c>
      <c r="AQ71" s="28">
        <f t="shared" si="22"/>
        <v>-103.69932660751792</v>
      </c>
      <c r="AR71" s="28">
        <f t="shared" si="22"/>
        <v>-116.94872119438628</v>
      </c>
      <c r="AS71" s="28">
        <f t="shared" si="22"/>
        <v>-131.09628019157375</v>
      </c>
      <c r="AT71" s="28">
        <f t="shared" si="22"/>
        <v>-146.17666733198897</v>
      </c>
      <c r="AU71" s="28">
        <f t="shared" si="22"/>
        <v>-162.26987862043742</v>
      </c>
    </row>
    <row r="72" spans="2:47">
      <c r="B72" s="27" t="s">
        <v>434</v>
      </c>
      <c r="C72" s="28" t="s">
        <v>512</v>
      </c>
      <c r="D72" s="28">
        <f t="shared" ref="D72:AU72" si="23">+VLOOKUP($B72,Precios,D$68-2014,FALSE)*D40/1000000</f>
        <v>-1.6146599041968013E-3</v>
      </c>
      <c r="E72" s="28">
        <f t="shared" si="23"/>
        <v>3.9382801095018101E-3</v>
      </c>
      <c r="F72" s="28">
        <f t="shared" si="23"/>
        <v>-3.8116844056093496E-3</v>
      </c>
      <c r="G72" s="28">
        <f t="shared" si="23"/>
        <v>-6.2327284793578241E-3</v>
      </c>
      <c r="H72" s="28">
        <f t="shared" si="23"/>
        <v>-3.6651347636810377E-3</v>
      </c>
      <c r="I72" s="28">
        <f t="shared" si="23"/>
        <v>-6.9188269313385144E-3</v>
      </c>
      <c r="J72" s="28">
        <f t="shared" si="23"/>
        <v>-4.9240383886244834E-4</v>
      </c>
      <c r="K72" s="28">
        <f t="shared" si="23"/>
        <v>6.3089671600078598E-3</v>
      </c>
      <c r="L72" s="28">
        <f t="shared" si="23"/>
        <v>6.9275768145931373E-3</v>
      </c>
      <c r="M72" s="28">
        <f t="shared" si="23"/>
        <v>1.0041930859998884E-3</v>
      </c>
      <c r="N72" s="28">
        <f t="shared" si="23"/>
        <v>4.7084183477652357E-3</v>
      </c>
      <c r="O72" s="28">
        <f t="shared" si="23"/>
        <v>2.9213936929705807E-3</v>
      </c>
      <c r="P72" s="28">
        <f t="shared" si="23"/>
        <v>-3.2095814168947145E-3</v>
      </c>
      <c r="Q72" s="28">
        <f t="shared" si="23"/>
        <v>-6.281268404881646E-3</v>
      </c>
      <c r="R72" s="28">
        <f t="shared" si="23"/>
        <v>-3.7420093550195894E-3</v>
      </c>
      <c r="S72" s="28">
        <f t="shared" si="23"/>
        <v>6.5515731804000948E-3</v>
      </c>
      <c r="T72" s="28">
        <f t="shared" si="23"/>
        <v>7.8606081496335918E-3</v>
      </c>
      <c r="U72" s="28">
        <f t="shared" si="23"/>
        <v>5.0145008707503319E-3</v>
      </c>
      <c r="V72" s="28">
        <f t="shared" si="23"/>
        <v>-6.2739963274949283E-4</v>
      </c>
      <c r="W72" s="28">
        <f t="shared" si="23"/>
        <v>3.6315721380031215E-3</v>
      </c>
      <c r="X72" s="28">
        <f t="shared" si="23"/>
        <v>1.4159263464074166E-2</v>
      </c>
      <c r="Y72" s="28">
        <f t="shared" si="23"/>
        <v>-1.0364504646513759E-2</v>
      </c>
      <c r="Z72" s="28">
        <f t="shared" si="23"/>
        <v>-4.1280006149842455E-3</v>
      </c>
      <c r="AA72" s="28">
        <f t="shared" si="23"/>
        <v>5.0167576352226682E-4</v>
      </c>
      <c r="AB72" s="28">
        <f t="shared" si="23"/>
        <v>3.9906951641270243E-3</v>
      </c>
      <c r="AC72" s="28">
        <f t="shared" si="23"/>
        <v>1.5402455440389651E-2</v>
      </c>
      <c r="AD72" s="28">
        <f t="shared" si="23"/>
        <v>1.0873867447328444E-2</v>
      </c>
      <c r="AE72" s="28">
        <f t="shared" si="23"/>
        <v>2.0161751255754054E-3</v>
      </c>
      <c r="AF72" s="28">
        <f t="shared" si="23"/>
        <v>1.0137487670703004E-2</v>
      </c>
      <c r="AG72" s="28">
        <f t="shared" si="23"/>
        <v>1.3056293864397675E-2</v>
      </c>
      <c r="AH72" s="28">
        <f t="shared" si="23"/>
        <v>-1.2806119824188293E-2</v>
      </c>
      <c r="AI72" s="28">
        <f t="shared" si="23"/>
        <v>-4.1817041001917105E-3</v>
      </c>
      <c r="AJ72" s="28">
        <f t="shared" si="23"/>
        <v>-3.6081135193744775E-3</v>
      </c>
      <c r="AK72" s="28">
        <f t="shared" si="23"/>
        <v>8.2106598443681157E-3</v>
      </c>
      <c r="AL72" s="28">
        <f t="shared" si="23"/>
        <v>9.0956904893405802E-3</v>
      </c>
      <c r="AM72" s="28">
        <f t="shared" si="23"/>
        <v>-6.1881727967877534E-3</v>
      </c>
      <c r="AN72" s="28">
        <f t="shared" si="23"/>
        <v>-9.8654451640048102E-3</v>
      </c>
      <c r="AO72" s="28">
        <f t="shared" si="23"/>
        <v>7.0885469116183141E-4</v>
      </c>
      <c r="AP72" s="28">
        <f t="shared" si="23"/>
        <v>-4.6197984594394193E-3</v>
      </c>
      <c r="AQ72" s="28">
        <f t="shared" si="23"/>
        <v>6.3445200697675218E-3</v>
      </c>
      <c r="AR72" s="28">
        <f t="shared" si="23"/>
        <v>-1.5326741723066976E-2</v>
      </c>
      <c r="AS72" s="28">
        <f t="shared" si="23"/>
        <v>2.4136004569357051E-3</v>
      </c>
      <c r="AT72" s="28">
        <f t="shared" si="23"/>
        <v>-1.0710917930099451E-2</v>
      </c>
      <c r="AU72" s="28">
        <f t="shared" si="23"/>
        <v>-4.0085202980023286E-4</v>
      </c>
    </row>
    <row r="73" spans="2:47">
      <c r="B73" s="27" t="s">
        <v>437</v>
      </c>
      <c r="C73" s="28" t="s">
        <v>512</v>
      </c>
      <c r="D73" s="28">
        <f t="shared" ref="D73:AU73" si="24">+VLOOKUP($B73,Precios,D$68-2014,FALSE)*D41/1000000</f>
        <v>0</v>
      </c>
      <c r="E73" s="28">
        <f t="shared" si="24"/>
        <v>0</v>
      </c>
      <c r="F73" s="28">
        <f t="shared" si="24"/>
        <v>0</v>
      </c>
      <c r="G73" s="28">
        <f t="shared" si="24"/>
        <v>0</v>
      </c>
      <c r="H73" s="28">
        <f t="shared" si="24"/>
        <v>0</v>
      </c>
      <c r="I73" s="28">
        <f t="shared" si="24"/>
        <v>0</v>
      </c>
      <c r="J73" s="28">
        <f t="shared" si="24"/>
        <v>0</v>
      </c>
      <c r="K73" s="28">
        <f t="shared" si="24"/>
        <v>0</v>
      </c>
      <c r="L73" s="28">
        <f t="shared" si="24"/>
        <v>0</v>
      </c>
      <c r="M73" s="28">
        <f t="shared" si="24"/>
        <v>0</v>
      </c>
      <c r="N73" s="28">
        <f t="shared" si="24"/>
        <v>0</v>
      </c>
      <c r="O73" s="28">
        <f t="shared" si="24"/>
        <v>0</v>
      </c>
      <c r="P73" s="28">
        <f t="shared" si="24"/>
        <v>0</v>
      </c>
      <c r="Q73" s="28">
        <f t="shared" si="24"/>
        <v>0</v>
      </c>
      <c r="R73" s="28">
        <f t="shared" si="24"/>
        <v>0</v>
      </c>
      <c r="S73" s="28">
        <f t="shared" si="24"/>
        <v>0</v>
      </c>
      <c r="T73" s="28">
        <f t="shared" si="24"/>
        <v>0</v>
      </c>
      <c r="U73" s="28">
        <f t="shared" si="24"/>
        <v>0</v>
      </c>
      <c r="V73" s="28">
        <f t="shared" si="24"/>
        <v>0</v>
      </c>
      <c r="W73" s="28">
        <f t="shared" si="24"/>
        <v>0</v>
      </c>
      <c r="X73" s="28">
        <f t="shared" si="24"/>
        <v>0</v>
      </c>
      <c r="Y73" s="28">
        <f t="shared" si="24"/>
        <v>0</v>
      </c>
      <c r="Z73" s="28">
        <f t="shared" si="24"/>
        <v>0</v>
      </c>
      <c r="AA73" s="28">
        <f t="shared" si="24"/>
        <v>0</v>
      </c>
      <c r="AB73" s="28">
        <f t="shared" si="24"/>
        <v>0</v>
      </c>
      <c r="AC73" s="28">
        <f t="shared" si="24"/>
        <v>0</v>
      </c>
      <c r="AD73" s="28">
        <f t="shared" si="24"/>
        <v>0</v>
      </c>
      <c r="AE73" s="28">
        <f t="shared" si="24"/>
        <v>0</v>
      </c>
      <c r="AF73" s="28">
        <f t="shared" si="24"/>
        <v>0</v>
      </c>
      <c r="AG73" s="28">
        <f t="shared" si="24"/>
        <v>0</v>
      </c>
      <c r="AH73" s="28">
        <f t="shared" si="24"/>
        <v>0</v>
      </c>
      <c r="AI73" s="28">
        <f t="shared" si="24"/>
        <v>0</v>
      </c>
      <c r="AJ73" s="28">
        <f t="shared" si="24"/>
        <v>0</v>
      </c>
      <c r="AK73" s="28">
        <f t="shared" si="24"/>
        <v>0</v>
      </c>
      <c r="AL73" s="28">
        <f t="shared" si="24"/>
        <v>0</v>
      </c>
      <c r="AM73" s="28">
        <f t="shared" si="24"/>
        <v>0</v>
      </c>
      <c r="AN73" s="28">
        <f t="shared" si="24"/>
        <v>0</v>
      </c>
      <c r="AO73" s="28">
        <f t="shared" si="24"/>
        <v>0</v>
      </c>
      <c r="AP73" s="28">
        <f t="shared" si="24"/>
        <v>0</v>
      </c>
      <c r="AQ73" s="28">
        <f t="shared" si="24"/>
        <v>0</v>
      </c>
      <c r="AR73" s="28">
        <f t="shared" si="24"/>
        <v>0</v>
      </c>
      <c r="AS73" s="28">
        <f t="shared" si="24"/>
        <v>0</v>
      </c>
      <c r="AT73" s="28">
        <f t="shared" si="24"/>
        <v>0</v>
      </c>
      <c r="AU73" s="28">
        <f t="shared" si="24"/>
        <v>0</v>
      </c>
    </row>
    <row r="74" spans="2:47">
      <c r="B74" s="27" t="s">
        <v>427</v>
      </c>
      <c r="C74" s="28" t="s">
        <v>512</v>
      </c>
      <c r="D74" s="28">
        <f t="shared" ref="D74:AU74" si="25">+VLOOKUP($B74,Precios,D$68-2014,FALSE)*D42/1000000</f>
        <v>0</v>
      </c>
      <c r="E74" s="28">
        <f t="shared" si="25"/>
        <v>0</v>
      </c>
      <c r="F74" s="28">
        <f t="shared" si="25"/>
        <v>0</v>
      </c>
      <c r="G74" s="28">
        <f t="shared" si="25"/>
        <v>0</v>
      </c>
      <c r="H74" s="28">
        <f t="shared" si="25"/>
        <v>0</v>
      </c>
      <c r="I74" s="28">
        <f t="shared" si="25"/>
        <v>0</v>
      </c>
      <c r="J74" s="28">
        <f t="shared" si="25"/>
        <v>0</v>
      </c>
      <c r="K74" s="28">
        <f t="shared" si="25"/>
        <v>0</v>
      </c>
      <c r="L74" s="28">
        <f t="shared" si="25"/>
        <v>0</v>
      </c>
      <c r="M74" s="28">
        <f t="shared" si="25"/>
        <v>0</v>
      </c>
      <c r="N74" s="28">
        <f t="shared" si="25"/>
        <v>0</v>
      </c>
      <c r="O74" s="28">
        <f t="shared" si="25"/>
        <v>0</v>
      </c>
      <c r="P74" s="28">
        <f t="shared" si="25"/>
        <v>0</v>
      </c>
      <c r="Q74" s="28">
        <f t="shared" si="25"/>
        <v>0</v>
      </c>
      <c r="R74" s="28">
        <f t="shared" si="25"/>
        <v>0</v>
      </c>
      <c r="S74" s="28">
        <f t="shared" si="25"/>
        <v>0</v>
      </c>
      <c r="T74" s="28">
        <f t="shared" si="25"/>
        <v>0</v>
      </c>
      <c r="U74" s="28">
        <f t="shared" si="25"/>
        <v>0</v>
      </c>
      <c r="V74" s="28">
        <f t="shared" si="25"/>
        <v>0</v>
      </c>
      <c r="W74" s="28">
        <f t="shared" si="25"/>
        <v>0</v>
      </c>
      <c r="X74" s="28">
        <f t="shared" si="25"/>
        <v>0</v>
      </c>
      <c r="Y74" s="28">
        <f t="shared" si="25"/>
        <v>0</v>
      </c>
      <c r="Z74" s="28">
        <f t="shared" si="25"/>
        <v>0</v>
      </c>
      <c r="AA74" s="28">
        <f t="shared" si="25"/>
        <v>0</v>
      </c>
      <c r="AB74" s="28">
        <f t="shared" si="25"/>
        <v>0</v>
      </c>
      <c r="AC74" s="28">
        <f t="shared" si="25"/>
        <v>0</v>
      </c>
      <c r="AD74" s="28">
        <f t="shared" si="25"/>
        <v>0</v>
      </c>
      <c r="AE74" s="28">
        <f t="shared" si="25"/>
        <v>0</v>
      </c>
      <c r="AF74" s="28">
        <f t="shared" si="25"/>
        <v>0</v>
      </c>
      <c r="AG74" s="28">
        <f t="shared" si="25"/>
        <v>0</v>
      </c>
      <c r="AH74" s="28">
        <f t="shared" si="25"/>
        <v>0</v>
      </c>
      <c r="AI74" s="28">
        <f t="shared" si="25"/>
        <v>0</v>
      </c>
      <c r="AJ74" s="28">
        <f t="shared" si="25"/>
        <v>0</v>
      </c>
      <c r="AK74" s="28">
        <f t="shared" si="25"/>
        <v>0</v>
      </c>
      <c r="AL74" s="28">
        <f t="shared" si="25"/>
        <v>0</v>
      </c>
      <c r="AM74" s="28">
        <f t="shared" si="25"/>
        <v>0</v>
      </c>
      <c r="AN74" s="28">
        <f t="shared" si="25"/>
        <v>0</v>
      </c>
      <c r="AO74" s="28">
        <f t="shared" si="25"/>
        <v>0</v>
      </c>
      <c r="AP74" s="28">
        <f t="shared" si="25"/>
        <v>0</v>
      </c>
      <c r="AQ74" s="28">
        <f t="shared" si="25"/>
        <v>0</v>
      </c>
      <c r="AR74" s="28">
        <f t="shared" si="25"/>
        <v>0</v>
      </c>
      <c r="AS74" s="28">
        <f t="shared" si="25"/>
        <v>0</v>
      </c>
      <c r="AT74" s="28">
        <f t="shared" si="25"/>
        <v>0</v>
      </c>
      <c r="AU74" s="28">
        <f t="shared" si="25"/>
        <v>0</v>
      </c>
    </row>
    <row r="75" spans="2:47">
      <c r="B75" s="27" t="s">
        <v>439</v>
      </c>
      <c r="C75" s="28" t="s">
        <v>512</v>
      </c>
      <c r="D75" s="28">
        <f t="shared" ref="D75:AU75" si="26">+VLOOKUP($B75,Precios,D$68-2014,FALSE)*D43/1000000</f>
        <v>0</v>
      </c>
      <c r="E75" s="28">
        <f t="shared" si="26"/>
        <v>0</v>
      </c>
      <c r="F75" s="28">
        <f t="shared" si="26"/>
        <v>0</v>
      </c>
      <c r="G75" s="28">
        <f t="shared" si="26"/>
        <v>0</v>
      </c>
      <c r="H75" s="28">
        <f t="shared" si="26"/>
        <v>0</v>
      </c>
      <c r="I75" s="28">
        <f t="shared" si="26"/>
        <v>0</v>
      </c>
      <c r="J75" s="28">
        <f t="shared" si="26"/>
        <v>0</v>
      </c>
      <c r="K75" s="28">
        <f t="shared" si="26"/>
        <v>0</v>
      </c>
      <c r="L75" s="28">
        <f t="shared" si="26"/>
        <v>0</v>
      </c>
      <c r="M75" s="28">
        <f t="shared" si="26"/>
        <v>0</v>
      </c>
      <c r="N75" s="28">
        <f t="shared" si="26"/>
        <v>0</v>
      </c>
      <c r="O75" s="28">
        <f t="shared" si="26"/>
        <v>0</v>
      </c>
      <c r="P75" s="28">
        <f t="shared" si="26"/>
        <v>0</v>
      </c>
      <c r="Q75" s="28">
        <f t="shared" si="26"/>
        <v>0</v>
      </c>
      <c r="R75" s="28">
        <f t="shared" si="26"/>
        <v>0</v>
      </c>
      <c r="S75" s="28">
        <f t="shared" si="26"/>
        <v>0</v>
      </c>
      <c r="T75" s="28">
        <f t="shared" si="26"/>
        <v>0</v>
      </c>
      <c r="U75" s="28">
        <f t="shared" si="26"/>
        <v>0</v>
      </c>
      <c r="V75" s="28">
        <f t="shared" si="26"/>
        <v>0</v>
      </c>
      <c r="W75" s="28">
        <f t="shared" si="26"/>
        <v>0</v>
      </c>
      <c r="X75" s="28">
        <f t="shared" si="26"/>
        <v>0</v>
      </c>
      <c r="Y75" s="28">
        <f t="shared" si="26"/>
        <v>0</v>
      </c>
      <c r="Z75" s="28">
        <f t="shared" si="26"/>
        <v>0</v>
      </c>
      <c r="AA75" s="28">
        <f t="shared" si="26"/>
        <v>0</v>
      </c>
      <c r="AB75" s="28">
        <f t="shared" si="26"/>
        <v>0</v>
      </c>
      <c r="AC75" s="28">
        <f t="shared" si="26"/>
        <v>0</v>
      </c>
      <c r="AD75" s="28">
        <f t="shared" si="26"/>
        <v>0</v>
      </c>
      <c r="AE75" s="28">
        <f t="shared" si="26"/>
        <v>0</v>
      </c>
      <c r="AF75" s="28">
        <f t="shared" si="26"/>
        <v>0</v>
      </c>
      <c r="AG75" s="28">
        <f t="shared" si="26"/>
        <v>0</v>
      </c>
      <c r="AH75" s="28">
        <f t="shared" si="26"/>
        <v>0</v>
      </c>
      <c r="AI75" s="28">
        <f t="shared" si="26"/>
        <v>0</v>
      </c>
      <c r="AJ75" s="28">
        <f t="shared" si="26"/>
        <v>0</v>
      </c>
      <c r="AK75" s="28">
        <f t="shared" si="26"/>
        <v>0</v>
      </c>
      <c r="AL75" s="28">
        <f t="shared" si="26"/>
        <v>0</v>
      </c>
      <c r="AM75" s="28">
        <f t="shared" si="26"/>
        <v>0</v>
      </c>
      <c r="AN75" s="28">
        <f t="shared" si="26"/>
        <v>0</v>
      </c>
      <c r="AO75" s="28">
        <f t="shared" si="26"/>
        <v>0</v>
      </c>
      <c r="AP75" s="28">
        <f t="shared" si="26"/>
        <v>0</v>
      </c>
      <c r="AQ75" s="28">
        <f t="shared" si="26"/>
        <v>0</v>
      </c>
      <c r="AR75" s="28">
        <f t="shared" si="26"/>
        <v>0</v>
      </c>
      <c r="AS75" s="28">
        <f t="shared" si="26"/>
        <v>0</v>
      </c>
      <c r="AT75" s="28">
        <f t="shared" si="26"/>
        <v>0</v>
      </c>
      <c r="AU75" s="28">
        <f t="shared" si="26"/>
        <v>0</v>
      </c>
    </row>
    <row r="76" spans="2:47">
      <c r="B76" s="27" t="s">
        <v>430</v>
      </c>
      <c r="C76" s="28" t="s">
        <v>512</v>
      </c>
      <c r="D76" s="28">
        <f t="shared" ref="D76:AU76" si="27">+VLOOKUP($B76,Precios,D$68-2014,FALSE)*D44/1000000</f>
        <v>-1.1029244186598686E-3</v>
      </c>
      <c r="E76" s="28">
        <f t="shared" si="27"/>
        <v>-2.5701082068386819E-5</v>
      </c>
      <c r="F76" s="28">
        <f t="shared" si="27"/>
        <v>-3.5009947868019562E-4</v>
      </c>
      <c r="G76" s="28">
        <f t="shared" si="27"/>
        <v>-4.0387962664735678E-4</v>
      </c>
      <c r="H76" s="28">
        <f t="shared" si="27"/>
        <v>-1.7397414483918727E-4</v>
      </c>
      <c r="I76" s="28">
        <f t="shared" si="27"/>
        <v>9.7220332718603232E-4</v>
      </c>
      <c r="J76" s="28">
        <f t="shared" si="27"/>
        <v>-8.2210065036906848E-4</v>
      </c>
      <c r="K76" s="28">
        <f t="shared" si="27"/>
        <v>-2.8633460607944294E-4</v>
      </c>
      <c r="L76" s="28">
        <f t="shared" si="27"/>
        <v>3.8458275434772622E-5</v>
      </c>
      <c r="M76" s="28">
        <f t="shared" si="27"/>
        <v>4.9796343797613011E-4</v>
      </c>
      <c r="N76" s="28">
        <f t="shared" si="27"/>
        <v>1.5371542282419173E-3</v>
      </c>
      <c r="O76" s="28">
        <f t="shared" si="27"/>
        <v>1.59406120032465E-3</v>
      </c>
      <c r="P76" s="28">
        <f t="shared" si="27"/>
        <v>-4.500202693295595E-4</v>
      </c>
      <c r="Q76" s="28">
        <f t="shared" si="27"/>
        <v>-7.5791385504139698E-4</v>
      </c>
      <c r="R76" s="28">
        <f t="shared" si="27"/>
        <v>-8.2450263802676875E-4</v>
      </c>
      <c r="S76" s="28">
        <f t="shared" si="27"/>
        <v>-1.7583510738484679E-3</v>
      </c>
      <c r="T76" s="28">
        <f t="shared" si="27"/>
        <v>-1.7013393254878115E-3</v>
      </c>
      <c r="U76" s="28">
        <f t="shared" si="27"/>
        <v>7.7066604662641522E-4</v>
      </c>
      <c r="V76" s="28">
        <f t="shared" si="27"/>
        <v>5.9968992170193161E-4</v>
      </c>
      <c r="W76" s="28">
        <f t="shared" si="27"/>
        <v>-6.5943715087889444E-5</v>
      </c>
      <c r="X76" s="28">
        <f t="shared" si="27"/>
        <v>-9.2383424958951074E-4</v>
      </c>
      <c r="Y76" s="28">
        <f t="shared" si="27"/>
        <v>9.9194120678791197E-4</v>
      </c>
      <c r="Z76" s="28">
        <f t="shared" si="27"/>
        <v>5.2417518359713976E-4</v>
      </c>
      <c r="AA76" s="28">
        <f t="shared" si="27"/>
        <v>1.6715263725439475E-3</v>
      </c>
      <c r="AB76" s="28">
        <f t="shared" si="27"/>
        <v>-2.2307355193674893E-3</v>
      </c>
      <c r="AC76" s="28">
        <f t="shared" si="27"/>
        <v>-2.2055409478923717E-4</v>
      </c>
      <c r="AD76" s="28">
        <f t="shared" si="27"/>
        <v>-5.6750140948035402E-4</v>
      </c>
      <c r="AE76" s="28">
        <f t="shared" si="27"/>
        <v>-1.8394750649970712E-3</v>
      </c>
      <c r="AF76" s="28">
        <f t="shared" si="27"/>
        <v>1.5779228044757584E-3</v>
      </c>
      <c r="AG76" s="28">
        <f t="shared" si="27"/>
        <v>1.2507493586681863E-3</v>
      </c>
      <c r="AH76" s="28">
        <f t="shared" si="27"/>
        <v>-9.8359468233705054E-4</v>
      </c>
      <c r="AI76" s="28">
        <f t="shared" si="27"/>
        <v>1.9763203378246777E-3</v>
      </c>
      <c r="AJ76" s="28">
        <f t="shared" si="27"/>
        <v>1.1844415861201199E-3</v>
      </c>
      <c r="AK76" s="28">
        <f t="shared" si="27"/>
        <v>-2.4154304022998151E-3</v>
      </c>
      <c r="AL76" s="28">
        <f t="shared" si="27"/>
        <v>-1.9803285741916313E-3</v>
      </c>
      <c r="AM76" s="28">
        <f t="shared" si="27"/>
        <v>1.8902638932710881E-3</v>
      </c>
      <c r="AN76" s="28">
        <f t="shared" si="27"/>
        <v>-2.5224462237835939E-3</v>
      </c>
      <c r="AO76" s="28">
        <f t="shared" si="27"/>
        <v>1.618244641653979E-4</v>
      </c>
      <c r="AP76" s="28">
        <f t="shared" si="27"/>
        <v>-1.6867475717256362E-3</v>
      </c>
      <c r="AQ76" s="28">
        <f t="shared" si="27"/>
        <v>1.5102758066788925E-3</v>
      </c>
      <c r="AR76" s="28">
        <f t="shared" si="27"/>
        <v>-1.9986178852624287E-3</v>
      </c>
      <c r="AS76" s="28">
        <f t="shared" si="27"/>
        <v>1.0506085326672707E-3</v>
      </c>
      <c r="AT76" s="28">
        <f t="shared" si="27"/>
        <v>1.1855505280539103E-3</v>
      </c>
      <c r="AU76" s="28">
        <f t="shared" si="27"/>
        <v>1.1888219847911584E-3</v>
      </c>
    </row>
    <row r="77" spans="2:47">
      <c r="B77" s="27" t="s">
        <v>440</v>
      </c>
      <c r="C77" s="28" t="s">
        <v>512</v>
      </c>
      <c r="D77" s="28">
        <f t="shared" ref="D77:AU77" si="28">+VLOOKUP($B77,Precios,D$68-2014,FALSE)*D45/1000000</f>
        <v>0</v>
      </c>
      <c r="E77" s="28">
        <f t="shared" si="28"/>
        <v>0</v>
      </c>
      <c r="F77" s="28">
        <f t="shared" si="28"/>
        <v>0</v>
      </c>
      <c r="G77" s="28">
        <f t="shared" si="28"/>
        <v>0</v>
      </c>
      <c r="H77" s="28">
        <f t="shared" si="28"/>
        <v>0</v>
      </c>
      <c r="I77" s="28">
        <f t="shared" si="28"/>
        <v>0</v>
      </c>
      <c r="J77" s="28">
        <f t="shared" si="28"/>
        <v>0</v>
      </c>
      <c r="K77" s="28">
        <f t="shared" si="28"/>
        <v>0</v>
      </c>
      <c r="L77" s="28">
        <f t="shared" si="28"/>
        <v>0</v>
      </c>
      <c r="M77" s="28">
        <f t="shared" si="28"/>
        <v>0</v>
      </c>
      <c r="N77" s="28">
        <f t="shared" si="28"/>
        <v>0</v>
      </c>
      <c r="O77" s="28">
        <f t="shared" si="28"/>
        <v>0</v>
      </c>
      <c r="P77" s="28">
        <f t="shared" si="28"/>
        <v>0</v>
      </c>
      <c r="Q77" s="28">
        <f t="shared" si="28"/>
        <v>0</v>
      </c>
      <c r="R77" s="28">
        <f t="shared" si="28"/>
        <v>0</v>
      </c>
      <c r="S77" s="28">
        <f t="shared" si="28"/>
        <v>0</v>
      </c>
      <c r="T77" s="28">
        <f t="shared" si="28"/>
        <v>0</v>
      </c>
      <c r="U77" s="28">
        <f t="shared" si="28"/>
        <v>0</v>
      </c>
      <c r="V77" s="28">
        <f t="shared" si="28"/>
        <v>0</v>
      </c>
      <c r="W77" s="28">
        <f t="shared" si="28"/>
        <v>0</v>
      </c>
      <c r="X77" s="28">
        <f t="shared" si="28"/>
        <v>0</v>
      </c>
      <c r="Y77" s="28">
        <f t="shared" si="28"/>
        <v>0</v>
      </c>
      <c r="Z77" s="28">
        <f t="shared" si="28"/>
        <v>0</v>
      </c>
      <c r="AA77" s="28">
        <f t="shared" si="28"/>
        <v>0</v>
      </c>
      <c r="AB77" s="28">
        <f t="shared" si="28"/>
        <v>0</v>
      </c>
      <c r="AC77" s="28">
        <f t="shared" si="28"/>
        <v>0</v>
      </c>
      <c r="AD77" s="28">
        <f t="shared" si="28"/>
        <v>0</v>
      </c>
      <c r="AE77" s="28">
        <f t="shared" si="28"/>
        <v>0</v>
      </c>
      <c r="AF77" s="28">
        <f t="shared" si="28"/>
        <v>0</v>
      </c>
      <c r="AG77" s="28">
        <f t="shared" si="28"/>
        <v>0</v>
      </c>
      <c r="AH77" s="28">
        <f t="shared" si="28"/>
        <v>0</v>
      </c>
      <c r="AI77" s="28">
        <f t="shared" si="28"/>
        <v>0</v>
      </c>
      <c r="AJ77" s="28">
        <f t="shared" si="28"/>
        <v>0</v>
      </c>
      <c r="AK77" s="28">
        <f t="shared" si="28"/>
        <v>0</v>
      </c>
      <c r="AL77" s="28">
        <f t="shared" si="28"/>
        <v>0</v>
      </c>
      <c r="AM77" s="28">
        <f t="shared" si="28"/>
        <v>0</v>
      </c>
      <c r="AN77" s="28">
        <f t="shared" si="28"/>
        <v>0</v>
      </c>
      <c r="AO77" s="28">
        <f t="shared" si="28"/>
        <v>0</v>
      </c>
      <c r="AP77" s="28">
        <f t="shared" si="28"/>
        <v>0</v>
      </c>
      <c r="AQ77" s="28">
        <f t="shared" si="28"/>
        <v>0</v>
      </c>
      <c r="AR77" s="28">
        <f t="shared" si="28"/>
        <v>0</v>
      </c>
      <c r="AS77" s="28">
        <f t="shared" si="28"/>
        <v>0</v>
      </c>
      <c r="AT77" s="28">
        <f t="shared" si="28"/>
        <v>0</v>
      </c>
      <c r="AU77" s="28">
        <f t="shared" si="28"/>
        <v>0</v>
      </c>
    </row>
    <row r="78" spans="2:47">
      <c r="B78" s="27" t="s">
        <v>398</v>
      </c>
      <c r="C78" s="28" t="s">
        <v>512</v>
      </c>
      <c r="D78" s="28">
        <f t="shared" ref="D78:AU78" si="29">+VLOOKUP($B78,Precios,D$68-2014,FALSE)*D46/1000000</f>
        <v>8.1079065631512514E-5</v>
      </c>
      <c r="E78" s="28">
        <f t="shared" si="29"/>
        <v>-2.5373482310502191E-5</v>
      </c>
      <c r="F78" s="28">
        <f t="shared" si="29"/>
        <v>2.0286955148640428E-4</v>
      </c>
      <c r="G78" s="28">
        <f t="shared" si="29"/>
        <v>-1.9822091067471067E-4</v>
      </c>
      <c r="H78" s="28">
        <f t="shared" si="29"/>
        <v>2.5409598434503129E-4</v>
      </c>
      <c r="I78" s="28">
        <f t="shared" si="29"/>
        <v>-1.5980676953092892E-5</v>
      </c>
      <c r="J78" s="28">
        <f t="shared" si="29"/>
        <v>4.9584270963781447E-5</v>
      </c>
      <c r="K78" s="28">
        <f t="shared" si="29"/>
        <v>-4.3325233294850536E-5</v>
      </c>
      <c r="L78" s="28">
        <f t="shared" si="29"/>
        <v>1.1030586841279078E-4</v>
      </c>
      <c r="M78" s="28">
        <f t="shared" si="29"/>
        <v>-3.5441943067013022E-4</v>
      </c>
      <c r="N78" s="28">
        <f t="shared" si="29"/>
        <v>3.5578107039170656E-5</v>
      </c>
      <c r="O78" s="28">
        <f t="shared" si="29"/>
        <v>-1.7967756913444109E-4</v>
      </c>
      <c r="P78" s="28">
        <f t="shared" si="29"/>
        <v>-2.9192807525021838E-4</v>
      </c>
      <c r="Q78" s="28">
        <f t="shared" si="29"/>
        <v>-1.8393420770013795E-4</v>
      </c>
      <c r="R78" s="28">
        <f t="shared" si="29"/>
        <v>2.381344032628478E-5</v>
      </c>
      <c r="S78" s="28">
        <f t="shared" si="29"/>
        <v>3.3319668092280242E-4</v>
      </c>
      <c r="T78" s="28">
        <f t="shared" si="29"/>
        <v>-8.0461926834574232E-5</v>
      </c>
      <c r="U78" s="28">
        <f t="shared" si="29"/>
        <v>1.8453375036414109E-4</v>
      </c>
      <c r="V78" s="28">
        <f t="shared" si="29"/>
        <v>-1.5523698318548553E-4</v>
      </c>
      <c r="W78" s="28">
        <f t="shared" si="29"/>
        <v>1.8667484328290277E-4</v>
      </c>
      <c r="X78" s="28">
        <f t="shared" si="29"/>
        <v>-8.4172294164147732E-5</v>
      </c>
      <c r="Y78" s="28">
        <f t="shared" si="29"/>
        <v>3.4018605649452718E-4</v>
      </c>
      <c r="Z78" s="28">
        <f t="shared" si="29"/>
        <v>1.0692463138423715E-5</v>
      </c>
      <c r="AA78" s="28">
        <f t="shared" si="29"/>
        <v>-3.4980911343758465E-4</v>
      </c>
      <c r="AB78" s="28">
        <f t="shared" si="29"/>
        <v>1.2455244311501297E-4</v>
      </c>
      <c r="AC78" s="28">
        <f t="shared" si="29"/>
        <v>-1.6731678375466711E-4</v>
      </c>
      <c r="AD78" s="28">
        <f t="shared" si="29"/>
        <v>-3.6398242117742789E-4</v>
      </c>
      <c r="AE78" s="28">
        <f t="shared" si="29"/>
        <v>1.5903148177923661E-4</v>
      </c>
      <c r="AF78" s="28">
        <f t="shared" si="29"/>
        <v>1.3493706694473907E-4</v>
      </c>
      <c r="AG78" s="28">
        <f t="shared" si="29"/>
        <v>2.1200125157547716E-4</v>
      </c>
      <c r="AH78" s="28">
        <f t="shared" si="29"/>
        <v>1.2512589554599412E-4</v>
      </c>
      <c r="AI78" s="28">
        <f t="shared" si="29"/>
        <v>1.3819617489121654E-4</v>
      </c>
      <c r="AJ78" s="28">
        <f t="shared" si="29"/>
        <v>1.197019336648345E-4</v>
      </c>
      <c r="AK78" s="28">
        <f t="shared" si="29"/>
        <v>-6.5207097600920131E-5</v>
      </c>
      <c r="AL78" s="28">
        <f t="shared" si="29"/>
        <v>-1.5122444845857744E-4</v>
      </c>
      <c r="AM78" s="28">
        <f t="shared" si="29"/>
        <v>-1.0264375566894562E-4</v>
      </c>
      <c r="AN78" s="28">
        <f t="shared" si="29"/>
        <v>-1.8832805110859509E-4</v>
      </c>
      <c r="AO78" s="28">
        <f t="shared" si="29"/>
        <v>-2.7387565038597877E-4</v>
      </c>
      <c r="AP78" s="28">
        <f t="shared" si="29"/>
        <v>-2.2312569386039637E-4</v>
      </c>
      <c r="AQ78" s="28">
        <f t="shared" si="29"/>
        <v>-3.083446732685665E-4</v>
      </c>
      <c r="AR78" s="28">
        <f t="shared" si="29"/>
        <v>-2.5895452698083434E-4</v>
      </c>
      <c r="AS78" s="28">
        <f t="shared" si="29"/>
        <v>-2.0771658430557196E-4</v>
      </c>
      <c r="AT78" s="28">
        <f t="shared" si="29"/>
        <v>-1.5800663466348797E-4</v>
      </c>
      <c r="AU78" s="28">
        <f t="shared" si="29"/>
        <v>-1.0644306048522792E-4</v>
      </c>
    </row>
    <row r="79" spans="2:47">
      <c r="B79" s="27" t="s">
        <v>435</v>
      </c>
      <c r="C79" s="28" t="s">
        <v>512</v>
      </c>
      <c r="D79" s="28">
        <f t="shared" ref="D79:AU79" si="30">+VLOOKUP($B79,Precios,D$68-2014,FALSE)*D47/1000000</f>
        <v>-3.3410581879524977E-4</v>
      </c>
      <c r="E79" s="28">
        <f t="shared" si="30"/>
        <v>-3.0211769101656078E-4</v>
      </c>
      <c r="F79" s="28">
        <f t="shared" si="30"/>
        <v>1.6630379429159107E-4</v>
      </c>
      <c r="G79" s="28">
        <f t="shared" si="30"/>
        <v>9.0470037979517202E-5</v>
      </c>
      <c r="H79" s="28">
        <f t="shared" si="30"/>
        <v>7.4922327365181985E-5</v>
      </c>
      <c r="I79" s="28">
        <f t="shared" si="30"/>
        <v>-2.3944179478112629E-5</v>
      </c>
      <c r="J79" s="28">
        <f t="shared" si="30"/>
        <v>-1.6217238176080689E-4</v>
      </c>
      <c r="K79" s="28">
        <f t="shared" si="30"/>
        <v>-3.3601702828336901E-4</v>
      </c>
      <c r="L79" s="28">
        <f t="shared" si="30"/>
        <v>2.6953187500623039E-4</v>
      </c>
      <c r="M79" s="28">
        <f t="shared" si="30"/>
        <v>3.8203981360417636E-4</v>
      </c>
      <c r="N79" s="28">
        <f t="shared" si="30"/>
        <v>3.7188201415137764E-4</v>
      </c>
      <c r="O79" s="28">
        <f t="shared" si="30"/>
        <v>-3.8462830683190621E-4</v>
      </c>
      <c r="P79" s="28">
        <f t="shared" si="30"/>
        <v>3.4913932228101724E-4</v>
      </c>
      <c r="Q79" s="28">
        <f t="shared" si="30"/>
        <v>4.0028720633085327E-4</v>
      </c>
      <c r="R79" s="28">
        <f t="shared" si="30"/>
        <v>4.2991743298184313E-4</v>
      </c>
      <c r="S79" s="28">
        <f t="shared" si="30"/>
        <v>-3.7613269746305931E-4</v>
      </c>
      <c r="T79" s="28">
        <f t="shared" si="30"/>
        <v>-5.4840610422651408E-5</v>
      </c>
      <c r="U79" s="28">
        <f t="shared" si="30"/>
        <v>2.4327775649475179E-4</v>
      </c>
      <c r="V79" s="28">
        <f t="shared" si="30"/>
        <v>-3.1982879588629629E-4</v>
      </c>
      <c r="W79" s="28">
        <f t="shared" si="30"/>
        <v>-7.1214343248147946E-6</v>
      </c>
      <c r="X79" s="28">
        <f t="shared" si="30"/>
        <v>3.433102223180819E-4</v>
      </c>
      <c r="Y79" s="28">
        <f t="shared" si="30"/>
        <v>-2.1780748790044214E-4</v>
      </c>
      <c r="Z79" s="28">
        <f t="shared" si="30"/>
        <v>1.5958446414773066E-4</v>
      </c>
      <c r="AA79" s="28">
        <f t="shared" si="30"/>
        <v>-3.8512156650740239E-4</v>
      </c>
      <c r="AB79" s="28">
        <f t="shared" si="30"/>
        <v>-1.089786821049584E-4</v>
      </c>
      <c r="AC79" s="28">
        <f t="shared" si="30"/>
        <v>3.2873259878597369E-4</v>
      </c>
      <c r="AD79" s="28">
        <f t="shared" si="30"/>
        <v>-6.784704168302078E-5</v>
      </c>
      <c r="AE79" s="28">
        <f t="shared" si="30"/>
        <v>3.9780146691894934E-4</v>
      </c>
      <c r="AF79" s="28">
        <f t="shared" si="30"/>
        <v>1.94277355437485E-4</v>
      </c>
      <c r="AG79" s="28">
        <f t="shared" si="30"/>
        <v>2.2194486429995833E-5</v>
      </c>
      <c r="AH79" s="28">
        <f t="shared" si="30"/>
        <v>3.7476476076838655E-5</v>
      </c>
      <c r="AI79" s="28">
        <f t="shared" si="30"/>
        <v>5.7242456963254981E-5</v>
      </c>
      <c r="AJ79" s="28">
        <f t="shared" si="30"/>
        <v>1.133265363372425E-4</v>
      </c>
      <c r="AK79" s="28">
        <f t="shared" si="30"/>
        <v>2.009715143391776E-4</v>
      </c>
      <c r="AL79" s="28">
        <f t="shared" si="30"/>
        <v>-7.0736786228030822E-5</v>
      </c>
      <c r="AM79" s="28">
        <f t="shared" si="30"/>
        <v>-3.1173353361181057E-4</v>
      </c>
      <c r="AN79" s="28">
        <f t="shared" si="30"/>
        <v>3.7702635492604453E-4</v>
      </c>
      <c r="AO79" s="28">
        <f t="shared" si="30"/>
        <v>2.2678755940880747E-4</v>
      </c>
      <c r="AP79" s="28">
        <f t="shared" si="30"/>
        <v>1.0843214406232389E-4</v>
      </c>
      <c r="AQ79" s="28">
        <f t="shared" si="30"/>
        <v>2.5574582765240008E-5</v>
      </c>
      <c r="AR79" s="28">
        <f t="shared" si="30"/>
        <v>-1.2058903863598801E-5</v>
      </c>
      <c r="AS79" s="28">
        <f t="shared" si="30"/>
        <v>-1.8750742063505219E-5</v>
      </c>
      <c r="AT79" s="28">
        <f t="shared" si="30"/>
        <v>2.074610909877079E-5</v>
      </c>
      <c r="AU79" s="28">
        <f t="shared" si="30"/>
        <v>9.8400999135766953E-5</v>
      </c>
    </row>
    <row r="80" spans="2:47">
      <c r="B80" s="27" t="s">
        <v>436</v>
      </c>
      <c r="C80" s="28" t="s">
        <v>512</v>
      </c>
      <c r="D80" s="28">
        <f t="shared" ref="D80:AU80" si="31">+VLOOKUP($B80,Precios,D$68-2014,FALSE)*D48/1000000</f>
        <v>1.5777618697753576E-3</v>
      </c>
      <c r="E80" s="28">
        <f t="shared" si="31"/>
        <v>-7.4067387589815995E-4</v>
      </c>
      <c r="F80" s="28">
        <f t="shared" si="31"/>
        <v>3.0481421154695731E-6</v>
      </c>
      <c r="G80" s="28">
        <f t="shared" si="31"/>
        <v>-6.8478645086297071E-4</v>
      </c>
      <c r="H80" s="28">
        <f t="shared" si="31"/>
        <v>1.7978068792615326E-3</v>
      </c>
      <c r="I80" s="28">
        <f t="shared" si="31"/>
        <v>1.4970050868407566E-3</v>
      </c>
      <c r="J80" s="28">
        <f t="shared" si="31"/>
        <v>1.8191052708634227E-3</v>
      </c>
      <c r="K80" s="28">
        <f t="shared" si="31"/>
        <v>1.4595951760318401E-3</v>
      </c>
      <c r="L80" s="28">
        <f t="shared" si="31"/>
        <v>1.002810311048571E-3</v>
      </c>
      <c r="M80" s="28">
        <f t="shared" si="31"/>
        <v>4.0021791736433122E-4</v>
      </c>
      <c r="N80" s="28">
        <f t="shared" si="31"/>
        <v>-7.0081568290754402E-4</v>
      </c>
      <c r="O80" s="28">
        <f t="shared" si="31"/>
        <v>-2.0328236270089821E-3</v>
      </c>
      <c r="P80" s="28">
        <f t="shared" si="31"/>
        <v>8.9683601555531987E-4</v>
      </c>
      <c r="Q80" s="28">
        <f t="shared" si="31"/>
        <v>-5.9956062751152458E-4</v>
      </c>
      <c r="R80" s="28">
        <f t="shared" si="31"/>
        <v>-1.8084618159010513E-3</v>
      </c>
      <c r="S80" s="28">
        <f t="shared" si="31"/>
        <v>1.4308313932569134E-3</v>
      </c>
      <c r="T80" s="28">
        <f t="shared" si="31"/>
        <v>-3.4504066818184822E-5</v>
      </c>
      <c r="U80" s="28">
        <f t="shared" si="31"/>
        <v>-1.6706655155206429E-3</v>
      </c>
      <c r="V80" s="28">
        <f t="shared" si="31"/>
        <v>1.3116541339945665E-3</v>
      </c>
      <c r="W80" s="28">
        <f t="shared" si="31"/>
        <v>-6.3201430341734634E-4</v>
      </c>
      <c r="X80" s="28">
        <f t="shared" si="31"/>
        <v>2.1583935025104245E-3</v>
      </c>
      <c r="Y80" s="28">
        <f t="shared" si="31"/>
        <v>-1.3152869718582866E-4</v>
      </c>
      <c r="Z80" s="28">
        <f t="shared" si="31"/>
        <v>2.4260117497412947E-3</v>
      </c>
      <c r="AA80" s="28">
        <f t="shared" si="31"/>
        <v>-2.4577666185872897E-4</v>
      </c>
      <c r="AB80" s="28">
        <f t="shared" si="31"/>
        <v>2.0495269377441348E-3</v>
      </c>
      <c r="AC80" s="28">
        <f t="shared" si="31"/>
        <v>-1.0424055805711475E-3</v>
      </c>
      <c r="AD80" s="28">
        <f t="shared" si="31"/>
        <v>9.0975850825099065E-4</v>
      </c>
      <c r="AE80" s="28">
        <f t="shared" si="31"/>
        <v>-2.5357682464752416E-3</v>
      </c>
      <c r="AF80" s="28">
        <f t="shared" si="31"/>
        <v>-7.1221632929344407E-4</v>
      </c>
      <c r="AG80" s="28">
        <f t="shared" si="31"/>
        <v>1.0462356986094673E-3</v>
      </c>
      <c r="AH80" s="28">
        <f t="shared" si="31"/>
        <v>2.5076432562114882E-3</v>
      </c>
      <c r="AI80" s="28">
        <f t="shared" si="31"/>
        <v>-1.3188943205790611E-3</v>
      </c>
      <c r="AJ80" s="28">
        <f t="shared" si="31"/>
        <v>-2.274376157254951E-4</v>
      </c>
      <c r="AK80" s="28">
        <f t="shared" si="31"/>
        <v>7.9316629872686246E-4</v>
      </c>
      <c r="AL80" s="28">
        <f t="shared" si="31"/>
        <v>1.5080220627024124E-3</v>
      </c>
      <c r="AM80" s="28">
        <f t="shared" si="31"/>
        <v>2.3412562692218045E-3</v>
      </c>
      <c r="AN80" s="28">
        <f t="shared" si="31"/>
        <v>-2.161539396328762E-3</v>
      </c>
      <c r="AO80" s="28">
        <f t="shared" si="31"/>
        <v>-1.4444145083823239E-3</v>
      </c>
      <c r="AP80" s="28">
        <f t="shared" si="31"/>
        <v>-6.0802938109169482E-4</v>
      </c>
      <c r="AQ80" s="28">
        <f t="shared" si="31"/>
        <v>1.1075571690538729E-4</v>
      </c>
      <c r="AR80" s="28">
        <f t="shared" si="31"/>
        <v>9.4912307536804705E-4</v>
      </c>
      <c r="AS80" s="28">
        <f t="shared" si="31"/>
        <v>1.6695337381943192E-3</v>
      </c>
      <c r="AT80" s="28">
        <f t="shared" si="31"/>
        <v>2.5103914807470596E-3</v>
      </c>
      <c r="AU80" s="28">
        <f t="shared" si="31"/>
        <v>-1.9875116860218539E-3</v>
      </c>
    </row>
    <row r="81" spans="2:47">
      <c r="B81" s="27" t="s">
        <v>397</v>
      </c>
      <c r="C81" s="28" t="s">
        <v>512</v>
      </c>
      <c r="D81" s="28">
        <f t="shared" ref="D81:AU81" si="32">+VLOOKUP($B81,Precios,D$68-2014,FALSE)*D49/1000000</f>
        <v>3.8407907072748066E-3</v>
      </c>
      <c r="E81" s="28">
        <f t="shared" si="32"/>
        <v>1.5406482364524281E-3</v>
      </c>
      <c r="F81" s="28">
        <f t="shared" si="32"/>
        <v>-2.6726415653549964E-4</v>
      </c>
      <c r="G81" s="28">
        <f t="shared" si="32"/>
        <v>1.3766012368105944E-3</v>
      </c>
      <c r="H81" s="28">
        <f t="shared" si="32"/>
        <v>-7.8173745680668982E-4</v>
      </c>
      <c r="I81" s="28">
        <f t="shared" si="32"/>
        <v>-1.5659349898159596E-3</v>
      </c>
      <c r="J81" s="28">
        <f t="shared" si="32"/>
        <v>-2.5319218225714922E-3</v>
      </c>
      <c r="K81" s="28">
        <f t="shared" si="32"/>
        <v>-3.115045191578506E-3</v>
      </c>
      <c r="L81" s="28">
        <f t="shared" si="32"/>
        <v>-3.3603206803142355E-3</v>
      </c>
      <c r="M81" s="28">
        <f t="shared" si="32"/>
        <v>-1.3853992615674884E-3</v>
      </c>
      <c r="N81" s="28">
        <f t="shared" si="32"/>
        <v>5.2921352388474456E-4</v>
      </c>
      <c r="O81" s="28">
        <f t="shared" si="32"/>
        <v>-3.861553594225279E-3</v>
      </c>
      <c r="P81" s="28">
        <f t="shared" si="32"/>
        <v>-3.5312657599795433E-3</v>
      </c>
      <c r="Q81" s="28">
        <f t="shared" si="32"/>
        <v>3.559532069359606E-3</v>
      </c>
      <c r="R81" s="28">
        <f t="shared" si="32"/>
        <v>-5.2799533061043185E-3</v>
      </c>
      <c r="S81" s="28">
        <f t="shared" si="32"/>
        <v>5.7644772365441996E-3</v>
      </c>
      <c r="T81" s="28">
        <f t="shared" si="32"/>
        <v>4.5654153078746101E-3</v>
      </c>
      <c r="U81" s="28">
        <f t="shared" si="32"/>
        <v>7.1696487482965877E-3</v>
      </c>
      <c r="V81" s="28">
        <f t="shared" si="32"/>
        <v>-2.4323729373485047E-3</v>
      </c>
      <c r="W81" s="28">
        <f t="shared" si="32"/>
        <v>-7.8083657580370718E-3</v>
      </c>
      <c r="X81" s="28">
        <f t="shared" si="32"/>
        <v>5.0551926645173526E-3</v>
      </c>
      <c r="Y81" s="28">
        <f t="shared" si="32"/>
        <v>4.7608854378864912E-3</v>
      </c>
      <c r="Z81" s="28">
        <f t="shared" si="32"/>
        <v>8.2898241316435271E-3</v>
      </c>
      <c r="AA81" s="28">
        <f t="shared" si="32"/>
        <v>-3.3803988432784225E-3</v>
      </c>
      <c r="AB81" s="28">
        <f t="shared" si="32"/>
        <v>4.4104172288332456E-3</v>
      </c>
      <c r="AC81" s="28">
        <f t="shared" si="32"/>
        <v>-1.6735900671713555E-3</v>
      </c>
      <c r="AD81" s="28">
        <f t="shared" si="32"/>
        <v>-6.9630305556678714E-3</v>
      </c>
      <c r="AE81" s="28">
        <f t="shared" si="32"/>
        <v>-8.9614558039949974E-3</v>
      </c>
      <c r="AF81" s="28">
        <f t="shared" si="32"/>
        <v>-1.4803219703475097E-3</v>
      </c>
      <c r="AG81" s="28">
        <f t="shared" si="32"/>
        <v>8.4317313057441969E-3</v>
      </c>
      <c r="AH81" s="28">
        <f t="shared" si="32"/>
        <v>1.6551952714882587E-3</v>
      </c>
      <c r="AI81" s="28">
        <f t="shared" si="32"/>
        <v>-4.3976195355562957E-3</v>
      </c>
      <c r="AJ81" s="28">
        <f t="shared" si="32"/>
        <v>8.0960598998978846E-3</v>
      </c>
      <c r="AK81" s="28">
        <f t="shared" si="32"/>
        <v>4.4467768869966683E-3</v>
      </c>
      <c r="AL81" s="28">
        <f t="shared" si="32"/>
        <v>2.1839197417628112E-3</v>
      </c>
      <c r="AM81" s="28">
        <f t="shared" si="32"/>
        <v>-5.1646752417839649E-4</v>
      </c>
      <c r="AN81" s="28">
        <f t="shared" si="32"/>
        <v>-4.7184439563630678E-3</v>
      </c>
      <c r="AO81" s="28">
        <f t="shared" si="32"/>
        <v>-7.9859723963570436E-3</v>
      </c>
      <c r="AP81" s="28">
        <f t="shared" si="32"/>
        <v>7.3426377627589696E-3</v>
      </c>
      <c r="AQ81" s="28">
        <f t="shared" si="32"/>
        <v>3.6194085199285657E-3</v>
      </c>
      <c r="AR81" s="28">
        <f t="shared" si="32"/>
        <v>-1.8826487176812329E-4</v>
      </c>
      <c r="AS81" s="28">
        <f t="shared" si="32"/>
        <v>-5.7001328966300386E-3</v>
      </c>
      <c r="AT81" s="28">
        <f t="shared" si="32"/>
        <v>8.7421190093996681E-3</v>
      </c>
      <c r="AU81" s="28">
        <f t="shared" si="32"/>
        <v>4.3944632760179901E-3</v>
      </c>
    </row>
    <row r="82" spans="2:47">
      <c r="B82" s="27" t="s">
        <v>389</v>
      </c>
      <c r="C82" s="28" t="s">
        <v>512</v>
      </c>
      <c r="D82" s="28">
        <f t="shared" ref="D82:AU82" si="33">+VLOOKUP($B82,Precios,D$68-2014,FALSE)*D50/1000000</f>
        <v>0</v>
      </c>
      <c r="E82" s="28">
        <f t="shared" si="33"/>
        <v>0</v>
      </c>
      <c r="F82" s="28">
        <f t="shared" si="33"/>
        <v>0</v>
      </c>
      <c r="G82" s="28">
        <f t="shared" si="33"/>
        <v>0</v>
      </c>
      <c r="H82" s="28">
        <f t="shared" si="33"/>
        <v>0</v>
      </c>
      <c r="I82" s="28">
        <f t="shared" si="33"/>
        <v>0</v>
      </c>
      <c r="J82" s="28">
        <f t="shared" si="33"/>
        <v>0</v>
      </c>
      <c r="K82" s="28">
        <f t="shared" si="33"/>
        <v>0</v>
      </c>
      <c r="L82" s="28">
        <f t="shared" si="33"/>
        <v>0</v>
      </c>
      <c r="M82" s="28">
        <f t="shared" si="33"/>
        <v>0</v>
      </c>
      <c r="N82" s="28">
        <f t="shared" si="33"/>
        <v>0</v>
      </c>
      <c r="O82" s="28">
        <f t="shared" si="33"/>
        <v>0</v>
      </c>
      <c r="P82" s="28">
        <f t="shared" si="33"/>
        <v>0</v>
      </c>
      <c r="Q82" s="28">
        <f t="shared" si="33"/>
        <v>0</v>
      </c>
      <c r="R82" s="28">
        <f t="shared" si="33"/>
        <v>0</v>
      </c>
      <c r="S82" s="28">
        <f t="shared" si="33"/>
        <v>0</v>
      </c>
      <c r="T82" s="28">
        <f t="shared" si="33"/>
        <v>0</v>
      </c>
      <c r="U82" s="28">
        <f t="shared" si="33"/>
        <v>0</v>
      </c>
      <c r="V82" s="28">
        <f t="shared" si="33"/>
        <v>0</v>
      </c>
      <c r="W82" s="28">
        <f t="shared" si="33"/>
        <v>0</v>
      </c>
      <c r="X82" s="28">
        <f t="shared" si="33"/>
        <v>0</v>
      </c>
      <c r="Y82" s="28">
        <f t="shared" si="33"/>
        <v>0</v>
      </c>
      <c r="Z82" s="28">
        <f t="shared" si="33"/>
        <v>0</v>
      </c>
      <c r="AA82" s="28">
        <f t="shared" si="33"/>
        <v>0</v>
      </c>
      <c r="AB82" s="28">
        <f t="shared" si="33"/>
        <v>0</v>
      </c>
      <c r="AC82" s="28">
        <f t="shared" si="33"/>
        <v>0</v>
      </c>
      <c r="AD82" s="28">
        <f t="shared" si="33"/>
        <v>0</v>
      </c>
      <c r="AE82" s="28">
        <f t="shared" si="33"/>
        <v>0</v>
      </c>
      <c r="AF82" s="28">
        <f t="shared" si="33"/>
        <v>0</v>
      </c>
      <c r="AG82" s="28">
        <f t="shared" si="33"/>
        <v>0</v>
      </c>
      <c r="AH82" s="28">
        <f t="shared" si="33"/>
        <v>0</v>
      </c>
      <c r="AI82" s="28">
        <f t="shared" si="33"/>
        <v>0</v>
      </c>
      <c r="AJ82" s="28">
        <f t="shared" si="33"/>
        <v>0</v>
      </c>
      <c r="AK82" s="28">
        <f t="shared" si="33"/>
        <v>0</v>
      </c>
      <c r="AL82" s="28">
        <f t="shared" si="33"/>
        <v>0</v>
      </c>
      <c r="AM82" s="28">
        <f t="shared" si="33"/>
        <v>0</v>
      </c>
      <c r="AN82" s="28">
        <f t="shared" si="33"/>
        <v>0</v>
      </c>
      <c r="AO82" s="28">
        <f t="shared" si="33"/>
        <v>0</v>
      </c>
      <c r="AP82" s="28">
        <f t="shared" si="33"/>
        <v>0</v>
      </c>
      <c r="AQ82" s="28">
        <f t="shared" si="33"/>
        <v>0</v>
      </c>
      <c r="AR82" s="28">
        <f t="shared" si="33"/>
        <v>0</v>
      </c>
      <c r="AS82" s="28">
        <f t="shared" si="33"/>
        <v>0</v>
      </c>
      <c r="AT82" s="28">
        <f t="shared" si="33"/>
        <v>0</v>
      </c>
      <c r="AU82" s="28">
        <f t="shared" si="33"/>
        <v>0</v>
      </c>
    </row>
    <row r="83" spans="2:47" s="48" customFormat="1">
      <c r="B83" s="27" t="s">
        <v>501</v>
      </c>
      <c r="C83" s="28" t="s">
        <v>512</v>
      </c>
      <c r="D83" s="30">
        <f t="shared" ref="D83:AU83" si="34">SUM(D69:D82)</f>
        <v>-3.0722991866125385E-4</v>
      </c>
      <c r="E83" s="30">
        <f t="shared" si="34"/>
        <v>4.0187966983869002E-3</v>
      </c>
      <c r="F83" s="30">
        <f t="shared" si="34"/>
        <v>7.7599547435358899E-5</v>
      </c>
      <c r="G83" s="30">
        <f t="shared" si="34"/>
        <v>-1.1260829834459377E-2</v>
      </c>
      <c r="H83" s="30">
        <f t="shared" si="34"/>
        <v>2.8565947894992568E-5</v>
      </c>
      <c r="I83" s="30">
        <f t="shared" si="34"/>
        <v>4.3678552716740274E-3</v>
      </c>
      <c r="J83" s="30">
        <f t="shared" si="34"/>
        <v>8.4749513811063319E-3</v>
      </c>
      <c r="K83" s="30">
        <f t="shared" si="34"/>
        <v>3.0225024731252184</v>
      </c>
      <c r="L83" s="30">
        <f t="shared" si="34"/>
        <v>7.0127944350622533</v>
      </c>
      <c r="M83" s="30">
        <f t="shared" si="34"/>
        <v>6.8648109405522098</v>
      </c>
      <c r="N83" s="30">
        <f t="shared" si="34"/>
        <v>12.021728552159058</v>
      </c>
      <c r="O83" s="30">
        <f t="shared" si="34"/>
        <v>13.187543988903215</v>
      </c>
      <c r="P83" s="30">
        <f t="shared" si="34"/>
        <v>18.574683131163301</v>
      </c>
      <c r="Q83" s="30">
        <f t="shared" si="34"/>
        <v>23.942501819350742</v>
      </c>
      <c r="R83" s="30">
        <f t="shared" si="34"/>
        <v>23.180174452778225</v>
      </c>
      <c r="S83" s="30">
        <f t="shared" si="34"/>
        <v>23.282448867532356</v>
      </c>
      <c r="T83" s="30">
        <f t="shared" si="34"/>
        <v>30.106037415389398</v>
      </c>
      <c r="U83" s="30">
        <f t="shared" si="34"/>
        <v>30.215055842838243</v>
      </c>
      <c r="V83" s="30">
        <f t="shared" si="34"/>
        <v>30.203431265830311</v>
      </c>
      <c r="W83" s="30">
        <f t="shared" si="34"/>
        <v>38.157616397485064</v>
      </c>
      <c r="X83" s="30">
        <f t="shared" si="34"/>
        <v>39.510008126442777</v>
      </c>
      <c r="Y83" s="30">
        <f t="shared" si="34"/>
        <v>48.56412671638364</v>
      </c>
      <c r="Z83" s="30">
        <f t="shared" si="34"/>
        <v>49.374502821651198</v>
      </c>
      <c r="AA83" s="30">
        <f t="shared" si="34"/>
        <v>51.836168150009414</v>
      </c>
      <c r="AB83" s="30">
        <f t="shared" si="34"/>
        <v>62.224493354333013</v>
      </c>
      <c r="AC83" s="30">
        <f t="shared" si="34"/>
        <v>63.825819248026889</v>
      </c>
      <c r="AD83" s="30">
        <f t="shared" si="34"/>
        <v>65.993895068069946</v>
      </c>
      <c r="AE83" s="30">
        <f t="shared" si="34"/>
        <v>77.212012357836571</v>
      </c>
      <c r="AF83" s="30">
        <f t="shared" si="34"/>
        <v>77.99233735874968</v>
      </c>
      <c r="AG83" s="30">
        <f t="shared" si="34"/>
        <v>91.389481913302575</v>
      </c>
      <c r="AH83" s="30">
        <f t="shared" si="34"/>
        <v>93.960857842129755</v>
      </c>
      <c r="AI83" s="30">
        <f t="shared" si="34"/>
        <v>96.093239695575605</v>
      </c>
      <c r="AJ83" s="30">
        <f t="shared" si="34"/>
        <v>109.27849305602186</v>
      </c>
      <c r="AK83" s="30">
        <f t="shared" si="34"/>
        <v>111.56751121792182</v>
      </c>
      <c r="AL83" s="30">
        <f t="shared" si="34"/>
        <v>137.01325108850961</v>
      </c>
      <c r="AM83" s="30">
        <f t="shared" si="34"/>
        <v>164.11425473717992</v>
      </c>
      <c r="AN83" s="30">
        <f t="shared" si="34"/>
        <v>193.01013518123233</v>
      </c>
      <c r="AO83" s="30">
        <f t="shared" si="34"/>
        <v>223.77508957954248</v>
      </c>
      <c r="AP83" s="30">
        <f t="shared" si="34"/>
        <v>256.55498551092671</v>
      </c>
      <c r="AQ83" s="30">
        <f t="shared" si="34"/>
        <v>291.55840671052005</v>
      </c>
      <c r="AR83" s="30">
        <f t="shared" si="34"/>
        <v>328.9708814479697</v>
      </c>
      <c r="AS83" s="30">
        <f t="shared" si="34"/>
        <v>368.53647548637366</v>
      </c>
      <c r="AT83" s="30">
        <f t="shared" si="34"/>
        <v>411.02502752562521</v>
      </c>
      <c r="AU83" s="30">
        <f t="shared" si="34"/>
        <v>456.25133441683732</v>
      </c>
    </row>
    <row r="85" spans="2:47">
      <c r="B85" s="24" t="s">
        <v>682</v>
      </c>
      <c r="C85" s="30" t="s">
        <v>512</v>
      </c>
      <c r="D85" s="30">
        <f>+NPV(Td,G83:AK83)</f>
        <v>362.88515274089178</v>
      </c>
      <c r="E85" s="30">
        <f>+NPV(Td,K83:Q83)</f>
        <v>63.250991993879332</v>
      </c>
    </row>
    <row r="87" spans="2:47">
      <c r="B87" s="51" t="s">
        <v>732</v>
      </c>
    </row>
    <row r="89" spans="2:47">
      <c r="C89" s="25" t="s">
        <v>422</v>
      </c>
      <c r="D89" s="25">
        <v>2017</v>
      </c>
      <c r="E89" s="25">
        <v>2018</v>
      </c>
      <c r="F89" s="25">
        <v>2019</v>
      </c>
      <c r="G89" s="25">
        <v>2020</v>
      </c>
      <c r="H89" s="25">
        <v>2021</v>
      </c>
      <c r="I89" s="25">
        <v>2022</v>
      </c>
      <c r="J89" s="25">
        <v>2023</v>
      </c>
      <c r="K89" s="25">
        <v>2024</v>
      </c>
      <c r="L89" s="25">
        <v>2025</v>
      </c>
      <c r="M89" s="25">
        <v>2026</v>
      </c>
      <c r="N89" s="25">
        <v>2027</v>
      </c>
      <c r="O89" s="25">
        <v>2028</v>
      </c>
      <c r="P89" s="25">
        <v>2029</v>
      </c>
      <c r="Q89" s="25">
        <v>2030</v>
      </c>
      <c r="R89" s="25">
        <v>2031</v>
      </c>
      <c r="S89" s="25">
        <v>2032</v>
      </c>
      <c r="T89" s="25">
        <v>2033</v>
      </c>
      <c r="U89" s="25">
        <v>2034</v>
      </c>
      <c r="V89" s="25">
        <v>2035</v>
      </c>
      <c r="W89" s="25">
        <v>2036</v>
      </c>
      <c r="X89" s="25">
        <v>2037</v>
      </c>
      <c r="Y89" s="25">
        <v>2038</v>
      </c>
      <c r="Z89" s="25">
        <v>2039</v>
      </c>
      <c r="AA89" s="25">
        <v>2040</v>
      </c>
      <c r="AB89" s="25">
        <v>2041</v>
      </c>
      <c r="AC89" s="25">
        <v>2042</v>
      </c>
      <c r="AD89" s="25">
        <v>2043</v>
      </c>
      <c r="AE89" s="25">
        <v>2044</v>
      </c>
      <c r="AF89" s="25">
        <v>2045</v>
      </c>
      <c r="AG89" s="25">
        <v>2046</v>
      </c>
      <c r="AH89" s="25">
        <v>2047</v>
      </c>
      <c r="AI89" s="25">
        <v>2048</v>
      </c>
      <c r="AJ89" s="25">
        <v>2049</v>
      </c>
      <c r="AK89" s="25">
        <v>2050</v>
      </c>
      <c r="AL89" s="25">
        <v>2051</v>
      </c>
      <c r="AM89" s="25">
        <v>2052</v>
      </c>
      <c r="AN89" s="25">
        <v>2053</v>
      </c>
      <c r="AO89" s="25">
        <v>2054</v>
      </c>
      <c r="AP89" s="25">
        <v>2055</v>
      </c>
      <c r="AQ89" s="25">
        <v>2056</v>
      </c>
      <c r="AR89" s="25">
        <v>2057</v>
      </c>
      <c r="AS89" s="25">
        <v>2058</v>
      </c>
      <c r="AT89" s="25">
        <v>2059</v>
      </c>
      <c r="AU89" s="25">
        <v>2060</v>
      </c>
    </row>
    <row r="90" spans="2:47">
      <c r="B90" s="27" t="s">
        <v>733</v>
      </c>
      <c r="C90" s="28" t="s">
        <v>703</v>
      </c>
      <c r="D90" s="28"/>
      <c r="E90" s="28">
        <f t="shared" ref="E90:AU90" si="35">CONVERT(IF(-E39+D39&lt;0,0,-E39+D39),"Tcal","MWh")</f>
        <v>0</v>
      </c>
      <c r="F90" s="28">
        <f t="shared" si="35"/>
        <v>43.24635162705453</v>
      </c>
      <c r="G90" s="28">
        <f t="shared" si="35"/>
        <v>37.595185772417608</v>
      </c>
      <c r="H90" s="28">
        <f t="shared" si="35"/>
        <v>0</v>
      </c>
      <c r="I90" s="28">
        <f t="shared" si="35"/>
        <v>0</v>
      </c>
      <c r="J90" s="28">
        <f t="shared" si="35"/>
        <v>16.595674386433529</v>
      </c>
      <c r="K90" s="28">
        <f t="shared" si="35"/>
        <v>69325.024819627797</v>
      </c>
      <c r="L90" s="28">
        <f t="shared" si="35"/>
        <v>108883.97933839538</v>
      </c>
      <c r="M90" s="28">
        <f t="shared" si="35"/>
        <v>0</v>
      </c>
      <c r="N90" s="28">
        <f t="shared" si="35"/>
        <v>97310.452542160565</v>
      </c>
      <c r="O90" s="28">
        <f t="shared" si="35"/>
        <v>0</v>
      </c>
      <c r="P90" s="28">
        <f t="shared" si="35"/>
        <v>0</v>
      </c>
      <c r="Q90" s="28">
        <f t="shared" si="35"/>
        <v>68425.603051958038</v>
      </c>
      <c r="R90" s="28">
        <f t="shared" si="35"/>
        <v>0</v>
      </c>
      <c r="S90" s="28">
        <f t="shared" si="35"/>
        <v>0</v>
      </c>
      <c r="T90" s="28">
        <f t="shared" si="35"/>
        <v>89223.212854600584</v>
      </c>
      <c r="U90" s="28">
        <f t="shared" si="35"/>
        <v>3582.9624729993557</v>
      </c>
      <c r="V90" s="28">
        <f t="shared" si="35"/>
        <v>3620.2298031313549</v>
      </c>
      <c r="W90" s="28">
        <f t="shared" si="35"/>
        <v>94122.879421225211</v>
      </c>
      <c r="X90" s="28">
        <f t="shared" si="35"/>
        <v>5147.8962940217607</v>
      </c>
      <c r="Y90" s="28">
        <f t="shared" si="35"/>
        <v>99081.57072435919</v>
      </c>
      <c r="Z90" s="28">
        <f t="shared" si="35"/>
        <v>6798.5495597179179</v>
      </c>
      <c r="AA90" s="28">
        <f t="shared" si="35"/>
        <v>7116.607303469631</v>
      </c>
      <c r="AB90" s="28">
        <f t="shared" si="35"/>
        <v>105963.91371867387</v>
      </c>
      <c r="AC90" s="28">
        <f t="shared" si="35"/>
        <v>8662.832270605235</v>
      </c>
      <c r="AD90" s="28">
        <f t="shared" si="35"/>
        <v>8809.1409208800815</v>
      </c>
      <c r="AE90" s="28">
        <f t="shared" si="35"/>
        <v>112934.95685319362</v>
      </c>
      <c r="AF90" s="28">
        <f t="shared" si="35"/>
        <v>13867.405836049045</v>
      </c>
      <c r="AG90" s="28">
        <f t="shared" si="35"/>
        <v>123325.35128292858</v>
      </c>
      <c r="AH90" s="28">
        <f t="shared" si="35"/>
        <v>16280.491954671284</v>
      </c>
      <c r="AI90" s="28">
        <f t="shared" si="35"/>
        <v>16532.078394630866</v>
      </c>
      <c r="AJ90" s="28">
        <f t="shared" si="35"/>
        <v>133544.56233991563</v>
      </c>
      <c r="AK90" s="28">
        <f t="shared" si="35"/>
        <v>19285.525504127356</v>
      </c>
      <c r="AL90" s="28">
        <f t="shared" si="35"/>
        <v>266921.94208202721</v>
      </c>
      <c r="AM90" s="28">
        <f t="shared" si="35"/>
        <v>284305.46072668454</v>
      </c>
      <c r="AN90" s="28">
        <f t="shared" si="35"/>
        <v>302844.4057561222</v>
      </c>
      <c r="AO90" s="28">
        <f t="shared" si="35"/>
        <v>322532.00466973864</v>
      </c>
      <c r="AP90" s="28">
        <f t="shared" si="35"/>
        <v>343915.82165432605</v>
      </c>
      <c r="AQ90" s="28">
        <f t="shared" si="35"/>
        <v>366402.98088600062</v>
      </c>
      <c r="AR90" s="28">
        <f t="shared" si="35"/>
        <v>390441.00409274024</v>
      </c>
      <c r="AS90" s="28">
        <f t="shared" si="35"/>
        <v>416908.64470123476</v>
      </c>
      <c r="AT90" s="28">
        <f t="shared" si="35"/>
        <v>444397.77671401144</v>
      </c>
      <c r="AU90" s="28">
        <f t="shared" si="35"/>
        <v>474244.27835865418</v>
      </c>
    </row>
    <row r="91" spans="2:47">
      <c r="B91" s="27" t="s">
        <v>684</v>
      </c>
      <c r="C91" s="28" t="s">
        <v>35</v>
      </c>
      <c r="D91" s="31">
        <v>0.8</v>
      </c>
    </row>
    <row r="92" spans="2:47">
      <c r="B92" s="27" t="s">
        <v>490</v>
      </c>
      <c r="C92" s="28" t="s">
        <v>491</v>
      </c>
      <c r="D92" s="31">
        <v>12</v>
      </c>
    </row>
    <row r="93" spans="2:47">
      <c r="B93" s="27" t="s">
        <v>734</v>
      </c>
      <c r="C93" s="28" t="s">
        <v>605</v>
      </c>
      <c r="D93" s="31">
        <v>3</v>
      </c>
    </row>
    <row r="94" spans="2:47">
      <c r="B94" s="27" t="s">
        <v>706</v>
      </c>
      <c r="C94" s="28" t="s">
        <v>656</v>
      </c>
      <c r="D94" s="28"/>
      <c r="E94" s="28">
        <f t="shared" ref="E94:J94" si="36">+ROUND(E90/(8760*$D$91)/$D$93,0)</f>
        <v>0</v>
      </c>
      <c r="F94" s="28">
        <f t="shared" si="36"/>
        <v>0</v>
      </c>
      <c r="G94" s="28">
        <f t="shared" si="36"/>
        <v>0</v>
      </c>
      <c r="H94" s="28">
        <f t="shared" si="36"/>
        <v>0</v>
      </c>
      <c r="I94" s="28">
        <f t="shared" si="36"/>
        <v>0</v>
      </c>
      <c r="J94" s="28">
        <f t="shared" si="36"/>
        <v>0</v>
      </c>
      <c r="K94" s="28">
        <f>+ROUND(K90/(8760*$D$91)/$D$93,0)</f>
        <v>3</v>
      </c>
      <c r="L94" s="28">
        <f t="shared" ref="L94:AU94" si="37">+ROUND(L90/(8760*$D$91)/$D$93,0)</f>
        <v>5</v>
      </c>
      <c r="M94" s="28">
        <f t="shared" si="37"/>
        <v>0</v>
      </c>
      <c r="N94" s="28">
        <f t="shared" si="37"/>
        <v>5</v>
      </c>
      <c r="O94" s="28">
        <f t="shared" si="37"/>
        <v>0</v>
      </c>
      <c r="P94" s="28">
        <f t="shared" si="37"/>
        <v>0</v>
      </c>
      <c r="Q94" s="28">
        <f t="shared" si="37"/>
        <v>3</v>
      </c>
      <c r="R94" s="28">
        <f t="shared" si="37"/>
        <v>0</v>
      </c>
      <c r="S94" s="28">
        <f t="shared" si="37"/>
        <v>0</v>
      </c>
      <c r="T94" s="28">
        <f t="shared" si="37"/>
        <v>4</v>
      </c>
      <c r="U94" s="28">
        <f t="shared" si="37"/>
        <v>0</v>
      </c>
      <c r="V94" s="28">
        <f t="shared" si="37"/>
        <v>0</v>
      </c>
      <c r="W94" s="28">
        <f t="shared" si="37"/>
        <v>4</v>
      </c>
      <c r="X94" s="28">
        <f t="shared" si="37"/>
        <v>0</v>
      </c>
      <c r="Y94" s="28">
        <f t="shared" si="37"/>
        <v>5</v>
      </c>
      <c r="Z94" s="28">
        <f t="shared" si="37"/>
        <v>0</v>
      </c>
      <c r="AA94" s="28">
        <f t="shared" si="37"/>
        <v>0</v>
      </c>
      <c r="AB94" s="28">
        <f t="shared" si="37"/>
        <v>5</v>
      </c>
      <c r="AC94" s="28">
        <f t="shared" si="37"/>
        <v>0</v>
      </c>
      <c r="AD94" s="28">
        <f t="shared" si="37"/>
        <v>0</v>
      </c>
      <c r="AE94" s="28">
        <f t="shared" si="37"/>
        <v>5</v>
      </c>
      <c r="AF94" s="28">
        <f t="shared" si="37"/>
        <v>1</v>
      </c>
      <c r="AG94" s="28">
        <f t="shared" si="37"/>
        <v>6</v>
      </c>
      <c r="AH94" s="28">
        <f t="shared" si="37"/>
        <v>1</v>
      </c>
      <c r="AI94" s="28">
        <f t="shared" si="37"/>
        <v>1</v>
      </c>
      <c r="AJ94" s="28">
        <f t="shared" si="37"/>
        <v>6</v>
      </c>
      <c r="AK94" s="28">
        <f t="shared" si="37"/>
        <v>1</v>
      </c>
      <c r="AL94" s="28">
        <f t="shared" si="37"/>
        <v>13</v>
      </c>
      <c r="AM94" s="28">
        <f t="shared" si="37"/>
        <v>14</v>
      </c>
      <c r="AN94" s="28">
        <f t="shared" si="37"/>
        <v>14</v>
      </c>
      <c r="AO94" s="28">
        <f t="shared" si="37"/>
        <v>15</v>
      </c>
      <c r="AP94" s="28">
        <f t="shared" si="37"/>
        <v>16</v>
      </c>
      <c r="AQ94" s="28">
        <f t="shared" si="37"/>
        <v>17</v>
      </c>
      <c r="AR94" s="28">
        <f t="shared" si="37"/>
        <v>19</v>
      </c>
      <c r="AS94" s="28">
        <f t="shared" si="37"/>
        <v>20</v>
      </c>
      <c r="AT94" s="28">
        <f t="shared" si="37"/>
        <v>21</v>
      </c>
      <c r="AU94" s="28">
        <f t="shared" si="37"/>
        <v>23</v>
      </c>
    </row>
    <row r="95" spans="2:47">
      <c r="B95" s="27" t="s">
        <v>492</v>
      </c>
      <c r="C95" s="28" t="s">
        <v>735</v>
      </c>
      <c r="D95" s="31">
        <v>6.2</v>
      </c>
    </row>
    <row r="97" spans="2:47" s="26" customFormat="1" ht="12.95">
      <c r="B97" s="24" t="s">
        <v>475</v>
      </c>
      <c r="C97" s="25" t="s">
        <v>422</v>
      </c>
      <c r="D97" s="25">
        <v>2017</v>
      </c>
      <c r="E97" s="25">
        <v>2018</v>
      </c>
      <c r="F97" s="25">
        <v>2019</v>
      </c>
      <c r="G97" s="25">
        <v>2020</v>
      </c>
      <c r="H97" s="25">
        <v>2021</v>
      </c>
      <c r="I97" s="25">
        <v>2022</v>
      </c>
      <c r="J97" s="25">
        <v>2023</v>
      </c>
      <c r="K97" s="25">
        <v>2024</v>
      </c>
      <c r="L97" s="25">
        <v>2025</v>
      </c>
      <c r="M97" s="25">
        <v>2026</v>
      </c>
      <c r="N97" s="25">
        <v>2027</v>
      </c>
      <c r="O97" s="25">
        <v>2028</v>
      </c>
      <c r="P97" s="25">
        <v>2029</v>
      </c>
      <c r="Q97" s="25">
        <v>2030</v>
      </c>
      <c r="R97" s="25">
        <v>2031</v>
      </c>
      <c r="S97" s="25">
        <v>2032</v>
      </c>
      <c r="T97" s="25">
        <v>2033</v>
      </c>
      <c r="U97" s="25">
        <v>2034</v>
      </c>
      <c r="V97" s="25">
        <v>2035</v>
      </c>
      <c r="W97" s="25">
        <v>2036</v>
      </c>
      <c r="X97" s="25">
        <v>2037</v>
      </c>
      <c r="Y97" s="25">
        <v>2038</v>
      </c>
      <c r="Z97" s="25">
        <v>2039</v>
      </c>
      <c r="AA97" s="25">
        <v>2040</v>
      </c>
      <c r="AB97" s="25">
        <v>2041</v>
      </c>
      <c r="AC97" s="25">
        <v>2042</v>
      </c>
      <c r="AD97" s="25">
        <v>2043</v>
      </c>
      <c r="AE97" s="25">
        <v>2044</v>
      </c>
      <c r="AF97" s="25">
        <v>2045</v>
      </c>
      <c r="AG97" s="25">
        <v>2046</v>
      </c>
      <c r="AH97" s="25">
        <v>2047</v>
      </c>
      <c r="AI97" s="25">
        <v>2048</v>
      </c>
      <c r="AJ97" s="25">
        <v>2049</v>
      </c>
      <c r="AK97" s="25">
        <v>2050</v>
      </c>
      <c r="AL97" s="25">
        <v>2051</v>
      </c>
      <c r="AM97" s="25">
        <v>2052</v>
      </c>
      <c r="AN97" s="25">
        <v>2053</v>
      </c>
      <c r="AO97" s="25">
        <v>2054</v>
      </c>
      <c r="AP97" s="25">
        <v>2055</v>
      </c>
      <c r="AQ97" s="25">
        <v>2056</v>
      </c>
      <c r="AR97" s="25">
        <v>2057</v>
      </c>
      <c r="AS97" s="25">
        <v>2058</v>
      </c>
      <c r="AT97" s="25">
        <v>2059</v>
      </c>
      <c r="AU97" s="25">
        <v>2060</v>
      </c>
    </row>
    <row r="98" spans="2:47">
      <c r="B98" s="27" t="s">
        <v>501</v>
      </c>
      <c r="C98" s="28" t="s">
        <v>526</v>
      </c>
      <c r="D98" s="28">
        <f>+$D$95*D150</f>
        <v>0</v>
      </c>
      <c r="E98" s="28">
        <f t="shared" ref="E98:AU98" si="38">+$D$95*E150</f>
        <v>0</v>
      </c>
      <c r="F98" s="28">
        <f t="shared" si="38"/>
        <v>0</v>
      </c>
      <c r="G98" s="28">
        <f t="shared" si="38"/>
        <v>0</v>
      </c>
      <c r="H98" s="28">
        <f t="shared" si="38"/>
        <v>0</v>
      </c>
      <c r="I98" s="28">
        <f t="shared" si="38"/>
        <v>0</v>
      </c>
      <c r="J98" s="28">
        <f t="shared" si="38"/>
        <v>0</v>
      </c>
      <c r="K98" s="28">
        <f t="shared" si="38"/>
        <v>18.600000000000001</v>
      </c>
      <c r="L98" s="28">
        <f t="shared" si="38"/>
        <v>31</v>
      </c>
      <c r="M98" s="28">
        <f t="shared" si="38"/>
        <v>0</v>
      </c>
      <c r="N98" s="28">
        <f t="shared" si="38"/>
        <v>31</v>
      </c>
      <c r="O98" s="28">
        <f t="shared" si="38"/>
        <v>0</v>
      </c>
      <c r="P98" s="28">
        <f t="shared" si="38"/>
        <v>0</v>
      </c>
      <c r="Q98" s="28">
        <f t="shared" si="38"/>
        <v>18.600000000000001</v>
      </c>
      <c r="R98" s="28">
        <f t="shared" si="38"/>
        <v>0</v>
      </c>
      <c r="S98" s="28">
        <f t="shared" si="38"/>
        <v>0</v>
      </c>
      <c r="T98" s="28">
        <f t="shared" si="38"/>
        <v>24.8</v>
      </c>
      <c r="U98" s="28">
        <f t="shared" si="38"/>
        <v>0</v>
      </c>
      <c r="V98" s="28">
        <f t="shared" si="38"/>
        <v>0</v>
      </c>
      <c r="W98" s="28">
        <f t="shared" si="38"/>
        <v>43.4</v>
      </c>
      <c r="X98" s="28">
        <f t="shared" si="38"/>
        <v>31</v>
      </c>
      <c r="Y98" s="28">
        <f t="shared" si="38"/>
        <v>31</v>
      </c>
      <c r="Z98" s="28">
        <f t="shared" si="38"/>
        <v>31</v>
      </c>
      <c r="AA98" s="28">
        <f t="shared" si="38"/>
        <v>0</v>
      </c>
      <c r="AB98" s="28">
        <f t="shared" si="38"/>
        <v>31</v>
      </c>
      <c r="AC98" s="28">
        <f t="shared" si="38"/>
        <v>18.600000000000001</v>
      </c>
      <c r="AD98" s="28">
        <f t="shared" si="38"/>
        <v>0</v>
      </c>
      <c r="AE98" s="28">
        <f t="shared" si="38"/>
        <v>31</v>
      </c>
      <c r="AF98" s="28">
        <f t="shared" si="38"/>
        <v>31</v>
      </c>
      <c r="AG98" s="28">
        <f t="shared" si="38"/>
        <v>37.200000000000003</v>
      </c>
      <c r="AH98" s="28">
        <f t="shared" si="38"/>
        <v>6.2</v>
      </c>
      <c r="AI98" s="28">
        <f t="shared" si="38"/>
        <v>49.6</v>
      </c>
      <c r="AJ98" s="28">
        <f t="shared" si="38"/>
        <v>68.2</v>
      </c>
      <c r="AK98" s="28">
        <f t="shared" si="38"/>
        <v>37.200000000000003</v>
      </c>
      <c r="AL98" s="28">
        <f t="shared" si="38"/>
        <v>111.60000000000001</v>
      </c>
      <c r="AM98" s="28">
        <f t="shared" si="38"/>
        <v>86.8</v>
      </c>
      <c r="AN98" s="28">
        <f t="shared" si="38"/>
        <v>117.8</v>
      </c>
      <c r="AO98" s="28">
        <f t="shared" si="38"/>
        <v>111.60000000000001</v>
      </c>
      <c r="AP98" s="28">
        <f t="shared" si="38"/>
        <v>99.2</v>
      </c>
      <c r="AQ98" s="28">
        <f t="shared" si="38"/>
        <v>136.4</v>
      </c>
      <c r="AR98" s="28">
        <f t="shared" si="38"/>
        <v>148.80000000000001</v>
      </c>
      <c r="AS98" s="28">
        <f t="shared" si="38"/>
        <v>161.20000000000002</v>
      </c>
      <c r="AT98" s="28">
        <f t="shared" si="38"/>
        <v>136.4</v>
      </c>
      <c r="AU98" s="28">
        <f t="shared" si="38"/>
        <v>192.20000000000002</v>
      </c>
    </row>
    <row r="99" spans="2:47" s="26" customFormat="1" ht="12.95"/>
    <row r="100" spans="2:47" s="26" customFormat="1" ht="12.95">
      <c r="B100" s="24" t="s">
        <v>607</v>
      </c>
      <c r="C100" s="30" t="s">
        <v>512</v>
      </c>
      <c r="D100" s="30">
        <f>+NPV(Td,G98:AK98)</f>
        <v>186.43435274764067</v>
      </c>
      <c r="E100" s="30">
        <f>+NPV(Td,K98:Q98)</f>
        <v>82.062025325516274</v>
      </c>
    </row>
    <row r="102" spans="2:47" ht="15.95" thickBot="1">
      <c r="E102" t="s">
        <v>225</v>
      </c>
    </row>
    <row r="103" spans="2:47" ht="15.95" thickBot="1">
      <c r="B103" s="214" t="s">
        <v>528</v>
      </c>
      <c r="C103" s="215"/>
      <c r="D103" s="215"/>
      <c r="E103" s="215"/>
      <c r="F103" s="216"/>
    </row>
    <row r="105" spans="2:47">
      <c r="B105" s="27" t="s">
        <v>687</v>
      </c>
      <c r="C105" s="25" t="s">
        <v>656</v>
      </c>
      <c r="D105" s="25">
        <v>2017</v>
      </c>
      <c r="E105" s="25">
        <v>2018</v>
      </c>
      <c r="F105" s="25">
        <v>2019</v>
      </c>
      <c r="G105" s="25">
        <v>2020</v>
      </c>
      <c r="H105" s="25">
        <v>2021</v>
      </c>
      <c r="I105" s="25">
        <v>2022</v>
      </c>
      <c r="J105" s="25">
        <v>2023</v>
      </c>
      <c r="K105" s="25">
        <v>2024</v>
      </c>
      <c r="L105" s="25">
        <v>2025</v>
      </c>
      <c r="M105" s="25">
        <v>2026</v>
      </c>
      <c r="N105" s="25">
        <v>2027</v>
      </c>
      <c r="O105" s="25">
        <v>2028</v>
      </c>
      <c r="P105" s="25">
        <v>2029</v>
      </c>
      <c r="Q105" s="25">
        <v>2030</v>
      </c>
      <c r="R105" s="25">
        <v>2031</v>
      </c>
      <c r="S105" s="25">
        <v>2032</v>
      </c>
      <c r="T105" s="25">
        <v>2033</v>
      </c>
      <c r="U105" s="25">
        <v>2034</v>
      </c>
      <c r="V105" s="25">
        <v>2035</v>
      </c>
      <c r="W105" s="25">
        <v>2036</v>
      </c>
      <c r="X105" s="25">
        <v>2037</v>
      </c>
      <c r="Y105" s="25">
        <v>2038</v>
      </c>
      <c r="Z105" s="25">
        <v>2039</v>
      </c>
      <c r="AA105" s="25">
        <v>2040</v>
      </c>
      <c r="AB105" s="25">
        <v>2041</v>
      </c>
      <c r="AC105" s="25">
        <v>2042</v>
      </c>
      <c r="AD105" s="25">
        <v>2043</v>
      </c>
      <c r="AE105" s="25">
        <v>2044</v>
      </c>
      <c r="AF105" s="25">
        <v>2045</v>
      </c>
      <c r="AG105" s="25">
        <v>2046</v>
      </c>
      <c r="AH105" s="25">
        <v>2047</v>
      </c>
      <c r="AI105" s="25">
        <v>2048</v>
      </c>
      <c r="AJ105" s="25">
        <v>2049</v>
      </c>
      <c r="AK105" s="25">
        <v>2050</v>
      </c>
      <c r="AL105" s="25">
        <v>2051</v>
      </c>
      <c r="AM105" s="25">
        <v>2052</v>
      </c>
      <c r="AN105" s="25">
        <v>2053</v>
      </c>
      <c r="AO105" s="25">
        <v>2054</v>
      </c>
      <c r="AP105" s="25">
        <v>2055</v>
      </c>
      <c r="AQ105" s="25">
        <v>2056</v>
      </c>
      <c r="AR105" s="25">
        <v>2057</v>
      </c>
      <c r="AS105" s="25">
        <v>2058</v>
      </c>
      <c r="AT105" s="25">
        <v>2059</v>
      </c>
      <c r="AU105" s="25">
        <v>2060</v>
      </c>
    </row>
    <row r="106" spans="2:47">
      <c r="B106" s="25">
        <v>2017</v>
      </c>
      <c r="C106" s="28" cm="1">
        <f t="array" ref="C106:C149">+TRANSPOSE(D94:AU94)</f>
        <v>0</v>
      </c>
      <c r="D106" s="28">
        <f>+IF(D$105&lt;$B106,0,IF(MOD(D$105-$B106,$D$92)=0,1,0))*$C106</f>
        <v>0</v>
      </c>
      <c r="E106" s="28">
        <f t="shared" ref="E106:AU112" si="39">+IF(E$105&lt;$B106,0,IF(MOD(E$105-$B106,$D$92)=0,1,0))*$C106</f>
        <v>0</v>
      </c>
      <c r="F106" s="28">
        <f t="shared" si="39"/>
        <v>0</v>
      </c>
      <c r="G106" s="28">
        <f t="shared" si="39"/>
        <v>0</v>
      </c>
      <c r="H106" s="28">
        <f t="shared" si="39"/>
        <v>0</v>
      </c>
      <c r="I106" s="28">
        <f t="shared" si="39"/>
        <v>0</v>
      </c>
      <c r="J106" s="28">
        <f t="shared" si="39"/>
        <v>0</v>
      </c>
      <c r="K106" s="28">
        <f t="shared" si="39"/>
        <v>0</v>
      </c>
      <c r="L106" s="28">
        <f t="shared" si="39"/>
        <v>0</v>
      </c>
      <c r="M106" s="28">
        <f t="shared" si="39"/>
        <v>0</v>
      </c>
      <c r="N106" s="28">
        <f t="shared" si="39"/>
        <v>0</v>
      </c>
      <c r="O106" s="28">
        <f t="shared" si="39"/>
        <v>0</v>
      </c>
      <c r="P106" s="28">
        <f t="shared" si="39"/>
        <v>0</v>
      </c>
      <c r="Q106" s="28">
        <f t="shared" si="39"/>
        <v>0</v>
      </c>
      <c r="R106" s="28">
        <f t="shared" si="39"/>
        <v>0</v>
      </c>
      <c r="S106" s="28">
        <f t="shared" si="39"/>
        <v>0</v>
      </c>
      <c r="T106" s="28">
        <f t="shared" si="39"/>
        <v>0</v>
      </c>
      <c r="U106" s="28">
        <f t="shared" si="39"/>
        <v>0</v>
      </c>
      <c r="V106" s="28">
        <f t="shared" si="39"/>
        <v>0</v>
      </c>
      <c r="W106" s="28">
        <f t="shared" si="39"/>
        <v>0</v>
      </c>
      <c r="X106" s="28">
        <f t="shared" si="39"/>
        <v>0</v>
      </c>
      <c r="Y106" s="28">
        <f t="shared" si="39"/>
        <v>0</v>
      </c>
      <c r="Z106" s="28">
        <f t="shared" si="39"/>
        <v>0</v>
      </c>
      <c r="AA106" s="28">
        <f t="shared" si="39"/>
        <v>0</v>
      </c>
      <c r="AB106" s="28">
        <f t="shared" si="39"/>
        <v>0</v>
      </c>
      <c r="AC106" s="28">
        <f t="shared" si="39"/>
        <v>0</v>
      </c>
      <c r="AD106" s="28">
        <f t="shared" si="39"/>
        <v>0</v>
      </c>
      <c r="AE106" s="28">
        <f t="shared" si="39"/>
        <v>0</v>
      </c>
      <c r="AF106" s="28">
        <f t="shared" si="39"/>
        <v>0</v>
      </c>
      <c r="AG106" s="28">
        <f t="shared" si="39"/>
        <v>0</v>
      </c>
      <c r="AH106" s="28">
        <f t="shared" si="39"/>
        <v>0</v>
      </c>
      <c r="AI106" s="28">
        <f t="shared" si="39"/>
        <v>0</v>
      </c>
      <c r="AJ106" s="28">
        <f t="shared" si="39"/>
        <v>0</v>
      </c>
      <c r="AK106" s="28">
        <f t="shared" si="39"/>
        <v>0</v>
      </c>
      <c r="AL106" s="28">
        <f t="shared" si="39"/>
        <v>0</v>
      </c>
      <c r="AM106" s="28">
        <f t="shared" si="39"/>
        <v>0</v>
      </c>
      <c r="AN106" s="28">
        <f t="shared" si="39"/>
        <v>0</v>
      </c>
      <c r="AO106" s="28">
        <f t="shared" si="39"/>
        <v>0</v>
      </c>
      <c r="AP106" s="28">
        <f t="shared" si="39"/>
        <v>0</v>
      </c>
      <c r="AQ106" s="28">
        <f t="shared" si="39"/>
        <v>0</v>
      </c>
      <c r="AR106" s="28">
        <f t="shared" si="39"/>
        <v>0</v>
      </c>
      <c r="AS106" s="28">
        <f t="shared" si="39"/>
        <v>0</v>
      </c>
      <c r="AT106" s="28">
        <f t="shared" si="39"/>
        <v>0</v>
      </c>
      <c r="AU106" s="28">
        <f t="shared" si="39"/>
        <v>0</v>
      </c>
    </row>
    <row r="107" spans="2:47">
      <c r="B107" s="25">
        <v>2018</v>
      </c>
      <c r="C107" s="28">
        <v>0</v>
      </c>
      <c r="D107" s="28">
        <f t="shared" ref="D107:S149" si="40">+IF(D$105&lt;$B107,0,IF(MOD(D$105-$B107,$D$92)=0,1,0))*$C107</f>
        <v>0</v>
      </c>
      <c r="E107" s="28">
        <f t="shared" si="40"/>
        <v>0</v>
      </c>
      <c r="F107" s="28">
        <f t="shared" si="40"/>
        <v>0</v>
      </c>
      <c r="G107" s="28">
        <f t="shared" si="40"/>
        <v>0</v>
      </c>
      <c r="H107" s="28">
        <f t="shared" si="40"/>
        <v>0</v>
      </c>
      <c r="I107" s="28">
        <f t="shared" si="40"/>
        <v>0</v>
      </c>
      <c r="J107" s="28">
        <f t="shared" si="40"/>
        <v>0</v>
      </c>
      <c r="K107" s="28">
        <f t="shared" si="40"/>
        <v>0</v>
      </c>
      <c r="L107" s="28">
        <f t="shared" si="40"/>
        <v>0</v>
      </c>
      <c r="M107" s="28">
        <f t="shared" si="40"/>
        <v>0</v>
      </c>
      <c r="N107" s="28">
        <f t="shared" si="40"/>
        <v>0</v>
      </c>
      <c r="O107" s="28">
        <f t="shared" si="40"/>
        <v>0</v>
      </c>
      <c r="P107" s="28">
        <f t="shared" si="40"/>
        <v>0</v>
      </c>
      <c r="Q107" s="28">
        <f t="shared" si="40"/>
        <v>0</v>
      </c>
      <c r="R107" s="28">
        <f t="shared" si="40"/>
        <v>0</v>
      </c>
      <c r="S107" s="28">
        <f t="shared" si="40"/>
        <v>0</v>
      </c>
      <c r="T107" s="28">
        <f t="shared" si="39"/>
        <v>0</v>
      </c>
      <c r="U107" s="28">
        <f t="shared" si="39"/>
        <v>0</v>
      </c>
      <c r="V107" s="28">
        <f t="shared" si="39"/>
        <v>0</v>
      </c>
      <c r="W107" s="28">
        <f t="shared" si="39"/>
        <v>0</v>
      </c>
      <c r="X107" s="28">
        <f t="shared" si="39"/>
        <v>0</v>
      </c>
      <c r="Y107" s="28">
        <f t="shared" si="39"/>
        <v>0</v>
      </c>
      <c r="Z107" s="28">
        <f t="shared" si="39"/>
        <v>0</v>
      </c>
      <c r="AA107" s="28">
        <f t="shared" si="39"/>
        <v>0</v>
      </c>
      <c r="AB107" s="28">
        <f t="shared" si="39"/>
        <v>0</v>
      </c>
      <c r="AC107" s="28">
        <f t="shared" si="39"/>
        <v>0</v>
      </c>
      <c r="AD107" s="28">
        <f t="shared" si="39"/>
        <v>0</v>
      </c>
      <c r="AE107" s="28">
        <f t="shared" si="39"/>
        <v>0</v>
      </c>
      <c r="AF107" s="28">
        <f t="shared" si="39"/>
        <v>0</v>
      </c>
      <c r="AG107" s="28">
        <f t="shared" si="39"/>
        <v>0</v>
      </c>
      <c r="AH107" s="28">
        <f t="shared" si="39"/>
        <v>0</v>
      </c>
      <c r="AI107" s="28">
        <f t="shared" si="39"/>
        <v>0</v>
      </c>
      <c r="AJ107" s="28">
        <f t="shared" si="39"/>
        <v>0</v>
      </c>
      <c r="AK107" s="28">
        <f t="shared" si="39"/>
        <v>0</v>
      </c>
      <c r="AL107" s="28">
        <f t="shared" si="39"/>
        <v>0</v>
      </c>
      <c r="AM107" s="28">
        <f t="shared" si="39"/>
        <v>0</v>
      </c>
      <c r="AN107" s="28">
        <f t="shared" si="39"/>
        <v>0</v>
      </c>
      <c r="AO107" s="28">
        <f t="shared" si="39"/>
        <v>0</v>
      </c>
      <c r="AP107" s="28">
        <f t="shared" si="39"/>
        <v>0</v>
      </c>
      <c r="AQ107" s="28">
        <f t="shared" si="39"/>
        <v>0</v>
      </c>
      <c r="AR107" s="28">
        <f t="shared" si="39"/>
        <v>0</v>
      </c>
      <c r="AS107" s="28">
        <f t="shared" si="39"/>
        <v>0</v>
      </c>
      <c r="AT107" s="28">
        <f t="shared" si="39"/>
        <v>0</v>
      </c>
      <c r="AU107" s="28">
        <f t="shared" si="39"/>
        <v>0</v>
      </c>
    </row>
    <row r="108" spans="2:47">
      <c r="B108" s="25">
        <v>2019</v>
      </c>
      <c r="C108" s="28">
        <v>0</v>
      </c>
      <c r="D108" s="28">
        <f t="shared" si="40"/>
        <v>0</v>
      </c>
      <c r="E108" s="28">
        <f t="shared" si="39"/>
        <v>0</v>
      </c>
      <c r="F108" s="28">
        <f t="shared" si="39"/>
        <v>0</v>
      </c>
      <c r="G108" s="28">
        <f t="shared" si="39"/>
        <v>0</v>
      </c>
      <c r="H108" s="28">
        <f t="shared" si="39"/>
        <v>0</v>
      </c>
      <c r="I108" s="28">
        <f t="shared" si="39"/>
        <v>0</v>
      </c>
      <c r="J108" s="28">
        <f t="shared" si="39"/>
        <v>0</v>
      </c>
      <c r="K108" s="28">
        <f t="shared" si="39"/>
        <v>0</v>
      </c>
      <c r="L108" s="28">
        <f t="shared" si="39"/>
        <v>0</v>
      </c>
      <c r="M108" s="28">
        <f t="shared" si="39"/>
        <v>0</v>
      </c>
      <c r="N108" s="28">
        <f t="shared" si="39"/>
        <v>0</v>
      </c>
      <c r="O108" s="28">
        <f t="shared" si="39"/>
        <v>0</v>
      </c>
      <c r="P108" s="28">
        <f t="shared" si="39"/>
        <v>0</v>
      </c>
      <c r="Q108" s="28">
        <f t="shared" si="39"/>
        <v>0</v>
      </c>
      <c r="R108" s="28">
        <f t="shared" si="39"/>
        <v>0</v>
      </c>
      <c r="S108" s="28">
        <f t="shared" si="39"/>
        <v>0</v>
      </c>
      <c r="T108" s="28">
        <f t="shared" si="39"/>
        <v>0</v>
      </c>
      <c r="U108" s="28">
        <f t="shared" si="39"/>
        <v>0</v>
      </c>
      <c r="V108" s="28">
        <f t="shared" si="39"/>
        <v>0</v>
      </c>
      <c r="W108" s="28">
        <f t="shared" si="39"/>
        <v>0</v>
      </c>
      <c r="X108" s="28">
        <f t="shared" si="39"/>
        <v>0</v>
      </c>
      <c r="Y108" s="28">
        <f t="shared" si="39"/>
        <v>0</v>
      </c>
      <c r="Z108" s="28">
        <f t="shared" si="39"/>
        <v>0</v>
      </c>
      <c r="AA108" s="28">
        <f t="shared" si="39"/>
        <v>0</v>
      </c>
      <c r="AB108" s="28">
        <f t="shared" si="39"/>
        <v>0</v>
      </c>
      <c r="AC108" s="28">
        <f t="shared" si="39"/>
        <v>0</v>
      </c>
      <c r="AD108" s="28">
        <f t="shared" si="39"/>
        <v>0</v>
      </c>
      <c r="AE108" s="28">
        <f t="shared" si="39"/>
        <v>0</v>
      </c>
      <c r="AF108" s="28">
        <f t="shared" si="39"/>
        <v>0</v>
      </c>
      <c r="AG108" s="28">
        <f t="shared" si="39"/>
        <v>0</v>
      </c>
      <c r="AH108" s="28">
        <f t="shared" si="39"/>
        <v>0</v>
      </c>
      <c r="AI108" s="28">
        <f t="shared" si="39"/>
        <v>0</v>
      </c>
      <c r="AJ108" s="28">
        <f t="shared" si="39"/>
        <v>0</v>
      </c>
      <c r="AK108" s="28">
        <f t="shared" si="39"/>
        <v>0</v>
      </c>
      <c r="AL108" s="28">
        <f t="shared" si="39"/>
        <v>0</v>
      </c>
      <c r="AM108" s="28">
        <f t="shared" si="39"/>
        <v>0</v>
      </c>
      <c r="AN108" s="28">
        <f t="shared" si="39"/>
        <v>0</v>
      </c>
      <c r="AO108" s="28">
        <f t="shared" si="39"/>
        <v>0</v>
      </c>
      <c r="AP108" s="28">
        <f t="shared" si="39"/>
        <v>0</v>
      </c>
      <c r="AQ108" s="28">
        <f t="shared" si="39"/>
        <v>0</v>
      </c>
      <c r="AR108" s="28">
        <f t="shared" si="39"/>
        <v>0</v>
      </c>
      <c r="AS108" s="28">
        <f t="shared" si="39"/>
        <v>0</v>
      </c>
      <c r="AT108" s="28">
        <f t="shared" si="39"/>
        <v>0</v>
      </c>
      <c r="AU108" s="28">
        <f t="shared" si="39"/>
        <v>0</v>
      </c>
    </row>
    <row r="109" spans="2:47">
      <c r="B109" s="25">
        <v>2020</v>
      </c>
      <c r="C109" s="28">
        <v>0</v>
      </c>
      <c r="D109" s="28">
        <f t="shared" si="40"/>
        <v>0</v>
      </c>
      <c r="E109" s="28">
        <f t="shared" si="39"/>
        <v>0</v>
      </c>
      <c r="F109" s="28">
        <f t="shared" si="39"/>
        <v>0</v>
      </c>
      <c r="G109" s="28">
        <f t="shared" si="39"/>
        <v>0</v>
      </c>
      <c r="H109" s="28">
        <f t="shared" si="39"/>
        <v>0</v>
      </c>
      <c r="I109" s="28">
        <f t="shared" si="39"/>
        <v>0</v>
      </c>
      <c r="J109" s="28">
        <f t="shared" si="39"/>
        <v>0</v>
      </c>
      <c r="K109" s="28">
        <f t="shared" si="39"/>
        <v>0</v>
      </c>
      <c r="L109" s="28">
        <f t="shared" si="39"/>
        <v>0</v>
      </c>
      <c r="M109" s="28">
        <f t="shared" si="39"/>
        <v>0</v>
      </c>
      <c r="N109" s="28">
        <f t="shared" si="39"/>
        <v>0</v>
      </c>
      <c r="O109" s="28">
        <f t="shared" si="39"/>
        <v>0</v>
      </c>
      <c r="P109" s="28">
        <f t="shared" si="39"/>
        <v>0</v>
      </c>
      <c r="Q109" s="28">
        <f t="shared" si="39"/>
        <v>0</v>
      </c>
      <c r="R109" s="28">
        <f t="shared" si="39"/>
        <v>0</v>
      </c>
      <c r="S109" s="28">
        <f t="shared" si="39"/>
        <v>0</v>
      </c>
      <c r="T109" s="28">
        <f t="shared" si="39"/>
        <v>0</v>
      </c>
      <c r="U109" s="28">
        <f t="shared" si="39"/>
        <v>0</v>
      </c>
      <c r="V109" s="28">
        <f t="shared" si="39"/>
        <v>0</v>
      </c>
      <c r="W109" s="28">
        <f t="shared" si="39"/>
        <v>0</v>
      </c>
      <c r="X109" s="28">
        <f t="shared" si="39"/>
        <v>0</v>
      </c>
      <c r="Y109" s="28">
        <f t="shared" si="39"/>
        <v>0</v>
      </c>
      <c r="Z109" s="28">
        <f t="shared" si="39"/>
        <v>0</v>
      </c>
      <c r="AA109" s="28">
        <f t="shared" si="39"/>
        <v>0</v>
      </c>
      <c r="AB109" s="28">
        <f t="shared" si="39"/>
        <v>0</v>
      </c>
      <c r="AC109" s="28">
        <f t="shared" si="39"/>
        <v>0</v>
      </c>
      <c r="AD109" s="28">
        <f t="shared" si="39"/>
        <v>0</v>
      </c>
      <c r="AE109" s="28">
        <f t="shared" si="39"/>
        <v>0</v>
      </c>
      <c r="AF109" s="28">
        <f t="shared" si="39"/>
        <v>0</v>
      </c>
      <c r="AG109" s="28">
        <f t="shared" si="39"/>
        <v>0</v>
      </c>
      <c r="AH109" s="28">
        <f t="shared" si="39"/>
        <v>0</v>
      </c>
      <c r="AI109" s="28">
        <f t="shared" si="39"/>
        <v>0</v>
      </c>
      <c r="AJ109" s="28">
        <f t="shared" si="39"/>
        <v>0</v>
      </c>
      <c r="AK109" s="28">
        <f t="shared" si="39"/>
        <v>0</v>
      </c>
      <c r="AL109" s="28">
        <f t="shared" si="39"/>
        <v>0</v>
      </c>
      <c r="AM109" s="28">
        <f t="shared" si="39"/>
        <v>0</v>
      </c>
      <c r="AN109" s="28">
        <f t="shared" si="39"/>
        <v>0</v>
      </c>
      <c r="AO109" s="28">
        <f t="shared" si="39"/>
        <v>0</v>
      </c>
      <c r="AP109" s="28">
        <f t="shared" si="39"/>
        <v>0</v>
      </c>
      <c r="AQ109" s="28">
        <f t="shared" si="39"/>
        <v>0</v>
      </c>
      <c r="AR109" s="28">
        <f t="shared" si="39"/>
        <v>0</v>
      </c>
      <c r="AS109" s="28">
        <f t="shared" si="39"/>
        <v>0</v>
      </c>
      <c r="AT109" s="28">
        <f t="shared" si="39"/>
        <v>0</v>
      </c>
      <c r="AU109" s="28">
        <f t="shared" si="39"/>
        <v>0</v>
      </c>
    </row>
    <row r="110" spans="2:47">
      <c r="B110" s="25">
        <v>2021</v>
      </c>
      <c r="C110" s="28">
        <v>0</v>
      </c>
      <c r="D110" s="28">
        <f t="shared" si="40"/>
        <v>0</v>
      </c>
      <c r="E110" s="28">
        <f t="shared" si="39"/>
        <v>0</v>
      </c>
      <c r="F110" s="28">
        <f t="shared" si="39"/>
        <v>0</v>
      </c>
      <c r="G110" s="28">
        <f t="shared" si="39"/>
        <v>0</v>
      </c>
      <c r="H110" s="28">
        <f t="shared" si="39"/>
        <v>0</v>
      </c>
      <c r="I110" s="28">
        <f t="shared" si="39"/>
        <v>0</v>
      </c>
      <c r="J110" s="28">
        <f t="shared" si="39"/>
        <v>0</v>
      </c>
      <c r="K110" s="28">
        <f t="shared" si="39"/>
        <v>0</v>
      </c>
      <c r="L110" s="28">
        <f t="shared" si="39"/>
        <v>0</v>
      </c>
      <c r="M110" s="28">
        <f t="shared" si="39"/>
        <v>0</v>
      </c>
      <c r="N110" s="28">
        <f t="shared" si="39"/>
        <v>0</v>
      </c>
      <c r="O110" s="28">
        <f t="shared" si="39"/>
        <v>0</v>
      </c>
      <c r="P110" s="28">
        <f t="shared" si="39"/>
        <v>0</v>
      </c>
      <c r="Q110" s="28">
        <f t="shared" si="39"/>
        <v>0</v>
      </c>
      <c r="R110" s="28">
        <f t="shared" si="39"/>
        <v>0</v>
      </c>
      <c r="S110" s="28">
        <f t="shared" si="39"/>
        <v>0</v>
      </c>
      <c r="T110" s="28">
        <f t="shared" si="39"/>
        <v>0</v>
      </c>
      <c r="U110" s="28">
        <f t="shared" si="39"/>
        <v>0</v>
      </c>
      <c r="V110" s="28">
        <f t="shared" si="39"/>
        <v>0</v>
      </c>
      <c r="W110" s="28">
        <f t="shared" si="39"/>
        <v>0</v>
      </c>
      <c r="X110" s="28">
        <f t="shared" si="39"/>
        <v>0</v>
      </c>
      <c r="Y110" s="28">
        <f t="shared" si="39"/>
        <v>0</v>
      </c>
      <c r="Z110" s="28">
        <f t="shared" si="39"/>
        <v>0</v>
      </c>
      <c r="AA110" s="28">
        <f t="shared" si="39"/>
        <v>0</v>
      </c>
      <c r="AB110" s="28">
        <f t="shared" si="39"/>
        <v>0</v>
      </c>
      <c r="AC110" s="28">
        <f t="shared" si="39"/>
        <v>0</v>
      </c>
      <c r="AD110" s="28">
        <f t="shared" si="39"/>
        <v>0</v>
      </c>
      <c r="AE110" s="28">
        <f t="shared" si="39"/>
        <v>0</v>
      </c>
      <c r="AF110" s="28">
        <f t="shared" si="39"/>
        <v>0</v>
      </c>
      <c r="AG110" s="28">
        <f t="shared" si="39"/>
        <v>0</v>
      </c>
      <c r="AH110" s="28">
        <f t="shared" si="39"/>
        <v>0</v>
      </c>
      <c r="AI110" s="28">
        <f t="shared" si="39"/>
        <v>0</v>
      </c>
      <c r="AJ110" s="28">
        <f t="shared" si="39"/>
        <v>0</v>
      </c>
      <c r="AK110" s="28">
        <f t="shared" si="39"/>
        <v>0</v>
      </c>
      <c r="AL110" s="28">
        <f t="shared" si="39"/>
        <v>0</v>
      </c>
      <c r="AM110" s="28">
        <f t="shared" si="39"/>
        <v>0</v>
      </c>
      <c r="AN110" s="28">
        <f t="shared" si="39"/>
        <v>0</v>
      </c>
      <c r="AO110" s="28">
        <f t="shared" si="39"/>
        <v>0</v>
      </c>
      <c r="AP110" s="28">
        <f t="shared" si="39"/>
        <v>0</v>
      </c>
      <c r="AQ110" s="28">
        <f t="shared" si="39"/>
        <v>0</v>
      </c>
      <c r="AR110" s="28">
        <f t="shared" si="39"/>
        <v>0</v>
      </c>
      <c r="AS110" s="28">
        <f t="shared" si="39"/>
        <v>0</v>
      </c>
      <c r="AT110" s="28">
        <f t="shared" si="39"/>
        <v>0</v>
      </c>
      <c r="AU110" s="28">
        <f t="shared" si="39"/>
        <v>0</v>
      </c>
    </row>
    <row r="111" spans="2:47">
      <c r="B111" s="25">
        <v>2022</v>
      </c>
      <c r="C111" s="28">
        <v>0</v>
      </c>
      <c r="D111" s="28">
        <f t="shared" si="40"/>
        <v>0</v>
      </c>
      <c r="E111" s="28">
        <f t="shared" si="39"/>
        <v>0</v>
      </c>
      <c r="F111" s="28">
        <f t="shared" si="39"/>
        <v>0</v>
      </c>
      <c r="G111" s="28">
        <f t="shared" si="39"/>
        <v>0</v>
      </c>
      <c r="H111" s="28">
        <f t="shared" si="39"/>
        <v>0</v>
      </c>
      <c r="I111" s="28">
        <f t="shared" si="39"/>
        <v>0</v>
      </c>
      <c r="J111" s="28">
        <f t="shared" si="39"/>
        <v>0</v>
      </c>
      <c r="K111" s="28">
        <f t="shared" si="39"/>
        <v>0</v>
      </c>
      <c r="L111" s="28">
        <f t="shared" si="39"/>
        <v>0</v>
      </c>
      <c r="M111" s="28">
        <f t="shared" si="39"/>
        <v>0</v>
      </c>
      <c r="N111" s="28">
        <f t="shared" si="39"/>
        <v>0</v>
      </c>
      <c r="O111" s="28">
        <f t="shared" si="39"/>
        <v>0</v>
      </c>
      <c r="P111" s="28">
        <f t="shared" si="39"/>
        <v>0</v>
      </c>
      <c r="Q111" s="28">
        <f t="shared" si="39"/>
        <v>0</v>
      </c>
      <c r="R111" s="28">
        <f t="shared" si="39"/>
        <v>0</v>
      </c>
      <c r="S111" s="28">
        <f t="shared" si="39"/>
        <v>0</v>
      </c>
      <c r="T111" s="28">
        <f t="shared" si="39"/>
        <v>0</v>
      </c>
      <c r="U111" s="28">
        <f t="shared" si="39"/>
        <v>0</v>
      </c>
      <c r="V111" s="28">
        <f t="shared" si="39"/>
        <v>0</v>
      </c>
      <c r="W111" s="28">
        <f t="shared" si="39"/>
        <v>0</v>
      </c>
      <c r="X111" s="28">
        <f t="shared" si="39"/>
        <v>0</v>
      </c>
      <c r="Y111" s="28">
        <f t="shared" si="39"/>
        <v>0</v>
      </c>
      <c r="Z111" s="28">
        <f t="shared" si="39"/>
        <v>0</v>
      </c>
      <c r="AA111" s="28">
        <f t="shared" si="39"/>
        <v>0</v>
      </c>
      <c r="AB111" s="28">
        <f t="shared" si="39"/>
        <v>0</v>
      </c>
      <c r="AC111" s="28">
        <f t="shared" si="39"/>
        <v>0</v>
      </c>
      <c r="AD111" s="28">
        <f t="shared" si="39"/>
        <v>0</v>
      </c>
      <c r="AE111" s="28">
        <f t="shared" si="39"/>
        <v>0</v>
      </c>
      <c r="AF111" s="28">
        <f t="shared" si="39"/>
        <v>0</v>
      </c>
      <c r="AG111" s="28">
        <f t="shared" si="39"/>
        <v>0</v>
      </c>
      <c r="AH111" s="28">
        <f t="shared" si="39"/>
        <v>0</v>
      </c>
      <c r="AI111" s="28">
        <f t="shared" si="39"/>
        <v>0</v>
      </c>
      <c r="AJ111" s="28">
        <f t="shared" si="39"/>
        <v>0</v>
      </c>
      <c r="AK111" s="28">
        <f t="shared" si="39"/>
        <v>0</v>
      </c>
      <c r="AL111" s="28">
        <f t="shared" si="39"/>
        <v>0</v>
      </c>
      <c r="AM111" s="28">
        <f t="shared" si="39"/>
        <v>0</v>
      </c>
      <c r="AN111" s="28">
        <f t="shared" si="39"/>
        <v>0</v>
      </c>
      <c r="AO111" s="28">
        <f t="shared" si="39"/>
        <v>0</v>
      </c>
      <c r="AP111" s="28">
        <f t="shared" si="39"/>
        <v>0</v>
      </c>
      <c r="AQ111" s="28">
        <f t="shared" si="39"/>
        <v>0</v>
      </c>
      <c r="AR111" s="28">
        <f t="shared" si="39"/>
        <v>0</v>
      </c>
      <c r="AS111" s="28">
        <f t="shared" si="39"/>
        <v>0</v>
      </c>
      <c r="AT111" s="28">
        <f t="shared" si="39"/>
        <v>0</v>
      </c>
      <c r="AU111" s="28">
        <f t="shared" si="39"/>
        <v>0</v>
      </c>
    </row>
    <row r="112" spans="2:47">
      <c r="B112" s="25">
        <v>2023</v>
      </c>
      <c r="C112" s="28">
        <v>0</v>
      </c>
      <c r="D112" s="28">
        <f t="shared" si="40"/>
        <v>0</v>
      </c>
      <c r="E112" s="28">
        <f t="shared" si="39"/>
        <v>0</v>
      </c>
      <c r="F112" s="28">
        <f t="shared" si="39"/>
        <v>0</v>
      </c>
      <c r="G112" s="28">
        <f t="shared" si="39"/>
        <v>0</v>
      </c>
      <c r="H112" s="28">
        <f t="shared" si="39"/>
        <v>0</v>
      </c>
      <c r="I112" s="28">
        <f t="shared" si="39"/>
        <v>0</v>
      </c>
      <c r="J112" s="28">
        <f t="shared" si="39"/>
        <v>0</v>
      </c>
      <c r="K112" s="28">
        <f t="shared" si="39"/>
        <v>0</v>
      </c>
      <c r="L112" s="28">
        <f t="shared" si="39"/>
        <v>0</v>
      </c>
      <c r="M112" s="28">
        <f t="shared" si="39"/>
        <v>0</v>
      </c>
      <c r="N112" s="28">
        <f t="shared" si="39"/>
        <v>0</v>
      </c>
      <c r="O112" s="28">
        <f t="shared" si="39"/>
        <v>0</v>
      </c>
      <c r="P112" s="28">
        <f t="shared" si="39"/>
        <v>0</v>
      </c>
      <c r="Q112" s="28">
        <f t="shared" ref="E112:AU118" si="41">+IF(Q$105&lt;$B112,0,IF(MOD(Q$105-$B112,$D$92)=0,1,0))*$C112</f>
        <v>0</v>
      </c>
      <c r="R112" s="28">
        <f t="shared" si="41"/>
        <v>0</v>
      </c>
      <c r="S112" s="28">
        <f t="shared" si="41"/>
        <v>0</v>
      </c>
      <c r="T112" s="28">
        <f t="shared" si="41"/>
        <v>0</v>
      </c>
      <c r="U112" s="28">
        <f t="shared" si="41"/>
        <v>0</v>
      </c>
      <c r="V112" s="28">
        <f t="shared" si="41"/>
        <v>0</v>
      </c>
      <c r="W112" s="28">
        <f t="shared" si="41"/>
        <v>0</v>
      </c>
      <c r="X112" s="28">
        <f t="shared" si="41"/>
        <v>0</v>
      </c>
      <c r="Y112" s="28">
        <f t="shared" si="41"/>
        <v>0</v>
      </c>
      <c r="Z112" s="28">
        <f t="shared" si="41"/>
        <v>0</v>
      </c>
      <c r="AA112" s="28">
        <f t="shared" si="41"/>
        <v>0</v>
      </c>
      <c r="AB112" s="28">
        <f t="shared" si="41"/>
        <v>0</v>
      </c>
      <c r="AC112" s="28">
        <f t="shared" si="41"/>
        <v>0</v>
      </c>
      <c r="AD112" s="28">
        <f t="shared" si="41"/>
        <v>0</v>
      </c>
      <c r="AE112" s="28">
        <f t="shared" si="41"/>
        <v>0</v>
      </c>
      <c r="AF112" s="28">
        <f t="shared" si="41"/>
        <v>0</v>
      </c>
      <c r="AG112" s="28">
        <f t="shared" si="41"/>
        <v>0</v>
      </c>
      <c r="AH112" s="28">
        <f t="shared" si="41"/>
        <v>0</v>
      </c>
      <c r="AI112" s="28">
        <f t="shared" si="41"/>
        <v>0</v>
      </c>
      <c r="AJ112" s="28">
        <f t="shared" si="41"/>
        <v>0</v>
      </c>
      <c r="AK112" s="28">
        <f t="shared" si="41"/>
        <v>0</v>
      </c>
      <c r="AL112" s="28">
        <f t="shared" si="41"/>
        <v>0</v>
      </c>
      <c r="AM112" s="28">
        <f t="shared" si="41"/>
        <v>0</v>
      </c>
      <c r="AN112" s="28">
        <f t="shared" si="41"/>
        <v>0</v>
      </c>
      <c r="AO112" s="28">
        <f t="shared" si="41"/>
        <v>0</v>
      </c>
      <c r="AP112" s="28">
        <f t="shared" si="41"/>
        <v>0</v>
      </c>
      <c r="AQ112" s="28">
        <f t="shared" si="41"/>
        <v>0</v>
      </c>
      <c r="AR112" s="28">
        <f t="shared" si="41"/>
        <v>0</v>
      </c>
      <c r="AS112" s="28">
        <f t="shared" si="41"/>
        <v>0</v>
      </c>
      <c r="AT112" s="28">
        <f t="shared" si="41"/>
        <v>0</v>
      </c>
      <c r="AU112" s="28">
        <f t="shared" si="41"/>
        <v>0</v>
      </c>
    </row>
    <row r="113" spans="2:47">
      <c r="B113" s="25">
        <v>2024</v>
      </c>
      <c r="C113" s="28">
        <v>3</v>
      </c>
      <c r="D113" s="28">
        <f t="shared" si="40"/>
        <v>0</v>
      </c>
      <c r="E113" s="28">
        <f t="shared" si="41"/>
        <v>0</v>
      </c>
      <c r="F113" s="28">
        <f t="shared" si="41"/>
        <v>0</v>
      </c>
      <c r="G113" s="28">
        <f t="shared" si="41"/>
        <v>0</v>
      </c>
      <c r="H113" s="28">
        <f t="shared" si="41"/>
        <v>0</v>
      </c>
      <c r="I113" s="28">
        <f t="shared" si="41"/>
        <v>0</v>
      </c>
      <c r="J113" s="28">
        <f t="shared" si="41"/>
        <v>0</v>
      </c>
      <c r="K113" s="28">
        <f t="shared" si="41"/>
        <v>3</v>
      </c>
      <c r="L113" s="28">
        <f t="shared" si="41"/>
        <v>0</v>
      </c>
      <c r="M113" s="28">
        <f t="shared" si="41"/>
        <v>0</v>
      </c>
      <c r="N113" s="28">
        <f t="shared" si="41"/>
        <v>0</v>
      </c>
      <c r="O113" s="28">
        <f t="shared" si="41"/>
        <v>0</v>
      </c>
      <c r="P113" s="28">
        <f t="shared" si="41"/>
        <v>0</v>
      </c>
      <c r="Q113" s="28">
        <f t="shared" si="41"/>
        <v>0</v>
      </c>
      <c r="R113" s="28">
        <f t="shared" si="41"/>
        <v>0</v>
      </c>
      <c r="S113" s="28">
        <f t="shared" si="41"/>
        <v>0</v>
      </c>
      <c r="T113" s="28">
        <f t="shared" si="41"/>
        <v>0</v>
      </c>
      <c r="U113" s="28">
        <f t="shared" si="41"/>
        <v>0</v>
      </c>
      <c r="V113" s="28">
        <f t="shared" si="41"/>
        <v>0</v>
      </c>
      <c r="W113" s="28">
        <f t="shared" si="41"/>
        <v>3</v>
      </c>
      <c r="X113" s="28">
        <f t="shared" si="41"/>
        <v>0</v>
      </c>
      <c r="Y113" s="28">
        <f t="shared" si="41"/>
        <v>0</v>
      </c>
      <c r="Z113" s="28">
        <f t="shared" si="41"/>
        <v>0</v>
      </c>
      <c r="AA113" s="28">
        <f t="shared" si="41"/>
        <v>0</v>
      </c>
      <c r="AB113" s="28">
        <f t="shared" si="41"/>
        <v>0</v>
      </c>
      <c r="AC113" s="28">
        <f t="shared" si="41"/>
        <v>0</v>
      </c>
      <c r="AD113" s="28">
        <f t="shared" si="41"/>
        <v>0</v>
      </c>
      <c r="AE113" s="28">
        <f t="shared" si="41"/>
        <v>0</v>
      </c>
      <c r="AF113" s="28">
        <f t="shared" si="41"/>
        <v>0</v>
      </c>
      <c r="AG113" s="28">
        <f t="shared" si="41"/>
        <v>0</v>
      </c>
      <c r="AH113" s="28">
        <f t="shared" si="41"/>
        <v>0</v>
      </c>
      <c r="AI113" s="28">
        <f t="shared" si="41"/>
        <v>3</v>
      </c>
      <c r="AJ113" s="28">
        <f t="shared" si="41"/>
        <v>0</v>
      </c>
      <c r="AK113" s="28">
        <f t="shared" si="41"/>
        <v>0</v>
      </c>
      <c r="AL113" s="28">
        <f t="shared" si="41"/>
        <v>0</v>
      </c>
      <c r="AM113" s="28">
        <f t="shared" si="41"/>
        <v>0</v>
      </c>
      <c r="AN113" s="28">
        <f t="shared" si="41"/>
        <v>0</v>
      </c>
      <c r="AO113" s="28">
        <f t="shared" si="41"/>
        <v>0</v>
      </c>
      <c r="AP113" s="28">
        <f t="shared" si="41"/>
        <v>0</v>
      </c>
      <c r="AQ113" s="28">
        <f t="shared" si="41"/>
        <v>0</v>
      </c>
      <c r="AR113" s="28">
        <f t="shared" si="41"/>
        <v>0</v>
      </c>
      <c r="AS113" s="28">
        <f t="shared" si="41"/>
        <v>0</v>
      </c>
      <c r="AT113" s="28">
        <f t="shared" si="41"/>
        <v>0</v>
      </c>
      <c r="AU113" s="28">
        <f t="shared" si="41"/>
        <v>3</v>
      </c>
    </row>
    <row r="114" spans="2:47">
      <c r="B114" s="25">
        <v>2025</v>
      </c>
      <c r="C114" s="28">
        <v>5</v>
      </c>
      <c r="D114" s="28">
        <f t="shared" si="40"/>
        <v>0</v>
      </c>
      <c r="E114" s="28">
        <f t="shared" si="41"/>
        <v>0</v>
      </c>
      <c r="F114" s="28">
        <f t="shared" si="41"/>
        <v>0</v>
      </c>
      <c r="G114" s="28">
        <f t="shared" si="41"/>
        <v>0</v>
      </c>
      <c r="H114" s="28">
        <f t="shared" si="41"/>
        <v>0</v>
      </c>
      <c r="I114" s="28">
        <f t="shared" si="41"/>
        <v>0</v>
      </c>
      <c r="J114" s="28">
        <f t="shared" si="41"/>
        <v>0</v>
      </c>
      <c r="K114" s="28">
        <f t="shared" si="41"/>
        <v>0</v>
      </c>
      <c r="L114" s="28">
        <f t="shared" si="41"/>
        <v>5</v>
      </c>
      <c r="M114" s="28">
        <f t="shared" si="41"/>
        <v>0</v>
      </c>
      <c r="N114" s="28">
        <f t="shared" si="41"/>
        <v>0</v>
      </c>
      <c r="O114" s="28">
        <f t="shared" si="41"/>
        <v>0</v>
      </c>
      <c r="P114" s="28">
        <f t="shared" si="41"/>
        <v>0</v>
      </c>
      <c r="Q114" s="28">
        <f t="shared" si="41"/>
        <v>0</v>
      </c>
      <c r="R114" s="28">
        <f t="shared" si="41"/>
        <v>0</v>
      </c>
      <c r="S114" s="28">
        <f t="shared" si="41"/>
        <v>0</v>
      </c>
      <c r="T114" s="28">
        <f t="shared" si="41"/>
        <v>0</v>
      </c>
      <c r="U114" s="28">
        <f t="shared" si="41"/>
        <v>0</v>
      </c>
      <c r="V114" s="28">
        <f t="shared" si="41"/>
        <v>0</v>
      </c>
      <c r="W114" s="28">
        <f t="shared" si="41"/>
        <v>0</v>
      </c>
      <c r="X114" s="28">
        <f t="shared" si="41"/>
        <v>5</v>
      </c>
      <c r="Y114" s="28">
        <f t="shared" si="41"/>
        <v>0</v>
      </c>
      <c r="Z114" s="28">
        <f t="shared" si="41"/>
        <v>0</v>
      </c>
      <c r="AA114" s="28">
        <f t="shared" si="41"/>
        <v>0</v>
      </c>
      <c r="AB114" s="28">
        <f t="shared" si="41"/>
        <v>0</v>
      </c>
      <c r="AC114" s="28">
        <f t="shared" si="41"/>
        <v>0</v>
      </c>
      <c r="AD114" s="28">
        <f t="shared" si="41"/>
        <v>0</v>
      </c>
      <c r="AE114" s="28">
        <f t="shared" si="41"/>
        <v>0</v>
      </c>
      <c r="AF114" s="28">
        <f t="shared" si="41"/>
        <v>0</v>
      </c>
      <c r="AG114" s="28">
        <f t="shared" si="41"/>
        <v>0</v>
      </c>
      <c r="AH114" s="28">
        <f t="shared" si="41"/>
        <v>0</v>
      </c>
      <c r="AI114" s="28">
        <f t="shared" si="41"/>
        <v>0</v>
      </c>
      <c r="AJ114" s="28">
        <f t="shared" si="41"/>
        <v>5</v>
      </c>
      <c r="AK114" s="28">
        <f t="shared" si="41"/>
        <v>0</v>
      </c>
      <c r="AL114" s="28">
        <f t="shared" si="41"/>
        <v>0</v>
      </c>
      <c r="AM114" s="28">
        <f t="shared" si="41"/>
        <v>0</v>
      </c>
      <c r="AN114" s="28">
        <f t="shared" si="41"/>
        <v>0</v>
      </c>
      <c r="AO114" s="28">
        <f t="shared" si="41"/>
        <v>0</v>
      </c>
      <c r="AP114" s="28">
        <f t="shared" si="41"/>
        <v>0</v>
      </c>
      <c r="AQ114" s="28">
        <f t="shared" si="41"/>
        <v>0</v>
      </c>
      <c r="AR114" s="28">
        <f t="shared" si="41"/>
        <v>0</v>
      </c>
      <c r="AS114" s="28">
        <f t="shared" si="41"/>
        <v>0</v>
      </c>
      <c r="AT114" s="28">
        <f t="shared" si="41"/>
        <v>0</v>
      </c>
      <c r="AU114" s="28">
        <f t="shared" si="41"/>
        <v>0</v>
      </c>
    </row>
    <row r="115" spans="2:47">
      <c r="B115" s="25">
        <v>2026</v>
      </c>
      <c r="C115" s="28">
        <v>0</v>
      </c>
      <c r="D115" s="28">
        <f t="shared" si="40"/>
        <v>0</v>
      </c>
      <c r="E115" s="28">
        <f t="shared" si="41"/>
        <v>0</v>
      </c>
      <c r="F115" s="28">
        <f t="shared" si="41"/>
        <v>0</v>
      </c>
      <c r="G115" s="28">
        <f t="shared" si="41"/>
        <v>0</v>
      </c>
      <c r="H115" s="28">
        <f t="shared" si="41"/>
        <v>0</v>
      </c>
      <c r="I115" s="28">
        <f t="shared" si="41"/>
        <v>0</v>
      </c>
      <c r="J115" s="28">
        <f t="shared" si="41"/>
        <v>0</v>
      </c>
      <c r="K115" s="28">
        <f t="shared" si="41"/>
        <v>0</v>
      </c>
      <c r="L115" s="28">
        <f t="shared" si="41"/>
        <v>0</v>
      </c>
      <c r="M115" s="28">
        <f t="shared" si="41"/>
        <v>0</v>
      </c>
      <c r="N115" s="28">
        <f t="shared" si="41"/>
        <v>0</v>
      </c>
      <c r="O115" s="28">
        <f t="shared" si="41"/>
        <v>0</v>
      </c>
      <c r="P115" s="28">
        <f t="shared" si="41"/>
        <v>0</v>
      </c>
      <c r="Q115" s="28">
        <f t="shared" si="41"/>
        <v>0</v>
      </c>
      <c r="R115" s="28">
        <f t="shared" si="41"/>
        <v>0</v>
      </c>
      <c r="S115" s="28">
        <f t="shared" si="41"/>
        <v>0</v>
      </c>
      <c r="T115" s="28">
        <f t="shared" si="41"/>
        <v>0</v>
      </c>
      <c r="U115" s="28">
        <f t="shared" si="41"/>
        <v>0</v>
      </c>
      <c r="V115" s="28">
        <f t="shared" si="41"/>
        <v>0</v>
      </c>
      <c r="W115" s="28">
        <f t="shared" si="41"/>
        <v>0</v>
      </c>
      <c r="X115" s="28">
        <f t="shared" si="41"/>
        <v>0</v>
      </c>
      <c r="Y115" s="28">
        <f t="shared" si="41"/>
        <v>0</v>
      </c>
      <c r="Z115" s="28">
        <f t="shared" si="41"/>
        <v>0</v>
      </c>
      <c r="AA115" s="28">
        <f t="shared" si="41"/>
        <v>0</v>
      </c>
      <c r="AB115" s="28">
        <f t="shared" si="41"/>
        <v>0</v>
      </c>
      <c r="AC115" s="28">
        <f t="shared" si="41"/>
        <v>0</v>
      </c>
      <c r="AD115" s="28">
        <f t="shared" si="41"/>
        <v>0</v>
      </c>
      <c r="AE115" s="28">
        <f t="shared" si="41"/>
        <v>0</v>
      </c>
      <c r="AF115" s="28">
        <f t="shared" si="41"/>
        <v>0</v>
      </c>
      <c r="AG115" s="28">
        <f t="shared" si="41"/>
        <v>0</v>
      </c>
      <c r="AH115" s="28">
        <f t="shared" si="41"/>
        <v>0</v>
      </c>
      <c r="AI115" s="28">
        <f t="shared" si="41"/>
        <v>0</v>
      </c>
      <c r="AJ115" s="28">
        <f t="shared" si="41"/>
        <v>0</v>
      </c>
      <c r="AK115" s="28">
        <f t="shared" si="41"/>
        <v>0</v>
      </c>
      <c r="AL115" s="28">
        <f t="shared" si="41"/>
        <v>0</v>
      </c>
      <c r="AM115" s="28">
        <f t="shared" si="41"/>
        <v>0</v>
      </c>
      <c r="AN115" s="28">
        <f t="shared" si="41"/>
        <v>0</v>
      </c>
      <c r="AO115" s="28">
        <f t="shared" si="41"/>
        <v>0</v>
      </c>
      <c r="AP115" s="28">
        <f t="shared" si="41"/>
        <v>0</v>
      </c>
      <c r="AQ115" s="28">
        <f t="shared" si="41"/>
        <v>0</v>
      </c>
      <c r="AR115" s="28">
        <f t="shared" si="41"/>
        <v>0</v>
      </c>
      <c r="AS115" s="28">
        <f t="shared" si="41"/>
        <v>0</v>
      </c>
      <c r="AT115" s="28">
        <f t="shared" si="41"/>
        <v>0</v>
      </c>
      <c r="AU115" s="28">
        <f t="shared" si="41"/>
        <v>0</v>
      </c>
    </row>
    <row r="116" spans="2:47">
      <c r="B116" s="25">
        <v>2027</v>
      </c>
      <c r="C116" s="28">
        <v>5</v>
      </c>
      <c r="D116" s="28">
        <f t="shared" si="40"/>
        <v>0</v>
      </c>
      <c r="E116" s="28">
        <f t="shared" si="41"/>
        <v>0</v>
      </c>
      <c r="F116" s="28">
        <f t="shared" si="41"/>
        <v>0</v>
      </c>
      <c r="G116" s="28">
        <f t="shared" si="41"/>
        <v>0</v>
      </c>
      <c r="H116" s="28">
        <f t="shared" si="41"/>
        <v>0</v>
      </c>
      <c r="I116" s="28">
        <f t="shared" si="41"/>
        <v>0</v>
      </c>
      <c r="J116" s="28">
        <f t="shared" si="41"/>
        <v>0</v>
      </c>
      <c r="K116" s="28">
        <f t="shared" si="41"/>
        <v>0</v>
      </c>
      <c r="L116" s="28">
        <f t="shared" si="41"/>
        <v>0</v>
      </c>
      <c r="M116" s="28">
        <f t="shared" si="41"/>
        <v>0</v>
      </c>
      <c r="N116" s="28">
        <f t="shared" si="41"/>
        <v>5</v>
      </c>
      <c r="O116" s="28">
        <f t="shared" si="41"/>
        <v>0</v>
      </c>
      <c r="P116" s="28">
        <f t="shared" si="41"/>
        <v>0</v>
      </c>
      <c r="Q116" s="28">
        <f t="shared" si="41"/>
        <v>0</v>
      </c>
      <c r="R116" s="28">
        <f t="shared" si="41"/>
        <v>0</v>
      </c>
      <c r="S116" s="28">
        <f t="shared" si="41"/>
        <v>0</v>
      </c>
      <c r="T116" s="28">
        <f t="shared" si="41"/>
        <v>0</v>
      </c>
      <c r="U116" s="28">
        <f t="shared" si="41"/>
        <v>0</v>
      </c>
      <c r="V116" s="28">
        <f t="shared" si="41"/>
        <v>0</v>
      </c>
      <c r="W116" s="28">
        <f t="shared" si="41"/>
        <v>0</v>
      </c>
      <c r="X116" s="28">
        <f t="shared" si="41"/>
        <v>0</v>
      </c>
      <c r="Y116" s="28">
        <f t="shared" si="41"/>
        <v>0</v>
      </c>
      <c r="Z116" s="28">
        <f t="shared" si="41"/>
        <v>5</v>
      </c>
      <c r="AA116" s="28">
        <f t="shared" si="41"/>
        <v>0</v>
      </c>
      <c r="AB116" s="28">
        <f t="shared" si="41"/>
        <v>0</v>
      </c>
      <c r="AC116" s="28">
        <f t="shared" si="41"/>
        <v>0</v>
      </c>
      <c r="AD116" s="28">
        <f t="shared" si="41"/>
        <v>0</v>
      </c>
      <c r="AE116" s="28">
        <f t="shared" si="41"/>
        <v>0</v>
      </c>
      <c r="AF116" s="28">
        <f t="shared" si="41"/>
        <v>0</v>
      </c>
      <c r="AG116" s="28">
        <f t="shared" si="41"/>
        <v>0</v>
      </c>
      <c r="AH116" s="28">
        <f t="shared" si="41"/>
        <v>0</v>
      </c>
      <c r="AI116" s="28">
        <f t="shared" si="41"/>
        <v>0</v>
      </c>
      <c r="AJ116" s="28">
        <f t="shared" si="41"/>
        <v>0</v>
      </c>
      <c r="AK116" s="28">
        <f t="shared" si="41"/>
        <v>0</v>
      </c>
      <c r="AL116" s="28">
        <f t="shared" si="41"/>
        <v>5</v>
      </c>
      <c r="AM116" s="28">
        <f t="shared" si="41"/>
        <v>0</v>
      </c>
      <c r="AN116" s="28">
        <f t="shared" si="41"/>
        <v>0</v>
      </c>
      <c r="AO116" s="28">
        <f t="shared" si="41"/>
        <v>0</v>
      </c>
      <c r="AP116" s="28">
        <f t="shared" si="41"/>
        <v>0</v>
      </c>
      <c r="AQ116" s="28">
        <f t="shared" si="41"/>
        <v>0</v>
      </c>
      <c r="AR116" s="28">
        <f t="shared" si="41"/>
        <v>0</v>
      </c>
      <c r="AS116" s="28">
        <f t="shared" si="41"/>
        <v>0</v>
      </c>
      <c r="AT116" s="28">
        <f t="shared" si="41"/>
        <v>0</v>
      </c>
      <c r="AU116" s="28">
        <f t="shared" si="41"/>
        <v>0</v>
      </c>
    </row>
    <row r="117" spans="2:47">
      <c r="B117" s="25">
        <v>2028</v>
      </c>
      <c r="C117" s="28">
        <v>0</v>
      </c>
      <c r="D117" s="28">
        <f t="shared" si="40"/>
        <v>0</v>
      </c>
      <c r="E117" s="28">
        <f t="shared" si="41"/>
        <v>0</v>
      </c>
      <c r="F117" s="28">
        <f t="shared" si="41"/>
        <v>0</v>
      </c>
      <c r="G117" s="28">
        <f t="shared" si="41"/>
        <v>0</v>
      </c>
      <c r="H117" s="28">
        <f t="shared" si="41"/>
        <v>0</v>
      </c>
      <c r="I117" s="28">
        <f t="shared" si="41"/>
        <v>0</v>
      </c>
      <c r="J117" s="28">
        <f t="shared" si="41"/>
        <v>0</v>
      </c>
      <c r="K117" s="28">
        <f t="shared" si="41"/>
        <v>0</v>
      </c>
      <c r="L117" s="28">
        <f t="shared" si="41"/>
        <v>0</v>
      </c>
      <c r="M117" s="28">
        <f t="shared" si="41"/>
        <v>0</v>
      </c>
      <c r="N117" s="28">
        <f t="shared" si="41"/>
        <v>0</v>
      </c>
      <c r="O117" s="28">
        <f t="shared" si="41"/>
        <v>0</v>
      </c>
      <c r="P117" s="28">
        <f t="shared" si="41"/>
        <v>0</v>
      </c>
      <c r="Q117" s="28">
        <f t="shared" si="41"/>
        <v>0</v>
      </c>
      <c r="R117" s="28">
        <f t="shared" si="41"/>
        <v>0</v>
      </c>
      <c r="S117" s="28">
        <f t="shared" si="41"/>
        <v>0</v>
      </c>
      <c r="T117" s="28">
        <f t="shared" si="41"/>
        <v>0</v>
      </c>
      <c r="U117" s="28">
        <f t="shared" si="41"/>
        <v>0</v>
      </c>
      <c r="V117" s="28">
        <f t="shared" si="41"/>
        <v>0</v>
      </c>
      <c r="W117" s="28">
        <f t="shared" si="41"/>
        <v>0</v>
      </c>
      <c r="X117" s="28">
        <f t="shared" si="41"/>
        <v>0</v>
      </c>
      <c r="Y117" s="28">
        <f t="shared" si="41"/>
        <v>0</v>
      </c>
      <c r="Z117" s="28">
        <f t="shared" si="41"/>
        <v>0</v>
      </c>
      <c r="AA117" s="28">
        <f t="shared" si="41"/>
        <v>0</v>
      </c>
      <c r="AB117" s="28">
        <f t="shared" si="41"/>
        <v>0</v>
      </c>
      <c r="AC117" s="28">
        <f t="shared" si="41"/>
        <v>0</v>
      </c>
      <c r="AD117" s="28">
        <f t="shared" si="41"/>
        <v>0</v>
      </c>
      <c r="AE117" s="28">
        <f t="shared" si="41"/>
        <v>0</v>
      </c>
      <c r="AF117" s="28">
        <f t="shared" si="41"/>
        <v>0</v>
      </c>
      <c r="AG117" s="28">
        <f t="shared" si="41"/>
        <v>0</v>
      </c>
      <c r="AH117" s="28">
        <f t="shared" si="41"/>
        <v>0</v>
      </c>
      <c r="AI117" s="28">
        <f t="shared" si="41"/>
        <v>0</v>
      </c>
      <c r="AJ117" s="28">
        <f t="shared" si="41"/>
        <v>0</v>
      </c>
      <c r="AK117" s="28">
        <f t="shared" si="41"/>
        <v>0</v>
      </c>
      <c r="AL117" s="28">
        <f t="shared" si="41"/>
        <v>0</v>
      </c>
      <c r="AM117" s="28">
        <f t="shared" si="41"/>
        <v>0</v>
      </c>
      <c r="AN117" s="28">
        <f t="shared" si="41"/>
        <v>0</v>
      </c>
      <c r="AO117" s="28">
        <f t="shared" si="41"/>
        <v>0</v>
      </c>
      <c r="AP117" s="28">
        <f t="shared" si="41"/>
        <v>0</v>
      </c>
      <c r="AQ117" s="28">
        <f t="shared" si="41"/>
        <v>0</v>
      </c>
      <c r="AR117" s="28">
        <f t="shared" si="41"/>
        <v>0</v>
      </c>
      <c r="AS117" s="28">
        <f t="shared" si="41"/>
        <v>0</v>
      </c>
      <c r="AT117" s="28">
        <f t="shared" si="41"/>
        <v>0</v>
      </c>
      <c r="AU117" s="28">
        <f t="shared" si="41"/>
        <v>0</v>
      </c>
    </row>
    <row r="118" spans="2:47">
      <c r="B118" s="25">
        <v>2029</v>
      </c>
      <c r="C118" s="28">
        <v>0</v>
      </c>
      <c r="D118" s="28">
        <f t="shared" si="40"/>
        <v>0</v>
      </c>
      <c r="E118" s="28">
        <f t="shared" si="41"/>
        <v>0</v>
      </c>
      <c r="F118" s="28">
        <f t="shared" si="41"/>
        <v>0</v>
      </c>
      <c r="G118" s="28">
        <f t="shared" si="41"/>
        <v>0</v>
      </c>
      <c r="H118" s="28">
        <f t="shared" si="41"/>
        <v>0</v>
      </c>
      <c r="I118" s="28">
        <f t="shared" si="41"/>
        <v>0</v>
      </c>
      <c r="J118" s="28">
        <f t="shared" si="41"/>
        <v>0</v>
      </c>
      <c r="K118" s="28">
        <f t="shared" si="41"/>
        <v>0</v>
      </c>
      <c r="L118" s="28">
        <f t="shared" si="41"/>
        <v>0</v>
      </c>
      <c r="M118" s="28">
        <f t="shared" si="41"/>
        <v>0</v>
      </c>
      <c r="N118" s="28">
        <f t="shared" ref="E118:AU124" si="42">+IF(N$105&lt;$B118,0,IF(MOD(N$105-$B118,$D$92)=0,1,0))*$C118</f>
        <v>0</v>
      </c>
      <c r="O118" s="28">
        <f t="shared" si="42"/>
        <v>0</v>
      </c>
      <c r="P118" s="28">
        <f t="shared" si="42"/>
        <v>0</v>
      </c>
      <c r="Q118" s="28">
        <f t="shared" si="42"/>
        <v>0</v>
      </c>
      <c r="R118" s="28">
        <f t="shared" si="42"/>
        <v>0</v>
      </c>
      <c r="S118" s="28">
        <f t="shared" si="42"/>
        <v>0</v>
      </c>
      <c r="T118" s="28">
        <f t="shared" si="42"/>
        <v>0</v>
      </c>
      <c r="U118" s="28">
        <f t="shared" si="42"/>
        <v>0</v>
      </c>
      <c r="V118" s="28">
        <f t="shared" si="42"/>
        <v>0</v>
      </c>
      <c r="W118" s="28">
        <f t="shared" si="42"/>
        <v>0</v>
      </c>
      <c r="X118" s="28">
        <f t="shared" si="42"/>
        <v>0</v>
      </c>
      <c r="Y118" s="28">
        <f t="shared" si="42"/>
        <v>0</v>
      </c>
      <c r="Z118" s="28">
        <f t="shared" si="42"/>
        <v>0</v>
      </c>
      <c r="AA118" s="28">
        <f t="shared" si="42"/>
        <v>0</v>
      </c>
      <c r="AB118" s="28">
        <f t="shared" si="42"/>
        <v>0</v>
      </c>
      <c r="AC118" s="28">
        <f t="shared" si="42"/>
        <v>0</v>
      </c>
      <c r="AD118" s="28">
        <f t="shared" si="42"/>
        <v>0</v>
      </c>
      <c r="AE118" s="28">
        <f t="shared" si="42"/>
        <v>0</v>
      </c>
      <c r="AF118" s="28">
        <f t="shared" si="42"/>
        <v>0</v>
      </c>
      <c r="AG118" s="28">
        <f t="shared" si="42"/>
        <v>0</v>
      </c>
      <c r="AH118" s="28">
        <f t="shared" si="42"/>
        <v>0</v>
      </c>
      <c r="AI118" s="28">
        <f t="shared" si="42"/>
        <v>0</v>
      </c>
      <c r="AJ118" s="28">
        <f t="shared" si="42"/>
        <v>0</v>
      </c>
      <c r="AK118" s="28">
        <f t="shared" si="42"/>
        <v>0</v>
      </c>
      <c r="AL118" s="28">
        <f t="shared" si="42"/>
        <v>0</v>
      </c>
      <c r="AM118" s="28">
        <f t="shared" si="42"/>
        <v>0</v>
      </c>
      <c r="AN118" s="28">
        <f t="shared" si="42"/>
        <v>0</v>
      </c>
      <c r="AO118" s="28">
        <f t="shared" si="42"/>
        <v>0</v>
      </c>
      <c r="AP118" s="28">
        <f t="shared" si="42"/>
        <v>0</v>
      </c>
      <c r="AQ118" s="28">
        <f t="shared" si="42"/>
        <v>0</v>
      </c>
      <c r="AR118" s="28">
        <f t="shared" si="42"/>
        <v>0</v>
      </c>
      <c r="AS118" s="28">
        <f t="shared" si="42"/>
        <v>0</v>
      </c>
      <c r="AT118" s="28">
        <f t="shared" si="42"/>
        <v>0</v>
      </c>
      <c r="AU118" s="28">
        <f t="shared" si="42"/>
        <v>0</v>
      </c>
    </row>
    <row r="119" spans="2:47">
      <c r="B119" s="25">
        <v>2030</v>
      </c>
      <c r="C119" s="28">
        <v>3</v>
      </c>
      <c r="D119" s="28">
        <f t="shared" si="40"/>
        <v>0</v>
      </c>
      <c r="E119" s="28">
        <f t="shared" si="42"/>
        <v>0</v>
      </c>
      <c r="F119" s="28">
        <f t="shared" si="42"/>
        <v>0</v>
      </c>
      <c r="G119" s="28">
        <f t="shared" si="42"/>
        <v>0</v>
      </c>
      <c r="H119" s="28">
        <f t="shared" si="42"/>
        <v>0</v>
      </c>
      <c r="I119" s="28">
        <f t="shared" si="42"/>
        <v>0</v>
      </c>
      <c r="J119" s="28">
        <f t="shared" si="42"/>
        <v>0</v>
      </c>
      <c r="K119" s="28">
        <f t="shared" si="42"/>
        <v>0</v>
      </c>
      <c r="L119" s="28">
        <f t="shared" si="42"/>
        <v>0</v>
      </c>
      <c r="M119" s="28">
        <f t="shared" si="42"/>
        <v>0</v>
      </c>
      <c r="N119" s="28">
        <f t="shared" si="42"/>
        <v>0</v>
      </c>
      <c r="O119" s="28">
        <f t="shared" si="42"/>
        <v>0</v>
      </c>
      <c r="P119" s="28">
        <f t="shared" si="42"/>
        <v>0</v>
      </c>
      <c r="Q119" s="28">
        <f t="shared" si="42"/>
        <v>3</v>
      </c>
      <c r="R119" s="28">
        <f t="shared" si="42"/>
        <v>0</v>
      </c>
      <c r="S119" s="28">
        <f t="shared" si="42"/>
        <v>0</v>
      </c>
      <c r="T119" s="28">
        <f t="shared" si="42"/>
        <v>0</v>
      </c>
      <c r="U119" s="28">
        <f t="shared" si="42"/>
        <v>0</v>
      </c>
      <c r="V119" s="28">
        <f t="shared" si="42"/>
        <v>0</v>
      </c>
      <c r="W119" s="28">
        <f t="shared" si="42"/>
        <v>0</v>
      </c>
      <c r="X119" s="28">
        <f t="shared" si="42"/>
        <v>0</v>
      </c>
      <c r="Y119" s="28">
        <f t="shared" si="42"/>
        <v>0</v>
      </c>
      <c r="Z119" s="28">
        <f t="shared" si="42"/>
        <v>0</v>
      </c>
      <c r="AA119" s="28">
        <f t="shared" si="42"/>
        <v>0</v>
      </c>
      <c r="AB119" s="28">
        <f t="shared" si="42"/>
        <v>0</v>
      </c>
      <c r="AC119" s="28">
        <f t="shared" si="42"/>
        <v>3</v>
      </c>
      <c r="AD119" s="28">
        <f t="shared" si="42"/>
        <v>0</v>
      </c>
      <c r="AE119" s="28">
        <f t="shared" si="42"/>
        <v>0</v>
      </c>
      <c r="AF119" s="28">
        <f t="shared" si="42"/>
        <v>0</v>
      </c>
      <c r="AG119" s="28">
        <f t="shared" si="42"/>
        <v>0</v>
      </c>
      <c r="AH119" s="28">
        <f t="shared" si="42"/>
        <v>0</v>
      </c>
      <c r="AI119" s="28">
        <f t="shared" si="42"/>
        <v>0</v>
      </c>
      <c r="AJ119" s="28">
        <f t="shared" si="42"/>
        <v>0</v>
      </c>
      <c r="AK119" s="28">
        <f t="shared" si="42"/>
        <v>0</v>
      </c>
      <c r="AL119" s="28">
        <f t="shared" si="42"/>
        <v>0</v>
      </c>
      <c r="AM119" s="28">
        <f t="shared" si="42"/>
        <v>0</v>
      </c>
      <c r="AN119" s="28">
        <f t="shared" si="42"/>
        <v>0</v>
      </c>
      <c r="AO119" s="28">
        <f t="shared" si="42"/>
        <v>3</v>
      </c>
      <c r="AP119" s="28">
        <f t="shared" si="42"/>
        <v>0</v>
      </c>
      <c r="AQ119" s="28">
        <f t="shared" si="42"/>
        <v>0</v>
      </c>
      <c r="AR119" s="28">
        <f t="shared" si="42"/>
        <v>0</v>
      </c>
      <c r="AS119" s="28">
        <f t="shared" si="42"/>
        <v>0</v>
      </c>
      <c r="AT119" s="28">
        <f t="shared" si="42"/>
        <v>0</v>
      </c>
      <c r="AU119" s="28">
        <f t="shared" si="42"/>
        <v>0</v>
      </c>
    </row>
    <row r="120" spans="2:47">
      <c r="B120" s="25">
        <v>2031</v>
      </c>
      <c r="C120" s="28">
        <v>0</v>
      </c>
      <c r="D120" s="28">
        <f t="shared" si="40"/>
        <v>0</v>
      </c>
      <c r="E120" s="28">
        <f t="shared" si="42"/>
        <v>0</v>
      </c>
      <c r="F120" s="28">
        <f t="shared" si="42"/>
        <v>0</v>
      </c>
      <c r="G120" s="28">
        <f t="shared" si="42"/>
        <v>0</v>
      </c>
      <c r="H120" s="28">
        <f t="shared" si="42"/>
        <v>0</v>
      </c>
      <c r="I120" s="28">
        <f t="shared" si="42"/>
        <v>0</v>
      </c>
      <c r="J120" s="28">
        <f t="shared" si="42"/>
        <v>0</v>
      </c>
      <c r="K120" s="28">
        <f t="shared" si="42"/>
        <v>0</v>
      </c>
      <c r="L120" s="28">
        <f t="shared" si="42"/>
        <v>0</v>
      </c>
      <c r="M120" s="28">
        <f t="shared" si="42"/>
        <v>0</v>
      </c>
      <c r="N120" s="28">
        <f t="shared" si="42"/>
        <v>0</v>
      </c>
      <c r="O120" s="28">
        <f t="shared" si="42"/>
        <v>0</v>
      </c>
      <c r="P120" s="28">
        <f t="shared" si="42"/>
        <v>0</v>
      </c>
      <c r="Q120" s="28">
        <f t="shared" si="42"/>
        <v>0</v>
      </c>
      <c r="R120" s="28">
        <f t="shared" si="42"/>
        <v>0</v>
      </c>
      <c r="S120" s="28">
        <f t="shared" si="42"/>
        <v>0</v>
      </c>
      <c r="T120" s="28">
        <f t="shared" si="42"/>
        <v>0</v>
      </c>
      <c r="U120" s="28">
        <f t="shared" si="42"/>
        <v>0</v>
      </c>
      <c r="V120" s="28">
        <f t="shared" si="42"/>
        <v>0</v>
      </c>
      <c r="W120" s="28">
        <f t="shared" si="42"/>
        <v>0</v>
      </c>
      <c r="X120" s="28">
        <f t="shared" si="42"/>
        <v>0</v>
      </c>
      <c r="Y120" s="28">
        <f t="shared" si="42"/>
        <v>0</v>
      </c>
      <c r="Z120" s="28">
        <f t="shared" si="42"/>
        <v>0</v>
      </c>
      <c r="AA120" s="28">
        <f t="shared" si="42"/>
        <v>0</v>
      </c>
      <c r="AB120" s="28">
        <f t="shared" si="42"/>
        <v>0</v>
      </c>
      <c r="AC120" s="28">
        <f t="shared" si="42"/>
        <v>0</v>
      </c>
      <c r="AD120" s="28">
        <f t="shared" si="42"/>
        <v>0</v>
      </c>
      <c r="AE120" s="28">
        <f t="shared" si="42"/>
        <v>0</v>
      </c>
      <c r="AF120" s="28">
        <f t="shared" si="42"/>
        <v>0</v>
      </c>
      <c r="AG120" s="28">
        <f t="shared" si="42"/>
        <v>0</v>
      </c>
      <c r="AH120" s="28">
        <f t="shared" si="42"/>
        <v>0</v>
      </c>
      <c r="AI120" s="28">
        <f t="shared" si="42"/>
        <v>0</v>
      </c>
      <c r="AJ120" s="28">
        <f t="shared" si="42"/>
        <v>0</v>
      </c>
      <c r="AK120" s="28">
        <f t="shared" si="42"/>
        <v>0</v>
      </c>
      <c r="AL120" s="28">
        <f t="shared" si="42"/>
        <v>0</v>
      </c>
      <c r="AM120" s="28">
        <f t="shared" si="42"/>
        <v>0</v>
      </c>
      <c r="AN120" s="28">
        <f t="shared" si="42"/>
        <v>0</v>
      </c>
      <c r="AO120" s="28">
        <f t="shared" si="42"/>
        <v>0</v>
      </c>
      <c r="AP120" s="28">
        <f t="shared" si="42"/>
        <v>0</v>
      </c>
      <c r="AQ120" s="28">
        <f t="shared" si="42"/>
        <v>0</v>
      </c>
      <c r="AR120" s="28">
        <f t="shared" si="42"/>
        <v>0</v>
      </c>
      <c r="AS120" s="28">
        <f t="shared" si="42"/>
        <v>0</v>
      </c>
      <c r="AT120" s="28">
        <f t="shared" si="42"/>
        <v>0</v>
      </c>
      <c r="AU120" s="28">
        <f t="shared" si="42"/>
        <v>0</v>
      </c>
    </row>
    <row r="121" spans="2:47">
      <c r="B121" s="25">
        <v>2032</v>
      </c>
      <c r="C121" s="28">
        <v>0</v>
      </c>
      <c r="D121" s="28">
        <f t="shared" si="40"/>
        <v>0</v>
      </c>
      <c r="E121" s="28">
        <f t="shared" si="42"/>
        <v>0</v>
      </c>
      <c r="F121" s="28">
        <f t="shared" si="42"/>
        <v>0</v>
      </c>
      <c r="G121" s="28">
        <f t="shared" si="42"/>
        <v>0</v>
      </c>
      <c r="H121" s="28">
        <f t="shared" si="42"/>
        <v>0</v>
      </c>
      <c r="I121" s="28">
        <f t="shared" si="42"/>
        <v>0</v>
      </c>
      <c r="J121" s="28">
        <f t="shared" si="42"/>
        <v>0</v>
      </c>
      <c r="K121" s="28">
        <f t="shared" si="42"/>
        <v>0</v>
      </c>
      <c r="L121" s="28">
        <f t="shared" si="42"/>
        <v>0</v>
      </c>
      <c r="M121" s="28">
        <f t="shared" si="42"/>
        <v>0</v>
      </c>
      <c r="N121" s="28">
        <f t="shared" si="42"/>
        <v>0</v>
      </c>
      <c r="O121" s="28">
        <f t="shared" si="42"/>
        <v>0</v>
      </c>
      <c r="P121" s="28">
        <f t="shared" si="42"/>
        <v>0</v>
      </c>
      <c r="Q121" s="28">
        <f t="shared" si="42"/>
        <v>0</v>
      </c>
      <c r="R121" s="28">
        <f t="shared" si="42"/>
        <v>0</v>
      </c>
      <c r="S121" s="28">
        <f t="shared" si="42"/>
        <v>0</v>
      </c>
      <c r="T121" s="28">
        <f t="shared" si="42"/>
        <v>0</v>
      </c>
      <c r="U121" s="28">
        <f t="shared" si="42"/>
        <v>0</v>
      </c>
      <c r="V121" s="28">
        <f t="shared" si="42"/>
        <v>0</v>
      </c>
      <c r="W121" s="28">
        <f t="shared" si="42"/>
        <v>0</v>
      </c>
      <c r="X121" s="28">
        <f t="shared" si="42"/>
        <v>0</v>
      </c>
      <c r="Y121" s="28">
        <f t="shared" si="42"/>
        <v>0</v>
      </c>
      <c r="Z121" s="28">
        <f t="shared" si="42"/>
        <v>0</v>
      </c>
      <c r="AA121" s="28">
        <f t="shared" si="42"/>
        <v>0</v>
      </c>
      <c r="AB121" s="28">
        <f t="shared" si="42"/>
        <v>0</v>
      </c>
      <c r="AC121" s="28">
        <f t="shared" si="42"/>
        <v>0</v>
      </c>
      <c r="AD121" s="28">
        <f t="shared" si="42"/>
        <v>0</v>
      </c>
      <c r="AE121" s="28">
        <f t="shared" si="42"/>
        <v>0</v>
      </c>
      <c r="AF121" s="28">
        <f t="shared" si="42"/>
        <v>0</v>
      </c>
      <c r="AG121" s="28">
        <f t="shared" si="42"/>
        <v>0</v>
      </c>
      <c r="AH121" s="28">
        <f t="shared" si="42"/>
        <v>0</v>
      </c>
      <c r="AI121" s="28">
        <f t="shared" si="42"/>
        <v>0</v>
      </c>
      <c r="AJ121" s="28">
        <f t="shared" si="42"/>
        <v>0</v>
      </c>
      <c r="AK121" s="28">
        <f t="shared" si="42"/>
        <v>0</v>
      </c>
      <c r="AL121" s="28">
        <f t="shared" si="42"/>
        <v>0</v>
      </c>
      <c r="AM121" s="28">
        <f t="shared" si="42"/>
        <v>0</v>
      </c>
      <c r="AN121" s="28">
        <f t="shared" si="42"/>
        <v>0</v>
      </c>
      <c r="AO121" s="28">
        <f t="shared" si="42"/>
        <v>0</v>
      </c>
      <c r="AP121" s="28">
        <f t="shared" si="42"/>
        <v>0</v>
      </c>
      <c r="AQ121" s="28">
        <f t="shared" si="42"/>
        <v>0</v>
      </c>
      <c r="AR121" s="28">
        <f t="shared" si="42"/>
        <v>0</v>
      </c>
      <c r="AS121" s="28">
        <f t="shared" si="42"/>
        <v>0</v>
      </c>
      <c r="AT121" s="28">
        <f t="shared" si="42"/>
        <v>0</v>
      </c>
      <c r="AU121" s="28">
        <f t="shared" si="42"/>
        <v>0</v>
      </c>
    </row>
    <row r="122" spans="2:47">
      <c r="B122" s="25">
        <v>2033</v>
      </c>
      <c r="C122" s="28">
        <v>4</v>
      </c>
      <c r="D122" s="28">
        <f t="shared" si="40"/>
        <v>0</v>
      </c>
      <c r="E122" s="28">
        <f t="shared" si="42"/>
        <v>0</v>
      </c>
      <c r="F122" s="28">
        <f t="shared" si="42"/>
        <v>0</v>
      </c>
      <c r="G122" s="28">
        <f t="shared" si="42"/>
        <v>0</v>
      </c>
      <c r="H122" s="28">
        <f t="shared" si="42"/>
        <v>0</v>
      </c>
      <c r="I122" s="28">
        <f t="shared" si="42"/>
        <v>0</v>
      </c>
      <c r="J122" s="28">
        <f t="shared" si="42"/>
        <v>0</v>
      </c>
      <c r="K122" s="28">
        <f t="shared" si="42"/>
        <v>0</v>
      </c>
      <c r="L122" s="28">
        <f t="shared" si="42"/>
        <v>0</v>
      </c>
      <c r="M122" s="28">
        <f t="shared" si="42"/>
        <v>0</v>
      </c>
      <c r="N122" s="28">
        <f t="shared" si="42"/>
        <v>0</v>
      </c>
      <c r="O122" s="28">
        <f t="shared" si="42"/>
        <v>0</v>
      </c>
      <c r="P122" s="28">
        <f t="shared" si="42"/>
        <v>0</v>
      </c>
      <c r="Q122" s="28">
        <f t="shared" si="42"/>
        <v>0</v>
      </c>
      <c r="R122" s="28">
        <f t="shared" si="42"/>
        <v>0</v>
      </c>
      <c r="S122" s="28">
        <f t="shared" si="42"/>
        <v>0</v>
      </c>
      <c r="T122" s="28">
        <f t="shared" si="42"/>
        <v>4</v>
      </c>
      <c r="U122" s="28">
        <f t="shared" si="42"/>
        <v>0</v>
      </c>
      <c r="V122" s="28">
        <f t="shared" si="42"/>
        <v>0</v>
      </c>
      <c r="W122" s="28">
        <f t="shared" si="42"/>
        <v>0</v>
      </c>
      <c r="X122" s="28">
        <f t="shared" si="42"/>
        <v>0</v>
      </c>
      <c r="Y122" s="28">
        <f t="shared" si="42"/>
        <v>0</v>
      </c>
      <c r="Z122" s="28">
        <f t="shared" si="42"/>
        <v>0</v>
      </c>
      <c r="AA122" s="28">
        <f t="shared" si="42"/>
        <v>0</v>
      </c>
      <c r="AB122" s="28">
        <f t="shared" si="42"/>
        <v>0</v>
      </c>
      <c r="AC122" s="28">
        <f t="shared" si="42"/>
        <v>0</v>
      </c>
      <c r="AD122" s="28">
        <f t="shared" si="42"/>
        <v>0</v>
      </c>
      <c r="AE122" s="28">
        <f t="shared" si="42"/>
        <v>0</v>
      </c>
      <c r="AF122" s="28">
        <f t="shared" si="42"/>
        <v>4</v>
      </c>
      <c r="AG122" s="28">
        <f t="shared" si="42"/>
        <v>0</v>
      </c>
      <c r="AH122" s="28">
        <f t="shared" si="42"/>
        <v>0</v>
      </c>
      <c r="AI122" s="28">
        <f t="shared" si="42"/>
        <v>0</v>
      </c>
      <c r="AJ122" s="28">
        <f t="shared" si="42"/>
        <v>0</v>
      </c>
      <c r="AK122" s="28">
        <f t="shared" si="42"/>
        <v>0</v>
      </c>
      <c r="AL122" s="28">
        <f t="shared" si="42"/>
        <v>0</v>
      </c>
      <c r="AM122" s="28">
        <f t="shared" si="42"/>
        <v>0</v>
      </c>
      <c r="AN122" s="28">
        <f t="shared" si="42"/>
        <v>0</v>
      </c>
      <c r="AO122" s="28">
        <f t="shared" si="42"/>
        <v>0</v>
      </c>
      <c r="AP122" s="28">
        <f t="shared" si="42"/>
        <v>0</v>
      </c>
      <c r="AQ122" s="28">
        <f t="shared" si="42"/>
        <v>0</v>
      </c>
      <c r="AR122" s="28">
        <f t="shared" si="42"/>
        <v>4</v>
      </c>
      <c r="AS122" s="28">
        <f t="shared" si="42"/>
        <v>0</v>
      </c>
      <c r="AT122" s="28">
        <f t="shared" si="42"/>
        <v>0</v>
      </c>
      <c r="AU122" s="28">
        <f t="shared" si="42"/>
        <v>0</v>
      </c>
    </row>
    <row r="123" spans="2:47">
      <c r="B123" s="25">
        <v>2034</v>
      </c>
      <c r="C123" s="28">
        <v>0</v>
      </c>
      <c r="D123" s="28">
        <f t="shared" si="40"/>
        <v>0</v>
      </c>
      <c r="E123" s="28">
        <f t="shared" si="42"/>
        <v>0</v>
      </c>
      <c r="F123" s="28">
        <f t="shared" si="42"/>
        <v>0</v>
      </c>
      <c r="G123" s="28">
        <f t="shared" si="42"/>
        <v>0</v>
      </c>
      <c r="H123" s="28">
        <f t="shared" si="42"/>
        <v>0</v>
      </c>
      <c r="I123" s="28">
        <f t="shared" si="42"/>
        <v>0</v>
      </c>
      <c r="J123" s="28">
        <f t="shared" si="42"/>
        <v>0</v>
      </c>
      <c r="K123" s="28">
        <f t="shared" si="42"/>
        <v>0</v>
      </c>
      <c r="L123" s="28">
        <f t="shared" si="42"/>
        <v>0</v>
      </c>
      <c r="M123" s="28">
        <f t="shared" si="42"/>
        <v>0</v>
      </c>
      <c r="N123" s="28">
        <f t="shared" si="42"/>
        <v>0</v>
      </c>
      <c r="O123" s="28">
        <f t="shared" si="42"/>
        <v>0</v>
      </c>
      <c r="P123" s="28">
        <f t="shared" si="42"/>
        <v>0</v>
      </c>
      <c r="Q123" s="28">
        <f t="shared" si="42"/>
        <v>0</v>
      </c>
      <c r="R123" s="28">
        <f t="shared" si="42"/>
        <v>0</v>
      </c>
      <c r="S123" s="28">
        <f t="shared" si="42"/>
        <v>0</v>
      </c>
      <c r="T123" s="28">
        <f t="shared" si="42"/>
        <v>0</v>
      </c>
      <c r="U123" s="28">
        <f t="shared" si="42"/>
        <v>0</v>
      </c>
      <c r="V123" s="28">
        <f t="shared" si="42"/>
        <v>0</v>
      </c>
      <c r="W123" s="28">
        <f t="shared" si="42"/>
        <v>0</v>
      </c>
      <c r="X123" s="28">
        <f t="shared" si="42"/>
        <v>0</v>
      </c>
      <c r="Y123" s="28">
        <f t="shared" si="42"/>
        <v>0</v>
      </c>
      <c r="Z123" s="28">
        <f t="shared" si="42"/>
        <v>0</v>
      </c>
      <c r="AA123" s="28">
        <f t="shared" si="42"/>
        <v>0</v>
      </c>
      <c r="AB123" s="28">
        <f t="shared" si="42"/>
        <v>0</v>
      </c>
      <c r="AC123" s="28">
        <f t="shared" si="42"/>
        <v>0</v>
      </c>
      <c r="AD123" s="28">
        <f t="shared" si="42"/>
        <v>0</v>
      </c>
      <c r="AE123" s="28">
        <f t="shared" si="42"/>
        <v>0</v>
      </c>
      <c r="AF123" s="28">
        <f t="shared" si="42"/>
        <v>0</v>
      </c>
      <c r="AG123" s="28">
        <f t="shared" si="42"/>
        <v>0</v>
      </c>
      <c r="AH123" s="28">
        <f t="shared" si="42"/>
        <v>0</v>
      </c>
      <c r="AI123" s="28">
        <f t="shared" si="42"/>
        <v>0</v>
      </c>
      <c r="AJ123" s="28">
        <f t="shared" si="42"/>
        <v>0</v>
      </c>
      <c r="AK123" s="28">
        <f t="shared" si="42"/>
        <v>0</v>
      </c>
      <c r="AL123" s="28">
        <f t="shared" si="42"/>
        <v>0</v>
      </c>
      <c r="AM123" s="28">
        <f t="shared" si="42"/>
        <v>0</v>
      </c>
      <c r="AN123" s="28">
        <f t="shared" si="42"/>
        <v>0</v>
      </c>
      <c r="AO123" s="28">
        <f t="shared" si="42"/>
        <v>0</v>
      </c>
      <c r="AP123" s="28">
        <f t="shared" si="42"/>
        <v>0</v>
      </c>
      <c r="AQ123" s="28">
        <f t="shared" si="42"/>
        <v>0</v>
      </c>
      <c r="AR123" s="28">
        <f t="shared" si="42"/>
        <v>0</v>
      </c>
      <c r="AS123" s="28">
        <f t="shared" si="42"/>
        <v>0</v>
      </c>
      <c r="AT123" s="28">
        <f t="shared" si="42"/>
        <v>0</v>
      </c>
      <c r="AU123" s="28">
        <f t="shared" si="42"/>
        <v>0</v>
      </c>
    </row>
    <row r="124" spans="2:47">
      <c r="B124" s="25">
        <v>2035</v>
      </c>
      <c r="C124" s="28">
        <v>0</v>
      </c>
      <c r="D124" s="28">
        <f t="shared" si="40"/>
        <v>0</v>
      </c>
      <c r="E124" s="28">
        <f t="shared" si="42"/>
        <v>0</v>
      </c>
      <c r="F124" s="28">
        <f t="shared" si="42"/>
        <v>0</v>
      </c>
      <c r="G124" s="28">
        <f t="shared" si="42"/>
        <v>0</v>
      </c>
      <c r="H124" s="28">
        <f t="shared" si="42"/>
        <v>0</v>
      </c>
      <c r="I124" s="28">
        <f t="shared" si="42"/>
        <v>0</v>
      </c>
      <c r="J124" s="28">
        <f t="shared" si="42"/>
        <v>0</v>
      </c>
      <c r="K124" s="28">
        <f t="shared" ref="E124:AU130" si="43">+IF(K$105&lt;$B124,0,IF(MOD(K$105-$B124,$D$92)=0,1,0))*$C124</f>
        <v>0</v>
      </c>
      <c r="L124" s="28">
        <f t="shared" si="43"/>
        <v>0</v>
      </c>
      <c r="M124" s="28">
        <f t="shared" si="43"/>
        <v>0</v>
      </c>
      <c r="N124" s="28">
        <f t="shared" si="43"/>
        <v>0</v>
      </c>
      <c r="O124" s="28">
        <f t="shared" si="43"/>
        <v>0</v>
      </c>
      <c r="P124" s="28">
        <f t="shared" si="43"/>
        <v>0</v>
      </c>
      <c r="Q124" s="28">
        <f t="shared" si="43"/>
        <v>0</v>
      </c>
      <c r="R124" s="28">
        <f t="shared" si="43"/>
        <v>0</v>
      </c>
      <c r="S124" s="28">
        <f t="shared" si="43"/>
        <v>0</v>
      </c>
      <c r="T124" s="28">
        <f t="shared" si="43"/>
        <v>0</v>
      </c>
      <c r="U124" s="28">
        <f t="shared" si="43"/>
        <v>0</v>
      </c>
      <c r="V124" s="28">
        <f t="shared" si="43"/>
        <v>0</v>
      </c>
      <c r="W124" s="28">
        <f t="shared" si="43"/>
        <v>0</v>
      </c>
      <c r="X124" s="28">
        <f t="shared" si="43"/>
        <v>0</v>
      </c>
      <c r="Y124" s="28">
        <f t="shared" si="43"/>
        <v>0</v>
      </c>
      <c r="Z124" s="28">
        <f t="shared" si="43"/>
        <v>0</v>
      </c>
      <c r="AA124" s="28">
        <f t="shared" si="43"/>
        <v>0</v>
      </c>
      <c r="AB124" s="28">
        <f t="shared" si="43"/>
        <v>0</v>
      </c>
      <c r="AC124" s="28">
        <f t="shared" si="43"/>
        <v>0</v>
      </c>
      <c r="AD124" s="28">
        <f t="shared" si="43"/>
        <v>0</v>
      </c>
      <c r="AE124" s="28">
        <f t="shared" si="43"/>
        <v>0</v>
      </c>
      <c r="AF124" s="28">
        <f t="shared" si="43"/>
        <v>0</v>
      </c>
      <c r="AG124" s="28">
        <f t="shared" si="43"/>
        <v>0</v>
      </c>
      <c r="AH124" s="28">
        <f t="shared" si="43"/>
        <v>0</v>
      </c>
      <c r="AI124" s="28">
        <f t="shared" si="43"/>
        <v>0</v>
      </c>
      <c r="AJ124" s="28">
        <f t="shared" si="43"/>
        <v>0</v>
      </c>
      <c r="AK124" s="28">
        <f t="shared" si="43"/>
        <v>0</v>
      </c>
      <c r="AL124" s="28">
        <f t="shared" si="43"/>
        <v>0</v>
      </c>
      <c r="AM124" s="28">
        <f t="shared" si="43"/>
        <v>0</v>
      </c>
      <c r="AN124" s="28">
        <f t="shared" si="43"/>
        <v>0</v>
      </c>
      <c r="AO124" s="28">
        <f t="shared" si="43"/>
        <v>0</v>
      </c>
      <c r="AP124" s="28">
        <f t="shared" si="43"/>
        <v>0</v>
      </c>
      <c r="AQ124" s="28">
        <f t="shared" si="43"/>
        <v>0</v>
      </c>
      <c r="AR124" s="28">
        <f t="shared" si="43"/>
        <v>0</v>
      </c>
      <c r="AS124" s="28">
        <f t="shared" si="43"/>
        <v>0</v>
      </c>
      <c r="AT124" s="28">
        <f t="shared" si="43"/>
        <v>0</v>
      </c>
      <c r="AU124" s="28">
        <f t="shared" si="43"/>
        <v>0</v>
      </c>
    </row>
    <row r="125" spans="2:47">
      <c r="B125" s="25">
        <v>2036</v>
      </c>
      <c r="C125" s="28">
        <v>4</v>
      </c>
      <c r="D125" s="28">
        <f t="shared" si="40"/>
        <v>0</v>
      </c>
      <c r="E125" s="28">
        <f t="shared" si="43"/>
        <v>0</v>
      </c>
      <c r="F125" s="28">
        <f t="shared" si="43"/>
        <v>0</v>
      </c>
      <c r="G125" s="28">
        <f t="shared" si="43"/>
        <v>0</v>
      </c>
      <c r="H125" s="28">
        <f t="shared" si="43"/>
        <v>0</v>
      </c>
      <c r="I125" s="28">
        <f t="shared" si="43"/>
        <v>0</v>
      </c>
      <c r="J125" s="28">
        <f t="shared" si="43"/>
        <v>0</v>
      </c>
      <c r="K125" s="28">
        <f t="shared" si="43"/>
        <v>0</v>
      </c>
      <c r="L125" s="28">
        <f t="shared" si="43"/>
        <v>0</v>
      </c>
      <c r="M125" s="28">
        <f t="shared" si="43"/>
        <v>0</v>
      </c>
      <c r="N125" s="28">
        <f t="shared" si="43"/>
        <v>0</v>
      </c>
      <c r="O125" s="28">
        <f t="shared" si="43"/>
        <v>0</v>
      </c>
      <c r="P125" s="28">
        <f t="shared" si="43"/>
        <v>0</v>
      </c>
      <c r="Q125" s="28">
        <f t="shared" si="43"/>
        <v>0</v>
      </c>
      <c r="R125" s="28">
        <f t="shared" si="43"/>
        <v>0</v>
      </c>
      <c r="S125" s="28">
        <f t="shared" si="43"/>
        <v>0</v>
      </c>
      <c r="T125" s="28">
        <f t="shared" si="43"/>
        <v>0</v>
      </c>
      <c r="U125" s="28">
        <f t="shared" si="43"/>
        <v>0</v>
      </c>
      <c r="V125" s="28">
        <f t="shared" si="43"/>
        <v>0</v>
      </c>
      <c r="W125" s="28">
        <f t="shared" si="43"/>
        <v>4</v>
      </c>
      <c r="X125" s="28">
        <f t="shared" si="43"/>
        <v>0</v>
      </c>
      <c r="Y125" s="28">
        <f t="shared" si="43"/>
        <v>0</v>
      </c>
      <c r="Z125" s="28">
        <f t="shared" si="43"/>
        <v>0</v>
      </c>
      <c r="AA125" s="28">
        <f t="shared" si="43"/>
        <v>0</v>
      </c>
      <c r="AB125" s="28">
        <f t="shared" si="43"/>
        <v>0</v>
      </c>
      <c r="AC125" s="28">
        <f t="shared" si="43"/>
        <v>0</v>
      </c>
      <c r="AD125" s="28">
        <f t="shared" si="43"/>
        <v>0</v>
      </c>
      <c r="AE125" s="28">
        <f t="shared" si="43"/>
        <v>0</v>
      </c>
      <c r="AF125" s="28">
        <f t="shared" si="43"/>
        <v>0</v>
      </c>
      <c r="AG125" s="28">
        <f t="shared" si="43"/>
        <v>0</v>
      </c>
      <c r="AH125" s="28">
        <f t="shared" si="43"/>
        <v>0</v>
      </c>
      <c r="AI125" s="28">
        <f t="shared" si="43"/>
        <v>4</v>
      </c>
      <c r="AJ125" s="28">
        <f t="shared" si="43"/>
        <v>0</v>
      </c>
      <c r="AK125" s="28">
        <f t="shared" si="43"/>
        <v>0</v>
      </c>
      <c r="AL125" s="28">
        <f t="shared" si="43"/>
        <v>0</v>
      </c>
      <c r="AM125" s="28">
        <f t="shared" si="43"/>
        <v>0</v>
      </c>
      <c r="AN125" s="28">
        <f t="shared" si="43"/>
        <v>0</v>
      </c>
      <c r="AO125" s="28">
        <f t="shared" si="43"/>
        <v>0</v>
      </c>
      <c r="AP125" s="28">
        <f t="shared" si="43"/>
        <v>0</v>
      </c>
      <c r="AQ125" s="28">
        <f t="shared" si="43"/>
        <v>0</v>
      </c>
      <c r="AR125" s="28">
        <f t="shared" si="43"/>
        <v>0</v>
      </c>
      <c r="AS125" s="28">
        <f t="shared" si="43"/>
        <v>0</v>
      </c>
      <c r="AT125" s="28">
        <f t="shared" si="43"/>
        <v>0</v>
      </c>
      <c r="AU125" s="28">
        <f t="shared" si="43"/>
        <v>4</v>
      </c>
    </row>
    <row r="126" spans="2:47">
      <c r="B126" s="25">
        <v>2037</v>
      </c>
      <c r="C126" s="28">
        <v>0</v>
      </c>
      <c r="D126" s="28">
        <f t="shared" si="40"/>
        <v>0</v>
      </c>
      <c r="E126" s="28">
        <f t="shared" si="43"/>
        <v>0</v>
      </c>
      <c r="F126" s="28">
        <f t="shared" si="43"/>
        <v>0</v>
      </c>
      <c r="G126" s="28">
        <f t="shared" si="43"/>
        <v>0</v>
      </c>
      <c r="H126" s="28">
        <f t="shared" si="43"/>
        <v>0</v>
      </c>
      <c r="I126" s="28">
        <f t="shared" si="43"/>
        <v>0</v>
      </c>
      <c r="J126" s="28">
        <f t="shared" si="43"/>
        <v>0</v>
      </c>
      <c r="K126" s="28">
        <f t="shared" si="43"/>
        <v>0</v>
      </c>
      <c r="L126" s="28">
        <f t="shared" si="43"/>
        <v>0</v>
      </c>
      <c r="M126" s="28">
        <f t="shared" si="43"/>
        <v>0</v>
      </c>
      <c r="N126" s="28">
        <f t="shared" si="43"/>
        <v>0</v>
      </c>
      <c r="O126" s="28">
        <f t="shared" si="43"/>
        <v>0</v>
      </c>
      <c r="P126" s="28">
        <f t="shared" si="43"/>
        <v>0</v>
      </c>
      <c r="Q126" s="28">
        <f t="shared" si="43"/>
        <v>0</v>
      </c>
      <c r="R126" s="28">
        <f t="shared" si="43"/>
        <v>0</v>
      </c>
      <c r="S126" s="28">
        <f t="shared" si="43"/>
        <v>0</v>
      </c>
      <c r="T126" s="28">
        <f t="shared" si="43"/>
        <v>0</v>
      </c>
      <c r="U126" s="28">
        <f t="shared" si="43"/>
        <v>0</v>
      </c>
      <c r="V126" s="28">
        <f t="shared" si="43"/>
        <v>0</v>
      </c>
      <c r="W126" s="28">
        <f t="shared" si="43"/>
        <v>0</v>
      </c>
      <c r="X126" s="28">
        <f t="shared" si="43"/>
        <v>0</v>
      </c>
      <c r="Y126" s="28">
        <f t="shared" si="43"/>
        <v>0</v>
      </c>
      <c r="Z126" s="28">
        <f t="shared" si="43"/>
        <v>0</v>
      </c>
      <c r="AA126" s="28">
        <f t="shared" si="43"/>
        <v>0</v>
      </c>
      <c r="AB126" s="28">
        <f t="shared" si="43"/>
        <v>0</v>
      </c>
      <c r="AC126" s="28">
        <f t="shared" si="43"/>
        <v>0</v>
      </c>
      <c r="AD126" s="28">
        <f t="shared" si="43"/>
        <v>0</v>
      </c>
      <c r="AE126" s="28">
        <f t="shared" si="43"/>
        <v>0</v>
      </c>
      <c r="AF126" s="28">
        <f t="shared" si="43"/>
        <v>0</v>
      </c>
      <c r="AG126" s="28">
        <f t="shared" si="43"/>
        <v>0</v>
      </c>
      <c r="AH126" s="28">
        <f t="shared" si="43"/>
        <v>0</v>
      </c>
      <c r="AI126" s="28">
        <f t="shared" si="43"/>
        <v>0</v>
      </c>
      <c r="AJ126" s="28">
        <f t="shared" si="43"/>
        <v>0</v>
      </c>
      <c r="AK126" s="28">
        <f t="shared" si="43"/>
        <v>0</v>
      </c>
      <c r="AL126" s="28">
        <f t="shared" si="43"/>
        <v>0</v>
      </c>
      <c r="AM126" s="28">
        <f t="shared" si="43"/>
        <v>0</v>
      </c>
      <c r="AN126" s="28">
        <f t="shared" si="43"/>
        <v>0</v>
      </c>
      <c r="AO126" s="28">
        <f t="shared" si="43"/>
        <v>0</v>
      </c>
      <c r="AP126" s="28">
        <f t="shared" si="43"/>
        <v>0</v>
      </c>
      <c r="AQ126" s="28">
        <f t="shared" si="43"/>
        <v>0</v>
      </c>
      <c r="AR126" s="28">
        <f t="shared" si="43"/>
        <v>0</v>
      </c>
      <c r="AS126" s="28">
        <f t="shared" si="43"/>
        <v>0</v>
      </c>
      <c r="AT126" s="28">
        <f t="shared" si="43"/>
        <v>0</v>
      </c>
      <c r="AU126" s="28">
        <f t="shared" si="43"/>
        <v>0</v>
      </c>
    </row>
    <row r="127" spans="2:47">
      <c r="B127" s="25">
        <v>2038</v>
      </c>
      <c r="C127" s="28">
        <v>5</v>
      </c>
      <c r="D127" s="28">
        <f t="shared" si="40"/>
        <v>0</v>
      </c>
      <c r="E127" s="28">
        <f t="shared" si="43"/>
        <v>0</v>
      </c>
      <c r="F127" s="28">
        <f t="shared" si="43"/>
        <v>0</v>
      </c>
      <c r="G127" s="28">
        <f t="shared" si="43"/>
        <v>0</v>
      </c>
      <c r="H127" s="28">
        <f t="shared" si="43"/>
        <v>0</v>
      </c>
      <c r="I127" s="28">
        <f t="shared" si="43"/>
        <v>0</v>
      </c>
      <c r="J127" s="28">
        <f t="shared" si="43"/>
        <v>0</v>
      </c>
      <c r="K127" s="28">
        <f t="shared" si="43"/>
        <v>0</v>
      </c>
      <c r="L127" s="28">
        <f t="shared" si="43"/>
        <v>0</v>
      </c>
      <c r="M127" s="28">
        <f t="shared" si="43"/>
        <v>0</v>
      </c>
      <c r="N127" s="28">
        <f t="shared" si="43"/>
        <v>0</v>
      </c>
      <c r="O127" s="28">
        <f t="shared" si="43"/>
        <v>0</v>
      </c>
      <c r="P127" s="28">
        <f t="shared" si="43"/>
        <v>0</v>
      </c>
      <c r="Q127" s="28">
        <f t="shared" si="43"/>
        <v>0</v>
      </c>
      <c r="R127" s="28">
        <f t="shared" si="43"/>
        <v>0</v>
      </c>
      <c r="S127" s="28">
        <f t="shared" si="43"/>
        <v>0</v>
      </c>
      <c r="T127" s="28">
        <f t="shared" si="43"/>
        <v>0</v>
      </c>
      <c r="U127" s="28">
        <f t="shared" si="43"/>
        <v>0</v>
      </c>
      <c r="V127" s="28">
        <f t="shared" si="43"/>
        <v>0</v>
      </c>
      <c r="W127" s="28">
        <f t="shared" si="43"/>
        <v>0</v>
      </c>
      <c r="X127" s="28">
        <f t="shared" si="43"/>
        <v>0</v>
      </c>
      <c r="Y127" s="28">
        <f t="shared" si="43"/>
        <v>5</v>
      </c>
      <c r="Z127" s="28">
        <f t="shared" si="43"/>
        <v>0</v>
      </c>
      <c r="AA127" s="28">
        <f t="shared" si="43"/>
        <v>0</v>
      </c>
      <c r="AB127" s="28">
        <f t="shared" si="43"/>
        <v>0</v>
      </c>
      <c r="AC127" s="28">
        <f t="shared" si="43"/>
        <v>0</v>
      </c>
      <c r="AD127" s="28">
        <f t="shared" si="43"/>
        <v>0</v>
      </c>
      <c r="AE127" s="28">
        <f t="shared" si="43"/>
        <v>0</v>
      </c>
      <c r="AF127" s="28">
        <f t="shared" si="43"/>
        <v>0</v>
      </c>
      <c r="AG127" s="28">
        <f t="shared" si="43"/>
        <v>0</v>
      </c>
      <c r="AH127" s="28">
        <f t="shared" si="43"/>
        <v>0</v>
      </c>
      <c r="AI127" s="28">
        <f t="shared" si="43"/>
        <v>0</v>
      </c>
      <c r="AJ127" s="28">
        <f t="shared" si="43"/>
        <v>0</v>
      </c>
      <c r="AK127" s="28">
        <f t="shared" si="43"/>
        <v>5</v>
      </c>
      <c r="AL127" s="28">
        <f t="shared" si="43"/>
        <v>0</v>
      </c>
      <c r="AM127" s="28">
        <f t="shared" si="43"/>
        <v>0</v>
      </c>
      <c r="AN127" s="28">
        <f t="shared" si="43"/>
        <v>0</v>
      </c>
      <c r="AO127" s="28">
        <f t="shared" si="43"/>
        <v>0</v>
      </c>
      <c r="AP127" s="28">
        <f t="shared" si="43"/>
        <v>0</v>
      </c>
      <c r="AQ127" s="28">
        <f t="shared" si="43"/>
        <v>0</v>
      </c>
      <c r="AR127" s="28">
        <f t="shared" si="43"/>
        <v>0</v>
      </c>
      <c r="AS127" s="28">
        <f t="shared" si="43"/>
        <v>0</v>
      </c>
      <c r="AT127" s="28">
        <f t="shared" si="43"/>
        <v>0</v>
      </c>
      <c r="AU127" s="28">
        <f t="shared" si="43"/>
        <v>0</v>
      </c>
    </row>
    <row r="128" spans="2:47">
      <c r="B128" s="25">
        <v>2039</v>
      </c>
      <c r="C128" s="28">
        <v>0</v>
      </c>
      <c r="D128" s="28">
        <f t="shared" si="40"/>
        <v>0</v>
      </c>
      <c r="E128" s="28">
        <f t="shared" si="43"/>
        <v>0</v>
      </c>
      <c r="F128" s="28">
        <f t="shared" si="43"/>
        <v>0</v>
      </c>
      <c r="G128" s="28">
        <f t="shared" si="43"/>
        <v>0</v>
      </c>
      <c r="H128" s="28">
        <f t="shared" si="43"/>
        <v>0</v>
      </c>
      <c r="I128" s="28">
        <f t="shared" si="43"/>
        <v>0</v>
      </c>
      <c r="J128" s="28">
        <f t="shared" si="43"/>
        <v>0</v>
      </c>
      <c r="K128" s="28">
        <f t="shared" si="43"/>
        <v>0</v>
      </c>
      <c r="L128" s="28">
        <f t="shared" si="43"/>
        <v>0</v>
      </c>
      <c r="M128" s="28">
        <f t="shared" si="43"/>
        <v>0</v>
      </c>
      <c r="N128" s="28">
        <f t="shared" si="43"/>
        <v>0</v>
      </c>
      <c r="O128" s="28">
        <f t="shared" si="43"/>
        <v>0</v>
      </c>
      <c r="P128" s="28">
        <f t="shared" si="43"/>
        <v>0</v>
      </c>
      <c r="Q128" s="28">
        <f t="shared" si="43"/>
        <v>0</v>
      </c>
      <c r="R128" s="28">
        <f t="shared" si="43"/>
        <v>0</v>
      </c>
      <c r="S128" s="28">
        <f t="shared" si="43"/>
        <v>0</v>
      </c>
      <c r="T128" s="28">
        <f t="shared" si="43"/>
        <v>0</v>
      </c>
      <c r="U128" s="28">
        <f t="shared" si="43"/>
        <v>0</v>
      </c>
      <c r="V128" s="28">
        <f t="shared" si="43"/>
        <v>0</v>
      </c>
      <c r="W128" s="28">
        <f t="shared" si="43"/>
        <v>0</v>
      </c>
      <c r="X128" s="28">
        <f t="shared" si="43"/>
        <v>0</v>
      </c>
      <c r="Y128" s="28">
        <f t="shared" si="43"/>
        <v>0</v>
      </c>
      <c r="Z128" s="28">
        <f t="shared" si="43"/>
        <v>0</v>
      </c>
      <c r="AA128" s="28">
        <f t="shared" si="43"/>
        <v>0</v>
      </c>
      <c r="AB128" s="28">
        <f t="shared" si="43"/>
        <v>0</v>
      </c>
      <c r="AC128" s="28">
        <f t="shared" si="43"/>
        <v>0</v>
      </c>
      <c r="AD128" s="28">
        <f t="shared" si="43"/>
        <v>0</v>
      </c>
      <c r="AE128" s="28">
        <f t="shared" si="43"/>
        <v>0</v>
      </c>
      <c r="AF128" s="28">
        <f t="shared" si="43"/>
        <v>0</v>
      </c>
      <c r="AG128" s="28">
        <f t="shared" si="43"/>
        <v>0</v>
      </c>
      <c r="AH128" s="28">
        <f t="shared" si="43"/>
        <v>0</v>
      </c>
      <c r="AI128" s="28">
        <f t="shared" si="43"/>
        <v>0</v>
      </c>
      <c r="AJ128" s="28">
        <f t="shared" si="43"/>
        <v>0</v>
      </c>
      <c r="AK128" s="28">
        <f t="shared" si="43"/>
        <v>0</v>
      </c>
      <c r="AL128" s="28">
        <f t="shared" si="43"/>
        <v>0</v>
      </c>
      <c r="AM128" s="28">
        <f t="shared" si="43"/>
        <v>0</v>
      </c>
      <c r="AN128" s="28">
        <f t="shared" si="43"/>
        <v>0</v>
      </c>
      <c r="AO128" s="28">
        <f t="shared" si="43"/>
        <v>0</v>
      </c>
      <c r="AP128" s="28">
        <f t="shared" si="43"/>
        <v>0</v>
      </c>
      <c r="AQ128" s="28">
        <f t="shared" si="43"/>
        <v>0</v>
      </c>
      <c r="AR128" s="28">
        <f t="shared" si="43"/>
        <v>0</v>
      </c>
      <c r="AS128" s="28">
        <f t="shared" si="43"/>
        <v>0</v>
      </c>
      <c r="AT128" s="28">
        <f t="shared" si="43"/>
        <v>0</v>
      </c>
      <c r="AU128" s="28">
        <f t="shared" si="43"/>
        <v>0</v>
      </c>
    </row>
    <row r="129" spans="2:47">
      <c r="B129" s="25">
        <v>2040</v>
      </c>
      <c r="C129" s="28">
        <v>0</v>
      </c>
      <c r="D129" s="28">
        <f t="shared" si="40"/>
        <v>0</v>
      </c>
      <c r="E129" s="28">
        <f t="shared" si="43"/>
        <v>0</v>
      </c>
      <c r="F129" s="28">
        <f t="shared" si="43"/>
        <v>0</v>
      </c>
      <c r="G129" s="28">
        <f t="shared" si="43"/>
        <v>0</v>
      </c>
      <c r="H129" s="28">
        <f t="shared" si="43"/>
        <v>0</v>
      </c>
      <c r="I129" s="28">
        <f t="shared" si="43"/>
        <v>0</v>
      </c>
      <c r="J129" s="28">
        <f t="shared" si="43"/>
        <v>0</v>
      </c>
      <c r="K129" s="28">
        <f t="shared" si="43"/>
        <v>0</v>
      </c>
      <c r="L129" s="28">
        <f t="shared" si="43"/>
        <v>0</v>
      </c>
      <c r="M129" s="28">
        <f t="shared" si="43"/>
        <v>0</v>
      </c>
      <c r="N129" s="28">
        <f t="shared" si="43"/>
        <v>0</v>
      </c>
      <c r="O129" s="28">
        <f t="shared" si="43"/>
        <v>0</v>
      </c>
      <c r="P129" s="28">
        <f t="shared" si="43"/>
        <v>0</v>
      </c>
      <c r="Q129" s="28">
        <f t="shared" si="43"/>
        <v>0</v>
      </c>
      <c r="R129" s="28">
        <f t="shared" si="43"/>
        <v>0</v>
      </c>
      <c r="S129" s="28">
        <f t="shared" si="43"/>
        <v>0</v>
      </c>
      <c r="T129" s="28">
        <f t="shared" si="43"/>
        <v>0</v>
      </c>
      <c r="U129" s="28">
        <f t="shared" si="43"/>
        <v>0</v>
      </c>
      <c r="V129" s="28">
        <f t="shared" si="43"/>
        <v>0</v>
      </c>
      <c r="W129" s="28">
        <f t="shared" si="43"/>
        <v>0</v>
      </c>
      <c r="X129" s="28">
        <f t="shared" si="43"/>
        <v>0</v>
      </c>
      <c r="Y129" s="28">
        <f t="shared" si="43"/>
        <v>0</v>
      </c>
      <c r="Z129" s="28">
        <f t="shared" si="43"/>
        <v>0</v>
      </c>
      <c r="AA129" s="28">
        <f t="shared" si="43"/>
        <v>0</v>
      </c>
      <c r="AB129" s="28">
        <f t="shared" si="43"/>
        <v>0</v>
      </c>
      <c r="AC129" s="28">
        <f t="shared" si="43"/>
        <v>0</v>
      </c>
      <c r="AD129" s="28">
        <f t="shared" si="43"/>
        <v>0</v>
      </c>
      <c r="AE129" s="28">
        <f t="shared" si="43"/>
        <v>0</v>
      </c>
      <c r="AF129" s="28">
        <f t="shared" si="43"/>
        <v>0</v>
      </c>
      <c r="AG129" s="28">
        <f t="shared" si="43"/>
        <v>0</v>
      </c>
      <c r="AH129" s="28">
        <f t="shared" si="43"/>
        <v>0</v>
      </c>
      <c r="AI129" s="28">
        <f t="shared" si="43"/>
        <v>0</v>
      </c>
      <c r="AJ129" s="28">
        <f t="shared" si="43"/>
        <v>0</v>
      </c>
      <c r="AK129" s="28">
        <f t="shared" si="43"/>
        <v>0</v>
      </c>
      <c r="AL129" s="28">
        <f t="shared" si="43"/>
        <v>0</v>
      </c>
      <c r="AM129" s="28">
        <f t="shared" si="43"/>
        <v>0</v>
      </c>
      <c r="AN129" s="28">
        <f t="shared" si="43"/>
        <v>0</v>
      </c>
      <c r="AO129" s="28">
        <f t="shared" si="43"/>
        <v>0</v>
      </c>
      <c r="AP129" s="28">
        <f t="shared" si="43"/>
        <v>0</v>
      </c>
      <c r="AQ129" s="28">
        <f t="shared" si="43"/>
        <v>0</v>
      </c>
      <c r="AR129" s="28">
        <f t="shared" si="43"/>
        <v>0</v>
      </c>
      <c r="AS129" s="28">
        <f t="shared" si="43"/>
        <v>0</v>
      </c>
      <c r="AT129" s="28">
        <f t="shared" si="43"/>
        <v>0</v>
      </c>
      <c r="AU129" s="28">
        <f t="shared" si="43"/>
        <v>0</v>
      </c>
    </row>
    <row r="130" spans="2:47">
      <c r="B130" s="25">
        <v>2041</v>
      </c>
      <c r="C130" s="28">
        <v>5</v>
      </c>
      <c r="D130" s="28">
        <f t="shared" si="40"/>
        <v>0</v>
      </c>
      <c r="E130" s="28">
        <f t="shared" si="43"/>
        <v>0</v>
      </c>
      <c r="F130" s="28">
        <f t="shared" si="43"/>
        <v>0</v>
      </c>
      <c r="G130" s="28">
        <f t="shared" si="43"/>
        <v>0</v>
      </c>
      <c r="H130" s="28">
        <f t="shared" ref="E130:AU135" si="44">+IF(H$105&lt;$B130,0,IF(MOD(H$105-$B130,$D$92)=0,1,0))*$C130</f>
        <v>0</v>
      </c>
      <c r="I130" s="28">
        <f t="shared" si="44"/>
        <v>0</v>
      </c>
      <c r="J130" s="28">
        <f t="shared" si="44"/>
        <v>0</v>
      </c>
      <c r="K130" s="28">
        <f t="shared" si="44"/>
        <v>0</v>
      </c>
      <c r="L130" s="28">
        <f t="shared" si="44"/>
        <v>0</v>
      </c>
      <c r="M130" s="28">
        <f t="shared" si="44"/>
        <v>0</v>
      </c>
      <c r="N130" s="28">
        <f t="shared" si="44"/>
        <v>0</v>
      </c>
      <c r="O130" s="28">
        <f t="shared" si="44"/>
        <v>0</v>
      </c>
      <c r="P130" s="28">
        <f t="shared" si="44"/>
        <v>0</v>
      </c>
      <c r="Q130" s="28">
        <f t="shared" si="44"/>
        <v>0</v>
      </c>
      <c r="R130" s="28">
        <f t="shared" si="44"/>
        <v>0</v>
      </c>
      <c r="S130" s="28">
        <f t="shared" si="44"/>
        <v>0</v>
      </c>
      <c r="T130" s="28">
        <f t="shared" si="44"/>
        <v>0</v>
      </c>
      <c r="U130" s="28">
        <f t="shared" si="44"/>
        <v>0</v>
      </c>
      <c r="V130" s="28">
        <f t="shared" si="44"/>
        <v>0</v>
      </c>
      <c r="W130" s="28">
        <f t="shared" si="44"/>
        <v>0</v>
      </c>
      <c r="X130" s="28">
        <f t="shared" si="44"/>
        <v>0</v>
      </c>
      <c r="Y130" s="28">
        <f t="shared" si="44"/>
        <v>0</v>
      </c>
      <c r="Z130" s="28">
        <f t="shared" si="44"/>
        <v>0</v>
      </c>
      <c r="AA130" s="28">
        <f t="shared" si="44"/>
        <v>0</v>
      </c>
      <c r="AB130" s="28">
        <f t="shared" si="44"/>
        <v>5</v>
      </c>
      <c r="AC130" s="28">
        <f t="shared" si="44"/>
        <v>0</v>
      </c>
      <c r="AD130" s="28">
        <f t="shared" si="44"/>
        <v>0</v>
      </c>
      <c r="AE130" s="28">
        <f t="shared" si="44"/>
        <v>0</v>
      </c>
      <c r="AF130" s="28">
        <f t="shared" si="44"/>
        <v>0</v>
      </c>
      <c r="AG130" s="28">
        <f t="shared" si="44"/>
        <v>0</v>
      </c>
      <c r="AH130" s="28">
        <f t="shared" si="44"/>
        <v>0</v>
      </c>
      <c r="AI130" s="28">
        <f t="shared" si="44"/>
        <v>0</v>
      </c>
      <c r="AJ130" s="28">
        <f t="shared" si="44"/>
        <v>0</v>
      </c>
      <c r="AK130" s="28">
        <f t="shared" si="44"/>
        <v>0</v>
      </c>
      <c r="AL130" s="28">
        <f t="shared" si="44"/>
        <v>0</v>
      </c>
      <c r="AM130" s="28">
        <f t="shared" si="44"/>
        <v>0</v>
      </c>
      <c r="AN130" s="28">
        <f t="shared" si="44"/>
        <v>5</v>
      </c>
      <c r="AO130" s="28">
        <f t="shared" si="44"/>
        <v>0</v>
      </c>
      <c r="AP130" s="28">
        <f t="shared" si="44"/>
        <v>0</v>
      </c>
      <c r="AQ130" s="28">
        <f t="shared" si="44"/>
        <v>0</v>
      </c>
      <c r="AR130" s="28">
        <f t="shared" si="44"/>
        <v>0</v>
      </c>
      <c r="AS130" s="28">
        <f t="shared" si="44"/>
        <v>0</v>
      </c>
      <c r="AT130" s="28">
        <f t="shared" si="44"/>
        <v>0</v>
      </c>
      <c r="AU130" s="28">
        <f t="shared" si="44"/>
        <v>0</v>
      </c>
    </row>
    <row r="131" spans="2:47">
      <c r="B131" s="25">
        <v>2042</v>
      </c>
      <c r="C131" s="28">
        <v>0</v>
      </c>
      <c r="D131" s="28">
        <f t="shared" si="40"/>
        <v>0</v>
      </c>
      <c r="E131" s="28">
        <f t="shared" si="44"/>
        <v>0</v>
      </c>
      <c r="F131" s="28">
        <f t="shared" si="44"/>
        <v>0</v>
      </c>
      <c r="G131" s="28">
        <f t="shared" si="44"/>
        <v>0</v>
      </c>
      <c r="H131" s="28">
        <f t="shared" si="44"/>
        <v>0</v>
      </c>
      <c r="I131" s="28">
        <f t="shared" si="44"/>
        <v>0</v>
      </c>
      <c r="J131" s="28">
        <f t="shared" si="44"/>
        <v>0</v>
      </c>
      <c r="K131" s="28">
        <f t="shared" si="44"/>
        <v>0</v>
      </c>
      <c r="L131" s="28">
        <f t="shared" si="44"/>
        <v>0</v>
      </c>
      <c r="M131" s="28">
        <f t="shared" si="44"/>
        <v>0</v>
      </c>
      <c r="N131" s="28">
        <f t="shared" si="44"/>
        <v>0</v>
      </c>
      <c r="O131" s="28">
        <f t="shared" si="44"/>
        <v>0</v>
      </c>
      <c r="P131" s="28">
        <f t="shared" si="44"/>
        <v>0</v>
      </c>
      <c r="Q131" s="28">
        <f t="shared" si="44"/>
        <v>0</v>
      </c>
      <c r="R131" s="28">
        <f t="shared" si="44"/>
        <v>0</v>
      </c>
      <c r="S131" s="28">
        <f t="shared" si="44"/>
        <v>0</v>
      </c>
      <c r="T131" s="28">
        <f t="shared" si="44"/>
        <v>0</v>
      </c>
      <c r="U131" s="28">
        <f t="shared" si="44"/>
        <v>0</v>
      </c>
      <c r="V131" s="28">
        <f t="shared" si="44"/>
        <v>0</v>
      </c>
      <c r="W131" s="28">
        <f t="shared" si="44"/>
        <v>0</v>
      </c>
      <c r="X131" s="28">
        <f t="shared" si="44"/>
        <v>0</v>
      </c>
      <c r="Y131" s="28">
        <f t="shared" si="44"/>
        <v>0</v>
      </c>
      <c r="Z131" s="28">
        <f t="shared" si="44"/>
        <v>0</v>
      </c>
      <c r="AA131" s="28">
        <f t="shared" si="44"/>
        <v>0</v>
      </c>
      <c r="AB131" s="28">
        <f t="shared" si="44"/>
        <v>0</v>
      </c>
      <c r="AC131" s="28">
        <f t="shared" si="44"/>
        <v>0</v>
      </c>
      <c r="AD131" s="28">
        <f t="shared" si="44"/>
        <v>0</v>
      </c>
      <c r="AE131" s="28">
        <f t="shared" si="44"/>
        <v>0</v>
      </c>
      <c r="AF131" s="28">
        <f t="shared" si="44"/>
        <v>0</v>
      </c>
      <c r="AG131" s="28">
        <f t="shared" si="44"/>
        <v>0</v>
      </c>
      <c r="AH131" s="28">
        <f t="shared" si="44"/>
        <v>0</v>
      </c>
      <c r="AI131" s="28">
        <f t="shared" si="44"/>
        <v>0</v>
      </c>
      <c r="AJ131" s="28">
        <f t="shared" si="44"/>
        <v>0</v>
      </c>
      <c r="AK131" s="28">
        <f t="shared" si="44"/>
        <v>0</v>
      </c>
      <c r="AL131" s="28">
        <f t="shared" si="44"/>
        <v>0</v>
      </c>
      <c r="AM131" s="28">
        <f t="shared" si="44"/>
        <v>0</v>
      </c>
      <c r="AN131" s="28">
        <f t="shared" si="44"/>
        <v>0</v>
      </c>
      <c r="AO131" s="28">
        <f t="shared" si="44"/>
        <v>0</v>
      </c>
      <c r="AP131" s="28">
        <f t="shared" si="44"/>
        <v>0</v>
      </c>
      <c r="AQ131" s="28">
        <f t="shared" si="44"/>
        <v>0</v>
      </c>
      <c r="AR131" s="28">
        <f t="shared" si="44"/>
        <v>0</v>
      </c>
      <c r="AS131" s="28">
        <f t="shared" si="44"/>
        <v>0</v>
      </c>
      <c r="AT131" s="28">
        <f t="shared" si="44"/>
        <v>0</v>
      </c>
      <c r="AU131" s="28">
        <f t="shared" si="44"/>
        <v>0</v>
      </c>
    </row>
    <row r="132" spans="2:47">
      <c r="B132" s="25">
        <v>2043</v>
      </c>
      <c r="C132" s="28">
        <v>0</v>
      </c>
      <c r="D132" s="28">
        <f t="shared" si="40"/>
        <v>0</v>
      </c>
      <c r="E132" s="28">
        <f t="shared" si="44"/>
        <v>0</v>
      </c>
      <c r="F132" s="28">
        <f t="shared" si="44"/>
        <v>0</v>
      </c>
      <c r="G132" s="28">
        <f t="shared" si="44"/>
        <v>0</v>
      </c>
      <c r="H132" s="28">
        <f t="shared" si="44"/>
        <v>0</v>
      </c>
      <c r="I132" s="28">
        <f t="shared" si="44"/>
        <v>0</v>
      </c>
      <c r="J132" s="28">
        <f t="shared" si="44"/>
        <v>0</v>
      </c>
      <c r="K132" s="28">
        <f t="shared" si="44"/>
        <v>0</v>
      </c>
      <c r="L132" s="28">
        <f t="shared" si="44"/>
        <v>0</v>
      </c>
      <c r="M132" s="28">
        <f t="shared" si="44"/>
        <v>0</v>
      </c>
      <c r="N132" s="28">
        <f t="shared" si="44"/>
        <v>0</v>
      </c>
      <c r="O132" s="28">
        <f t="shared" si="44"/>
        <v>0</v>
      </c>
      <c r="P132" s="28">
        <f t="shared" si="44"/>
        <v>0</v>
      </c>
      <c r="Q132" s="28">
        <f t="shared" si="44"/>
        <v>0</v>
      </c>
      <c r="R132" s="28">
        <f t="shared" si="44"/>
        <v>0</v>
      </c>
      <c r="S132" s="28">
        <f t="shared" si="44"/>
        <v>0</v>
      </c>
      <c r="T132" s="28">
        <f t="shared" si="44"/>
        <v>0</v>
      </c>
      <c r="U132" s="28">
        <f t="shared" si="44"/>
        <v>0</v>
      </c>
      <c r="V132" s="28">
        <f t="shared" si="44"/>
        <v>0</v>
      </c>
      <c r="W132" s="28">
        <f t="shared" si="44"/>
        <v>0</v>
      </c>
      <c r="X132" s="28">
        <f t="shared" si="44"/>
        <v>0</v>
      </c>
      <c r="Y132" s="28">
        <f t="shared" si="44"/>
        <v>0</v>
      </c>
      <c r="Z132" s="28">
        <f t="shared" si="44"/>
        <v>0</v>
      </c>
      <c r="AA132" s="28">
        <f t="shared" si="44"/>
        <v>0</v>
      </c>
      <c r="AB132" s="28">
        <f t="shared" si="44"/>
        <v>0</v>
      </c>
      <c r="AC132" s="28">
        <f t="shared" si="44"/>
        <v>0</v>
      </c>
      <c r="AD132" s="28">
        <f t="shared" si="44"/>
        <v>0</v>
      </c>
      <c r="AE132" s="28">
        <f t="shared" si="44"/>
        <v>0</v>
      </c>
      <c r="AF132" s="28">
        <f t="shared" si="44"/>
        <v>0</v>
      </c>
      <c r="AG132" s="28">
        <f t="shared" si="44"/>
        <v>0</v>
      </c>
      <c r="AH132" s="28">
        <f t="shared" si="44"/>
        <v>0</v>
      </c>
      <c r="AI132" s="28">
        <f t="shared" si="44"/>
        <v>0</v>
      </c>
      <c r="AJ132" s="28">
        <f t="shared" si="44"/>
        <v>0</v>
      </c>
      <c r="AK132" s="28">
        <f t="shared" si="44"/>
        <v>0</v>
      </c>
      <c r="AL132" s="28">
        <f t="shared" si="44"/>
        <v>0</v>
      </c>
      <c r="AM132" s="28">
        <f t="shared" si="44"/>
        <v>0</v>
      </c>
      <c r="AN132" s="28">
        <f t="shared" si="44"/>
        <v>0</v>
      </c>
      <c r="AO132" s="28">
        <f t="shared" si="44"/>
        <v>0</v>
      </c>
      <c r="AP132" s="28">
        <f t="shared" si="44"/>
        <v>0</v>
      </c>
      <c r="AQ132" s="28">
        <f t="shared" si="44"/>
        <v>0</v>
      </c>
      <c r="AR132" s="28">
        <f t="shared" si="44"/>
        <v>0</v>
      </c>
      <c r="AS132" s="28">
        <f t="shared" si="44"/>
        <v>0</v>
      </c>
      <c r="AT132" s="28">
        <f t="shared" si="44"/>
        <v>0</v>
      </c>
      <c r="AU132" s="28">
        <f t="shared" si="44"/>
        <v>0</v>
      </c>
    </row>
    <row r="133" spans="2:47">
      <c r="B133" s="25">
        <v>2044</v>
      </c>
      <c r="C133" s="28">
        <v>5</v>
      </c>
      <c r="D133" s="28">
        <f t="shared" si="40"/>
        <v>0</v>
      </c>
      <c r="E133" s="28">
        <f t="shared" si="44"/>
        <v>0</v>
      </c>
      <c r="F133" s="28">
        <f t="shared" si="44"/>
        <v>0</v>
      </c>
      <c r="G133" s="28">
        <f t="shared" si="44"/>
        <v>0</v>
      </c>
      <c r="H133" s="28">
        <f t="shared" si="44"/>
        <v>0</v>
      </c>
      <c r="I133" s="28">
        <f t="shared" si="44"/>
        <v>0</v>
      </c>
      <c r="J133" s="28">
        <f t="shared" si="44"/>
        <v>0</v>
      </c>
      <c r="K133" s="28">
        <f t="shared" si="44"/>
        <v>0</v>
      </c>
      <c r="L133" s="28">
        <f t="shared" si="44"/>
        <v>0</v>
      </c>
      <c r="M133" s="28">
        <f t="shared" si="44"/>
        <v>0</v>
      </c>
      <c r="N133" s="28">
        <f t="shared" si="44"/>
        <v>0</v>
      </c>
      <c r="O133" s="28">
        <f t="shared" si="44"/>
        <v>0</v>
      </c>
      <c r="P133" s="28">
        <f t="shared" si="44"/>
        <v>0</v>
      </c>
      <c r="Q133" s="28">
        <f t="shared" si="44"/>
        <v>0</v>
      </c>
      <c r="R133" s="28">
        <f t="shared" si="44"/>
        <v>0</v>
      </c>
      <c r="S133" s="28">
        <f t="shared" si="44"/>
        <v>0</v>
      </c>
      <c r="T133" s="28">
        <f t="shared" si="44"/>
        <v>0</v>
      </c>
      <c r="U133" s="28">
        <f t="shared" si="44"/>
        <v>0</v>
      </c>
      <c r="V133" s="28">
        <f t="shared" si="44"/>
        <v>0</v>
      </c>
      <c r="W133" s="28">
        <f t="shared" si="44"/>
        <v>0</v>
      </c>
      <c r="X133" s="28">
        <f t="shared" si="44"/>
        <v>0</v>
      </c>
      <c r="Y133" s="28">
        <f t="shared" si="44"/>
        <v>0</v>
      </c>
      <c r="Z133" s="28">
        <f t="shared" si="44"/>
        <v>0</v>
      </c>
      <c r="AA133" s="28">
        <f t="shared" si="44"/>
        <v>0</v>
      </c>
      <c r="AB133" s="28">
        <f t="shared" si="44"/>
        <v>0</v>
      </c>
      <c r="AC133" s="28">
        <f t="shared" si="44"/>
        <v>0</v>
      </c>
      <c r="AD133" s="28">
        <f t="shared" si="44"/>
        <v>0</v>
      </c>
      <c r="AE133" s="28">
        <f t="shared" si="44"/>
        <v>5</v>
      </c>
      <c r="AF133" s="28">
        <f t="shared" si="44"/>
        <v>0</v>
      </c>
      <c r="AG133" s="28">
        <f t="shared" si="44"/>
        <v>0</v>
      </c>
      <c r="AH133" s="28">
        <f t="shared" si="44"/>
        <v>0</v>
      </c>
      <c r="AI133" s="28">
        <f t="shared" si="44"/>
        <v>0</v>
      </c>
      <c r="AJ133" s="28">
        <f t="shared" si="44"/>
        <v>0</v>
      </c>
      <c r="AK133" s="28">
        <f t="shared" si="44"/>
        <v>0</v>
      </c>
      <c r="AL133" s="28">
        <f t="shared" si="44"/>
        <v>0</v>
      </c>
      <c r="AM133" s="28">
        <f t="shared" si="44"/>
        <v>0</v>
      </c>
      <c r="AN133" s="28">
        <f t="shared" si="44"/>
        <v>0</v>
      </c>
      <c r="AO133" s="28">
        <f t="shared" si="44"/>
        <v>0</v>
      </c>
      <c r="AP133" s="28">
        <f t="shared" si="44"/>
        <v>0</v>
      </c>
      <c r="AQ133" s="28">
        <f t="shared" si="44"/>
        <v>5</v>
      </c>
      <c r="AR133" s="28">
        <f t="shared" si="44"/>
        <v>0</v>
      </c>
      <c r="AS133" s="28">
        <f t="shared" si="44"/>
        <v>0</v>
      </c>
      <c r="AT133" s="28">
        <f t="shared" si="44"/>
        <v>0</v>
      </c>
      <c r="AU133" s="28">
        <f t="shared" si="44"/>
        <v>0</v>
      </c>
    </row>
    <row r="134" spans="2:47">
      <c r="B134" s="25">
        <v>2045</v>
      </c>
      <c r="C134" s="28">
        <v>1</v>
      </c>
      <c r="D134" s="28">
        <f t="shared" si="40"/>
        <v>0</v>
      </c>
      <c r="E134" s="28">
        <f t="shared" si="44"/>
        <v>0</v>
      </c>
      <c r="F134" s="28">
        <f t="shared" si="44"/>
        <v>0</v>
      </c>
      <c r="G134" s="28">
        <f t="shared" si="44"/>
        <v>0</v>
      </c>
      <c r="H134" s="28">
        <f t="shared" si="44"/>
        <v>0</v>
      </c>
      <c r="I134" s="28">
        <f t="shared" si="44"/>
        <v>0</v>
      </c>
      <c r="J134" s="28">
        <f t="shared" si="44"/>
        <v>0</v>
      </c>
      <c r="K134" s="28">
        <f t="shared" si="44"/>
        <v>0</v>
      </c>
      <c r="L134" s="28">
        <f t="shared" si="44"/>
        <v>0</v>
      </c>
      <c r="M134" s="28">
        <f t="shared" si="44"/>
        <v>0</v>
      </c>
      <c r="N134" s="28">
        <f t="shared" si="44"/>
        <v>0</v>
      </c>
      <c r="O134" s="28">
        <f t="shared" si="44"/>
        <v>0</v>
      </c>
      <c r="P134" s="28">
        <f t="shared" si="44"/>
        <v>0</v>
      </c>
      <c r="Q134" s="28">
        <f t="shared" si="44"/>
        <v>0</v>
      </c>
      <c r="R134" s="28">
        <f t="shared" si="44"/>
        <v>0</v>
      </c>
      <c r="S134" s="28">
        <f t="shared" si="44"/>
        <v>0</v>
      </c>
      <c r="T134" s="28">
        <f t="shared" si="44"/>
        <v>0</v>
      </c>
      <c r="U134" s="28">
        <f t="shared" si="44"/>
        <v>0</v>
      </c>
      <c r="V134" s="28">
        <f t="shared" si="44"/>
        <v>0</v>
      </c>
      <c r="W134" s="28">
        <f t="shared" si="44"/>
        <v>0</v>
      </c>
      <c r="X134" s="28">
        <f t="shared" si="44"/>
        <v>0</v>
      </c>
      <c r="Y134" s="28">
        <f t="shared" si="44"/>
        <v>0</v>
      </c>
      <c r="Z134" s="28">
        <f t="shared" si="44"/>
        <v>0</v>
      </c>
      <c r="AA134" s="28">
        <f t="shared" si="44"/>
        <v>0</v>
      </c>
      <c r="AB134" s="28">
        <f t="shared" si="44"/>
        <v>0</v>
      </c>
      <c r="AC134" s="28">
        <f t="shared" si="44"/>
        <v>0</v>
      </c>
      <c r="AD134" s="28">
        <f t="shared" si="44"/>
        <v>0</v>
      </c>
      <c r="AE134" s="28">
        <f t="shared" si="44"/>
        <v>0</v>
      </c>
      <c r="AF134" s="28">
        <f t="shared" si="44"/>
        <v>1</v>
      </c>
      <c r="AG134" s="28">
        <f t="shared" si="44"/>
        <v>0</v>
      </c>
      <c r="AH134" s="28">
        <f t="shared" si="44"/>
        <v>0</v>
      </c>
      <c r="AI134" s="28">
        <f t="shared" si="44"/>
        <v>0</v>
      </c>
      <c r="AJ134" s="28">
        <f t="shared" si="44"/>
        <v>0</v>
      </c>
      <c r="AK134" s="28">
        <f t="shared" si="44"/>
        <v>0</v>
      </c>
      <c r="AL134" s="28">
        <f t="shared" si="44"/>
        <v>0</v>
      </c>
      <c r="AM134" s="28">
        <f t="shared" si="44"/>
        <v>0</v>
      </c>
      <c r="AN134" s="28">
        <f t="shared" si="44"/>
        <v>0</v>
      </c>
      <c r="AO134" s="28">
        <f t="shared" si="44"/>
        <v>0</v>
      </c>
      <c r="AP134" s="28">
        <f t="shared" si="44"/>
        <v>0</v>
      </c>
      <c r="AQ134" s="28">
        <f t="shared" si="44"/>
        <v>0</v>
      </c>
      <c r="AR134" s="28">
        <f t="shared" si="44"/>
        <v>1</v>
      </c>
      <c r="AS134" s="28">
        <f t="shared" si="44"/>
        <v>0</v>
      </c>
      <c r="AT134" s="28">
        <f t="shared" si="44"/>
        <v>0</v>
      </c>
      <c r="AU134" s="28">
        <f t="shared" si="44"/>
        <v>0</v>
      </c>
    </row>
    <row r="135" spans="2:47">
      <c r="B135" s="25">
        <v>2046</v>
      </c>
      <c r="C135" s="28">
        <v>6</v>
      </c>
      <c r="D135" s="28">
        <f t="shared" si="40"/>
        <v>0</v>
      </c>
      <c r="E135" s="28">
        <f t="shared" si="44"/>
        <v>0</v>
      </c>
      <c r="F135" s="28">
        <f t="shared" si="44"/>
        <v>0</v>
      </c>
      <c r="G135" s="28">
        <f t="shared" si="44"/>
        <v>0</v>
      </c>
      <c r="H135" s="28">
        <f t="shared" si="44"/>
        <v>0</v>
      </c>
      <c r="I135" s="28">
        <f t="shared" si="44"/>
        <v>0</v>
      </c>
      <c r="J135" s="28">
        <f t="shared" si="44"/>
        <v>0</v>
      </c>
      <c r="K135" s="28">
        <f t="shared" si="44"/>
        <v>0</v>
      </c>
      <c r="L135" s="28">
        <f t="shared" si="44"/>
        <v>0</v>
      </c>
      <c r="M135" s="28">
        <f t="shared" si="44"/>
        <v>0</v>
      </c>
      <c r="N135" s="28">
        <f t="shared" si="44"/>
        <v>0</v>
      </c>
      <c r="O135" s="28">
        <f t="shared" si="44"/>
        <v>0</v>
      </c>
      <c r="P135" s="28">
        <f t="shared" si="44"/>
        <v>0</v>
      </c>
      <c r="Q135" s="28">
        <f t="shared" si="44"/>
        <v>0</v>
      </c>
      <c r="R135" s="28">
        <f t="shared" si="44"/>
        <v>0</v>
      </c>
      <c r="S135" s="28">
        <f t="shared" si="44"/>
        <v>0</v>
      </c>
      <c r="T135" s="28">
        <f t="shared" si="44"/>
        <v>0</v>
      </c>
      <c r="U135" s="28">
        <f t="shared" si="44"/>
        <v>0</v>
      </c>
      <c r="V135" s="28">
        <f t="shared" si="44"/>
        <v>0</v>
      </c>
      <c r="W135" s="28">
        <f t="shared" si="44"/>
        <v>0</v>
      </c>
      <c r="X135" s="28">
        <f t="shared" si="44"/>
        <v>0</v>
      </c>
      <c r="Y135" s="28">
        <f t="shared" si="44"/>
        <v>0</v>
      </c>
      <c r="Z135" s="28">
        <f t="shared" si="44"/>
        <v>0</v>
      </c>
      <c r="AA135" s="28">
        <f t="shared" si="44"/>
        <v>0</v>
      </c>
      <c r="AB135" s="28">
        <f t="shared" si="44"/>
        <v>0</v>
      </c>
      <c r="AC135" s="28">
        <f t="shared" si="44"/>
        <v>0</v>
      </c>
      <c r="AD135" s="28">
        <f t="shared" si="44"/>
        <v>0</v>
      </c>
      <c r="AE135" s="28">
        <f t="shared" si="44"/>
        <v>0</v>
      </c>
      <c r="AF135" s="28">
        <f t="shared" si="44"/>
        <v>0</v>
      </c>
      <c r="AG135" s="28">
        <f t="shared" si="44"/>
        <v>6</v>
      </c>
      <c r="AH135" s="28">
        <f t="shared" si="44"/>
        <v>0</v>
      </c>
      <c r="AI135" s="28">
        <f t="shared" si="44"/>
        <v>0</v>
      </c>
      <c r="AJ135" s="28">
        <f t="shared" si="44"/>
        <v>0</v>
      </c>
      <c r="AK135" s="28">
        <f t="shared" si="44"/>
        <v>0</v>
      </c>
      <c r="AL135" s="28">
        <f t="shared" si="44"/>
        <v>0</v>
      </c>
      <c r="AM135" s="28">
        <f t="shared" si="44"/>
        <v>0</v>
      </c>
      <c r="AN135" s="28">
        <f t="shared" si="44"/>
        <v>0</v>
      </c>
      <c r="AO135" s="28">
        <f t="shared" si="44"/>
        <v>0</v>
      </c>
      <c r="AP135" s="28">
        <f t="shared" si="44"/>
        <v>0</v>
      </c>
      <c r="AQ135" s="28">
        <f t="shared" si="44"/>
        <v>0</v>
      </c>
      <c r="AR135" s="28">
        <f t="shared" si="44"/>
        <v>0</v>
      </c>
      <c r="AS135" s="28">
        <f t="shared" si="44"/>
        <v>6</v>
      </c>
      <c r="AT135" s="28">
        <f t="shared" si="44"/>
        <v>0</v>
      </c>
      <c r="AU135" s="28">
        <f t="shared" si="44"/>
        <v>0</v>
      </c>
    </row>
    <row r="136" spans="2:47">
      <c r="B136" s="25">
        <v>2047</v>
      </c>
      <c r="C136" s="28">
        <v>1</v>
      </c>
      <c r="D136" s="28">
        <f t="shared" si="40"/>
        <v>0</v>
      </c>
      <c r="E136" s="28">
        <f t="shared" ref="E136:AU141" si="45">+IF(E$105&lt;$B136,0,IF(MOD(E$105-$B136,$D$92)=0,1,0))*$C136</f>
        <v>0</v>
      </c>
      <c r="F136" s="28">
        <f t="shared" si="45"/>
        <v>0</v>
      </c>
      <c r="G136" s="28">
        <f t="shared" si="45"/>
        <v>0</v>
      </c>
      <c r="H136" s="28">
        <f t="shared" si="45"/>
        <v>0</v>
      </c>
      <c r="I136" s="28">
        <f t="shared" si="45"/>
        <v>0</v>
      </c>
      <c r="J136" s="28">
        <f t="shared" si="45"/>
        <v>0</v>
      </c>
      <c r="K136" s="28">
        <f t="shared" si="45"/>
        <v>0</v>
      </c>
      <c r="L136" s="28">
        <f t="shared" si="45"/>
        <v>0</v>
      </c>
      <c r="M136" s="28">
        <f t="shared" si="45"/>
        <v>0</v>
      </c>
      <c r="N136" s="28">
        <f t="shared" si="45"/>
        <v>0</v>
      </c>
      <c r="O136" s="28">
        <f t="shared" si="45"/>
        <v>0</v>
      </c>
      <c r="P136" s="28">
        <f t="shared" si="45"/>
        <v>0</v>
      </c>
      <c r="Q136" s="28">
        <f t="shared" si="45"/>
        <v>0</v>
      </c>
      <c r="R136" s="28">
        <f t="shared" si="45"/>
        <v>0</v>
      </c>
      <c r="S136" s="28">
        <f t="shared" si="45"/>
        <v>0</v>
      </c>
      <c r="T136" s="28">
        <f t="shared" si="45"/>
        <v>0</v>
      </c>
      <c r="U136" s="28">
        <f t="shared" si="45"/>
        <v>0</v>
      </c>
      <c r="V136" s="28">
        <f t="shared" si="45"/>
        <v>0</v>
      </c>
      <c r="W136" s="28">
        <f t="shared" si="45"/>
        <v>0</v>
      </c>
      <c r="X136" s="28">
        <f t="shared" si="45"/>
        <v>0</v>
      </c>
      <c r="Y136" s="28">
        <f t="shared" si="45"/>
        <v>0</v>
      </c>
      <c r="Z136" s="28">
        <f t="shared" si="45"/>
        <v>0</v>
      </c>
      <c r="AA136" s="28">
        <f t="shared" si="45"/>
        <v>0</v>
      </c>
      <c r="AB136" s="28">
        <f t="shared" si="45"/>
        <v>0</v>
      </c>
      <c r="AC136" s="28">
        <f t="shared" si="45"/>
        <v>0</v>
      </c>
      <c r="AD136" s="28">
        <f t="shared" si="45"/>
        <v>0</v>
      </c>
      <c r="AE136" s="28">
        <f t="shared" si="45"/>
        <v>0</v>
      </c>
      <c r="AF136" s="28">
        <f t="shared" si="45"/>
        <v>0</v>
      </c>
      <c r="AG136" s="28">
        <f t="shared" si="45"/>
        <v>0</v>
      </c>
      <c r="AH136" s="28">
        <f t="shared" si="45"/>
        <v>1</v>
      </c>
      <c r="AI136" s="28">
        <f t="shared" si="45"/>
        <v>0</v>
      </c>
      <c r="AJ136" s="28">
        <f t="shared" si="45"/>
        <v>0</v>
      </c>
      <c r="AK136" s="28">
        <f t="shared" si="45"/>
        <v>0</v>
      </c>
      <c r="AL136" s="28">
        <f t="shared" si="45"/>
        <v>0</v>
      </c>
      <c r="AM136" s="28">
        <f t="shared" si="45"/>
        <v>0</v>
      </c>
      <c r="AN136" s="28">
        <f t="shared" si="45"/>
        <v>0</v>
      </c>
      <c r="AO136" s="28">
        <f t="shared" si="45"/>
        <v>0</v>
      </c>
      <c r="AP136" s="28">
        <f t="shared" si="45"/>
        <v>0</v>
      </c>
      <c r="AQ136" s="28">
        <f t="shared" si="45"/>
        <v>0</v>
      </c>
      <c r="AR136" s="28">
        <f t="shared" si="45"/>
        <v>0</v>
      </c>
      <c r="AS136" s="28">
        <f t="shared" si="45"/>
        <v>0</v>
      </c>
      <c r="AT136" s="28">
        <f t="shared" si="45"/>
        <v>1</v>
      </c>
      <c r="AU136" s="28">
        <f t="shared" si="45"/>
        <v>0</v>
      </c>
    </row>
    <row r="137" spans="2:47">
      <c r="B137" s="25">
        <v>2048</v>
      </c>
      <c r="C137" s="28">
        <v>1</v>
      </c>
      <c r="D137" s="28">
        <f t="shared" si="40"/>
        <v>0</v>
      </c>
      <c r="E137" s="28">
        <f t="shared" si="45"/>
        <v>0</v>
      </c>
      <c r="F137" s="28">
        <f t="shared" si="45"/>
        <v>0</v>
      </c>
      <c r="G137" s="28">
        <f t="shared" si="45"/>
        <v>0</v>
      </c>
      <c r="H137" s="28">
        <f t="shared" si="45"/>
        <v>0</v>
      </c>
      <c r="I137" s="28">
        <f t="shared" si="45"/>
        <v>0</v>
      </c>
      <c r="J137" s="28">
        <f t="shared" si="45"/>
        <v>0</v>
      </c>
      <c r="K137" s="28">
        <f t="shared" si="45"/>
        <v>0</v>
      </c>
      <c r="L137" s="28">
        <f t="shared" si="45"/>
        <v>0</v>
      </c>
      <c r="M137" s="28">
        <f t="shared" si="45"/>
        <v>0</v>
      </c>
      <c r="N137" s="28">
        <f t="shared" si="45"/>
        <v>0</v>
      </c>
      <c r="O137" s="28">
        <f t="shared" si="45"/>
        <v>0</v>
      </c>
      <c r="P137" s="28">
        <f t="shared" si="45"/>
        <v>0</v>
      </c>
      <c r="Q137" s="28">
        <f t="shared" si="45"/>
        <v>0</v>
      </c>
      <c r="R137" s="28">
        <f t="shared" si="45"/>
        <v>0</v>
      </c>
      <c r="S137" s="28">
        <f t="shared" si="45"/>
        <v>0</v>
      </c>
      <c r="T137" s="28">
        <f t="shared" si="45"/>
        <v>0</v>
      </c>
      <c r="U137" s="28">
        <f t="shared" si="45"/>
        <v>0</v>
      </c>
      <c r="V137" s="28">
        <f t="shared" si="45"/>
        <v>0</v>
      </c>
      <c r="W137" s="28">
        <f t="shared" si="45"/>
        <v>0</v>
      </c>
      <c r="X137" s="28">
        <f t="shared" si="45"/>
        <v>0</v>
      </c>
      <c r="Y137" s="28">
        <f t="shared" si="45"/>
        <v>0</v>
      </c>
      <c r="Z137" s="28">
        <f t="shared" si="45"/>
        <v>0</v>
      </c>
      <c r="AA137" s="28">
        <f t="shared" si="45"/>
        <v>0</v>
      </c>
      <c r="AB137" s="28">
        <f t="shared" si="45"/>
        <v>0</v>
      </c>
      <c r="AC137" s="28">
        <f t="shared" si="45"/>
        <v>0</v>
      </c>
      <c r="AD137" s="28">
        <f t="shared" si="45"/>
        <v>0</v>
      </c>
      <c r="AE137" s="28">
        <f t="shared" si="45"/>
        <v>0</v>
      </c>
      <c r="AF137" s="28">
        <f t="shared" si="45"/>
        <v>0</v>
      </c>
      <c r="AG137" s="28">
        <f t="shared" si="45"/>
        <v>0</v>
      </c>
      <c r="AH137" s="28">
        <f t="shared" si="45"/>
        <v>0</v>
      </c>
      <c r="AI137" s="28">
        <f t="shared" si="45"/>
        <v>1</v>
      </c>
      <c r="AJ137" s="28">
        <f t="shared" si="45"/>
        <v>0</v>
      </c>
      <c r="AK137" s="28">
        <f t="shared" si="45"/>
        <v>0</v>
      </c>
      <c r="AL137" s="28">
        <f t="shared" si="45"/>
        <v>0</v>
      </c>
      <c r="AM137" s="28">
        <f t="shared" si="45"/>
        <v>0</v>
      </c>
      <c r="AN137" s="28">
        <f t="shared" si="45"/>
        <v>0</v>
      </c>
      <c r="AO137" s="28">
        <f t="shared" si="45"/>
        <v>0</v>
      </c>
      <c r="AP137" s="28">
        <f t="shared" si="45"/>
        <v>0</v>
      </c>
      <c r="AQ137" s="28">
        <f t="shared" si="45"/>
        <v>0</v>
      </c>
      <c r="AR137" s="28">
        <f t="shared" si="45"/>
        <v>0</v>
      </c>
      <c r="AS137" s="28">
        <f t="shared" si="45"/>
        <v>0</v>
      </c>
      <c r="AT137" s="28">
        <f t="shared" si="45"/>
        <v>0</v>
      </c>
      <c r="AU137" s="28">
        <f t="shared" si="45"/>
        <v>1</v>
      </c>
    </row>
    <row r="138" spans="2:47">
      <c r="B138" s="25">
        <v>2049</v>
      </c>
      <c r="C138" s="28">
        <v>6</v>
      </c>
      <c r="D138" s="28">
        <f t="shared" si="40"/>
        <v>0</v>
      </c>
      <c r="E138" s="28">
        <f t="shared" si="45"/>
        <v>0</v>
      </c>
      <c r="F138" s="28">
        <f t="shared" si="45"/>
        <v>0</v>
      </c>
      <c r="G138" s="28">
        <f t="shared" si="45"/>
        <v>0</v>
      </c>
      <c r="H138" s="28">
        <f t="shared" si="45"/>
        <v>0</v>
      </c>
      <c r="I138" s="28">
        <f t="shared" si="45"/>
        <v>0</v>
      </c>
      <c r="J138" s="28">
        <f t="shared" si="45"/>
        <v>0</v>
      </c>
      <c r="K138" s="28">
        <f t="shared" si="45"/>
        <v>0</v>
      </c>
      <c r="L138" s="28">
        <f t="shared" si="45"/>
        <v>0</v>
      </c>
      <c r="M138" s="28">
        <f t="shared" si="45"/>
        <v>0</v>
      </c>
      <c r="N138" s="28">
        <f t="shared" si="45"/>
        <v>0</v>
      </c>
      <c r="O138" s="28">
        <f t="shared" si="45"/>
        <v>0</v>
      </c>
      <c r="P138" s="28">
        <f t="shared" si="45"/>
        <v>0</v>
      </c>
      <c r="Q138" s="28">
        <f t="shared" si="45"/>
        <v>0</v>
      </c>
      <c r="R138" s="28">
        <f t="shared" si="45"/>
        <v>0</v>
      </c>
      <c r="S138" s="28">
        <f t="shared" si="45"/>
        <v>0</v>
      </c>
      <c r="T138" s="28">
        <f t="shared" si="45"/>
        <v>0</v>
      </c>
      <c r="U138" s="28">
        <f t="shared" si="45"/>
        <v>0</v>
      </c>
      <c r="V138" s="28">
        <f t="shared" si="45"/>
        <v>0</v>
      </c>
      <c r="W138" s="28">
        <f t="shared" si="45"/>
        <v>0</v>
      </c>
      <c r="X138" s="28">
        <f t="shared" si="45"/>
        <v>0</v>
      </c>
      <c r="Y138" s="28">
        <f t="shared" si="45"/>
        <v>0</v>
      </c>
      <c r="Z138" s="28">
        <f t="shared" si="45"/>
        <v>0</v>
      </c>
      <c r="AA138" s="28">
        <f t="shared" si="45"/>
        <v>0</v>
      </c>
      <c r="AB138" s="28">
        <f t="shared" si="45"/>
        <v>0</v>
      </c>
      <c r="AC138" s="28">
        <f t="shared" si="45"/>
        <v>0</v>
      </c>
      <c r="AD138" s="28">
        <f t="shared" si="45"/>
        <v>0</v>
      </c>
      <c r="AE138" s="28">
        <f t="shared" si="45"/>
        <v>0</v>
      </c>
      <c r="AF138" s="28">
        <f t="shared" si="45"/>
        <v>0</v>
      </c>
      <c r="AG138" s="28">
        <f t="shared" si="45"/>
        <v>0</v>
      </c>
      <c r="AH138" s="28">
        <f t="shared" si="45"/>
        <v>0</v>
      </c>
      <c r="AI138" s="28">
        <f t="shared" si="45"/>
        <v>0</v>
      </c>
      <c r="AJ138" s="28">
        <f t="shared" si="45"/>
        <v>6</v>
      </c>
      <c r="AK138" s="28">
        <f t="shared" si="45"/>
        <v>0</v>
      </c>
      <c r="AL138" s="28">
        <f t="shared" si="45"/>
        <v>0</v>
      </c>
      <c r="AM138" s="28">
        <f t="shared" si="45"/>
        <v>0</v>
      </c>
      <c r="AN138" s="28">
        <f t="shared" si="45"/>
        <v>0</v>
      </c>
      <c r="AO138" s="28">
        <f t="shared" si="45"/>
        <v>0</v>
      </c>
      <c r="AP138" s="28">
        <f t="shared" si="45"/>
        <v>0</v>
      </c>
      <c r="AQ138" s="28">
        <f t="shared" si="45"/>
        <v>0</v>
      </c>
      <c r="AR138" s="28">
        <f t="shared" si="45"/>
        <v>0</v>
      </c>
      <c r="AS138" s="28">
        <f t="shared" si="45"/>
        <v>0</v>
      </c>
      <c r="AT138" s="28">
        <f t="shared" si="45"/>
        <v>0</v>
      </c>
      <c r="AU138" s="28">
        <f t="shared" si="45"/>
        <v>0</v>
      </c>
    </row>
    <row r="139" spans="2:47">
      <c r="B139" s="25">
        <v>2050</v>
      </c>
      <c r="C139" s="28">
        <v>1</v>
      </c>
      <c r="D139" s="28">
        <f t="shared" si="40"/>
        <v>0</v>
      </c>
      <c r="E139" s="28">
        <f t="shared" si="45"/>
        <v>0</v>
      </c>
      <c r="F139" s="28">
        <f t="shared" si="45"/>
        <v>0</v>
      </c>
      <c r="G139" s="28">
        <f t="shared" si="45"/>
        <v>0</v>
      </c>
      <c r="H139" s="28">
        <f t="shared" si="45"/>
        <v>0</v>
      </c>
      <c r="I139" s="28">
        <f t="shared" si="45"/>
        <v>0</v>
      </c>
      <c r="J139" s="28">
        <f t="shared" si="45"/>
        <v>0</v>
      </c>
      <c r="K139" s="28">
        <f t="shared" si="45"/>
        <v>0</v>
      </c>
      <c r="L139" s="28">
        <f t="shared" si="45"/>
        <v>0</v>
      </c>
      <c r="M139" s="28">
        <f t="shared" si="45"/>
        <v>0</v>
      </c>
      <c r="N139" s="28">
        <f t="shared" si="45"/>
        <v>0</v>
      </c>
      <c r="O139" s="28">
        <f t="shared" si="45"/>
        <v>0</v>
      </c>
      <c r="P139" s="28">
        <f t="shared" si="45"/>
        <v>0</v>
      </c>
      <c r="Q139" s="28">
        <f t="shared" si="45"/>
        <v>0</v>
      </c>
      <c r="R139" s="28">
        <f t="shared" si="45"/>
        <v>0</v>
      </c>
      <c r="S139" s="28">
        <f t="shared" si="45"/>
        <v>0</v>
      </c>
      <c r="T139" s="28">
        <f t="shared" si="45"/>
        <v>0</v>
      </c>
      <c r="U139" s="28">
        <f t="shared" si="45"/>
        <v>0</v>
      </c>
      <c r="V139" s="28">
        <f t="shared" si="45"/>
        <v>0</v>
      </c>
      <c r="W139" s="28">
        <f t="shared" si="45"/>
        <v>0</v>
      </c>
      <c r="X139" s="28">
        <f t="shared" si="45"/>
        <v>0</v>
      </c>
      <c r="Y139" s="28">
        <f t="shared" si="45"/>
        <v>0</v>
      </c>
      <c r="Z139" s="28">
        <f t="shared" si="45"/>
        <v>0</v>
      </c>
      <c r="AA139" s="28">
        <f t="shared" si="45"/>
        <v>0</v>
      </c>
      <c r="AB139" s="28">
        <f t="shared" si="45"/>
        <v>0</v>
      </c>
      <c r="AC139" s="28">
        <f t="shared" si="45"/>
        <v>0</v>
      </c>
      <c r="AD139" s="28">
        <f t="shared" si="45"/>
        <v>0</v>
      </c>
      <c r="AE139" s="28">
        <f t="shared" si="45"/>
        <v>0</v>
      </c>
      <c r="AF139" s="28">
        <f t="shared" si="45"/>
        <v>0</v>
      </c>
      <c r="AG139" s="28">
        <f t="shared" si="45"/>
        <v>0</v>
      </c>
      <c r="AH139" s="28">
        <f t="shared" si="45"/>
        <v>0</v>
      </c>
      <c r="AI139" s="28">
        <f t="shared" si="45"/>
        <v>0</v>
      </c>
      <c r="AJ139" s="28">
        <f t="shared" si="45"/>
        <v>0</v>
      </c>
      <c r="AK139" s="28">
        <f t="shared" si="45"/>
        <v>1</v>
      </c>
      <c r="AL139" s="28">
        <f t="shared" si="45"/>
        <v>0</v>
      </c>
      <c r="AM139" s="28">
        <f t="shared" si="45"/>
        <v>0</v>
      </c>
      <c r="AN139" s="28">
        <f t="shared" si="45"/>
        <v>0</v>
      </c>
      <c r="AO139" s="28">
        <f t="shared" si="45"/>
        <v>0</v>
      </c>
      <c r="AP139" s="28">
        <f t="shared" si="45"/>
        <v>0</v>
      </c>
      <c r="AQ139" s="28">
        <f t="shared" si="45"/>
        <v>0</v>
      </c>
      <c r="AR139" s="28">
        <f t="shared" si="45"/>
        <v>0</v>
      </c>
      <c r="AS139" s="28">
        <f t="shared" si="45"/>
        <v>0</v>
      </c>
      <c r="AT139" s="28">
        <f t="shared" si="45"/>
        <v>0</v>
      </c>
      <c r="AU139" s="28">
        <f t="shared" si="45"/>
        <v>0</v>
      </c>
    </row>
    <row r="140" spans="2:47">
      <c r="B140" s="25">
        <v>2051</v>
      </c>
      <c r="C140" s="28">
        <v>13</v>
      </c>
      <c r="D140" s="28">
        <f t="shared" si="40"/>
        <v>0</v>
      </c>
      <c r="E140" s="28">
        <f t="shared" si="45"/>
        <v>0</v>
      </c>
      <c r="F140" s="28">
        <f t="shared" si="45"/>
        <v>0</v>
      </c>
      <c r="G140" s="28">
        <f t="shared" si="45"/>
        <v>0</v>
      </c>
      <c r="H140" s="28">
        <f t="shared" si="45"/>
        <v>0</v>
      </c>
      <c r="I140" s="28">
        <f t="shared" si="45"/>
        <v>0</v>
      </c>
      <c r="J140" s="28">
        <f t="shared" si="45"/>
        <v>0</v>
      </c>
      <c r="K140" s="28">
        <f t="shared" si="45"/>
        <v>0</v>
      </c>
      <c r="L140" s="28">
        <f t="shared" si="45"/>
        <v>0</v>
      </c>
      <c r="M140" s="28">
        <f t="shared" si="45"/>
        <v>0</v>
      </c>
      <c r="N140" s="28">
        <f t="shared" si="45"/>
        <v>0</v>
      </c>
      <c r="O140" s="28">
        <f t="shared" si="45"/>
        <v>0</v>
      </c>
      <c r="P140" s="28">
        <f t="shared" si="45"/>
        <v>0</v>
      </c>
      <c r="Q140" s="28">
        <f t="shared" si="45"/>
        <v>0</v>
      </c>
      <c r="R140" s="28">
        <f t="shared" si="45"/>
        <v>0</v>
      </c>
      <c r="S140" s="28">
        <f t="shared" si="45"/>
        <v>0</v>
      </c>
      <c r="T140" s="28">
        <f t="shared" si="45"/>
        <v>0</v>
      </c>
      <c r="U140" s="28">
        <f t="shared" si="45"/>
        <v>0</v>
      </c>
      <c r="V140" s="28">
        <f t="shared" si="45"/>
        <v>0</v>
      </c>
      <c r="W140" s="28">
        <f t="shared" si="45"/>
        <v>0</v>
      </c>
      <c r="X140" s="28">
        <f t="shared" si="45"/>
        <v>0</v>
      </c>
      <c r="Y140" s="28">
        <f t="shared" si="45"/>
        <v>0</v>
      </c>
      <c r="Z140" s="28">
        <f t="shared" si="45"/>
        <v>0</v>
      </c>
      <c r="AA140" s="28">
        <f t="shared" si="45"/>
        <v>0</v>
      </c>
      <c r="AB140" s="28">
        <f t="shared" si="45"/>
        <v>0</v>
      </c>
      <c r="AC140" s="28">
        <f t="shared" si="45"/>
        <v>0</v>
      </c>
      <c r="AD140" s="28">
        <f t="shared" si="45"/>
        <v>0</v>
      </c>
      <c r="AE140" s="28">
        <f t="shared" si="45"/>
        <v>0</v>
      </c>
      <c r="AF140" s="28">
        <f t="shared" si="45"/>
        <v>0</v>
      </c>
      <c r="AG140" s="28">
        <f t="shared" si="45"/>
        <v>0</v>
      </c>
      <c r="AH140" s="28">
        <f t="shared" si="45"/>
        <v>0</v>
      </c>
      <c r="AI140" s="28">
        <f t="shared" si="45"/>
        <v>0</v>
      </c>
      <c r="AJ140" s="28">
        <f t="shared" si="45"/>
        <v>0</v>
      </c>
      <c r="AK140" s="28">
        <f t="shared" si="45"/>
        <v>0</v>
      </c>
      <c r="AL140" s="28">
        <f t="shared" si="45"/>
        <v>13</v>
      </c>
      <c r="AM140" s="28">
        <f t="shared" si="45"/>
        <v>0</v>
      </c>
      <c r="AN140" s="28">
        <f t="shared" si="45"/>
        <v>0</v>
      </c>
      <c r="AO140" s="28">
        <f t="shared" si="45"/>
        <v>0</v>
      </c>
      <c r="AP140" s="28">
        <f t="shared" si="45"/>
        <v>0</v>
      </c>
      <c r="AQ140" s="28">
        <f t="shared" si="45"/>
        <v>0</v>
      </c>
      <c r="AR140" s="28">
        <f t="shared" si="45"/>
        <v>0</v>
      </c>
      <c r="AS140" s="28">
        <f t="shared" si="45"/>
        <v>0</v>
      </c>
      <c r="AT140" s="28">
        <f t="shared" si="45"/>
        <v>0</v>
      </c>
      <c r="AU140" s="28">
        <f t="shared" si="45"/>
        <v>0</v>
      </c>
    </row>
    <row r="141" spans="2:47">
      <c r="B141" s="25">
        <v>2052</v>
      </c>
      <c r="C141" s="28">
        <v>14</v>
      </c>
      <c r="D141" s="28">
        <f t="shared" si="40"/>
        <v>0</v>
      </c>
      <c r="E141" s="28">
        <f t="shared" si="45"/>
        <v>0</v>
      </c>
      <c r="F141" s="28">
        <f t="shared" si="45"/>
        <v>0</v>
      </c>
      <c r="G141" s="28">
        <f t="shared" si="45"/>
        <v>0</v>
      </c>
      <c r="H141" s="28">
        <f t="shared" si="45"/>
        <v>0</v>
      </c>
      <c r="I141" s="28">
        <f t="shared" si="45"/>
        <v>0</v>
      </c>
      <c r="J141" s="28">
        <f t="shared" si="45"/>
        <v>0</v>
      </c>
      <c r="K141" s="28">
        <f t="shared" si="45"/>
        <v>0</v>
      </c>
      <c r="L141" s="28">
        <f t="shared" si="45"/>
        <v>0</v>
      </c>
      <c r="M141" s="28">
        <f t="shared" si="45"/>
        <v>0</v>
      </c>
      <c r="N141" s="28">
        <f t="shared" si="45"/>
        <v>0</v>
      </c>
      <c r="O141" s="28">
        <f t="shared" si="45"/>
        <v>0</v>
      </c>
      <c r="P141" s="28">
        <f t="shared" si="45"/>
        <v>0</v>
      </c>
      <c r="Q141" s="28">
        <f t="shared" si="45"/>
        <v>0</v>
      </c>
      <c r="R141" s="28">
        <f t="shared" si="45"/>
        <v>0</v>
      </c>
      <c r="S141" s="28">
        <f t="shared" si="45"/>
        <v>0</v>
      </c>
      <c r="T141" s="28">
        <f t="shared" si="45"/>
        <v>0</v>
      </c>
      <c r="U141" s="28">
        <f t="shared" si="45"/>
        <v>0</v>
      </c>
      <c r="V141" s="28">
        <f t="shared" si="45"/>
        <v>0</v>
      </c>
      <c r="W141" s="28">
        <f t="shared" si="45"/>
        <v>0</v>
      </c>
      <c r="X141" s="28">
        <f t="shared" si="45"/>
        <v>0</v>
      </c>
      <c r="Y141" s="28">
        <f t="shared" si="45"/>
        <v>0</v>
      </c>
      <c r="Z141" s="28">
        <f t="shared" si="45"/>
        <v>0</v>
      </c>
      <c r="AA141" s="28">
        <f t="shared" si="45"/>
        <v>0</v>
      </c>
      <c r="AB141" s="28">
        <f t="shared" si="45"/>
        <v>0</v>
      </c>
      <c r="AC141" s="28">
        <f t="shared" si="45"/>
        <v>0</v>
      </c>
      <c r="AD141" s="28">
        <f t="shared" si="45"/>
        <v>0</v>
      </c>
      <c r="AE141" s="28">
        <f t="shared" si="45"/>
        <v>0</v>
      </c>
      <c r="AF141" s="28">
        <f t="shared" si="45"/>
        <v>0</v>
      </c>
      <c r="AG141" s="28">
        <f t="shared" si="45"/>
        <v>0</v>
      </c>
      <c r="AH141" s="28">
        <f t="shared" si="45"/>
        <v>0</v>
      </c>
      <c r="AI141" s="28">
        <f t="shared" si="45"/>
        <v>0</v>
      </c>
      <c r="AJ141" s="28">
        <f t="shared" si="45"/>
        <v>0</v>
      </c>
      <c r="AK141" s="28">
        <f t="shared" si="45"/>
        <v>0</v>
      </c>
      <c r="AL141" s="28">
        <f t="shared" si="45"/>
        <v>0</v>
      </c>
      <c r="AM141" s="28">
        <f t="shared" si="45"/>
        <v>14</v>
      </c>
      <c r="AN141" s="28">
        <f t="shared" si="45"/>
        <v>0</v>
      </c>
      <c r="AO141" s="28">
        <f t="shared" si="45"/>
        <v>0</v>
      </c>
      <c r="AP141" s="28">
        <f t="shared" si="45"/>
        <v>0</v>
      </c>
      <c r="AQ141" s="28">
        <f t="shared" si="45"/>
        <v>0</v>
      </c>
      <c r="AR141" s="28">
        <f t="shared" si="45"/>
        <v>0</v>
      </c>
      <c r="AS141" s="28">
        <f t="shared" ref="E141:AU147" si="46">+IF(AS$105&lt;$B141,0,IF(MOD(AS$105-$B141,$D$92)=0,1,0))*$C141</f>
        <v>0</v>
      </c>
      <c r="AT141" s="28">
        <f t="shared" si="46"/>
        <v>0</v>
      </c>
      <c r="AU141" s="28">
        <f t="shared" si="46"/>
        <v>0</v>
      </c>
    </row>
    <row r="142" spans="2:47">
      <c r="B142" s="25">
        <v>2053</v>
      </c>
      <c r="C142" s="28">
        <v>14</v>
      </c>
      <c r="D142" s="28">
        <f t="shared" si="40"/>
        <v>0</v>
      </c>
      <c r="E142" s="28">
        <f t="shared" si="46"/>
        <v>0</v>
      </c>
      <c r="F142" s="28">
        <f t="shared" si="46"/>
        <v>0</v>
      </c>
      <c r="G142" s="28">
        <f t="shared" si="46"/>
        <v>0</v>
      </c>
      <c r="H142" s="28">
        <f t="shared" si="46"/>
        <v>0</v>
      </c>
      <c r="I142" s="28">
        <f t="shared" si="46"/>
        <v>0</v>
      </c>
      <c r="J142" s="28">
        <f t="shared" si="46"/>
        <v>0</v>
      </c>
      <c r="K142" s="28">
        <f t="shared" si="46"/>
        <v>0</v>
      </c>
      <c r="L142" s="28">
        <f t="shared" si="46"/>
        <v>0</v>
      </c>
      <c r="M142" s="28">
        <f t="shared" si="46"/>
        <v>0</v>
      </c>
      <c r="N142" s="28">
        <f t="shared" si="46"/>
        <v>0</v>
      </c>
      <c r="O142" s="28">
        <f t="shared" si="46"/>
        <v>0</v>
      </c>
      <c r="P142" s="28">
        <f t="shared" si="46"/>
        <v>0</v>
      </c>
      <c r="Q142" s="28">
        <f t="shared" si="46"/>
        <v>0</v>
      </c>
      <c r="R142" s="28">
        <f t="shared" si="46"/>
        <v>0</v>
      </c>
      <c r="S142" s="28">
        <f t="shared" si="46"/>
        <v>0</v>
      </c>
      <c r="T142" s="28">
        <f t="shared" si="46"/>
        <v>0</v>
      </c>
      <c r="U142" s="28">
        <f t="shared" si="46"/>
        <v>0</v>
      </c>
      <c r="V142" s="28">
        <f t="shared" si="46"/>
        <v>0</v>
      </c>
      <c r="W142" s="28">
        <f t="shared" si="46"/>
        <v>0</v>
      </c>
      <c r="X142" s="28">
        <f t="shared" si="46"/>
        <v>0</v>
      </c>
      <c r="Y142" s="28">
        <f t="shared" si="46"/>
        <v>0</v>
      </c>
      <c r="Z142" s="28">
        <f t="shared" si="46"/>
        <v>0</v>
      </c>
      <c r="AA142" s="28">
        <f t="shared" si="46"/>
        <v>0</v>
      </c>
      <c r="AB142" s="28">
        <f t="shared" si="46"/>
        <v>0</v>
      </c>
      <c r="AC142" s="28">
        <f t="shared" si="46"/>
        <v>0</v>
      </c>
      <c r="AD142" s="28">
        <f t="shared" si="46"/>
        <v>0</v>
      </c>
      <c r="AE142" s="28">
        <f t="shared" si="46"/>
        <v>0</v>
      </c>
      <c r="AF142" s="28">
        <f t="shared" si="46"/>
        <v>0</v>
      </c>
      <c r="AG142" s="28">
        <f t="shared" si="46"/>
        <v>0</v>
      </c>
      <c r="AH142" s="28">
        <f t="shared" si="46"/>
        <v>0</v>
      </c>
      <c r="AI142" s="28">
        <f t="shared" si="46"/>
        <v>0</v>
      </c>
      <c r="AJ142" s="28">
        <f t="shared" si="46"/>
        <v>0</v>
      </c>
      <c r="AK142" s="28">
        <f t="shared" si="46"/>
        <v>0</v>
      </c>
      <c r="AL142" s="28">
        <f t="shared" si="46"/>
        <v>0</v>
      </c>
      <c r="AM142" s="28">
        <f t="shared" si="46"/>
        <v>0</v>
      </c>
      <c r="AN142" s="28">
        <f t="shared" si="46"/>
        <v>14</v>
      </c>
      <c r="AO142" s="28">
        <f t="shared" si="46"/>
        <v>0</v>
      </c>
      <c r="AP142" s="28">
        <f t="shared" si="46"/>
        <v>0</v>
      </c>
      <c r="AQ142" s="28">
        <f t="shared" si="46"/>
        <v>0</v>
      </c>
      <c r="AR142" s="28">
        <f t="shared" si="46"/>
        <v>0</v>
      </c>
      <c r="AS142" s="28">
        <f t="shared" si="46"/>
        <v>0</v>
      </c>
      <c r="AT142" s="28">
        <f t="shared" si="46"/>
        <v>0</v>
      </c>
      <c r="AU142" s="28">
        <f t="shared" si="46"/>
        <v>0</v>
      </c>
    </row>
    <row r="143" spans="2:47">
      <c r="B143" s="25">
        <v>2054</v>
      </c>
      <c r="C143" s="28">
        <v>15</v>
      </c>
      <c r="D143" s="28">
        <f t="shared" si="40"/>
        <v>0</v>
      </c>
      <c r="E143" s="28">
        <f t="shared" si="46"/>
        <v>0</v>
      </c>
      <c r="F143" s="28">
        <f t="shared" si="46"/>
        <v>0</v>
      </c>
      <c r="G143" s="28">
        <f t="shared" si="46"/>
        <v>0</v>
      </c>
      <c r="H143" s="28">
        <f t="shared" si="46"/>
        <v>0</v>
      </c>
      <c r="I143" s="28">
        <f t="shared" si="46"/>
        <v>0</v>
      </c>
      <c r="J143" s="28">
        <f t="shared" si="46"/>
        <v>0</v>
      </c>
      <c r="K143" s="28">
        <f t="shared" si="46"/>
        <v>0</v>
      </c>
      <c r="L143" s="28">
        <f t="shared" si="46"/>
        <v>0</v>
      </c>
      <c r="M143" s="28">
        <f t="shared" si="46"/>
        <v>0</v>
      </c>
      <c r="N143" s="28">
        <f t="shared" si="46"/>
        <v>0</v>
      </c>
      <c r="O143" s="28">
        <f t="shared" si="46"/>
        <v>0</v>
      </c>
      <c r="P143" s="28">
        <f t="shared" si="46"/>
        <v>0</v>
      </c>
      <c r="Q143" s="28">
        <f t="shared" si="46"/>
        <v>0</v>
      </c>
      <c r="R143" s="28">
        <f t="shared" si="46"/>
        <v>0</v>
      </c>
      <c r="S143" s="28">
        <f t="shared" si="46"/>
        <v>0</v>
      </c>
      <c r="T143" s="28">
        <f t="shared" si="46"/>
        <v>0</v>
      </c>
      <c r="U143" s="28">
        <f t="shared" si="46"/>
        <v>0</v>
      </c>
      <c r="V143" s="28">
        <f t="shared" si="46"/>
        <v>0</v>
      </c>
      <c r="W143" s="28">
        <f t="shared" si="46"/>
        <v>0</v>
      </c>
      <c r="X143" s="28">
        <f t="shared" si="46"/>
        <v>0</v>
      </c>
      <c r="Y143" s="28">
        <f t="shared" si="46"/>
        <v>0</v>
      </c>
      <c r="Z143" s="28">
        <f t="shared" si="46"/>
        <v>0</v>
      </c>
      <c r="AA143" s="28">
        <f t="shared" si="46"/>
        <v>0</v>
      </c>
      <c r="AB143" s="28">
        <f t="shared" si="46"/>
        <v>0</v>
      </c>
      <c r="AC143" s="28">
        <f t="shared" si="46"/>
        <v>0</v>
      </c>
      <c r="AD143" s="28">
        <f t="shared" si="46"/>
        <v>0</v>
      </c>
      <c r="AE143" s="28">
        <f t="shared" si="46"/>
        <v>0</v>
      </c>
      <c r="AF143" s="28">
        <f t="shared" si="46"/>
        <v>0</v>
      </c>
      <c r="AG143" s="28">
        <f t="shared" si="46"/>
        <v>0</v>
      </c>
      <c r="AH143" s="28">
        <f t="shared" si="46"/>
        <v>0</v>
      </c>
      <c r="AI143" s="28">
        <f t="shared" si="46"/>
        <v>0</v>
      </c>
      <c r="AJ143" s="28">
        <f t="shared" si="46"/>
        <v>0</v>
      </c>
      <c r="AK143" s="28">
        <f t="shared" si="46"/>
        <v>0</v>
      </c>
      <c r="AL143" s="28">
        <f t="shared" si="46"/>
        <v>0</v>
      </c>
      <c r="AM143" s="28">
        <f t="shared" si="46"/>
        <v>0</v>
      </c>
      <c r="AN143" s="28">
        <f t="shared" si="46"/>
        <v>0</v>
      </c>
      <c r="AO143" s="28">
        <f t="shared" si="46"/>
        <v>15</v>
      </c>
      <c r="AP143" s="28">
        <f t="shared" si="46"/>
        <v>0</v>
      </c>
      <c r="AQ143" s="28">
        <f t="shared" si="46"/>
        <v>0</v>
      </c>
      <c r="AR143" s="28">
        <f t="shared" si="46"/>
        <v>0</v>
      </c>
      <c r="AS143" s="28">
        <f t="shared" si="46"/>
        <v>0</v>
      </c>
      <c r="AT143" s="28">
        <f t="shared" si="46"/>
        <v>0</v>
      </c>
      <c r="AU143" s="28">
        <f t="shared" si="46"/>
        <v>0</v>
      </c>
    </row>
    <row r="144" spans="2:47">
      <c r="B144" s="25">
        <v>2055</v>
      </c>
      <c r="C144" s="28">
        <v>16</v>
      </c>
      <c r="D144" s="28">
        <f t="shared" si="40"/>
        <v>0</v>
      </c>
      <c r="E144" s="28">
        <f t="shared" si="46"/>
        <v>0</v>
      </c>
      <c r="F144" s="28">
        <f t="shared" si="46"/>
        <v>0</v>
      </c>
      <c r="G144" s="28">
        <f t="shared" si="46"/>
        <v>0</v>
      </c>
      <c r="H144" s="28">
        <f t="shared" si="46"/>
        <v>0</v>
      </c>
      <c r="I144" s="28">
        <f t="shared" si="46"/>
        <v>0</v>
      </c>
      <c r="J144" s="28">
        <f t="shared" si="46"/>
        <v>0</v>
      </c>
      <c r="K144" s="28">
        <f t="shared" si="46"/>
        <v>0</v>
      </c>
      <c r="L144" s="28">
        <f t="shared" si="46"/>
        <v>0</v>
      </c>
      <c r="M144" s="28">
        <f t="shared" si="46"/>
        <v>0</v>
      </c>
      <c r="N144" s="28">
        <f t="shared" si="46"/>
        <v>0</v>
      </c>
      <c r="O144" s="28">
        <f t="shared" si="46"/>
        <v>0</v>
      </c>
      <c r="P144" s="28">
        <f t="shared" si="46"/>
        <v>0</v>
      </c>
      <c r="Q144" s="28">
        <f t="shared" si="46"/>
        <v>0</v>
      </c>
      <c r="R144" s="28">
        <f t="shared" si="46"/>
        <v>0</v>
      </c>
      <c r="S144" s="28">
        <f t="shared" si="46"/>
        <v>0</v>
      </c>
      <c r="T144" s="28">
        <f t="shared" si="46"/>
        <v>0</v>
      </c>
      <c r="U144" s="28">
        <f t="shared" si="46"/>
        <v>0</v>
      </c>
      <c r="V144" s="28">
        <f t="shared" si="46"/>
        <v>0</v>
      </c>
      <c r="W144" s="28">
        <f t="shared" si="46"/>
        <v>0</v>
      </c>
      <c r="X144" s="28">
        <f t="shared" si="46"/>
        <v>0</v>
      </c>
      <c r="Y144" s="28">
        <f t="shared" si="46"/>
        <v>0</v>
      </c>
      <c r="Z144" s="28">
        <f t="shared" si="46"/>
        <v>0</v>
      </c>
      <c r="AA144" s="28">
        <f t="shared" si="46"/>
        <v>0</v>
      </c>
      <c r="AB144" s="28">
        <f t="shared" si="46"/>
        <v>0</v>
      </c>
      <c r="AC144" s="28">
        <f t="shared" si="46"/>
        <v>0</v>
      </c>
      <c r="AD144" s="28">
        <f t="shared" si="46"/>
        <v>0</v>
      </c>
      <c r="AE144" s="28">
        <f t="shared" si="46"/>
        <v>0</v>
      </c>
      <c r="AF144" s="28">
        <f t="shared" si="46"/>
        <v>0</v>
      </c>
      <c r="AG144" s="28">
        <f t="shared" si="46"/>
        <v>0</v>
      </c>
      <c r="AH144" s="28">
        <f t="shared" si="46"/>
        <v>0</v>
      </c>
      <c r="AI144" s="28">
        <f t="shared" si="46"/>
        <v>0</v>
      </c>
      <c r="AJ144" s="28">
        <f t="shared" si="46"/>
        <v>0</v>
      </c>
      <c r="AK144" s="28">
        <f t="shared" si="46"/>
        <v>0</v>
      </c>
      <c r="AL144" s="28">
        <f t="shared" si="46"/>
        <v>0</v>
      </c>
      <c r="AM144" s="28">
        <f t="shared" si="46"/>
        <v>0</v>
      </c>
      <c r="AN144" s="28">
        <f t="shared" si="46"/>
        <v>0</v>
      </c>
      <c r="AO144" s="28">
        <f t="shared" si="46"/>
        <v>0</v>
      </c>
      <c r="AP144" s="28">
        <f t="shared" si="46"/>
        <v>16</v>
      </c>
      <c r="AQ144" s="28">
        <f t="shared" si="46"/>
        <v>0</v>
      </c>
      <c r="AR144" s="28">
        <f t="shared" si="46"/>
        <v>0</v>
      </c>
      <c r="AS144" s="28">
        <f t="shared" si="46"/>
        <v>0</v>
      </c>
      <c r="AT144" s="28">
        <f t="shared" si="46"/>
        <v>0</v>
      </c>
      <c r="AU144" s="28">
        <f t="shared" si="46"/>
        <v>0</v>
      </c>
    </row>
    <row r="145" spans="2:47">
      <c r="B145" s="25">
        <v>2056</v>
      </c>
      <c r="C145" s="28">
        <v>17</v>
      </c>
      <c r="D145" s="28">
        <f t="shared" si="40"/>
        <v>0</v>
      </c>
      <c r="E145" s="28">
        <f t="shared" si="46"/>
        <v>0</v>
      </c>
      <c r="F145" s="28">
        <f t="shared" si="46"/>
        <v>0</v>
      </c>
      <c r="G145" s="28">
        <f t="shared" si="46"/>
        <v>0</v>
      </c>
      <c r="H145" s="28">
        <f t="shared" si="46"/>
        <v>0</v>
      </c>
      <c r="I145" s="28">
        <f t="shared" si="46"/>
        <v>0</v>
      </c>
      <c r="J145" s="28">
        <f t="shared" si="46"/>
        <v>0</v>
      </c>
      <c r="K145" s="28">
        <f t="shared" si="46"/>
        <v>0</v>
      </c>
      <c r="L145" s="28">
        <f t="shared" si="46"/>
        <v>0</v>
      </c>
      <c r="M145" s="28">
        <f t="shared" si="46"/>
        <v>0</v>
      </c>
      <c r="N145" s="28">
        <f t="shared" si="46"/>
        <v>0</v>
      </c>
      <c r="O145" s="28">
        <f t="shared" si="46"/>
        <v>0</v>
      </c>
      <c r="P145" s="28">
        <f t="shared" si="46"/>
        <v>0</v>
      </c>
      <c r="Q145" s="28">
        <f t="shared" si="46"/>
        <v>0</v>
      </c>
      <c r="R145" s="28">
        <f t="shared" si="46"/>
        <v>0</v>
      </c>
      <c r="S145" s="28">
        <f t="shared" si="46"/>
        <v>0</v>
      </c>
      <c r="T145" s="28">
        <f t="shared" si="46"/>
        <v>0</v>
      </c>
      <c r="U145" s="28">
        <f t="shared" si="46"/>
        <v>0</v>
      </c>
      <c r="V145" s="28">
        <f t="shared" si="46"/>
        <v>0</v>
      </c>
      <c r="W145" s="28">
        <f t="shared" si="46"/>
        <v>0</v>
      </c>
      <c r="X145" s="28">
        <f t="shared" si="46"/>
        <v>0</v>
      </c>
      <c r="Y145" s="28">
        <f t="shared" si="46"/>
        <v>0</v>
      </c>
      <c r="Z145" s="28">
        <f t="shared" si="46"/>
        <v>0</v>
      </c>
      <c r="AA145" s="28">
        <f t="shared" si="46"/>
        <v>0</v>
      </c>
      <c r="AB145" s="28">
        <f t="shared" si="46"/>
        <v>0</v>
      </c>
      <c r="AC145" s="28">
        <f t="shared" si="46"/>
        <v>0</v>
      </c>
      <c r="AD145" s="28">
        <f t="shared" si="46"/>
        <v>0</v>
      </c>
      <c r="AE145" s="28">
        <f t="shared" si="46"/>
        <v>0</v>
      </c>
      <c r="AF145" s="28">
        <f t="shared" si="46"/>
        <v>0</v>
      </c>
      <c r="AG145" s="28">
        <f t="shared" si="46"/>
        <v>0</v>
      </c>
      <c r="AH145" s="28">
        <f t="shared" si="46"/>
        <v>0</v>
      </c>
      <c r="AI145" s="28">
        <f t="shared" si="46"/>
        <v>0</v>
      </c>
      <c r="AJ145" s="28">
        <f t="shared" si="46"/>
        <v>0</v>
      </c>
      <c r="AK145" s="28">
        <f t="shared" si="46"/>
        <v>0</v>
      </c>
      <c r="AL145" s="28">
        <f t="shared" si="46"/>
        <v>0</v>
      </c>
      <c r="AM145" s="28">
        <f t="shared" si="46"/>
        <v>0</v>
      </c>
      <c r="AN145" s="28">
        <f t="shared" si="46"/>
        <v>0</v>
      </c>
      <c r="AO145" s="28">
        <f t="shared" si="46"/>
        <v>0</v>
      </c>
      <c r="AP145" s="28">
        <f t="shared" si="46"/>
        <v>0</v>
      </c>
      <c r="AQ145" s="28">
        <f t="shared" si="46"/>
        <v>17</v>
      </c>
      <c r="AR145" s="28">
        <f t="shared" si="46"/>
        <v>0</v>
      </c>
      <c r="AS145" s="28">
        <f t="shared" si="46"/>
        <v>0</v>
      </c>
      <c r="AT145" s="28">
        <f t="shared" si="46"/>
        <v>0</v>
      </c>
      <c r="AU145" s="28">
        <f t="shared" si="46"/>
        <v>0</v>
      </c>
    </row>
    <row r="146" spans="2:47">
      <c r="B146" s="25">
        <v>2057</v>
      </c>
      <c r="C146" s="28">
        <v>19</v>
      </c>
      <c r="D146" s="28">
        <f t="shared" si="40"/>
        <v>0</v>
      </c>
      <c r="E146" s="28">
        <f t="shared" si="46"/>
        <v>0</v>
      </c>
      <c r="F146" s="28">
        <f t="shared" si="46"/>
        <v>0</v>
      </c>
      <c r="G146" s="28">
        <f t="shared" si="46"/>
        <v>0</v>
      </c>
      <c r="H146" s="28">
        <f t="shared" si="46"/>
        <v>0</v>
      </c>
      <c r="I146" s="28">
        <f t="shared" si="46"/>
        <v>0</v>
      </c>
      <c r="J146" s="28">
        <f t="shared" si="46"/>
        <v>0</v>
      </c>
      <c r="K146" s="28">
        <f t="shared" si="46"/>
        <v>0</v>
      </c>
      <c r="L146" s="28">
        <f t="shared" si="46"/>
        <v>0</v>
      </c>
      <c r="M146" s="28">
        <f t="shared" si="46"/>
        <v>0</v>
      </c>
      <c r="N146" s="28">
        <f t="shared" si="46"/>
        <v>0</v>
      </c>
      <c r="O146" s="28">
        <f t="shared" si="46"/>
        <v>0</v>
      </c>
      <c r="P146" s="28">
        <f t="shared" si="46"/>
        <v>0</v>
      </c>
      <c r="Q146" s="28">
        <f t="shared" si="46"/>
        <v>0</v>
      </c>
      <c r="R146" s="28">
        <f t="shared" si="46"/>
        <v>0</v>
      </c>
      <c r="S146" s="28">
        <f t="shared" si="46"/>
        <v>0</v>
      </c>
      <c r="T146" s="28">
        <f t="shared" si="46"/>
        <v>0</v>
      </c>
      <c r="U146" s="28">
        <f t="shared" si="46"/>
        <v>0</v>
      </c>
      <c r="V146" s="28">
        <f t="shared" si="46"/>
        <v>0</v>
      </c>
      <c r="W146" s="28">
        <f t="shared" si="46"/>
        <v>0</v>
      </c>
      <c r="X146" s="28">
        <f t="shared" si="46"/>
        <v>0</v>
      </c>
      <c r="Y146" s="28">
        <f t="shared" si="46"/>
        <v>0</v>
      </c>
      <c r="Z146" s="28">
        <f t="shared" si="46"/>
        <v>0</v>
      </c>
      <c r="AA146" s="28">
        <f t="shared" si="46"/>
        <v>0</v>
      </c>
      <c r="AB146" s="28">
        <f t="shared" si="46"/>
        <v>0</v>
      </c>
      <c r="AC146" s="28">
        <f t="shared" si="46"/>
        <v>0</v>
      </c>
      <c r="AD146" s="28">
        <f t="shared" si="46"/>
        <v>0</v>
      </c>
      <c r="AE146" s="28">
        <f t="shared" si="46"/>
        <v>0</v>
      </c>
      <c r="AF146" s="28">
        <f t="shared" si="46"/>
        <v>0</v>
      </c>
      <c r="AG146" s="28">
        <f t="shared" si="46"/>
        <v>0</v>
      </c>
      <c r="AH146" s="28">
        <f t="shared" si="46"/>
        <v>0</v>
      </c>
      <c r="AI146" s="28">
        <f t="shared" si="46"/>
        <v>0</v>
      </c>
      <c r="AJ146" s="28">
        <f t="shared" si="46"/>
        <v>0</v>
      </c>
      <c r="AK146" s="28">
        <f t="shared" si="46"/>
        <v>0</v>
      </c>
      <c r="AL146" s="28">
        <f t="shared" si="46"/>
        <v>0</v>
      </c>
      <c r="AM146" s="28">
        <f t="shared" si="46"/>
        <v>0</v>
      </c>
      <c r="AN146" s="28">
        <f t="shared" si="46"/>
        <v>0</v>
      </c>
      <c r="AO146" s="28">
        <f t="shared" si="46"/>
        <v>0</v>
      </c>
      <c r="AP146" s="28">
        <f t="shared" si="46"/>
        <v>0</v>
      </c>
      <c r="AQ146" s="28">
        <f t="shared" si="46"/>
        <v>0</v>
      </c>
      <c r="AR146" s="28">
        <f t="shared" si="46"/>
        <v>19</v>
      </c>
      <c r="AS146" s="28">
        <f t="shared" si="46"/>
        <v>0</v>
      </c>
      <c r="AT146" s="28">
        <f t="shared" si="46"/>
        <v>0</v>
      </c>
      <c r="AU146" s="28">
        <f t="shared" si="46"/>
        <v>0</v>
      </c>
    </row>
    <row r="147" spans="2:47">
      <c r="B147" s="25">
        <v>2058</v>
      </c>
      <c r="C147" s="28">
        <v>20</v>
      </c>
      <c r="D147" s="28">
        <f t="shared" si="40"/>
        <v>0</v>
      </c>
      <c r="E147" s="28">
        <f t="shared" si="46"/>
        <v>0</v>
      </c>
      <c r="F147" s="28">
        <f t="shared" si="46"/>
        <v>0</v>
      </c>
      <c r="G147" s="28">
        <f t="shared" si="46"/>
        <v>0</v>
      </c>
      <c r="H147" s="28">
        <f t="shared" si="46"/>
        <v>0</v>
      </c>
      <c r="I147" s="28">
        <f t="shared" si="46"/>
        <v>0</v>
      </c>
      <c r="J147" s="28">
        <f t="shared" si="46"/>
        <v>0</v>
      </c>
      <c r="K147" s="28">
        <f t="shared" si="46"/>
        <v>0</v>
      </c>
      <c r="L147" s="28">
        <f t="shared" si="46"/>
        <v>0</v>
      </c>
      <c r="M147" s="28">
        <f t="shared" si="46"/>
        <v>0</v>
      </c>
      <c r="N147" s="28">
        <f t="shared" si="46"/>
        <v>0</v>
      </c>
      <c r="O147" s="28">
        <f t="shared" si="46"/>
        <v>0</v>
      </c>
      <c r="P147" s="28">
        <f t="shared" si="46"/>
        <v>0</v>
      </c>
      <c r="Q147" s="28">
        <f t="shared" si="46"/>
        <v>0</v>
      </c>
      <c r="R147" s="28">
        <f t="shared" si="46"/>
        <v>0</v>
      </c>
      <c r="S147" s="28">
        <f t="shared" si="46"/>
        <v>0</v>
      </c>
      <c r="T147" s="28">
        <f t="shared" si="46"/>
        <v>0</v>
      </c>
      <c r="U147" s="28">
        <f t="shared" si="46"/>
        <v>0</v>
      </c>
      <c r="V147" s="28">
        <f t="shared" si="46"/>
        <v>0</v>
      </c>
      <c r="W147" s="28">
        <f t="shared" si="46"/>
        <v>0</v>
      </c>
      <c r="X147" s="28">
        <f t="shared" si="46"/>
        <v>0</v>
      </c>
      <c r="Y147" s="28">
        <f t="shared" si="46"/>
        <v>0</v>
      </c>
      <c r="Z147" s="28">
        <f t="shared" si="46"/>
        <v>0</v>
      </c>
      <c r="AA147" s="28">
        <f t="shared" si="46"/>
        <v>0</v>
      </c>
      <c r="AB147" s="28">
        <f t="shared" si="46"/>
        <v>0</v>
      </c>
      <c r="AC147" s="28">
        <f t="shared" si="46"/>
        <v>0</v>
      </c>
      <c r="AD147" s="28">
        <f t="shared" si="46"/>
        <v>0</v>
      </c>
      <c r="AE147" s="28">
        <f t="shared" si="46"/>
        <v>0</v>
      </c>
      <c r="AF147" s="28">
        <f t="shared" si="46"/>
        <v>0</v>
      </c>
      <c r="AG147" s="28">
        <f t="shared" si="46"/>
        <v>0</v>
      </c>
      <c r="AH147" s="28">
        <f t="shared" si="46"/>
        <v>0</v>
      </c>
      <c r="AI147" s="28">
        <f t="shared" si="46"/>
        <v>0</v>
      </c>
      <c r="AJ147" s="28">
        <f t="shared" si="46"/>
        <v>0</v>
      </c>
      <c r="AK147" s="28">
        <f t="shared" si="46"/>
        <v>0</v>
      </c>
      <c r="AL147" s="28">
        <f t="shared" si="46"/>
        <v>0</v>
      </c>
      <c r="AM147" s="28">
        <f t="shared" si="46"/>
        <v>0</v>
      </c>
      <c r="AN147" s="28">
        <f t="shared" si="46"/>
        <v>0</v>
      </c>
      <c r="AO147" s="28">
        <f t="shared" si="46"/>
        <v>0</v>
      </c>
      <c r="AP147" s="28">
        <f t="shared" ref="E147:AU149" si="47">+IF(AP$105&lt;$B147,0,IF(MOD(AP$105-$B147,$D$92)=0,1,0))*$C147</f>
        <v>0</v>
      </c>
      <c r="AQ147" s="28">
        <f t="shared" si="47"/>
        <v>0</v>
      </c>
      <c r="AR147" s="28">
        <f t="shared" si="47"/>
        <v>0</v>
      </c>
      <c r="AS147" s="28">
        <f t="shared" si="47"/>
        <v>20</v>
      </c>
      <c r="AT147" s="28">
        <f t="shared" si="47"/>
        <v>0</v>
      </c>
      <c r="AU147" s="28">
        <f t="shared" si="47"/>
        <v>0</v>
      </c>
    </row>
    <row r="148" spans="2:47">
      <c r="B148" s="25">
        <v>2059</v>
      </c>
      <c r="C148" s="28">
        <v>21</v>
      </c>
      <c r="D148" s="28">
        <f t="shared" si="40"/>
        <v>0</v>
      </c>
      <c r="E148" s="28">
        <f t="shared" si="47"/>
        <v>0</v>
      </c>
      <c r="F148" s="28">
        <f t="shared" si="47"/>
        <v>0</v>
      </c>
      <c r="G148" s="28">
        <f t="shared" si="47"/>
        <v>0</v>
      </c>
      <c r="H148" s="28">
        <f t="shared" si="47"/>
        <v>0</v>
      </c>
      <c r="I148" s="28">
        <f t="shared" si="47"/>
        <v>0</v>
      </c>
      <c r="J148" s="28">
        <f t="shared" si="47"/>
        <v>0</v>
      </c>
      <c r="K148" s="28">
        <f t="shared" si="47"/>
        <v>0</v>
      </c>
      <c r="L148" s="28">
        <f t="shared" si="47"/>
        <v>0</v>
      </c>
      <c r="M148" s="28">
        <f t="shared" si="47"/>
        <v>0</v>
      </c>
      <c r="N148" s="28">
        <f t="shared" si="47"/>
        <v>0</v>
      </c>
      <c r="O148" s="28">
        <f t="shared" si="47"/>
        <v>0</v>
      </c>
      <c r="P148" s="28">
        <f t="shared" si="47"/>
        <v>0</v>
      </c>
      <c r="Q148" s="28">
        <f t="shared" si="47"/>
        <v>0</v>
      </c>
      <c r="R148" s="28">
        <f t="shared" si="47"/>
        <v>0</v>
      </c>
      <c r="S148" s="28">
        <f t="shared" si="47"/>
        <v>0</v>
      </c>
      <c r="T148" s="28">
        <f t="shared" si="47"/>
        <v>0</v>
      </c>
      <c r="U148" s="28">
        <f t="shared" si="47"/>
        <v>0</v>
      </c>
      <c r="V148" s="28">
        <f t="shared" si="47"/>
        <v>0</v>
      </c>
      <c r="W148" s="28">
        <f t="shared" si="47"/>
        <v>0</v>
      </c>
      <c r="X148" s="28">
        <f t="shared" si="47"/>
        <v>0</v>
      </c>
      <c r="Y148" s="28">
        <f t="shared" si="47"/>
        <v>0</v>
      </c>
      <c r="Z148" s="28">
        <f t="shared" si="47"/>
        <v>0</v>
      </c>
      <c r="AA148" s="28">
        <f t="shared" si="47"/>
        <v>0</v>
      </c>
      <c r="AB148" s="28">
        <f t="shared" si="47"/>
        <v>0</v>
      </c>
      <c r="AC148" s="28">
        <f t="shared" si="47"/>
        <v>0</v>
      </c>
      <c r="AD148" s="28">
        <f t="shared" si="47"/>
        <v>0</v>
      </c>
      <c r="AE148" s="28">
        <f t="shared" si="47"/>
        <v>0</v>
      </c>
      <c r="AF148" s="28">
        <f t="shared" si="47"/>
        <v>0</v>
      </c>
      <c r="AG148" s="28">
        <f t="shared" si="47"/>
        <v>0</v>
      </c>
      <c r="AH148" s="28">
        <f t="shared" si="47"/>
        <v>0</v>
      </c>
      <c r="AI148" s="28">
        <f t="shared" si="47"/>
        <v>0</v>
      </c>
      <c r="AJ148" s="28">
        <f t="shared" si="47"/>
        <v>0</v>
      </c>
      <c r="AK148" s="28">
        <f t="shared" si="47"/>
        <v>0</v>
      </c>
      <c r="AL148" s="28">
        <f t="shared" si="47"/>
        <v>0</v>
      </c>
      <c r="AM148" s="28">
        <f t="shared" si="47"/>
        <v>0</v>
      </c>
      <c r="AN148" s="28">
        <f t="shared" si="47"/>
        <v>0</v>
      </c>
      <c r="AO148" s="28">
        <f t="shared" si="47"/>
        <v>0</v>
      </c>
      <c r="AP148" s="28">
        <f t="shared" si="47"/>
        <v>0</v>
      </c>
      <c r="AQ148" s="28">
        <f t="shared" si="47"/>
        <v>0</v>
      </c>
      <c r="AR148" s="28">
        <f t="shared" si="47"/>
        <v>0</v>
      </c>
      <c r="AS148" s="28">
        <f t="shared" si="47"/>
        <v>0</v>
      </c>
      <c r="AT148" s="28">
        <f t="shared" si="47"/>
        <v>21</v>
      </c>
      <c r="AU148" s="28">
        <f t="shared" si="47"/>
        <v>0</v>
      </c>
    </row>
    <row r="149" spans="2:47">
      <c r="B149" s="25">
        <v>2060</v>
      </c>
      <c r="C149" s="28">
        <v>23</v>
      </c>
      <c r="D149" s="28">
        <f t="shared" si="40"/>
        <v>0</v>
      </c>
      <c r="E149" s="28">
        <f t="shared" si="47"/>
        <v>0</v>
      </c>
      <c r="F149" s="28">
        <f t="shared" si="47"/>
        <v>0</v>
      </c>
      <c r="G149" s="28">
        <f t="shared" si="47"/>
        <v>0</v>
      </c>
      <c r="H149" s="28">
        <f t="shared" si="47"/>
        <v>0</v>
      </c>
      <c r="I149" s="28">
        <f t="shared" si="47"/>
        <v>0</v>
      </c>
      <c r="J149" s="28">
        <f t="shared" si="47"/>
        <v>0</v>
      </c>
      <c r="K149" s="28">
        <f t="shared" si="47"/>
        <v>0</v>
      </c>
      <c r="L149" s="28">
        <f t="shared" si="47"/>
        <v>0</v>
      </c>
      <c r="M149" s="28">
        <f t="shared" si="47"/>
        <v>0</v>
      </c>
      <c r="N149" s="28">
        <f t="shared" si="47"/>
        <v>0</v>
      </c>
      <c r="O149" s="28">
        <f t="shared" si="47"/>
        <v>0</v>
      </c>
      <c r="P149" s="28">
        <f t="shared" si="47"/>
        <v>0</v>
      </c>
      <c r="Q149" s="28">
        <f t="shared" si="47"/>
        <v>0</v>
      </c>
      <c r="R149" s="28">
        <f t="shared" si="47"/>
        <v>0</v>
      </c>
      <c r="S149" s="28">
        <f t="shared" si="47"/>
        <v>0</v>
      </c>
      <c r="T149" s="28">
        <f t="shared" si="47"/>
        <v>0</v>
      </c>
      <c r="U149" s="28">
        <f t="shared" si="47"/>
        <v>0</v>
      </c>
      <c r="V149" s="28">
        <f t="shared" si="47"/>
        <v>0</v>
      </c>
      <c r="W149" s="28">
        <f t="shared" si="47"/>
        <v>0</v>
      </c>
      <c r="X149" s="28">
        <f t="shared" si="47"/>
        <v>0</v>
      </c>
      <c r="Y149" s="28">
        <f t="shared" si="47"/>
        <v>0</v>
      </c>
      <c r="Z149" s="28">
        <f t="shared" si="47"/>
        <v>0</v>
      </c>
      <c r="AA149" s="28">
        <f t="shared" si="47"/>
        <v>0</v>
      </c>
      <c r="AB149" s="28">
        <f t="shared" si="47"/>
        <v>0</v>
      </c>
      <c r="AC149" s="28">
        <f t="shared" si="47"/>
        <v>0</v>
      </c>
      <c r="AD149" s="28">
        <f t="shared" si="47"/>
        <v>0</v>
      </c>
      <c r="AE149" s="28">
        <f t="shared" si="47"/>
        <v>0</v>
      </c>
      <c r="AF149" s="28">
        <f t="shared" si="47"/>
        <v>0</v>
      </c>
      <c r="AG149" s="28">
        <f t="shared" si="47"/>
        <v>0</v>
      </c>
      <c r="AH149" s="28">
        <f t="shared" si="47"/>
        <v>0</v>
      </c>
      <c r="AI149" s="28">
        <f t="shared" si="47"/>
        <v>0</v>
      </c>
      <c r="AJ149" s="28">
        <f t="shared" si="47"/>
        <v>0</v>
      </c>
      <c r="AK149" s="28">
        <f t="shared" si="47"/>
        <v>0</v>
      </c>
      <c r="AL149" s="28">
        <f t="shared" si="47"/>
        <v>0</v>
      </c>
      <c r="AM149" s="28">
        <f t="shared" si="47"/>
        <v>0</v>
      </c>
      <c r="AN149" s="28">
        <f t="shared" si="47"/>
        <v>0</v>
      </c>
      <c r="AO149" s="28">
        <f t="shared" si="47"/>
        <v>0</v>
      </c>
      <c r="AP149" s="28">
        <f t="shared" si="47"/>
        <v>0</v>
      </c>
      <c r="AQ149" s="28">
        <f t="shared" si="47"/>
        <v>0</v>
      </c>
      <c r="AR149" s="28">
        <f t="shared" si="47"/>
        <v>0</v>
      </c>
      <c r="AS149" s="28">
        <f t="shared" si="47"/>
        <v>0</v>
      </c>
      <c r="AT149" s="28">
        <f t="shared" si="47"/>
        <v>0</v>
      </c>
      <c r="AU149" s="28">
        <f t="shared" si="47"/>
        <v>23</v>
      </c>
    </row>
    <row r="150" spans="2:47">
      <c r="D150" s="30">
        <f>SUM(D106:D149)</f>
        <v>0</v>
      </c>
      <c r="E150" s="30">
        <f t="shared" ref="E150:AD150" si="48">SUM(E106:E149)</f>
        <v>0</v>
      </c>
      <c r="F150" s="30">
        <f t="shared" si="48"/>
        <v>0</v>
      </c>
      <c r="G150" s="30">
        <f t="shared" si="48"/>
        <v>0</v>
      </c>
      <c r="H150" s="30">
        <f t="shared" si="48"/>
        <v>0</v>
      </c>
      <c r="I150" s="30">
        <f t="shared" si="48"/>
        <v>0</v>
      </c>
      <c r="J150" s="30">
        <f t="shared" si="48"/>
        <v>0</v>
      </c>
      <c r="K150" s="30">
        <f t="shared" si="48"/>
        <v>3</v>
      </c>
      <c r="L150" s="30">
        <f t="shared" si="48"/>
        <v>5</v>
      </c>
      <c r="M150" s="30">
        <f t="shared" si="48"/>
        <v>0</v>
      </c>
      <c r="N150" s="30">
        <f t="shared" si="48"/>
        <v>5</v>
      </c>
      <c r="O150" s="30">
        <f t="shared" si="48"/>
        <v>0</v>
      </c>
      <c r="P150" s="30">
        <f t="shared" si="48"/>
        <v>0</v>
      </c>
      <c r="Q150" s="30">
        <f t="shared" si="48"/>
        <v>3</v>
      </c>
      <c r="R150" s="30">
        <f t="shared" si="48"/>
        <v>0</v>
      </c>
      <c r="S150" s="30">
        <f t="shared" si="48"/>
        <v>0</v>
      </c>
      <c r="T150" s="30">
        <f t="shared" si="48"/>
        <v>4</v>
      </c>
      <c r="U150" s="30">
        <f t="shared" si="48"/>
        <v>0</v>
      </c>
      <c r="V150" s="30">
        <f t="shared" si="48"/>
        <v>0</v>
      </c>
      <c r="W150" s="30">
        <f t="shared" si="48"/>
        <v>7</v>
      </c>
      <c r="X150" s="30">
        <f t="shared" si="48"/>
        <v>5</v>
      </c>
      <c r="Y150" s="30">
        <f t="shared" si="48"/>
        <v>5</v>
      </c>
      <c r="Z150" s="30">
        <f t="shared" si="48"/>
        <v>5</v>
      </c>
      <c r="AA150" s="30">
        <f t="shared" si="48"/>
        <v>0</v>
      </c>
      <c r="AB150" s="30">
        <f t="shared" si="48"/>
        <v>5</v>
      </c>
      <c r="AC150" s="30">
        <f t="shared" si="48"/>
        <v>3</v>
      </c>
      <c r="AD150" s="30">
        <f t="shared" si="48"/>
        <v>0</v>
      </c>
      <c r="AE150" s="30">
        <f>SUM(AE106:AE149)</f>
        <v>5</v>
      </c>
      <c r="AF150" s="30">
        <f t="shared" ref="AF150:AU150" si="49">SUM(AF106:AF149)</f>
        <v>5</v>
      </c>
      <c r="AG150" s="30">
        <f t="shared" si="49"/>
        <v>6</v>
      </c>
      <c r="AH150" s="30">
        <f t="shared" si="49"/>
        <v>1</v>
      </c>
      <c r="AI150" s="30">
        <f t="shared" si="49"/>
        <v>8</v>
      </c>
      <c r="AJ150" s="30">
        <f t="shared" si="49"/>
        <v>11</v>
      </c>
      <c r="AK150" s="30">
        <f t="shared" si="49"/>
        <v>6</v>
      </c>
      <c r="AL150" s="30">
        <f t="shared" si="49"/>
        <v>18</v>
      </c>
      <c r="AM150" s="30">
        <f t="shared" si="49"/>
        <v>14</v>
      </c>
      <c r="AN150" s="30">
        <f t="shared" si="49"/>
        <v>19</v>
      </c>
      <c r="AO150" s="30">
        <f t="shared" si="49"/>
        <v>18</v>
      </c>
      <c r="AP150" s="30">
        <f t="shared" si="49"/>
        <v>16</v>
      </c>
      <c r="AQ150" s="30">
        <f t="shared" si="49"/>
        <v>22</v>
      </c>
      <c r="AR150" s="30">
        <f t="shared" si="49"/>
        <v>24</v>
      </c>
      <c r="AS150" s="30">
        <f t="shared" si="49"/>
        <v>26</v>
      </c>
      <c r="AT150" s="30">
        <f t="shared" si="49"/>
        <v>22</v>
      </c>
      <c r="AU150" s="30">
        <f t="shared" si="49"/>
        <v>31</v>
      </c>
    </row>
  </sheetData>
  <mergeCells count="1">
    <mergeCell ref="B103:F103"/>
  </mergeCells>
  <hyperlinks>
    <hyperlink ref="B87" r:id="rId1" xr:uid="{C7746EAE-3C78-45CC-A7E9-519C3D2316F7}"/>
    <hyperlink ref="B103:F103" location="Min_ElecMot_MinCu!A1" display="Ir a Hoja Resumen" xr:uid="{C4EE7F57-6815-4203-9313-5F13E0B8DD18}"/>
  </hyperlinks>
  <pageMargins left="0.7" right="0.7" top="0.75" bottom="0.75" header="0.3" footer="0.3"/>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DEA90-7C14-4D59-8F9D-1A841D54D247}">
  <sheetPr>
    <tabColor theme="5"/>
  </sheetPr>
  <dimension ref="B1:AU142"/>
  <sheetViews>
    <sheetView topLeftCell="A63" workbookViewId="0">
      <selection activeCell="G60" sqref="G60:AK60"/>
    </sheetView>
  </sheetViews>
  <sheetFormatPr defaultColWidth="11.42578125" defaultRowHeight="15"/>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384</v>
      </c>
      <c r="C2" s="28" t="s">
        <v>498</v>
      </c>
      <c r="D2" s="28">
        <v>20285.649015262308</v>
      </c>
      <c r="E2" s="28">
        <v>21775.370632409253</v>
      </c>
      <c r="F2" s="28">
        <v>21705.80458235844</v>
      </c>
      <c r="G2" s="28">
        <v>22436.787626536072</v>
      </c>
      <c r="H2" s="28">
        <v>22189.997666325107</v>
      </c>
      <c r="I2" s="28">
        <v>24066.211670488727</v>
      </c>
      <c r="J2" s="28">
        <v>25558.51111053921</v>
      </c>
      <c r="K2" s="28">
        <v>26186.838602940155</v>
      </c>
      <c r="L2" s="28">
        <v>26263.707408509148</v>
      </c>
      <c r="M2" s="28">
        <v>25462.689585690408</v>
      </c>
      <c r="N2" s="28">
        <v>24928.852980522999</v>
      </c>
      <c r="O2" s="28">
        <v>24351.423348234159</v>
      </c>
      <c r="P2" s="28">
        <v>23374.48434096235</v>
      </c>
      <c r="Q2" s="28">
        <v>22065.844272175633</v>
      </c>
      <c r="R2" s="28">
        <v>21614.675470659709</v>
      </c>
      <c r="S2" s="28">
        <v>21641.930169195915</v>
      </c>
      <c r="T2" s="28">
        <v>21833.450968316505</v>
      </c>
      <c r="U2" s="28">
        <v>22020.858483401185</v>
      </c>
      <c r="V2" s="28">
        <v>22214.00544460056</v>
      </c>
      <c r="W2" s="28">
        <v>22407.600007927416</v>
      </c>
      <c r="X2" s="28">
        <v>22596.8919609923</v>
      </c>
      <c r="Y2" s="28">
        <v>22793.493089176722</v>
      </c>
      <c r="Z2" s="28">
        <v>22999.07999571379</v>
      </c>
      <c r="AA2" s="28">
        <v>23211.792516631336</v>
      </c>
      <c r="AB2" s="28">
        <v>23430.025014828258</v>
      </c>
      <c r="AC2" s="28">
        <v>23647.450667552184</v>
      </c>
      <c r="AD2" s="28">
        <v>23866.454437302571</v>
      </c>
      <c r="AE2" s="28">
        <v>24089.603627876706</v>
      </c>
      <c r="AF2" s="28">
        <v>24396.024141817907</v>
      </c>
      <c r="AG2" s="28">
        <v>24703.20188617946</v>
      </c>
      <c r="AH2" s="28">
        <v>25016.862555893265</v>
      </c>
      <c r="AI2" s="28">
        <v>25334.768862009227</v>
      </c>
      <c r="AJ2" s="28">
        <v>25656.28296401988</v>
      </c>
      <c r="AK2" s="28">
        <v>25982.302253139453</v>
      </c>
      <c r="AL2" s="28">
        <v>26313.222436057073</v>
      </c>
      <c r="AM2" s="28">
        <v>26650.951676528592</v>
      </c>
      <c r="AN2" s="28">
        <v>26996.079254505643</v>
      </c>
      <c r="AO2" s="28">
        <v>27347.347164741186</v>
      </c>
      <c r="AP2" s="28">
        <v>27705.989731979073</v>
      </c>
      <c r="AQ2" s="28">
        <v>28072.80060620121</v>
      </c>
      <c r="AR2" s="28">
        <v>28446.74988834127</v>
      </c>
      <c r="AS2" s="28">
        <v>28827.46579605536</v>
      </c>
      <c r="AT2" s="28">
        <v>29216.853974935551</v>
      </c>
      <c r="AU2" s="28">
        <v>29597.972122978463</v>
      </c>
    </row>
    <row r="3" spans="2:47">
      <c r="B3" s="27" t="s">
        <v>386</v>
      </c>
      <c r="C3" s="28" t="s">
        <v>498</v>
      </c>
      <c r="D3" s="28">
        <v>147.76071412040793</v>
      </c>
      <c r="E3" s="28">
        <v>160.10295762828204</v>
      </c>
      <c r="F3" s="28">
        <v>156.42575182988369</v>
      </c>
      <c r="G3" s="28">
        <v>155.79258172447504</v>
      </c>
      <c r="H3" s="28">
        <v>159.21479244724199</v>
      </c>
      <c r="I3" s="28">
        <v>173.03675415598096</v>
      </c>
      <c r="J3" s="28">
        <v>177.3371272713149</v>
      </c>
      <c r="K3" s="28">
        <v>178.43248821878703</v>
      </c>
      <c r="L3" s="28">
        <v>183.07276197237704</v>
      </c>
      <c r="M3" s="28">
        <v>180.37285139146027</v>
      </c>
      <c r="N3" s="28">
        <v>179.80056861965301</v>
      </c>
      <c r="O3" s="28">
        <v>181.06200268258377</v>
      </c>
      <c r="P3" s="28">
        <v>176.77572077930594</v>
      </c>
      <c r="Q3" s="28">
        <v>170.52117399219244</v>
      </c>
      <c r="R3" s="28">
        <v>169.6581166593779</v>
      </c>
      <c r="S3" s="28">
        <v>169.75288266118085</v>
      </c>
      <c r="T3" s="28">
        <v>169.92649264587257</v>
      </c>
      <c r="U3" s="28">
        <v>170.0267477570039</v>
      </c>
      <c r="V3" s="28">
        <v>170.1239282021773</v>
      </c>
      <c r="W3" s="28">
        <v>170.2198022610398</v>
      </c>
      <c r="X3" s="28">
        <v>170.28797729556717</v>
      </c>
      <c r="Y3" s="28">
        <v>170.34849170242649</v>
      </c>
      <c r="Z3" s="28">
        <v>170.38815130564714</v>
      </c>
      <c r="AA3" s="28">
        <v>170.41542607903745</v>
      </c>
      <c r="AB3" s="28">
        <v>170.48075537194885</v>
      </c>
      <c r="AC3" s="28">
        <v>170.5084915009532</v>
      </c>
      <c r="AD3" s="28">
        <v>170.54296276959352</v>
      </c>
      <c r="AE3" s="28">
        <v>170.56209358410368</v>
      </c>
      <c r="AF3" s="28">
        <v>171.28519899737825</v>
      </c>
      <c r="AG3" s="28">
        <v>171.89994109836846</v>
      </c>
      <c r="AH3" s="28">
        <v>172.58548023259576</v>
      </c>
      <c r="AI3" s="28">
        <v>173.23023804329114</v>
      </c>
      <c r="AJ3" s="28">
        <v>173.85143536603547</v>
      </c>
      <c r="AK3" s="28">
        <v>174.54820384572417</v>
      </c>
      <c r="AL3" s="28">
        <v>175.48174380660666</v>
      </c>
      <c r="AM3" s="28">
        <v>176.4378318094997</v>
      </c>
      <c r="AN3" s="28">
        <v>177.42566935125615</v>
      </c>
      <c r="AO3" s="28">
        <v>178.39211942511292</v>
      </c>
      <c r="AP3" s="28">
        <v>179.38016082395177</v>
      </c>
      <c r="AQ3" s="28">
        <v>180.4377438400042</v>
      </c>
      <c r="AR3" s="28">
        <v>181.43723952908056</v>
      </c>
      <c r="AS3" s="28">
        <v>182.46431069552114</v>
      </c>
      <c r="AT3" s="28">
        <v>183.49277909935509</v>
      </c>
      <c r="AU3" s="28">
        <v>184.58302622927044</v>
      </c>
    </row>
    <row r="4" spans="2:47">
      <c r="B4" s="27" t="s">
        <v>385</v>
      </c>
      <c r="C4" s="28" t="s">
        <v>498</v>
      </c>
      <c r="D4" s="28">
        <v>22049.81268278732</v>
      </c>
      <c r="E4" s="28">
        <v>23274.121552928824</v>
      </c>
      <c r="F4" s="28">
        <v>23798.284367759756</v>
      </c>
      <c r="G4" s="28">
        <v>24702.752041718679</v>
      </c>
      <c r="H4" s="28">
        <v>24355.094516562051</v>
      </c>
      <c r="I4" s="28">
        <v>27360.230587783386</v>
      </c>
      <c r="J4" s="28">
        <v>29230.916318071962</v>
      </c>
      <c r="K4" s="28">
        <v>30345.407526309598</v>
      </c>
      <c r="L4" s="28">
        <v>31981.984156285183</v>
      </c>
      <c r="M4" s="28">
        <v>32265.848261474515</v>
      </c>
      <c r="N4" s="28">
        <v>32429.876333235341</v>
      </c>
      <c r="O4" s="28">
        <v>32795.863782312575</v>
      </c>
      <c r="P4" s="28">
        <v>32307.546172692928</v>
      </c>
      <c r="Q4" s="28">
        <v>31432.110744445326</v>
      </c>
      <c r="R4" s="28">
        <v>31734.508775599323</v>
      </c>
      <c r="S4" s="28">
        <v>32260.043276717592</v>
      </c>
      <c r="T4" s="28">
        <v>32670.325122930317</v>
      </c>
      <c r="U4" s="28">
        <v>33088.644329746312</v>
      </c>
      <c r="V4" s="28">
        <v>33512.431492426331</v>
      </c>
      <c r="W4" s="28">
        <v>33943.300383723647</v>
      </c>
      <c r="X4" s="28">
        <v>34393.473989661717</v>
      </c>
      <c r="Y4" s="28">
        <v>34844.479173905609</v>
      </c>
      <c r="Z4" s="28">
        <v>35296.133473510323</v>
      </c>
      <c r="AA4" s="28">
        <v>35751.914292681882</v>
      </c>
      <c r="AB4" s="28">
        <v>36209.001727145624</v>
      </c>
      <c r="AC4" s="28">
        <v>36679.353032157996</v>
      </c>
      <c r="AD4" s="28">
        <v>37158.178534375642</v>
      </c>
      <c r="AE4" s="28">
        <v>37643.471950666964</v>
      </c>
      <c r="AF4" s="28">
        <v>38257.648127936052</v>
      </c>
      <c r="AG4" s="28">
        <v>38890.807413161398</v>
      </c>
      <c r="AH4" s="28">
        <v>39530.208709846971</v>
      </c>
      <c r="AI4" s="28">
        <v>40184.693681132761</v>
      </c>
      <c r="AJ4" s="28">
        <v>40852.566026498265</v>
      </c>
      <c r="AK4" s="28">
        <v>41532.083459426787</v>
      </c>
      <c r="AL4" s="28">
        <v>42229.371901316706</v>
      </c>
      <c r="AM4" s="28">
        <v>42941.513207656615</v>
      </c>
      <c r="AN4" s="28">
        <v>43669.413890583426</v>
      </c>
      <c r="AO4" s="28">
        <v>44412.586285536359</v>
      </c>
      <c r="AP4" s="28">
        <v>45172.271907501687</v>
      </c>
      <c r="AQ4" s="28">
        <v>45949.622052913546</v>
      </c>
      <c r="AR4" s="28">
        <v>46743.303218783934</v>
      </c>
      <c r="AS4" s="28">
        <v>47554.526310184425</v>
      </c>
      <c r="AT4" s="28">
        <v>48383.613002605736</v>
      </c>
      <c r="AU4" s="28">
        <v>49214.036323019616</v>
      </c>
    </row>
    <row r="5" spans="2:47">
      <c r="B5" s="27" t="s">
        <v>634</v>
      </c>
      <c r="C5" s="28" t="s">
        <v>498</v>
      </c>
      <c r="D5" s="28">
        <v>1236.5905327758628</v>
      </c>
      <c r="E5" s="28">
        <v>1590.3230912902552</v>
      </c>
      <c r="F5" s="28">
        <v>1644.777650977451</v>
      </c>
      <c r="G5" s="28">
        <v>1735.0634556866455</v>
      </c>
      <c r="H5" s="28">
        <v>1631.1774558483628</v>
      </c>
      <c r="I5" s="28">
        <v>1745.7616120750533</v>
      </c>
      <c r="J5" s="28">
        <v>1766.097417692956</v>
      </c>
      <c r="K5" s="28">
        <v>1758.3305262588988</v>
      </c>
      <c r="L5" s="28">
        <v>1774.8318473386116</v>
      </c>
      <c r="M5" s="28">
        <v>1728.6044404965937</v>
      </c>
      <c r="N5" s="28">
        <v>1721.9200084395252</v>
      </c>
      <c r="O5" s="28">
        <v>1730.012067866176</v>
      </c>
      <c r="P5" s="28">
        <v>1671.3871157608746</v>
      </c>
      <c r="Q5" s="28">
        <v>1604.3753778891589</v>
      </c>
      <c r="R5" s="28">
        <v>1599.7856878795185</v>
      </c>
      <c r="S5" s="28">
        <v>1596.0246126677509</v>
      </c>
      <c r="T5" s="28">
        <v>1597.2288731956912</v>
      </c>
      <c r="U5" s="28">
        <v>1598.2181796329876</v>
      </c>
      <c r="V5" s="28">
        <v>1599.0977554895801</v>
      </c>
      <c r="W5" s="28">
        <v>1599.9128797206904</v>
      </c>
      <c r="X5" s="28">
        <v>1600.2494879207516</v>
      </c>
      <c r="Y5" s="28">
        <v>1600.5643621899551</v>
      </c>
      <c r="Z5" s="28">
        <v>1600.9860235510107</v>
      </c>
      <c r="AA5" s="28">
        <v>1601.3016934750203</v>
      </c>
      <c r="AB5" s="28">
        <v>1601.413142255394</v>
      </c>
      <c r="AC5" s="28">
        <v>1601.7499874477749</v>
      </c>
      <c r="AD5" s="28">
        <v>1601.9349948850565</v>
      </c>
      <c r="AE5" s="28">
        <v>1602.106395591185</v>
      </c>
      <c r="AF5" s="28">
        <v>1607.2318784397535</v>
      </c>
      <c r="AG5" s="28">
        <v>1612.1413004315864</v>
      </c>
      <c r="AH5" s="28">
        <v>1617.3601714075567</v>
      </c>
      <c r="AI5" s="28">
        <v>1622.3870929482505</v>
      </c>
      <c r="AJ5" s="28">
        <v>1627.2888902898603</v>
      </c>
      <c r="AK5" s="28">
        <v>1632.2252146669841</v>
      </c>
      <c r="AL5" s="28">
        <v>1637.8279325670562</v>
      </c>
      <c r="AM5" s="28">
        <v>1643.5809963243796</v>
      </c>
      <c r="AN5" s="28">
        <v>1649.3697035415942</v>
      </c>
      <c r="AO5" s="28">
        <v>1655.3021768694985</v>
      </c>
      <c r="AP5" s="28">
        <v>1661.1858127505102</v>
      </c>
      <c r="AQ5" s="28">
        <v>1667.2194838129658</v>
      </c>
      <c r="AR5" s="28">
        <v>1673.2529320790504</v>
      </c>
      <c r="AS5" s="28">
        <v>1679.3074120878111</v>
      </c>
      <c r="AT5" s="28">
        <v>1685.46710712247</v>
      </c>
      <c r="AU5" s="28">
        <v>1691.7987689965687</v>
      </c>
    </row>
    <row r="6" spans="2:47">
      <c r="B6" s="27" t="s">
        <v>437</v>
      </c>
      <c r="C6" s="28" t="s">
        <v>498</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A6" s="28">
        <v>0</v>
      </c>
      <c r="AB6" s="28">
        <v>0</v>
      </c>
      <c r="AC6" s="28">
        <v>0</v>
      </c>
      <c r="AD6" s="28">
        <v>0</v>
      </c>
      <c r="AE6" s="28">
        <v>0</v>
      </c>
      <c r="AF6" s="28">
        <v>0</v>
      </c>
      <c r="AG6" s="28">
        <v>0</v>
      </c>
      <c r="AH6" s="28">
        <v>0</v>
      </c>
      <c r="AI6" s="28">
        <v>0</v>
      </c>
      <c r="AJ6" s="28">
        <v>0</v>
      </c>
      <c r="AK6" s="28">
        <v>0</v>
      </c>
      <c r="AL6" s="28">
        <v>0</v>
      </c>
      <c r="AM6" s="28">
        <v>0</v>
      </c>
      <c r="AN6" s="28">
        <v>0</v>
      </c>
      <c r="AO6" s="28">
        <v>0</v>
      </c>
      <c r="AP6" s="28">
        <v>0</v>
      </c>
      <c r="AQ6" s="28">
        <v>0</v>
      </c>
      <c r="AR6" s="28">
        <v>0</v>
      </c>
      <c r="AS6" s="28">
        <v>0</v>
      </c>
      <c r="AT6" s="28">
        <v>0</v>
      </c>
      <c r="AU6" s="28">
        <v>0</v>
      </c>
    </row>
    <row r="7" spans="2:47">
      <c r="B7" s="27" t="s">
        <v>391</v>
      </c>
      <c r="C7" s="28" t="s">
        <v>498</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A7" s="28">
        <v>0</v>
      </c>
      <c r="AB7" s="28">
        <v>0</v>
      </c>
      <c r="AC7" s="28">
        <v>0</v>
      </c>
      <c r="AD7" s="28">
        <v>0</v>
      </c>
      <c r="AE7" s="28">
        <v>0</v>
      </c>
      <c r="AF7" s="28">
        <v>0</v>
      </c>
      <c r="AG7" s="28">
        <v>0</v>
      </c>
      <c r="AH7" s="28">
        <v>0</v>
      </c>
      <c r="AI7" s="28">
        <v>0</v>
      </c>
      <c r="AJ7" s="28">
        <v>0</v>
      </c>
      <c r="AK7" s="28">
        <v>0</v>
      </c>
      <c r="AL7" s="28">
        <v>0</v>
      </c>
      <c r="AM7" s="28">
        <v>0</v>
      </c>
      <c r="AN7" s="28">
        <v>0</v>
      </c>
      <c r="AO7" s="28">
        <v>0</v>
      </c>
      <c r="AP7" s="28">
        <v>0</v>
      </c>
      <c r="AQ7" s="28">
        <v>0</v>
      </c>
      <c r="AR7" s="28">
        <v>0</v>
      </c>
      <c r="AS7" s="28">
        <v>0</v>
      </c>
      <c r="AT7" s="28">
        <v>0</v>
      </c>
      <c r="AU7" s="28">
        <v>0</v>
      </c>
    </row>
    <row r="8" spans="2:47">
      <c r="B8" s="27" t="s">
        <v>439</v>
      </c>
      <c r="C8" s="28" t="s">
        <v>498</v>
      </c>
      <c r="D8" s="28">
        <v>3.689998889817999</v>
      </c>
      <c r="E8" s="28">
        <v>4.3590917137742418</v>
      </c>
      <c r="F8" s="28">
        <v>4.3477174993192884</v>
      </c>
      <c r="G8" s="28">
        <v>4.3663705934842838</v>
      </c>
      <c r="H8" s="28">
        <v>3.9224414321820942</v>
      </c>
      <c r="I8" s="28">
        <v>4.1465581228790471</v>
      </c>
      <c r="J8" s="28">
        <v>4.2607852143307525</v>
      </c>
      <c r="K8" s="28">
        <v>4.0813271790794872</v>
      </c>
      <c r="L8" s="28">
        <v>3.6411828499140153</v>
      </c>
      <c r="M8" s="28">
        <v>3.1152380830777675</v>
      </c>
      <c r="N8" s="28">
        <v>2.6798418932836534</v>
      </c>
      <c r="O8" s="28">
        <v>2.2720858772714236</v>
      </c>
      <c r="P8" s="28">
        <v>1.8460583051710133</v>
      </c>
      <c r="Q8" s="28">
        <v>1.3985084747277154</v>
      </c>
      <c r="R8" s="28">
        <v>1.0541950118395911</v>
      </c>
      <c r="S8" s="28">
        <v>0.94747067289337905</v>
      </c>
      <c r="T8" s="28">
        <v>0.9451048637885735</v>
      </c>
      <c r="U8" s="28">
        <v>0.94003534509410513</v>
      </c>
      <c r="V8" s="28">
        <v>0.9368061841215245</v>
      </c>
      <c r="W8" s="28">
        <v>0.93377736455526905</v>
      </c>
      <c r="X8" s="28">
        <v>0.92771291756472707</v>
      </c>
      <c r="Y8" s="28">
        <v>0.92444473672016791</v>
      </c>
      <c r="Z8" s="28">
        <v>0.92461151351151227</v>
      </c>
      <c r="AA8" s="28">
        <v>0.92757929299703801</v>
      </c>
      <c r="AB8" s="28">
        <v>0.93331069955574641</v>
      </c>
      <c r="AC8" s="28">
        <v>0.93716797269274832</v>
      </c>
      <c r="AD8" s="28">
        <v>0.94114012359797439</v>
      </c>
      <c r="AE8" s="28">
        <v>0.94593926854877197</v>
      </c>
      <c r="AF8" s="28">
        <v>0.95639248881962358</v>
      </c>
      <c r="AG8" s="28">
        <v>0.96418140816852949</v>
      </c>
      <c r="AH8" s="28">
        <v>0.97371349098117888</v>
      </c>
      <c r="AI8" s="28">
        <v>0.98271852938998749</v>
      </c>
      <c r="AJ8" s="28">
        <v>0.99140735633419297</v>
      </c>
      <c r="AK8" s="28">
        <v>1.0015316273502435</v>
      </c>
      <c r="AL8" s="28">
        <v>1.0100160529593007</v>
      </c>
      <c r="AM8" s="28">
        <v>1.0188377151882104</v>
      </c>
      <c r="AN8" s="28">
        <v>1.0280869528207699</v>
      </c>
      <c r="AO8" s="28">
        <v>1.0368412220168146</v>
      </c>
      <c r="AP8" s="28">
        <v>1.0458950216609342</v>
      </c>
      <c r="AQ8" s="28">
        <v>1.0560972845920511</v>
      </c>
      <c r="AR8" s="28">
        <v>1.0651209885974966</v>
      </c>
      <c r="AS8" s="28">
        <v>1.0745586741855353</v>
      </c>
      <c r="AT8" s="28">
        <v>1.0838846246823348</v>
      </c>
      <c r="AU8" s="28">
        <v>1.0942108360776726</v>
      </c>
    </row>
    <row r="9" spans="2:47">
      <c r="B9" s="27" t="s">
        <v>430</v>
      </c>
      <c r="C9" s="28" t="s">
        <v>498</v>
      </c>
      <c r="D9" s="28">
        <v>1234.7504398489659</v>
      </c>
      <c r="E9" s="28">
        <v>1194.6988451162315</v>
      </c>
      <c r="F9" s="28">
        <v>1069.6842682030185</v>
      </c>
      <c r="G9" s="28">
        <v>1159.6818515802556</v>
      </c>
      <c r="H9" s="28">
        <v>1058.5931387132814</v>
      </c>
      <c r="I9" s="28">
        <v>1124.6357058924998</v>
      </c>
      <c r="J9" s="28">
        <v>1142.3727104651412</v>
      </c>
      <c r="K9" s="28">
        <v>1120.5910861056434</v>
      </c>
      <c r="L9" s="28">
        <v>1070.5011403499536</v>
      </c>
      <c r="M9" s="28">
        <v>989.81404904403894</v>
      </c>
      <c r="N9" s="28">
        <v>932.84186007849632</v>
      </c>
      <c r="O9" s="28">
        <v>885.94188678355613</v>
      </c>
      <c r="P9" s="28">
        <v>815.3885205741733</v>
      </c>
      <c r="Q9" s="28">
        <v>740.38124973313711</v>
      </c>
      <c r="R9" s="28">
        <v>694.18005268015384</v>
      </c>
      <c r="S9" s="28">
        <v>681.45863404750435</v>
      </c>
      <c r="T9" s="28">
        <v>684.56062126465565</v>
      </c>
      <c r="U9" s="28">
        <v>687.21754492927312</v>
      </c>
      <c r="V9" s="28">
        <v>690.01350612610645</v>
      </c>
      <c r="W9" s="28">
        <v>692.69854156334293</v>
      </c>
      <c r="X9" s="28">
        <v>694.77997822558166</v>
      </c>
      <c r="Y9" s="28">
        <v>697.12109006230128</v>
      </c>
      <c r="Z9" s="28">
        <v>699.91110331781056</v>
      </c>
      <c r="AA9" s="28">
        <v>702.93433994792974</v>
      </c>
      <c r="AB9" s="28">
        <v>706.05499406122453</v>
      </c>
      <c r="AC9" s="28">
        <v>708.99559632874309</v>
      </c>
      <c r="AD9" s="28">
        <v>711.78886962004026</v>
      </c>
      <c r="AE9" s="28">
        <v>714.5643096106927</v>
      </c>
      <c r="AF9" s="28">
        <v>718.63084083657543</v>
      </c>
      <c r="AG9" s="28">
        <v>722.32393944875571</v>
      </c>
      <c r="AH9" s="28">
        <v>726.18135024146943</v>
      </c>
      <c r="AI9" s="28">
        <v>729.837360569412</v>
      </c>
      <c r="AJ9" s="28">
        <v>733.32231773285025</v>
      </c>
      <c r="AK9" s="28">
        <v>736.75460166058178</v>
      </c>
      <c r="AL9" s="28">
        <v>740.46277945798602</v>
      </c>
      <c r="AM9" s="28">
        <v>744.23552776421752</v>
      </c>
      <c r="AN9" s="28">
        <v>748.05259028381761</v>
      </c>
      <c r="AO9" s="28">
        <v>751.90304151257817</v>
      </c>
      <c r="AP9" s="28">
        <v>755.76829735242995</v>
      </c>
      <c r="AQ9" s="28">
        <v>759.72838583700093</v>
      </c>
      <c r="AR9" s="28">
        <v>763.66243570792358</v>
      </c>
      <c r="AS9" s="28">
        <v>767.61974632873557</v>
      </c>
      <c r="AT9" s="28">
        <v>771.62228258169591</v>
      </c>
      <c r="AU9" s="28">
        <v>775.7223440691655</v>
      </c>
    </row>
    <row r="10" spans="2:47">
      <c r="B10" s="27" t="s">
        <v>440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398</v>
      </c>
      <c r="C11" s="28" t="s">
        <v>498</v>
      </c>
      <c r="D11" s="28">
        <v>850.11055919813748</v>
      </c>
      <c r="E11" s="28">
        <v>561.39669552645842</v>
      </c>
      <c r="F11" s="28">
        <v>313.22642038081614</v>
      </c>
      <c r="G11" s="28">
        <v>279.97418502723855</v>
      </c>
      <c r="H11" s="28">
        <v>83.435345348214014</v>
      </c>
      <c r="I11" s="28">
        <v>83.297831502282918</v>
      </c>
      <c r="J11" s="28">
        <v>83.306777725140009</v>
      </c>
      <c r="K11" s="28">
        <v>81.993984569249903</v>
      </c>
      <c r="L11" s="28">
        <v>80.715399739054803</v>
      </c>
      <c r="M11" s="28">
        <v>79.450187235655335</v>
      </c>
      <c r="N11" s="28">
        <v>78.204989559608848</v>
      </c>
      <c r="O11" s="28">
        <v>76.974475265960805</v>
      </c>
      <c r="P11" s="28">
        <v>75.758181774288985</v>
      </c>
      <c r="Q11" s="28">
        <v>74.573486749855107</v>
      </c>
      <c r="R11" s="28">
        <v>74.003406837753445</v>
      </c>
      <c r="S11" s="28">
        <v>73.447539122288561</v>
      </c>
      <c r="T11" s="28">
        <v>72.888494688909304</v>
      </c>
      <c r="U11" s="28">
        <v>72.326371622674074</v>
      </c>
      <c r="V11" s="28">
        <v>71.777977620896252</v>
      </c>
      <c r="W11" s="28">
        <v>71.226325454470782</v>
      </c>
      <c r="X11" s="28">
        <v>70.688221792248299</v>
      </c>
      <c r="Y11" s="28">
        <v>70.14669474019</v>
      </c>
      <c r="Z11" s="28">
        <v>69.601467923243518</v>
      </c>
      <c r="AA11" s="28">
        <v>69.052463206412355</v>
      </c>
      <c r="AB11" s="28">
        <v>68.516899899965438</v>
      </c>
      <c r="AC11" s="28">
        <v>67.977425644644043</v>
      </c>
      <c r="AD11" s="28">
        <v>67.451263141948786</v>
      </c>
      <c r="AE11" s="28">
        <v>66.921277052929867</v>
      </c>
      <c r="AF11" s="28">
        <v>66.617821632632868</v>
      </c>
      <c r="AG11" s="28">
        <v>66.327787748985116</v>
      </c>
      <c r="AH11" s="28">
        <v>66.016340767291595</v>
      </c>
      <c r="AI11" s="28">
        <v>65.718013809881199</v>
      </c>
      <c r="AJ11" s="28">
        <v>65.415473576784791</v>
      </c>
      <c r="AK11" s="28">
        <v>65.091615191455077</v>
      </c>
      <c r="AL11" s="28">
        <v>64.780554447379387</v>
      </c>
      <c r="AM11" s="28">
        <v>64.486801310420489</v>
      </c>
      <c r="AN11" s="28">
        <v>64.175783393061792</v>
      </c>
      <c r="AO11" s="28">
        <v>63.864783053101739</v>
      </c>
      <c r="AP11" s="28">
        <v>63.571308856040162</v>
      </c>
      <c r="AQ11" s="28">
        <v>63.260350772441591</v>
      </c>
      <c r="AR11" s="28">
        <v>62.966701720971194</v>
      </c>
      <c r="AS11" s="28">
        <v>62.673290272760404</v>
      </c>
      <c r="AT11" s="28">
        <v>62.379682343959111</v>
      </c>
      <c r="AU11" s="28">
        <v>62.08631276784368</v>
      </c>
    </row>
    <row r="12" spans="2:47">
      <c r="B12" s="27" t="s">
        <v>435</v>
      </c>
      <c r="C12" s="28" t="s">
        <v>498</v>
      </c>
      <c r="D12" s="28">
        <v>25.354828878494317</v>
      </c>
      <c r="E12" s="28">
        <v>26.559153674787424</v>
      </c>
      <c r="F12" s="28">
        <v>26.72248428035731</v>
      </c>
      <c r="G12" s="28">
        <v>25.310246437231292</v>
      </c>
      <c r="H12" s="28">
        <v>25.008431578962451</v>
      </c>
      <c r="I12" s="28">
        <v>29.897308124295403</v>
      </c>
      <c r="J12" s="28">
        <v>30.681769433314219</v>
      </c>
      <c r="K12" s="28">
        <v>31.261191057657399</v>
      </c>
      <c r="L12" s="28">
        <v>33.43092728413108</v>
      </c>
      <c r="M12" s="28">
        <v>32.74376230567497</v>
      </c>
      <c r="N12" s="28">
        <v>33.04245743001816</v>
      </c>
      <c r="O12" s="28">
        <v>34.456222821582116</v>
      </c>
      <c r="P12" s="28">
        <v>33.239665468902267</v>
      </c>
      <c r="Q12" s="28">
        <v>31.545400222126677</v>
      </c>
      <c r="R12" s="28">
        <v>31.348650556081015</v>
      </c>
      <c r="S12" s="28">
        <v>31.457420415830704</v>
      </c>
      <c r="T12" s="28">
        <v>31.593802530381204</v>
      </c>
      <c r="U12" s="28">
        <v>31.727455910814943</v>
      </c>
      <c r="V12" s="28">
        <v>31.86391562907232</v>
      </c>
      <c r="W12" s="28">
        <v>31.999196838205787</v>
      </c>
      <c r="X12" s="28">
        <v>32.138612331613643</v>
      </c>
      <c r="Y12" s="28">
        <v>32.275579202398013</v>
      </c>
      <c r="Z12" s="28">
        <v>32.417885301805669</v>
      </c>
      <c r="AA12" s="28">
        <v>32.556654424715774</v>
      </c>
      <c r="AB12" s="28">
        <v>32.687679389032198</v>
      </c>
      <c r="AC12" s="28">
        <v>32.837236774433933</v>
      </c>
      <c r="AD12" s="28">
        <v>32.992309947836048</v>
      </c>
      <c r="AE12" s="28">
        <v>33.145086249259577</v>
      </c>
      <c r="AF12" s="28">
        <v>33.422035965080731</v>
      </c>
      <c r="AG12" s="28">
        <v>33.702519038358652</v>
      </c>
      <c r="AH12" s="28">
        <v>34.004257115601412</v>
      </c>
      <c r="AI12" s="28">
        <v>34.306497096063822</v>
      </c>
      <c r="AJ12" s="28">
        <v>34.61283964607815</v>
      </c>
      <c r="AK12" s="28">
        <v>34.922769529712426</v>
      </c>
      <c r="AL12" s="28">
        <v>35.291985713193846</v>
      </c>
      <c r="AM12" s="28">
        <v>35.664681432693222</v>
      </c>
      <c r="AN12" s="28">
        <v>36.042716067593382</v>
      </c>
      <c r="AO12" s="28">
        <v>36.425694417884777</v>
      </c>
      <c r="AP12" s="28">
        <v>36.812285069026458</v>
      </c>
      <c r="AQ12" s="28">
        <v>37.202897531145503</v>
      </c>
      <c r="AR12" s="28">
        <v>37.598633758765644</v>
      </c>
      <c r="AS12" s="28">
        <v>37.997875591573518</v>
      </c>
      <c r="AT12" s="28">
        <v>38.402350478121711</v>
      </c>
      <c r="AU12" s="28">
        <v>38.811148567402306</v>
      </c>
    </row>
    <row r="13" spans="2:47">
      <c r="B13" s="27" t="s">
        <v>680</v>
      </c>
      <c r="C13" s="28" t="s">
        <v>498</v>
      </c>
      <c r="D13" s="28">
        <v>9.148780101460158</v>
      </c>
      <c r="E13" s="28">
        <v>28.177980706146286</v>
      </c>
      <c r="F13" s="28">
        <v>28.000088463088606</v>
      </c>
      <c r="G13" s="28">
        <v>27.680660445062319</v>
      </c>
      <c r="H13" s="28">
        <v>7.2495889462050407</v>
      </c>
      <c r="I13" s="28">
        <v>7.340240887933243</v>
      </c>
      <c r="J13" s="28">
        <v>7.3477983948862402</v>
      </c>
      <c r="K13" s="28">
        <v>7.4376042959673017</v>
      </c>
      <c r="L13" s="28">
        <v>7.5253025077234321</v>
      </c>
      <c r="M13" s="28">
        <v>7.6096802766948217</v>
      </c>
      <c r="N13" s="28">
        <v>7.6834624492847396</v>
      </c>
      <c r="O13" s="28">
        <v>7.753172427674385</v>
      </c>
      <c r="P13" s="28">
        <v>7.8202748193290175</v>
      </c>
      <c r="Q13" s="28">
        <v>7.8866332791008151</v>
      </c>
      <c r="R13" s="28">
        <v>7.9601383144414148</v>
      </c>
      <c r="S13" s="28">
        <v>8.0310411510408706</v>
      </c>
      <c r="T13" s="28">
        <v>8.0992618799918237</v>
      </c>
      <c r="U13" s="28">
        <v>8.1647158218637585</v>
      </c>
      <c r="V13" s="28">
        <v>8.2273294725204345</v>
      </c>
      <c r="W13" s="28">
        <v>8.2870245414359651</v>
      </c>
      <c r="X13" s="28">
        <v>8.3437285637288827</v>
      </c>
      <c r="Y13" s="28">
        <v>8.3973695822452292</v>
      </c>
      <c r="Z13" s="28">
        <v>8.4478814178760206</v>
      </c>
      <c r="AA13" s="28">
        <v>8.495198367506811</v>
      </c>
      <c r="AB13" s="28">
        <v>8.539265712919617</v>
      </c>
      <c r="AC13" s="28">
        <v>8.5800291484250675</v>
      </c>
      <c r="AD13" s="28">
        <v>8.617429542277927</v>
      </c>
      <c r="AE13" s="28">
        <v>8.6514186682970013</v>
      </c>
      <c r="AF13" s="28">
        <v>8.6863550552043574</v>
      </c>
      <c r="AG13" s="28">
        <v>8.720044230613075</v>
      </c>
      <c r="AH13" s="28">
        <v>8.7480425011205707</v>
      </c>
      <c r="AI13" s="28">
        <v>8.7747320589891</v>
      </c>
      <c r="AJ13" s="28">
        <v>8.7956426529645775</v>
      </c>
      <c r="AK13" s="28">
        <v>8.8151958189032662</v>
      </c>
      <c r="AL13" s="28">
        <v>8.8288913311164858</v>
      </c>
      <c r="AM13" s="28">
        <v>8.8448547881198891</v>
      </c>
      <c r="AN13" s="28">
        <v>8.8585883045313345</v>
      </c>
      <c r="AO13" s="28">
        <v>8.8723272895912775</v>
      </c>
      <c r="AP13" s="28">
        <v>8.8883511132813329</v>
      </c>
      <c r="AQ13" s="28">
        <v>8.9021219053549014</v>
      </c>
      <c r="AR13" s="28">
        <v>8.9181837054768387</v>
      </c>
      <c r="AS13" s="28">
        <v>8.9319856408160749</v>
      </c>
      <c r="AT13" s="28">
        <v>8.9480951527806525</v>
      </c>
      <c r="AU13" s="28">
        <v>8.9619224017745207</v>
      </c>
    </row>
    <row r="14" spans="2:47">
      <c r="B14" s="27" t="s">
        <v>397</v>
      </c>
      <c r="C14" s="28" t="s">
        <v>498</v>
      </c>
      <c r="D14" s="28">
        <v>177.04684142676982</v>
      </c>
      <c r="E14" s="28">
        <v>284.31878940224709</v>
      </c>
      <c r="F14" s="28">
        <v>298.39674050596068</v>
      </c>
      <c r="G14" s="28">
        <v>287.81678872163047</v>
      </c>
      <c r="H14" s="28">
        <v>279.791560694775</v>
      </c>
      <c r="I14" s="28">
        <v>282.38418939197254</v>
      </c>
      <c r="J14" s="28">
        <v>283.07676298522426</v>
      </c>
      <c r="K14" s="28">
        <v>283.97309792434822</v>
      </c>
      <c r="L14" s="28">
        <v>284.87229084708497</v>
      </c>
      <c r="M14" s="28">
        <v>285.68910402600915</v>
      </c>
      <c r="N14" s="28">
        <v>286.20402417599831</v>
      </c>
      <c r="O14" s="28">
        <v>286.67162041954441</v>
      </c>
      <c r="P14" s="28">
        <v>287.07477307030689</v>
      </c>
      <c r="Q14" s="28">
        <v>287.42469478803059</v>
      </c>
      <c r="R14" s="28">
        <v>288.76414405726547</v>
      </c>
      <c r="S14" s="28">
        <v>290.03811048928463</v>
      </c>
      <c r="T14" s="28">
        <v>291.22971593079478</v>
      </c>
      <c r="U14" s="28">
        <v>292.3459318339182</v>
      </c>
      <c r="V14" s="28">
        <v>293.38457755256422</v>
      </c>
      <c r="W14" s="28">
        <v>294.35134723487909</v>
      </c>
      <c r="X14" s="28">
        <v>295.23089049834908</v>
      </c>
      <c r="Y14" s="28">
        <v>296.02856142651592</v>
      </c>
      <c r="Z14" s="28">
        <v>296.74955459114881</v>
      </c>
      <c r="AA14" s="28">
        <v>297.38037909886583</v>
      </c>
      <c r="AB14" s="28">
        <v>297.92515697126817</v>
      </c>
      <c r="AC14" s="28">
        <v>298.39054911999449</v>
      </c>
      <c r="AD14" s="28">
        <v>298.76135021551613</v>
      </c>
      <c r="AE14" s="28">
        <v>299.05077218303495</v>
      </c>
      <c r="AF14" s="28">
        <v>299.69181051894356</v>
      </c>
      <c r="AG14" s="28">
        <v>300.24571364858366</v>
      </c>
      <c r="AH14" s="28">
        <v>300.7088927554247</v>
      </c>
      <c r="AI14" s="28">
        <v>301.07644138316994</v>
      </c>
      <c r="AJ14" s="28">
        <v>301.34323506592506</v>
      </c>
      <c r="AK14" s="28">
        <v>301.52368945705234</v>
      </c>
      <c r="AL14" s="28">
        <v>301.61163446564626</v>
      </c>
      <c r="AM14" s="28">
        <v>301.69724860600297</v>
      </c>
      <c r="AN14" s="28">
        <v>301.7748632822607</v>
      </c>
      <c r="AO14" s="28">
        <v>301.85745607326106</v>
      </c>
      <c r="AP14" s="28">
        <v>301.93911666952312</v>
      </c>
      <c r="AQ14" s="28">
        <v>302.01928179102902</v>
      </c>
      <c r="AR14" s="28">
        <v>302.09899705051379</v>
      </c>
      <c r="AS14" s="28">
        <v>302.16963349930097</v>
      </c>
      <c r="AT14" s="28">
        <v>302.24657217082898</v>
      </c>
      <c r="AU14" s="28">
        <v>302.32341076507566</v>
      </c>
    </row>
    <row r="15" spans="2:47">
      <c r="B15" s="27" t="s">
        <v>389</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s="48" customFormat="1">
      <c r="B16" s="27" t="s">
        <v>501</v>
      </c>
      <c r="C16" s="30" t="s">
        <v>498</v>
      </c>
      <c r="D16" s="30">
        <f>SUM(D2:D15)</f>
        <v>46019.914393289539</v>
      </c>
      <c r="E16" s="30">
        <f t="shared" ref="E16:AU16" si="0">SUM(E2:E15)</f>
        <v>48899.428790396261</v>
      </c>
      <c r="F16" s="30">
        <f t="shared" si="0"/>
        <v>49045.670072258079</v>
      </c>
      <c r="G16" s="30">
        <f t="shared" si="0"/>
        <v>50815.225808470772</v>
      </c>
      <c r="H16" s="30">
        <f t="shared" si="0"/>
        <v>49793.484937896377</v>
      </c>
      <c r="I16" s="30">
        <f t="shared" si="0"/>
        <v>54876.942458425016</v>
      </c>
      <c r="J16" s="30">
        <f t="shared" si="0"/>
        <v>58283.908577793489</v>
      </c>
      <c r="K16" s="30">
        <f t="shared" si="0"/>
        <v>59998.347434859388</v>
      </c>
      <c r="L16" s="30">
        <f t="shared" si="0"/>
        <v>61684.282417683185</v>
      </c>
      <c r="M16" s="30">
        <f t="shared" si="0"/>
        <v>61035.937160024128</v>
      </c>
      <c r="N16" s="30">
        <f t="shared" si="0"/>
        <v>60601.106526404197</v>
      </c>
      <c r="O16" s="30">
        <f t="shared" si="0"/>
        <v>60352.430664691092</v>
      </c>
      <c r="P16" s="30">
        <f t="shared" si="0"/>
        <v>58751.320824207629</v>
      </c>
      <c r="Q16" s="30">
        <f t="shared" si="0"/>
        <v>56416.061541749288</v>
      </c>
      <c r="R16" s="30">
        <f t="shared" si="0"/>
        <v>56215.938638255458</v>
      </c>
      <c r="S16" s="30">
        <f t="shared" si="0"/>
        <v>56753.131157141288</v>
      </c>
      <c r="T16" s="30">
        <f t="shared" si="0"/>
        <v>57360.248458246904</v>
      </c>
      <c r="U16" s="30">
        <f t="shared" si="0"/>
        <v>57970.469796001111</v>
      </c>
      <c r="V16" s="30">
        <f t="shared" si="0"/>
        <v>58591.86273330394</v>
      </c>
      <c r="W16" s="30">
        <f t="shared" si="0"/>
        <v>59220.529286629688</v>
      </c>
      <c r="X16" s="30">
        <f t="shared" si="0"/>
        <v>59863.012560199422</v>
      </c>
      <c r="Y16" s="30">
        <f t="shared" si="0"/>
        <v>60513.77885672509</v>
      </c>
      <c r="Z16" s="30">
        <f t="shared" si="0"/>
        <v>61174.64014814618</v>
      </c>
      <c r="AA16" s="30">
        <f t="shared" si="0"/>
        <v>61846.770543205705</v>
      </c>
      <c r="AB16" s="30">
        <f t="shared" si="0"/>
        <v>62525.577946335179</v>
      </c>
      <c r="AC16" s="30">
        <f t="shared" si="0"/>
        <v>63216.780183647839</v>
      </c>
      <c r="AD16" s="30">
        <f t="shared" si="0"/>
        <v>63917.663291924073</v>
      </c>
      <c r="AE16" s="30">
        <f t="shared" si="0"/>
        <v>64629.022870751716</v>
      </c>
      <c r="AF16" s="30">
        <f t="shared" si="0"/>
        <v>65560.194603688346</v>
      </c>
      <c r="AG16" s="30">
        <f t="shared" si="0"/>
        <v>66510.3347263943</v>
      </c>
      <c r="AH16" s="30">
        <f t="shared" si="0"/>
        <v>67473.649514252291</v>
      </c>
      <c r="AI16" s="30">
        <f t="shared" si="0"/>
        <v>68455.775637580417</v>
      </c>
      <c r="AJ16" s="30">
        <f t="shared" si="0"/>
        <v>69454.470232204985</v>
      </c>
      <c r="AK16" s="30">
        <f t="shared" si="0"/>
        <v>70469.26853436399</v>
      </c>
      <c r="AL16" s="30">
        <f t="shared" si="0"/>
        <v>71507.889875215726</v>
      </c>
      <c r="AM16" s="30">
        <f t="shared" si="0"/>
        <v>72568.431663935742</v>
      </c>
      <c r="AN16" s="30">
        <f t="shared" si="0"/>
        <v>73652.221146265991</v>
      </c>
      <c r="AO16" s="30">
        <f t="shared" si="0"/>
        <v>74757.587890140581</v>
      </c>
      <c r="AP16" s="30">
        <f t="shared" si="0"/>
        <v>75886.852867137204</v>
      </c>
      <c r="AQ16" s="30">
        <f t="shared" si="0"/>
        <v>77042.249021889278</v>
      </c>
      <c r="AR16" s="30">
        <f t="shared" si="0"/>
        <v>78221.0533516656</v>
      </c>
      <c r="AS16" s="30">
        <f t="shared" si="0"/>
        <v>79424.23091903051</v>
      </c>
      <c r="AT16" s="30">
        <f t="shared" si="0"/>
        <v>80654.109731115183</v>
      </c>
      <c r="AU16" s="30">
        <f t="shared" si="0"/>
        <v>81877.389590631254</v>
      </c>
    </row>
    <row r="19" spans="2:47">
      <c r="B19" s="24" t="s">
        <v>502</v>
      </c>
      <c r="C19" s="25" t="s">
        <v>422</v>
      </c>
      <c r="D19" s="25">
        <v>2017</v>
      </c>
      <c r="E19" s="25">
        <v>2018</v>
      </c>
      <c r="F19" s="25">
        <v>2019</v>
      </c>
      <c r="G19" s="25">
        <v>2020</v>
      </c>
      <c r="H19" s="25">
        <v>2021</v>
      </c>
      <c r="I19" s="25">
        <v>2022</v>
      </c>
      <c r="J19" s="25">
        <v>2023</v>
      </c>
      <c r="K19" s="25">
        <v>2024</v>
      </c>
      <c r="L19" s="25">
        <v>2025</v>
      </c>
      <c r="M19" s="25">
        <v>2026</v>
      </c>
      <c r="N19" s="25">
        <v>2027</v>
      </c>
      <c r="O19" s="25">
        <v>2028</v>
      </c>
      <c r="P19" s="25">
        <v>2029</v>
      </c>
      <c r="Q19" s="25">
        <v>2030</v>
      </c>
      <c r="R19" s="25">
        <v>2031</v>
      </c>
      <c r="S19" s="25">
        <v>2032</v>
      </c>
      <c r="T19" s="25">
        <v>2033</v>
      </c>
      <c r="U19" s="25">
        <v>2034</v>
      </c>
      <c r="V19" s="25">
        <v>2035</v>
      </c>
      <c r="W19" s="25">
        <v>2036</v>
      </c>
      <c r="X19" s="25">
        <v>2037</v>
      </c>
      <c r="Y19" s="25">
        <v>2038</v>
      </c>
      <c r="Z19" s="25">
        <v>2039</v>
      </c>
      <c r="AA19" s="25">
        <v>2040</v>
      </c>
      <c r="AB19" s="25">
        <v>2041</v>
      </c>
      <c r="AC19" s="25">
        <v>2042</v>
      </c>
      <c r="AD19" s="25">
        <v>2043</v>
      </c>
      <c r="AE19" s="25">
        <v>2044</v>
      </c>
      <c r="AF19" s="25">
        <v>2045</v>
      </c>
      <c r="AG19" s="25">
        <v>2046</v>
      </c>
      <c r="AH19" s="25">
        <v>2047</v>
      </c>
      <c r="AI19" s="25">
        <v>2048</v>
      </c>
      <c r="AJ19" s="25">
        <v>2049</v>
      </c>
      <c r="AK19" s="25">
        <v>2050</v>
      </c>
      <c r="AL19" s="25">
        <v>2051</v>
      </c>
      <c r="AM19" s="25">
        <v>2052</v>
      </c>
      <c r="AN19" s="25">
        <v>2053</v>
      </c>
      <c r="AO19" s="25">
        <v>2054</v>
      </c>
      <c r="AP19" s="25">
        <v>2055</v>
      </c>
      <c r="AQ19" s="25">
        <v>2056</v>
      </c>
      <c r="AR19" s="25">
        <v>2057</v>
      </c>
      <c r="AS19" s="25">
        <v>2058</v>
      </c>
      <c r="AT19" s="25">
        <v>2059</v>
      </c>
      <c r="AU19" s="25">
        <v>2060</v>
      </c>
    </row>
    <row r="20" spans="2:47">
      <c r="B20" s="27" t="s">
        <v>384</v>
      </c>
      <c r="C20" s="28" t="s">
        <v>498</v>
      </c>
      <c r="D20" s="28">
        <v>20285.599999999999</v>
      </c>
      <c r="E20" s="28">
        <v>21775.4</v>
      </c>
      <c r="F20" s="28">
        <v>21705.8</v>
      </c>
      <c r="G20" s="28">
        <v>22436.799999999999</v>
      </c>
      <c r="H20" s="28">
        <v>22190</v>
      </c>
      <c r="I20" s="28">
        <v>24066.2</v>
      </c>
      <c r="J20" s="28">
        <v>25558.5</v>
      </c>
      <c r="K20" s="28">
        <v>26186.799999999999</v>
      </c>
      <c r="L20" s="28">
        <v>26263.7</v>
      </c>
      <c r="M20" s="28">
        <v>25462.7</v>
      </c>
      <c r="N20" s="28">
        <v>24928.9</v>
      </c>
      <c r="O20" s="28">
        <v>24351.4</v>
      </c>
      <c r="P20" s="28">
        <v>23374.5</v>
      </c>
      <c r="Q20" s="28">
        <v>22065.8</v>
      </c>
      <c r="R20" s="28">
        <v>21604.7</v>
      </c>
      <c r="S20" s="28">
        <v>21622</v>
      </c>
      <c r="T20" s="28">
        <v>21803.200000000001</v>
      </c>
      <c r="U20" s="28">
        <v>21979.7</v>
      </c>
      <c r="V20" s="28">
        <v>22162</v>
      </c>
      <c r="W20" s="28">
        <v>22351.4</v>
      </c>
      <c r="X20" s="28">
        <v>22536.1</v>
      </c>
      <c r="Y20" s="28">
        <v>22729.3</v>
      </c>
      <c r="Z20" s="28">
        <v>22931.8</v>
      </c>
      <c r="AA20" s="28">
        <v>23140.7</v>
      </c>
      <c r="AB20" s="28">
        <v>23355.5</v>
      </c>
      <c r="AC20" s="28">
        <v>23569.5</v>
      </c>
      <c r="AD20" s="28">
        <v>23784.3</v>
      </c>
      <c r="AE20" s="28">
        <v>24003.4</v>
      </c>
      <c r="AF20" s="28">
        <v>24305.7</v>
      </c>
      <c r="AG20" s="28">
        <v>24608.5</v>
      </c>
      <c r="AH20" s="28">
        <v>24917.5</v>
      </c>
      <c r="AI20" s="28">
        <v>25230.3</v>
      </c>
      <c r="AJ20" s="28">
        <v>25546.9</v>
      </c>
      <c r="AK20" s="28">
        <v>25867.9</v>
      </c>
      <c r="AL20" s="28">
        <v>26193.599999999999</v>
      </c>
      <c r="AM20" s="28">
        <v>26526.1</v>
      </c>
      <c r="AN20" s="28">
        <v>26865.7</v>
      </c>
      <c r="AO20" s="28">
        <v>27211.1</v>
      </c>
      <c r="AP20" s="28">
        <v>27564.1</v>
      </c>
      <c r="AQ20" s="28">
        <v>27924.1</v>
      </c>
      <c r="AR20" s="28">
        <v>28291.1</v>
      </c>
      <c r="AS20" s="28">
        <v>28665.9</v>
      </c>
      <c r="AT20" s="28">
        <v>29047.8</v>
      </c>
      <c r="AU20" s="28">
        <v>29422.3</v>
      </c>
    </row>
    <row r="21" spans="2:47">
      <c r="B21" s="27" t="s">
        <v>386</v>
      </c>
      <c r="C21" s="28" t="s">
        <v>498</v>
      </c>
      <c r="D21" s="28">
        <v>147.80000000000001</v>
      </c>
      <c r="E21" s="28">
        <v>160.1</v>
      </c>
      <c r="F21" s="28">
        <v>156.4</v>
      </c>
      <c r="G21" s="28">
        <v>155.80000000000001</v>
      </c>
      <c r="H21" s="28">
        <v>159.19999999999999</v>
      </c>
      <c r="I21" s="28">
        <v>173</v>
      </c>
      <c r="J21" s="28">
        <v>177.3</v>
      </c>
      <c r="K21" s="28">
        <v>178.4</v>
      </c>
      <c r="L21" s="28">
        <v>183.1</v>
      </c>
      <c r="M21" s="28">
        <v>180.4</v>
      </c>
      <c r="N21" s="28">
        <v>179.8</v>
      </c>
      <c r="O21" s="28">
        <v>181.1</v>
      </c>
      <c r="P21" s="28">
        <v>176.8</v>
      </c>
      <c r="Q21" s="28">
        <v>170.5</v>
      </c>
      <c r="R21" s="28">
        <v>169.7</v>
      </c>
      <c r="S21" s="28">
        <v>169.8</v>
      </c>
      <c r="T21" s="28">
        <v>169.9</v>
      </c>
      <c r="U21" s="28">
        <v>170</v>
      </c>
      <c r="V21" s="28">
        <v>170.1</v>
      </c>
      <c r="W21" s="28">
        <v>170.2</v>
      </c>
      <c r="X21" s="28">
        <v>170.3</v>
      </c>
      <c r="Y21" s="28">
        <v>170.3</v>
      </c>
      <c r="Z21" s="28">
        <v>170.4</v>
      </c>
      <c r="AA21" s="28">
        <v>170.4</v>
      </c>
      <c r="AB21" s="28">
        <v>170.5</v>
      </c>
      <c r="AC21" s="28">
        <v>170.5</v>
      </c>
      <c r="AD21" s="28">
        <v>170.5</v>
      </c>
      <c r="AE21" s="28">
        <v>170.6</v>
      </c>
      <c r="AF21" s="28">
        <v>171.3</v>
      </c>
      <c r="AG21" s="28">
        <v>171.9</v>
      </c>
      <c r="AH21" s="28">
        <v>172.6</v>
      </c>
      <c r="AI21" s="28">
        <v>173.2</v>
      </c>
      <c r="AJ21" s="28">
        <v>173.9</v>
      </c>
      <c r="AK21" s="28">
        <v>174.5</v>
      </c>
      <c r="AL21" s="28">
        <v>175.5</v>
      </c>
      <c r="AM21" s="28">
        <v>176.4</v>
      </c>
      <c r="AN21" s="28">
        <v>177.4</v>
      </c>
      <c r="AO21" s="28">
        <v>178.4</v>
      </c>
      <c r="AP21" s="28">
        <v>179.4</v>
      </c>
      <c r="AQ21" s="28">
        <v>180.4</v>
      </c>
      <c r="AR21" s="28">
        <v>181.4</v>
      </c>
      <c r="AS21" s="28">
        <v>182.5</v>
      </c>
      <c r="AT21" s="28">
        <v>183.5</v>
      </c>
      <c r="AU21" s="28">
        <v>184.6</v>
      </c>
    </row>
    <row r="22" spans="2:47">
      <c r="B22" s="27" t="s">
        <v>385</v>
      </c>
      <c r="C22" s="28" t="s">
        <v>498</v>
      </c>
      <c r="D22" s="28">
        <v>22049.8</v>
      </c>
      <c r="E22" s="28">
        <v>23274.1</v>
      </c>
      <c r="F22" s="28">
        <v>23798.3</v>
      </c>
      <c r="G22" s="28">
        <v>24702.799999999999</v>
      </c>
      <c r="H22" s="28">
        <v>24355.1</v>
      </c>
      <c r="I22" s="28">
        <v>27360.2</v>
      </c>
      <c r="J22" s="28">
        <v>29230.9</v>
      </c>
      <c r="K22" s="28">
        <v>30345.4</v>
      </c>
      <c r="L22" s="28">
        <v>31982</v>
      </c>
      <c r="M22" s="28">
        <v>32265.8</v>
      </c>
      <c r="N22" s="28">
        <v>32429.9</v>
      </c>
      <c r="O22" s="28">
        <v>32795.9</v>
      </c>
      <c r="P22" s="28">
        <v>32307.5</v>
      </c>
      <c r="Q22" s="28">
        <v>31432.1</v>
      </c>
      <c r="R22" s="28">
        <v>31735</v>
      </c>
      <c r="S22" s="28">
        <v>32261.1</v>
      </c>
      <c r="T22" s="28">
        <v>32671.8</v>
      </c>
      <c r="U22" s="28">
        <v>33090.699999999997</v>
      </c>
      <c r="V22" s="28">
        <v>33515</v>
      </c>
      <c r="W22" s="28">
        <v>33947.1</v>
      </c>
      <c r="X22" s="28">
        <v>34398.6</v>
      </c>
      <c r="Y22" s="28">
        <v>34850.699999999997</v>
      </c>
      <c r="Z22" s="28">
        <v>35303.300000000003</v>
      </c>
      <c r="AA22" s="28">
        <v>35760</v>
      </c>
      <c r="AB22" s="28">
        <v>36218.1</v>
      </c>
      <c r="AC22" s="28">
        <v>36689.5</v>
      </c>
      <c r="AD22" s="28">
        <v>37169.300000000003</v>
      </c>
      <c r="AE22" s="28">
        <v>37655.699999999997</v>
      </c>
      <c r="AF22" s="28">
        <v>38271.1</v>
      </c>
      <c r="AG22" s="28">
        <v>38905.5</v>
      </c>
      <c r="AH22" s="28">
        <v>39546.1</v>
      </c>
      <c r="AI22" s="28">
        <v>40201.9</v>
      </c>
      <c r="AJ22" s="28">
        <v>40871.1</v>
      </c>
      <c r="AK22" s="28">
        <v>41552</v>
      </c>
      <c r="AL22" s="28">
        <v>42250.8</v>
      </c>
      <c r="AM22" s="28">
        <v>42964.5</v>
      </c>
      <c r="AN22" s="28">
        <v>43693.9</v>
      </c>
      <c r="AO22" s="28">
        <v>44438.7</v>
      </c>
      <c r="AP22" s="28">
        <v>45200.1</v>
      </c>
      <c r="AQ22" s="28">
        <v>45979.1</v>
      </c>
      <c r="AR22" s="28">
        <v>46774.6</v>
      </c>
      <c r="AS22" s="28">
        <v>47587.7</v>
      </c>
      <c r="AT22" s="28">
        <v>48418.6</v>
      </c>
      <c r="AU22" s="28">
        <v>49251.1</v>
      </c>
    </row>
    <row r="23" spans="2:47">
      <c r="B23" s="27" t="s">
        <v>634</v>
      </c>
      <c r="C23" s="28" t="s">
        <v>498</v>
      </c>
      <c r="D23" s="28">
        <v>1236.5999999999999</v>
      </c>
      <c r="E23" s="28">
        <v>1590.3</v>
      </c>
      <c r="F23" s="28">
        <v>1644.8</v>
      </c>
      <c r="G23" s="28">
        <v>1735.1</v>
      </c>
      <c r="H23" s="28">
        <v>1631.2</v>
      </c>
      <c r="I23" s="28">
        <v>1745.8</v>
      </c>
      <c r="J23" s="28">
        <v>1766.1</v>
      </c>
      <c r="K23" s="28">
        <v>1758.3</v>
      </c>
      <c r="L23" s="28">
        <v>1774.8</v>
      </c>
      <c r="M23" s="28">
        <v>1728.6</v>
      </c>
      <c r="N23" s="28">
        <v>1721.9</v>
      </c>
      <c r="O23" s="28">
        <v>1730</v>
      </c>
      <c r="P23" s="28">
        <v>1671.4</v>
      </c>
      <c r="Q23" s="28">
        <v>1604.4</v>
      </c>
      <c r="R23" s="28">
        <v>1599.8</v>
      </c>
      <c r="S23" s="28">
        <v>1596</v>
      </c>
      <c r="T23" s="28">
        <v>1597.2</v>
      </c>
      <c r="U23" s="28">
        <v>1598.2</v>
      </c>
      <c r="V23" s="28">
        <v>1599.1</v>
      </c>
      <c r="W23" s="28">
        <v>1599.9</v>
      </c>
      <c r="X23" s="28">
        <v>1600.2</v>
      </c>
      <c r="Y23" s="28">
        <v>1600.6</v>
      </c>
      <c r="Z23" s="28">
        <v>1601</v>
      </c>
      <c r="AA23" s="28">
        <v>1601.3</v>
      </c>
      <c r="AB23" s="28">
        <v>1601.4</v>
      </c>
      <c r="AC23" s="28">
        <v>1601.7</v>
      </c>
      <c r="AD23" s="28">
        <v>1601.9</v>
      </c>
      <c r="AE23" s="28">
        <v>1602.1</v>
      </c>
      <c r="AF23" s="28">
        <v>1607.2</v>
      </c>
      <c r="AG23" s="28">
        <v>1612.1</v>
      </c>
      <c r="AH23" s="28">
        <v>1617.4</v>
      </c>
      <c r="AI23" s="28">
        <v>1622.4</v>
      </c>
      <c r="AJ23" s="28">
        <v>1627.3</v>
      </c>
      <c r="AK23" s="28">
        <v>1632.2</v>
      </c>
      <c r="AL23" s="28">
        <v>1637.8</v>
      </c>
      <c r="AM23" s="28">
        <v>1643.6</v>
      </c>
      <c r="AN23" s="28">
        <v>1649.4</v>
      </c>
      <c r="AO23" s="28">
        <v>1655.3</v>
      </c>
      <c r="AP23" s="28">
        <v>1661.2</v>
      </c>
      <c r="AQ23" s="28">
        <v>1667.2</v>
      </c>
      <c r="AR23" s="28">
        <v>1673.3</v>
      </c>
      <c r="AS23" s="28">
        <v>1679.3</v>
      </c>
      <c r="AT23" s="28">
        <v>1685.5</v>
      </c>
      <c r="AU23" s="28">
        <v>1691.8</v>
      </c>
    </row>
    <row r="24" spans="2:47">
      <c r="B24" s="27" t="s">
        <v>437</v>
      </c>
      <c r="C24" s="28" t="s">
        <v>498</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row>
    <row r="25" spans="2:47">
      <c r="B25" s="27" t="s">
        <v>391</v>
      </c>
      <c r="C25" s="28" t="s">
        <v>498</v>
      </c>
      <c r="D25" s="28">
        <v>0</v>
      </c>
      <c r="E25" s="28">
        <v>0</v>
      </c>
      <c r="F25" s="28">
        <v>0</v>
      </c>
      <c r="G25" s="28">
        <v>0</v>
      </c>
      <c r="H25" s="28">
        <v>0</v>
      </c>
      <c r="I25" s="28">
        <v>0</v>
      </c>
      <c r="J25" s="28">
        <v>0</v>
      </c>
      <c r="K25" s="28">
        <v>0</v>
      </c>
      <c r="L25" s="28">
        <v>0</v>
      </c>
      <c r="M25" s="28">
        <v>0</v>
      </c>
      <c r="N25" s="28">
        <v>0</v>
      </c>
      <c r="O25" s="28">
        <v>0</v>
      </c>
      <c r="P25" s="28">
        <v>0</v>
      </c>
      <c r="Q25" s="28">
        <v>0</v>
      </c>
      <c r="R25" s="28">
        <v>9.5</v>
      </c>
      <c r="S25" s="28">
        <v>19.100000000000001</v>
      </c>
      <c r="T25" s="28">
        <v>28.9</v>
      </c>
      <c r="U25" s="28">
        <v>39.1</v>
      </c>
      <c r="V25" s="28">
        <v>49.3</v>
      </c>
      <c r="W25" s="28">
        <v>52.4</v>
      </c>
      <c r="X25" s="28">
        <v>55.5</v>
      </c>
      <c r="Y25" s="28">
        <v>58</v>
      </c>
      <c r="Z25" s="28">
        <v>60.4</v>
      </c>
      <c r="AA25" s="28">
        <v>62.9</v>
      </c>
      <c r="AB25" s="28">
        <v>65.5</v>
      </c>
      <c r="AC25" s="28">
        <v>68.099999999999994</v>
      </c>
      <c r="AD25" s="28">
        <v>70.900000000000006</v>
      </c>
      <c r="AE25" s="28">
        <v>73.7</v>
      </c>
      <c r="AF25" s="28">
        <v>76.8</v>
      </c>
      <c r="AG25" s="28">
        <v>80.099999999999994</v>
      </c>
      <c r="AH25" s="28">
        <v>83.5</v>
      </c>
      <c r="AI25" s="28">
        <v>87</v>
      </c>
      <c r="AJ25" s="28">
        <v>90.6</v>
      </c>
      <c r="AK25" s="28">
        <v>94.3</v>
      </c>
      <c r="AL25" s="28">
        <v>98.1</v>
      </c>
      <c r="AM25" s="28">
        <v>102.1</v>
      </c>
      <c r="AN25" s="28">
        <v>106.2</v>
      </c>
      <c r="AO25" s="28">
        <v>110.4</v>
      </c>
      <c r="AP25" s="28">
        <v>114.8</v>
      </c>
      <c r="AQ25" s="28">
        <v>119.3</v>
      </c>
      <c r="AR25" s="28">
        <v>123.9</v>
      </c>
      <c r="AS25" s="28">
        <v>128.69999999999999</v>
      </c>
      <c r="AT25" s="28">
        <v>133.69999999999999</v>
      </c>
      <c r="AU25" s="28">
        <v>138.80000000000001</v>
      </c>
    </row>
    <row r="26" spans="2:47">
      <c r="B26" s="27" t="s">
        <v>439</v>
      </c>
      <c r="C26" s="28" t="s">
        <v>498</v>
      </c>
      <c r="D26" s="28">
        <v>3.7</v>
      </c>
      <c r="E26" s="28">
        <v>4.4000000000000004</v>
      </c>
      <c r="F26" s="28">
        <v>4.3</v>
      </c>
      <c r="G26" s="28">
        <v>4.4000000000000004</v>
      </c>
      <c r="H26" s="28">
        <v>3.9</v>
      </c>
      <c r="I26" s="28">
        <v>4.0999999999999996</v>
      </c>
      <c r="J26" s="28">
        <v>4.3</v>
      </c>
      <c r="K26" s="28">
        <v>4.0999999999999996</v>
      </c>
      <c r="L26" s="28">
        <v>3.6</v>
      </c>
      <c r="M26" s="28">
        <v>3.1</v>
      </c>
      <c r="N26" s="28">
        <v>2.7</v>
      </c>
      <c r="O26" s="28">
        <v>2.2999999999999998</v>
      </c>
      <c r="P26" s="28">
        <v>1.8</v>
      </c>
      <c r="Q26" s="28">
        <v>1.4</v>
      </c>
      <c r="R26" s="28">
        <v>1.1000000000000001</v>
      </c>
      <c r="S26" s="28">
        <v>0.9</v>
      </c>
      <c r="T26" s="28">
        <v>0.9</v>
      </c>
      <c r="U26" s="28">
        <v>0.9</v>
      </c>
      <c r="V26" s="28">
        <v>0.9</v>
      </c>
      <c r="W26" s="28">
        <v>0.9</v>
      </c>
      <c r="X26" s="28">
        <v>0.9</v>
      </c>
      <c r="Y26" s="28">
        <v>0.9</v>
      </c>
      <c r="Z26" s="28">
        <v>0.9</v>
      </c>
      <c r="AA26" s="28">
        <v>0.9</v>
      </c>
      <c r="AB26" s="28">
        <v>0.9</v>
      </c>
      <c r="AC26" s="28">
        <v>0.9</v>
      </c>
      <c r="AD26" s="28">
        <v>0.9</v>
      </c>
      <c r="AE26" s="28">
        <v>0.9</v>
      </c>
      <c r="AF26" s="28">
        <v>1</v>
      </c>
      <c r="AG26" s="28">
        <v>1</v>
      </c>
      <c r="AH26" s="28">
        <v>1</v>
      </c>
      <c r="AI26" s="28">
        <v>1</v>
      </c>
      <c r="AJ26" s="28">
        <v>1</v>
      </c>
      <c r="AK26" s="28">
        <v>1</v>
      </c>
      <c r="AL26" s="28">
        <v>1</v>
      </c>
      <c r="AM26" s="28">
        <v>1</v>
      </c>
      <c r="AN26" s="28">
        <v>1</v>
      </c>
      <c r="AO26" s="28">
        <v>1</v>
      </c>
      <c r="AP26" s="28">
        <v>1</v>
      </c>
      <c r="AQ26" s="28">
        <v>1.1000000000000001</v>
      </c>
      <c r="AR26" s="28">
        <v>1.1000000000000001</v>
      </c>
      <c r="AS26" s="28">
        <v>1.1000000000000001</v>
      </c>
      <c r="AT26" s="28">
        <v>1.1000000000000001</v>
      </c>
      <c r="AU26" s="28">
        <v>1.1000000000000001</v>
      </c>
    </row>
    <row r="27" spans="2:47">
      <c r="B27" s="27" t="s">
        <v>430</v>
      </c>
      <c r="C27" s="28" t="s">
        <v>498</v>
      </c>
      <c r="D27" s="28">
        <v>1234.8</v>
      </c>
      <c r="E27" s="28">
        <v>1194.7</v>
      </c>
      <c r="F27" s="28">
        <v>1069.7</v>
      </c>
      <c r="G27" s="28">
        <v>1159.7</v>
      </c>
      <c r="H27" s="28">
        <v>1058.5999999999999</v>
      </c>
      <c r="I27" s="28">
        <v>1124.5999999999999</v>
      </c>
      <c r="J27" s="28">
        <v>1142.4000000000001</v>
      </c>
      <c r="K27" s="28">
        <v>1120.5999999999999</v>
      </c>
      <c r="L27" s="28">
        <v>1070.5</v>
      </c>
      <c r="M27" s="28">
        <v>989.8</v>
      </c>
      <c r="N27" s="28">
        <v>932.8</v>
      </c>
      <c r="O27" s="28">
        <v>885.9</v>
      </c>
      <c r="P27" s="28">
        <v>815.4</v>
      </c>
      <c r="Q27" s="28">
        <v>740.4</v>
      </c>
      <c r="R27" s="28">
        <v>694.2</v>
      </c>
      <c r="S27" s="28">
        <v>681.5</v>
      </c>
      <c r="T27" s="28">
        <v>684.6</v>
      </c>
      <c r="U27" s="28">
        <v>687.2</v>
      </c>
      <c r="V27" s="28">
        <v>690</v>
      </c>
      <c r="W27" s="28">
        <v>692.7</v>
      </c>
      <c r="X27" s="28">
        <v>694.8</v>
      </c>
      <c r="Y27" s="28">
        <v>697.1</v>
      </c>
      <c r="Z27" s="28">
        <v>699.9</v>
      </c>
      <c r="AA27" s="28">
        <v>702.9</v>
      </c>
      <c r="AB27" s="28">
        <v>706.1</v>
      </c>
      <c r="AC27" s="28">
        <v>709</v>
      </c>
      <c r="AD27" s="28">
        <v>711.8</v>
      </c>
      <c r="AE27" s="28">
        <v>714.6</v>
      </c>
      <c r="AF27" s="28">
        <v>718.6</v>
      </c>
      <c r="AG27" s="28">
        <v>722.3</v>
      </c>
      <c r="AH27" s="28">
        <v>726.2</v>
      </c>
      <c r="AI27" s="28">
        <v>729.8</v>
      </c>
      <c r="AJ27" s="28">
        <v>733.3</v>
      </c>
      <c r="AK27" s="28">
        <v>736.8</v>
      </c>
      <c r="AL27" s="28">
        <v>740.5</v>
      </c>
      <c r="AM27" s="28">
        <v>744.2</v>
      </c>
      <c r="AN27" s="28">
        <v>748.1</v>
      </c>
      <c r="AO27" s="28">
        <v>751.9</v>
      </c>
      <c r="AP27" s="28">
        <v>755.8</v>
      </c>
      <c r="AQ27" s="28">
        <v>759.7</v>
      </c>
      <c r="AR27" s="28">
        <v>763.7</v>
      </c>
      <c r="AS27" s="28">
        <v>767.6</v>
      </c>
      <c r="AT27" s="28">
        <v>771.6</v>
      </c>
      <c r="AU27" s="28">
        <v>775.7</v>
      </c>
    </row>
    <row r="28" spans="2:47">
      <c r="B28" s="27" t="s">
        <v>440</v>
      </c>
      <c r="C28" s="28" t="s">
        <v>498</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A28" s="28">
        <v>0</v>
      </c>
      <c r="AB28" s="28">
        <v>0</v>
      </c>
      <c r="AC28" s="28">
        <v>0</v>
      </c>
      <c r="AD28" s="28">
        <v>0</v>
      </c>
      <c r="AE28" s="28">
        <v>0</v>
      </c>
      <c r="AF28" s="28">
        <v>0</v>
      </c>
      <c r="AG28" s="28">
        <v>0</v>
      </c>
      <c r="AH28" s="28">
        <v>0</v>
      </c>
      <c r="AI28" s="28">
        <v>0</v>
      </c>
      <c r="AJ28" s="28">
        <v>0</v>
      </c>
      <c r="AK28" s="28">
        <v>0</v>
      </c>
      <c r="AL28" s="28">
        <v>0</v>
      </c>
      <c r="AM28" s="28">
        <v>0</v>
      </c>
      <c r="AN28" s="28">
        <v>0</v>
      </c>
      <c r="AO28" s="28">
        <v>0</v>
      </c>
      <c r="AP28" s="28">
        <v>0</v>
      </c>
      <c r="AQ28" s="28">
        <v>0</v>
      </c>
      <c r="AR28" s="28">
        <v>0</v>
      </c>
      <c r="AS28" s="28">
        <v>0</v>
      </c>
      <c r="AT28" s="28">
        <v>0</v>
      </c>
      <c r="AU28" s="28">
        <v>0</v>
      </c>
    </row>
    <row r="29" spans="2:47">
      <c r="B29" s="27" t="s">
        <v>398</v>
      </c>
      <c r="C29" s="28" t="s">
        <v>498</v>
      </c>
      <c r="D29" s="28">
        <v>850.1</v>
      </c>
      <c r="E29" s="28">
        <v>561.4</v>
      </c>
      <c r="F29" s="28">
        <v>313.2</v>
      </c>
      <c r="G29" s="28">
        <v>280</v>
      </c>
      <c r="H29" s="28">
        <v>83.4</v>
      </c>
      <c r="I29" s="28">
        <v>83.3</v>
      </c>
      <c r="J29" s="28">
        <v>83.3</v>
      </c>
      <c r="K29" s="28">
        <v>82</v>
      </c>
      <c r="L29" s="28">
        <v>80.7</v>
      </c>
      <c r="M29" s="28">
        <v>79.5</v>
      </c>
      <c r="N29" s="28">
        <v>78.2</v>
      </c>
      <c r="O29" s="28">
        <v>77</v>
      </c>
      <c r="P29" s="28">
        <v>75.8</v>
      </c>
      <c r="Q29" s="28">
        <v>74.599999999999994</v>
      </c>
      <c r="R29" s="28">
        <v>74</v>
      </c>
      <c r="S29" s="28">
        <v>73.400000000000006</v>
      </c>
      <c r="T29" s="28">
        <v>72.900000000000006</v>
      </c>
      <c r="U29" s="28">
        <v>72.3</v>
      </c>
      <c r="V29" s="28">
        <v>71.8</v>
      </c>
      <c r="W29" s="28">
        <v>71.2</v>
      </c>
      <c r="X29" s="28">
        <v>70.7</v>
      </c>
      <c r="Y29" s="28">
        <v>70.099999999999994</v>
      </c>
      <c r="Z29" s="28">
        <v>69.599999999999994</v>
      </c>
      <c r="AA29" s="28">
        <v>69.099999999999994</v>
      </c>
      <c r="AB29" s="28">
        <v>68.5</v>
      </c>
      <c r="AC29" s="28">
        <v>68</v>
      </c>
      <c r="AD29" s="28">
        <v>67.5</v>
      </c>
      <c r="AE29" s="28">
        <v>66.900000000000006</v>
      </c>
      <c r="AF29" s="28">
        <v>66.599999999999994</v>
      </c>
      <c r="AG29" s="28">
        <v>66.3</v>
      </c>
      <c r="AH29" s="28">
        <v>66</v>
      </c>
      <c r="AI29" s="28">
        <v>65.7</v>
      </c>
      <c r="AJ29" s="28">
        <v>65.400000000000006</v>
      </c>
      <c r="AK29" s="28">
        <v>65.099999999999994</v>
      </c>
      <c r="AL29" s="28">
        <v>64.8</v>
      </c>
      <c r="AM29" s="28">
        <v>64.5</v>
      </c>
      <c r="AN29" s="28">
        <v>64.2</v>
      </c>
      <c r="AO29" s="28">
        <v>63.9</v>
      </c>
      <c r="AP29" s="28">
        <v>63.6</v>
      </c>
      <c r="AQ29" s="28">
        <v>63.3</v>
      </c>
      <c r="AR29" s="28">
        <v>63</v>
      </c>
      <c r="AS29" s="28">
        <v>62.7</v>
      </c>
      <c r="AT29" s="28">
        <v>62.4</v>
      </c>
      <c r="AU29" s="28">
        <v>62.1</v>
      </c>
    </row>
    <row r="30" spans="2:47">
      <c r="B30" s="27" t="s">
        <v>435</v>
      </c>
      <c r="C30" s="28" t="s">
        <v>498</v>
      </c>
      <c r="D30" s="28">
        <v>25.4</v>
      </c>
      <c r="E30" s="28">
        <v>26.6</v>
      </c>
      <c r="F30" s="28">
        <v>26.7</v>
      </c>
      <c r="G30" s="28">
        <v>25.3</v>
      </c>
      <c r="H30" s="28">
        <v>25</v>
      </c>
      <c r="I30" s="28">
        <v>29.9</v>
      </c>
      <c r="J30" s="28">
        <v>30.7</v>
      </c>
      <c r="K30" s="28">
        <v>31.3</v>
      </c>
      <c r="L30" s="28">
        <v>33.4</v>
      </c>
      <c r="M30" s="28">
        <v>32.700000000000003</v>
      </c>
      <c r="N30" s="28">
        <v>33</v>
      </c>
      <c r="O30" s="28">
        <v>34.5</v>
      </c>
      <c r="P30" s="28">
        <v>33.200000000000003</v>
      </c>
      <c r="Q30" s="28">
        <v>31.5</v>
      </c>
      <c r="R30" s="28">
        <v>31.3</v>
      </c>
      <c r="S30" s="28">
        <v>31.5</v>
      </c>
      <c r="T30" s="28">
        <v>31.6</v>
      </c>
      <c r="U30" s="28">
        <v>31.7</v>
      </c>
      <c r="V30" s="28">
        <v>31.9</v>
      </c>
      <c r="W30" s="28">
        <v>32</v>
      </c>
      <c r="X30" s="28">
        <v>32.1</v>
      </c>
      <c r="Y30" s="28">
        <v>32.299999999999997</v>
      </c>
      <c r="Z30" s="28">
        <v>32.4</v>
      </c>
      <c r="AA30" s="28">
        <v>32.6</v>
      </c>
      <c r="AB30" s="28">
        <v>32.700000000000003</v>
      </c>
      <c r="AC30" s="28">
        <v>32.799999999999997</v>
      </c>
      <c r="AD30" s="28">
        <v>33</v>
      </c>
      <c r="AE30" s="28">
        <v>33.1</v>
      </c>
      <c r="AF30" s="28">
        <v>33.4</v>
      </c>
      <c r="AG30" s="28">
        <v>33.700000000000003</v>
      </c>
      <c r="AH30" s="28">
        <v>34</v>
      </c>
      <c r="AI30" s="28">
        <v>34.299999999999997</v>
      </c>
      <c r="AJ30" s="28">
        <v>34.6</v>
      </c>
      <c r="AK30" s="28">
        <v>34.9</v>
      </c>
      <c r="AL30" s="28">
        <v>35.299999999999997</v>
      </c>
      <c r="AM30" s="28">
        <v>35.700000000000003</v>
      </c>
      <c r="AN30" s="28">
        <v>36</v>
      </c>
      <c r="AO30" s="28">
        <v>36.4</v>
      </c>
      <c r="AP30" s="28">
        <v>36.799999999999997</v>
      </c>
      <c r="AQ30" s="28">
        <v>37.200000000000003</v>
      </c>
      <c r="AR30" s="28">
        <v>37.6</v>
      </c>
      <c r="AS30" s="28">
        <v>38</v>
      </c>
      <c r="AT30" s="28">
        <v>38.4</v>
      </c>
      <c r="AU30" s="28">
        <v>38.799999999999997</v>
      </c>
    </row>
    <row r="31" spans="2:47">
      <c r="B31" s="27" t="s">
        <v>680</v>
      </c>
      <c r="C31" s="28" t="s">
        <v>498</v>
      </c>
      <c r="D31" s="28">
        <v>9.1</v>
      </c>
      <c r="E31" s="28">
        <v>28.2</v>
      </c>
      <c r="F31" s="28">
        <v>28</v>
      </c>
      <c r="G31" s="28">
        <v>27.7</v>
      </c>
      <c r="H31" s="28">
        <v>7.2</v>
      </c>
      <c r="I31" s="28">
        <v>7.3</v>
      </c>
      <c r="J31" s="28">
        <v>7.3</v>
      </c>
      <c r="K31" s="28">
        <v>7.4</v>
      </c>
      <c r="L31" s="28">
        <v>7.5</v>
      </c>
      <c r="M31" s="28">
        <v>7.6</v>
      </c>
      <c r="N31" s="28">
        <v>7.7</v>
      </c>
      <c r="O31" s="28">
        <v>7.8</v>
      </c>
      <c r="P31" s="28">
        <v>7.8</v>
      </c>
      <c r="Q31" s="28">
        <v>7.9</v>
      </c>
      <c r="R31" s="28">
        <v>8</v>
      </c>
      <c r="S31" s="28">
        <v>8</v>
      </c>
      <c r="T31" s="28">
        <v>8.1</v>
      </c>
      <c r="U31" s="28">
        <v>8.1999999999999993</v>
      </c>
      <c r="V31" s="28">
        <v>8.1999999999999993</v>
      </c>
      <c r="W31" s="28">
        <v>8.3000000000000007</v>
      </c>
      <c r="X31" s="28">
        <v>8.3000000000000007</v>
      </c>
      <c r="Y31" s="28">
        <v>8.4</v>
      </c>
      <c r="Z31" s="28">
        <v>8.4</v>
      </c>
      <c r="AA31" s="28">
        <v>8.5</v>
      </c>
      <c r="AB31" s="28">
        <v>8.5</v>
      </c>
      <c r="AC31" s="28">
        <v>8.6</v>
      </c>
      <c r="AD31" s="28">
        <v>8.6</v>
      </c>
      <c r="AE31" s="28">
        <v>8.6999999999999993</v>
      </c>
      <c r="AF31" s="28">
        <v>8.6999999999999993</v>
      </c>
      <c r="AG31" s="28">
        <v>8.6999999999999993</v>
      </c>
      <c r="AH31" s="28">
        <v>8.6999999999999993</v>
      </c>
      <c r="AI31" s="28">
        <v>8.8000000000000007</v>
      </c>
      <c r="AJ31" s="28">
        <v>8.8000000000000007</v>
      </c>
      <c r="AK31" s="28">
        <v>8.8000000000000007</v>
      </c>
      <c r="AL31" s="28">
        <v>8.8000000000000007</v>
      </c>
      <c r="AM31" s="28">
        <v>8.8000000000000007</v>
      </c>
      <c r="AN31" s="28">
        <v>8.9</v>
      </c>
      <c r="AO31" s="28">
        <v>8.9</v>
      </c>
      <c r="AP31" s="28">
        <v>8.9</v>
      </c>
      <c r="AQ31" s="28">
        <v>8.9</v>
      </c>
      <c r="AR31" s="28">
        <v>8.9</v>
      </c>
      <c r="AS31" s="28">
        <v>8.9</v>
      </c>
      <c r="AT31" s="28">
        <v>8.9</v>
      </c>
      <c r="AU31" s="28">
        <v>9</v>
      </c>
    </row>
    <row r="32" spans="2:47">
      <c r="B32" s="27" t="s">
        <v>397</v>
      </c>
      <c r="C32" s="28" t="s">
        <v>498</v>
      </c>
      <c r="D32" s="28">
        <v>177</v>
      </c>
      <c r="E32" s="28">
        <v>284.3</v>
      </c>
      <c r="F32" s="28">
        <v>298.39999999999998</v>
      </c>
      <c r="G32" s="28">
        <v>287.8</v>
      </c>
      <c r="H32" s="28">
        <v>279.8</v>
      </c>
      <c r="I32" s="28">
        <v>282.39999999999998</v>
      </c>
      <c r="J32" s="28">
        <v>283.10000000000002</v>
      </c>
      <c r="K32" s="28">
        <v>284</v>
      </c>
      <c r="L32" s="28">
        <v>284.89999999999998</v>
      </c>
      <c r="M32" s="28">
        <v>285.7</v>
      </c>
      <c r="N32" s="28">
        <v>286.2</v>
      </c>
      <c r="O32" s="28">
        <v>286.7</v>
      </c>
      <c r="P32" s="28">
        <v>287.10000000000002</v>
      </c>
      <c r="Q32" s="28">
        <v>287.39999999999998</v>
      </c>
      <c r="R32" s="28">
        <v>288.8</v>
      </c>
      <c r="S32" s="28">
        <v>290</v>
      </c>
      <c r="T32" s="28">
        <v>291.2</v>
      </c>
      <c r="U32" s="28">
        <v>292.3</v>
      </c>
      <c r="V32" s="28">
        <v>293.39999999999998</v>
      </c>
      <c r="W32" s="28">
        <v>294.39999999999998</v>
      </c>
      <c r="X32" s="28">
        <v>295.2</v>
      </c>
      <c r="Y32" s="28">
        <v>296</v>
      </c>
      <c r="Z32" s="28">
        <v>296.7</v>
      </c>
      <c r="AA32" s="28">
        <v>297.39999999999998</v>
      </c>
      <c r="AB32" s="28">
        <v>297.89999999999998</v>
      </c>
      <c r="AC32" s="28">
        <v>298.39999999999998</v>
      </c>
      <c r="AD32" s="28">
        <v>298.8</v>
      </c>
      <c r="AE32" s="28">
        <v>299.10000000000002</v>
      </c>
      <c r="AF32" s="28">
        <v>299.7</v>
      </c>
      <c r="AG32" s="28">
        <v>300.2</v>
      </c>
      <c r="AH32" s="28">
        <v>300.7</v>
      </c>
      <c r="AI32" s="28">
        <v>301.10000000000002</v>
      </c>
      <c r="AJ32" s="28">
        <v>301.3</v>
      </c>
      <c r="AK32" s="28">
        <v>301.5</v>
      </c>
      <c r="AL32" s="28">
        <v>301.60000000000002</v>
      </c>
      <c r="AM32" s="28">
        <v>301.7</v>
      </c>
      <c r="AN32" s="28">
        <v>301.8</v>
      </c>
      <c r="AO32" s="28">
        <v>301.89999999999998</v>
      </c>
      <c r="AP32" s="28">
        <v>301.89999999999998</v>
      </c>
      <c r="AQ32" s="28">
        <v>302</v>
      </c>
      <c r="AR32" s="28">
        <v>302.10000000000002</v>
      </c>
      <c r="AS32" s="28">
        <v>302.2</v>
      </c>
      <c r="AT32" s="28">
        <v>302.2</v>
      </c>
      <c r="AU32" s="28">
        <v>302.3</v>
      </c>
    </row>
    <row r="33" spans="2:47">
      <c r="B33" s="27" t="s">
        <v>389</v>
      </c>
      <c r="C33" s="28" t="s">
        <v>498</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A33" s="28">
        <v>0</v>
      </c>
      <c r="AB33" s="28">
        <v>0</v>
      </c>
      <c r="AC33" s="28">
        <v>0</v>
      </c>
      <c r="AD33" s="28">
        <v>0</v>
      </c>
      <c r="AE33" s="28">
        <v>0</v>
      </c>
      <c r="AF33" s="28">
        <v>0</v>
      </c>
      <c r="AG33" s="28">
        <v>0</v>
      </c>
      <c r="AH33" s="28">
        <v>0</v>
      </c>
      <c r="AI33" s="28">
        <v>0</v>
      </c>
      <c r="AJ33" s="28">
        <v>0</v>
      </c>
      <c r="AK33" s="28">
        <v>0</v>
      </c>
      <c r="AL33" s="28">
        <v>0</v>
      </c>
      <c r="AM33" s="28">
        <v>0</v>
      </c>
      <c r="AN33" s="28">
        <v>0</v>
      </c>
      <c r="AO33" s="28">
        <v>0</v>
      </c>
      <c r="AP33" s="28">
        <v>0</v>
      </c>
      <c r="AQ33" s="28">
        <v>0</v>
      </c>
      <c r="AR33" s="28">
        <v>0</v>
      </c>
      <c r="AS33" s="28">
        <v>0</v>
      </c>
      <c r="AT33" s="28">
        <v>0</v>
      </c>
      <c r="AU33" s="28">
        <v>0</v>
      </c>
    </row>
    <row r="34" spans="2:47" s="48" customFormat="1">
      <c r="B34" s="27" t="s">
        <v>501</v>
      </c>
      <c r="C34" s="30" t="s">
        <v>498</v>
      </c>
      <c r="D34" s="30">
        <f>SUM(D20:D33)</f>
        <v>46019.899999999994</v>
      </c>
      <c r="E34" s="30">
        <f t="shared" ref="E34:AU34" si="1">SUM(E20:E33)</f>
        <v>48899.5</v>
      </c>
      <c r="F34" s="30">
        <f t="shared" si="1"/>
        <v>49045.599999999999</v>
      </c>
      <c r="G34" s="30">
        <f t="shared" si="1"/>
        <v>50815.399999999994</v>
      </c>
      <c r="H34" s="30">
        <f t="shared" si="1"/>
        <v>49793.4</v>
      </c>
      <c r="I34" s="30">
        <f t="shared" si="1"/>
        <v>54876.80000000001</v>
      </c>
      <c r="J34" s="30">
        <f t="shared" si="1"/>
        <v>58283.9</v>
      </c>
      <c r="K34" s="30">
        <f t="shared" si="1"/>
        <v>59998.30000000001</v>
      </c>
      <c r="L34" s="30">
        <f t="shared" si="1"/>
        <v>61684.200000000004</v>
      </c>
      <c r="M34" s="30">
        <f t="shared" si="1"/>
        <v>61035.899999999994</v>
      </c>
      <c r="N34" s="30">
        <f t="shared" si="1"/>
        <v>60601.1</v>
      </c>
      <c r="O34" s="30">
        <f t="shared" si="1"/>
        <v>60352.600000000006</v>
      </c>
      <c r="P34" s="30">
        <f t="shared" si="1"/>
        <v>58751.30000000001</v>
      </c>
      <c r="Q34" s="30">
        <f t="shared" si="1"/>
        <v>56416</v>
      </c>
      <c r="R34" s="30">
        <f t="shared" si="1"/>
        <v>56216.100000000006</v>
      </c>
      <c r="S34" s="30">
        <f t="shared" si="1"/>
        <v>56753.299999999996</v>
      </c>
      <c r="T34" s="30">
        <f t="shared" si="1"/>
        <v>57360.299999999996</v>
      </c>
      <c r="U34" s="30">
        <f t="shared" si="1"/>
        <v>57970.299999999988</v>
      </c>
      <c r="V34" s="30">
        <f t="shared" si="1"/>
        <v>58591.700000000004</v>
      </c>
      <c r="W34" s="30">
        <f t="shared" si="1"/>
        <v>59220.5</v>
      </c>
      <c r="X34" s="30">
        <f t="shared" si="1"/>
        <v>59862.7</v>
      </c>
      <c r="Y34" s="30">
        <f t="shared" si="1"/>
        <v>60513.7</v>
      </c>
      <c r="Z34" s="30">
        <f t="shared" si="1"/>
        <v>61174.8</v>
      </c>
      <c r="AA34" s="30">
        <f t="shared" si="1"/>
        <v>61846.700000000012</v>
      </c>
      <c r="AB34" s="30">
        <f t="shared" si="1"/>
        <v>62525.599999999999</v>
      </c>
      <c r="AC34" s="30">
        <f t="shared" si="1"/>
        <v>63217</v>
      </c>
      <c r="AD34" s="30">
        <f t="shared" si="1"/>
        <v>63917.500000000015</v>
      </c>
      <c r="AE34" s="30">
        <f t="shared" si="1"/>
        <v>64628.799999999988</v>
      </c>
      <c r="AF34" s="30">
        <f t="shared" si="1"/>
        <v>65560.099999999991</v>
      </c>
      <c r="AG34" s="30">
        <f t="shared" si="1"/>
        <v>66510.299999999988</v>
      </c>
      <c r="AH34" s="30">
        <f t="shared" si="1"/>
        <v>67473.699999999983</v>
      </c>
      <c r="AI34" s="30">
        <f t="shared" si="1"/>
        <v>68455.5</v>
      </c>
      <c r="AJ34" s="30">
        <f t="shared" si="1"/>
        <v>69454.200000000012</v>
      </c>
      <c r="AK34" s="30">
        <f t="shared" si="1"/>
        <v>70469</v>
      </c>
      <c r="AL34" s="30">
        <f t="shared" si="1"/>
        <v>71507.800000000017</v>
      </c>
      <c r="AM34" s="30">
        <f t="shared" si="1"/>
        <v>72568.600000000006</v>
      </c>
      <c r="AN34" s="30">
        <f t="shared" si="1"/>
        <v>73652.599999999991</v>
      </c>
      <c r="AO34" s="30">
        <f t="shared" si="1"/>
        <v>74757.899999999965</v>
      </c>
      <c r="AP34" s="30">
        <f t="shared" si="1"/>
        <v>75887.600000000006</v>
      </c>
      <c r="AQ34" s="30">
        <f t="shared" si="1"/>
        <v>77042.3</v>
      </c>
      <c r="AR34" s="30">
        <f t="shared" si="1"/>
        <v>78220.700000000012</v>
      </c>
      <c r="AS34" s="30">
        <f t="shared" si="1"/>
        <v>79424.600000000006</v>
      </c>
      <c r="AT34" s="30">
        <f t="shared" si="1"/>
        <v>80653.699999999983</v>
      </c>
      <c r="AU34" s="30">
        <f t="shared" si="1"/>
        <v>81877.60000000002</v>
      </c>
    </row>
    <row r="36" spans="2:47">
      <c r="B36" s="24" t="s">
        <v>503</v>
      </c>
      <c r="C36" s="25" t="s">
        <v>422</v>
      </c>
      <c r="D36" s="25">
        <v>2017</v>
      </c>
      <c r="E36" s="25">
        <v>2018</v>
      </c>
      <c r="F36" s="25">
        <v>2019</v>
      </c>
      <c r="G36" s="25">
        <v>2020</v>
      </c>
      <c r="H36" s="25">
        <v>2021</v>
      </c>
      <c r="I36" s="25">
        <v>2022</v>
      </c>
      <c r="J36" s="25">
        <v>2023</v>
      </c>
      <c r="K36" s="25">
        <v>2024</v>
      </c>
      <c r="L36" s="25">
        <v>2025</v>
      </c>
      <c r="M36" s="25">
        <v>2026</v>
      </c>
      <c r="N36" s="25">
        <v>2027</v>
      </c>
      <c r="O36" s="25">
        <v>2028</v>
      </c>
      <c r="P36" s="25">
        <v>2029</v>
      </c>
      <c r="Q36" s="25">
        <v>2030</v>
      </c>
      <c r="R36" s="25">
        <v>2031</v>
      </c>
      <c r="S36" s="25">
        <v>2032</v>
      </c>
      <c r="T36" s="25">
        <v>2033</v>
      </c>
      <c r="U36" s="25">
        <v>2034</v>
      </c>
      <c r="V36" s="25">
        <v>2035</v>
      </c>
      <c r="W36" s="25">
        <v>2036</v>
      </c>
      <c r="X36" s="25">
        <v>2037</v>
      </c>
      <c r="Y36" s="25">
        <v>2038</v>
      </c>
      <c r="Z36" s="25">
        <v>2039</v>
      </c>
      <c r="AA36" s="25">
        <v>2040</v>
      </c>
      <c r="AB36" s="25">
        <v>2041</v>
      </c>
      <c r="AC36" s="25">
        <v>2042</v>
      </c>
      <c r="AD36" s="25">
        <v>2043</v>
      </c>
      <c r="AE36" s="25">
        <v>2044</v>
      </c>
      <c r="AF36" s="25">
        <v>2045</v>
      </c>
      <c r="AG36" s="25">
        <v>2046</v>
      </c>
      <c r="AH36" s="25">
        <v>2047</v>
      </c>
      <c r="AI36" s="25">
        <v>2048</v>
      </c>
      <c r="AJ36" s="25">
        <v>2049</v>
      </c>
      <c r="AK36" s="25">
        <v>2050</v>
      </c>
      <c r="AL36" s="25">
        <v>2051</v>
      </c>
      <c r="AM36" s="25">
        <v>2052</v>
      </c>
      <c r="AN36" s="25">
        <v>2053</v>
      </c>
      <c r="AO36" s="25">
        <v>2054</v>
      </c>
      <c r="AP36" s="25">
        <v>2055</v>
      </c>
      <c r="AQ36" s="25">
        <v>2056</v>
      </c>
      <c r="AR36" s="25">
        <v>2057</v>
      </c>
      <c r="AS36" s="25">
        <v>2058</v>
      </c>
      <c r="AT36" s="25">
        <v>2059</v>
      </c>
      <c r="AU36" s="25">
        <v>2060</v>
      </c>
    </row>
    <row r="37" spans="2:47">
      <c r="B37" s="27" t="s">
        <v>384</v>
      </c>
      <c r="C37" s="28" t="s">
        <v>498</v>
      </c>
      <c r="D37" s="28">
        <f t="shared" ref="D37:AU37" si="2">+D2-D20</f>
        <v>4.9015262309694663E-2</v>
      </c>
      <c r="E37" s="28">
        <f t="shared" si="2"/>
        <v>-2.9367590748734074E-2</v>
      </c>
      <c r="F37" s="28">
        <f t="shared" si="2"/>
        <v>4.5823584405297879E-3</v>
      </c>
      <c r="G37" s="28">
        <f t="shared" si="2"/>
        <v>-1.2373463927360717E-2</v>
      </c>
      <c r="H37" s="28">
        <f t="shared" si="2"/>
        <v>-2.3336748927249573E-3</v>
      </c>
      <c r="I37" s="28">
        <f t="shared" si="2"/>
        <v>1.1670488725940231E-2</v>
      </c>
      <c r="J37" s="28">
        <f t="shared" si="2"/>
        <v>1.1110539209767012E-2</v>
      </c>
      <c r="K37" s="28">
        <f t="shared" si="2"/>
        <v>3.8602940156124532E-2</v>
      </c>
      <c r="L37" s="28">
        <f t="shared" si="2"/>
        <v>7.4085091473534703E-3</v>
      </c>
      <c r="M37" s="28">
        <f t="shared" si="2"/>
        <v>-1.0414309592306381E-2</v>
      </c>
      <c r="N37" s="28">
        <f t="shared" si="2"/>
        <v>-4.7019477002322674E-2</v>
      </c>
      <c r="O37" s="28">
        <f t="shared" si="2"/>
        <v>2.3348234157310799E-2</v>
      </c>
      <c r="P37" s="28">
        <f t="shared" si="2"/>
        <v>-1.5659037650038954E-2</v>
      </c>
      <c r="Q37" s="28">
        <f t="shared" si="2"/>
        <v>4.4272175633523148E-2</v>
      </c>
      <c r="R37" s="28">
        <f t="shared" si="2"/>
        <v>9.9754706597086624</v>
      </c>
      <c r="S37" s="28">
        <f t="shared" si="2"/>
        <v>19.930169195915369</v>
      </c>
      <c r="T37" s="28">
        <f t="shared" si="2"/>
        <v>30.250968316504441</v>
      </c>
      <c r="U37" s="28">
        <f t="shared" si="2"/>
        <v>41.15848340118464</v>
      </c>
      <c r="V37" s="28">
        <f t="shared" si="2"/>
        <v>52.005444600559713</v>
      </c>
      <c r="W37" s="28">
        <f t="shared" si="2"/>
        <v>56.200007927414845</v>
      </c>
      <c r="X37" s="28">
        <f t="shared" si="2"/>
        <v>60.791960992301028</v>
      </c>
      <c r="Y37" s="28">
        <f t="shared" si="2"/>
        <v>64.193089176722424</v>
      </c>
      <c r="Z37" s="28">
        <f t="shared" si="2"/>
        <v>67.279995713790413</v>
      </c>
      <c r="AA37" s="28">
        <f t="shared" si="2"/>
        <v>71.092516631335457</v>
      </c>
      <c r="AB37" s="28">
        <f t="shared" si="2"/>
        <v>74.525014828257554</v>
      </c>
      <c r="AC37" s="28">
        <f t="shared" si="2"/>
        <v>77.950667552184314</v>
      </c>
      <c r="AD37" s="28">
        <f t="shared" si="2"/>
        <v>82.15443730257175</v>
      </c>
      <c r="AE37" s="28">
        <f t="shared" si="2"/>
        <v>86.203627876704559</v>
      </c>
      <c r="AF37" s="28">
        <f t="shared" si="2"/>
        <v>90.324141817905911</v>
      </c>
      <c r="AG37" s="28">
        <f t="shared" si="2"/>
        <v>94.701886179460416</v>
      </c>
      <c r="AH37" s="28">
        <f t="shared" si="2"/>
        <v>99.36255589326538</v>
      </c>
      <c r="AI37" s="28">
        <f t="shared" si="2"/>
        <v>104.46886200922745</v>
      </c>
      <c r="AJ37" s="28">
        <f t="shared" si="2"/>
        <v>109.38296401987827</v>
      </c>
      <c r="AK37" s="28">
        <f t="shared" si="2"/>
        <v>114.4022531394512</v>
      </c>
      <c r="AL37" s="28">
        <f t="shared" si="2"/>
        <v>119.62243605707408</v>
      </c>
      <c r="AM37" s="28">
        <f t="shared" si="2"/>
        <v>124.85167652859309</v>
      </c>
      <c r="AN37" s="28">
        <f t="shared" si="2"/>
        <v>130.37925450564217</v>
      </c>
      <c r="AO37" s="28">
        <f t="shared" si="2"/>
        <v>136.24716474118759</v>
      </c>
      <c r="AP37" s="28">
        <f t="shared" si="2"/>
        <v>141.88973197907399</v>
      </c>
      <c r="AQ37" s="28">
        <f t="shared" si="2"/>
        <v>148.70060620121149</v>
      </c>
      <c r="AR37" s="28">
        <f t="shared" si="2"/>
        <v>155.64988834127143</v>
      </c>
      <c r="AS37" s="28">
        <f t="shared" si="2"/>
        <v>161.56579605535808</v>
      </c>
      <c r="AT37" s="28">
        <f t="shared" si="2"/>
        <v>169.05397493555211</v>
      </c>
      <c r="AU37" s="28">
        <f t="shared" si="2"/>
        <v>175.67212297846345</v>
      </c>
    </row>
    <row r="38" spans="2:47">
      <c r="B38" s="27" t="s">
        <v>386</v>
      </c>
      <c r="C38" s="28" t="s">
        <v>498</v>
      </c>
      <c r="D38" s="28">
        <f t="shared" ref="D38:AU38" si="3">+D3-D21</f>
        <v>-3.9285879592085848E-2</v>
      </c>
      <c r="E38" s="28">
        <f t="shared" si="3"/>
        <v>2.9576282820471533E-3</v>
      </c>
      <c r="F38" s="28">
        <f t="shared" si="3"/>
        <v>2.5751829883688515E-2</v>
      </c>
      <c r="G38" s="28">
        <f t="shared" si="3"/>
        <v>-7.418275524969431E-3</v>
      </c>
      <c r="H38" s="28">
        <f t="shared" si="3"/>
        <v>1.4792447242001572E-2</v>
      </c>
      <c r="I38" s="28">
        <f t="shared" si="3"/>
        <v>3.6754155980958103E-2</v>
      </c>
      <c r="J38" s="28">
        <f t="shared" si="3"/>
        <v>3.7127271314886912E-2</v>
      </c>
      <c r="K38" s="28">
        <f t="shared" si="3"/>
        <v>3.2488218787023015E-2</v>
      </c>
      <c r="L38" s="28">
        <f t="shared" si="3"/>
        <v>-2.7238027622956906E-2</v>
      </c>
      <c r="M38" s="28">
        <f t="shared" si="3"/>
        <v>-2.7148608539732777E-2</v>
      </c>
      <c r="N38" s="28">
        <f t="shared" si="3"/>
        <v>5.6861965299503936E-4</v>
      </c>
      <c r="O38" s="28">
        <f t="shared" si="3"/>
        <v>-3.7997317416227361E-2</v>
      </c>
      <c r="P38" s="28">
        <f t="shared" si="3"/>
        <v>-2.4279220694069181E-2</v>
      </c>
      <c r="Q38" s="28">
        <f t="shared" si="3"/>
        <v>2.1173992192444757E-2</v>
      </c>
      <c r="R38" s="28">
        <f t="shared" si="3"/>
        <v>-4.1883340622092646E-2</v>
      </c>
      <c r="S38" s="28">
        <f t="shared" si="3"/>
        <v>-4.7117338819163024E-2</v>
      </c>
      <c r="T38" s="28">
        <f t="shared" si="3"/>
        <v>2.649264587256539E-2</v>
      </c>
      <c r="U38" s="28">
        <f t="shared" si="3"/>
        <v>2.6747757003903416E-2</v>
      </c>
      <c r="V38" s="28">
        <f t="shared" si="3"/>
        <v>2.3928202177302182E-2</v>
      </c>
      <c r="W38" s="28">
        <f t="shared" si="3"/>
        <v>1.9802261039814084E-2</v>
      </c>
      <c r="X38" s="28">
        <f t="shared" si="3"/>
        <v>-1.2022704432837372E-2</v>
      </c>
      <c r="Y38" s="28">
        <f t="shared" si="3"/>
        <v>4.8491702426474603E-2</v>
      </c>
      <c r="Z38" s="28">
        <f t="shared" si="3"/>
        <v>-1.1848694352863731E-2</v>
      </c>
      <c r="AA38" s="28">
        <f t="shared" si="3"/>
        <v>1.5426079037439422E-2</v>
      </c>
      <c r="AB38" s="28">
        <f t="shared" si="3"/>
        <v>-1.9244628051154677E-2</v>
      </c>
      <c r="AC38" s="28">
        <f t="shared" si="3"/>
        <v>8.4915009531982832E-3</v>
      </c>
      <c r="AD38" s="28">
        <f t="shared" si="3"/>
        <v>4.2962769593515304E-2</v>
      </c>
      <c r="AE38" s="28">
        <f t="shared" si="3"/>
        <v>-3.7906415896316048E-2</v>
      </c>
      <c r="AF38" s="28">
        <f t="shared" si="3"/>
        <v>-1.4801002621766202E-2</v>
      </c>
      <c r="AG38" s="28">
        <f t="shared" si="3"/>
        <v>-5.8901631547314537E-5</v>
      </c>
      <c r="AH38" s="28">
        <f t="shared" si="3"/>
        <v>-1.4519767404237882E-2</v>
      </c>
      <c r="AI38" s="28">
        <f t="shared" si="3"/>
        <v>3.0238043291149097E-2</v>
      </c>
      <c r="AJ38" s="28">
        <f t="shared" si="3"/>
        <v>-4.8564633964531367E-2</v>
      </c>
      <c r="AK38" s="28">
        <f t="shared" si="3"/>
        <v>4.8203845724174244E-2</v>
      </c>
      <c r="AL38" s="28">
        <f t="shared" si="3"/>
        <v>-1.8256193393341391E-2</v>
      </c>
      <c r="AM38" s="28">
        <f t="shared" si="3"/>
        <v>3.7831809499692781E-2</v>
      </c>
      <c r="AN38" s="28">
        <f t="shared" si="3"/>
        <v>2.5669351256141226E-2</v>
      </c>
      <c r="AO38" s="28">
        <f t="shared" si="3"/>
        <v>-7.880574887082048E-3</v>
      </c>
      <c r="AP38" s="28">
        <f t="shared" si="3"/>
        <v>-1.9839176048236595E-2</v>
      </c>
      <c r="AQ38" s="28">
        <f t="shared" si="3"/>
        <v>3.7743840004196727E-2</v>
      </c>
      <c r="AR38" s="28">
        <f t="shared" si="3"/>
        <v>3.7239529080551392E-2</v>
      </c>
      <c r="AS38" s="28">
        <f t="shared" si="3"/>
        <v>-3.5689304478864869E-2</v>
      </c>
      <c r="AT38" s="28">
        <f t="shared" si="3"/>
        <v>-7.2209006449099888E-3</v>
      </c>
      <c r="AU38" s="28">
        <f t="shared" si="3"/>
        <v>-1.6973770729549642E-2</v>
      </c>
    </row>
    <row r="39" spans="2:47">
      <c r="B39" s="27" t="s">
        <v>385</v>
      </c>
      <c r="C39" s="28" t="s">
        <v>498</v>
      </c>
      <c r="D39" s="28">
        <f t="shared" ref="D39:AU39" si="4">+D4-D22</f>
        <v>1.2682787320954958E-2</v>
      </c>
      <c r="E39" s="28">
        <f t="shared" si="4"/>
        <v>2.1552928825258277E-2</v>
      </c>
      <c r="F39" s="28">
        <f t="shared" si="4"/>
        <v>-1.5632240243576234E-2</v>
      </c>
      <c r="G39" s="28">
        <f t="shared" si="4"/>
        <v>-4.7958281320461538E-2</v>
      </c>
      <c r="H39" s="28">
        <f t="shared" si="4"/>
        <v>-5.4834379479871131E-3</v>
      </c>
      <c r="I39" s="28">
        <f t="shared" si="4"/>
        <v>3.0587783385271905E-2</v>
      </c>
      <c r="J39" s="28">
        <f t="shared" si="4"/>
        <v>1.6318071960995439E-2</v>
      </c>
      <c r="K39" s="28">
        <f t="shared" si="4"/>
        <v>7.526309596869396E-3</v>
      </c>
      <c r="L39" s="28">
        <f t="shared" si="4"/>
        <v>-1.5843714816583088E-2</v>
      </c>
      <c r="M39" s="28">
        <f t="shared" si="4"/>
        <v>4.8261474516039016E-2</v>
      </c>
      <c r="N39" s="28">
        <f t="shared" si="4"/>
        <v>-2.366676466044737E-2</v>
      </c>
      <c r="O39" s="28">
        <f t="shared" si="4"/>
        <v>-3.6217687425960321E-2</v>
      </c>
      <c r="P39" s="28">
        <f t="shared" si="4"/>
        <v>4.6172692927939352E-2</v>
      </c>
      <c r="Q39" s="28">
        <f t="shared" si="4"/>
        <v>1.0744445327873109E-2</v>
      </c>
      <c r="R39" s="28">
        <f t="shared" si="4"/>
        <v>-0.49122440067731077</v>
      </c>
      <c r="S39" s="28">
        <f t="shared" si="4"/>
        <v>-1.0567232824068924</v>
      </c>
      <c r="T39" s="28">
        <f t="shared" si="4"/>
        <v>-1.4748770696824067</v>
      </c>
      <c r="U39" s="28">
        <f t="shared" si="4"/>
        <v>-2.0556702536850935</v>
      </c>
      <c r="V39" s="28">
        <f t="shared" si="4"/>
        <v>-2.5685075736691942</v>
      </c>
      <c r="W39" s="28">
        <f t="shared" si="4"/>
        <v>-3.799616276352026</v>
      </c>
      <c r="X39" s="28">
        <f t="shared" si="4"/>
        <v>-5.1260103382810485</v>
      </c>
      <c r="Y39" s="28">
        <f t="shared" si="4"/>
        <v>-6.2208260943880305</v>
      </c>
      <c r="Z39" s="28">
        <f t="shared" si="4"/>
        <v>-7.1665264896801091</v>
      </c>
      <c r="AA39" s="28">
        <f t="shared" si="4"/>
        <v>-8.0857073181177839</v>
      </c>
      <c r="AB39" s="28">
        <f t="shared" si="4"/>
        <v>-9.0982728543749545</v>
      </c>
      <c r="AC39" s="28">
        <f t="shared" si="4"/>
        <v>-10.146967842003505</v>
      </c>
      <c r="AD39" s="28">
        <f t="shared" si="4"/>
        <v>-11.121465624361008</v>
      </c>
      <c r="AE39" s="28">
        <f t="shared" si="4"/>
        <v>-12.228049333032686</v>
      </c>
      <c r="AF39" s="28">
        <f t="shared" si="4"/>
        <v>-13.451872063946212</v>
      </c>
      <c r="AG39" s="28">
        <f t="shared" si="4"/>
        <v>-14.692586838602438</v>
      </c>
      <c r="AH39" s="28">
        <f t="shared" si="4"/>
        <v>-15.891290153027512</v>
      </c>
      <c r="AI39" s="28">
        <f t="shared" si="4"/>
        <v>-17.206318867240043</v>
      </c>
      <c r="AJ39" s="28">
        <f t="shared" si="4"/>
        <v>-18.533973501733271</v>
      </c>
      <c r="AK39" s="28">
        <f t="shared" si="4"/>
        <v>-19.916540573212842</v>
      </c>
      <c r="AL39" s="28">
        <f t="shared" si="4"/>
        <v>-21.428098683296412</v>
      </c>
      <c r="AM39" s="28">
        <f t="shared" si="4"/>
        <v>-22.986792343384877</v>
      </c>
      <c r="AN39" s="28">
        <f t="shared" si="4"/>
        <v>-24.486109416575346</v>
      </c>
      <c r="AO39" s="28">
        <f t="shared" si="4"/>
        <v>-26.113714463637734</v>
      </c>
      <c r="AP39" s="28">
        <f t="shared" si="4"/>
        <v>-27.828092498311889</v>
      </c>
      <c r="AQ39" s="28">
        <f t="shared" si="4"/>
        <v>-29.477947086452332</v>
      </c>
      <c r="AR39" s="28">
        <f t="shared" si="4"/>
        <v>-31.296781216064119</v>
      </c>
      <c r="AS39" s="28">
        <f t="shared" si="4"/>
        <v>-33.173689815572288</v>
      </c>
      <c r="AT39" s="28">
        <f t="shared" si="4"/>
        <v>-34.986997394262289</v>
      </c>
      <c r="AU39" s="28">
        <f t="shared" si="4"/>
        <v>-37.063676980382297</v>
      </c>
    </row>
    <row r="40" spans="2:47">
      <c r="B40" s="27" t="s">
        <v>634</v>
      </c>
      <c r="C40" s="28" t="s">
        <v>498</v>
      </c>
      <c r="D40" s="28">
        <f t="shared" ref="D40:AU40" si="5">+D5-D23</f>
        <v>-9.4672241370972188E-3</v>
      </c>
      <c r="E40" s="28">
        <f t="shared" si="5"/>
        <v>2.3091290255251806E-2</v>
      </c>
      <c r="F40" s="28">
        <f t="shared" si="5"/>
        <v>-2.2349022548951325E-2</v>
      </c>
      <c r="G40" s="28">
        <f t="shared" si="5"/>
        <v>-3.6544313354397673E-2</v>
      </c>
      <c r="H40" s="28">
        <f t="shared" si="5"/>
        <v>-2.2544151637248433E-2</v>
      </c>
      <c r="I40" s="28">
        <f t="shared" si="5"/>
        <v>-3.8387924946619023E-2</v>
      </c>
      <c r="J40" s="28">
        <f t="shared" si="5"/>
        <v>-2.5823070438946161E-3</v>
      </c>
      <c r="K40" s="28">
        <f t="shared" si="5"/>
        <v>3.0526258898817105E-2</v>
      </c>
      <c r="L40" s="28">
        <f t="shared" si="5"/>
        <v>3.1847338611669329E-2</v>
      </c>
      <c r="M40" s="28">
        <f t="shared" si="5"/>
        <v>4.4404965938156238E-3</v>
      </c>
      <c r="N40" s="28">
        <f t="shared" si="5"/>
        <v>2.0008439525099675E-2</v>
      </c>
      <c r="O40" s="28">
        <f t="shared" si="5"/>
        <v>1.2067866176039388E-2</v>
      </c>
      <c r="P40" s="28">
        <f t="shared" si="5"/>
        <v>-1.2884239125469321E-2</v>
      </c>
      <c r="Q40" s="28">
        <f t="shared" si="5"/>
        <v>-2.4622110841164613E-2</v>
      </c>
      <c r="R40" s="28">
        <f t="shared" si="5"/>
        <v>-1.4312120481463353E-2</v>
      </c>
      <c r="S40" s="28">
        <f t="shared" si="5"/>
        <v>2.4612667750943729E-2</v>
      </c>
      <c r="T40" s="28">
        <f t="shared" si="5"/>
        <v>2.8873195691176079E-2</v>
      </c>
      <c r="U40" s="28">
        <f t="shared" si="5"/>
        <v>1.8179632987539662E-2</v>
      </c>
      <c r="V40" s="28">
        <f t="shared" si="5"/>
        <v>-2.2445104198141053E-3</v>
      </c>
      <c r="W40" s="28">
        <f t="shared" si="5"/>
        <v>1.2879720690307295E-2</v>
      </c>
      <c r="X40" s="28">
        <f t="shared" si="5"/>
        <v>4.9487920751516867E-2</v>
      </c>
      <c r="Y40" s="28">
        <f t="shared" si="5"/>
        <v>-3.5637810044818252E-2</v>
      </c>
      <c r="Z40" s="28">
        <f t="shared" si="5"/>
        <v>-1.3976448989296841E-2</v>
      </c>
      <c r="AA40" s="28">
        <f t="shared" si="5"/>
        <v>1.6934750203745352E-3</v>
      </c>
      <c r="AB40" s="28">
        <f t="shared" si="5"/>
        <v>1.3142255393859159E-2</v>
      </c>
      <c r="AC40" s="28">
        <f t="shared" si="5"/>
        <v>4.9987447774810789E-2</v>
      </c>
      <c r="AD40" s="28">
        <f t="shared" si="5"/>
        <v>3.4994885056448766E-2</v>
      </c>
      <c r="AE40" s="28">
        <f t="shared" si="5"/>
        <v>6.3955911850825942E-3</v>
      </c>
      <c r="AF40" s="28">
        <f t="shared" si="5"/>
        <v>3.1878439753427301E-2</v>
      </c>
      <c r="AG40" s="28">
        <f t="shared" si="5"/>
        <v>4.1300431586478226E-2</v>
      </c>
      <c r="AH40" s="28">
        <f t="shared" si="5"/>
        <v>-3.9828592443427624E-2</v>
      </c>
      <c r="AI40" s="28">
        <f t="shared" si="5"/>
        <v>-1.290705174960749E-2</v>
      </c>
      <c r="AJ40" s="28">
        <f t="shared" si="5"/>
        <v>-1.1109710139635354E-2</v>
      </c>
      <c r="AK40" s="28">
        <f t="shared" si="5"/>
        <v>2.5214666984084033E-2</v>
      </c>
      <c r="AL40" s="28">
        <f t="shared" si="5"/>
        <v>2.7932567056268454E-2</v>
      </c>
      <c r="AM40" s="28">
        <f t="shared" si="5"/>
        <v>-1.9003675620297145E-2</v>
      </c>
      <c r="AN40" s="28">
        <f t="shared" si="5"/>
        <v>-3.0296458405928206E-2</v>
      </c>
      <c r="AO40" s="28">
        <f t="shared" si="5"/>
        <v>2.1768694984984904E-3</v>
      </c>
      <c r="AP40" s="28">
        <f t="shared" si="5"/>
        <v>-1.4187249489850728E-2</v>
      </c>
      <c r="AQ40" s="28">
        <f t="shared" si="5"/>
        <v>1.9483812965745528E-2</v>
      </c>
      <c r="AR40" s="28">
        <f t="shared" si="5"/>
        <v>-4.7067920949530162E-2</v>
      </c>
      <c r="AS40" s="28">
        <f t="shared" si="5"/>
        <v>7.4120878111898492E-3</v>
      </c>
      <c r="AT40" s="28">
        <f t="shared" si="5"/>
        <v>-3.2892877530002806E-2</v>
      </c>
      <c r="AU40" s="28">
        <f t="shared" si="5"/>
        <v>-1.2310034312577045E-3</v>
      </c>
    </row>
    <row r="41" spans="2:47">
      <c r="B41" s="27" t="s">
        <v>437</v>
      </c>
      <c r="C41" s="28" t="s">
        <v>498</v>
      </c>
      <c r="D41" s="28">
        <f t="shared" ref="D41:AU41" si="6">+D6-D24</f>
        <v>0</v>
      </c>
      <c r="E41" s="28">
        <f t="shared" si="6"/>
        <v>0</v>
      </c>
      <c r="F41" s="28">
        <f t="shared" si="6"/>
        <v>0</v>
      </c>
      <c r="G41" s="28">
        <f t="shared" si="6"/>
        <v>0</v>
      </c>
      <c r="H41" s="28">
        <f t="shared" si="6"/>
        <v>0</v>
      </c>
      <c r="I41" s="28">
        <f t="shared" si="6"/>
        <v>0</v>
      </c>
      <c r="J41" s="28">
        <f t="shared" si="6"/>
        <v>0</v>
      </c>
      <c r="K41" s="28">
        <f t="shared" si="6"/>
        <v>0</v>
      </c>
      <c r="L41" s="28">
        <f t="shared" si="6"/>
        <v>0</v>
      </c>
      <c r="M41" s="28">
        <f t="shared" si="6"/>
        <v>0</v>
      </c>
      <c r="N41" s="28">
        <f t="shared" si="6"/>
        <v>0</v>
      </c>
      <c r="O41" s="28">
        <f t="shared" si="6"/>
        <v>0</v>
      </c>
      <c r="P41" s="28">
        <f t="shared" si="6"/>
        <v>0</v>
      </c>
      <c r="Q41" s="28">
        <f t="shared" si="6"/>
        <v>0</v>
      </c>
      <c r="R41" s="28">
        <f t="shared" si="6"/>
        <v>0</v>
      </c>
      <c r="S41" s="28">
        <f t="shared" si="6"/>
        <v>0</v>
      </c>
      <c r="T41" s="28">
        <f t="shared" si="6"/>
        <v>0</v>
      </c>
      <c r="U41" s="28">
        <f t="shared" si="6"/>
        <v>0</v>
      </c>
      <c r="V41" s="28">
        <f t="shared" si="6"/>
        <v>0</v>
      </c>
      <c r="W41" s="28">
        <f t="shared" si="6"/>
        <v>0</v>
      </c>
      <c r="X41" s="28">
        <f t="shared" si="6"/>
        <v>0</v>
      </c>
      <c r="Y41" s="28">
        <f t="shared" si="6"/>
        <v>0</v>
      </c>
      <c r="Z41" s="28">
        <f t="shared" si="6"/>
        <v>0</v>
      </c>
      <c r="AA41" s="28">
        <f t="shared" si="6"/>
        <v>0</v>
      </c>
      <c r="AB41" s="28">
        <f t="shared" si="6"/>
        <v>0</v>
      </c>
      <c r="AC41" s="28">
        <f t="shared" si="6"/>
        <v>0</v>
      </c>
      <c r="AD41" s="28">
        <f t="shared" si="6"/>
        <v>0</v>
      </c>
      <c r="AE41" s="28">
        <f t="shared" si="6"/>
        <v>0</v>
      </c>
      <c r="AF41" s="28">
        <f t="shared" si="6"/>
        <v>0</v>
      </c>
      <c r="AG41" s="28">
        <f t="shared" si="6"/>
        <v>0</v>
      </c>
      <c r="AH41" s="28">
        <f t="shared" si="6"/>
        <v>0</v>
      </c>
      <c r="AI41" s="28">
        <f t="shared" si="6"/>
        <v>0</v>
      </c>
      <c r="AJ41" s="28">
        <f t="shared" si="6"/>
        <v>0</v>
      </c>
      <c r="AK41" s="28">
        <f t="shared" si="6"/>
        <v>0</v>
      </c>
      <c r="AL41" s="28">
        <f t="shared" si="6"/>
        <v>0</v>
      </c>
      <c r="AM41" s="28">
        <f t="shared" si="6"/>
        <v>0</v>
      </c>
      <c r="AN41" s="28">
        <f t="shared" si="6"/>
        <v>0</v>
      </c>
      <c r="AO41" s="28">
        <f t="shared" si="6"/>
        <v>0</v>
      </c>
      <c r="AP41" s="28">
        <f t="shared" si="6"/>
        <v>0</v>
      </c>
      <c r="AQ41" s="28">
        <f t="shared" si="6"/>
        <v>0</v>
      </c>
      <c r="AR41" s="28">
        <f t="shared" si="6"/>
        <v>0</v>
      </c>
      <c r="AS41" s="28">
        <f t="shared" si="6"/>
        <v>0</v>
      </c>
      <c r="AT41" s="28">
        <f t="shared" si="6"/>
        <v>0</v>
      </c>
      <c r="AU41" s="28">
        <f t="shared" si="6"/>
        <v>0</v>
      </c>
    </row>
    <row r="42" spans="2:47">
      <c r="B42" s="27" t="s">
        <v>391</v>
      </c>
      <c r="C42" s="28" t="s">
        <v>498</v>
      </c>
      <c r="D42" s="28">
        <f t="shared" ref="D42:AU42" si="7">+D7-D25</f>
        <v>0</v>
      </c>
      <c r="E42" s="28">
        <f t="shared" si="7"/>
        <v>0</v>
      </c>
      <c r="F42" s="28">
        <f t="shared" si="7"/>
        <v>0</v>
      </c>
      <c r="G42" s="28">
        <f t="shared" si="7"/>
        <v>0</v>
      </c>
      <c r="H42" s="28">
        <f t="shared" si="7"/>
        <v>0</v>
      </c>
      <c r="I42" s="28">
        <f t="shared" si="7"/>
        <v>0</v>
      </c>
      <c r="J42" s="28">
        <f t="shared" si="7"/>
        <v>0</v>
      </c>
      <c r="K42" s="28">
        <f t="shared" si="7"/>
        <v>0</v>
      </c>
      <c r="L42" s="28">
        <f t="shared" si="7"/>
        <v>0</v>
      </c>
      <c r="M42" s="28">
        <f t="shared" si="7"/>
        <v>0</v>
      </c>
      <c r="N42" s="28">
        <f t="shared" si="7"/>
        <v>0</v>
      </c>
      <c r="O42" s="28">
        <f t="shared" si="7"/>
        <v>0</v>
      </c>
      <c r="P42" s="28">
        <f t="shared" si="7"/>
        <v>0</v>
      </c>
      <c r="Q42" s="28">
        <f t="shared" si="7"/>
        <v>0</v>
      </c>
      <c r="R42" s="28">
        <f t="shared" si="7"/>
        <v>-9.5</v>
      </c>
      <c r="S42" s="28">
        <f t="shared" si="7"/>
        <v>-19.100000000000001</v>
      </c>
      <c r="T42" s="28">
        <f t="shared" si="7"/>
        <v>-28.9</v>
      </c>
      <c r="U42" s="28">
        <f t="shared" si="7"/>
        <v>-39.1</v>
      </c>
      <c r="V42" s="28">
        <f t="shared" si="7"/>
        <v>-49.3</v>
      </c>
      <c r="W42" s="28">
        <f t="shared" si="7"/>
        <v>-52.4</v>
      </c>
      <c r="X42" s="28">
        <f t="shared" si="7"/>
        <v>-55.5</v>
      </c>
      <c r="Y42" s="28">
        <f t="shared" si="7"/>
        <v>-58</v>
      </c>
      <c r="Z42" s="28">
        <f t="shared" si="7"/>
        <v>-60.4</v>
      </c>
      <c r="AA42" s="28">
        <f t="shared" si="7"/>
        <v>-62.9</v>
      </c>
      <c r="AB42" s="28">
        <f t="shared" si="7"/>
        <v>-65.5</v>
      </c>
      <c r="AC42" s="28">
        <f t="shared" si="7"/>
        <v>-68.099999999999994</v>
      </c>
      <c r="AD42" s="28">
        <f t="shared" si="7"/>
        <v>-70.900000000000006</v>
      </c>
      <c r="AE42" s="28">
        <f t="shared" si="7"/>
        <v>-73.7</v>
      </c>
      <c r="AF42" s="28">
        <f t="shared" si="7"/>
        <v>-76.8</v>
      </c>
      <c r="AG42" s="28">
        <f t="shared" si="7"/>
        <v>-80.099999999999994</v>
      </c>
      <c r="AH42" s="28">
        <f t="shared" si="7"/>
        <v>-83.5</v>
      </c>
      <c r="AI42" s="28">
        <f t="shared" si="7"/>
        <v>-87</v>
      </c>
      <c r="AJ42" s="28">
        <f t="shared" si="7"/>
        <v>-90.6</v>
      </c>
      <c r="AK42" s="28">
        <f t="shared" si="7"/>
        <v>-94.3</v>
      </c>
      <c r="AL42" s="28">
        <f t="shared" si="7"/>
        <v>-98.1</v>
      </c>
      <c r="AM42" s="28">
        <f t="shared" si="7"/>
        <v>-102.1</v>
      </c>
      <c r="AN42" s="28">
        <f t="shared" si="7"/>
        <v>-106.2</v>
      </c>
      <c r="AO42" s="28">
        <f t="shared" si="7"/>
        <v>-110.4</v>
      </c>
      <c r="AP42" s="28">
        <f t="shared" si="7"/>
        <v>-114.8</v>
      </c>
      <c r="AQ42" s="28">
        <f t="shared" si="7"/>
        <v>-119.3</v>
      </c>
      <c r="AR42" s="28">
        <f t="shared" si="7"/>
        <v>-123.9</v>
      </c>
      <c r="AS42" s="28">
        <f t="shared" si="7"/>
        <v>-128.69999999999999</v>
      </c>
      <c r="AT42" s="28">
        <f t="shared" si="7"/>
        <v>-133.69999999999999</v>
      </c>
      <c r="AU42" s="28">
        <f t="shared" si="7"/>
        <v>-138.80000000000001</v>
      </c>
    </row>
    <row r="43" spans="2:47">
      <c r="B43" s="27" t="s">
        <v>439</v>
      </c>
      <c r="C43" s="28" t="s">
        <v>498</v>
      </c>
      <c r="D43" s="28">
        <f t="shared" ref="D43:AU43" si="8">+D8-D26</f>
        <v>-1.0001110182001227E-2</v>
      </c>
      <c r="E43" s="28">
        <f t="shared" si="8"/>
        <v>-4.0908286225758594E-2</v>
      </c>
      <c r="F43" s="28">
        <f t="shared" si="8"/>
        <v>4.7717499319288592E-2</v>
      </c>
      <c r="G43" s="28">
        <f t="shared" si="8"/>
        <v>-3.3629406515716553E-2</v>
      </c>
      <c r="H43" s="28">
        <f t="shared" si="8"/>
        <v>2.2441432182094267E-2</v>
      </c>
      <c r="I43" s="28">
        <f t="shared" si="8"/>
        <v>4.6558122879047481E-2</v>
      </c>
      <c r="J43" s="28">
        <f t="shared" si="8"/>
        <v>-3.9214785669247298E-2</v>
      </c>
      <c r="K43" s="28">
        <f t="shared" si="8"/>
        <v>-1.8672820920512478E-2</v>
      </c>
      <c r="L43" s="28">
        <f t="shared" si="8"/>
        <v>4.1182849914015218E-2</v>
      </c>
      <c r="M43" s="28">
        <f t="shared" si="8"/>
        <v>1.5238083077767417E-2</v>
      </c>
      <c r="N43" s="28">
        <f t="shared" si="8"/>
        <v>-2.0158106716346769E-2</v>
      </c>
      <c r="O43" s="28">
        <f t="shared" si="8"/>
        <v>-2.7914122728576185E-2</v>
      </c>
      <c r="P43" s="28">
        <f t="shared" si="8"/>
        <v>4.6058305171013281E-2</v>
      </c>
      <c r="Q43" s="28">
        <f t="shared" si="8"/>
        <v>-1.4915252722844663E-3</v>
      </c>
      <c r="R43" s="28">
        <f t="shared" si="8"/>
        <v>-4.580498816040901E-2</v>
      </c>
      <c r="S43" s="28">
        <f t="shared" si="8"/>
        <v>4.7470672893379029E-2</v>
      </c>
      <c r="T43" s="28">
        <f t="shared" si="8"/>
        <v>4.5104863788573479E-2</v>
      </c>
      <c r="U43" s="28">
        <f t="shared" si="8"/>
        <v>4.0035345094105113E-2</v>
      </c>
      <c r="V43" s="28">
        <f t="shared" si="8"/>
        <v>3.6806184121524477E-2</v>
      </c>
      <c r="W43" s="28">
        <f t="shared" si="8"/>
        <v>3.3777364555269029E-2</v>
      </c>
      <c r="X43" s="28">
        <f t="shared" si="8"/>
        <v>2.7712917564727046E-2</v>
      </c>
      <c r="Y43" s="28">
        <f t="shared" si="8"/>
        <v>2.4444736720167892E-2</v>
      </c>
      <c r="Z43" s="28">
        <f t="shared" si="8"/>
        <v>2.4611513511512251E-2</v>
      </c>
      <c r="AA43" s="28">
        <f t="shared" si="8"/>
        <v>2.7579292997037985E-2</v>
      </c>
      <c r="AB43" s="28">
        <f t="shared" si="8"/>
        <v>3.3310699555746393E-2</v>
      </c>
      <c r="AC43" s="28">
        <f t="shared" si="8"/>
        <v>3.7167972692748297E-2</v>
      </c>
      <c r="AD43" s="28">
        <f t="shared" si="8"/>
        <v>4.1140123597974365E-2</v>
      </c>
      <c r="AE43" s="28">
        <f t="shared" si="8"/>
        <v>4.593926854877195E-2</v>
      </c>
      <c r="AF43" s="28">
        <f t="shared" si="8"/>
        <v>-4.3607511180376424E-2</v>
      </c>
      <c r="AG43" s="28">
        <f t="shared" si="8"/>
        <v>-3.5818591831470514E-2</v>
      </c>
      <c r="AH43" s="28">
        <f t="shared" si="8"/>
        <v>-2.6286509018821125E-2</v>
      </c>
      <c r="AI43" s="28">
        <f t="shared" si="8"/>
        <v>-1.7281470610012506E-2</v>
      </c>
      <c r="AJ43" s="28">
        <f t="shared" si="8"/>
        <v>-8.5926436658070315E-3</v>
      </c>
      <c r="AK43" s="28">
        <f t="shared" si="8"/>
        <v>1.5316273502434807E-3</v>
      </c>
      <c r="AL43" s="28">
        <f t="shared" si="8"/>
        <v>1.0016052959300747E-2</v>
      </c>
      <c r="AM43" s="28">
        <f t="shared" si="8"/>
        <v>1.8837715188210424E-2</v>
      </c>
      <c r="AN43" s="28">
        <f t="shared" si="8"/>
        <v>2.8086952820769895E-2</v>
      </c>
      <c r="AO43" s="28">
        <f t="shared" si="8"/>
        <v>3.6841222016814612E-2</v>
      </c>
      <c r="AP43" s="28">
        <f t="shared" si="8"/>
        <v>4.5895021660934177E-2</v>
      </c>
      <c r="AQ43" s="28">
        <f t="shared" si="8"/>
        <v>-4.3902715407948989E-2</v>
      </c>
      <c r="AR43" s="28">
        <f t="shared" si="8"/>
        <v>-3.487901140250349E-2</v>
      </c>
      <c r="AS43" s="28">
        <f t="shared" si="8"/>
        <v>-2.5441325814464788E-2</v>
      </c>
      <c r="AT43" s="28">
        <f t="shared" si="8"/>
        <v>-1.611537531766527E-2</v>
      </c>
      <c r="AU43" s="28">
        <f t="shared" si="8"/>
        <v>-5.7891639223275337E-3</v>
      </c>
    </row>
    <row r="44" spans="2:47">
      <c r="B44" s="27" t="s">
        <v>430</v>
      </c>
      <c r="C44" s="28" t="s">
        <v>498</v>
      </c>
      <c r="D44" s="28">
        <f t="shared" ref="D44:AU44" si="9">+D9-D27</f>
        <v>-4.9560151034029332E-2</v>
      </c>
      <c r="E44" s="28">
        <f t="shared" si="9"/>
        <v>-1.1548837685495528E-3</v>
      </c>
      <c r="F44" s="28">
        <f t="shared" si="9"/>
        <v>-1.5731796981526713E-2</v>
      </c>
      <c r="G44" s="28">
        <f t="shared" si="9"/>
        <v>-1.8148419744420607E-2</v>
      </c>
      <c r="H44" s="28">
        <f t="shared" si="9"/>
        <v>-6.861286718503834E-3</v>
      </c>
      <c r="I44" s="28">
        <f t="shared" si="9"/>
        <v>3.5705892499890979E-2</v>
      </c>
      <c r="J44" s="28">
        <f t="shared" si="9"/>
        <v>-2.7289534858937259E-2</v>
      </c>
      <c r="K44" s="28">
        <f t="shared" si="9"/>
        <v>-8.9138943565103546E-3</v>
      </c>
      <c r="L44" s="28">
        <f t="shared" si="9"/>
        <v>1.1403499536299933E-3</v>
      </c>
      <c r="M44" s="28">
        <f t="shared" si="9"/>
        <v>1.4049044038983993E-2</v>
      </c>
      <c r="N44" s="28">
        <f t="shared" si="9"/>
        <v>4.1860078496370079E-2</v>
      </c>
      <c r="O44" s="28">
        <f t="shared" si="9"/>
        <v>4.1886783556151386E-2</v>
      </c>
      <c r="P44" s="28">
        <f t="shared" si="9"/>
        <v>-1.147942582667838E-2</v>
      </c>
      <c r="Q44" s="28">
        <f t="shared" si="9"/>
        <v>-1.8750266862866738E-2</v>
      </c>
      <c r="R44" s="28">
        <f t="shared" si="9"/>
        <v>-1.9947319846210121E-2</v>
      </c>
      <c r="S44" s="28">
        <f t="shared" si="9"/>
        <v>-4.1365952495652891E-2</v>
      </c>
      <c r="T44" s="28">
        <f t="shared" si="9"/>
        <v>-3.9378735344371307E-2</v>
      </c>
      <c r="U44" s="28">
        <f t="shared" si="9"/>
        <v>1.754492927307183E-2</v>
      </c>
      <c r="V44" s="28">
        <f t="shared" si="9"/>
        <v>1.3506126106449301E-2</v>
      </c>
      <c r="W44" s="28">
        <f t="shared" si="9"/>
        <v>-1.4584366571170904E-3</v>
      </c>
      <c r="X44" s="28">
        <f t="shared" si="9"/>
        <v>-2.0021774418296445E-2</v>
      </c>
      <c r="Y44" s="28">
        <f t="shared" si="9"/>
        <v>2.1090062301254875E-2</v>
      </c>
      <c r="Z44" s="28">
        <f t="shared" si="9"/>
        <v>1.1103317810579938E-2</v>
      </c>
      <c r="AA44" s="28">
        <f t="shared" si="9"/>
        <v>3.4339947929765913E-2</v>
      </c>
      <c r="AB44" s="28">
        <f t="shared" si="9"/>
        <v>-4.5005938775489085E-2</v>
      </c>
      <c r="AC44" s="28">
        <f t="shared" si="9"/>
        <v>-4.4036712569095471E-3</v>
      </c>
      <c r="AD44" s="28">
        <f t="shared" si="9"/>
        <v>-1.1130379959695347E-2</v>
      </c>
      <c r="AE44" s="28">
        <f t="shared" si="9"/>
        <v>-3.5690389307319492E-2</v>
      </c>
      <c r="AF44" s="28">
        <f t="shared" si="9"/>
        <v>3.0840836575407593E-2</v>
      </c>
      <c r="AG44" s="28">
        <f t="shared" si="9"/>
        <v>2.3939448755754711E-2</v>
      </c>
      <c r="AH44" s="28">
        <f t="shared" si="9"/>
        <v>-1.8649758530614235E-2</v>
      </c>
      <c r="AI44" s="28">
        <f t="shared" si="9"/>
        <v>3.7360569412044242E-2</v>
      </c>
      <c r="AJ44" s="28">
        <f t="shared" si="9"/>
        <v>2.2317732850297034E-2</v>
      </c>
      <c r="AK44" s="28">
        <f t="shared" si="9"/>
        <v>-4.5398339418170508E-2</v>
      </c>
      <c r="AL44" s="28">
        <f t="shared" si="9"/>
        <v>-3.7220542013983504E-2</v>
      </c>
      <c r="AM44" s="28">
        <f t="shared" si="9"/>
        <v>3.5527764217476943E-2</v>
      </c>
      <c r="AN44" s="28">
        <f t="shared" si="9"/>
        <v>-4.7409716182414741E-2</v>
      </c>
      <c r="AO44" s="28">
        <f t="shared" si="9"/>
        <v>3.0415125781928509E-3</v>
      </c>
      <c r="AP44" s="28">
        <f t="shared" si="9"/>
        <v>-3.1702647570000408E-2</v>
      </c>
      <c r="AQ44" s="28">
        <f t="shared" si="9"/>
        <v>2.838583700088293E-2</v>
      </c>
      <c r="AR44" s="28">
        <f t="shared" si="9"/>
        <v>-3.7564292076467609E-2</v>
      </c>
      <c r="AS44" s="28">
        <f t="shared" si="9"/>
        <v>1.9746328735550378E-2</v>
      </c>
      <c r="AT44" s="28">
        <f t="shared" si="9"/>
        <v>2.2282581695890258E-2</v>
      </c>
      <c r="AU44" s="28">
        <f t="shared" si="9"/>
        <v>2.2344069165455949E-2</v>
      </c>
    </row>
    <row r="45" spans="2:47">
      <c r="B45" s="27" t="s">
        <v>440</v>
      </c>
      <c r="C45" s="28" t="s">
        <v>498</v>
      </c>
      <c r="D45" s="28">
        <f t="shared" ref="D45:AU45" si="10">+D10-D28</f>
        <v>0</v>
      </c>
      <c r="E45" s="28">
        <f t="shared" si="10"/>
        <v>0</v>
      </c>
      <c r="F45" s="28">
        <f t="shared" si="10"/>
        <v>0</v>
      </c>
      <c r="G45" s="28">
        <f t="shared" si="10"/>
        <v>0</v>
      </c>
      <c r="H45" s="28">
        <f t="shared" si="10"/>
        <v>0</v>
      </c>
      <c r="I45" s="28">
        <f t="shared" si="10"/>
        <v>0</v>
      </c>
      <c r="J45" s="28">
        <f t="shared" si="10"/>
        <v>0</v>
      </c>
      <c r="K45" s="28">
        <f t="shared" si="10"/>
        <v>0</v>
      </c>
      <c r="L45" s="28">
        <f t="shared" si="10"/>
        <v>0</v>
      </c>
      <c r="M45" s="28">
        <f t="shared" si="10"/>
        <v>0</v>
      </c>
      <c r="N45" s="28">
        <f t="shared" si="10"/>
        <v>0</v>
      </c>
      <c r="O45" s="28">
        <f t="shared" si="10"/>
        <v>0</v>
      </c>
      <c r="P45" s="28">
        <f t="shared" si="10"/>
        <v>0</v>
      </c>
      <c r="Q45" s="28">
        <f t="shared" si="10"/>
        <v>0</v>
      </c>
      <c r="R45" s="28">
        <f t="shared" si="10"/>
        <v>0</v>
      </c>
      <c r="S45" s="28">
        <f t="shared" si="10"/>
        <v>0</v>
      </c>
      <c r="T45" s="28">
        <f t="shared" si="10"/>
        <v>0</v>
      </c>
      <c r="U45" s="28">
        <f t="shared" si="10"/>
        <v>0</v>
      </c>
      <c r="V45" s="28">
        <f t="shared" si="10"/>
        <v>0</v>
      </c>
      <c r="W45" s="28">
        <f t="shared" si="10"/>
        <v>0</v>
      </c>
      <c r="X45" s="28">
        <f t="shared" si="10"/>
        <v>0</v>
      </c>
      <c r="Y45" s="28">
        <f t="shared" si="10"/>
        <v>0</v>
      </c>
      <c r="Z45" s="28">
        <f t="shared" si="10"/>
        <v>0</v>
      </c>
      <c r="AA45" s="28">
        <f t="shared" si="10"/>
        <v>0</v>
      </c>
      <c r="AB45" s="28">
        <f t="shared" si="10"/>
        <v>0</v>
      </c>
      <c r="AC45" s="28">
        <f t="shared" si="10"/>
        <v>0</v>
      </c>
      <c r="AD45" s="28">
        <f t="shared" si="10"/>
        <v>0</v>
      </c>
      <c r="AE45" s="28">
        <f t="shared" si="10"/>
        <v>0</v>
      </c>
      <c r="AF45" s="28">
        <f t="shared" si="10"/>
        <v>0</v>
      </c>
      <c r="AG45" s="28">
        <f t="shared" si="10"/>
        <v>0</v>
      </c>
      <c r="AH45" s="28">
        <f t="shared" si="10"/>
        <v>0</v>
      </c>
      <c r="AI45" s="28">
        <f t="shared" si="10"/>
        <v>0</v>
      </c>
      <c r="AJ45" s="28">
        <f t="shared" si="10"/>
        <v>0</v>
      </c>
      <c r="AK45" s="28">
        <f t="shared" si="10"/>
        <v>0</v>
      </c>
      <c r="AL45" s="28">
        <f t="shared" si="10"/>
        <v>0</v>
      </c>
      <c r="AM45" s="28">
        <f t="shared" si="10"/>
        <v>0</v>
      </c>
      <c r="AN45" s="28">
        <f t="shared" si="10"/>
        <v>0</v>
      </c>
      <c r="AO45" s="28">
        <f t="shared" si="10"/>
        <v>0</v>
      </c>
      <c r="AP45" s="28">
        <f t="shared" si="10"/>
        <v>0</v>
      </c>
      <c r="AQ45" s="28">
        <f t="shared" si="10"/>
        <v>0</v>
      </c>
      <c r="AR45" s="28">
        <f t="shared" si="10"/>
        <v>0</v>
      </c>
      <c r="AS45" s="28">
        <f t="shared" si="10"/>
        <v>0</v>
      </c>
      <c r="AT45" s="28">
        <f t="shared" si="10"/>
        <v>0</v>
      </c>
      <c r="AU45" s="28">
        <f t="shared" si="10"/>
        <v>0</v>
      </c>
    </row>
    <row r="46" spans="2:47">
      <c r="B46" s="27" t="s">
        <v>398</v>
      </c>
      <c r="C46" s="28" t="s">
        <v>498</v>
      </c>
      <c r="D46" s="28">
        <f t="shared" ref="D46:AU46" si="11">+D11-D29</f>
        <v>1.0559198137457315E-2</v>
      </c>
      <c r="E46" s="28">
        <f t="shared" si="11"/>
        <v>-3.3044735415614923E-3</v>
      </c>
      <c r="F46" s="28">
        <f t="shared" si="11"/>
        <v>2.6420380816148281E-2</v>
      </c>
      <c r="G46" s="28">
        <f t="shared" si="11"/>
        <v>-2.5814972761452282E-2</v>
      </c>
      <c r="H46" s="28">
        <f t="shared" si="11"/>
        <v>3.5345348214008254E-2</v>
      </c>
      <c r="I46" s="28">
        <f t="shared" si="11"/>
        <v>-2.1684977170792763E-3</v>
      </c>
      <c r="J46" s="28">
        <f t="shared" si="11"/>
        <v>6.7777251400116256E-3</v>
      </c>
      <c r="K46" s="28">
        <f t="shared" si="11"/>
        <v>-6.0154307500965842E-3</v>
      </c>
      <c r="L46" s="28">
        <f t="shared" si="11"/>
        <v>1.5399739054799966E-2</v>
      </c>
      <c r="M46" s="28">
        <f t="shared" si="11"/>
        <v>-4.9812764344665084E-2</v>
      </c>
      <c r="N46" s="28">
        <f t="shared" si="11"/>
        <v>4.9895596088447292E-3</v>
      </c>
      <c r="O46" s="28">
        <f t="shared" si="11"/>
        <v>-2.5524734039194641E-2</v>
      </c>
      <c r="P46" s="28">
        <f t="shared" si="11"/>
        <v>-4.1818225711011792E-2</v>
      </c>
      <c r="Q46" s="28">
        <f t="shared" si="11"/>
        <v>-2.6513250144887479E-2</v>
      </c>
      <c r="R46" s="28">
        <f t="shared" si="11"/>
        <v>3.406837753445302E-3</v>
      </c>
      <c r="S46" s="28">
        <f t="shared" si="11"/>
        <v>4.7539122288554836E-2</v>
      </c>
      <c r="T46" s="28">
        <f t="shared" si="11"/>
        <v>-1.1505311090701298E-2</v>
      </c>
      <c r="U46" s="28">
        <f t="shared" si="11"/>
        <v>2.6371622674076889E-2</v>
      </c>
      <c r="V46" s="28">
        <f t="shared" si="11"/>
        <v>-2.2022379103745493E-2</v>
      </c>
      <c r="W46" s="28">
        <f t="shared" si="11"/>
        <v>2.6325454470779164E-2</v>
      </c>
      <c r="X46" s="28">
        <f t="shared" si="11"/>
        <v>-1.1778207751703462E-2</v>
      </c>
      <c r="Y46" s="28">
        <f t="shared" si="11"/>
        <v>4.6694740190005746E-2</v>
      </c>
      <c r="Z46" s="28">
        <f t="shared" si="11"/>
        <v>1.4679232435241829E-3</v>
      </c>
      <c r="AA46" s="28">
        <f t="shared" si="11"/>
        <v>-4.7536793587639181E-2</v>
      </c>
      <c r="AB46" s="28">
        <f t="shared" si="11"/>
        <v>1.6899899965437726E-2</v>
      </c>
      <c r="AC46" s="28">
        <f t="shared" si="11"/>
        <v>-2.2574355355956754E-2</v>
      </c>
      <c r="AD46" s="28">
        <f t="shared" si="11"/>
        <v>-4.8736858051213972E-2</v>
      </c>
      <c r="AE46" s="28">
        <f t="shared" si="11"/>
        <v>2.1277052929860929E-2</v>
      </c>
      <c r="AF46" s="28">
        <f t="shared" si="11"/>
        <v>1.782163263287373E-2</v>
      </c>
      <c r="AG46" s="28">
        <f t="shared" si="11"/>
        <v>2.7787748985119265E-2</v>
      </c>
      <c r="AH46" s="28">
        <f t="shared" si="11"/>
        <v>1.6340767291595171E-2</v>
      </c>
      <c r="AI46" s="28">
        <f t="shared" si="11"/>
        <v>1.8013809881196607E-2</v>
      </c>
      <c r="AJ46" s="28">
        <f t="shared" si="11"/>
        <v>1.5473576784785337E-2</v>
      </c>
      <c r="AK46" s="28">
        <f t="shared" si="11"/>
        <v>-8.3848085449176324E-3</v>
      </c>
      <c r="AL46" s="28">
        <f t="shared" si="11"/>
        <v>-1.9445552620609874E-2</v>
      </c>
      <c r="AM46" s="28">
        <f t="shared" si="11"/>
        <v>-1.3198689579510869E-2</v>
      </c>
      <c r="AN46" s="28">
        <f t="shared" si="11"/>
        <v>-2.4216606938210816E-2</v>
      </c>
      <c r="AO46" s="28">
        <f t="shared" si="11"/>
        <v>-3.5216946898259494E-2</v>
      </c>
      <c r="AP46" s="28">
        <f t="shared" si="11"/>
        <v>-2.8691143959839849E-2</v>
      </c>
      <c r="AQ46" s="28">
        <f t="shared" si="11"/>
        <v>-3.9649227558406608E-2</v>
      </c>
      <c r="AR46" s="28">
        <f t="shared" si="11"/>
        <v>-3.3298279028805666E-2</v>
      </c>
      <c r="AS46" s="28">
        <f t="shared" si="11"/>
        <v>-2.6709727239598635E-2</v>
      </c>
      <c r="AT46" s="28">
        <f t="shared" si="11"/>
        <v>-2.0317656040887755E-2</v>
      </c>
      <c r="AU46" s="28">
        <f t="shared" si="11"/>
        <v>-1.3687232156321727E-2</v>
      </c>
    </row>
    <row r="47" spans="2:47">
      <c r="B47" s="27" t="s">
        <v>435</v>
      </c>
      <c r="C47" s="28" t="s">
        <v>498</v>
      </c>
      <c r="D47" s="28">
        <f t="shared" ref="D47:AU47" si="12">+D12-D30</f>
        <v>-4.5171121505681811E-2</v>
      </c>
      <c r="E47" s="28">
        <f t="shared" si="12"/>
        <v>-4.0846325212577028E-2</v>
      </c>
      <c r="F47" s="28">
        <f t="shared" si="12"/>
        <v>2.2484280357311093E-2</v>
      </c>
      <c r="G47" s="28">
        <f t="shared" si="12"/>
        <v>1.0246437231291594E-2</v>
      </c>
      <c r="H47" s="28">
        <f t="shared" si="12"/>
        <v>8.4315789624511694E-3</v>
      </c>
      <c r="I47" s="28">
        <f t="shared" si="12"/>
        <v>-2.6918757045955033E-3</v>
      </c>
      <c r="J47" s="28">
        <f t="shared" si="12"/>
        <v>-1.8230566685780047E-2</v>
      </c>
      <c r="K47" s="28">
        <f t="shared" si="12"/>
        <v>-3.8808942342601682E-2</v>
      </c>
      <c r="L47" s="28">
        <f t="shared" si="12"/>
        <v>3.0927284131081478E-2</v>
      </c>
      <c r="M47" s="28">
        <f t="shared" si="12"/>
        <v>4.3762305674967195E-2</v>
      </c>
      <c r="N47" s="28">
        <f t="shared" si="12"/>
        <v>4.245743001816038E-2</v>
      </c>
      <c r="O47" s="28">
        <f t="shared" si="12"/>
        <v>-4.3777178417883533E-2</v>
      </c>
      <c r="P47" s="28">
        <f t="shared" si="12"/>
        <v>3.9665468902263967E-2</v>
      </c>
      <c r="Q47" s="28">
        <f t="shared" si="12"/>
        <v>4.5400222126676937E-2</v>
      </c>
      <c r="R47" s="28">
        <f t="shared" si="12"/>
        <v>4.8650556081014429E-2</v>
      </c>
      <c r="S47" s="28">
        <f t="shared" si="12"/>
        <v>-4.257958416929597E-2</v>
      </c>
      <c r="T47" s="28">
        <f t="shared" si="12"/>
        <v>-6.1974696187974132E-3</v>
      </c>
      <c r="U47" s="28">
        <f t="shared" si="12"/>
        <v>2.7455910814943252E-2</v>
      </c>
      <c r="V47" s="28">
        <f t="shared" si="12"/>
        <v>-3.6084370927678577E-2</v>
      </c>
      <c r="W47" s="28">
        <f t="shared" si="12"/>
        <v>-8.0316179421302536E-4</v>
      </c>
      <c r="X47" s="28">
        <f t="shared" si="12"/>
        <v>3.861233161364197E-2</v>
      </c>
      <c r="Y47" s="28">
        <f t="shared" si="12"/>
        <v>-2.4420797601983679E-2</v>
      </c>
      <c r="Z47" s="28">
        <f t="shared" si="12"/>
        <v>1.788530180566994E-2</v>
      </c>
      <c r="AA47" s="28">
        <f t="shared" si="12"/>
        <v>-4.3345575284227778E-2</v>
      </c>
      <c r="AB47" s="28">
        <f t="shared" si="12"/>
        <v>-1.2320610967805123E-2</v>
      </c>
      <c r="AC47" s="28">
        <f t="shared" si="12"/>
        <v>3.7236774433935693E-2</v>
      </c>
      <c r="AD47" s="28">
        <f t="shared" si="12"/>
        <v>-7.6900521639515773E-3</v>
      </c>
      <c r="AE47" s="28">
        <f t="shared" si="12"/>
        <v>4.508624925957605E-2</v>
      </c>
      <c r="AF47" s="28">
        <f t="shared" si="12"/>
        <v>2.2035965080732467E-2</v>
      </c>
      <c r="AG47" s="28">
        <f t="shared" si="12"/>
        <v>2.5190383586490839E-3</v>
      </c>
      <c r="AH47" s="28">
        <f t="shared" si="12"/>
        <v>4.2571156014119538E-3</v>
      </c>
      <c r="AI47" s="28">
        <f t="shared" si="12"/>
        <v>6.4970960638248698E-3</v>
      </c>
      <c r="AJ47" s="28">
        <f t="shared" si="12"/>
        <v>1.2839646078148803E-2</v>
      </c>
      <c r="AK47" s="28">
        <f t="shared" si="12"/>
        <v>2.2769529712427072E-2</v>
      </c>
      <c r="AL47" s="28">
        <f t="shared" si="12"/>
        <v>-8.0142868061514605E-3</v>
      </c>
      <c r="AM47" s="28">
        <f t="shared" si="12"/>
        <v>-3.531856730678129E-2</v>
      </c>
      <c r="AN47" s="28">
        <f t="shared" si="12"/>
        <v>4.2716067593381979E-2</v>
      </c>
      <c r="AO47" s="28">
        <f t="shared" si="12"/>
        <v>2.5694417884778886E-2</v>
      </c>
      <c r="AP47" s="28">
        <f t="shared" si="12"/>
        <v>1.2285069026461315E-2</v>
      </c>
      <c r="AQ47" s="28">
        <f t="shared" si="12"/>
        <v>2.8975311454999542E-3</v>
      </c>
      <c r="AR47" s="28">
        <f t="shared" si="12"/>
        <v>-1.3662412343578012E-3</v>
      </c>
      <c r="AS47" s="28">
        <f t="shared" si="12"/>
        <v>-2.124408426482205E-3</v>
      </c>
      <c r="AT47" s="28">
        <f t="shared" si="12"/>
        <v>2.3504781217127402E-3</v>
      </c>
      <c r="AU47" s="28">
        <f t="shared" si="12"/>
        <v>1.1148567402308629E-2</v>
      </c>
    </row>
    <row r="48" spans="2:47">
      <c r="B48" s="27" t="s">
        <v>680</v>
      </c>
      <c r="C48" s="28" t="s">
        <v>498</v>
      </c>
      <c r="D48" s="28">
        <f t="shared" ref="D48:AU48" si="13">+D13-D31</f>
        <v>4.878010146015832E-2</v>
      </c>
      <c r="E48" s="28">
        <f t="shared" si="13"/>
        <v>-2.2019293853713151E-2</v>
      </c>
      <c r="F48" s="28">
        <f t="shared" si="13"/>
        <v>8.8463088605550411E-5</v>
      </c>
      <c r="G48" s="28">
        <f t="shared" si="13"/>
        <v>-1.9339554937680248E-2</v>
      </c>
      <c r="H48" s="28">
        <f t="shared" si="13"/>
        <v>4.9588946205040507E-2</v>
      </c>
      <c r="I48" s="28">
        <f t="shared" si="13"/>
        <v>4.0240887933243208E-2</v>
      </c>
      <c r="J48" s="28">
        <f t="shared" si="13"/>
        <v>4.7798394886240381E-2</v>
      </c>
      <c r="K48" s="28">
        <f t="shared" si="13"/>
        <v>3.7604295967301304E-2</v>
      </c>
      <c r="L48" s="28">
        <f t="shared" si="13"/>
        <v>2.5302507723432122E-2</v>
      </c>
      <c r="M48" s="28">
        <f t="shared" si="13"/>
        <v>9.6802766948220764E-3</v>
      </c>
      <c r="N48" s="28">
        <f t="shared" si="13"/>
        <v>-1.6537550715260529E-2</v>
      </c>
      <c r="O48" s="28">
        <f t="shared" si="13"/>
        <v>-4.6827572325614852E-2</v>
      </c>
      <c r="P48" s="28">
        <f t="shared" si="13"/>
        <v>2.0274819329017646E-2</v>
      </c>
      <c r="Q48" s="28">
        <f t="shared" si="13"/>
        <v>-1.3366720899185225E-2</v>
      </c>
      <c r="R48" s="28">
        <f t="shared" si="13"/>
        <v>-3.9861685558585158E-2</v>
      </c>
      <c r="S48" s="28">
        <f t="shared" si="13"/>
        <v>3.1041151040870574E-2</v>
      </c>
      <c r="T48" s="28">
        <f t="shared" si="13"/>
        <v>-7.3812000817596868E-4</v>
      </c>
      <c r="U48" s="28">
        <f t="shared" si="13"/>
        <v>-3.528417813624074E-2</v>
      </c>
      <c r="V48" s="28">
        <f t="shared" si="13"/>
        <v>2.7329472520435161E-2</v>
      </c>
      <c r="W48" s="28">
        <f t="shared" si="13"/>
        <v>-1.2975458564035591E-2</v>
      </c>
      <c r="X48" s="28">
        <f t="shared" si="13"/>
        <v>4.3728563728882008E-2</v>
      </c>
      <c r="Y48" s="28">
        <f t="shared" si="13"/>
        <v>-2.6304177547711305E-3</v>
      </c>
      <c r="Z48" s="28">
        <f t="shared" si="13"/>
        <v>4.7881417876020294E-2</v>
      </c>
      <c r="AA48" s="28">
        <f t="shared" si="13"/>
        <v>-4.8016324931889898E-3</v>
      </c>
      <c r="AB48" s="28">
        <f t="shared" si="13"/>
        <v>3.9265712919617002E-2</v>
      </c>
      <c r="AC48" s="28">
        <f t="shared" si="13"/>
        <v>-1.9970851574932169E-2</v>
      </c>
      <c r="AD48" s="28">
        <f t="shared" si="13"/>
        <v>1.7429542277927368E-2</v>
      </c>
      <c r="AE48" s="28">
        <f t="shared" si="13"/>
        <v>-4.8581331702997943E-2</v>
      </c>
      <c r="AF48" s="28">
        <f t="shared" si="13"/>
        <v>-1.3644944795641933E-2</v>
      </c>
      <c r="AG48" s="28">
        <f t="shared" si="13"/>
        <v>2.0044230613075698E-2</v>
      </c>
      <c r="AH48" s="28">
        <f t="shared" si="13"/>
        <v>4.8042501120571401E-2</v>
      </c>
      <c r="AI48" s="28">
        <f t="shared" si="13"/>
        <v>-2.5267941010900685E-2</v>
      </c>
      <c r="AJ48" s="28">
        <f t="shared" si="13"/>
        <v>-4.3573470354232313E-3</v>
      </c>
      <c r="AK48" s="28">
        <f t="shared" si="13"/>
        <v>1.519581890326549E-2</v>
      </c>
      <c r="AL48" s="28">
        <f t="shared" si="13"/>
        <v>2.8891331116485119E-2</v>
      </c>
      <c r="AM48" s="28">
        <f t="shared" si="13"/>
        <v>4.4854788119888411E-2</v>
      </c>
      <c r="AN48" s="28">
        <f t="shared" si="13"/>
        <v>-4.1411695468665854E-2</v>
      </c>
      <c r="AO48" s="28">
        <f t="shared" si="13"/>
        <v>-2.7672710408722878E-2</v>
      </c>
      <c r="AP48" s="28">
        <f t="shared" si="13"/>
        <v>-1.1648886718667484E-2</v>
      </c>
      <c r="AQ48" s="28">
        <f t="shared" si="13"/>
        <v>2.121905354901088E-3</v>
      </c>
      <c r="AR48" s="28">
        <f t="shared" si="13"/>
        <v>1.8183705476838341E-2</v>
      </c>
      <c r="AS48" s="28">
        <f t="shared" si="13"/>
        <v>3.1985640816074579E-2</v>
      </c>
      <c r="AT48" s="28">
        <f t="shared" si="13"/>
        <v>4.8095152780652128E-2</v>
      </c>
      <c r="AU48" s="28">
        <f t="shared" si="13"/>
        <v>-3.8077598225479292E-2</v>
      </c>
    </row>
    <row r="49" spans="2:47">
      <c r="B49" s="27" t="s">
        <v>397</v>
      </c>
      <c r="C49" s="28" t="s">
        <v>498</v>
      </c>
      <c r="D49" s="28">
        <f t="shared" ref="D49:AU49" si="14">+D14-D32</f>
        <v>4.6841426769816508E-2</v>
      </c>
      <c r="E49" s="28">
        <f t="shared" si="14"/>
        <v>1.8789402247080034E-2</v>
      </c>
      <c r="F49" s="28">
        <f t="shared" si="14"/>
        <v>-3.2594940392982608E-3</v>
      </c>
      <c r="G49" s="28">
        <f t="shared" si="14"/>
        <v>1.6788721630462078E-2</v>
      </c>
      <c r="H49" s="28">
        <f t="shared" si="14"/>
        <v>-8.4393052250106848E-3</v>
      </c>
      <c r="I49" s="28">
        <f t="shared" si="14"/>
        <v>-1.5810608027436501E-2</v>
      </c>
      <c r="J49" s="28">
        <f t="shared" si="14"/>
        <v>-2.3237014775759235E-2</v>
      </c>
      <c r="K49" s="28">
        <f t="shared" si="14"/>
        <v>-2.6902075651776158E-2</v>
      </c>
      <c r="L49" s="28">
        <f t="shared" si="14"/>
        <v>-2.7709152915008417E-2</v>
      </c>
      <c r="M49" s="28">
        <f t="shared" si="14"/>
        <v>-1.0895973990841412E-2</v>
      </c>
      <c r="N49" s="28">
        <f t="shared" si="14"/>
        <v>4.0241759983246084E-3</v>
      </c>
      <c r="O49" s="28">
        <f t="shared" si="14"/>
        <v>-2.837958045557798E-2</v>
      </c>
      <c r="P49" s="28">
        <f t="shared" si="14"/>
        <v>-2.5226929693133116E-2</v>
      </c>
      <c r="Q49" s="28">
        <f t="shared" si="14"/>
        <v>2.46947880306152E-2</v>
      </c>
      <c r="R49" s="28">
        <f t="shared" si="14"/>
        <v>-3.5855942734542623E-2</v>
      </c>
      <c r="S49" s="28">
        <f t="shared" si="14"/>
        <v>3.8110489284633786E-2</v>
      </c>
      <c r="T49" s="28">
        <f t="shared" si="14"/>
        <v>2.9715930794793621E-2</v>
      </c>
      <c r="U49" s="28">
        <f t="shared" si="14"/>
        <v>4.5931833918189113E-2</v>
      </c>
      <c r="V49" s="28">
        <f t="shared" si="14"/>
        <v>-1.5422447435753384E-2</v>
      </c>
      <c r="W49" s="28">
        <f t="shared" si="14"/>
        <v>-4.8652765120891672E-2</v>
      </c>
      <c r="X49" s="28">
        <f t="shared" si="14"/>
        <v>3.0890498349094742E-2</v>
      </c>
      <c r="Y49" s="28">
        <f t="shared" si="14"/>
        <v>2.8561426515921085E-2</v>
      </c>
      <c r="Z49" s="28">
        <f t="shared" si="14"/>
        <v>4.9554591148819327E-2</v>
      </c>
      <c r="AA49" s="28">
        <f t="shared" si="14"/>
        <v>-1.9620901134146607E-2</v>
      </c>
      <c r="AB49" s="28">
        <f t="shared" si="14"/>
        <v>2.5156971268188499E-2</v>
      </c>
      <c r="AC49" s="28">
        <f t="shared" si="14"/>
        <v>-9.4508800054882158E-3</v>
      </c>
      <c r="AD49" s="28">
        <f t="shared" si="14"/>
        <v>-3.8649784483880012E-2</v>
      </c>
      <c r="AE49" s="28">
        <f t="shared" si="14"/>
        <v>-4.9227816965071725E-2</v>
      </c>
      <c r="AF49" s="28">
        <f t="shared" si="14"/>
        <v>-8.1894810564335785E-3</v>
      </c>
      <c r="AG49" s="28">
        <f t="shared" si="14"/>
        <v>4.5713648583671329E-2</v>
      </c>
      <c r="AH49" s="28">
        <f t="shared" si="14"/>
        <v>8.8927554247106855E-3</v>
      </c>
      <c r="AI49" s="28">
        <f t="shared" si="14"/>
        <v>-2.3558616830086976E-2</v>
      </c>
      <c r="AJ49" s="28">
        <f t="shared" si="14"/>
        <v>4.3235065925046001E-2</v>
      </c>
      <c r="AK49" s="28">
        <f t="shared" si="14"/>
        <v>2.3689457052341822E-2</v>
      </c>
      <c r="AL49" s="28">
        <f t="shared" si="14"/>
        <v>1.1634465646238823E-2</v>
      </c>
      <c r="AM49" s="28">
        <f t="shared" si="14"/>
        <v>-2.7513939970162937E-3</v>
      </c>
      <c r="AN49" s="28">
        <f t="shared" si="14"/>
        <v>-2.5136717739314918E-2</v>
      </c>
      <c r="AO49" s="28">
        <f t="shared" si="14"/>
        <v>-4.2543926738915161E-2</v>
      </c>
      <c r="AP49" s="28">
        <f t="shared" si="14"/>
        <v>3.911666952313908E-2</v>
      </c>
      <c r="AQ49" s="28">
        <f t="shared" si="14"/>
        <v>1.9281791029015949E-2</v>
      </c>
      <c r="AR49" s="28">
        <f t="shared" si="14"/>
        <v>-1.0029494862351385E-3</v>
      </c>
      <c r="AS49" s="28">
        <f t="shared" si="14"/>
        <v>-3.0366500699017251E-2</v>
      </c>
      <c r="AT49" s="28">
        <f t="shared" si="14"/>
        <v>4.6572170828994786E-2</v>
      </c>
      <c r="AU49" s="28">
        <f t="shared" si="14"/>
        <v>2.3410765075652762E-2</v>
      </c>
    </row>
    <row r="50" spans="2:47">
      <c r="B50" s="27" t="s">
        <v>389</v>
      </c>
      <c r="C50" s="28" t="s">
        <v>498</v>
      </c>
      <c r="D50" s="28">
        <f t="shared" ref="D50:AU50" si="15">+D15-D33</f>
        <v>0</v>
      </c>
      <c r="E50" s="28">
        <f t="shared" si="15"/>
        <v>0</v>
      </c>
      <c r="F50" s="28">
        <f t="shared" si="15"/>
        <v>0</v>
      </c>
      <c r="G50" s="28">
        <f t="shared" si="15"/>
        <v>0</v>
      </c>
      <c r="H50" s="28">
        <f t="shared" si="15"/>
        <v>0</v>
      </c>
      <c r="I50" s="28">
        <f t="shared" si="15"/>
        <v>0</v>
      </c>
      <c r="J50" s="28">
        <f t="shared" si="15"/>
        <v>0</v>
      </c>
      <c r="K50" s="28">
        <f t="shared" si="15"/>
        <v>0</v>
      </c>
      <c r="L50" s="28">
        <f t="shared" si="15"/>
        <v>0</v>
      </c>
      <c r="M50" s="28">
        <f t="shared" si="15"/>
        <v>0</v>
      </c>
      <c r="N50" s="28">
        <f t="shared" si="15"/>
        <v>0</v>
      </c>
      <c r="O50" s="28">
        <f t="shared" si="15"/>
        <v>0</v>
      </c>
      <c r="P50" s="28">
        <f t="shared" si="15"/>
        <v>0</v>
      </c>
      <c r="Q50" s="28">
        <f t="shared" si="15"/>
        <v>0</v>
      </c>
      <c r="R50" s="28">
        <f t="shared" si="15"/>
        <v>0</v>
      </c>
      <c r="S50" s="28">
        <f t="shared" si="15"/>
        <v>0</v>
      </c>
      <c r="T50" s="28">
        <f t="shared" si="15"/>
        <v>0</v>
      </c>
      <c r="U50" s="28">
        <f t="shared" si="15"/>
        <v>0</v>
      </c>
      <c r="V50" s="28">
        <f t="shared" si="15"/>
        <v>0</v>
      </c>
      <c r="W50" s="28">
        <f t="shared" si="15"/>
        <v>0</v>
      </c>
      <c r="X50" s="28">
        <f t="shared" si="15"/>
        <v>0</v>
      </c>
      <c r="Y50" s="28">
        <f t="shared" si="15"/>
        <v>0</v>
      </c>
      <c r="Z50" s="28">
        <f t="shared" si="15"/>
        <v>0</v>
      </c>
      <c r="AA50" s="28">
        <f t="shared" si="15"/>
        <v>0</v>
      </c>
      <c r="AB50" s="28">
        <f t="shared" si="15"/>
        <v>0</v>
      </c>
      <c r="AC50" s="28">
        <f t="shared" si="15"/>
        <v>0</v>
      </c>
      <c r="AD50" s="28">
        <f t="shared" si="15"/>
        <v>0</v>
      </c>
      <c r="AE50" s="28">
        <f t="shared" si="15"/>
        <v>0</v>
      </c>
      <c r="AF50" s="28">
        <f t="shared" si="15"/>
        <v>0</v>
      </c>
      <c r="AG50" s="28">
        <f t="shared" si="15"/>
        <v>0</v>
      </c>
      <c r="AH50" s="28">
        <f t="shared" si="15"/>
        <v>0</v>
      </c>
      <c r="AI50" s="28">
        <f t="shared" si="15"/>
        <v>0</v>
      </c>
      <c r="AJ50" s="28">
        <f t="shared" si="15"/>
        <v>0</v>
      </c>
      <c r="AK50" s="28">
        <f t="shared" si="15"/>
        <v>0</v>
      </c>
      <c r="AL50" s="28">
        <f t="shared" si="15"/>
        <v>0</v>
      </c>
      <c r="AM50" s="28">
        <f t="shared" si="15"/>
        <v>0</v>
      </c>
      <c r="AN50" s="28">
        <f t="shared" si="15"/>
        <v>0</v>
      </c>
      <c r="AO50" s="28">
        <f t="shared" si="15"/>
        <v>0</v>
      </c>
      <c r="AP50" s="28">
        <f t="shared" si="15"/>
        <v>0</v>
      </c>
      <c r="AQ50" s="28">
        <f t="shared" si="15"/>
        <v>0</v>
      </c>
      <c r="AR50" s="28">
        <f t="shared" si="15"/>
        <v>0</v>
      </c>
      <c r="AS50" s="28">
        <f t="shared" si="15"/>
        <v>0</v>
      </c>
      <c r="AT50" s="28">
        <f t="shared" si="15"/>
        <v>0</v>
      </c>
      <c r="AU50" s="28">
        <f t="shared" si="15"/>
        <v>0</v>
      </c>
    </row>
    <row r="51" spans="2:47" s="48" customFormat="1">
      <c r="B51" s="27" t="s">
        <v>501</v>
      </c>
      <c r="C51" s="30" t="s">
        <v>498</v>
      </c>
      <c r="D51" s="30">
        <f>SUM(D37:D50)</f>
        <v>1.4393289547186328E-2</v>
      </c>
      <c r="E51" s="30">
        <f t="shared" ref="E51:AU51" si="16">SUM(E37:E50)</f>
        <v>-7.1209603741256622E-2</v>
      </c>
      <c r="F51" s="30">
        <f t="shared" si="16"/>
        <v>7.0072258092219286E-2</v>
      </c>
      <c r="G51" s="30">
        <f t="shared" si="16"/>
        <v>-0.17419152922470538</v>
      </c>
      <c r="H51" s="30">
        <f t="shared" si="16"/>
        <v>8.4937896384120748E-2</v>
      </c>
      <c r="I51" s="30">
        <f t="shared" si="16"/>
        <v>0.1424584250086216</v>
      </c>
      <c r="J51" s="30">
        <f t="shared" si="16"/>
        <v>8.5777934782829135E-3</v>
      </c>
      <c r="K51" s="30">
        <f t="shared" si="16"/>
        <v>4.7434859384638095E-2</v>
      </c>
      <c r="L51" s="30">
        <f t="shared" si="16"/>
        <v>8.2417683181433166E-2</v>
      </c>
      <c r="M51" s="30">
        <f t="shared" si="16"/>
        <v>3.7160024128849667E-2</v>
      </c>
      <c r="N51" s="30">
        <f t="shared" si="16"/>
        <v>6.5264042054171689E-3</v>
      </c>
      <c r="O51" s="30">
        <f t="shared" si="16"/>
        <v>-0.1693353089195333</v>
      </c>
      <c r="P51" s="30">
        <f t="shared" si="16"/>
        <v>2.0824207629833502E-2</v>
      </c>
      <c r="Q51" s="30">
        <f t="shared" si="16"/>
        <v>6.154174929074463E-2</v>
      </c>
      <c r="R51" s="30">
        <f t="shared" si="16"/>
        <v>-0.16136174453749152</v>
      </c>
      <c r="S51" s="30">
        <f t="shared" si="16"/>
        <v>-0.16884285871725513</v>
      </c>
      <c r="T51" s="30">
        <f t="shared" si="16"/>
        <v>-5.1541753092901987E-2</v>
      </c>
      <c r="U51" s="30">
        <f t="shared" si="16"/>
        <v>0.16979600112913329</v>
      </c>
      <c r="V51" s="30">
        <f t="shared" si="16"/>
        <v>0.16273330392924101</v>
      </c>
      <c r="W51" s="30">
        <f t="shared" si="16"/>
        <v>2.9286629682732324E-2</v>
      </c>
      <c r="X51" s="30">
        <f t="shared" si="16"/>
        <v>0.31256019942500535</v>
      </c>
      <c r="Y51" s="30">
        <f t="shared" si="16"/>
        <v>7.8856725086644541E-2</v>
      </c>
      <c r="Z51" s="30">
        <f t="shared" si="16"/>
        <v>-0.15985185383572931</v>
      </c>
      <c r="AA51" s="30">
        <f t="shared" si="16"/>
        <v>7.0543205703089473E-2</v>
      </c>
      <c r="AB51" s="30">
        <f t="shared" si="16"/>
        <v>-2.2053664809000839E-2</v>
      </c>
      <c r="AC51" s="30">
        <f t="shared" si="16"/>
        <v>-0.21981635215777962</v>
      </c>
      <c r="AD51" s="30">
        <f t="shared" si="16"/>
        <v>0.16329192407786175</v>
      </c>
      <c r="AE51" s="30">
        <f t="shared" si="16"/>
        <v>0.22287075172345594</v>
      </c>
      <c r="AF51" s="30">
        <f t="shared" si="16"/>
        <v>9.4603688347925097E-2</v>
      </c>
      <c r="AG51" s="30">
        <f t="shared" si="16"/>
        <v>3.4726394277714845E-2</v>
      </c>
      <c r="AH51" s="30">
        <f t="shared" si="16"/>
        <v>-5.0485747720943497E-2</v>
      </c>
      <c r="AI51" s="30">
        <f t="shared" si="16"/>
        <v>0.27563758043501474</v>
      </c>
      <c r="AJ51" s="30">
        <f t="shared" si="16"/>
        <v>0.27023220497788714</v>
      </c>
      <c r="AK51" s="30">
        <f t="shared" si="16"/>
        <v>0.26853436400181319</v>
      </c>
      <c r="AL51" s="30">
        <f t="shared" si="16"/>
        <v>8.9875215721883617E-2</v>
      </c>
      <c r="AM51" s="30">
        <f t="shared" si="16"/>
        <v>-0.16833606427011993</v>
      </c>
      <c r="AN51" s="30">
        <f t="shared" si="16"/>
        <v>-0.37885373399742406</v>
      </c>
      <c r="AO51" s="30">
        <f t="shared" si="16"/>
        <v>-0.31210985940484548</v>
      </c>
      <c r="AP51" s="30">
        <f t="shared" si="16"/>
        <v>-0.7471328628139613</v>
      </c>
      <c r="AQ51" s="30">
        <f t="shared" si="16"/>
        <v>-5.0978110706957125E-2</v>
      </c>
      <c r="AR51" s="30">
        <f t="shared" si="16"/>
        <v>0.35335166558680031</v>
      </c>
      <c r="AS51" s="30">
        <f t="shared" si="16"/>
        <v>-0.36908096950981206</v>
      </c>
      <c r="AT51" s="30">
        <f t="shared" si="16"/>
        <v>0.4097311151836116</v>
      </c>
      <c r="AU51" s="30">
        <f t="shared" si="16"/>
        <v>-0.2104093687403783</v>
      </c>
    </row>
    <row r="53" spans="2:47">
      <c r="B53" s="24" t="s">
        <v>681</v>
      </c>
      <c r="C53" s="25" t="s">
        <v>422</v>
      </c>
      <c r="D53" s="25">
        <v>2017</v>
      </c>
      <c r="E53" s="25">
        <v>2018</v>
      </c>
      <c r="F53" s="25">
        <v>2019</v>
      </c>
      <c r="G53" s="25">
        <v>2020</v>
      </c>
      <c r="H53" s="25">
        <v>2021</v>
      </c>
      <c r="I53" s="25">
        <v>2022</v>
      </c>
      <c r="J53" s="25">
        <v>2023</v>
      </c>
      <c r="K53" s="25">
        <v>2024</v>
      </c>
      <c r="L53" s="25">
        <v>2025</v>
      </c>
      <c r="M53" s="25">
        <v>2026</v>
      </c>
      <c r="N53" s="25">
        <v>2027</v>
      </c>
      <c r="O53" s="25">
        <v>2028</v>
      </c>
      <c r="P53" s="25">
        <v>2029</v>
      </c>
      <c r="Q53" s="25">
        <v>2030</v>
      </c>
      <c r="R53" s="25">
        <v>2031</v>
      </c>
      <c r="S53" s="25">
        <v>2032</v>
      </c>
      <c r="T53" s="25">
        <v>2033</v>
      </c>
      <c r="U53" s="25">
        <v>2034</v>
      </c>
      <c r="V53" s="25">
        <v>2035</v>
      </c>
      <c r="W53" s="25">
        <v>2036</v>
      </c>
      <c r="X53" s="25">
        <v>2037</v>
      </c>
      <c r="Y53" s="25">
        <v>2038</v>
      </c>
      <c r="Z53" s="25">
        <v>2039</v>
      </c>
      <c r="AA53" s="25">
        <v>2040</v>
      </c>
      <c r="AB53" s="25">
        <v>2041</v>
      </c>
      <c r="AC53" s="25">
        <v>2042</v>
      </c>
      <c r="AD53" s="25">
        <v>2043</v>
      </c>
      <c r="AE53" s="25">
        <v>2044</v>
      </c>
      <c r="AF53" s="25">
        <v>2045</v>
      </c>
      <c r="AG53" s="25">
        <v>2046</v>
      </c>
      <c r="AH53" s="25">
        <v>2047</v>
      </c>
      <c r="AI53" s="25">
        <v>2048</v>
      </c>
      <c r="AJ53" s="25">
        <v>2049</v>
      </c>
      <c r="AK53" s="25">
        <v>2050</v>
      </c>
      <c r="AL53" s="25">
        <v>2051</v>
      </c>
      <c r="AM53" s="25">
        <v>2052</v>
      </c>
      <c r="AN53" s="25">
        <v>2053</v>
      </c>
      <c r="AO53" s="25">
        <v>2054</v>
      </c>
      <c r="AP53" s="25">
        <v>2055</v>
      </c>
      <c r="AQ53" s="25">
        <v>2056</v>
      </c>
      <c r="AR53" s="25">
        <v>2057</v>
      </c>
      <c r="AS53" s="25">
        <v>2058</v>
      </c>
      <c r="AT53" s="25">
        <v>2059</v>
      </c>
      <c r="AU53" s="25">
        <v>2060</v>
      </c>
    </row>
    <row r="54" spans="2:47">
      <c r="B54" s="27" t="s">
        <v>538</v>
      </c>
      <c r="C54" s="28" t="s">
        <v>506</v>
      </c>
      <c r="D54" s="28">
        <v>7430.7961945228708</v>
      </c>
      <c r="E54" s="28">
        <v>7886.8799217858341</v>
      </c>
      <c r="F54" s="28">
        <v>7743.9619545288815</v>
      </c>
      <c r="G54" s="28">
        <v>8004.4891808559178</v>
      </c>
      <c r="H54" s="28">
        <v>7792.7129880988914</v>
      </c>
      <c r="I54" s="28">
        <v>8430.9039450849377</v>
      </c>
      <c r="J54" s="28">
        <v>8906.8361170769458</v>
      </c>
      <c r="K54" s="28">
        <v>9093.4693867248825</v>
      </c>
      <c r="L54" s="28">
        <v>9107.1240311001184</v>
      </c>
      <c r="M54" s="28">
        <v>8819.9199777989234</v>
      </c>
      <c r="N54" s="28">
        <v>8633.6759746316602</v>
      </c>
      <c r="O54" s="28">
        <v>8441.6741303782565</v>
      </c>
      <c r="P54" s="28">
        <v>8099.3832528849562</v>
      </c>
      <c r="Q54" s="28">
        <v>7649.8287014159032</v>
      </c>
      <c r="R54" s="28">
        <v>7493.4410010946995</v>
      </c>
      <c r="S54" s="28">
        <v>7497.1341743058338</v>
      </c>
      <c r="T54" s="28">
        <v>7558.1590845241817</v>
      </c>
      <c r="U54" s="28">
        <v>7617.6645247666474</v>
      </c>
      <c r="V54" s="28">
        <v>7678.9550566369144</v>
      </c>
      <c r="W54" s="28">
        <v>7740.3102573001615</v>
      </c>
      <c r="X54" s="28">
        <v>7799.994129129791</v>
      </c>
      <c r="Y54" s="28">
        <v>7861.998724275827</v>
      </c>
      <c r="Z54" s="28">
        <v>7926.9371657491547</v>
      </c>
      <c r="AA54" s="28">
        <v>7994.1064900921047</v>
      </c>
      <c r="AB54" s="28">
        <v>8062.962415859125</v>
      </c>
      <c r="AC54" s="28">
        <v>8131.5340284089589</v>
      </c>
      <c r="AD54" s="28">
        <v>8200.4944514947547</v>
      </c>
      <c r="AE54" s="28">
        <v>8270.7024421412316</v>
      </c>
      <c r="AF54" s="28">
        <v>8368.818255139513</v>
      </c>
      <c r="AG54" s="28">
        <v>8466.9454830461727</v>
      </c>
      <c r="AH54" s="28">
        <v>8567.2085240140786</v>
      </c>
      <c r="AI54" s="28">
        <v>8668.6448023855955</v>
      </c>
      <c r="AJ54" s="28">
        <v>8771.0803277647246</v>
      </c>
      <c r="AK54" s="28">
        <v>8874.897455773802</v>
      </c>
      <c r="AL54" s="28">
        <v>8980.5596055157621</v>
      </c>
      <c r="AM54" s="28">
        <v>9088.4074792555057</v>
      </c>
      <c r="AN54" s="28">
        <v>9198.5792144141051</v>
      </c>
      <c r="AO54" s="28">
        <v>9310.6998602058175</v>
      </c>
      <c r="AP54" s="28">
        <v>9425.1193875164536</v>
      </c>
      <c r="AQ54" s="28">
        <v>9542.1579643409041</v>
      </c>
      <c r="AR54" s="28">
        <v>9661.3964239959132</v>
      </c>
      <c r="AS54" s="28">
        <v>9782.7566615589858</v>
      </c>
      <c r="AT54" s="28">
        <v>9906.8545343562455</v>
      </c>
      <c r="AU54" s="28">
        <v>10028.476466241626</v>
      </c>
    </row>
    <row r="56" spans="2:47">
      <c r="B56" s="24" t="s">
        <v>507</v>
      </c>
      <c r="C56" s="25" t="s">
        <v>422</v>
      </c>
      <c r="D56" s="25">
        <v>2017</v>
      </c>
      <c r="E56" s="25">
        <v>2018</v>
      </c>
      <c r="F56" s="25">
        <v>2019</v>
      </c>
      <c r="G56" s="25">
        <v>2020</v>
      </c>
      <c r="H56" s="25">
        <v>2021</v>
      </c>
      <c r="I56" s="25">
        <v>2022</v>
      </c>
      <c r="J56" s="25">
        <v>2023</v>
      </c>
      <c r="K56" s="25">
        <v>2024</v>
      </c>
      <c r="L56" s="25">
        <v>2025</v>
      </c>
      <c r="M56" s="25">
        <v>2026</v>
      </c>
      <c r="N56" s="25">
        <v>2027</v>
      </c>
      <c r="O56" s="25">
        <v>2028</v>
      </c>
      <c r="P56" s="25">
        <v>2029</v>
      </c>
      <c r="Q56" s="25">
        <v>2030</v>
      </c>
      <c r="R56" s="25">
        <v>2031</v>
      </c>
      <c r="S56" s="25">
        <v>2032</v>
      </c>
      <c r="T56" s="25">
        <v>2033</v>
      </c>
      <c r="U56" s="25">
        <v>2034</v>
      </c>
      <c r="V56" s="25">
        <v>2035</v>
      </c>
      <c r="W56" s="25">
        <v>2036</v>
      </c>
      <c r="X56" s="25">
        <v>2037</v>
      </c>
      <c r="Y56" s="25">
        <v>2038</v>
      </c>
      <c r="Z56" s="25">
        <v>2039</v>
      </c>
      <c r="AA56" s="25">
        <v>2040</v>
      </c>
      <c r="AB56" s="25">
        <v>2041</v>
      </c>
      <c r="AC56" s="25">
        <v>2042</v>
      </c>
      <c r="AD56" s="25">
        <v>2043</v>
      </c>
      <c r="AE56" s="25">
        <v>2044</v>
      </c>
      <c r="AF56" s="25">
        <v>2045</v>
      </c>
      <c r="AG56" s="25">
        <v>2046</v>
      </c>
      <c r="AH56" s="25">
        <v>2047</v>
      </c>
      <c r="AI56" s="25">
        <v>2048</v>
      </c>
      <c r="AJ56" s="25">
        <v>2049</v>
      </c>
      <c r="AK56" s="25">
        <v>2050</v>
      </c>
      <c r="AL56" s="25">
        <v>2051</v>
      </c>
      <c r="AM56" s="25">
        <v>2052</v>
      </c>
      <c r="AN56" s="25">
        <v>2053</v>
      </c>
      <c r="AO56" s="25">
        <v>2054</v>
      </c>
      <c r="AP56" s="25">
        <v>2055</v>
      </c>
      <c r="AQ56" s="25">
        <v>2056</v>
      </c>
      <c r="AR56" s="25">
        <v>2057</v>
      </c>
      <c r="AS56" s="25">
        <v>2058</v>
      </c>
      <c r="AT56" s="25">
        <v>2059</v>
      </c>
      <c r="AU56" s="25">
        <v>2060</v>
      </c>
    </row>
    <row r="57" spans="2:47">
      <c r="B57" s="27" t="s">
        <v>538</v>
      </c>
      <c r="C57" s="28" t="s">
        <v>506</v>
      </c>
      <c r="D57" s="28">
        <v>7430.8</v>
      </c>
      <c r="E57" s="28">
        <v>7886.9</v>
      </c>
      <c r="F57" s="28">
        <v>7744</v>
      </c>
      <c r="G57" s="28">
        <v>8004.5</v>
      </c>
      <c r="H57" s="28">
        <v>7792.7</v>
      </c>
      <c r="I57" s="28">
        <v>8430.9</v>
      </c>
      <c r="J57" s="28">
        <v>8906.7999999999993</v>
      </c>
      <c r="K57" s="28">
        <v>9093.5</v>
      </c>
      <c r="L57" s="28">
        <v>9107.1</v>
      </c>
      <c r="M57" s="28">
        <v>8819.9</v>
      </c>
      <c r="N57" s="28">
        <v>8633.7000000000007</v>
      </c>
      <c r="O57" s="28">
        <v>8441.7000000000007</v>
      </c>
      <c r="P57" s="28">
        <v>8099.4</v>
      </c>
      <c r="Q57" s="28">
        <v>7649.8</v>
      </c>
      <c r="R57" s="28">
        <v>7490.3</v>
      </c>
      <c r="S57" s="28">
        <v>7490.9</v>
      </c>
      <c r="T57" s="28">
        <v>7548.8</v>
      </c>
      <c r="U57" s="28">
        <v>7604.9</v>
      </c>
      <c r="V57" s="28">
        <v>7662.8</v>
      </c>
      <c r="W57" s="28">
        <v>7722.9</v>
      </c>
      <c r="X57" s="28">
        <v>7781.1</v>
      </c>
      <c r="Y57" s="28">
        <v>7842.1</v>
      </c>
      <c r="Z57" s="28">
        <v>7906</v>
      </c>
      <c r="AA57" s="28">
        <v>7972</v>
      </c>
      <c r="AB57" s="28">
        <v>8039.8</v>
      </c>
      <c r="AC57" s="28">
        <v>8107.3</v>
      </c>
      <c r="AD57" s="28">
        <v>8175</v>
      </c>
      <c r="AE57" s="28">
        <v>8243.9</v>
      </c>
      <c r="AF57" s="28">
        <v>8340.7999999999993</v>
      </c>
      <c r="AG57" s="28">
        <v>8437.5</v>
      </c>
      <c r="AH57" s="28">
        <v>8536.4</v>
      </c>
      <c r="AI57" s="28">
        <v>8636.2000000000007</v>
      </c>
      <c r="AJ57" s="28">
        <v>8737.1</v>
      </c>
      <c r="AK57" s="28">
        <v>8839.2999999999993</v>
      </c>
      <c r="AL57" s="28">
        <v>8943.4</v>
      </c>
      <c r="AM57" s="28">
        <v>9049.6</v>
      </c>
      <c r="AN57" s="28">
        <v>9158.1</v>
      </c>
      <c r="AO57" s="28">
        <v>9268.4</v>
      </c>
      <c r="AP57" s="28">
        <v>9381.1</v>
      </c>
      <c r="AQ57" s="28">
        <v>9496</v>
      </c>
      <c r="AR57" s="28">
        <v>9613.1</v>
      </c>
      <c r="AS57" s="28">
        <v>9732.6</v>
      </c>
      <c r="AT57" s="28">
        <v>9854.2999999999993</v>
      </c>
      <c r="AU57" s="28">
        <v>9973.9</v>
      </c>
    </row>
    <row r="59" spans="2:47">
      <c r="B59" s="24" t="s">
        <v>585</v>
      </c>
      <c r="C59" s="25" t="s">
        <v>422</v>
      </c>
      <c r="D59" s="25">
        <v>2017</v>
      </c>
      <c r="E59" s="25">
        <v>2018</v>
      </c>
      <c r="F59" s="25">
        <v>2019</v>
      </c>
      <c r="G59" s="25">
        <v>2020</v>
      </c>
      <c r="H59" s="25">
        <v>2021</v>
      </c>
      <c r="I59" s="25">
        <v>2022</v>
      </c>
      <c r="J59" s="25">
        <v>2023</v>
      </c>
      <c r="K59" s="25">
        <v>2024</v>
      </c>
      <c r="L59" s="25">
        <v>2025</v>
      </c>
      <c r="M59" s="25">
        <v>2026</v>
      </c>
      <c r="N59" s="25">
        <v>2027</v>
      </c>
      <c r="O59" s="25">
        <v>2028</v>
      </c>
      <c r="P59" s="25">
        <v>2029</v>
      </c>
      <c r="Q59" s="25">
        <v>2030</v>
      </c>
      <c r="R59" s="25">
        <v>2031</v>
      </c>
      <c r="S59" s="25">
        <v>2032</v>
      </c>
      <c r="T59" s="25">
        <v>2033</v>
      </c>
      <c r="U59" s="25">
        <v>2034</v>
      </c>
      <c r="V59" s="25">
        <v>2035</v>
      </c>
      <c r="W59" s="25">
        <v>2036</v>
      </c>
      <c r="X59" s="25">
        <v>2037</v>
      </c>
      <c r="Y59" s="25">
        <v>2038</v>
      </c>
      <c r="Z59" s="25">
        <v>2039</v>
      </c>
      <c r="AA59" s="25">
        <v>2040</v>
      </c>
      <c r="AB59" s="25">
        <v>2041</v>
      </c>
      <c r="AC59" s="25">
        <v>2042</v>
      </c>
      <c r="AD59" s="25">
        <v>2043</v>
      </c>
      <c r="AE59" s="25">
        <v>2044</v>
      </c>
      <c r="AF59" s="25">
        <v>2045</v>
      </c>
      <c r="AG59" s="25">
        <v>2046</v>
      </c>
      <c r="AH59" s="25">
        <v>2047</v>
      </c>
      <c r="AI59" s="25">
        <v>2048</v>
      </c>
      <c r="AJ59" s="25">
        <v>2049</v>
      </c>
      <c r="AK59" s="25">
        <v>2050</v>
      </c>
      <c r="AL59" s="25">
        <v>2051</v>
      </c>
      <c r="AM59" s="25">
        <v>2052</v>
      </c>
      <c r="AN59" s="25">
        <v>2053</v>
      </c>
      <c r="AO59" s="25">
        <v>2054</v>
      </c>
      <c r="AP59" s="25">
        <v>2055</v>
      </c>
      <c r="AQ59" s="25">
        <v>2056</v>
      </c>
      <c r="AR59" s="25">
        <v>2057</v>
      </c>
      <c r="AS59" s="25">
        <v>2058</v>
      </c>
      <c r="AT59" s="25">
        <v>2059</v>
      </c>
      <c r="AU59" s="25">
        <v>2060</v>
      </c>
    </row>
    <row r="60" spans="2:47">
      <c r="B60" s="27" t="s">
        <v>505</v>
      </c>
      <c r="C60" s="28" t="s">
        <v>506</v>
      </c>
      <c r="D60" s="28">
        <f>+D54-D57</f>
        <v>-3.8054771293900558E-3</v>
      </c>
      <c r="E60" s="28">
        <f t="shared" ref="E60:AU60" si="17">+E54-E57</f>
        <v>-2.0078214165550889E-2</v>
      </c>
      <c r="F60" s="28">
        <f t="shared" si="17"/>
        <v>-3.8045471118493879E-2</v>
      </c>
      <c r="G60" s="28">
        <f t="shared" si="17"/>
        <v>-1.0819144082233834E-2</v>
      </c>
      <c r="H60" s="28">
        <f t="shared" si="17"/>
        <v>1.2988098891582922E-2</v>
      </c>
      <c r="I60" s="28">
        <f t="shared" si="17"/>
        <v>3.9450849380955333E-3</v>
      </c>
      <c r="J60" s="28">
        <f t="shared" si="17"/>
        <v>3.6117076946538873E-2</v>
      </c>
      <c r="K60" s="28">
        <f t="shared" si="17"/>
        <v>-3.0613275117502781E-2</v>
      </c>
      <c r="L60" s="28">
        <f t="shared" si="17"/>
        <v>2.4031100118008908E-2</v>
      </c>
      <c r="M60" s="28">
        <f t="shared" si="17"/>
        <v>1.9977798923719092E-2</v>
      </c>
      <c r="N60" s="28">
        <f t="shared" si="17"/>
        <v>-2.4025368340517161E-2</v>
      </c>
      <c r="O60" s="28">
        <f t="shared" si="17"/>
        <v>-2.5869621744277538E-2</v>
      </c>
      <c r="P60" s="28">
        <f t="shared" si="17"/>
        <v>-1.6747115043472149E-2</v>
      </c>
      <c r="Q60" s="28">
        <f t="shared" si="17"/>
        <v>2.8701415903015004E-2</v>
      </c>
      <c r="R60" s="28">
        <f t="shared" si="17"/>
        <v>3.141001094699277</v>
      </c>
      <c r="S60" s="28">
        <f t="shared" si="17"/>
        <v>6.2341743058341308</v>
      </c>
      <c r="T60" s="28">
        <f t="shared" si="17"/>
        <v>9.3590845241815259</v>
      </c>
      <c r="U60" s="28">
        <f t="shared" si="17"/>
        <v>12.76452476664781</v>
      </c>
      <c r="V60" s="28">
        <f t="shared" si="17"/>
        <v>16.155056636914196</v>
      </c>
      <c r="W60" s="28">
        <f t="shared" si="17"/>
        <v>17.410257300161902</v>
      </c>
      <c r="X60" s="28">
        <f t="shared" si="17"/>
        <v>18.894129129790599</v>
      </c>
      <c r="Y60" s="28">
        <f t="shared" si="17"/>
        <v>19.89872427582668</v>
      </c>
      <c r="Z60" s="28">
        <f t="shared" si="17"/>
        <v>20.937165749154701</v>
      </c>
      <c r="AA60" s="28">
        <f t="shared" si="17"/>
        <v>22.10649009210465</v>
      </c>
      <c r="AB60" s="28">
        <f t="shared" si="17"/>
        <v>23.162415859124849</v>
      </c>
      <c r="AC60" s="28">
        <f t="shared" si="17"/>
        <v>24.234028408958693</v>
      </c>
      <c r="AD60" s="28">
        <f t="shared" si="17"/>
        <v>25.494451494754685</v>
      </c>
      <c r="AE60" s="28">
        <f t="shared" si="17"/>
        <v>26.80244214123195</v>
      </c>
      <c r="AF60" s="28">
        <f t="shared" si="17"/>
        <v>28.018255139513712</v>
      </c>
      <c r="AG60" s="28">
        <f t="shared" si="17"/>
        <v>29.44548304617274</v>
      </c>
      <c r="AH60" s="28">
        <f t="shared" si="17"/>
        <v>30.808524014079012</v>
      </c>
      <c r="AI60" s="28">
        <f t="shared" si="17"/>
        <v>32.444802385594812</v>
      </c>
      <c r="AJ60" s="28">
        <f t="shared" si="17"/>
        <v>33.980327764724279</v>
      </c>
      <c r="AK60" s="28">
        <f t="shared" si="17"/>
        <v>35.597455773802722</v>
      </c>
      <c r="AL60" s="28">
        <f t="shared" si="17"/>
        <v>37.159605515762451</v>
      </c>
      <c r="AM60" s="28">
        <f t="shared" si="17"/>
        <v>38.807479255505314</v>
      </c>
      <c r="AN60" s="28">
        <f t="shared" si="17"/>
        <v>40.479214414104717</v>
      </c>
      <c r="AO60" s="28">
        <f t="shared" si="17"/>
        <v>42.299860205817822</v>
      </c>
      <c r="AP60" s="28">
        <f t="shared" si="17"/>
        <v>44.019387516453207</v>
      </c>
      <c r="AQ60" s="28">
        <f t="shared" si="17"/>
        <v>46.157964340904073</v>
      </c>
      <c r="AR60" s="28">
        <f t="shared" si="17"/>
        <v>48.296423995912846</v>
      </c>
      <c r="AS60" s="28">
        <f t="shared" si="17"/>
        <v>50.156661558985434</v>
      </c>
      <c r="AT60" s="28">
        <f t="shared" si="17"/>
        <v>52.554534356246222</v>
      </c>
      <c r="AU60" s="28">
        <f t="shared" si="17"/>
        <v>54.576466241625894</v>
      </c>
    </row>
    <row r="62" spans="2:47">
      <c r="B62" s="24" t="s">
        <v>497</v>
      </c>
      <c r="C62" s="25" t="s">
        <v>422</v>
      </c>
      <c r="D62" s="25">
        <v>2017</v>
      </c>
      <c r="E62" s="25">
        <v>2018</v>
      </c>
      <c r="F62" s="25">
        <v>2019</v>
      </c>
      <c r="G62" s="25">
        <v>2020</v>
      </c>
      <c r="H62" s="25">
        <v>2021</v>
      </c>
      <c r="I62" s="25">
        <v>2022</v>
      </c>
      <c r="J62" s="25">
        <v>2023</v>
      </c>
      <c r="K62" s="25">
        <v>2024</v>
      </c>
      <c r="L62" s="25">
        <v>2025</v>
      </c>
      <c r="M62" s="25">
        <v>2026</v>
      </c>
      <c r="N62" s="25">
        <v>2027</v>
      </c>
      <c r="O62" s="25">
        <v>2028</v>
      </c>
      <c r="P62" s="25">
        <v>2029</v>
      </c>
      <c r="Q62" s="25">
        <v>2030</v>
      </c>
      <c r="R62" s="25">
        <v>2031</v>
      </c>
      <c r="S62" s="25">
        <v>2032</v>
      </c>
      <c r="T62" s="25">
        <v>2033</v>
      </c>
      <c r="U62" s="25">
        <v>2034</v>
      </c>
      <c r="V62" s="25">
        <v>2035</v>
      </c>
      <c r="W62" s="25">
        <v>2036</v>
      </c>
      <c r="X62" s="25">
        <v>2037</v>
      </c>
      <c r="Y62" s="25">
        <v>2038</v>
      </c>
      <c r="Z62" s="25">
        <v>2039</v>
      </c>
      <c r="AA62" s="25">
        <v>2040</v>
      </c>
      <c r="AB62" s="25">
        <v>2041</v>
      </c>
      <c r="AC62" s="25">
        <v>2042</v>
      </c>
      <c r="AD62" s="25">
        <v>2043</v>
      </c>
      <c r="AE62" s="25">
        <v>2044</v>
      </c>
      <c r="AF62" s="25">
        <v>2045</v>
      </c>
      <c r="AG62" s="25">
        <v>2046</v>
      </c>
      <c r="AH62" s="25">
        <v>2047</v>
      </c>
      <c r="AI62" s="25">
        <v>2048</v>
      </c>
      <c r="AJ62" s="25">
        <v>2049</v>
      </c>
      <c r="AK62" s="25">
        <v>2050</v>
      </c>
      <c r="AL62" s="25">
        <v>2051</v>
      </c>
      <c r="AM62" s="25">
        <v>2052</v>
      </c>
      <c r="AN62" s="25">
        <v>2053</v>
      </c>
      <c r="AO62" s="25">
        <v>2054</v>
      </c>
      <c r="AP62" s="25">
        <v>2055</v>
      </c>
      <c r="AQ62" s="25">
        <v>2056</v>
      </c>
      <c r="AR62" s="25">
        <v>2057</v>
      </c>
      <c r="AS62" s="25">
        <v>2058</v>
      </c>
      <c r="AT62" s="25">
        <v>2059</v>
      </c>
      <c r="AU62" s="25">
        <v>2060</v>
      </c>
    </row>
    <row r="63" spans="2:47">
      <c r="B63" s="27" t="s">
        <v>384</v>
      </c>
      <c r="C63" s="28" t="s">
        <v>512</v>
      </c>
      <c r="D63" s="28">
        <f t="shared" ref="D63:AU63" si="18">+VLOOKUP($B63,Precios,D$62-2014,FALSE)*D37/1000000</f>
        <v>3.7015367857587758E-3</v>
      </c>
      <c r="E63" s="28">
        <f t="shared" si="18"/>
        <v>-2.2177830402847327E-3</v>
      </c>
      <c r="F63" s="28">
        <f t="shared" si="18"/>
        <v>3.460507510085972E-4</v>
      </c>
      <c r="G63" s="28">
        <f t="shared" si="18"/>
        <v>-9.3441980591677995E-4</v>
      </c>
      <c r="H63" s="28">
        <f t="shared" si="18"/>
        <v>-1.9516692449348235E-4</v>
      </c>
      <c r="I63" s="28">
        <f t="shared" si="18"/>
        <v>1.03197621131147E-3</v>
      </c>
      <c r="J63" s="28">
        <f t="shared" si="18"/>
        <v>1.0639432364174012E-3</v>
      </c>
      <c r="K63" s="28">
        <f t="shared" si="18"/>
        <v>3.888567951255595E-3</v>
      </c>
      <c r="L63" s="28">
        <f t="shared" si="18"/>
        <v>7.7552557538802466E-4</v>
      </c>
      <c r="M63" s="28">
        <f t="shared" si="18"/>
        <v>-1.1339299758024342E-3</v>
      </c>
      <c r="N63" s="28">
        <f t="shared" si="18"/>
        <v>-5.2650002425917216E-3</v>
      </c>
      <c r="O63" s="28">
        <f t="shared" si="18"/>
        <v>2.6894924078090989E-3</v>
      </c>
      <c r="P63" s="28">
        <f t="shared" si="18"/>
        <v>-1.8467234597286037E-3</v>
      </c>
      <c r="Q63" s="28">
        <f t="shared" si="18"/>
        <v>5.3497173609291654E-3</v>
      </c>
      <c r="R63" s="28">
        <f t="shared" si="18"/>
        <v>1.2269724140494769</v>
      </c>
      <c r="S63" s="28">
        <f t="shared" si="18"/>
        <v>2.5065756652930138</v>
      </c>
      <c r="T63" s="28">
        <f t="shared" si="18"/>
        <v>3.8541494241471419</v>
      </c>
      <c r="U63" s="28">
        <f t="shared" si="18"/>
        <v>5.3133169670225735</v>
      </c>
      <c r="V63" s="28">
        <f t="shared" si="18"/>
        <v>6.7714187507101231</v>
      </c>
      <c r="W63" s="28">
        <f t="shared" si="18"/>
        <v>7.4242283752492799</v>
      </c>
      <c r="X63" s="28">
        <f t="shared" si="18"/>
        <v>8.1616887455900962</v>
      </c>
      <c r="Y63" s="28">
        <f t="shared" si="18"/>
        <v>8.7509374292985722</v>
      </c>
      <c r="Z63" s="28">
        <f t="shared" si="18"/>
        <v>9.1989748124044688</v>
      </c>
      <c r="AA63" s="28">
        <f t="shared" si="18"/>
        <v>9.9608283270635809</v>
      </c>
      <c r="AB63" s="28">
        <f t="shared" si="18"/>
        <v>10.593875799683502</v>
      </c>
      <c r="AC63" s="28">
        <f t="shared" si="18"/>
        <v>11.17334638873395</v>
      </c>
      <c r="AD63" s="28">
        <f t="shared" si="18"/>
        <v>11.945224749430709</v>
      </c>
      <c r="AE63" s="28">
        <f t="shared" si="18"/>
        <v>12.64250838697291</v>
      </c>
      <c r="AF63" s="28">
        <f t="shared" si="18"/>
        <v>13.169577000381882</v>
      </c>
      <c r="AG63" s="28">
        <f t="shared" si="18"/>
        <v>14.041189943321205</v>
      </c>
      <c r="AH63" s="28">
        <f t="shared" si="18"/>
        <v>14.843475788628149</v>
      </c>
      <c r="AI63" s="28">
        <f t="shared" si="18"/>
        <v>15.643698125793456</v>
      </c>
      <c r="AJ63" s="28">
        <f t="shared" si="18"/>
        <v>16.422415999933559</v>
      </c>
      <c r="AK63" s="28">
        <f t="shared" si="18"/>
        <v>17.210519866878816</v>
      </c>
      <c r="AL63" s="28">
        <f t="shared" si="18"/>
        <v>17.995837107990983</v>
      </c>
      <c r="AM63" s="28">
        <f t="shared" si="18"/>
        <v>18.782516955231941</v>
      </c>
      <c r="AN63" s="28">
        <f t="shared" si="18"/>
        <v>19.614078292347937</v>
      </c>
      <c r="AO63" s="28">
        <f t="shared" si="18"/>
        <v>20.496838753042837</v>
      </c>
      <c r="AP63" s="28">
        <f t="shared" si="18"/>
        <v>21.345698918667971</v>
      </c>
      <c r="AQ63" s="28">
        <f t="shared" si="18"/>
        <v>22.370317603127148</v>
      </c>
      <c r="AR63" s="28">
        <f t="shared" si="18"/>
        <v>23.41575818711862</v>
      </c>
      <c r="AS63" s="28">
        <f t="shared" si="18"/>
        <v>24.305739323414954</v>
      </c>
      <c r="AT63" s="28">
        <f t="shared" si="18"/>
        <v>25.432250802408539</v>
      </c>
      <c r="AU63" s="28">
        <f t="shared" si="18"/>
        <v>26.427876021744297</v>
      </c>
    </row>
    <row r="64" spans="2:47">
      <c r="B64" s="27" t="s">
        <v>432</v>
      </c>
      <c r="C64" s="28" t="s">
        <v>512</v>
      </c>
      <c r="D64" s="28">
        <f t="shared" ref="D64:AU64" si="19">+VLOOKUP($B64,Precios,D$62-2014,FALSE)*D38/1000000</f>
        <v>-7.2261056263803348E-3</v>
      </c>
      <c r="E64" s="28">
        <f t="shared" si="19"/>
        <v>5.4401567666434436E-4</v>
      </c>
      <c r="F64" s="28">
        <f t="shared" si="19"/>
        <v>4.7367004314088921E-3</v>
      </c>
      <c r="G64" s="28">
        <f t="shared" si="19"/>
        <v>-1.364491340543128E-3</v>
      </c>
      <c r="H64" s="28">
        <f t="shared" si="19"/>
        <v>3.0164048648147089E-3</v>
      </c>
      <c r="I64" s="28">
        <f t="shared" si="19"/>
        <v>7.9292439160739692E-3</v>
      </c>
      <c r="J64" s="28">
        <f t="shared" si="19"/>
        <v>8.6813944346258564E-3</v>
      </c>
      <c r="K64" s="28">
        <f t="shared" si="19"/>
        <v>7.9955046294292471E-3</v>
      </c>
      <c r="L64" s="28">
        <f t="shared" si="19"/>
        <v>-6.969042530260686E-3</v>
      </c>
      <c r="M64" s="28">
        <f t="shared" si="19"/>
        <v>-7.2280504164032294E-3</v>
      </c>
      <c r="N64" s="28">
        <f t="shared" si="19"/>
        <v>1.5573751516009243E-4</v>
      </c>
      <c r="O64" s="28">
        <f t="shared" si="19"/>
        <v>-1.0709133449079616E-2</v>
      </c>
      <c r="P64" s="28">
        <f t="shared" si="19"/>
        <v>-7.0075884108608865E-3</v>
      </c>
      <c r="Q64" s="28">
        <f t="shared" si="19"/>
        <v>6.2634758506487113E-3</v>
      </c>
      <c r="R64" s="28">
        <f t="shared" si="19"/>
        <v>-1.2613627294264129E-2</v>
      </c>
      <c r="S64" s="28">
        <f t="shared" si="19"/>
        <v>-1.4512887202885195E-2</v>
      </c>
      <c r="T64" s="28">
        <f t="shared" si="19"/>
        <v>8.2676047728798552E-3</v>
      </c>
      <c r="U64" s="28">
        <f t="shared" si="19"/>
        <v>8.459053596961889E-3</v>
      </c>
      <c r="V64" s="28">
        <f t="shared" si="19"/>
        <v>7.6332603158971411E-3</v>
      </c>
      <c r="W64" s="28">
        <f t="shared" si="19"/>
        <v>6.4101473120607008E-3</v>
      </c>
      <c r="X64" s="28">
        <f t="shared" si="19"/>
        <v>-3.955956302767745E-3</v>
      </c>
      <c r="Y64" s="28">
        <f t="shared" si="19"/>
        <v>1.6203995513925731E-2</v>
      </c>
      <c r="Z64" s="28">
        <f t="shared" si="19"/>
        <v>-3.9712442160713844E-3</v>
      </c>
      <c r="AA64" s="28">
        <f t="shared" si="19"/>
        <v>5.2996352203832807E-3</v>
      </c>
      <c r="AB64" s="28">
        <f t="shared" si="19"/>
        <v>-6.7088841532225206E-3</v>
      </c>
      <c r="AC64" s="28">
        <f t="shared" si="19"/>
        <v>2.9852155780707617E-3</v>
      </c>
      <c r="AD64" s="28">
        <f t="shared" si="19"/>
        <v>1.5323275178256147E-2</v>
      </c>
      <c r="AE64" s="28">
        <f t="shared" si="19"/>
        <v>-1.363822271498303E-2</v>
      </c>
      <c r="AF64" s="28">
        <f t="shared" si="19"/>
        <v>-5.2938086013747014E-3</v>
      </c>
      <c r="AG64" s="28">
        <f t="shared" si="19"/>
        <v>-2.1427016329213968E-5</v>
      </c>
      <c r="AH64" s="28">
        <f t="shared" si="19"/>
        <v>-5.3222795265091289E-3</v>
      </c>
      <c r="AI64" s="28">
        <f t="shared" si="19"/>
        <v>1.1110738409930276E-2</v>
      </c>
      <c r="AJ64" s="28">
        <f t="shared" si="19"/>
        <v>-1.7891910485890325E-2</v>
      </c>
      <c r="AK64" s="28">
        <f t="shared" si="19"/>
        <v>1.7795081815011573E-2</v>
      </c>
      <c r="AL64" s="28">
        <f t="shared" si="19"/>
        <v>-6.7395132107117579E-3</v>
      </c>
      <c r="AM64" s="28">
        <f t="shared" si="19"/>
        <v>1.3966108619407206E-2</v>
      </c>
      <c r="AN64" s="28">
        <f t="shared" si="19"/>
        <v>9.4761776550999072E-3</v>
      </c>
      <c r="AO64" s="28">
        <f t="shared" si="19"/>
        <v>-2.9092175688095042E-3</v>
      </c>
      <c r="AP64" s="28">
        <f t="shared" si="19"/>
        <v>-7.323892017680628E-3</v>
      </c>
      <c r="AQ64" s="28">
        <f t="shared" si="19"/>
        <v>1.3933633526475095E-2</v>
      </c>
      <c r="AR64" s="28">
        <f t="shared" si="19"/>
        <v>1.3747460535261408E-2</v>
      </c>
      <c r="AS64" s="28">
        <f t="shared" si="19"/>
        <v>-1.3175174793237699E-2</v>
      </c>
      <c r="AT64" s="28">
        <f t="shared" si="19"/>
        <v>-2.6656901710603981E-3</v>
      </c>
      <c r="AU64" s="28">
        <f t="shared" si="19"/>
        <v>-6.2660900661315189E-3</v>
      </c>
    </row>
    <row r="65" spans="2:47">
      <c r="B65" s="27" t="s">
        <v>433</v>
      </c>
      <c r="C65" s="28" t="s">
        <v>512</v>
      </c>
      <c r="D65" s="28">
        <f t="shared" ref="D65:AU65" si="20">+VLOOKUP($B65,Precios,D$62-2014,FALSE)*D39/1000000</f>
        <v>7.693974209305491E-4</v>
      </c>
      <c r="E65" s="28">
        <f t="shared" si="20"/>
        <v>1.3075018473466603E-3</v>
      </c>
      <c r="F65" s="28">
        <f t="shared" si="20"/>
        <v>-9.4832508205055057E-4</v>
      </c>
      <c r="G65" s="28">
        <f t="shared" si="20"/>
        <v>-2.9093744952467201E-3</v>
      </c>
      <c r="H65" s="28">
        <f t="shared" si="20"/>
        <v>-2.9865081807106507E-4</v>
      </c>
      <c r="I65" s="28">
        <f t="shared" si="20"/>
        <v>1.4621135078474782E-3</v>
      </c>
      <c r="J65" s="28">
        <f t="shared" si="20"/>
        <v>8.6952286179968865E-4</v>
      </c>
      <c r="K65" s="28">
        <f t="shared" si="20"/>
        <v>3.7724064021117443E-4</v>
      </c>
      <c r="L65" s="28">
        <f t="shared" si="20"/>
        <v>-9.3521725013690936E-4</v>
      </c>
      <c r="M65" s="28">
        <f t="shared" si="20"/>
        <v>2.9876583056801151E-3</v>
      </c>
      <c r="N65" s="28">
        <f t="shared" si="20"/>
        <v>-1.4135159881660756E-3</v>
      </c>
      <c r="O65" s="28">
        <f t="shared" si="20"/>
        <v>-2.0165817393754519E-3</v>
      </c>
      <c r="P65" s="28">
        <f t="shared" si="20"/>
        <v>1.3413527047522846E-3</v>
      </c>
      <c r="Q65" s="28">
        <f t="shared" si="20"/>
        <v>3.3754614550739599E-4</v>
      </c>
      <c r="R65" s="28">
        <f t="shared" si="20"/>
        <v>-1.6473658124509696E-2</v>
      </c>
      <c r="S65" s="28">
        <f t="shared" si="20"/>
        <v>-3.7678471400247243E-2</v>
      </c>
      <c r="T65" s="28">
        <f t="shared" si="20"/>
        <v>-5.571493580330953E-2</v>
      </c>
      <c r="U65" s="28">
        <f t="shared" si="20"/>
        <v>-8.201306859167376E-2</v>
      </c>
      <c r="V65" s="28">
        <f t="shared" si="20"/>
        <v>-0.107918570034973</v>
      </c>
      <c r="W65" s="28">
        <f t="shared" si="20"/>
        <v>-0.15908190117615548</v>
      </c>
      <c r="X65" s="28">
        <f t="shared" si="20"/>
        <v>-0.21385567181091</v>
      </c>
      <c r="Y65" s="28">
        <f t="shared" si="20"/>
        <v>-0.25860930045882391</v>
      </c>
      <c r="Z65" s="28">
        <f t="shared" si="20"/>
        <v>-0.296861621649674</v>
      </c>
      <c r="AA65" s="28">
        <f t="shared" si="20"/>
        <v>-0.33373908510539202</v>
      </c>
      <c r="AB65" s="28">
        <f t="shared" si="20"/>
        <v>-0.37388663916885245</v>
      </c>
      <c r="AC65" s="28">
        <f t="shared" si="20"/>
        <v>-0.41514593289653212</v>
      </c>
      <c r="AD65" s="28">
        <f t="shared" si="20"/>
        <v>-0.45300348948233277</v>
      </c>
      <c r="AE65" s="28">
        <f t="shared" si="20"/>
        <v>-0.49586465766135507</v>
      </c>
      <c r="AF65" s="28">
        <f t="shared" si="20"/>
        <v>-0.54305836049617573</v>
      </c>
      <c r="AG65" s="28">
        <f t="shared" si="20"/>
        <v>-0.59048805965949813</v>
      </c>
      <c r="AH65" s="28">
        <f t="shared" si="20"/>
        <v>-0.63578794010569128</v>
      </c>
      <c r="AI65" s="28">
        <f t="shared" si="20"/>
        <v>-0.68528698969231805</v>
      </c>
      <c r="AJ65" s="28">
        <f t="shared" si="20"/>
        <v>-0.73481072202659292</v>
      </c>
      <c r="AK65" s="28">
        <f t="shared" si="20"/>
        <v>-0.78602115232531611</v>
      </c>
      <c r="AL65" s="28">
        <f t="shared" si="20"/>
        <v>-0.84567592234559485</v>
      </c>
      <c r="AM65" s="28">
        <f t="shared" si="20"/>
        <v>-0.90719093205931567</v>
      </c>
      <c r="AN65" s="28">
        <f t="shared" si="20"/>
        <v>-0.96636260041397115</v>
      </c>
      <c r="AO65" s="28">
        <f t="shared" si="20"/>
        <v>-1.0305972494947027</v>
      </c>
      <c r="AP65" s="28">
        <f t="shared" si="20"/>
        <v>-1.098256459355083</v>
      </c>
      <c r="AQ65" s="28">
        <f t="shared" si="20"/>
        <v>-1.163369203195926</v>
      </c>
      <c r="AR65" s="28">
        <f t="shared" si="20"/>
        <v>-1.2351508508766931</v>
      </c>
      <c r="AS65" s="28">
        <f t="shared" si="20"/>
        <v>-1.3092244508963133</v>
      </c>
      <c r="AT65" s="28">
        <f t="shared" si="20"/>
        <v>-1.3807879891163559</v>
      </c>
      <c r="AU65" s="28">
        <f t="shared" si="20"/>
        <v>-1.4627457003610449</v>
      </c>
    </row>
    <row r="66" spans="2:47">
      <c r="B66" s="27" t="s">
        <v>434</v>
      </c>
      <c r="C66" s="28" t="s">
        <v>512</v>
      </c>
      <c r="D66" s="28">
        <f t="shared" ref="D66:AU66" si="21">+VLOOKUP($B66,Precios,D$62-2014,FALSE)*D40/1000000</f>
        <v>-1.6146599041968013E-3</v>
      </c>
      <c r="E66" s="28">
        <f t="shared" si="21"/>
        <v>3.9382801095018101E-3</v>
      </c>
      <c r="F66" s="28">
        <f t="shared" si="21"/>
        <v>-3.8116844056093496E-3</v>
      </c>
      <c r="G66" s="28">
        <f t="shared" si="21"/>
        <v>-6.2327284793578241E-3</v>
      </c>
      <c r="H66" s="28">
        <f t="shared" si="21"/>
        <v>-3.6651347636810377E-3</v>
      </c>
      <c r="I66" s="28">
        <f t="shared" si="21"/>
        <v>-6.9188269313385144E-3</v>
      </c>
      <c r="J66" s="28">
        <f t="shared" si="21"/>
        <v>-4.9240383886244834E-4</v>
      </c>
      <c r="K66" s="28">
        <f t="shared" si="21"/>
        <v>6.3089671600078598E-3</v>
      </c>
      <c r="L66" s="28">
        <f t="shared" si="21"/>
        <v>6.9275768145931373E-3</v>
      </c>
      <c r="M66" s="28">
        <f t="shared" si="21"/>
        <v>1.0041930859998884E-3</v>
      </c>
      <c r="N66" s="28">
        <f t="shared" si="21"/>
        <v>4.7084183477652357E-3</v>
      </c>
      <c r="O66" s="28">
        <f t="shared" si="21"/>
        <v>2.9213936929705807E-3</v>
      </c>
      <c r="P66" s="28">
        <f t="shared" si="21"/>
        <v>-3.2095814168947145E-3</v>
      </c>
      <c r="Q66" s="28">
        <f t="shared" si="21"/>
        <v>-6.281268404881646E-3</v>
      </c>
      <c r="R66" s="28">
        <f t="shared" si="21"/>
        <v>-3.7420093550195894E-3</v>
      </c>
      <c r="S66" s="28">
        <f t="shared" si="21"/>
        <v>6.5515731804000948E-3</v>
      </c>
      <c r="T66" s="28">
        <f t="shared" si="21"/>
        <v>7.8606081496335918E-3</v>
      </c>
      <c r="U66" s="28">
        <f t="shared" si="21"/>
        <v>5.0145008707503319E-3</v>
      </c>
      <c r="V66" s="28">
        <f t="shared" si="21"/>
        <v>-6.2739963274949283E-4</v>
      </c>
      <c r="W66" s="28">
        <f t="shared" si="21"/>
        <v>3.6315721380031215E-3</v>
      </c>
      <c r="X66" s="28">
        <f t="shared" si="21"/>
        <v>1.4159263464074166E-2</v>
      </c>
      <c r="Y66" s="28">
        <f t="shared" si="21"/>
        <v>-1.0364504646513759E-2</v>
      </c>
      <c r="Z66" s="28">
        <f t="shared" si="21"/>
        <v>-4.1280006149842455E-3</v>
      </c>
      <c r="AA66" s="28">
        <f t="shared" si="21"/>
        <v>5.0167576352226682E-4</v>
      </c>
      <c r="AB66" s="28">
        <f t="shared" si="21"/>
        <v>3.9906951641270243E-3</v>
      </c>
      <c r="AC66" s="28">
        <f t="shared" si="21"/>
        <v>1.5402455440389651E-2</v>
      </c>
      <c r="AD66" s="28">
        <f t="shared" si="21"/>
        <v>1.0873867447328444E-2</v>
      </c>
      <c r="AE66" s="28">
        <f t="shared" si="21"/>
        <v>2.0161751255754054E-3</v>
      </c>
      <c r="AF66" s="28">
        <f t="shared" si="21"/>
        <v>1.0137487670703004E-2</v>
      </c>
      <c r="AG66" s="28">
        <f t="shared" si="21"/>
        <v>1.3056293864397675E-2</v>
      </c>
      <c r="AH66" s="28">
        <f t="shared" si="21"/>
        <v>-1.2806119824188293E-2</v>
      </c>
      <c r="AI66" s="28">
        <f t="shared" si="21"/>
        <v>-4.1817041001917105E-3</v>
      </c>
      <c r="AJ66" s="28">
        <f t="shared" si="21"/>
        <v>-3.6081135193744775E-3</v>
      </c>
      <c r="AK66" s="28">
        <f t="shared" si="21"/>
        <v>8.2106598443681157E-3</v>
      </c>
      <c r="AL66" s="28">
        <f t="shared" si="21"/>
        <v>9.0956904893405802E-3</v>
      </c>
      <c r="AM66" s="28">
        <f t="shared" si="21"/>
        <v>-6.1881727967877534E-3</v>
      </c>
      <c r="AN66" s="28">
        <f t="shared" si="21"/>
        <v>-9.8654451640048102E-3</v>
      </c>
      <c r="AO66" s="28">
        <f t="shared" si="21"/>
        <v>7.0885469116183141E-4</v>
      </c>
      <c r="AP66" s="28">
        <f t="shared" si="21"/>
        <v>-4.6197984594394193E-3</v>
      </c>
      <c r="AQ66" s="28">
        <f t="shared" si="21"/>
        <v>6.3445200697675218E-3</v>
      </c>
      <c r="AR66" s="28">
        <f t="shared" si="21"/>
        <v>-1.5326741723066976E-2</v>
      </c>
      <c r="AS66" s="28">
        <f t="shared" si="21"/>
        <v>2.4136004569357051E-3</v>
      </c>
      <c r="AT66" s="28">
        <f t="shared" si="21"/>
        <v>-1.0710917930099451E-2</v>
      </c>
      <c r="AU66" s="28">
        <f t="shared" si="21"/>
        <v>-4.0085202980023286E-4</v>
      </c>
    </row>
    <row r="67" spans="2:47">
      <c r="B67" s="27" t="s">
        <v>437</v>
      </c>
      <c r="C67" s="28" t="s">
        <v>512</v>
      </c>
      <c r="D67" s="28">
        <f t="shared" ref="D67:AU67" si="22">+VLOOKUP($B67,Precios,D$62-2014,FALSE)*D41/1000000</f>
        <v>0</v>
      </c>
      <c r="E67" s="28">
        <f t="shared" si="22"/>
        <v>0</v>
      </c>
      <c r="F67" s="28">
        <f t="shared" si="22"/>
        <v>0</v>
      </c>
      <c r="G67" s="28">
        <f t="shared" si="22"/>
        <v>0</v>
      </c>
      <c r="H67" s="28">
        <f t="shared" si="22"/>
        <v>0</v>
      </c>
      <c r="I67" s="28">
        <f t="shared" si="22"/>
        <v>0</v>
      </c>
      <c r="J67" s="28">
        <f t="shared" si="22"/>
        <v>0</v>
      </c>
      <c r="K67" s="28">
        <f t="shared" si="22"/>
        <v>0</v>
      </c>
      <c r="L67" s="28">
        <f t="shared" si="22"/>
        <v>0</v>
      </c>
      <c r="M67" s="28">
        <f t="shared" si="22"/>
        <v>0</v>
      </c>
      <c r="N67" s="28">
        <f t="shared" si="22"/>
        <v>0</v>
      </c>
      <c r="O67" s="28">
        <f t="shared" si="22"/>
        <v>0</v>
      </c>
      <c r="P67" s="28">
        <f t="shared" si="22"/>
        <v>0</v>
      </c>
      <c r="Q67" s="28">
        <f t="shared" si="22"/>
        <v>0</v>
      </c>
      <c r="R67" s="28">
        <f t="shared" si="22"/>
        <v>0</v>
      </c>
      <c r="S67" s="28">
        <f t="shared" si="22"/>
        <v>0</v>
      </c>
      <c r="T67" s="28">
        <f t="shared" si="22"/>
        <v>0</v>
      </c>
      <c r="U67" s="28">
        <f t="shared" si="22"/>
        <v>0</v>
      </c>
      <c r="V67" s="28">
        <f t="shared" si="22"/>
        <v>0</v>
      </c>
      <c r="W67" s="28">
        <f t="shared" si="22"/>
        <v>0</v>
      </c>
      <c r="X67" s="28">
        <f t="shared" si="22"/>
        <v>0</v>
      </c>
      <c r="Y67" s="28">
        <f t="shared" si="22"/>
        <v>0</v>
      </c>
      <c r="Z67" s="28">
        <f t="shared" si="22"/>
        <v>0</v>
      </c>
      <c r="AA67" s="28">
        <f t="shared" si="22"/>
        <v>0</v>
      </c>
      <c r="AB67" s="28">
        <f t="shared" si="22"/>
        <v>0</v>
      </c>
      <c r="AC67" s="28">
        <f t="shared" si="22"/>
        <v>0</v>
      </c>
      <c r="AD67" s="28">
        <f t="shared" si="22"/>
        <v>0</v>
      </c>
      <c r="AE67" s="28">
        <f t="shared" si="22"/>
        <v>0</v>
      </c>
      <c r="AF67" s="28">
        <f t="shared" si="22"/>
        <v>0</v>
      </c>
      <c r="AG67" s="28">
        <f t="shared" si="22"/>
        <v>0</v>
      </c>
      <c r="AH67" s="28">
        <f t="shared" si="22"/>
        <v>0</v>
      </c>
      <c r="AI67" s="28">
        <f t="shared" si="22"/>
        <v>0</v>
      </c>
      <c r="AJ67" s="28">
        <f t="shared" si="22"/>
        <v>0</v>
      </c>
      <c r="AK67" s="28">
        <f t="shared" si="22"/>
        <v>0</v>
      </c>
      <c r="AL67" s="28">
        <f t="shared" si="22"/>
        <v>0</v>
      </c>
      <c r="AM67" s="28">
        <f t="shared" si="22"/>
        <v>0</v>
      </c>
      <c r="AN67" s="28">
        <f t="shared" si="22"/>
        <v>0</v>
      </c>
      <c r="AO67" s="28">
        <f t="shared" si="22"/>
        <v>0</v>
      </c>
      <c r="AP67" s="28">
        <f t="shared" si="22"/>
        <v>0</v>
      </c>
      <c r="AQ67" s="28">
        <f t="shared" si="22"/>
        <v>0</v>
      </c>
      <c r="AR67" s="28">
        <f t="shared" si="22"/>
        <v>0</v>
      </c>
      <c r="AS67" s="28">
        <f t="shared" si="22"/>
        <v>0</v>
      </c>
      <c r="AT67" s="28">
        <f t="shared" si="22"/>
        <v>0</v>
      </c>
      <c r="AU67" s="28">
        <f t="shared" si="22"/>
        <v>0</v>
      </c>
    </row>
    <row r="68" spans="2:47">
      <c r="B68" s="27" t="s">
        <v>427</v>
      </c>
      <c r="C68" s="28" t="s">
        <v>512</v>
      </c>
      <c r="D68" s="28">
        <f t="shared" ref="D68:AU68" si="23">+VLOOKUP($B68,Precios,D$62-2014,FALSE)*D42/1000000</f>
        <v>0</v>
      </c>
      <c r="E68" s="28">
        <f t="shared" si="23"/>
        <v>0</v>
      </c>
      <c r="F68" s="28">
        <f t="shared" si="23"/>
        <v>0</v>
      </c>
      <c r="G68" s="28">
        <f t="shared" si="23"/>
        <v>0</v>
      </c>
      <c r="H68" s="28">
        <f t="shared" si="23"/>
        <v>0</v>
      </c>
      <c r="I68" s="28">
        <f t="shared" si="23"/>
        <v>0</v>
      </c>
      <c r="J68" s="28">
        <f t="shared" si="23"/>
        <v>0</v>
      </c>
      <c r="K68" s="28">
        <f t="shared" si="23"/>
        <v>0</v>
      </c>
      <c r="L68" s="28">
        <f t="shared" si="23"/>
        <v>0</v>
      </c>
      <c r="M68" s="28">
        <f t="shared" si="23"/>
        <v>0</v>
      </c>
      <c r="N68" s="28">
        <f t="shared" si="23"/>
        <v>0</v>
      </c>
      <c r="O68" s="28">
        <f t="shared" si="23"/>
        <v>0</v>
      </c>
      <c r="P68" s="28">
        <f t="shared" si="23"/>
        <v>0</v>
      </c>
      <c r="Q68" s="28">
        <f t="shared" si="23"/>
        <v>0</v>
      </c>
      <c r="R68" s="28">
        <f t="shared" si="23"/>
        <v>-1.6088965611992045</v>
      </c>
      <c r="S68" s="28">
        <f t="shared" si="23"/>
        <v>-3.1737282263686533</v>
      </c>
      <c r="T68" s="28">
        <f t="shared" si="23"/>
        <v>-4.7098338731478542</v>
      </c>
      <c r="U68" s="28">
        <f t="shared" si="23"/>
        <v>-6.247252506561324</v>
      </c>
      <c r="V68" s="28">
        <f t="shared" si="23"/>
        <v>-7.7195186140149517</v>
      </c>
      <c r="W68" s="28">
        <f t="shared" si="23"/>
        <v>-8.0375718831034941</v>
      </c>
      <c r="X68" s="28">
        <f t="shared" si="23"/>
        <v>-8.3358238943022833</v>
      </c>
      <c r="Y68" s="28">
        <f t="shared" si="23"/>
        <v>-8.526073883301299</v>
      </c>
      <c r="Z68" s="28">
        <f t="shared" si="23"/>
        <v>-8.685974363679863</v>
      </c>
      <c r="AA68" s="28">
        <f t="shared" si="23"/>
        <v>-8.8446062150807254</v>
      </c>
      <c r="AB68" s="28">
        <f t="shared" si="23"/>
        <v>-9.0242547241611692</v>
      </c>
      <c r="AC68" s="28">
        <f t="shared" si="23"/>
        <v>-9.1891410051374205</v>
      </c>
      <c r="AD68" s="28">
        <f t="shared" si="23"/>
        <v>-9.3656844782584496</v>
      </c>
      <c r="AE68" s="28">
        <f t="shared" si="23"/>
        <v>-9.5263301672672736</v>
      </c>
      <c r="AF68" s="28">
        <f t="shared" si="23"/>
        <v>-9.7090038685253166</v>
      </c>
      <c r="AG68" s="28">
        <f t="shared" si="23"/>
        <v>-9.8987925378960799</v>
      </c>
      <c r="AH68" s="28">
        <f t="shared" si="23"/>
        <v>-10.081918687251067</v>
      </c>
      <c r="AI68" s="28">
        <f t="shared" si="23"/>
        <v>-10.257530649584272</v>
      </c>
      <c r="AJ68" s="28">
        <f t="shared" si="23"/>
        <v>-10.424776757889681</v>
      </c>
      <c r="AK68" s="28">
        <f t="shared" si="23"/>
        <v>-10.582805345161285</v>
      </c>
      <c r="AL68" s="28">
        <f t="shared" si="23"/>
        <v>-11.009259855358664</v>
      </c>
      <c r="AM68" s="28">
        <f t="shared" si="23"/>
        <v>-11.458159339776957</v>
      </c>
      <c r="AN68" s="28">
        <f t="shared" si="23"/>
        <v>-11.91828131130571</v>
      </c>
      <c r="AO68" s="28">
        <f t="shared" si="23"/>
        <v>-12.389625769944919</v>
      </c>
      <c r="AP68" s="28">
        <f t="shared" si="23"/>
        <v>-12.883415202805041</v>
      </c>
      <c r="AQ68" s="28">
        <f t="shared" si="23"/>
        <v>-13.388427122775624</v>
      </c>
      <c r="AR68" s="28">
        <f t="shared" si="23"/>
        <v>-13.904661529856661</v>
      </c>
      <c r="AS68" s="28">
        <f t="shared" si="23"/>
        <v>-14.443340911158614</v>
      </c>
      <c r="AT68" s="28">
        <f t="shared" si="23"/>
        <v>-15.004465266681482</v>
      </c>
      <c r="AU68" s="28">
        <f t="shared" si="23"/>
        <v>-15.576812109314808</v>
      </c>
    </row>
    <row r="69" spans="2:47">
      <c r="B69" s="27" t="s">
        <v>439</v>
      </c>
      <c r="C69" s="28" t="s">
        <v>512</v>
      </c>
      <c r="D69" s="28">
        <f t="shared" ref="D69:AU69" si="24">+VLOOKUP($B69,Precios,D$62-2014,FALSE)*D43/1000000</f>
        <v>0</v>
      </c>
      <c r="E69" s="28">
        <f t="shared" si="24"/>
        <v>0</v>
      </c>
      <c r="F69" s="28">
        <f t="shared" si="24"/>
        <v>0</v>
      </c>
      <c r="G69" s="28">
        <f t="shared" si="24"/>
        <v>0</v>
      </c>
      <c r="H69" s="28">
        <f t="shared" si="24"/>
        <v>0</v>
      </c>
      <c r="I69" s="28">
        <f t="shared" si="24"/>
        <v>0</v>
      </c>
      <c r="J69" s="28">
        <f t="shared" si="24"/>
        <v>0</v>
      </c>
      <c r="K69" s="28">
        <f t="shared" si="24"/>
        <v>0</v>
      </c>
      <c r="L69" s="28">
        <f t="shared" si="24"/>
        <v>0</v>
      </c>
      <c r="M69" s="28">
        <f t="shared" si="24"/>
        <v>0</v>
      </c>
      <c r="N69" s="28">
        <f t="shared" si="24"/>
        <v>0</v>
      </c>
      <c r="O69" s="28">
        <f t="shared" si="24"/>
        <v>0</v>
      </c>
      <c r="P69" s="28">
        <f t="shared" si="24"/>
        <v>0</v>
      </c>
      <c r="Q69" s="28">
        <f t="shared" si="24"/>
        <v>0</v>
      </c>
      <c r="R69" s="28">
        <f t="shared" si="24"/>
        <v>0</v>
      </c>
      <c r="S69" s="28">
        <f t="shared" si="24"/>
        <v>0</v>
      </c>
      <c r="T69" s="28">
        <f t="shared" si="24"/>
        <v>0</v>
      </c>
      <c r="U69" s="28">
        <f t="shared" si="24"/>
        <v>0</v>
      </c>
      <c r="V69" s="28">
        <f t="shared" si="24"/>
        <v>0</v>
      </c>
      <c r="W69" s="28">
        <f t="shared" si="24"/>
        <v>0</v>
      </c>
      <c r="X69" s="28">
        <f t="shared" si="24"/>
        <v>0</v>
      </c>
      <c r="Y69" s="28">
        <f t="shared" si="24"/>
        <v>0</v>
      </c>
      <c r="Z69" s="28">
        <f t="shared" si="24"/>
        <v>0</v>
      </c>
      <c r="AA69" s="28">
        <f t="shared" si="24"/>
        <v>0</v>
      </c>
      <c r="AB69" s="28">
        <f t="shared" si="24"/>
        <v>0</v>
      </c>
      <c r="AC69" s="28">
        <f t="shared" si="24"/>
        <v>0</v>
      </c>
      <c r="AD69" s="28">
        <f t="shared" si="24"/>
        <v>0</v>
      </c>
      <c r="AE69" s="28">
        <f t="shared" si="24"/>
        <v>0</v>
      </c>
      <c r="AF69" s="28">
        <f t="shared" si="24"/>
        <v>0</v>
      </c>
      <c r="AG69" s="28">
        <f t="shared" si="24"/>
        <v>0</v>
      </c>
      <c r="AH69" s="28">
        <f t="shared" si="24"/>
        <v>0</v>
      </c>
      <c r="AI69" s="28">
        <f t="shared" si="24"/>
        <v>0</v>
      </c>
      <c r="AJ69" s="28">
        <f t="shared" si="24"/>
        <v>0</v>
      </c>
      <c r="AK69" s="28">
        <f t="shared" si="24"/>
        <v>0</v>
      </c>
      <c r="AL69" s="28">
        <f t="shared" si="24"/>
        <v>0</v>
      </c>
      <c r="AM69" s="28">
        <f t="shared" si="24"/>
        <v>0</v>
      </c>
      <c r="AN69" s="28">
        <f t="shared" si="24"/>
        <v>0</v>
      </c>
      <c r="AO69" s="28">
        <f t="shared" si="24"/>
        <v>0</v>
      </c>
      <c r="AP69" s="28">
        <f t="shared" si="24"/>
        <v>0</v>
      </c>
      <c r="AQ69" s="28">
        <f t="shared" si="24"/>
        <v>0</v>
      </c>
      <c r="AR69" s="28">
        <f t="shared" si="24"/>
        <v>0</v>
      </c>
      <c r="AS69" s="28">
        <f t="shared" si="24"/>
        <v>0</v>
      </c>
      <c r="AT69" s="28">
        <f t="shared" si="24"/>
        <v>0</v>
      </c>
      <c r="AU69" s="28">
        <f t="shared" si="24"/>
        <v>0</v>
      </c>
    </row>
    <row r="70" spans="2:47">
      <c r="B70" s="27" t="s">
        <v>430</v>
      </c>
      <c r="C70" s="28" t="s">
        <v>512</v>
      </c>
      <c r="D70" s="28">
        <f t="shared" ref="D70:AU70" si="25">+VLOOKUP($B70,Precios,D$62-2014,FALSE)*D44/1000000</f>
        <v>-1.1029244186598686E-3</v>
      </c>
      <c r="E70" s="28">
        <f t="shared" si="25"/>
        <v>-2.5701082068386819E-5</v>
      </c>
      <c r="F70" s="28">
        <f t="shared" si="25"/>
        <v>-3.5009947868019562E-4</v>
      </c>
      <c r="G70" s="28">
        <f t="shared" si="25"/>
        <v>-4.0387962664735678E-4</v>
      </c>
      <c r="H70" s="28">
        <f t="shared" si="25"/>
        <v>-1.7397414483918727E-4</v>
      </c>
      <c r="I70" s="28">
        <f t="shared" si="25"/>
        <v>9.7220332718603232E-4</v>
      </c>
      <c r="J70" s="28">
        <f t="shared" si="25"/>
        <v>-8.2210065036906848E-4</v>
      </c>
      <c r="K70" s="28">
        <f t="shared" si="25"/>
        <v>-2.8633460607944294E-4</v>
      </c>
      <c r="L70" s="28">
        <f t="shared" si="25"/>
        <v>3.8458275434772622E-5</v>
      </c>
      <c r="M70" s="28">
        <f t="shared" si="25"/>
        <v>4.9796343797613011E-4</v>
      </c>
      <c r="N70" s="28">
        <f t="shared" si="25"/>
        <v>1.5371542282419173E-3</v>
      </c>
      <c r="O70" s="28">
        <f t="shared" si="25"/>
        <v>1.59406120032465E-3</v>
      </c>
      <c r="P70" s="28">
        <f t="shared" si="25"/>
        <v>-4.500202693295595E-4</v>
      </c>
      <c r="Q70" s="28">
        <f t="shared" si="25"/>
        <v>-7.5791385504139698E-4</v>
      </c>
      <c r="R70" s="28">
        <f t="shared" si="25"/>
        <v>-8.2450263802676875E-4</v>
      </c>
      <c r="S70" s="28">
        <f t="shared" si="25"/>
        <v>-1.7583510738484679E-3</v>
      </c>
      <c r="T70" s="28">
        <f t="shared" si="25"/>
        <v>-1.7013393254878115E-3</v>
      </c>
      <c r="U70" s="28">
        <f t="shared" si="25"/>
        <v>7.7066604662641522E-4</v>
      </c>
      <c r="V70" s="28">
        <f t="shared" si="25"/>
        <v>5.9968992170193161E-4</v>
      </c>
      <c r="W70" s="28">
        <f t="shared" si="25"/>
        <v>-6.5943715087889444E-5</v>
      </c>
      <c r="X70" s="28">
        <f t="shared" si="25"/>
        <v>-9.2383424958951074E-4</v>
      </c>
      <c r="Y70" s="28">
        <f t="shared" si="25"/>
        <v>9.9194120678791197E-4</v>
      </c>
      <c r="Z70" s="28">
        <f t="shared" si="25"/>
        <v>5.2417518359713976E-4</v>
      </c>
      <c r="AA70" s="28">
        <f t="shared" si="25"/>
        <v>1.6715263725439475E-3</v>
      </c>
      <c r="AB70" s="28">
        <f t="shared" si="25"/>
        <v>-2.2307355193674893E-3</v>
      </c>
      <c r="AC70" s="28">
        <f t="shared" si="25"/>
        <v>-2.2055409478923717E-4</v>
      </c>
      <c r="AD70" s="28">
        <f t="shared" si="25"/>
        <v>-5.6750140948035402E-4</v>
      </c>
      <c r="AE70" s="28">
        <f t="shared" si="25"/>
        <v>-1.8394750649970712E-3</v>
      </c>
      <c r="AF70" s="28">
        <f t="shared" si="25"/>
        <v>1.5779228044757584E-3</v>
      </c>
      <c r="AG70" s="28">
        <f t="shared" si="25"/>
        <v>1.2507493586681863E-3</v>
      </c>
      <c r="AH70" s="28">
        <f t="shared" si="25"/>
        <v>-9.8359468233705054E-4</v>
      </c>
      <c r="AI70" s="28">
        <f t="shared" si="25"/>
        <v>1.9763203378246777E-3</v>
      </c>
      <c r="AJ70" s="28">
        <f t="shared" si="25"/>
        <v>1.1844415861201199E-3</v>
      </c>
      <c r="AK70" s="28">
        <f t="shared" si="25"/>
        <v>-2.4154304022998151E-3</v>
      </c>
      <c r="AL70" s="28">
        <f t="shared" si="25"/>
        <v>-1.9803285741916313E-3</v>
      </c>
      <c r="AM70" s="28">
        <f t="shared" si="25"/>
        <v>1.8902638932710881E-3</v>
      </c>
      <c r="AN70" s="28">
        <f t="shared" si="25"/>
        <v>-2.5224462237835939E-3</v>
      </c>
      <c r="AO70" s="28">
        <f t="shared" si="25"/>
        <v>1.618244641653979E-4</v>
      </c>
      <c r="AP70" s="28">
        <f t="shared" si="25"/>
        <v>-1.6867475717256362E-3</v>
      </c>
      <c r="AQ70" s="28">
        <f t="shared" si="25"/>
        <v>1.5102758066788925E-3</v>
      </c>
      <c r="AR70" s="28">
        <f t="shared" si="25"/>
        <v>-1.9986178852624287E-3</v>
      </c>
      <c r="AS70" s="28">
        <f t="shared" si="25"/>
        <v>1.0506085326672707E-3</v>
      </c>
      <c r="AT70" s="28">
        <f t="shared" si="25"/>
        <v>1.1855505280539103E-3</v>
      </c>
      <c r="AU70" s="28">
        <f t="shared" si="25"/>
        <v>1.1888219847911584E-3</v>
      </c>
    </row>
    <row r="71" spans="2:47">
      <c r="B71" s="27" t="s">
        <v>440</v>
      </c>
      <c r="C71" s="28" t="s">
        <v>512</v>
      </c>
      <c r="D71" s="28">
        <f t="shared" ref="D71:AU71" si="26">+VLOOKUP($B71,Precios,D$62-2014,FALSE)*D45/1000000</f>
        <v>0</v>
      </c>
      <c r="E71" s="28">
        <f t="shared" si="26"/>
        <v>0</v>
      </c>
      <c r="F71" s="28">
        <f t="shared" si="26"/>
        <v>0</v>
      </c>
      <c r="G71" s="28">
        <f t="shared" si="26"/>
        <v>0</v>
      </c>
      <c r="H71" s="28">
        <f t="shared" si="26"/>
        <v>0</v>
      </c>
      <c r="I71" s="28">
        <f t="shared" si="26"/>
        <v>0</v>
      </c>
      <c r="J71" s="28">
        <f t="shared" si="26"/>
        <v>0</v>
      </c>
      <c r="K71" s="28">
        <f t="shared" si="26"/>
        <v>0</v>
      </c>
      <c r="L71" s="28">
        <f t="shared" si="26"/>
        <v>0</v>
      </c>
      <c r="M71" s="28">
        <f t="shared" si="26"/>
        <v>0</v>
      </c>
      <c r="N71" s="28">
        <f t="shared" si="26"/>
        <v>0</v>
      </c>
      <c r="O71" s="28">
        <f t="shared" si="26"/>
        <v>0</v>
      </c>
      <c r="P71" s="28">
        <f t="shared" si="26"/>
        <v>0</v>
      </c>
      <c r="Q71" s="28">
        <f t="shared" si="26"/>
        <v>0</v>
      </c>
      <c r="R71" s="28">
        <f t="shared" si="26"/>
        <v>0</v>
      </c>
      <c r="S71" s="28">
        <f t="shared" si="26"/>
        <v>0</v>
      </c>
      <c r="T71" s="28">
        <f t="shared" si="26"/>
        <v>0</v>
      </c>
      <c r="U71" s="28">
        <f t="shared" si="26"/>
        <v>0</v>
      </c>
      <c r="V71" s="28">
        <f t="shared" si="26"/>
        <v>0</v>
      </c>
      <c r="W71" s="28">
        <f t="shared" si="26"/>
        <v>0</v>
      </c>
      <c r="X71" s="28">
        <f t="shared" si="26"/>
        <v>0</v>
      </c>
      <c r="Y71" s="28">
        <f t="shared" si="26"/>
        <v>0</v>
      </c>
      <c r="Z71" s="28">
        <f t="shared" si="26"/>
        <v>0</v>
      </c>
      <c r="AA71" s="28">
        <f t="shared" si="26"/>
        <v>0</v>
      </c>
      <c r="AB71" s="28">
        <f t="shared" si="26"/>
        <v>0</v>
      </c>
      <c r="AC71" s="28">
        <f t="shared" si="26"/>
        <v>0</v>
      </c>
      <c r="AD71" s="28">
        <f t="shared" si="26"/>
        <v>0</v>
      </c>
      <c r="AE71" s="28">
        <f t="shared" si="26"/>
        <v>0</v>
      </c>
      <c r="AF71" s="28">
        <f t="shared" si="26"/>
        <v>0</v>
      </c>
      <c r="AG71" s="28">
        <f t="shared" si="26"/>
        <v>0</v>
      </c>
      <c r="AH71" s="28">
        <f t="shared" si="26"/>
        <v>0</v>
      </c>
      <c r="AI71" s="28">
        <f t="shared" si="26"/>
        <v>0</v>
      </c>
      <c r="AJ71" s="28">
        <f t="shared" si="26"/>
        <v>0</v>
      </c>
      <c r="AK71" s="28">
        <f t="shared" si="26"/>
        <v>0</v>
      </c>
      <c r="AL71" s="28">
        <f t="shared" si="26"/>
        <v>0</v>
      </c>
      <c r="AM71" s="28">
        <f t="shared" si="26"/>
        <v>0</v>
      </c>
      <c r="AN71" s="28">
        <f t="shared" si="26"/>
        <v>0</v>
      </c>
      <c r="AO71" s="28">
        <f t="shared" si="26"/>
        <v>0</v>
      </c>
      <c r="AP71" s="28">
        <f t="shared" si="26"/>
        <v>0</v>
      </c>
      <c r="AQ71" s="28">
        <f t="shared" si="26"/>
        <v>0</v>
      </c>
      <c r="AR71" s="28">
        <f t="shared" si="26"/>
        <v>0</v>
      </c>
      <c r="AS71" s="28">
        <f t="shared" si="26"/>
        <v>0</v>
      </c>
      <c r="AT71" s="28">
        <f t="shared" si="26"/>
        <v>0</v>
      </c>
      <c r="AU71" s="28">
        <f t="shared" si="26"/>
        <v>0</v>
      </c>
    </row>
    <row r="72" spans="2:47">
      <c r="B72" s="27" t="s">
        <v>398</v>
      </c>
      <c r="C72" s="28" t="s">
        <v>512</v>
      </c>
      <c r="D72" s="28">
        <f t="shared" ref="D72:AU72" si="27">+VLOOKUP($B72,Precios,D$62-2014,FALSE)*D46/1000000</f>
        <v>8.1079065631512514E-5</v>
      </c>
      <c r="E72" s="28">
        <f t="shared" si="27"/>
        <v>-2.5373482310502191E-5</v>
      </c>
      <c r="F72" s="28">
        <f t="shared" si="27"/>
        <v>2.0286955148640428E-4</v>
      </c>
      <c r="G72" s="28">
        <f t="shared" si="27"/>
        <v>-1.9822091067471067E-4</v>
      </c>
      <c r="H72" s="28">
        <f t="shared" si="27"/>
        <v>2.5409598434503129E-4</v>
      </c>
      <c r="I72" s="28">
        <f t="shared" si="27"/>
        <v>-1.5980676953092892E-5</v>
      </c>
      <c r="J72" s="28">
        <f t="shared" si="27"/>
        <v>4.9584270963781447E-5</v>
      </c>
      <c r="K72" s="28">
        <f t="shared" si="27"/>
        <v>-4.3325233294850536E-5</v>
      </c>
      <c r="L72" s="28">
        <f t="shared" si="27"/>
        <v>1.1030586841279078E-4</v>
      </c>
      <c r="M72" s="28">
        <f t="shared" si="27"/>
        <v>-3.5441943067013022E-4</v>
      </c>
      <c r="N72" s="28">
        <f t="shared" si="27"/>
        <v>3.5578107039170656E-5</v>
      </c>
      <c r="O72" s="28">
        <f t="shared" si="27"/>
        <v>-1.7967756913444109E-4</v>
      </c>
      <c r="P72" s="28">
        <f t="shared" si="27"/>
        <v>-2.9192807525021838E-4</v>
      </c>
      <c r="Q72" s="28">
        <f t="shared" si="27"/>
        <v>-1.8393420770013795E-4</v>
      </c>
      <c r="R72" s="28">
        <f t="shared" si="27"/>
        <v>2.381344032628478E-5</v>
      </c>
      <c r="S72" s="28">
        <f t="shared" si="27"/>
        <v>3.3319668092280242E-4</v>
      </c>
      <c r="T72" s="28">
        <f t="shared" si="27"/>
        <v>-8.0461926834574232E-5</v>
      </c>
      <c r="U72" s="28">
        <f t="shared" si="27"/>
        <v>1.8453375036414109E-4</v>
      </c>
      <c r="V72" s="28">
        <f t="shared" si="27"/>
        <v>-1.5523698318548553E-4</v>
      </c>
      <c r="W72" s="28">
        <f t="shared" si="27"/>
        <v>1.8667484328290277E-4</v>
      </c>
      <c r="X72" s="28">
        <f t="shared" si="27"/>
        <v>-8.4172294164147732E-5</v>
      </c>
      <c r="Y72" s="28">
        <f t="shared" si="27"/>
        <v>3.4018605649452718E-4</v>
      </c>
      <c r="Z72" s="28">
        <f t="shared" si="27"/>
        <v>1.0692463138423715E-5</v>
      </c>
      <c r="AA72" s="28">
        <f t="shared" si="27"/>
        <v>-3.4980911343758465E-4</v>
      </c>
      <c r="AB72" s="28">
        <f t="shared" si="27"/>
        <v>1.2455244311501297E-4</v>
      </c>
      <c r="AC72" s="28">
        <f t="shared" si="27"/>
        <v>-1.6731678375466711E-4</v>
      </c>
      <c r="AD72" s="28">
        <f t="shared" si="27"/>
        <v>-3.6398242117742789E-4</v>
      </c>
      <c r="AE72" s="28">
        <f t="shared" si="27"/>
        <v>1.5903148177923661E-4</v>
      </c>
      <c r="AF72" s="28">
        <f t="shared" si="27"/>
        <v>1.3493706694473907E-4</v>
      </c>
      <c r="AG72" s="28">
        <f t="shared" si="27"/>
        <v>2.1200125157547716E-4</v>
      </c>
      <c r="AH72" s="28">
        <f t="shared" si="27"/>
        <v>1.2512589554599412E-4</v>
      </c>
      <c r="AI72" s="28">
        <f t="shared" si="27"/>
        <v>1.3819617489121654E-4</v>
      </c>
      <c r="AJ72" s="28">
        <f t="shared" si="27"/>
        <v>1.197019336648345E-4</v>
      </c>
      <c r="AK72" s="28">
        <f t="shared" si="27"/>
        <v>-6.5207097600920131E-5</v>
      </c>
      <c r="AL72" s="28">
        <f t="shared" si="27"/>
        <v>-1.5122444845857744E-4</v>
      </c>
      <c r="AM72" s="28">
        <f t="shared" si="27"/>
        <v>-1.0264375566894562E-4</v>
      </c>
      <c r="AN72" s="28">
        <f t="shared" si="27"/>
        <v>-1.8832805110859509E-4</v>
      </c>
      <c r="AO72" s="28">
        <f t="shared" si="27"/>
        <v>-2.7387565038597877E-4</v>
      </c>
      <c r="AP72" s="28">
        <f t="shared" si="27"/>
        <v>-2.2312569386039637E-4</v>
      </c>
      <c r="AQ72" s="28">
        <f t="shared" si="27"/>
        <v>-3.083446732685665E-4</v>
      </c>
      <c r="AR72" s="28">
        <f t="shared" si="27"/>
        <v>-2.5895452698083434E-4</v>
      </c>
      <c r="AS72" s="28">
        <f t="shared" si="27"/>
        <v>-2.0771658430557196E-4</v>
      </c>
      <c r="AT72" s="28">
        <f t="shared" si="27"/>
        <v>-1.5800663466348797E-4</v>
      </c>
      <c r="AU72" s="28">
        <f t="shared" si="27"/>
        <v>-1.0644306048522792E-4</v>
      </c>
    </row>
    <row r="73" spans="2:47">
      <c r="B73" s="27" t="s">
        <v>435</v>
      </c>
      <c r="C73" s="28" t="s">
        <v>512</v>
      </c>
      <c r="D73" s="28">
        <f t="shared" ref="D73:AU73" si="28">+VLOOKUP($B73,Precios,D$62-2014,FALSE)*D47/1000000</f>
        <v>-3.3410581879524977E-4</v>
      </c>
      <c r="E73" s="28">
        <f t="shared" si="28"/>
        <v>-3.0211769101656078E-4</v>
      </c>
      <c r="F73" s="28">
        <f t="shared" si="28"/>
        <v>1.6630379429159107E-4</v>
      </c>
      <c r="G73" s="28">
        <f t="shared" si="28"/>
        <v>9.0470037979517202E-5</v>
      </c>
      <c r="H73" s="28">
        <f t="shared" si="28"/>
        <v>7.4922327365181985E-5</v>
      </c>
      <c r="I73" s="28">
        <f t="shared" si="28"/>
        <v>-2.3944179478112629E-5</v>
      </c>
      <c r="J73" s="28">
        <f t="shared" si="28"/>
        <v>-1.6217238176080689E-4</v>
      </c>
      <c r="K73" s="28">
        <f t="shared" si="28"/>
        <v>-3.3601702828336901E-4</v>
      </c>
      <c r="L73" s="28">
        <f t="shared" si="28"/>
        <v>2.6953187500623039E-4</v>
      </c>
      <c r="M73" s="28">
        <f t="shared" si="28"/>
        <v>3.8203981360417636E-4</v>
      </c>
      <c r="N73" s="28">
        <f t="shared" si="28"/>
        <v>3.7188201415137764E-4</v>
      </c>
      <c r="O73" s="28">
        <f t="shared" si="28"/>
        <v>-3.8462830683190621E-4</v>
      </c>
      <c r="P73" s="28">
        <f t="shared" si="28"/>
        <v>3.4913932228101724E-4</v>
      </c>
      <c r="Q73" s="28">
        <f t="shared" si="28"/>
        <v>4.0028720633085327E-4</v>
      </c>
      <c r="R73" s="28">
        <f t="shared" si="28"/>
        <v>4.2991743298184313E-4</v>
      </c>
      <c r="S73" s="28">
        <f t="shared" si="28"/>
        <v>-3.7613269746305931E-4</v>
      </c>
      <c r="T73" s="28">
        <f t="shared" si="28"/>
        <v>-5.4840610422651408E-5</v>
      </c>
      <c r="U73" s="28">
        <f t="shared" si="28"/>
        <v>2.4327775649475179E-4</v>
      </c>
      <c r="V73" s="28">
        <f t="shared" si="28"/>
        <v>-3.1982879588629629E-4</v>
      </c>
      <c r="W73" s="28">
        <f t="shared" si="28"/>
        <v>-7.1214343248147946E-6</v>
      </c>
      <c r="X73" s="28">
        <f t="shared" si="28"/>
        <v>3.433102223180819E-4</v>
      </c>
      <c r="Y73" s="28">
        <f t="shared" si="28"/>
        <v>-2.1780748790044214E-4</v>
      </c>
      <c r="Z73" s="28">
        <f t="shared" si="28"/>
        <v>1.5958446414773066E-4</v>
      </c>
      <c r="AA73" s="28">
        <f t="shared" si="28"/>
        <v>-3.8512156650740239E-4</v>
      </c>
      <c r="AB73" s="28">
        <f t="shared" si="28"/>
        <v>-1.089786821049584E-4</v>
      </c>
      <c r="AC73" s="28">
        <f t="shared" si="28"/>
        <v>3.2873259878597369E-4</v>
      </c>
      <c r="AD73" s="28">
        <f t="shared" si="28"/>
        <v>-6.784704168302078E-5</v>
      </c>
      <c r="AE73" s="28">
        <f t="shared" si="28"/>
        <v>3.9780146691894934E-4</v>
      </c>
      <c r="AF73" s="28">
        <f t="shared" si="28"/>
        <v>1.94277355437485E-4</v>
      </c>
      <c r="AG73" s="28">
        <f t="shared" si="28"/>
        <v>2.2194486429995833E-5</v>
      </c>
      <c r="AH73" s="28">
        <f t="shared" si="28"/>
        <v>3.7476476076838655E-5</v>
      </c>
      <c r="AI73" s="28">
        <f t="shared" si="28"/>
        <v>5.7242456963254981E-5</v>
      </c>
      <c r="AJ73" s="28">
        <f t="shared" si="28"/>
        <v>1.133265363372425E-4</v>
      </c>
      <c r="AK73" s="28">
        <f t="shared" si="28"/>
        <v>2.009715143391776E-4</v>
      </c>
      <c r="AL73" s="28">
        <f t="shared" si="28"/>
        <v>-7.0736786228030822E-5</v>
      </c>
      <c r="AM73" s="28">
        <f t="shared" si="28"/>
        <v>-3.1173353361181057E-4</v>
      </c>
      <c r="AN73" s="28">
        <f t="shared" si="28"/>
        <v>3.7702635492604453E-4</v>
      </c>
      <c r="AO73" s="28">
        <f t="shared" si="28"/>
        <v>2.2678755940880747E-4</v>
      </c>
      <c r="AP73" s="28">
        <f t="shared" si="28"/>
        <v>1.0843214406232389E-4</v>
      </c>
      <c r="AQ73" s="28">
        <f t="shared" si="28"/>
        <v>2.5574582765240008E-5</v>
      </c>
      <c r="AR73" s="28">
        <f t="shared" si="28"/>
        <v>-1.2058903863598801E-5</v>
      </c>
      <c r="AS73" s="28">
        <f t="shared" si="28"/>
        <v>-1.8750742063505219E-5</v>
      </c>
      <c r="AT73" s="28">
        <f t="shared" si="28"/>
        <v>2.074610909877079E-5</v>
      </c>
      <c r="AU73" s="28">
        <f t="shared" si="28"/>
        <v>9.8400999135766953E-5</v>
      </c>
    </row>
    <row r="74" spans="2:47">
      <c r="B74" s="27" t="s">
        <v>436</v>
      </c>
      <c r="C74" s="28" t="s">
        <v>512</v>
      </c>
      <c r="D74" s="28">
        <f t="shared" ref="D74:AU74" si="29">+VLOOKUP($B74,Precios,D$62-2014,FALSE)*D48/1000000</f>
        <v>1.5777618697753576E-3</v>
      </c>
      <c r="E74" s="28">
        <f t="shared" si="29"/>
        <v>-7.4067387589815995E-4</v>
      </c>
      <c r="F74" s="28">
        <f t="shared" si="29"/>
        <v>3.0481421154695731E-6</v>
      </c>
      <c r="G74" s="28">
        <f t="shared" si="29"/>
        <v>-6.8478645086297071E-4</v>
      </c>
      <c r="H74" s="28">
        <f t="shared" si="29"/>
        <v>1.7978068792615326E-3</v>
      </c>
      <c r="I74" s="28">
        <f t="shared" si="29"/>
        <v>1.4970050868407566E-3</v>
      </c>
      <c r="J74" s="28">
        <f t="shared" si="29"/>
        <v>1.8191052708634227E-3</v>
      </c>
      <c r="K74" s="28">
        <f t="shared" si="29"/>
        <v>1.4595951760318401E-3</v>
      </c>
      <c r="L74" s="28">
        <f t="shared" si="29"/>
        <v>1.002810311048571E-3</v>
      </c>
      <c r="M74" s="28">
        <f t="shared" si="29"/>
        <v>4.0021791736433122E-4</v>
      </c>
      <c r="N74" s="28">
        <f t="shared" si="29"/>
        <v>-7.0081568290754402E-4</v>
      </c>
      <c r="O74" s="28">
        <f t="shared" si="29"/>
        <v>-2.0328236270089821E-3</v>
      </c>
      <c r="P74" s="28">
        <f t="shared" si="29"/>
        <v>8.9683601555531987E-4</v>
      </c>
      <c r="Q74" s="28">
        <f t="shared" si="29"/>
        <v>-5.9956062751152458E-4</v>
      </c>
      <c r="R74" s="28">
        <f t="shared" si="29"/>
        <v>-1.8084618159010513E-3</v>
      </c>
      <c r="S74" s="28">
        <f t="shared" si="29"/>
        <v>1.4308313932569134E-3</v>
      </c>
      <c r="T74" s="28">
        <f t="shared" si="29"/>
        <v>-3.4504066818184822E-5</v>
      </c>
      <c r="U74" s="28">
        <f t="shared" si="29"/>
        <v>-1.6706655155206429E-3</v>
      </c>
      <c r="V74" s="28">
        <f t="shared" si="29"/>
        <v>1.3116541339945665E-3</v>
      </c>
      <c r="W74" s="28">
        <f t="shared" si="29"/>
        <v>-6.3201430341734634E-4</v>
      </c>
      <c r="X74" s="28">
        <f t="shared" si="29"/>
        <v>2.1583935025104245E-3</v>
      </c>
      <c r="Y74" s="28">
        <f t="shared" si="29"/>
        <v>-1.3152869718582866E-4</v>
      </c>
      <c r="Z74" s="28">
        <f t="shared" si="29"/>
        <v>2.4260117497412947E-3</v>
      </c>
      <c r="AA74" s="28">
        <f t="shared" si="29"/>
        <v>-2.4577666185872897E-4</v>
      </c>
      <c r="AB74" s="28">
        <f t="shared" si="29"/>
        <v>2.0495269377441348E-3</v>
      </c>
      <c r="AC74" s="28">
        <f t="shared" si="29"/>
        <v>-1.0424055805711475E-3</v>
      </c>
      <c r="AD74" s="28">
        <f t="shared" si="29"/>
        <v>9.0975850825099065E-4</v>
      </c>
      <c r="AE74" s="28">
        <f t="shared" si="29"/>
        <v>-2.5357682464752416E-3</v>
      </c>
      <c r="AF74" s="28">
        <f t="shared" si="29"/>
        <v>-7.1221632929344407E-4</v>
      </c>
      <c r="AG74" s="28">
        <f t="shared" si="29"/>
        <v>1.0462356986094673E-3</v>
      </c>
      <c r="AH74" s="28">
        <f t="shared" si="29"/>
        <v>2.5076432562114882E-3</v>
      </c>
      <c r="AI74" s="28">
        <f t="shared" si="29"/>
        <v>-1.3188943205790611E-3</v>
      </c>
      <c r="AJ74" s="28">
        <f t="shared" si="29"/>
        <v>-2.274376157254951E-4</v>
      </c>
      <c r="AK74" s="28">
        <f t="shared" si="29"/>
        <v>7.9316629872686246E-4</v>
      </c>
      <c r="AL74" s="28">
        <f t="shared" si="29"/>
        <v>1.5080220627024124E-3</v>
      </c>
      <c r="AM74" s="28">
        <f t="shared" si="29"/>
        <v>2.3412562692218045E-3</v>
      </c>
      <c r="AN74" s="28">
        <f t="shared" si="29"/>
        <v>-2.161539396328762E-3</v>
      </c>
      <c r="AO74" s="28">
        <f t="shared" si="29"/>
        <v>-1.4444145083823239E-3</v>
      </c>
      <c r="AP74" s="28">
        <f t="shared" si="29"/>
        <v>-6.0802938109169482E-4</v>
      </c>
      <c r="AQ74" s="28">
        <f t="shared" si="29"/>
        <v>1.1075571690538729E-4</v>
      </c>
      <c r="AR74" s="28">
        <f t="shared" si="29"/>
        <v>9.4912307536804705E-4</v>
      </c>
      <c r="AS74" s="28">
        <f t="shared" si="29"/>
        <v>1.6695337381943192E-3</v>
      </c>
      <c r="AT74" s="28">
        <f t="shared" si="29"/>
        <v>2.5103914807470596E-3</v>
      </c>
      <c r="AU74" s="28">
        <f t="shared" si="29"/>
        <v>-1.9875116860218539E-3</v>
      </c>
    </row>
    <row r="75" spans="2:47">
      <c r="B75" s="27" t="s">
        <v>397</v>
      </c>
      <c r="C75" s="28" t="s">
        <v>512</v>
      </c>
      <c r="D75" s="28">
        <f t="shared" ref="D75:AU75" si="30">+VLOOKUP($B75,Precios,D$62-2014,FALSE)*D49/1000000</f>
        <v>3.8407907072748066E-3</v>
      </c>
      <c r="E75" s="28">
        <f t="shared" si="30"/>
        <v>1.5406482364524281E-3</v>
      </c>
      <c r="F75" s="28">
        <f t="shared" si="30"/>
        <v>-2.6726415653549964E-4</v>
      </c>
      <c r="G75" s="28">
        <f t="shared" si="30"/>
        <v>1.3766012368105944E-3</v>
      </c>
      <c r="H75" s="28">
        <f t="shared" si="30"/>
        <v>-7.8173745680668982E-4</v>
      </c>
      <c r="I75" s="28">
        <f t="shared" si="30"/>
        <v>-1.5659349898159596E-3</v>
      </c>
      <c r="J75" s="28">
        <f t="shared" si="30"/>
        <v>-2.5319218225714922E-3</v>
      </c>
      <c r="K75" s="28">
        <f t="shared" si="30"/>
        <v>-3.115045191578506E-3</v>
      </c>
      <c r="L75" s="28">
        <f t="shared" si="30"/>
        <v>-3.3603206803142355E-3</v>
      </c>
      <c r="M75" s="28">
        <f t="shared" si="30"/>
        <v>-1.3853992615674884E-3</v>
      </c>
      <c r="N75" s="28">
        <f t="shared" si="30"/>
        <v>5.2921352388474456E-4</v>
      </c>
      <c r="O75" s="28">
        <f t="shared" si="30"/>
        <v>-3.861553594225279E-3</v>
      </c>
      <c r="P75" s="28">
        <f t="shared" si="30"/>
        <v>-3.5312657599795433E-3</v>
      </c>
      <c r="Q75" s="28">
        <f t="shared" si="30"/>
        <v>3.559532069359606E-3</v>
      </c>
      <c r="R75" s="28">
        <f t="shared" si="30"/>
        <v>-5.2799533061043185E-3</v>
      </c>
      <c r="S75" s="28">
        <f t="shared" si="30"/>
        <v>5.7644772365441996E-3</v>
      </c>
      <c r="T75" s="28">
        <f t="shared" si="30"/>
        <v>4.5654153078746101E-3</v>
      </c>
      <c r="U75" s="28">
        <f t="shared" si="30"/>
        <v>7.1696487482965877E-3</v>
      </c>
      <c r="V75" s="28">
        <f t="shared" si="30"/>
        <v>-2.4323729373485047E-3</v>
      </c>
      <c r="W75" s="28">
        <f t="shared" si="30"/>
        <v>-7.8083657580370718E-3</v>
      </c>
      <c r="X75" s="28">
        <f t="shared" si="30"/>
        <v>5.0551926645173526E-3</v>
      </c>
      <c r="Y75" s="28">
        <f t="shared" si="30"/>
        <v>4.7608854378864912E-3</v>
      </c>
      <c r="Z75" s="28">
        <f t="shared" si="30"/>
        <v>8.2898241316435271E-3</v>
      </c>
      <c r="AA75" s="28">
        <f t="shared" si="30"/>
        <v>-3.3803988432784225E-3</v>
      </c>
      <c r="AB75" s="28">
        <f t="shared" si="30"/>
        <v>4.4104172288332456E-3</v>
      </c>
      <c r="AC75" s="28">
        <f t="shared" si="30"/>
        <v>-1.6735900671713555E-3</v>
      </c>
      <c r="AD75" s="28">
        <f t="shared" si="30"/>
        <v>-6.9630305556678714E-3</v>
      </c>
      <c r="AE75" s="28">
        <f t="shared" si="30"/>
        <v>-8.9614558039949974E-3</v>
      </c>
      <c r="AF75" s="28">
        <f t="shared" si="30"/>
        <v>-1.4803219703475097E-3</v>
      </c>
      <c r="AG75" s="28">
        <f t="shared" si="30"/>
        <v>8.4317313057441969E-3</v>
      </c>
      <c r="AH75" s="28">
        <f t="shared" si="30"/>
        <v>1.6551952714882587E-3</v>
      </c>
      <c r="AI75" s="28">
        <f t="shared" si="30"/>
        <v>-4.3976195355562957E-3</v>
      </c>
      <c r="AJ75" s="28">
        <f t="shared" si="30"/>
        <v>8.0960598998978846E-3</v>
      </c>
      <c r="AK75" s="28">
        <f t="shared" si="30"/>
        <v>4.4467768869966683E-3</v>
      </c>
      <c r="AL75" s="28">
        <f t="shared" si="30"/>
        <v>2.1839197417628112E-3</v>
      </c>
      <c r="AM75" s="28">
        <f t="shared" si="30"/>
        <v>-5.1646752417839649E-4</v>
      </c>
      <c r="AN75" s="28">
        <f t="shared" si="30"/>
        <v>-4.7184439563630678E-3</v>
      </c>
      <c r="AO75" s="28">
        <f t="shared" si="30"/>
        <v>-7.9859723963570436E-3</v>
      </c>
      <c r="AP75" s="28">
        <f t="shared" si="30"/>
        <v>7.3426377627589696E-3</v>
      </c>
      <c r="AQ75" s="28">
        <f t="shared" si="30"/>
        <v>3.6194085199285657E-3</v>
      </c>
      <c r="AR75" s="28">
        <f t="shared" si="30"/>
        <v>-1.8826487176812329E-4</v>
      </c>
      <c r="AS75" s="28">
        <f t="shared" si="30"/>
        <v>-5.7001328966300386E-3</v>
      </c>
      <c r="AT75" s="28">
        <f t="shared" si="30"/>
        <v>8.7421190093996681E-3</v>
      </c>
      <c r="AU75" s="28">
        <f t="shared" si="30"/>
        <v>4.3944632760179901E-3</v>
      </c>
    </row>
    <row r="76" spans="2:47">
      <c r="B76" s="27" t="s">
        <v>389</v>
      </c>
      <c r="C76" s="28" t="s">
        <v>512</v>
      </c>
      <c r="D76" s="28">
        <f t="shared" ref="D76:AU76" si="31">+VLOOKUP($B76,Precios,D$62-2014,FALSE)*D50/1000000</f>
        <v>0</v>
      </c>
      <c r="E76" s="28">
        <f t="shared" si="31"/>
        <v>0</v>
      </c>
      <c r="F76" s="28">
        <f t="shared" si="31"/>
        <v>0</v>
      </c>
      <c r="G76" s="28">
        <f t="shared" si="31"/>
        <v>0</v>
      </c>
      <c r="H76" s="28">
        <f t="shared" si="31"/>
        <v>0</v>
      </c>
      <c r="I76" s="28">
        <f t="shared" si="31"/>
        <v>0</v>
      </c>
      <c r="J76" s="28">
        <f t="shared" si="31"/>
        <v>0</v>
      </c>
      <c r="K76" s="28">
        <f t="shared" si="31"/>
        <v>0</v>
      </c>
      <c r="L76" s="28">
        <f t="shared" si="31"/>
        <v>0</v>
      </c>
      <c r="M76" s="28">
        <f t="shared" si="31"/>
        <v>0</v>
      </c>
      <c r="N76" s="28">
        <f t="shared" si="31"/>
        <v>0</v>
      </c>
      <c r="O76" s="28">
        <f t="shared" si="31"/>
        <v>0</v>
      </c>
      <c r="P76" s="28">
        <f t="shared" si="31"/>
        <v>0</v>
      </c>
      <c r="Q76" s="28">
        <f t="shared" si="31"/>
        <v>0</v>
      </c>
      <c r="R76" s="28">
        <f t="shared" si="31"/>
        <v>0</v>
      </c>
      <c r="S76" s="28">
        <f t="shared" si="31"/>
        <v>0</v>
      </c>
      <c r="T76" s="28">
        <f t="shared" si="31"/>
        <v>0</v>
      </c>
      <c r="U76" s="28">
        <f t="shared" si="31"/>
        <v>0</v>
      </c>
      <c r="V76" s="28">
        <f t="shared" si="31"/>
        <v>0</v>
      </c>
      <c r="W76" s="28">
        <f t="shared" si="31"/>
        <v>0</v>
      </c>
      <c r="X76" s="28">
        <f t="shared" si="31"/>
        <v>0</v>
      </c>
      <c r="Y76" s="28">
        <f t="shared" si="31"/>
        <v>0</v>
      </c>
      <c r="Z76" s="28">
        <f t="shared" si="31"/>
        <v>0</v>
      </c>
      <c r="AA76" s="28">
        <f t="shared" si="31"/>
        <v>0</v>
      </c>
      <c r="AB76" s="28">
        <f t="shared" si="31"/>
        <v>0</v>
      </c>
      <c r="AC76" s="28">
        <f t="shared" si="31"/>
        <v>0</v>
      </c>
      <c r="AD76" s="28">
        <f t="shared" si="31"/>
        <v>0</v>
      </c>
      <c r="AE76" s="28">
        <f t="shared" si="31"/>
        <v>0</v>
      </c>
      <c r="AF76" s="28">
        <f t="shared" si="31"/>
        <v>0</v>
      </c>
      <c r="AG76" s="28">
        <f t="shared" si="31"/>
        <v>0</v>
      </c>
      <c r="AH76" s="28">
        <f t="shared" si="31"/>
        <v>0</v>
      </c>
      <c r="AI76" s="28">
        <f t="shared" si="31"/>
        <v>0</v>
      </c>
      <c r="AJ76" s="28">
        <f t="shared" si="31"/>
        <v>0</v>
      </c>
      <c r="AK76" s="28">
        <f t="shared" si="31"/>
        <v>0</v>
      </c>
      <c r="AL76" s="28">
        <f t="shared" si="31"/>
        <v>0</v>
      </c>
      <c r="AM76" s="28">
        <f t="shared" si="31"/>
        <v>0</v>
      </c>
      <c r="AN76" s="28">
        <f t="shared" si="31"/>
        <v>0</v>
      </c>
      <c r="AO76" s="28">
        <f t="shared" si="31"/>
        <v>0</v>
      </c>
      <c r="AP76" s="28">
        <f t="shared" si="31"/>
        <v>0</v>
      </c>
      <c r="AQ76" s="28">
        <f t="shared" si="31"/>
        <v>0</v>
      </c>
      <c r="AR76" s="28">
        <f t="shared" si="31"/>
        <v>0</v>
      </c>
      <c r="AS76" s="28">
        <f t="shared" si="31"/>
        <v>0</v>
      </c>
      <c r="AT76" s="28">
        <f t="shared" si="31"/>
        <v>0</v>
      </c>
      <c r="AU76" s="28">
        <f t="shared" si="31"/>
        <v>0</v>
      </c>
    </row>
    <row r="77" spans="2:47" s="48" customFormat="1">
      <c r="B77" s="27" t="s">
        <v>501</v>
      </c>
      <c r="C77" s="28" t="s">
        <v>512</v>
      </c>
      <c r="D77" s="30">
        <f t="shared" ref="D77:AU77" si="32">SUM(D63:D76)</f>
        <v>-3.0722991866125385E-4</v>
      </c>
      <c r="E77" s="30">
        <f t="shared" si="32"/>
        <v>4.0187966983869002E-3</v>
      </c>
      <c r="F77" s="30">
        <f t="shared" si="32"/>
        <v>7.7599547435358899E-5</v>
      </c>
      <c r="G77" s="30">
        <f t="shared" si="32"/>
        <v>-1.1260829834459377E-2</v>
      </c>
      <c r="H77" s="30">
        <f t="shared" si="32"/>
        <v>2.8565947894992568E-5</v>
      </c>
      <c r="I77" s="30">
        <f t="shared" si="32"/>
        <v>4.3678552716740274E-3</v>
      </c>
      <c r="J77" s="30">
        <f t="shared" si="32"/>
        <v>8.4749513811063319E-3</v>
      </c>
      <c r="K77" s="30">
        <f t="shared" si="32"/>
        <v>1.6249153497699551E-2</v>
      </c>
      <c r="L77" s="30">
        <f t="shared" si="32"/>
        <v>-2.1403717408283044E-3</v>
      </c>
      <c r="M77" s="30">
        <f t="shared" si="32"/>
        <v>-4.8297265238186407E-3</v>
      </c>
      <c r="N77" s="30">
        <f t="shared" si="32"/>
        <v>-4.1348177422803308E-5</v>
      </c>
      <c r="O77" s="30">
        <f t="shared" si="32"/>
        <v>-1.1979450984551346E-2</v>
      </c>
      <c r="P77" s="30">
        <f t="shared" si="32"/>
        <v>-1.3749779349454903E-2</v>
      </c>
      <c r="Q77" s="30">
        <f t="shared" si="32"/>
        <v>8.0878815376410271E-3</v>
      </c>
      <c r="R77" s="30">
        <f t="shared" si="32"/>
        <v>-0.42221262881024507</v>
      </c>
      <c r="S77" s="30">
        <f t="shared" si="32"/>
        <v>-0.70739832495895971</v>
      </c>
      <c r="T77" s="30">
        <f t="shared" si="32"/>
        <v>-0.89257690250319677</v>
      </c>
      <c r="U77" s="30">
        <f t="shared" si="32"/>
        <v>-0.99577759287645096</v>
      </c>
      <c r="V77" s="30">
        <f t="shared" si="32"/>
        <v>-1.0500086673173776</v>
      </c>
      <c r="W77" s="30">
        <f t="shared" si="32"/>
        <v>-0.77071045994788967</v>
      </c>
      <c r="X77" s="30">
        <f t="shared" si="32"/>
        <v>-0.37123862351619874</v>
      </c>
      <c r="Y77" s="30">
        <f t="shared" si="32"/>
        <v>-2.2162587078055622E-2</v>
      </c>
      <c r="Z77" s="30">
        <f t="shared" si="32"/>
        <v>0.21944987023614379</v>
      </c>
      <c r="AA77" s="30">
        <f t="shared" si="32"/>
        <v>0.78559475804882994</v>
      </c>
      <c r="AB77" s="30">
        <f t="shared" si="32"/>
        <v>1.197261029772605</v>
      </c>
      <c r="AC77" s="30">
        <f t="shared" si="32"/>
        <v>1.5846719877909581</v>
      </c>
      <c r="AD77" s="30">
        <f t="shared" si="32"/>
        <v>2.1456813213957528</v>
      </c>
      <c r="AE77" s="30">
        <f t="shared" si="32"/>
        <v>2.5959116482881046</v>
      </c>
      <c r="AF77" s="30">
        <f t="shared" si="32"/>
        <v>2.9220730493569338</v>
      </c>
      <c r="AG77" s="30">
        <f t="shared" si="32"/>
        <v>3.5759071247147256</v>
      </c>
      <c r="AH77" s="30">
        <f t="shared" si="32"/>
        <v>4.1109826081376779</v>
      </c>
      <c r="AI77" s="30">
        <f t="shared" si="32"/>
        <v>4.704264765940148</v>
      </c>
      <c r="AJ77" s="30">
        <f t="shared" si="32"/>
        <v>5.2506145883523141</v>
      </c>
      <c r="AK77" s="30">
        <f t="shared" si="32"/>
        <v>5.8706593882517604</v>
      </c>
      <c r="AL77" s="30">
        <f t="shared" si="32"/>
        <v>6.1447471595609393</v>
      </c>
      <c r="AM77" s="30">
        <f t="shared" si="32"/>
        <v>6.428245294567323</v>
      </c>
      <c r="AN77" s="30">
        <f t="shared" si="32"/>
        <v>6.7198313818466886</v>
      </c>
      <c r="AO77" s="30">
        <f t="shared" si="32"/>
        <v>7.0650997201940147</v>
      </c>
      <c r="AP77" s="30">
        <f t="shared" si="32"/>
        <v>7.357016733290866</v>
      </c>
      <c r="AQ77" s="30">
        <f t="shared" si="32"/>
        <v>7.8437571007048472</v>
      </c>
      <c r="AR77" s="30">
        <f t="shared" si="32"/>
        <v>8.2728577520849527</v>
      </c>
      <c r="AS77" s="30">
        <f t="shared" si="32"/>
        <v>8.5392059290715903</v>
      </c>
      <c r="AT77" s="30">
        <f t="shared" si="32"/>
        <v>9.0459217390021802</v>
      </c>
      <c r="AU77" s="30">
        <f t="shared" si="32"/>
        <v>9.385239001485953</v>
      </c>
    </row>
    <row r="79" spans="2:47">
      <c r="B79" s="24" t="s">
        <v>682</v>
      </c>
      <c r="C79" s="30" t="s">
        <v>512</v>
      </c>
      <c r="D79" s="30">
        <f>+NPV(Td,G77:AK77)</f>
        <v>4.9241009671527207</v>
      </c>
    </row>
    <row r="81" spans="2:47">
      <c r="C81" s="25" t="s">
        <v>422</v>
      </c>
      <c r="D81" s="25">
        <v>2017</v>
      </c>
      <c r="E81" s="25">
        <v>2018</v>
      </c>
      <c r="F81" s="25">
        <v>2019</v>
      </c>
      <c r="G81" s="25">
        <v>2020</v>
      </c>
      <c r="H81" s="25">
        <v>2021</v>
      </c>
      <c r="I81" s="25">
        <v>2022</v>
      </c>
      <c r="J81" s="25">
        <v>2023</v>
      </c>
      <c r="K81" s="25">
        <v>2024</v>
      </c>
      <c r="L81" s="25">
        <v>2025</v>
      </c>
      <c r="M81" s="25">
        <v>2026</v>
      </c>
      <c r="N81" s="25">
        <v>2027</v>
      </c>
      <c r="O81" s="25">
        <v>2028</v>
      </c>
      <c r="P81" s="25">
        <v>2029</v>
      </c>
      <c r="Q81" s="25">
        <v>2030</v>
      </c>
      <c r="R81" s="25">
        <v>2031</v>
      </c>
      <c r="S81" s="25">
        <v>2032</v>
      </c>
      <c r="T81" s="25">
        <v>2033</v>
      </c>
      <c r="U81" s="25">
        <v>2034</v>
      </c>
      <c r="V81" s="25">
        <v>2035</v>
      </c>
      <c r="W81" s="25">
        <v>2036</v>
      </c>
      <c r="X81" s="25">
        <v>2037</v>
      </c>
      <c r="Y81" s="25">
        <v>2038</v>
      </c>
      <c r="Z81" s="25">
        <v>2039</v>
      </c>
      <c r="AA81" s="25">
        <v>2040</v>
      </c>
      <c r="AB81" s="25">
        <v>2041</v>
      </c>
      <c r="AC81" s="25">
        <v>2042</v>
      </c>
      <c r="AD81" s="25">
        <v>2043</v>
      </c>
      <c r="AE81" s="25">
        <v>2044</v>
      </c>
      <c r="AF81" s="25">
        <v>2045</v>
      </c>
      <c r="AG81" s="25">
        <v>2046</v>
      </c>
      <c r="AH81" s="25">
        <v>2047</v>
      </c>
      <c r="AI81" s="25">
        <v>2048</v>
      </c>
      <c r="AJ81" s="25">
        <v>2049</v>
      </c>
      <c r="AK81" s="25">
        <v>2050</v>
      </c>
      <c r="AL81" s="25">
        <v>2051</v>
      </c>
      <c r="AM81" s="25">
        <v>2052</v>
      </c>
      <c r="AN81" s="25">
        <v>2053</v>
      </c>
      <c r="AO81" s="25">
        <v>2054</v>
      </c>
      <c r="AP81" s="25">
        <v>2055</v>
      </c>
      <c r="AQ81" s="25">
        <v>2056</v>
      </c>
      <c r="AR81" s="25">
        <v>2057</v>
      </c>
      <c r="AS81" s="25">
        <v>2058</v>
      </c>
      <c r="AT81" s="25">
        <v>2059</v>
      </c>
      <c r="AU81" s="25">
        <v>2060</v>
      </c>
    </row>
    <row r="82" spans="2:47">
      <c r="B82" s="27" t="s">
        <v>702</v>
      </c>
      <c r="C82" s="28" t="s">
        <v>703</v>
      </c>
      <c r="D82" s="28"/>
      <c r="E82" s="28">
        <f>CONVERT(IF(-E42+D42&lt;0,0,-E42+D42),"Tcal","MWh")</f>
        <v>0</v>
      </c>
      <c r="F82" s="28">
        <f t="shared" ref="F82:AU82" si="33">CONVERT(IF(-F42+E42&lt;0,0,-F42+E42),"Tcal","MWh")</f>
        <v>0</v>
      </c>
      <c r="G82" s="28">
        <f>CONVERT(IF(-G42+F42&lt;0,0,-G42+F42),"Tcal","MWh")</f>
        <v>0</v>
      </c>
      <c r="H82" s="28">
        <f t="shared" si="33"/>
        <v>0</v>
      </c>
      <c r="I82" s="28">
        <f t="shared" si="33"/>
        <v>0</v>
      </c>
      <c r="J82" s="28">
        <f t="shared" si="33"/>
        <v>0</v>
      </c>
      <c r="K82" s="28">
        <f t="shared" si="33"/>
        <v>0</v>
      </c>
      <c r="L82" s="28">
        <f t="shared" si="33"/>
        <v>0</v>
      </c>
      <c r="M82" s="28">
        <f t="shared" si="33"/>
        <v>0</v>
      </c>
      <c r="N82" s="28">
        <f t="shared" si="33"/>
        <v>0</v>
      </c>
      <c r="O82" s="28">
        <f t="shared" si="33"/>
        <v>0</v>
      </c>
      <c r="P82" s="28">
        <f t="shared" si="33"/>
        <v>0</v>
      </c>
      <c r="Q82" s="28">
        <f t="shared" si="33"/>
        <v>0</v>
      </c>
      <c r="R82" s="28">
        <f>CONVERT(IF(-R42+Q42&lt;0,0,-R42+Q42),"Tcal","MWh")</f>
        <v>11048.5</v>
      </c>
      <c r="S82" s="28">
        <f t="shared" si="33"/>
        <v>11164.800000000003</v>
      </c>
      <c r="T82" s="28">
        <f t="shared" si="33"/>
        <v>11397.399999999996</v>
      </c>
      <c r="U82" s="28">
        <f t="shared" si="33"/>
        <v>11862.600000000002</v>
      </c>
      <c r="V82" s="28">
        <f t="shared" si="33"/>
        <v>11862.599999999995</v>
      </c>
      <c r="W82" s="28">
        <f t="shared" si="33"/>
        <v>3605.300000000002</v>
      </c>
      <c r="X82" s="28">
        <f t="shared" si="33"/>
        <v>3605.300000000002</v>
      </c>
      <c r="Y82" s="28">
        <f t="shared" si="33"/>
        <v>2907.5</v>
      </c>
      <c r="Z82" s="28">
        <f t="shared" si="33"/>
        <v>2791.1999999999985</v>
      </c>
      <c r="AA82" s="28">
        <f t="shared" si="33"/>
        <v>2907.5</v>
      </c>
      <c r="AB82" s="28">
        <f t="shared" si="33"/>
        <v>3023.800000000002</v>
      </c>
      <c r="AC82" s="28">
        <f t="shared" si="33"/>
        <v>3023.7999999999938</v>
      </c>
      <c r="AD82" s="28">
        <f t="shared" si="33"/>
        <v>3256.4000000000133</v>
      </c>
      <c r="AE82" s="28">
        <f t="shared" si="33"/>
        <v>3256.3999999999965</v>
      </c>
      <c r="AF82" s="28">
        <f t="shared" si="33"/>
        <v>3605.2999999999934</v>
      </c>
      <c r="AG82" s="28">
        <f t="shared" si="33"/>
        <v>3837.8999999999965</v>
      </c>
      <c r="AH82" s="28">
        <f t="shared" si="33"/>
        <v>3954.2000000000066</v>
      </c>
      <c r="AI82" s="28">
        <f t="shared" si="33"/>
        <v>4070.5000000000005</v>
      </c>
      <c r="AJ82" s="28">
        <f t="shared" si="33"/>
        <v>4186.7999999999929</v>
      </c>
      <c r="AK82" s="28">
        <f t="shared" si="33"/>
        <v>4303.1000000000031</v>
      </c>
      <c r="AL82" s="28">
        <f t="shared" si="33"/>
        <v>4419.3999999999969</v>
      </c>
      <c r="AM82" s="28">
        <f t="shared" si="33"/>
        <v>4652</v>
      </c>
      <c r="AN82" s="28">
        <f t="shared" si="33"/>
        <v>4768.3000000000102</v>
      </c>
      <c r="AO82" s="28">
        <f t="shared" si="33"/>
        <v>4884.600000000004</v>
      </c>
      <c r="AP82" s="28">
        <f t="shared" si="33"/>
        <v>5117.1999999999898</v>
      </c>
      <c r="AQ82" s="28">
        <f t="shared" si="33"/>
        <v>5233.5</v>
      </c>
      <c r="AR82" s="28">
        <f t="shared" si="33"/>
        <v>5349.8000000000093</v>
      </c>
      <c r="AS82" s="28">
        <f t="shared" si="33"/>
        <v>5582.3999999999805</v>
      </c>
      <c r="AT82" s="28">
        <f t="shared" si="33"/>
        <v>5815</v>
      </c>
      <c r="AU82" s="28">
        <f t="shared" si="33"/>
        <v>5931.3000000000266</v>
      </c>
    </row>
    <row r="83" spans="2:47">
      <c r="B83" s="27" t="s">
        <v>684</v>
      </c>
      <c r="C83" s="28" t="s">
        <v>35</v>
      </c>
      <c r="D83" s="31">
        <v>0.8</v>
      </c>
    </row>
    <row r="84" spans="2:47">
      <c r="B84" s="27" t="s">
        <v>490</v>
      </c>
      <c r="C84" s="28" t="s">
        <v>491</v>
      </c>
      <c r="D84" s="31">
        <v>15</v>
      </c>
    </row>
    <row r="85" spans="2:47">
      <c r="B85" s="27" t="s">
        <v>734</v>
      </c>
      <c r="C85" s="28" t="s">
        <v>605</v>
      </c>
      <c r="D85" s="31">
        <v>3</v>
      </c>
    </row>
    <row r="86" spans="2:47">
      <c r="B86" s="27" t="s">
        <v>706</v>
      </c>
      <c r="C86" s="28" t="s">
        <v>656</v>
      </c>
      <c r="D86" s="28"/>
      <c r="E86" s="28">
        <f>+ROUND(E82/(8760*$D$83)/$D$85,0)</f>
        <v>0</v>
      </c>
      <c r="F86" s="28">
        <f t="shared" ref="F86:AU86" si="34">+ROUND(F82/(8760*$D$83)/$D$85,0)</f>
        <v>0</v>
      </c>
      <c r="G86" s="28">
        <f t="shared" si="34"/>
        <v>0</v>
      </c>
      <c r="H86" s="28">
        <f t="shared" si="34"/>
        <v>0</v>
      </c>
      <c r="I86" s="28">
        <f t="shared" si="34"/>
        <v>0</v>
      </c>
      <c r="J86" s="28">
        <f t="shared" si="34"/>
        <v>0</v>
      </c>
      <c r="K86" s="28">
        <f t="shared" si="34"/>
        <v>0</v>
      </c>
      <c r="L86" s="28">
        <f t="shared" si="34"/>
        <v>0</v>
      </c>
      <c r="M86" s="28">
        <f t="shared" si="34"/>
        <v>0</v>
      </c>
      <c r="N86" s="28">
        <f t="shared" si="34"/>
        <v>0</v>
      </c>
      <c r="O86" s="28">
        <f t="shared" si="34"/>
        <v>0</v>
      </c>
      <c r="P86" s="28">
        <f t="shared" si="34"/>
        <v>0</v>
      </c>
      <c r="Q86" s="28">
        <f t="shared" si="34"/>
        <v>0</v>
      </c>
      <c r="R86" s="28">
        <f t="shared" si="34"/>
        <v>1</v>
      </c>
      <c r="S86" s="28">
        <f t="shared" si="34"/>
        <v>1</v>
      </c>
      <c r="T86" s="28">
        <f t="shared" si="34"/>
        <v>1</v>
      </c>
      <c r="U86" s="28">
        <f t="shared" si="34"/>
        <v>1</v>
      </c>
      <c r="V86" s="28">
        <f t="shared" si="34"/>
        <v>1</v>
      </c>
      <c r="W86" s="28">
        <f t="shared" si="34"/>
        <v>0</v>
      </c>
      <c r="X86" s="28">
        <f t="shared" si="34"/>
        <v>0</v>
      </c>
      <c r="Y86" s="28">
        <f t="shared" si="34"/>
        <v>0</v>
      </c>
      <c r="Z86" s="28">
        <f t="shared" si="34"/>
        <v>0</v>
      </c>
      <c r="AA86" s="28">
        <f t="shared" si="34"/>
        <v>0</v>
      </c>
      <c r="AB86" s="28">
        <f t="shared" si="34"/>
        <v>0</v>
      </c>
      <c r="AC86" s="28">
        <f t="shared" si="34"/>
        <v>0</v>
      </c>
      <c r="AD86" s="28">
        <f t="shared" si="34"/>
        <v>0</v>
      </c>
      <c r="AE86" s="28">
        <f t="shared" si="34"/>
        <v>0</v>
      </c>
      <c r="AF86" s="28">
        <f t="shared" si="34"/>
        <v>0</v>
      </c>
      <c r="AG86" s="28">
        <f t="shared" si="34"/>
        <v>0</v>
      </c>
      <c r="AH86" s="28">
        <f t="shared" si="34"/>
        <v>0</v>
      </c>
      <c r="AI86" s="28">
        <f t="shared" si="34"/>
        <v>0</v>
      </c>
      <c r="AJ86" s="28">
        <f t="shared" si="34"/>
        <v>0</v>
      </c>
      <c r="AK86" s="28">
        <f t="shared" si="34"/>
        <v>0</v>
      </c>
      <c r="AL86" s="28">
        <f t="shared" si="34"/>
        <v>0</v>
      </c>
      <c r="AM86" s="28">
        <f t="shared" si="34"/>
        <v>0</v>
      </c>
      <c r="AN86" s="28">
        <f t="shared" si="34"/>
        <v>0</v>
      </c>
      <c r="AO86" s="28">
        <f t="shared" si="34"/>
        <v>0</v>
      </c>
      <c r="AP86" s="28">
        <f t="shared" si="34"/>
        <v>0</v>
      </c>
      <c r="AQ86" s="28">
        <f t="shared" si="34"/>
        <v>0</v>
      </c>
      <c r="AR86" s="28">
        <f t="shared" si="34"/>
        <v>0</v>
      </c>
      <c r="AS86" s="28">
        <f t="shared" si="34"/>
        <v>0</v>
      </c>
      <c r="AT86" s="28">
        <f t="shared" si="34"/>
        <v>0</v>
      </c>
      <c r="AU86" s="28">
        <f t="shared" si="34"/>
        <v>0</v>
      </c>
    </row>
    <row r="87" spans="2:47">
      <c r="B87" s="27" t="s">
        <v>736</v>
      </c>
      <c r="C87" s="28" t="s">
        <v>526</v>
      </c>
      <c r="D87" s="28">
        <v>6.5</v>
      </c>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row>
    <row r="89" spans="2:47" s="26" customFormat="1" ht="12.95">
      <c r="B89" s="24" t="s">
        <v>475</v>
      </c>
      <c r="C89" s="25" t="s">
        <v>422</v>
      </c>
      <c r="D89" s="25">
        <v>2017</v>
      </c>
      <c r="E89" s="25">
        <v>2018</v>
      </c>
      <c r="F89" s="25">
        <v>2019</v>
      </c>
      <c r="G89" s="25">
        <v>2020</v>
      </c>
      <c r="H89" s="25">
        <v>2021</v>
      </c>
      <c r="I89" s="25">
        <v>2022</v>
      </c>
      <c r="J89" s="25">
        <v>2023</v>
      </c>
      <c r="K89" s="25">
        <v>2024</v>
      </c>
      <c r="L89" s="25">
        <v>2025</v>
      </c>
      <c r="M89" s="25">
        <v>2026</v>
      </c>
      <c r="N89" s="25">
        <v>2027</v>
      </c>
      <c r="O89" s="25">
        <v>2028</v>
      </c>
      <c r="P89" s="25">
        <v>2029</v>
      </c>
      <c r="Q89" s="25">
        <v>2030</v>
      </c>
      <c r="R89" s="25">
        <v>2031</v>
      </c>
      <c r="S89" s="25">
        <v>2032</v>
      </c>
      <c r="T89" s="25">
        <v>2033</v>
      </c>
      <c r="U89" s="25">
        <v>2034</v>
      </c>
      <c r="V89" s="25">
        <v>2035</v>
      </c>
      <c r="W89" s="25">
        <v>2036</v>
      </c>
      <c r="X89" s="25">
        <v>2037</v>
      </c>
      <c r="Y89" s="25">
        <v>2038</v>
      </c>
      <c r="Z89" s="25">
        <v>2039</v>
      </c>
      <c r="AA89" s="25">
        <v>2040</v>
      </c>
      <c r="AB89" s="25">
        <v>2041</v>
      </c>
      <c r="AC89" s="25">
        <v>2042</v>
      </c>
      <c r="AD89" s="25">
        <v>2043</v>
      </c>
      <c r="AE89" s="25">
        <v>2044</v>
      </c>
      <c r="AF89" s="25">
        <v>2045</v>
      </c>
      <c r="AG89" s="25">
        <v>2046</v>
      </c>
      <c r="AH89" s="25">
        <v>2047</v>
      </c>
      <c r="AI89" s="25">
        <v>2048</v>
      </c>
      <c r="AJ89" s="25">
        <v>2049</v>
      </c>
      <c r="AK89" s="25">
        <v>2050</v>
      </c>
      <c r="AL89" s="25">
        <v>2051</v>
      </c>
      <c r="AM89" s="25">
        <v>2052</v>
      </c>
      <c r="AN89" s="25">
        <v>2053</v>
      </c>
      <c r="AO89" s="25">
        <v>2054</v>
      </c>
      <c r="AP89" s="25">
        <v>2055</v>
      </c>
      <c r="AQ89" s="25">
        <v>2056</v>
      </c>
      <c r="AR89" s="25">
        <v>2057</v>
      </c>
      <c r="AS89" s="25">
        <v>2058</v>
      </c>
      <c r="AT89" s="25">
        <v>2059</v>
      </c>
      <c r="AU89" s="25">
        <v>2060</v>
      </c>
    </row>
    <row r="90" spans="2:47">
      <c r="B90" s="27" t="s">
        <v>501</v>
      </c>
      <c r="C90" s="28" t="s">
        <v>526</v>
      </c>
      <c r="D90" s="52">
        <f>+D142*($D$87)</f>
        <v>0</v>
      </c>
      <c r="E90" s="52">
        <f t="shared" ref="E90:AU90" si="35">+E142*($D$87)</f>
        <v>0</v>
      </c>
      <c r="F90" s="52">
        <f t="shared" si="35"/>
        <v>0</v>
      </c>
      <c r="G90" s="52">
        <f t="shared" si="35"/>
        <v>0</v>
      </c>
      <c r="H90" s="52">
        <f t="shared" si="35"/>
        <v>0</v>
      </c>
      <c r="I90" s="52">
        <f>+I142*($D$87)</f>
        <v>0</v>
      </c>
      <c r="J90" s="52">
        <f t="shared" si="35"/>
        <v>0</v>
      </c>
      <c r="K90" s="52">
        <f t="shared" si="35"/>
        <v>0</v>
      </c>
      <c r="L90" s="52">
        <f t="shared" si="35"/>
        <v>0</v>
      </c>
      <c r="M90" s="52">
        <f t="shared" si="35"/>
        <v>0</v>
      </c>
      <c r="N90" s="52">
        <f t="shared" si="35"/>
        <v>0</v>
      </c>
      <c r="O90" s="52">
        <f t="shared" si="35"/>
        <v>0</v>
      </c>
      <c r="P90" s="52">
        <f t="shared" si="35"/>
        <v>0</v>
      </c>
      <c r="Q90" s="52">
        <f t="shared" si="35"/>
        <v>0</v>
      </c>
      <c r="R90" s="52">
        <f t="shared" si="35"/>
        <v>6.5</v>
      </c>
      <c r="S90" s="52">
        <f t="shared" si="35"/>
        <v>6.5</v>
      </c>
      <c r="T90" s="52">
        <f t="shared" si="35"/>
        <v>6.5</v>
      </c>
      <c r="U90" s="52">
        <f t="shared" si="35"/>
        <v>6.5</v>
      </c>
      <c r="V90" s="52">
        <f t="shared" si="35"/>
        <v>6.5</v>
      </c>
      <c r="W90" s="52">
        <f t="shared" si="35"/>
        <v>0</v>
      </c>
      <c r="X90" s="52">
        <f t="shared" si="35"/>
        <v>0</v>
      </c>
      <c r="Y90" s="52">
        <f t="shared" si="35"/>
        <v>0</v>
      </c>
      <c r="Z90" s="52">
        <f t="shared" si="35"/>
        <v>0</v>
      </c>
      <c r="AA90" s="52">
        <f t="shared" si="35"/>
        <v>0</v>
      </c>
      <c r="AB90" s="52">
        <f t="shared" si="35"/>
        <v>0</v>
      </c>
      <c r="AC90" s="52">
        <f t="shared" si="35"/>
        <v>0</v>
      </c>
      <c r="AD90" s="52">
        <f t="shared" si="35"/>
        <v>0</v>
      </c>
      <c r="AE90" s="52">
        <f t="shared" si="35"/>
        <v>0</v>
      </c>
      <c r="AF90" s="52">
        <f t="shared" si="35"/>
        <v>0</v>
      </c>
      <c r="AG90" s="52">
        <f t="shared" si="35"/>
        <v>6.5</v>
      </c>
      <c r="AH90" s="52">
        <f t="shared" si="35"/>
        <v>6.5</v>
      </c>
      <c r="AI90" s="52">
        <f t="shared" si="35"/>
        <v>6.5</v>
      </c>
      <c r="AJ90" s="52">
        <f t="shared" si="35"/>
        <v>6.5</v>
      </c>
      <c r="AK90" s="52">
        <f t="shared" si="35"/>
        <v>6.5</v>
      </c>
      <c r="AL90" s="52">
        <f t="shared" si="35"/>
        <v>0</v>
      </c>
      <c r="AM90" s="52">
        <f t="shared" si="35"/>
        <v>0</v>
      </c>
      <c r="AN90" s="52">
        <f t="shared" si="35"/>
        <v>0</v>
      </c>
      <c r="AO90" s="52">
        <f t="shared" si="35"/>
        <v>0</v>
      </c>
      <c r="AP90" s="52">
        <f t="shared" si="35"/>
        <v>0</v>
      </c>
      <c r="AQ90" s="52">
        <f t="shared" si="35"/>
        <v>0</v>
      </c>
      <c r="AR90" s="52">
        <f t="shared" si="35"/>
        <v>0</v>
      </c>
      <c r="AS90" s="52">
        <f t="shared" si="35"/>
        <v>0</v>
      </c>
      <c r="AT90" s="52">
        <f t="shared" si="35"/>
        <v>0</v>
      </c>
      <c r="AU90" s="52">
        <f t="shared" si="35"/>
        <v>0</v>
      </c>
    </row>
    <row r="91" spans="2:47" s="26" customFormat="1" ht="12.95"/>
    <row r="92" spans="2:47" s="26" customFormat="1" ht="12.95">
      <c r="B92" s="24" t="s">
        <v>607</v>
      </c>
      <c r="C92" s="30" t="s">
        <v>512</v>
      </c>
      <c r="D92" s="30">
        <f>+NPV(Td,G90:AK90)</f>
        <v>20.442113247224029</v>
      </c>
    </row>
    <row r="94" spans="2:47" ht="15.95" thickBot="1"/>
    <row r="95" spans="2:47" ht="15.95" thickBot="1">
      <c r="B95" s="214" t="s">
        <v>528</v>
      </c>
      <c r="C95" s="215"/>
      <c r="D95" s="215"/>
      <c r="E95" s="215"/>
      <c r="F95" s="216"/>
    </row>
    <row r="97" spans="2:47">
      <c r="B97" s="27" t="s">
        <v>687</v>
      </c>
      <c r="C97" s="25" t="s">
        <v>656</v>
      </c>
      <c r="D97" s="25">
        <v>2017</v>
      </c>
      <c r="E97" s="25">
        <v>2018</v>
      </c>
      <c r="F97" s="25">
        <v>2019</v>
      </c>
      <c r="G97" s="25">
        <v>2020</v>
      </c>
      <c r="H97" s="25">
        <v>2021</v>
      </c>
      <c r="I97" s="25">
        <v>2022</v>
      </c>
      <c r="J97" s="25">
        <v>2023</v>
      </c>
      <c r="K97" s="25">
        <v>2024</v>
      </c>
      <c r="L97" s="25">
        <v>2025</v>
      </c>
      <c r="M97" s="25">
        <v>2026</v>
      </c>
      <c r="N97" s="25">
        <v>2027</v>
      </c>
      <c r="O97" s="25">
        <v>2028</v>
      </c>
      <c r="P97" s="25">
        <v>2029</v>
      </c>
      <c r="Q97" s="25">
        <v>2030</v>
      </c>
      <c r="R97" s="25">
        <v>2031</v>
      </c>
      <c r="S97" s="25">
        <v>2032</v>
      </c>
      <c r="T97" s="25">
        <v>2033</v>
      </c>
      <c r="U97" s="25">
        <v>2034</v>
      </c>
      <c r="V97" s="25">
        <v>2035</v>
      </c>
      <c r="W97" s="25">
        <v>2036</v>
      </c>
      <c r="X97" s="25">
        <v>2037</v>
      </c>
      <c r="Y97" s="25">
        <v>2038</v>
      </c>
      <c r="Z97" s="25">
        <v>2039</v>
      </c>
      <c r="AA97" s="25">
        <v>2040</v>
      </c>
      <c r="AB97" s="25">
        <v>2041</v>
      </c>
      <c r="AC97" s="25">
        <v>2042</v>
      </c>
      <c r="AD97" s="25">
        <v>2043</v>
      </c>
      <c r="AE97" s="25">
        <v>2044</v>
      </c>
      <c r="AF97" s="25">
        <v>2045</v>
      </c>
      <c r="AG97" s="25">
        <v>2046</v>
      </c>
      <c r="AH97" s="25">
        <v>2047</v>
      </c>
      <c r="AI97" s="25">
        <v>2048</v>
      </c>
      <c r="AJ97" s="25">
        <v>2049</v>
      </c>
      <c r="AK97" s="25">
        <v>2050</v>
      </c>
      <c r="AL97" s="25">
        <v>2051</v>
      </c>
      <c r="AM97" s="25">
        <v>2052</v>
      </c>
      <c r="AN97" s="25">
        <v>2053</v>
      </c>
      <c r="AO97" s="25">
        <v>2054</v>
      </c>
      <c r="AP97" s="25">
        <v>2055</v>
      </c>
      <c r="AQ97" s="25">
        <v>2056</v>
      </c>
      <c r="AR97" s="25">
        <v>2057</v>
      </c>
      <c r="AS97" s="25">
        <v>2058</v>
      </c>
      <c r="AT97" s="25">
        <v>2059</v>
      </c>
      <c r="AU97" s="25">
        <v>2060</v>
      </c>
    </row>
    <row r="98" spans="2:47">
      <c r="B98" s="25">
        <v>2017</v>
      </c>
      <c r="C98" s="28" cm="1">
        <f t="array" ref="C98:C141">+TRANSPOSE(D86:AU86)</f>
        <v>0</v>
      </c>
      <c r="D98" s="28">
        <f>+IF(D$97&lt;$B98,0,IF(MOD(D$97-$B98,$D$84)=0,1,0))*$C98</f>
        <v>0</v>
      </c>
      <c r="E98" s="28">
        <f t="shared" ref="E98:AU104" si="36">+IF(E$97&lt;$B98,0,IF(MOD(E$97-$B98,$D$84)=0,1,0))*$C98</f>
        <v>0</v>
      </c>
      <c r="F98" s="28">
        <f t="shared" si="36"/>
        <v>0</v>
      </c>
      <c r="G98" s="28">
        <f t="shared" si="36"/>
        <v>0</v>
      </c>
      <c r="H98" s="28">
        <f t="shared" si="36"/>
        <v>0</v>
      </c>
      <c r="I98" s="28">
        <f t="shared" si="36"/>
        <v>0</v>
      </c>
      <c r="J98" s="28">
        <f t="shared" si="36"/>
        <v>0</v>
      </c>
      <c r="K98" s="28">
        <f t="shared" si="36"/>
        <v>0</v>
      </c>
      <c r="L98" s="28">
        <f t="shared" si="36"/>
        <v>0</v>
      </c>
      <c r="M98" s="28">
        <f t="shared" si="36"/>
        <v>0</v>
      </c>
      <c r="N98" s="28">
        <f t="shared" si="36"/>
        <v>0</v>
      </c>
      <c r="O98" s="28">
        <f t="shared" si="36"/>
        <v>0</v>
      </c>
      <c r="P98" s="28">
        <f t="shared" si="36"/>
        <v>0</v>
      </c>
      <c r="Q98" s="28">
        <f t="shared" si="36"/>
        <v>0</v>
      </c>
      <c r="R98" s="28">
        <f t="shared" si="36"/>
        <v>0</v>
      </c>
      <c r="S98" s="28">
        <f t="shared" si="36"/>
        <v>0</v>
      </c>
      <c r="T98" s="28">
        <f t="shared" si="36"/>
        <v>0</v>
      </c>
      <c r="U98" s="28">
        <f t="shared" si="36"/>
        <v>0</v>
      </c>
      <c r="V98" s="28">
        <f t="shared" si="36"/>
        <v>0</v>
      </c>
      <c r="W98" s="28">
        <f t="shared" si="36"/>
        <v>0</v>
      </c>
      <c r="X98" s="28">
        <f t="shared" si="36"/>
        <v>0</v>
      </c>
      <c r="Y98" s="28">
        <f t="shared" si="36"/>
        <v>0</v>
      </c>
      <c r="Z98" s="28">
        <f t="shared" si="36"/>
        <v>0</v>
      </c>
      <c r="AA98" s="28">
        <f t="shared" si="36"/>
        <v>0</v>
      </c>
      <c r="AB98" s="28">
        <f t="shared" si="36"/>
        <v>0</v>
      </c>
      <c r="AC98" s="28">
        <f t="shared" si="36"/>
        <v>0</v>
      </c>
      <c r="AD98" s="28">
        <f t="shared" si="36"/>
        <v>0</v>
      </c>
      <c r="AE98" s="28">
        <f t="shared" si="36"/>
        <v>0</v>
      </c>
      <c r="AF98" s="28">
        <f t="shared" si="36"/>
        <v>0</v>
      </c>
      <c r="AG98" s="28">
        <f t="shared" si="36"/>
        <v>0</v>
      </c>
      <c r="AH98" s="28">
        <f t="shared" si="36"/>
        <v>0</v>
      </c>
      <c r="AI98" s="28">
        <f t="shared" si="36"/>
        <v>0</v>
      </c>
      <c r="AJ98" s="28">
        <f t="shared" si="36"/>
        <v>0</v>
      </c>
      <c r="AK98" s="28">
        <f t="shared" si="36"/>
        <v>0</v>
      </c>
      <c r="AL98" s="28">
        <f t="shared" si="36"/>
        <v>0</v>
      </c>
      <c r="AM98" s="28">
        <f t="shared" si="36"/>
        <v>0</v>
      </c>
      <c r="AN98" s="28">
        <f t="shared" si="36"/>
        <v>0</v>
      </c>
      <c r="AO98" s="28">
        <f t="shared" si="36"/>
        <v>0</v>
      </c>
      <c r="AP98" s="28">
        <f t="shared" si="36"/>
        <v>0</v>
      </c>
      <c r="AQ98" s="28">
        <f t="shared" si="36"/>
        <v>0</v>
      </c>
      <c r="AR98" s="28">
        <f t="shared" si="36"/>
        <v>0</v>
      </c>
      <c r="AS98" s="28">
        <f t="shared" si="36"/>
        <v>0</v>
      </c>
      <c r="AT98" s="28">
        <f t="shared" si="36"/>
        <v>0</v>
      </c>
      <c r="AU98" s="28">
        <f t="shared" si="36"/>
        <v>0</v>
      </c>
    </row>
    <row r="99" spans="2:47">
      <c r="B99" s="25">
        <v>2018</v>
      </c>
      <c r="C99" s="28">
        <v>0</v>
      </c>
      <c r="D99" s="28">
        <f t="shared" ref="D99:S141" si="37">+IF(D$97&lt;$B99,0,IF(MOD(D$97-$B99,$D$84)=0,1,0))*$C99</f>
        <v>0</v>
      </c>
      <c r="E99" s="28">
        <f t="shared" si="37"/>
        <v>0</v>
      </c>
      <c r="F99" s="28">
        <f t="shared" si="37"/>
        <v>0</v>
      </c>
      <c r="G99" s="28">
        <f t="shared" si="37"/>
        <v>0</v>
      </c>
      <c r="H99" s="28">
        <f t="shared" si="37"/>
        <v>0</v>
      </c>
      <c r="I99" s="28">
        <f t="shared" si="37"/>
        <v>0</v>
      </c>
      <c r="J99" s="28">
        <f t="shared" si="37"/>
        <v>0</v>
      </c>
      <c r="K99" s="28">
        <f t="shared" si="37"/>
        <v>0</v>
      </c>
      <c r="L99" s="28">
        <f t="shared" si="37"/>
        <v>0</v>
      </c>
      <c r="M99" s="28">
        <f t="shared" si="37"/>
        <v>0</v>
      </c>
      <c r="N99" s="28">
        <f t="shared" si="37"/>
        <v>0</v>
      </c>
      <c r="O99" s="28">
        <f t="shared" si="37"/>
        <v>0</v>
      </c>
      <c r="P99" s="28">
        <f t="shared" si="37"/>
        <v>0</v>
      </c>
      <c r="Q99" s="28">
        <f t="shared" si="37"/>
        <v>0</v>
      </c>
      <c r="R99" s="28">
        <f t="shared" si="37"/>
        <v>0</v>
      </c>
      <c r="S99" s="28">
        <f t="shared" si="37"/>
        <v>0</v>
      </c>
      <c r="T99" s="28">
        <f t="shared" si="36"/>
        <v>0</v>
      </c>
      <c r="U99" s="28">
        <f t="shared" si="36"/>
        <v>0</v>
      </c>
      <c r="V99" s="28">
        <f t="shared" si="36"/>
        <v>0</v>
      </c>
      <c r="W99" s="28">
        <f t="shared" si="36"/>
        <v>0</v>
      </c>
      <c r="X99" s="28">
        <f t="shared" si="36"/>
        <v>0</v>
      </c>
      <c r="Y99" s="28">
        <f t="shared" si="36"/>
        <v>0</v>
      </c>
      <c r="Z99" s="28">
        <f t="shared" si="36"/>
        <v>0</v>
      </c>
      <c r="AA99" s="28">
        <f t="shared" si="36"/>
        <v>0</v>
      </c>
      <c r="AB99" s="28">
        <f t="shared" si="36"/>
        <v>0</v>
      </c>
      <c r="AC99" s="28">
        <f t="shared" si="36"/>
        <v>0</v>
      </c>
      <c r="AD99" s="28">
        <f t="shared" si="36"/>
        <v>0</v>
      </c>
      <c r="AE99" s="28">
        <f t="shared" si="36"/>
        <v>0</v>
      </c>
      <c r="AF99" s="28">
        <f t="shared" si="36"/>
        <v>0</v>
      </c>
      <c r="AG99" s="28">
        <f t="shared" si="36"/>
        <v>0</v>
      </c>
      <c r="AH99" s="28">
        <f t="shared" si="36"/>
        <v>0</v>
      </c>
      <c r="AI99" s="28">
        <f t="shared" si="36"/>
        <v>0</v>
      </c>
      <c r="AJ99" s="28">
        <f t="shared" si="36"/>
        <v>0</v>
      </c>
      <c r="AK99" s="28">
        <f t="shared" si="36"/>
        <v>0</v>
      </c>
      <c r="AL99" s="28">
        <f t="shared" si="36"/>
        <v>0</v>
      </c>
      <c r="AM99" s="28">
        <f t="shared" si="36"/>
        <v>0</v>
      </c>
      <c r="AN99" s="28">
        <f t="shared" si="36"/>
        <v>0</v>
      </c>
      <c r="AO99" s="28">
        <f t="shared" si="36"/>
        <v>0</v>
      </c>
      <c r="AP99" s="28">
        <f t="shared" si="36"/>
        <v>0</v>
      </c>
      <c r="AQ99" s="28">
        <f t="shared" si="36"/>
        <v>0</v>
      </c>
      <c r="AR99" s="28">
        <f t="shared" si="36"/>
        <v>0</v>
      </c>
      <c r="AS99" s="28">
        <f t="shared" si="36"/>
        <v>0</v>
      </c>
      <c r="AT99" s="28">
        <f t="shared" si="36"/>
        <v>0</v>
      </c>
      <c r="AU99" s="28">
        <f t="shared" si="36"/>
        <v>0</v>
      </c>
    </row>
    <row r="100" spans="2:47">
      <c r="B100" s="25">
        <v>2019</v>
      </c>
      <c r="C100" s="28">
        <v>0</v>
      </c>
      <c r="D100" s="28">
        <f t="shared" si="37"/>
        <v>0</v>
      </c>
      <c r="E100" s="28">
        <f t="shared" si="36"/>
        <v>0</v>
      </c>
      <c r="F100" s="28">
        <f t="shared" si="36"/>
        <v>0</v>
      </c>
      <c r="G100" s="28">
        <f t="shared" si="36"/>
        <v>0</v>
      </c>
      <c r="H100" s="28">
        <f t="shared" si="36"/>
        <v>0</v>
      </c>
      <c r="I100" s="28">
        <f t="shared" si="36"/>
        <v>0</v>
      </c>
      <c r="J100" s="28">
        <f t="shared" si="36"/>
        <v>0</v>
      </c>
      <c r="K100" s="28">
        <f t="shared" si="36"/>
        <v>0</v>
      </c>
      <c r="L100" s="28">
        <f t="shared" si="36"/>
        <v>0</v>
      </c>
      <c r="M100" s="28">
        <f t="shared" si="36"/>
        <v>0</v>
      </c>
      <c r="N100" s="28">
        <f t="shared" si="36"/>
        <v>0</v>
      </c>
      <c r="O100" s="28">
        <f t="shared" si="36"/>
        <v>0</v>
      </c>
      <c r="P100" s="28">
        <f t="shared" si="36"/>
        <v>0</v>
      </c>
      <c r="Q100" s="28">
        <f t="shared" si="36"/>
        <v>0</v>
      </c>
      <c r="R100" s="28">
        <f t="shared" si="36"/>
        <v>0</v>
      </c>
      <c r="S100" s="28">
        <f t="shared" si="36"/>
        <v>0</v>
      </c>
      <c r="T100" s="28">
        <f t="shared" si="36"/>
        <v>0</v>
      </c>
      <c r="U100" s="28">
        <f t="shared" si="36"/>
        <v>0</v>
      </c>
      <c r="V100" s="28">
        <f t="shared" si="36"/>
        <v>0</v>
      </c>
      <c r="W100" s="28">
        <f t="shared" si="36"/>
        <v>0</v>
      </c>
      <c r="X100" s="28">
        <f t="shared" si="36"/>
        <v>0</v>
      </c>
      <c r="Y100" s="28">
        <f t="shared" si="36"/>
        <v>0</v>
      </c>
      <c r="Z100" s="28">
        <f t="shared" si="36"/>
        <v>0</v>
      </c>
      <c r="AA100" s="28">
        <f t="shared" si="36"/>
        <v>0</v>
      </c>
      <c r="AB100" s="28">
        <f t="shared" si="36"/>
        <v>0</v>
      </c>
      <c r="AC100" s="28">
        <f t="shared" si="36"/>
        <v>0</v>
      </c>
      <c r="AD100" s="28">
        <f t="shared" si="36"/>
        <v>0</v>
      </c>
      <c r="AE100" s="28">
        <f t="shared" si="36"/>
        <v>0</v>
      </c>
      <c r="AF100" s="28">
        <f t="shared" si="36"/>
        <v>0</v>
      </c>
      <c r="AG100" s="28">
        <f t="shared" si="36"/>
        <v>0</v>
      </c>
      <c r="AH100" s="28">
        <f t="shared" si="36"/>
        <v>0</v>
      </c>
      <c r="AI100" s="28">
        <f t="shared" si="36"/>
        <v>0</v>
      </c>
      <c r="AJ100" s="28">
        <f t="shared" si="36"/>
        <v>0</v>
      </c>
      <c r="AK100" s="28">
        <f t="shared" si="36"/>
        <v>0</v>
      </c>
      <c r="AL100" s="28">
        <f t="shared" si="36"/>
        <v>0</v>
      </c>
      <c r="AM100" s="28">
        <f t="shared" si="36"/>
        <v>0</v>
      </c>
      <c r="AN100" s="28">
        <f t="shared" si="36"/>
        <v>0</v>
      </c>
      <c r="AO100" s="28">
        <f t="shared" si="36"/>
        <v>0</v>
      </c>
      <c r="AP100" s="28">
        <f t="shared" si="36"/>
        <v>0</v>
      </c>
      <c r="AQ100" s="28">
        <f t="shared" si="36"/>
        <v>0</v>
      </c>
      <c r="AR100" s="28">
        <f t="shared" si="36"/>
        <v>0</v>
      </c>
      <c r="AS100" s="28">
        <f t="shared" si="36"/>
        <v>0</v>
      </c>
      <c r="AT100" s="28">
        <f t="shared" si="36"/>
        <v>0</v>
      </c>
      <c r="AU100" s="28">
        <f t="shared" si="36"/>
        <v>0</v>
      </c>
    </row>
    <row r="101" spans="2:47">
      <c r="B101" s="25">
        <v>2020</v>
      </c>
      <c r="C101" s="28">
        <v>0</v>
      </c>
      <c r="D101" s="28">
        <f t="shared" si="37"/>
        <v>0</v>
      </c>
      <c r="E101" s="28">
        <f t="shared" si="36"/>
        <v>0</v>
      </c>
      <c r="F101" s="28">
        <f t="shared" si="36"/>
        <v>0</v>
      </c>
      <c r="G101" s="28">
        <f t="shared" si="36"/>
        <v>0</v>
      </c>
      <c r="H101" s="28">
        <f t="shared" si="36"/>
        <v>0</v>
      </c>
      <c r="I101" s="28">
        <f t="shared" si="36"/>
        <v>0</v>
      </c>
      <c r="J101" s="28">
        <f t="shared" si="36"/>
        <v>0</v>
      </c>
      <c r="K101" s="28">
        <f t="shared" si="36"/>
        <v>0</v>
      </c>
      <c r="L101" s="28">
        <f t="shared" si="36"/>
        <v>0</v>
      </c>
      <c r="M101" s="28">
        <f t="shared" si="36"/>
        <v>0</v>
      </c>
      <c r="N101" s="28">
        <f t="shared" si="36"/>
        <v>0</v>
      </c>
      <c r="O101" s="28">
        <f t="shared" si="36"/>
        <v>0</v>
      </c>
      <c r="P101" s="28">
        <f t="shared" si="36"/>
        <v>0</v>
      </c>
      <c r="Q101" s="28">
        <f t="shared" si="36"/>
        <v>0</v>
      </c>
      <c r="R101" s="28">
        <f t="shared" si="36"/>
        <v>0</v>
      </c>
      <c r="S101" s="28">
        <f t="shared" si="36"/>
        <v>0</v>
      </c>
      <c r="T101" s="28">
        <f t="shared" si="36"/>
        <v>0</v>
      </c>
      <c r="U101" s="28">
        <f t="shared" si="36"/>
        <v>0</v>
      </c>
      <c r="V101" s="28">
        <f t="shared" si="36"/>
        <v>0</v>
      </c>
      <c r="W101" s="28">
        <f t="shared" si="36"/>
        <v>0</v>
      </c>
      <c r="X101" s="28">
        <f t="shared" si="36"/>
        <v>0</v>
      </c>
      <c r="Y101" s="28">
        <f t="shared" si="36"/>
        <v>0</v>
      </c>
      <c r="Z101" s="28">
        <f t="shared" si="36"/>
        <v>0</v>
      </c>
      <c r="AA101" s="28">
        <f t="shared" si="36"/>
        <v>0</v>
      </c>
      <c r="AB101" s="28">
        <f t="shared" si="36"/>
        <v>0</v>
      </c>
      <c r="AC101" s="28">
        <f t="shared" si="36"/>
        <v>0</v>
      </c>
      <c r="AD101" s="28">
        <f t="shared" si="36"/>
        <v>0</v>
      </c>
      <c r="AE101" s="28">
        <f t="shared" si="36"/>
        <v>0</v>
      </c>
      <c r="AF101" s="28">
        <f t="shared" si="36"/>
        <v>0</v>
      </c>
      <c r="AG101" s="28">
        <f t="shared" si="36"/>
        <v>0</v>
      </c>
      <c r="AH101" s="28">
        <f t="shared" si="36"/>
        <v>0</v>
      </c>
      <c r="AI101" s="28">
        <f t="shared" si="36"/>
        <v>0</v>
      </c>
      <c r="AJ101" s="28">
        <f t="shared" si="36"/>
        <v>0</v>
      </c>
      <c r="AK101" s="28">
        <f t="shared" si="36"/>
        <v>0</v>
      </c>
      <c r="AL101" s="28">
        <f t="shared" si="36"/>
        <v>0</v>
      </c>
      <c r="AM101" s="28">
        <f t="shared" si="36"/>
        <v>0</v>
      </c>
      <c r="AN101" s="28">
        <f t="shared" si="36"/>
        <v>0</v>
      </c>
      <c r="AO101" s="28">
        <f t="shared" si="36"/>
        <v>0</v>
      </c>
      <c r="AP101" s="28">
        <f t="shared" si="36"/>
        <v>0</v>
      </c>
      <c r="AQ101" s="28">
        <f t="shared" si="36"/>
        <v>0</v>
      </c>
      <c r="AR101" s="28">
        <f t="shared" si="36"/>
        <v>0</v>
      </c>
      <c r="AS101" s="28">
        <f t="shared" si="36"/>
        <v>0</v>
      </c>
      <c r="AT101" s="28">
        <f t="shared" si="36"/>
        <v>0</v>
      </c>
      <c r="AU101" s="28">
        <f t="shared" si="36"/>
        <v>0</v>
      </c>
    </row>
    <row r="102" spans="2:47">
      <c r="B102" s="25">
        <v>2021</v>
      </c>
      <c r="C102" s="28">
        <v>0</v>
      </c>
      <c r="D102" s="28">
        <f t="shared" si="37"/>
        <v>0</v>
      </c>
      <c r="E102" s="28">
        <f t="shared" si="36"/>
        <v>0</v>
      </c>
      <c r="F102" s="28">
        <f t="shared" si="36"/>
        <v>0</v>
      </c>
      <c r="G102" s="28">
        <f t="shared" si="36"/>
        <v>0</v>
      </c>
      <c r="H102" s="28">
        <f t="shared" si="36"/>
        <v>0</v>
      </c>
      <c r="I102" s="28">
        <f t="shared" si="36"/>
        <v>0</v>
      </c>
      <c r="J102" s="28">
        <f t="shared" si="36"/>
        <v>0</v>
      </c>
      <c r="K102" s="28">
        <f t="shared" si="36"/>
        <v>0</v>
      </c>
      <c r="L102" s="28">
        <f t="shared" si="36"/>
        <v>0</v>
      </c>
      <c r="M102" s="28">
        <f t="shared" si="36"/>
        <v>0</v>
      </c>
      <c r="N102" s="28">
        <f t="shared" si="36"/>
        <v>0</v>
      </c>
      <c r="O102" s="28">
        <f t="shared" si="36"/>
        <v>0</v>
      </c>
      <c r="P102" s="28">
        <f t="shared" si="36"/>
        <v>0</v>
      </c>
      <c r="Q102" s="28">
        <f t="shared" si="36"/>
        <v>0</v>
      </c>
      <c r="R102" s="28">
        <f t="shared" si="36"/>
        <v>0</v>
      </c>
      <c r="S102" s="28">
        <f t="shared" si="36"/>
        <v>0</v>
      </c>
      <c r="T102" s="28">
        <f t="shared" si="36"/>
        <v>0</v>
      </c>
      <c r="U102" s="28">
        <f t="shared" si="36"/>
        <v>0</v>
      </c>
      <c r="V102" s="28">
        <f t="shared" si="36"/>
        <v>0</v>
      </c>
      <c r="W102" s="28">
        <f t="shared" si="36"/>
        <v>0</v>
      </c>
      <c r="X102" s="28">
        <f t="shared" si="36"/>
        <v>0</v>
      </c>
      <c r="Y102" s="28">
        <f t="shared" si="36"/>
        <v>0</v>
      </c>
      <c r="Z102" s="28">
        <f t="shared" si="36"/>
        <v>0</v>
      </c>
      <c r="AA102" s="28">
        <f t="shared" si="36"/>
        <v>0</v>
      </c>
      <c r="AB102" s="28">
        <f t="shared" si="36"/>
        <v>0</v>
      </c>
      <c r="AC102" s="28">
        <f t="shared" si="36"/>
        <v>0</v>
      </c>
      <c r="AD102" s="28">
        <f t="shared" si="36"/>
        <v>0</v>
      </c>
      <c r="AE102" s="28">
        <f t="shared" si="36"/>
        <v>0</v>
      </c>
      <c r="AF102" s="28">
        <f t="shared" si="36"/>
        <v>0</v>
      </c>
      <c r="AG102" s="28">
        <f t="shared" si="36"/>
        <v>0</v>
      </c>
      <c r="AH102" s="28">
        <f t="shared" si="36"/>
        <v>0</v>
      </c>
      <c r="AI102" s="28">
        <f t="shared" si="36"/>
        <v>0</v>
      </c>
      <c r="AJ102" s="28">
        <f t="shared" si="36"/>
        <v>0</v>
      </c>
      <c r="AK102" s="28">
        <f t="shared" si="36"/>
        <v>0</v>
      </c>
      <c r="AL102" s="28">
        <f t="shared" si="36"/>
        <v>0</v>
      </c>
      <c r="AM102" s="28">
        <f t="shared" si="36"/>
        <v>0</v>
      </c>
      <c r="AN102" s="28">
        <f t="shared" si="36"/>
        <v>0</v>
      </c>
      <c r="AO102" s="28">
        <f t="shared" si="36"/>
        <v>0</v>
      </c>
      <c r="AP102" s="28">
        <f t="shared" si="36"/>
        <v>0</v>
      </c>
      <c r="AQ102" s="28">
        <f t="shared" si="36"/>
        <v>0</v>
      </c>
      <c r="AR102" s="28">
        <f t="shared" si="36"/>
        <v>0</v>
      </c>
      <c r="AS102" s="28">
        <f t="shared" si="36"/>
        <v>0</v>
      </c>
      <c r="AT102" s="28">
        <f t="shared" si="36"/>
        <v>0</v>
      </c>
      <c r="AU102" s="28">
        <f t="shared" si="36"/>
        <v>0</v>
      </c>
    </row>
    <row r="103" spans="2:47">
      <c r="B103" s="25">
        <v>2022</v>
      </c>
      <c r="C103" s="28">
        <v>0</v>
      </c>
      <c r="D103" s="28">
        <f t="shared" si="37"/>
        <v>0</v>
      </c>
      <c r="E103" s="28">
        <f t="shared" si="36"/>
        <v>0</v>
      </c>
      <c r="F103" s="28">
        <f t="shared" si="36"/>
        <v>0</v>
      </c>
      <c r="G103" s="28">
        <f t="shared" si="36"/>
        <v>0</v>
      </c>
      <c r="H103" s="28">
        <f t="shared" si="36"/>
        <v>0</v>
      </c>
      <c r="I103" s="28">
        <f t="shared" si="36"/>
        <v>0</v>
      </c>
      <c r="J103" s="28">
        <f t="shared" si="36"/>
        <v>0</v>
      </c>
      <c r="K103" s="28">
        <f t="shared" si="36"/>
        <v>0</v>
      </c>
      <c r="L103" s="28">
        <f t="shared" si="36"/>
        <v>0</v>
      </c>
      <c r="M103" s="28">
        <f t="shared" si="36"/>
        <v>0</v>
      </c>
      <c r="N103" s="28">
        <f t="shared" si="36"/>
        <v>0</v>
      </c>
      <c r="O103" s="28">
        <f t="shared" si="36"/>
        <v>0</v>
      </c>
      <c r="P103" s="28">
        <f t="shared" si="36"/>
        <v>0</v>
      </c>
      <c r="Q103" s="28">
        <f t="shared" si="36"/>
        <v>0</v>
      </c>
      <c r="R103" s="28">
        <f t="shared" si="36"/>
        <v>0</v>
      </c>
      <c r="S103" s="28">
        <f t="shared" si="36"/>
        <v>0</v>
      </c>
      <c r="T103" s="28">
        <f t="shared" si="36"/>
        <v>0</v>
      </c>
      <c r="U103" s="28">
        <f t="shared" si="36"/>
        <v>0</v>
      </c>
      <c r="V103" s="28">
        <f t="shared" si="36"/>
        <v>0</v>
      </c>
      <c r="W103" s="28">
        <f t="shared" si="36"/>
        <v>0</v>
      </c>
      <c r="X103" s="28">
        <f t="shared" si="36"/>
        <v>0</v>
      </c>
      <c r="Y103" s="28">
        <f t="shared" si="36"/>
        <v>0</v>
      </c>
      <c r="Z103" s="28">
        <f t="shared" si="36"/>
        <v>0</v>
      </c>
      <c r="AA103" s="28">
        <f t="shared" si="36"/>
        <v>0</v>
      </c>
      <c r="AB103" s="28">
        <f t="shared" si="36"/>
        <v>0</v>
      </c>
      <c r="AC103" s="28">
        <f t="shared" si="36"/>
        <v>0</v>
      </c>
      <c r="AD103" s="28">
        <f t="shared" si="36"/>
        <v>0</v>
      </c>
      <c r="AE103" s="28">
        <f t="shared" si="36"/>
        <v>0</v>
      </c>
      <c r="AF103" s="28">
        <f t="shared" si="36"/>
        <v>0</v>
      </c>
      <c r="AG103" s="28">
        <f t="shared" si="36"/>
        <v>0</v>
      </c>
      <c r="AH103" s="28">
        <f t="shared" si="36"/>
        <v>0</v>
      </c>
      <c r="AI103" s="28">
        <f t="shared" si="36"/>
        <v>0</v>
      </c>
      <c r="AJ103" s="28">
        <f t="shared" si="36"/>
        <v>0</v>
      </c>
      <c r="AK103" s="28">
        <f t="shared" si="36"/>
        <v>0</v>
      </c>
      <c r="AL103" s="28">
        <f t="shared" si="36"/>
        <v>0</v>
      </c>
      <c r="AM103" s="28">
        <f t="shared" si="36"/>
        <v>0</v>
      </c>
      <c r="AN103" s="28">
        <f t="shared" si="36"/>
        <v>0</v>
      </c>
      <c r="AO103" s="28">
        <f t="shared" si="36"/>
        <v>0</v>
      </c>
      <c r="AP103" s="28">
        <f t="shared" si="36"/>
        <v>0</v>
      </c>
      <c r="AQ103" s="28">
        <f t="shared" si="36"/>
        <v>0</v>
      </c>
      <c r="AR103" s="28">
        <f t="shared" si="36"/>
        <v>0</v>
      </c>
      <c r="AS103" s="28">
        <f t="shared" si="36"/>
        <v>0</v>
      </c>
      <c r="AT103" s="28">
        <f t="shared" si="36"/>
        <v>0</v>
      </c>
      <c r="AU103" s="28">
        <f t="shared" si="36"/>
        <v>0</v>
      </c>
    </row>
    <row r="104" spans="2:47">
      <c r="B104" s="25">
        <v>2023</v>
      </c>
      <c r="C104" s="28">
        <v>0</v>
      </c>
      <c r="D104" s="28">
        <f t="shared" si="37"/>
        <v>0</v>
      </c>
      <c r="E104" s="28">
        <f t="shared" si="36"/>
        <v>0</v>
      </c>
      <c r="F104" s="28">
        <f t="shared" si="36"/>
        <v>0</v>
      </c>
      <c r="G104" s="28">
        <f t="shared" si="36"/>
        <v>0</v>
      </c>
      <c r="H104" s="28">
        <f t="shared" si="36"/>
        <v>0</v>
      </c>
      <c r="I104" s="28">
        <f t="shared" si="36"/>
        <v>0</v>
      </c>
      <c r="J104" s="28">
        <f t="shared" si="36"/>
        <v>0</v>
      </c>
      <c r="K104" s="28">
        <f t="shared" si="36"/>
        <v>0</v>
      </c>
      <c r="L104" s="28">
        <f t="shared" si="36"/>
        <v>0</v>
      </c>
      <c r="M104" s="28">
        <f t="shared" si="36"/>
        <v>0</v>
      </c>
      <c r="N104" s="28">
        <f t="shared" si="36"/>
        <v>0</v>
      </c>
      <c r="O104" s="28">
        <f t="shared" si="36"/>
        <v>0</v>
      </c>
      <c r="P104" s="28">
        <f t="shared" si="36"/>
        <v>0</v>
      </c>
      <c r="Q104" s="28">
        <f t="shared" ref="E104:AU110" si="38">+IF(Q$97&lt;$B104,0,IF(MOD(Q$97-$B104,$D$84)=0,1,0))*$C104</f>
        <v>0</v>
      </c>
      <c r="R104" s="28">
        <f t="shared" si="38"/>
        <v>0</v>
      </c>
      <c r="S104" s="28">
        <f t="shared" si="38"/>
        <v>0</v>
      </c>
      <c r="T104" s="28">
        <f t="shared" si="38"/>
        <v>0</v>
      </c>
      <c r="U104" s="28">
        <f t="shared" si="38"/>
        <v>0</v>
      </c>
      <c r="V104" s="28">
        <f t="shared" si="38"/>
        <v>0</v>
      </c>
      <c r="W104" s="28">
        <f t="shared" si="38"/>
        <v>0</v>
      </c>
      <c r="X104" s="28">
        <f t="shared" si="38"/>
        <v>0</v>
      </c>
      <c r="Y104" s="28">
        <f t="shared" si="38"/>
        <v>0</v>
      </c>
      <c r="Z104" s="28">
        <f t="shared" si="38"/>
        <v>0</v>
      </c>
      <c r="AA104" s="28">
        <f t="shared" si="38"/>
        <v>0</v>
      </c>
      <c r="AB104" s="28">
        <f t="shared" si="38"/>
        <v>0</v>
      </c>
      <c r="AC104" s="28">
        <f t="shared" si="38"/>
        <v>0</v>
      </c>
      <c r="AD104" s="28">
        <f t="shared" si="38"/>
        <v>0</v>
      </c>
      <c r="AE104" s="28">
        <f t="shared" si="38"/>
        <v>0</v>
      </c>
      <c r="AF104" s="28">
        <f t="shared" si="38"/>
        <v>0</v>
      </c>
      <c r="AG104" s="28">
        <f t="shared" si="38"/>
        <v>0</v>
      </c>
      <c r="AH104" s="28">
        <f t="shared" si="38"/>
        <v>0</v>
      </c>
      <c r="AI104" s="28">
        <f t="shared" si="38"/>
        <v>0</v>
      </c>
      <c r="AJ104" s="28">
        <f t="shared" si="38"/>
        <v>0</v>
      </c>
      <c r="AK104" s="28">
        <f t="shared" si="38"/>
        <v>0</v>
      </c>
      <c r="AL104" s="28">
        <f t="shared" si="38"/>
        <v>0</v>
      </c>
      <c r="AM104" s="28">
        <f t="shared" si="38"/>
        <v>0</v>
      </c>
      <c r="AN104" s="28">
        <f t="shared" si="38"/>
        <v>0</v>
      </c>
      <c r="AO104" s="28">
        <f t="shared" si="38"/>
        <v>0</v>
      </c>
      <c r="AP104" s="28">
        <f t="shared" si="38"/>
        <v>0</v>
      </c>
      <c r="AQ104" s="28">
        <f t="shared" si="38"/>
        <v>0</v>
      </c>
      <c r="AR104" s="28">
        <f t="shared" si="38"/>
        <v>0</v>
      </c>
      <c r="AS104" s="28">
        <f t="shared" si="38"/>
        <v>0</v>
      </c>
      <c r="AT104" s="28">
        <f t="shared" si="38"/>
        <v>0</v>
      </c>
      <c r="AU104" s="28">
        <f t="shared" si="38"/>
        <v>0</v>
      </c>
    </row>
    <row r="105" spans="2:47">
      <c r="B105" s="25">
        <v>2024</v>
      </c>
      <c r="C105" s="28">
        <v>0</v>
      </c>
      <c r="D105" s="28">
        <f t="shared" si="37"/>
        <v>0</v>
      </c>
      <c r="E105" s="28">
        <f t="shared" si="38"/>
        <v>0</v>
      </c>
      <c r="F105" s="28">
        <f t="shared" si="38"/>
        <v>0</v>
      </c>
      <c r="G105" s="28">
        <f t="shared" si="38"/>
        <v>0</v>
      </c>
      <c r="H105" s="28">
        <f t="shared" si="38"/>
        <v>0</v>
      </c>
      <c r="I105" s="28">
        <f t="shared" si="38"/>
        <v>0</v>
      </c>
      <c r="J105" s="28">
        <f t="shared" si="38"/>
        <v>0</v>
      </c>
      <c r="K105" s="28">
        <f t="shared" si="38"/>
        <v>0</v>
      </c>
      <c r="L105" s="28">
        <f t="shared" si="38"/>
        <v>0</v>
      </c>
      <c r="M105" s="28">
        <f t="shared" si="38"/>
        <v>0</v>
      </c>
      <c r="N105" s="28">
        <f t="shared" si="38"/>
        <v>0</v>
      </c>
      <c r="O105" s="28">
        <f t="shared" si="38"/>
        <v>0</v>
      </c>
      <c r="P105" s="28">
        <f t="shared" si="38"/>
        <v>0</v>
      </c>
      <c r="Q105" s="28">
        <f t="shared" si="38"/>
        <v>0</v>
      </c>
      <c r="R105" s="28">
        <f t="shared" si="38"/>
        <v>0</v>
      </c>
      <c r="S105" s="28">
        <f t="shared" si="38"/>
        <v>0</v>
      </c>
      <c r="T105" s="28">
        <f t="shared" si="38"/>
        <v>0</v>
      </c>
      <c r="U105" s="28">
        <f t="shared" si="38"/>
        <v>0</v>
      </c>
      <c r="V105" s="28">
        <f t="shared" si="38"/>
        <v>0</v>
      </c>
      <c r="W105" s="28">
        <f t="shared" si="38"/>
        <v>0</v>
      </c>
      <c r="X105" s="28">
        <f t="shared" si="38"/>
        <v>0</v>
      </c>
      <c r="Y105" s="28">
        <f t="shared" si="38"/>
        <v>0</v>
      </c>
      <c r="Z105" s="28">
        <f t="shared" si="38"/>
        <v>0</v>
      </c>
      <c r="AA105" s="28">
        <f t="shared" si="38"/>
        <v>0</v>
      </c>
      <c r="AB105" s="28">
        <f t="shared" si="38"/>
        <v>0</v>
      </c>
      <c r="AC105" s="28">
        <f t="shared" si="38"/>
        <v>0</v>
      </c>
      <c r="AD105" s="28">
        <f t="shared" si="38"/>
        <v>0</v>
      </c>
      <c r="AE105" s="28">
        <f t="shared" si="38"/>
        <v>0</v>
      </c>
      <c r="AF105" s="28">
        <f t="shared" si="38"/>
        <v>0</v>
      </c>
      <c r="AG105" s="28">
        <f t="shared" si="38"/>
        <v>0</v>
      </c>
      <c r="AH105" s="28">
        <f t="shared" si="38"/>
        <v>0</v>
      </c>
      <c r="AI105" s="28">
        <f t="shared" si="38"/>
        <v>0</v>
      </c>
      <c r="AJ105" s="28">
        <f t="shared" si="38"/>
        <v>0</v>
      </c>
      <c r="AK105" s="28">
        <f t="shared" si="38"/>
        <v>0</v>
      </c>
      <c r="AL105" s="28">
        <f t="shared" si="38"/>
        <v>0</v>
      </c>
      <c r="AM105" s="28">
        <f t="shared" si="38"/>
        <v>0</v>
      </c>
      <c r="AN105" s="28">
        <f t="shared" si="38"/>
        <v>0</v>
      </c>
      <c r="AO105" s="28">
        <f t="shared" si="38"/>
        <v>0</v>
      </c>
      <c r="AP105" s="28">
        <f t="shared" si="38"/>
        <v>0</v>
      </c>
      <c r="AQ105" s="28">
        <f t="shared" si="38"/>
        <v>0</v>
      </c>
      <c r="AR105" s="28">
        <f t="shared" si="38"/>
        <v>0</v>
      </c>
      <c r="AS105" s="28">
        <f t="shared" si="38"/>
        <v>0</v>
      </c>
      <c r="AT105" s="28">
        <f t="shared" si="38"/>
        <v>0</v>
      </c>
      <c r="AU105" s="28">
        <f t="shared" si="38"/>
        <v>0</v>
      </c>
    </row>
    <row r="106" spans="2:47">
      <c r="B106" s="25">
        <v>2025</v>
      </c>
      <c r="C106" s="28">
        <v>0</v>
      </c>
      <c r="D106" s="28">
        <f t="shared" si="37"/>
        <v>0</v>
      </c>
      <c r="E106" s="28">
        <f t="shared" si="38"/>
        <v>0</v>
      </c>
      <c r="F106" s="28">
        <f t="shared" si="38"/>
        <v>0</v>
      </c>
      <c r="G106" s="28">
        <f t="shared" si="38"/>
        <v>0</v>
      </c>
      <c r="H106" s="28">
        <f t="shared" si="38"/>
        <v>0</v>
      </c>
      <c r="I106" s="28">
        <f t="shared" si="38"/>
        <v>0</v>
      </c>
      <c r="J106" s="28">
        <f t="shared" si="38"/>
        <v>0</v>
      </c>
      <c r="K106" s="28">
        <f t="shared" si="38"/>
        <v>0</v>
      </c>
      <c r="L106" s="28">
        <f t="shared" si="38"/>
        <v>0</v>
      </c>
      <c r="M106" s="28">
        <f t="shared" si="38"/>
        <v>0</v>
      </c>
      <c r="N106" s="28">
        <f t="shared" si="38"/>
        <v>0</v>
      </c>
      <c r="O106" s="28">
        <f t="shared" si="38"/>
        <v>0</v>
      </c>
      <c r="P106" s="28">
        <f t="shared" si="38"/>
        <v>0</v>
      </c>
      <c r="Q106" s="28">
        <f t="shared" si="38"/>
        <v>0</v>
      </c>
      <c r="R106" s="28">
        <f t="shared" si="38"/>
        <v>0</v>
      </c>
      <c r="S106" s="28">
        <f t="shared" si="38"/>
        <v>0</v>
      </c>
      <c r="T106" s="28">
        <f t="shared" si="38"/>
        <v>0</v>
      </c>
      <c r="U106" s="28">
        <f t="shared" si="38"/>
        <v>0</v>
      </c>
      <c r="V106" s="28">
        <f t="shared" si="38"/>
        <v>0</v>
      </c>
      <c r="W106" s="28">
        <f t="shared" si="38"/>
        <v>0</v>
      </c>
      <c r="X106" s="28">
        <f t="shared" si="38"/>
        <v>0</v>
      </c>
      <c r="Y106" s="28">
        <f t="shared" si="38"/>
        <v>0</v>
      </c>
      <c r="Z106" s="28">
        <f t="shared" si="38"/>
        <v>0</v>
      </c>
      <c r="AA106" s="28">
        <f t="shared" si="38"/>
        <v>0</v>
      </c>
      <c r="AB106" s="28">
        <f t="shared" si="38"/>
        <v>0</v>
      </c>
      <c r="AC106" s="28">
        <f t="shared" si="38"/>
        <v>0</v>
      </c>
      <c r="AD106" s="28">
        <f t="shared" si="38"/>
        <v>0</v>
      </c>
      <c r="AE106" s="28">
        <f t="shared" si="38"/>
        <v>0</v>
      </c>
      <c r="AF106" s="28">
        <f t="shared" si="38"/>
        <v>0</v>
      </c>
      <c r="AG106" s="28">
        <f t="shared" si="38"/>
        <v>0</v>
      </c>
      <c r="AH106" s="28">
        <f t="shared" si="38"/>
        <v>0</v>
      </c>
      <c r="AI106" s="28">
        <f t="shared" si="38"/>
        <v>0</v>
      </c>
      <c r="AJ106" s="28">
        <f t="shared" si="38"/>
        <v>0</v>
      </c>
      <c r="AK106" s="28">
        <f t="shared" si="38"/>
        <v>0</v>
      </c>
      <c r="AL106" s="28">
        <f t="shared" si="38"/>
        <v>0</v>
      </c>
      <c r="AM106" s="28">
        <f t="shared" si="38"/>
        <v>0</v>
      </c>
      <c r="AN106" s="28">
        <f t="shared" si="38"/>
        <v>0</v>
      </c>
      <c r="AO106" s="28">
        <f t="shared" si="38"/>
        <v>0</v>
      </c>
      <c r="AP106" s="28">
        <f t="shared" si="38"/>
        <v>0</v>
      </c>
      <c r="AQ106" s="28">
        <f t="shared" si="38"/>
        <v>0</v>
      </c>
      <c r="AR106" s="28">
        <f t="shared" si="38"/>
        <v>0</v>
      </c>
      <c r="AS106" s="28">
        <f t="shared" si="38"/>
        <v>0</v>
      </c>
      <c r="AT106" s="28">
        <f t="shared" si="38"/>
        <v>0</v>
      </c>
      <c r="AU106" s="28">
        <f t="shared" si="38"/>
        <v>0</v>
      </c>
    </row>
    <row r="107" spans="2:47">
      <c r="B107" s="25">
        <v>2026</v>
      </c>
      <c r="C107" s="28">
        <v>0</v>
      </c>
      <c r="D107" s="28">
        <f t="shared" si="37"/>
        <v>0</v>
      </c>
      <c r="E107" s="28">
        <f t="shared" si="38"/>
        <v>0</v>
      </c>
      <c r="F107" s="28">
        <f t="shared" si="38"/>
        <v>0</v>
      </c>
      <c r="G107" s="28">
        <f t="shared" si="38"/>
        <v>0</v>
      </c>
      <c r="H107" s="28">
        <f t="shared" si="38"/>
        <v>0</v>
      </c>
      <c r="I107" s="28">
        <f t="shared" si="38"/>
        <v>0</v>
      </c>
      <c r="J107" s="28">
        <f t="shared" si="38"/>
        <v>0</v>
      </c>
      <c r="K107" s="28">
        <f t="shared" si="38"/>
        <v>0</v>
      </c>
      <c r="L107" s="28">
        <f t="shared" si="38"/>
        <v>0</v>
      </c>
      <c r="M107" s="28">
        <f t="shared" si="38"/>
        <v>0</v>
      </c>
      <c r="N107" s="28">
        <f t="shared" si="38"/>
        <v>0</v>
      </c>
      <c r="O107" s="28">
        <f t="shared" si="38"/>
        <v>0</v>
      </c>
      <c r="P107" s="28">
        <f t="shared" si="38"/>
        <v>0</v>
      </c>
      <c r="Q107" s="28">
        <f t="shared" si="38"/>
        <v>0</v>
      </c>
      <c r="R107" s="28">
        <f t="shared" si="38"/>
        <v>0</v>
      </c>
      <c r="S107" s="28">
        <f t="shared" si="38"/>
        <v>0</v>
      </c>
      <c r="T107" s="28">
        <f t="shared" si="38"/>
        <v>0</v>
      </c>
      <c r="U107" s="28">
        <f t="shared" si="38"/>
        <v>0</v>
      </c>
      <c r="V107" s="28">
        <f t="shared" si="38"/>
        <v>0</v>
      </c>
      <c r="W107" s="28">
        <f t="shared" si="38"/>
        <v>0</v>
      </c>
      <c r="X107" s="28">
        <f t="shared" si="38"/>
        <v>0</v>
      </c>
      <c r="Y107" s="28">
        <f t="shared" si="38"/>
        <v>0</v>
      </c>
      <c r="Z107" s="28">
        <f t="shared" si="38"/>
        <v>0</v>
      </c>
      <c r="AA107" s="28">
        <f t="shared" si="38"/>
        <v>0</v>
      </c>
      <c r="AB107" s="28">
        <f t="shared" si="38"/>
        <v>0</v>
      </c>
      <c r="AC107" s="28">
        <f t="shared" si="38"/>
        <v>0</v>
      </c>
      <c r="AD107" s="28">
        <f t="shared" si="38"/>
        <v>0</v>
      </c>
      <c r="AE107" s="28">
        <f t="shared" si="38"/>
        <v>0</v>
      </c>
      <c r="AF107" s="28">
        <f t="shared" si="38"/>
        <v>0</v>
      </c>
      <c r="AG107" s="28">
        <f t="shared" si="38"/>
        <v>0</v>
      </c>
      <c r="AH107" s="28">
        <f t="shared" si="38"/>
        <v>0</v>
      </c>
      <c r="AI107" s="28">
        <f t="shared" si="38"/>
        <v>0</v>
      </c>
      <c r="AJ107" s="28">
        <f t="shared" si="38"/>
        <v>0</v>
      </c>
      <c r="AK107" s="28">
        <f t="shared" si="38"/>
        <v>0</v>
      </c>
      <c r="AL107" s="28">
        <f t="shared" si="38"/>
        <v>0</v>
      </c>
      <c r="AM107" s="28">
        <f t="shared" si="38"/>
        <v>0</v>
      </c>
      <c r="AN107" s="28">
        <f t="shared" si="38"/>
        <v>0</v>
      </c>
      <c r="AO107" s="28">
        <f t="shared" si="38"/>
        <v>0</v>
      </c>
      <c r="AP107" s="28">
        <f t="shared" si="38"/>
        <v>0</v>
      </c>
      <c r="AQ107" s="28">
        <f t="shared" si="38"/>
        <v>0</v>
      </c>
      <c r="AR107" s="28">
        <f t="shared" si="38"/>
        <v>0</v>
      </c>
      <c r="AS107" s="28">
        <f t="shared" si="38"/>
        <v>0</v>
      </c>
      <c r="AT107" s="28">
        <f t="shared" si="38"/>
        <v>0</v>
      </c>
      <c r="AU107" s="28">
        <f t="shared" si="38"/>
        <v>0</v>
      </c>
    </row>
    <row r="108" spans="2:47">
      <c r="B108" s="25">
        <v>2027</v>
      </c>
      <c r="C108" s="28">
        <v>0</v>
      </c>
      <c r="D108" s="28">
        <f t="shared" si="37"/>
        <v>0</v>
      </c>
      <c r="E108" s="28">
        <f t="shared" si="38"/>
        <v>0</v>
      </c>
      <c r="F108" s="28">
        <f t="shared" si="38"/>
        <v>0</v>
      </c>
      <c r="G108" s="28">
        <f t="shared" si="38"/>
        <v>0</v>
      </c>
      <c r="H108" s="28">
        <f t="shared" si="38"/>
        <v>0</v>
      </c>
      <c r="I108" s="28">
        <f t="shared" si="38"/>
        <v>0</v>
      </c>
      <c r="J108" s="28">
        <f t="shared" si="38"/>
        <v>0</v>
      </c>
      <c r="K108" s="28">
        <f t="shared" si="38"/>
        <v>0</v>
      </c>
      <c r="L108" s="28">
        <f t="shared" si="38"/>
        <v>0</v>
      </c>
      <c r="M108" s="28">
        <f t="shared" si="38"/>
        <v>0</v>
      </c>
      <c r="N108" s="28">
        <f t="shared" si="38"/>
        <v>0</v>
      </c>
      <c r="O108" s="28">
        <f t="shared" si="38"/>
        <v>0</v>
      </c>
      <c r="P108" s="28">
        <f t="shared" si="38"/>
        <v>0</v>
      </c>
      <c r="Q108" s="28">
        <f t="shared" si="38"/>
        <v>0</v>
      </c>
      <c r="R108" s="28">
        <f t="shared" si="38"/>
        <v>0</v>
      </c>
      <c r="S108" s="28">
        <f t="shared" si="38"/>
        <v>0</v>
      </c>
      <c r="T108" s="28">
        <f t="shared" si="38"/>
        <v>0</v>
      </c>
      <c r="U108" s="28">
        <f t="shared" si="38"/>
        <v>0</v>
      </c>
      <c r="V108" s="28">
        <f t="shared" si="38"/>
        <v>0</v>
      </c>
      <c r="W108" s="28">
        <f t="shared" si="38"/>
        <v>0</v>
      </c>
      <c r="X108" s="28">
        <f t="shared" si="38"/>
        <v>0</v>
      </c>
      <c r="Y108" s="28">
        <f t="shared" si="38"/>
        <v>0</v>
      </c>
      <c r="Z108" s="28">
        <f t="shared" si="38"/>
        <v>0</v>
      </c>
      <c r="AA108" s="28">
        <f t="shared" si="38"/>
        <v>0</v>
      </c>
      <c r="AB108" s="28">
        <f t="shared" si="38"/>
        <v>0</v>
      </c>
      <c r="AC108" s="28">
        <f t="shared" si="38"/>
        <v>0</v>
      </c>
      <c r="AD108" s="28">
        <f t="shared" si="38"/>
        <v>0</v>
      </c>
      <c r="AE108" s="28">
        <f t="shared" si="38"/>
        <v>0</v>
      </c>
      <c r="AF108" s="28">
        <f t="shared" si="38"/>
        <v>0</v>
      </c>
      <c r="AG108" s="28">
        <f t="shared" si="38"/>
        <v>0</v>
      </c>
      <c r="AH108" s="28">
        <f t="shared" si="38"/>
        <v>0</v>
      </c>
      <c r="AI108" s="28">
        <f t="shared" si="38"/>
        <v>0</v>
      </c>
      <c r="AJ108" s="28">
        <f t="shared" si="38"/>
        <v>0</v>
      </c>
      <c r="AK108" s="28">
        <f t="shared" si="38"/>
        <v>0</v>
      </c>
      <c r="AL108" s="28">
        <f t="shared" si="38"/>
        <v>0</v>
      </c>
      <c r="AM108" s="28">
        <f t="shared" si="38"/>
        <v>0</v>
      </c>
      <c r="AN108" s="28">
        <f t="shared" si="38"/>
        <v>0</v>
      </c>
      <c r="AO108" s="28">
        <f t="shared" si="38"/>
        <v>0</v>
      </c>
      <c r="AP108" s="28">
        <f t="shared" si="38"/>
        <v>0</v>
      </c>
      <c r="AQ108" s="28">
        <f t="shared" si="38"/>
        <v>0</v>
      </c>
      <c r="AR108" s="28">
        <f t="shared" si="38"/>
        <v>0</v>
      </c>
      <c r="AS108" s="28">
        <f t="shared" si="38"/>
        <v>0</v>
      </c>
      <c r="AT108" s="28">
        <f t="shared" si="38"/>
        <v>0</v>
      </c>
      <c r="AU108" s="28">
        <f t="shared" si="38"/>
        <v>0</v>
      </c>
    </row>
    <row r="109" spans="2:47">
      <c r="B109" s="25">
        <v>2028</v>
      </c>
      <c r="C109" s="28">
        <v>0</v>
      </c>
      <c r="D109" s="28">
        <f t="shared" si="37"/>
        <v>0</v>
      </c>
      <c r="E109" s="28">
        <f t="shared" si="38"/>
        <v>0</v>
      </c>
      <c r="F109" s="28">
        <f t="shared" si="38"/>
        <v>0</v>
      </c>
      <c r="G109" s="28">
        <f t="shared" si="38"/>
        <v>0</v>
      </c>
      <c r="H109" s="28">
        <f t="shared" si="38"/>
        <v>0</v>
      </c>
      <c r="I109" s="28">
        <f t="shared" si="38"/>
        <v>0</v>
      </c>
      <c r="J109" s="28">
        <f t="shared" si="38"/>
        <v>0</v>
      </c>
      <c r="K109" s="28">
        <f t="shared" si="38"/>
        <v>0</v>
      </c>
      <c r="L109" s="28">
        <f t="shared" si="38"/>
        <v>0</v>
      </c>
      <c r="M109" s="28">
        <f t="shared" si="38"/>
        <v>0</v>
      </c>
      <c r="N109" s="28">
        <f t="shared" si="38"/>
        <v>0</v>
      </c>
      <c r="O109" s="28">
        <f t="shared" si="38"/>
        <v>0</v>
      </c>
      <c r="P109" s="28">
        <f t="shared" si="38"/>
        <v>0</v>
      </c>
      <c r="Q109" s="28">
        <f t="shared" si="38"/>
        <v>0</v>
      </c>
      <c r="R109" s="28">
        <f t="shared" si="38"/>
        <v>0</v>
      </c>
      <c r="S109" s="28">
        <f t="shared" si="38"/>
        <v>0</v>
      </c>
      <c r="T109" s="28">
        <f t="shared" si="38"/>
        <v>0</v>
      </c>
      <c r="U109" s="28">
        <f t="shared" si="38"/>
        <v>0</v>
      </c>
      <c r="V109" s="28">
        <f t="shared" si="38"/>
        <v>0</v>
      </c>
      <c r="W109" s="28">
        <f t="shared" si="38"/>
        <v>0</v>
      </c>
      <c r="X109" s="28">
        <f t="shared" si="38"/>
        <v>0</v>
      </c>
      <c r="Y109" s="28">
        <f t="shared" si="38"/>
        <v>0</v>
      </c>
      <c r="Z109" s="28">
        <f t="shared" si="38"/>
        <v>0</v>
      </c>
      <c r="AA109" s="28">
        <f t="shared" si="38"/>
        <v>0</v>
      </c>
      <c r="AB109" s="28">
        <f t="shared" si="38"/>
        <v>0</v>
      </c>
      <c r="AC109" s="28">
        <f t="shared" si="38"/>
        <v>0</v>
      </c>
      <c r="AD109" s="28">
        <f t="shared" si="38"/>
        <v>0</v>
      </c>
      <c r="AE109" s="28">
        <f t="shared" si="38"/>
        <v>0</v>
      </c>
      <c r="AF109" s="28">
        <f t="shared" si="38"/>
        <v>0</v>
      </c>
      <c r="AG109" s="28">
        <f t="shared" si="38"/>
        <v>0</v>
      </c>
      <c r="AH109" s="28">
        <f t="shared" si="38"/>
        <v>0</v>
      </c>
      <c r="AI109" s="28">
        <f t="shared" si="38"/>
        <v>0</v>
      </c>
      <c r="AJ109" s="28">
        <f t="shared" si="38"/>
        <v>0</v>
      </c>
      <c r="AK109" s="28">
        <f t="shared" si="38"/>
        <v>0</v>
      </c>
      <c r="AL109" s="28">
        <f t="shared" si="38"/>
        <v>0</v>
      </c>
      <c r="AM109" s="28">
        <f t="shared" si="38"/>
        <v>0</v>
      </c>
      <c r="AN109" s="28">
        <f t="shared" si="38"/>
        <v>0</v>
      </c>
      <c r="AO109" s="28">
        <f t="shared" si="38"/>
        <v>0</v>
      </c>
      <c r="AP109" s="28">
        <f t="shared" si="38"/>
        <v>0</v>
      </c>
      <c r="AQ109" s="28">
        <f t="shared" si="38"/>
        <v>0</v>
      </c>
      <c r="AR109" s="28">
        <f t="shared" si="38"/>
        <v>0</v>
      </c>
      <c r="AS109" s="28">
        <f t="shared" si="38"/>
        <v>0</v>
      </c>
      <c r="AT109" s="28">
        <f t="shared" si="38"/>
        <v>0</v>
      </c>
      <c r="AU109" s="28">
        <f t="shared" si="38"/>
        <v>0</v>
      </c>
    </row>
    <row r="110" spans="2:47">
      <c r="B110" s="25">
        <v>2029</v>
      </c>
      <c r="C110" s="28">
        <v>0</v>
      </c>
      <c r="D110" s="28">
        <f t="shared" si="37"/>
        <v>0</v>
      </c>
      <c r="E110" s="28">
        <f t="shared" si="38"/>
        <v>0</v>
      </c>
      <c r="F110" s="28">
        <f t="shared" si="38"/>
        <v>0</v>
      </c>
      <c r="G110" s="28">
        <f t="shared" si="38"/>
        <v>0</v>
      </c>
      <c r="H110" s="28">
        <f t="shared" si="38"/>
        <v>0</v>
      </c>
      <c r="I110" s="28">
        <f t="shared" si="38"/>
        <v>0</v>
      </c>
      <c r="J110" s="28">
        <f t="shared" si="38"/>
        <v>0</v>
      </c>
      <c r="K110" s="28">
        <f t="shared" si="38"/>
        <v>0</v>
      </c>
      <c r="L110" s="28">
        <f t="shared" si="38"/>
        <v>0</v>
      </c>
      <c r="M110" s="28">
        <f t="shared" si="38"/>
        <v>0</v>
      </c>
      <c r="N110" s="28">
        <f t="shared" ref="E110:AU116" si="39">+IF(N$97&lt;$B110,0,IF(MOD(N$97-$B110,$D$84)=0,1,0))*$C110</f>
        <v>0</v>
      </c>
      <c r="O110" s="28">
        <f t="shared" si="39"/>
        <v>0</v>
      </c>
      <c r="P110" s="28">
        <f t="shared" si="39"/>
        <v>0</v>
      </c>
      <c r="Q110" s="28">
        <f t="shared" si="39"/>
        <v>0</v>
      </c>
      <c r="R110" s="28">
        <f t="shared" si="39"/>
        <v>0</v>
      </c>
      <c r="S110" s="28">
        <f t="shared" si="39"/>
        <v>0</v>
      </c>
      <c r="T110" s="28">
        <f t="shared" si="39"/>
        <v>0</v>
      </c>
      <c r="U110" s="28">
        <f t="shared" si="39"/>
        <v>0</v>
      </c>
      <c r="V110" s="28">
        <f t="shared" si="39"/>
        <v>0</v>
      </c>
      <c r="W110" s="28">
        <f t="shared" si="39"/>
        <v>0</v>
      </c>
      <c r="X110" s="28">
        <f t="shared" si="39"/>
        <v>0</v>
      </c>
      <c r="Y110" s="28">
        <f t="shared" si="39"/>
        <v>0</v>
      </c>
      <c r="Z110" s="28">
        <f t="shared" si="39"/>
        <v>0</v>
      </c>
      <c r="AA110" s="28">
        <f t="shared" si="39"/>
        <v>0</v>
      </c>
      <c r="AB110" s="28">
        <f t="shared" si="39"/>
        <v>0</v>
      </c>
      <c r="AC110" s="28">
        <f t="shared" si="39"/>
        <v>0</v>
      </c>
      <c r="AD110" s="28">
        <f t="shared" si="39"/>
        <v>0</v>
      </c>
      <c r="AE110" s="28">
        <f t="shared" si="39"/>
        <v>0</v>
      </c>
      <c r="AF110" s="28">
        <f t="shared" si="39"/>
        <v>0</v>
      </c>
      <c r="AG110" s="28">
        <f t="shared" si="39"/>
        <v>0</v>
      </c>
      <c r="AH110" s="28">
        <f t="shared" si="39"/>
        <v>0</v>
      </c>
      <c r="AI110" s="28">
        <f t="shared" si="39"/>
        <v>0</v>
      </c>
      <c r="AJ110" s="28">
        <f t="shared" si="39"/>
        <v>0</v>
      </c>
      <c r="AK110" s="28">
        <f t="shared" si="39"/>
        <v>0</v>
      </c>
      <c r="AL110" s="28">
        <f t="shared" si="39"/>
        <v>0</v>
      </c>
      <c r="AM110" s="28">
        <f t="shared" si="39"/>
        <v>0</v>
      </c>
      <c r="AN110" s="28">
        <f t="shared" si="39"/>
        <v>0</v>
      </c>
      <c r="AO110" s="28">
        <f t="shared" si="39"/>
        <v>0</v>
      </c>
      <c r="AP110" s="28">
        <f t="shared" si="39"/>
        <v>0</v>
      </c>
      <c r="AQ110" s="28">
        <f t="shared" si="39"/>
        <v>0</v>
      </c>
      <c r="AR110" s="28">
        <f t="shared" si="39"/>
        <v>0</v>
      </c>
      <c r="AS110" s="28">
        <f t="shared" si="39"/>
        <v>0</v>
      </c>
      <c r="AT110" s="28">
        <f t="shared" si="39"/>
        <v>0</v>
      </c>
      <c r="AU110" s="28">
        <f t="shared" si="39"/>
        <v>0</v>
      </c>
    </row>
    <row r="111" spans="2:47">
      <c r="B111" s="25">
        <v>2030</v>
      </c>
      <c r="C111" s="28">
        <v>0</v>
      </c>
      <c r="D111" s="28">
        <f t="shared" si="37"/>
        <v>0</v>
      </c>
      <c r="E111" s="28">
        <f t="shared" si="39"/>
        <v>0</v>
      </c>
      <c r="F111" s="28">
        <f t="shared" si="39"/>
        <v>0</v>
      </c>
      <c r="G111" s="28">
        <f t="shared" si="39"/>
        <v>0</v>
      </c>
      <c r="H111" s="28">
        <f t="shared" si="39"/>
        <v>0</v>
      </c>
      <c r="I111" s="28">
        <f t="shared" si="39"/>
        <v>0</v>
      </c>
      <c r="J111" s="28">
        <f t="shared" si="39"/>
        <v>0</v>
      </c>
      <c r="K111" s="28">
        <f t="shared" si="39"/>
        <v>0</v>
      </c>
      <c r="L111" s="28">
        <f t="shared" si="39"/>
        <v>0</v>
      </c>
      <c r="M111" s="28">
        <f t="shared" si="39"/>
        <v>0</v>
      </c>
      <c r="N111" s="28">
        <f t="shared" si="39"/>
        <v>0</v>
      </c>
      <c r="O111" s="28">
        <f t="shared" si="39"/>
        <v>0</v>
      </c>
      <c r="P111" s="28">
        <f t="shared" si="39"/>
        <v>0</v>
      </c>
      <c r="Q111" s="28">
        <f t="shared" si="39"/>
        <v>0</v>
      </c>
      <c r="R111" s="28">
        <f t="shared" si="39"/>
        <v>0</v>
      </c>
      <c r="S111" s="28">
        <f t="shared" si="39"/>
        <v>0</v>
      </c>
      <c r="T111" s="28">
        <f t="shared" si="39"/>
        <v>0</v>
      </c>
      <c r="U111" s="28">
        <f t="shared" si="39"/>
        <v>0</v>
      </c>
      <c r="V111" s="28">
        <f t="shared" si="39"/>
        <v>0</v>
      </c>
      <c r="W111" s="28">
        <f t="shared" si="39"/>
        <v>0</v>
      </c>
      <c r="X111" s="28">
        <f t="shared" si="39"/>
        <v>0</v>
      </c>
      <c r="Y111" s="28">
        <f t="shared" si="39"/>
        <v>0</v>
      </c>
      <c r="Z111" s="28">
        <f t="shared" si="39"/>
        <v>0</v>
      </c>
      <c r="AA111" s="28">
        <f t="shared" si="39"/>
        <v>0</v>
      </c>
      <c r="AB111" s="28">
        <f t="shared" si="39"/>
        <v>0</v>
      </c>
      <c r="AC111" s="28">
        <f t="shared" si="39"/>
        <v>0</v>
      </c>
      <c r="AD111" s="28">
        <f t="shared" si="39"/>
        <v>0</v>
      </c>
      <c r="AE111" s="28">
        <f t="shared" si="39"/>
        <v>0</v>
      </c>
      <c r="AF111" s="28">
        <f t="shared" si="39"/>
        <v>0</v>
      </c>
      <c r="AG111" s="28">
        <f t="shared" si="39"/>
        <v>0</v>
      </c>
      <c r="AH111" s="28">
        <f t="shared" si="39"/>
        <v>0</v>
      </c>
      <c r="AI111" s="28">
        <f t="shared" si="39"/>
        <v>0</v>
      </c>
      <c r="AJ111" s="28">
        <f t="shared" si="39"/>
        <v>0</v>
      </c>
      <c r="AK111" s="28">
        <f t="shared" si="39"/>
        <v>0</v>
      </c>
      <c r="AL111" s="28">
        <f t="shared" si="39"/>
        <v>0</v>
      </c>
      <c r="AM111" s="28">
        <f t="shared" si="39"/>
        <v>0</v>
      </c>
      <c r="AN111" s="28">
        <f t="shared" si="39"/>
        <v>0</v>
      </c>
      <c r="AO111" s="28">
        <f t="shared" si="39"/>
        <v>0</v>
      </c>
      <c r="AP111" s="28">
        <f t="shared" si="39"/>
        <v>0</v>
      </c>
      <c r="AQ111" s="28">
        <f t="shared" si="39"/>
        <v>0</v>
      </c>
      <c r="AR111" s="28">
        <f t="shared" si="39"/>
        <v>0</v>
      </c>
      <c r="AS111" s="28">
        <f t="shared" si="39"/>
        <v>0</v>
      </c>
      <c r="AT111" s="28">
        <f t="shared" si="39"/>
        <v>0</v>
      </c>
      <c r="AU111" s="28">
        <f t="shared" si="39"/>
        <v>0</v>
      </c>
    </row>
    <row r="112" spans="2:47">
      <c r="B112" s="25">
        <v>2031</v>
      </c>
      <c r="C112" s="28">
        <v>1</v>
      </c>
      <c r="D112" s="28">
        <f t="shared" si="37"/>
        <v>0</v>
      </c>
      <c r="E112" s="28">
        <f t="shared" si="39"/>
        <v>0</v>
      </c>
      <c r="F112" s="28">
        <f t="shared" si="39"/>
        <v>0</v>
      </c>
      <c r="G112" s="28">
        <f t="shared" si="39"/>
        <v>0</v>
      </c>
      <c r="H112" s="28">
        <f t="shared" si="39"/>
        <v>0</v>
      </c>
      <c r="I112" s="28">
        <f t="shared" si="39"/>
        <v>0</v>
      </c>
      <c r="J112" s="28">
        <f t="shared" si="39"/>
        <v>0</v>
      </c>
      <c r="K112" s="28">
        <f t="shared" si="39"/>
        <v>0</v>
      </c>
      <c r="L112" s="28">
        <f t="shared" si="39"/>
        <v>0</v>
      </c>
      <c r="M112" s="28">
        <f t="shared" si="39"/>
        <v>0</v>
      </c>
      <c r="N112" s="28">
        <f t="shared" si="39"/>
        <v>0</v>
      </c>
      <c r="O112" s="28">
        <f t="shared" si="39"/>
        <v>0</v>
      </c>
      <c r="P112" s="28">
        <f t="shared" si="39"/>
        <v>0</v>
      </c>
      <c r="Q112" s="28">
        <f t="shared" si="39"/>
        <v>0</v>
      </c>
      <c r="R112" s="28">
        <f t="shared" si="39"/>
        <v>1</v>
      </c>
      <c r="S112" s="28">
        <f t="shared" si="39"/>
        <v>0</v>
      </c>
      <c r="T112" s="28">
        <f t="shared" si="39"/>
        <v>0</v>
      </c>
      <c r="U112" s="28">
        <f t="shared" si="39"/>
        <v>0</v>
      </c>
      <c r="V112" s="28">
        <f t="shared" si="39"/>
        <v>0</v>
      </c>
      <c r="W112" s="28">
        <f t="shared" si="39"/>
        <v>0</v>
      </c>
      <c r="X112" s="28">
        <f t="shared" si="39"/>
        <v>0</v>
      </c>
      <c r="Y112" s="28">
        <f t="shared" si="39"/>
        <v>0</v>
      </c>
      <c r="Z112" s="28">
        <f t="shared" si="39"/>
        <v>0</v>
      </c>
      <c r="AA112" s="28">
        <f t="shared" si="39"/>
        <v>0</v>
      </c>
      <c r="AB112" s="28">
        <f t="shared" si="39"/>
        <v>0</v>
      </c>
      <c r="AC112" s="28">
        <f t="shared" si="39"/>
        <v>0</v>
      </c>
      <c r="AD112" s="28">
        <f t="shared" si="39"/>
        <v>0</v>
      </c>
      <c r="AE112" s="28">
        <f t="shared" si="39"/>
        <v>0</v>
      </c>
      <c r="AF112" s="28">
        <f t="shared" si="39"/>
        <v>0</v>
      </c>
      <c r="AG112" s="28">
        <f t="shared" si="39"/>
        <v>1</v>
      </c>
      <c r="AH112" s="28">
        <f t="shared" si="39"/>
        <v>0</v>
      </c>
      <c r="AI112" s="28">
        <f t="shared" si="39"/>
        <v>0</v>
      </c>
      <c r="AJ112" s="28">
        <f t="shared" si="39"/>
        <v>0</v>
      </c>
      <c r="AK112" s="28">
        <f t="shared" si="39"/>
        <v>0</v>
      </c>
      <c r="AL112" s="28">
        <f t="shared" si="39"/>
        <v>0</v>
      </c>
      <c r="AM112" s="28">
        <f t="shared" si="39"/>
        <v>0</v>
      </c>
      <c r="AN112" s="28">
        <f t="shared" si="39"/>
        <v>0</v>
      </c>
      <c r="AO112" s="28">
        <f t="shared" si="39"/>
        <v>0</v>
      </c>
      <c r="AP112" s="28">
        <f t="shared" si="39"/>
        <v>0</v>
      </c>
      <c r="AQ112" s="28">
        <f t="shared" si="39"/>
        <v>0</v>
      </c>
      <c r="AR112" s="28">
        <f t="shared" si="39"/>
        <v>0</v>
      </c>
      <c r="AS112" s="28">
        <f t="shared" si="39"/>
        <v>0</v>
      </c>
      <c r="AT112" s="28">
        <f t="shared" si="39"/>
        <v>0</v>
      </c>
      <c r="AU112" s="28">
        <f t="shared" si="39"/>
        <v>0</v>
      </c>
    </row>
    <row r="113" spans="2:47">
      <c r="B113" s="25">
        <v>2032</v>
      </c>
      <c r="C113" s="28">
        <v>1</v>
      </c>
      <c r="D113" s="28">
        <f t="shared" si="37"/>
        <v>0</v>
      </c>
      <c r="E113" s="28">
        <f t="shared" si="39"/>
        <v>0</v>
      </c>
      <c r="F113" s="28">
        <f t="shared" si="39"/>
        <v>0</v>
      </c>
      <c r="G113" s="28">
        <f t="shared" si="39"/>
        <v>0</v>
      </c>
      <c r="H113" s="28">
        <f t="shared" si="39"/>
        <v>0</v>
      </c>
      <c r="I113" s="28">
        <f t="shared" si="39"/>
        <v>0</v>
      </c>
      <c r="J113" s="28">
        <f t="shared" si="39"/>
        <v>0</v>
      </c>
      <c r="K113" s="28">
        <f t="shared" si="39"/>
        <v>0</v>
      </c>
      <c r="L113" s="28">
        <f t="shared" si="39"/>
        <v>0</v>
      </c>
      <c r="M113" s="28">
        <f t="shared" si="39"/>
        <v>0</v>
      </c>
      <c r="N113" s="28">
        <f t="shared" si="39"/>
        <v>0</v>
      </c>
      <c r="O113" s="28">
        <f t="shared" si="39"/>
        <v>0</v>
      </c>
      <c r="P113" s="28">
        <f t="shared" si="39"/>
        <v>0</v>
      </c>
      <c r="Q113" s="28">
        <f t="shared" si="39"/>
        <v>0</v>
      </c>
      <c r="R113" s="28">
        <f t="shared" si="39"/>
        <v>0</v>
      </c>
      <c r="S113" s="28">
        <f t="shared" si="39"/>
        <v>1</v>
      </c>
      <c r="T113" s="28">
        <f t="shared" si="39"/>
        <v>0</v>
      </c>
      <c r="U113" s="28">
        <f t="shared" si="39"/>
        <v>0</v>
      </c>
      <c r="V113" s="28">
        <f t="shared" si="39"/>
        <v>0</v>
      </c>
      <c r="W113" s="28">
        <f t="shared" si="39"/>
        <v>0</v>
      </c>
      <c r="X113" s="28">
        <f t="shared" si="39"/>
        <v>0</v>
      </c>
      <c r="Y113" s="28">
        <f t="shared" si="39"/>
        <v>0</v>
      </c>
      <c r="Z113" s="28">
        <f t="shared" si="39"/>
        <v>0</v>
      </c>
      <c r="AA113" s="28">
        <f t="shared" si="39"/>
        <v>0</v>
      </c>
      <c r="AB113" s="28">
        <f t="shared" si="39"/>
        <v>0</v>
      </c>
      <c r="AC113" s="28">
        <f t="shared" si="39"/>
        <v>0</v>
      </c>
      <c r="AD113" s="28">
        <f t="shared" si="39"/>
        <v>0</v>
      </c>
      <c r="AE113" s="28">
        <f t="shared" si="39"/>
        <v>0</v>
      </c>
      <c r="AF113" s="28">
        <f t="shared" si="39"/>
        <v>0</v>
      </c>
      <c r="AG113" s="28">
        <f t="shared" si="39"/>
        <v>0</v>
      </c>
      <c r="AH113" s="28">
        <f t="shared" si="39"/>
        <v>1</v>
      </c>
      <c r="AI113" s="28">
        <f t="shared" si="39"/>
        <v>0</v>
      </c>
      <c r="AJ113" s="28">
        <f t="shared" si="39"/>
        <v>0</v>
      </c>
      <c r="AK113" s="28">
        <f t="shared" si="39"/>
        <v>0</v>
      </c>
      <c r="AL113" s="28">
        <f t="shared" si="39"/>
        <v>0</v>
      </c>
      <c r="AM113" s="28">
        <f t="shared" si="39"/>
        <v>0</v>
      </c>
      <c r="AN113" s="28">
        <f t="shared" si="39"/>
        <v>0</v>
      </c>
      <c r="AO113" s="28">
        <f t="shared" si="39"/>
        <v>0</v>
      </c>
      <c r="AP113" s="28">
        <f t="shared" si="39"/>
        <v>0</v>
      </c>
      <c r="AQ113" s="28">
        <f t="shared" si="39"/>
        <v>0</v>
      </c>
      <c r="AR113" s="28">
        <f t="shared" si="39"/>
        <v>0</v>
      </c>
      <c r="AS113" s="28">
        <f t="shared" si="39"/>
        <v>0</v>
      </c>
      <c r="AT113" s="28">
        <f t="shared" si="39"/>
        <v>0</v>
      </c>
      <c r="AU113" s="28">
        <f t="shared" si="39"/>
        <v>0</v>
      </c>
    </row>
    <row r="114" spans="2:47">
      <c r="B114" s="25">
        <v>2033</v>
      </c>
      <c r="C114" s="28">
        <v>1</v>
      </c>
      <c r="D114" s="28">
        <f t="shared" si="37"/>
        <v>0</v>
      </c>
      <c r="E114" s="28">
        <f t="shared" si="39"/>
        <v>0</v>
      </c>
      <c r="F114" s="28">
        <f t="shared" si="39"/>
        <v>0</v>
      </c>
      <c r="G114" s="28">
        <f t="shared" si="39"/>
        <v>0</v>
      </c>
      <c r="H114" s="28">
        <f t="shared" si="39"/>
        <v>0</v>
      </c>
      <c r="I114" s="28">
        <f t="shared" si="39"/>
        <v>0</v>
      </c>
      <c r="J114" s="28">
        <f t="shared" si="39"/>
        <v>0</v>
      </c>
      <c r="K114" s="28">
        <f t="shared" si="39"/>
        <v>0</v>
      </c>
      <c r="L114" s="28">
        <f t="shared" si="39"/>
        <v>0</v>
      </c>
      <c r="M114" s="28">
        <f t="shared" si="39"/>
        <v>0</v>
      </c>
      <c r="N114" s="28">
        <f t="shared" si="39"/>
        <v>0</v>
      </c>
      <c r="O114" s="28">
        <f t="shared" si="39"/>
        <v>0</v>
      </c>
      <c r="P114" s="28">
        <f t="shared" si="39"/>
        <v>0</v>
      </c>
      <c r="Q114" s="28">
        <f t="shared" si="39"/>
        <v>0</v>
      </c>
      <c r="R114" s="28">
        <f t="shared" si="39"/>
        <v>0</v>
      </c>
      <c r="S114" s="28">
        <f t="shared" si="39"/>
        <v>0</v>
      </c>
      <c r="T114" s="28">
        <f t="shared" si="39"/>
        <v>1</v>
      </c>
      <c r="U114" s="28">
        <f t="shared" si="39"/>
        <v>0</v>
      </c>
      <c r="V114" s="28">
        <f t="shared" si="39"/>
        <v>0</v>
      </c>
      <c r="W114" s="28">
        <f t="shared" si="39"/>
        <v>0</v>
      </c>
      <c r="X114" s="28">
        <f t="shared" si="39"/>
        <v>0</v>
      </c>
      <c r="Y114" s="28">
        <f t="shared" si="39"/>
        <v>0</v>
      </c>
      <c r="Z114" s="28">
        <f t="shared" si="39"/>
        <v>0</v>
      </c>
      <c r="AA114" s="28">
        <f t="shared" si="39"/>
        <v>0</v>
      </c>
      <c r="AB114" s="28">
        <f t="shared" si="39"/>
        <v>0</v>
      </c>
      <c r="AC114" s="28">
        <f t="shared" si="39"/>
        <v>0</v>
      </c>
      <c r="AD114" s="28">
        <f t="shared" si="39"/>
        <v>0</v>
      </c>
      <c r="AE114" s="28">
        <f t="shared" si="39"/>
        <v>0</v>
      </c>
      <c r="AF114" s="28">
        <f t="shared" si="39"/>
        <v>0</v>
      </c>
      <c r="AG114" s="28">
        <f t="shared" si="39"/>
        <v>0</v>
      </c>
      <c r="AH114" s="28">
        <f t="shared" si="39"/>
        <v>0</v>
      </c>
      <c r="AI114" s="28">
        <f t="shared" si="39"/>
        <v>1</v>
      </c>
      <c r="AJ114" s="28">
        <f t="shared" si="39"/>
        <v>0</v>
      </c>
      <c r="AK114" s="28">
        <f t="shared" si="39"/>
        <v>0</v>
      </c>
      <c r="AL114" s="28">
        <f t="shared" si="39"/>
        <v>0</v>
      </c>
      <c r="AM114" s="28">
        <f t="shared" si="39"/>
        <v>0</v>
      </c>
      <c r="AN114" s="28">
        <f t="shared" si="39"/>
        <v>0</v>
      </c>
      <c r="AO114" s="28">
        <f t="shared" si="39"/>
        <v>0</v>
      </c>
      <c r="AP114" s="28">
        <f t="shared" si="39"/>
        <v>0</v>
      </c>
      <c r="AQ114" s="28">
        <f t="shared" si="39"/>
        <v>0</v>
      </c>
      <c r="AR114" s="28">
        <f t="shared" si="39"/>
        <v>0</v>
      </c>
      <c r="AS114" s="28">
        <f t="shared" si="39"/>
        <v>0</v>
      </c>
      <c r="AT114" s="28">
        <f t="shared" si="39"/>
        <v>0</v>
      </c>
      <c r="AU114" s="28">
        <f t="shared" si="39"/>
        <v>0</v>
      </c>
    </row>
    <row r="115" spans="2:47">
      <c r="B115" s="25">
        <v>2034</v>
      </c>
      <c r="C115" s="28">
        <v>1</v>
      </c>
      <c r="D115" s="28">
        <f t="shared" si="37"/>
        <v>0</v>
      </c>
      <c r="E115" s="28">
        <f t="shared" si="39"/>
        <v>0</v>
      </c>
      <c r="F115" s="28">
        <f t="shared" si="39"/>
        <v>0</v>
      </c>
      <c r="G115" s="28">
        <f t="shared" si="39"/>
        <v>0</v>
      </c>
      <c r="H115" s="28">
        <f t="shared" si="39"/>
        <v>0</v>
      </c>
      <c r="I115" s="28">
        <f t="shared" si="39"/>
        <v>0</v>
      </c>
      <c r="J115" s="28">
        <f t="shared" si="39"/>
        <v>0</v>
      </c>
      <c r="K115" s="28">
        <f t="shared" si="39"/>
        <v>0</v>
      </c>
      <c r="L115" s="28">
        <f t="shared" si="39"/>
        <v>0</v>
      </c>
      <c r="M115" s="28">
        <f t="shared" si="39"/>
        <v>0</v>
      </c>
      <c r="N115" s="28">
        <f t="shared" si="39"/>
        <v>0</v>
      </c>
      <c r="O115" s="28">
        <f t="shared" si="39"/>
        <v>0</v>
      </c>
      <c r="P115" s="28">
        <f t="shared" si="39"/>
        <v>0</v>
      </c>
      <c r="Q115" s="28">
        <f t="shared" si="39"/>
        <v>0</v>
      </c>
      <c r="R115" s="28">
        <f t="shared" si="39"/>
        <v>0</v>
      </c>
      <c r="S115" s="28">
        <f t="shared" si="39"/>
        <v>0</v>
      </c>
      <c r="T115" s="28">
        <f t="shared" si="39"/>
        <v>0</v>
      </c>
      <c r="U115" s="28">
        <f t="shared" si="39"/>
        <v>1</v>
      </c>
      <c r="V115" s="28">
        <f t="shared" si="39"/>
        <v>0</v>
      </c>
      <c r="W115" s="28">
        <f t="shared" si="39"/>
        <v>0</v>
      </c>
      <c r="X115" s="28">
        <f t="shared" si="39"/>
        <v>0</v>
      </c>
      <c r="Y115" s="28">
        <f t="shared" si="39"/>
        <v>0</v>
      </c>
      <c r="Z115" s="28">
        <f t="shared" si="39"/>
        <v>0</v>
      </c>
      <c r="AA115" s="28">
        <f t="shared" si="39"/>
        <v>0</v>
      </c>
      <c r="AB115" s="28">
        <f t="shared" si="39"/>
        <v>0</v>
      </c>
      <c r="AC115" s="28">
        <f t="shared" si="39"/>
        <v>0</v>
      </c>
      <c r="AD115" s="28">
        <f t="shared" si="39"/>
        <v>0</v>
      </c>
      <c r="AE115" s="28">
        <f t="shared" si="39"/>
        <v>0</v>
      </c>
      <c r="AF115" s="28">
        <f t="shared" si="39"/>
        <v>0</v>
      </c>
      <c r="AG115" s="28">
        <f t="shared" si="39"/>
        <v>0</v>
      </c>
      <c r="AH115" s="28">
        <f t="shared" si="39"/>
        <v>0</v>
      </c>
      <c r="AI115" s="28">
        <f t="shared" si="39"/>
        <v>0</v>
      </c>
      <c r="AJ115" s="28">
        <f t="shared" si="39"/>
        <v>1</v>
      </c>
      <c r="AK115" s="28">
        <f t="shared" si="39"/>
        <v>0</v>
      </c>
      <c r="AL115" s="28">
        <f t="shared" si="39"/>
        <v>0</v>
      </c>
      <c r="AM115" s="28">
        <f t="shared" si="39"/>
        <v>0</v>
      </c>
      <c r="AN115" s="28">
        <f t="shared" si="39"/>
        <v>0</v>
      </c>
      <c r="AO115" s="28">
        <f t="shared" si="39"/>
        <v>0</v>
      </c>
      <c r="AP115" s="28">
        <f t="shared" si="39"/>
        <v>0</v>
      </c>
      <c r="AQ115" s="28">
        <f t="shared" si="39"/>
        <v>0</v>
      </c>
      <c r="AR115" s="28">
        <f t="shared" si="39"/>
        <v>0</v>
      </c>
      <c r="AS115" s="28">
        <f t="shared" si="39"/>
        <v>0</v>
      </c>
      <c r="AT115" s="28">
        <f t="shared" si="39"/>
        <v>0</v>
      </c>
      <c r="AU115" s="28">
        <f t="shared" si="39"/>
        <v>0</v>
      </c>
    </row>
    <row r="116" spans="2:47">
      <c r="B116" s="25">
        <v>2035</v>
      </c>
      <c r="C116" s="28">
        <v>1</v>
      </c>
      <c r="D116" s="28">
        <f t="shared" si="37"/>
        <v>0</v>
      </c>
      <c r="E116" s="28">
        <f t="shared" si="39"/>
        <v>0</v>
      </c>
      <c r="F116" s="28">
        <f t="shared" si="39"/>
        <v>0</v>
      </c>
      <c r="G116" s="28">
        <f t="shared" si="39"/>
        <v>0</v>
      </c>
      <c r="H116" s="28">
        <f t="shared" si="39"/>
        <v>0</v>
      </c>
      <c r="I116" s="28">
        <f t="shared" si="39"/>
        <v>0</v>
      </c>
      <c r="J116" s="28">
        <f t="shared" si="39"/>
        <v>0</v>
      </c>
      <c r="K116" s="28">
        <f t="shared" ref="E116:AU122" si="40">+IF(K$97&lt;$B116,0,IF(MOD(K$97-$B116,$D$84)=0,1,0))*$C116</f>
        <v>0</v>
      </c>
      <c r="L116" s="28">
        <f t="shared" si="40"/>
        <v>0</v>
      </c>
      <c r="M116" s="28">
        <f t="shared" si="40"/>
        <v>0</v>
      </c>
      <c r="N116" s="28">
        <f t="shared" si="40"/>
        <v>0</v>
      </c>
      <c r="O116" s="28">
        <f t="shared" si="40"/>
        <v>0</v>
      </c>
      <c r="P116" s="28">
        <f t="shared" si="40"/>
        <v>0</v>
      </c>
      <c r="Q116" s="28">
        <f t="shared" si="40"/>
        <v>0</v>
      </c>
      <c r="R116" s="28">
        <f t="shared" si="40"/>
        <v>0</v>
      </c>
      <c r="S116" s="28">
        <f t="shared" si="40"/>
        <v>0</v>
      </c>
      <c r="T116" s="28">
        <f t="shared" si="40"/>
        <v>0</v>
      </c>
      <c r="U116" s="28">
        <f t="shared" si="40"/>
        <v>0</v>
      </c>
      <c r="V116" s="28">
        <f t="shared" si="40"/>
        <v>1</v>
      </c>
      <c r="W116" s="28">
        <f t="shared" si="40"/>
        <v>0</v>
      </c>
      <c r="X116" s="28">
        <f t="shared" si="40"/>
        <v>0</v>
      </c>
      <c r="Y116" s="28">
        <f t="shared" si="40"/>
        <v>0</v>
      </c>
      <c r="Z116" s="28">
        <f t="shared" si="40"/>
        <v>0</v>
      </c>
      <c r="AA116" s="28">
        <f t="shared" si="40"/>
        <v>0</v>
      </c>
      <c r="AB116" s="28">
        <f t="shared" si="40"/>
        <v>0</v>
      </c>
      <c r="AC116" s="28">
        <f t="shared" si="40"/>
        <v>0</v>
      </c>
      <c r="AD116" s="28">
        <f t="shared" si="40"/>
        <v>0</v>
      </c>
      <c r="AE116" s="28">
        <f t="shared" si="40"/>
        <v>0</v>
      </c>
      <c r="AF116" s="28">
        <f t="shared" si="40"/>
        <v>0</v>
      </c>
      <c r="AG116" s="28">
        <f t="shared" si="40"/>
        <v>0</v>
      </c>
      <c r="AH116" s="28">
        <f t="shared" si="40"/>
        <v>0</v>
      </c>
      <c r="AI116" s="28">
        <f t="shared" si="40"/>
        <v>0</v>
      </c>
      <c r="AJ116" s="28">
        <f t="shared" si="40"/>
        <v>0</v>
      </c>
      <c r="AK116" s="28">
        <f t="shared" si="40"/>
        <v>1</v>
      </c>
      <c r="AL116" s="28">
        <f t="shared" si="40"/>
        <v>0</v>
      </c>
      <c r="AM116" s="28">
        <f t="shared" si="40"/>
        <v>0</v>
      </c>
      <c r="AN116" s="28">
        <f t="shared" si="40"/>
        <v>0</v>
      </c>
      <c r="AO116" s="28">
        <f t="shared" si="40"/>
        <v>0</v>
      </c>
      <c r="AP116" s="28">
        <f t="shared" si="40"/>
        <v>0</v>
      </c>
      <c r="AQ116" s="28">
        <f t="shared" si="40"/>
        <v>0</v>
      </c>
      <c r="AR116" s="28">
        <f t="shared" si="40"/>
        <v>0</v>
      </c>
      <c r="AS116" s="28">
        <f t="shared" si="40"/>
        <v>0</v>
      </c>
      <c r="AT116" s="28">
        <f t="shared" si="40"/>
        <v>0</v>
      </c>
      <c r="AU116" s="28">
        <f t="shared" si="40"/>
        <v>0</v>
      </c>
    </row>
    <row r="117" spans="2:47">
      <c r="B117" s="25">
        <v>2036</v>
      </c>
      <c r="C117" s="28">
        <v>0</v>
      </c>
      <c r="D117" s="28">
        <f t="shared" si="37"/>
        <v>0</v>
      </c>
      <c r="E117" s="28">
        <f t="shared" si="40"/>
        <v>0</v>
      </c>
      <c r="F117" s="28">
        <f t="shared" si="40"/>
        <v>0</v>
      </c>
      <c r="G117" s="28">
        <f t="shared" si="40"/>
        <v>0</v>
      </c>
      <c r="H117" s="28">
        <f t="shared" si="40"/>
        <v>0</v>
      </c>
      <c r="I117" s="28">
        <f t="shared" si="40"/>
        <v>0</v>
      </c>
      <c r="J117" s="28">
        <f t="shared" si="40"/>
        <v>0</v>
      </c>
      <c r="K117" s="28">
        <f t="shared" si="40"/>
        <v>0</v>
      </c>
      <c r="L117" s="28">
        <f t="shared" si="40"/>
        <v>0</v>
      </c>
      <c r="M117" s="28">
        <f t="shared" si="40"/>
        <v>0</v>
      </c>
      <c r="N117" s="28">
        <f t="shared" si="40"/>
        <v>0</v>
      </c>
      <c r="O117" s="28">
        <f t="shared" si="40"/>
        <v>0</v>
      </c>
      <c r="P117" s="28">
        <f t="shared" si="40"/>
        <v>0</v>
      </c>
      <c r="Q117" s="28">
        <f t="shared" si="40"/>
        <v>0</v>
      </c>
      <c r="R117" s="28">
        <f t="shared" si="40"/>
        <v>0</v>
      </c>
      <c r="S117" s="28">
        <f t="shared" si="40"/>
        <v>0</v>
      </c>
      <c r="T117" s="28">
        <f t="shared" si="40"/>
        <v>0</v>
      </c>
      <c r="U117" s="28">
        <f t="shared" si="40"/>
        <v>0</v>
      </c>
      <c r="V117" s="28">
        <f t="shared" si="40"/>
        <v>0</v>
      </c>
      <c r="W117" s="28">
        <f t="shared" si="40"/>
        <v>0</v>
      </c>
      <c r="X117" s="28">
        <f t="shared" si="40"/>
        <v>0</v>
      </c>
      <c r="Y117" s="28">
        <f t="shared" si="40"/>
        <v>0</v>
      </c>
      <c r="Z117" s="28">
        <f t="shared" si="40"/>
        <v>0</v>
      </c>
      <c r="AA117" s="28">
        <f t="shared" si="40"/>
        <v>0</v>
      </c>
      <c r="AB117" s="28">
        <f t="shared" si="40"/>
        <v>0</v>
      </c>
      <c r="AC117" s="28">
        <f t="shared" si="40"/>
        <v>0</v>
      </c>
      <c r="AD117" s="28">
        <f t="shared" si="40"/>
        <v>0</v>
      </c>
      <c r="AE117" s="28">
        <f t="shared" si="40"/>
        <v>0</v>
      </c>
      <c r="AF117" s="28">
        <f t="shared" si="40"/>
        <v>0</v>
      </c>
      <c r="AG117" s="28">
        <f t="shared" si="40"/>
        <v>0</v>
      </c>
      <c r="AH117" s="28">
        <f t="shared" si="40"/>
        <v>0</v>
      </c>
      <c r="AI117" s="28">
        <f t="shared" si="40"/>
        <v>0</v>
      </c>
      <c r="AJ117" s="28">
        <f t="shared" si="40"/>
        <v>0</v>
      </c>
      <c r="AK117" s="28">
        <f t="shared" si="40"/>
        <v>0</v>
      </c>
      <c r="AL117" s="28">
        <f t="shared" si="40"/>
        <v>0</v>
      </c>
      <c r="AM117" s="28">
        <f t="shared" si="40"/>
        <v>0</v>
      </c>
      <c r="AN117" s="28">
        <f t="shared" si="40"/>
        <v>0</v>
      </c>
      <c r="AO117" s="28">
        <f t="shared" si="40"/>
        <v>0</v>
      </c>
      <c r="AP117" s="28">
        <f t="shared" si="40"/>
        <v>0</v>
      </c>
      <c r="AQ117" s="28">
        <f t="shared" si="40"/>
        <v>0</v>
      </c>
      <c r="AR117" s="28">
        <f t="shared" si="40"/>
        <v>0</v>
      </c>
      <c r="AS117" s="28">
        <f t="shared" si="40"/>
        <v>0</v>
      </c>
      <c r="AT117" s="28">
        <f t="shared" si="40"/>
        <v>0</v>
      </c>
      <c r="AU117" s="28">
        <f t="shared" si="40"/>
        <v>0</v>
      </c>
    </row>
    <row r="118" spans="2:47">
      <c r="B118" s="25">
        <v>2037</v>
      </c>
      <c r="C118" s="28">
        <v>0</v>
      </c>
      <c r="D118" s="28">
        <f t="shared" si="37"/>
        <v>0</v>
      </c>
      <c r="E118" s="28">
        <f t="shared" si="40"/>
        <v>0</v>
      </c>
      <c r="F118" s="28">
        <f t="shared" si="40"/>
        <v>0</v>
      </c>
      <c r="G118" s="28">
        <f t="shared" si="40"/>
        <v>0</v>
      </c>
      <c r="H118" s="28">
        <f t="shared" si="40"/>
        <v>0</v>
      </c>
      <c r="I118" s="28">
        <f t="shared" si="40"/>
        <v>0</v>
      </c>
      <c r="J118" s="28">
        <f t="shared" si="40"/>
        <v>0</v>
      </c>
      <c r="K118" s="28">
        <f t="shared" si="40"/>
        <v>0</v>
      </c>
      <c r="L118" s="28">
        <f t="shared" si="40"/>
        <v>0</v>
      </c>
      <c r="M118" s="28">
        <f t="shared" si="40"/>
        <v>0</v>
      </c>
      <c r="N118" s="28">
        <f t="shared" si="40"/>
        <v>0</v>
      </c>
      <c r="O118" s="28">
        <f t="shared" si="40"/>
        <v>0</v>
      </c>
      <c r="P118" s="28">
        <f t="shared" si="40"/>
        <v>0</v>
      </c>
      <c r="Q118" s="28">
        <f t="shared" si="40"/>
        <v>0</v>
      </c>
      <c r="R118" s="28">
        <f t="shared" si="40"/>
        <v>0</v>
      </c>
      <c r="S118" s="28">
        <f t="shared" si="40"/>
        <v>0</v>
      </c>
      <c r="T118" s="28">
        <f t="shared" si="40"/>
        <v>0</v>
      </c>
      <c r="U118" s="28">
        <f t="shared" si="40"/>
        <v>0</v>
      </c>
      <c r="V118" s="28">
        <f t="shared" si="40"/>
        <v>0</v>
      </c>
      <c r="W118" s="28">
        <f t="shared" si="40"/>
        <v>0</v>
      </c>
      <c r="X118" s="28">
        <f t="shared" si="40"/>
        <v>0</v>
      </c>
      <c r="Y118" s="28">
        <f t="shared" si="40"/>
        <v>0</v>
      </c>
      <c r="Z118" s="28">
        <f t="shared" si="40"/>
        <v>0</v>
      </c>
      <c r="AA118" s="28">
        <f t="shared" si="40"/>
        <v>0</v>
      </c>
      <c r="AB118" s="28">
        <f t="shared" si="40"/>
        <v>0</v>
      </c>
      <c r="AC118" s="28">
        <f t="shared" si="40"/>
        <v>0</v>
      </c>
      <c r="AD118" s="28">
        <f t="shared" si="40"/>
        <v>0</v>
      </c>
      <c r="AE118" s="28">
        <f t="shared" si="40"/>
        <v>0</v>
      </c>
      <c r="AF118" s="28">
        <f t="shared" si="40"/>
        <v>0</v>
      </c>
      <c r="AG118" s="28">
        <f t="shared" si="40"/>
        <v>0</v>
      </c>
      <c r="AH118" s="28">
        <f t="shared" si="40"/>
        <v>0</v>
      </c>
      <c r="AI118" s="28">
        <f t="shared" si="40"/>
        <v>0</v>
      </c>
      <c r="AJ118" s="28">
        <f t="shared" si="40"/>
        <v>0</v>
      </c>
      <c r="AK118" s="28">
        <f t="shared" si="40"/>
        <v>0</v>
      </c>
      <c r="AL118" s="28">
        <f t="shared" si="40"/>
        <v>0</v>
      </c>
      <c r="AM118" s="28">
        <f t="shared" si="40"/>
        <v>0</v>
      </c>
      <c r="AN118" s="28">
        <f t="shared" si="40"/>
        <v>0</v>
      </c>
      <c r="AO118" s="28">
        <f t="shared" si="40"/>
        <v>0</v>
      </c>
      <c r="AP118" s="28">
        <f t="shared" si="40"/>
        <v>0</v>
      </c>
      <c r="AQ118" s="28">
        <f t="shared" si="40"/>
        <v>0</v>
      </c>
      <c r="AR118" s="28">
        <f t="shared" si="40"/>
        <v>0</v>
      </c>
      <c r="AS118" s="28">
        <f t="shared" si="40"/>
        <v>0</v>
      </c>
      <c r="AT118" s="28">
        <f t="shared" si="40"/>
        <v>0</v>
      </c>
      <c r="AU118" s="28">
        <f t="shared" si="40"/>
        <v>0</v>
      </c>
    </row>
    <row r="119" spans="2:47">
      <c r="B119" s="25">
        <v>2038</v>
      </c>
      <c r="C119" s="28">
        <v>0</v>
      </c>
      <c r="D119" s="28">
        <f t="shared" si="37"/>
        <v>0</v>
      </c>
      <c r="E119" s="28">
        <f t="shared" si="40"/>
        <v>0</v>
      </c>
      <c r="F119" s="28">
        <f t="shared" si="40"/>
        <v>0</v>
      </c>
      <c r="G119" s="28">
        <f t="shared" si="40"/>
        <v>0</v>
      </c>
      <c r="H119" s="28">
        <f t="shared" si="40"/>
        <v>0</v>
      </c>
      <c r="I119" s="28">
        <f t="shared" si="40"/>
        <v>0</v>
      </c>
      <c r="J119" s="28">
        <f t="shared" si="40"/>
        <v>0</v>
      </c>
      <c r="K119" s="28">
        <f t="shared" si="40"/>
        <v>0</v>
      </c>
      <c r="L119" s="28">
        <f t="shared" si="40"/>
        <v>0</v>
      </c>
      <c r="M119" s="28">
        <f t="shared" si="40"/>
        <v>0</v>
      </c>
      <c r="N119" s="28">
        <f t="shared" si="40"/>
        <v>0</v>
      </c>
      <c r="O119" s="28">
        <f t="shared" si="40"/>
        <v>0</v>
      </c>
      <c r="P119" s="28">
        <f t="shared" si="40"/>
        <v>0</v>
      </c>
      <c r="Q119" s="28">
        <f t="shared" si="40"/>
        <v>0</v>
      </c>
      <c r="R119" s="28">
        <f t="shared" si="40"/>
        <v>0</v>
      </c>
      <c r="S119" s="28">
        <f t="shared" si="40"/>
        <v>0</v>
      </c>
      <c r="T119" s="28">
        <f t="shared" si="40"/>
        <v>0</v>
      </c>
      <c r="U119" s="28">
        <f t="shared" si="40"/>
        <v>0</v>
      </c>
      <c r="V119" s="28">
        <f t="shared" si="40"/>
        <v>0</v>
      </c>
      <c r="W119" s="28">
        <f t="shared" si="40"/>
        <v>0</v>
      </c>
      <c r="X119" s="28">
        <f t="shared" si="40"/>
        <v>0</v>
      </c>
      <c r="Y119" s="28">
        <f t="shared" si="40"/>
        <v>0</v>
      </c>
      <c r="Z119" s="28">
        <f t="shared" si="40"/>
        <v>0</v>
      </c>
      <c r="AA119" s="28">
        <f t="shared" si="40"/>
        <v>0</v>
      </c>
      <c r="AB119" s="28">
        <f t="shared" si="40"/>
        <v>0</v>
      </c>
      <c r="AC119" s="28">
        <f t="shared" si="40"/>
        <v>0</v>
      </c>
      <c r="AD119" s="28">
        <f t="shared" si="40"/>
        <v>0</v>
      </c>
      <c r="AE119" s="28">
        <f t="shared" si="40"/>
        <v>0</v>
      </c>
      <c r="AF119" s="28">
        <f t="shared" si="40"/>
        <v>0</v>
      </c>
      <c r="AG119" s="28">
        <f t="shared" si="40"/>
        <v>0</v>
      </c>
      <c r="AH119" s="28">
        <f t="shared" si="40"/>
        <v>0</v>
      </c>
      <c r="AI119" s="28">
        <f t="shared" si="40"/>
        <v>0</v>
      </c>
      <c r="AJ119" s="28">
        <f t="shared" si="40"/>
        <v>0</v>
      </c>
      <c r="AK119" s="28">
        <f t="shared" si="40"/>
        <v>0</v>
      </c>
      <c r="AL119" s="28">
        <f t="shared" si="40"/>
        <v>0</v>
      </c>
      <c r="AM119" s="28">
        <f t="shared" si="40"/>
        <v>0</v>
      </c>
      <c r="AN119" s="28">
        <f t="shared" si="40"/>
        <v>0</v>
      </c>
      <c r="AO119" s="28">
        <f t="shared" si="40"/>
        <v>0</v>
      </c>
      <c r="AP119" s="28">
        <f t="shared" si="40"/>
        <v>0</v>
      </c>
      <c r="AQ119" s="28">
        <f t="shared" si="40"/>
        <v>0</v>
      </c>
      <c r="AR119" s="28">
        <f t="shared" si="40"/>
        <v>0</v>
      </c>
      <c r="AS119" s="28">
        <f t="shared" si="40"/>
        <v>0</v>
      </c>
      <c r="AT119" s="28">
        <f t="shared" si="40"/>
        <v>0</v>
      </c>
      <c r="AU119" s="28">
        <f t="shared" si="40"/>
        <v>0</v>
      </c>
    </row>
    <row r="120" spans="2:47">
      <c r="B120" s="25">
        <v>2039</v>
      </c>
      <c r="C120" s="28">
        <v>0</v>
      </c>
      <c r="D120" s="28">
        <f t="shared" si="37"/>
        <v>0</v>
      </c>
      <c r="E120" s="28">
        <f t="shared" si="40"/>
        <v>0</v>
      </c>
      <c r="F120" s="28">
        <f t="shared" si="40"/>
        <v>0</v>
      </c>
      <c r="G120" s="28">
        <f t="shared" si="40"/>
        <v>0</v>
      </c>
      <c r="H120" s="28">
        <f t="shared" si="40"/>
        <v>0</v>
      </c>
      <c r="I120" s="28">
        <f t="shared" si="40"/>
        <v>0</v>
      </c>
      <c r="J120" s="28">
        <f t="shared" si="40"/>
        <v>0</v>
      </c>
      <c r="K120" s="28">
        <f t="shared" si="40"/>
        <v>0</v>
      </c>
      <c r="L120" s="28">
        <f t="shared" si="40"/>
        <v>0</v>
      </c>
      <c r="M120" s="28">
        <f t="shared" si="40"/>
        <v>0</v>
      </c>
      <c r="N120" s="28">
        <f t="shared" si="40"/>
        <v>0</v>
      </c>
      <c r="O120" s="28">
        <f t="shared" si="40"/>
        <v>0</v>
      </c>
      <c r="P120" s="28">
        <f t="shared" si="40"/>
        <v>0</v>
      </c>
      <c r="Q120" s="28">
        <f t="shared" si="40"/>
        <v>0</v>
      </c>
      <c r="R120" s="28">
        <f t="shared" si="40"/>
        <v>0</v>
      </c>
      <c r="S120" s="28">
        <f t="shared" si="40"/>
        <v>0</v>
      </c>
      <c r="T120" s="28">
        <f t="shared" si="40"/>
        <v>0</v>
      </c>
      <c r="U120" s="28">
        <f t="shared" si="40"/>
        <v>0</v>
      </c>
      <c r="V120" s="28">
        <f t="shared" si="40"/>
        <v>0</v>
      </c>
      <c r="W120" s="28">
        <f t="shared" si="40"/>
        <v>0</v>
      </c>
      <c r="X120" s="28">
        <f t="shared" si="40"/>
        <v>0</v>
      </c>
      <c r="Y120" s="28">
        <f t="shared" si="40"/>
        <v>0</v>
      </c>
      <c r="Z120" s="28">
        <f t="shared" si="40"/>
        <v>0</v>
      </c>
      <c r="AA120" s="28">
        <f t="shared" si="40"/>
        <v>0</v>
      </c>
      <c r="AB120" s="28">
        <f t="shared" si="40"/>
        <v>0</v>
      </c>
      <c r="AC120" s="28">
        <f t="shared" si="40"/>
        <v>0</v>
      </c>
      <c r="AD120" s="28">
        <f t="shared" si="40"/>
        <v>0</v>
      </c>
      <c r="AE120" s="28">
        <f t="shared" si="40"/>
        <v>0</v>
      </c>
      <c r="AF120" s="28">
        <f t="shared" si="40"/>
        <v>0</v>
      </c>
      <c r="AG120" s="28">
        <f t="shared" si="40"/>
        <v>0</v>
      </c>
      <c r="AH120" s="28">
        <f t="shared" si="40"/>
        <v>0</v>
      </c>
      <c r="AI120" s="28">
        <f t="shared" si="40"/>
        <v>0</v>
      </c>
      <c r="AJ120" s="28">
        <f t="shared" si="40"/>
        <v>0</v>
      </c>
      <c r="AK120" s="28">
        <f t="shared" si="40"/>
        <v>0</v>
      </c>
      <c r="AL120" s="28">
        <f t="shared" si="40"/>
        <v>0</v>
      </c>
      <c r="AM120" s="28">
        <f t="shared" si="40"/>
        <v>0</v>
      </c>
      <c r="AN120" s="28">
        <f t="shared" si="40"/>
        <v>0</v>
      </c>
      <c r="AO120" s="28">
        <f t="shared" si="40"/>
        <v>0</v>
      </c>
      <c r="AP120" s="28">
        <f t="shared" si="40"/>
        <v>0</v>
      </c>
      <c r="AQ120" s="28">
        <f t="shared" si="40"/>
        <v>0</v>
      </c>
      <c r="AR120" s="28">
        <f t="shared" si="40"/>
        <v>0</v>
      </c>
      <c r="AS120" s="28">
        <f t="shared" si="40"/>
        <v>0</v>
      </c>
      <c r="AT120" s="28">
        <f t="shared" si="40"/>
        <v>0</v>
      </c>
      <c r="AU120" s="28">
        <f t="shared" si="40"/>
        <v>0</v>
      </c>
    </row>
    <row r="121" spans="2:47">
      <c r="B121" s="25">
        <v>2040</v>
      </c>
      <c r="C121" s="28">
        <v>0</v>
      </c>
      <c r="D121" s="28">
        <f t="shared" si="37"/>
        <v>0</v>
      </c>
      <c r="E121" s="28">
        <f t="shared" si="40"/>
        <v>0</v>
      </c>
      <c r="F121" s="28">
        <f t="shared" si="40"/>
        <v>0</v>
      </c>
      <c r="G121" s="28">
        <f t="shared" si="40"/>
        <v>0</v>
      </c>
      <c r="H121" s="28">
        <f t="shared" si="40"/>
        <v>0</v>
      </c>
      <c r="I121" s="28">
        <f t="shared" si="40"/>
        <v>0</v>
      </c>
      <c r="J121" s="28">
        <f t="shared" si="40"/>
        <v>0</v>
      </c>
      <c r="K121" s="28">
        <f t="shared" si="40"/>
        <v>0</v>
      </c>
      <c r="L121" s="28">
        <f t="shared" si="40"/>
        <v>0</v>
      </c>
      <c r="M121" s="28">
        <f t="shared" si="40"/>
        <v>0</v>
      </c>
      <c r="N121" s="28">
        <f t="shared" si="40"/>
        <v>0</v>
      </c>
      <c r="O121" s="28">
        <f t="shared" si="40"/>
        <v>0</v>
      </c>
      <c r="P121" s="28">
        <f t="shared" si="40"/>
        <v>0</v>
      </c>
      <c r="Q121" s="28">
        <f t="shared" si="40"/>
        <v>0</v>
      </c>
      <c r="R121" s="28">
        <f t="shared" si="40"/>
        <v>0</v>
      </c>
      <c r="S121" s="28">
        <f t="shared" si="40"/>
        <v>0</v>
      </c>
      <c r="T121" s="28">
        <f t="shared" si="40"/>
        <v>0</v>
      </c>
      <c r="U121" s="28">
        <f t="shared" si="40"/>
        <v>0</v>
      </c>
      <c r="V121" s="28">
        <f t="shared" si="40"/>
        <v>0</v>
      </c>
      <c r="W121" s="28">
        <f t="shared" si="40"/>
        <v>0</v>
      </c>
      <c r="X121" s="28">
        <f t="shared" si="40"/>
        <v>0</v>
      </c>
      <c r="Y121" s="28">
        <f t="shared" si="40"/>
        <v>0</v>
      </c>
      <c r="Z121" s="28">
        <f t="shared" si="40"/>
        <v>0</v>
      </c>
      <c r="AA121" s="28">
        <f t="shared" si="40"/>
        <v>0</v>
      </c>
      <c r="AB121" s="28">
        <f t="shared" si="40"/>
        <v>0</v>
      </c>
      <c r="AC121" s="28">
        <f t="shared" si="40"/>
        <v>0</v>
      </c>
      <c r="AD121" s="28">
        <f t="shared" si="40"/>
        <v>0</v>
      </c>
      <c r="AE121" s="28">
        <f t="shared" si="40"/>
        <v>0</v>
      </c>
      <c r="AF121" s="28">
        <f t="shared" si="40"/>
        <v>0</v>
      </c>
      <c r="AG121" s="28">
        <f t="shared" si="40"/>
        <v>0</v>
      </c>
      <c r="AH121" s="28">
        <f t="shared" si="40"/>
        <v>0</v>
      </c>
      <c r="AI121" s="28">
        <f t="shared" si="40"/>
        <v>0</v>
      </c>
      <c r="AJ121" s="28">
        <f t="shared" si="40"/>
        <v>0</v>
      </c>
      <c r="AK121" s="28">
        <f t="shared" si="40"/>
        <v>0</v>
      </c>
      <c r="AL121" s="28">
        <f t="shared" si="40"/>
        <v>0</v>
      </c>
      <c r="AM121" s="28">
        <f t="shared" si="40"/>
        <v>0</v>
      </c>
      <c r="AN121" s="28">
        <f t="shared" si="40"/>
        <v>0</v>
      </c>
      <c r="AO121" s="28">
        <f t="shared" si="40"/>
        <v>0</v>
      </c>
      <c r="AP121" s="28">
        <f t="shared" si="40"/>
        <v>0</v>
      </c>
      <c r="AQ121" s="28">
        <f t="shared" si="40"/>
        <v>0</v>
      </c>
      <c r="AR121" s="28">
        <f t="shared" si="40"/>
        <v>0</v>
      </c>
      <c r="AS121" s="28">
        <f t="shared" si="40"/>
        <v>0</v>
      </c>
      <c r="AT121" s="28">
        <f t="shared" si="40"/>
        <v>0</v>
      </c>
      <c r="AU121" s="28">
        <f t="shared" si="40"/>
        <v>0</v>
      </c>
    </row>
    <row r="122" spans="2:47">
      <c r="B122" s="25">
        <v>2041</v>
      </c>
      <c r="C122" s="28">
        <v>0</v>
      </c>
      <c r="D122" s="28">
        <f t="shared" si="37"/>
        <v>0</v>
      </c>
      <c r="E122" s="28">
        <f t="shared" si="40"/>
        <v>0</v>
      </c>
      <c r="F122" s="28">
        <f t="shared" si="40"/>
        <v>0</v>
      </c>
      <c r="G122" s="28">
        <f t="shared" si="40"/>
        <v>0</v>
      </c>
      <c r="H122" s="28">
        <f t="shared" ref="E122:AU127" si="41">+IF(H$97&lt;$B122,0,IF(MOD(H$97-$B122,$D$84)=0,1,0))*$C122</f>
        <v>0</v>
      </c>
      <c r="I122" s="28">
        <f t="shared" si="41"/>
        <v>0</v>
      </c>
      <c r="J122" s="28">
        <f t="shared" si="41"/>
        <v>0</v>
      </c>
      <c r="K122" s="28">
        <f t="shared" si="41"/>
        <v>0</v>
      </c>
      <c r="L122" s="28">
        <f t="shared" si="41"/>
        <v>0</v>
      </c>
      <c r="M122" s="28">
        <f t="shared" si="41"/>
        <v>0</v>
      </c>
      <c r="N122" s="28">
        <f t="shared" si="41"/>
        <v>0</v>
      </c>
      <c r="O122" s="28">
        <f t="shared" si="41"/>
        <v>0</v>
      </c>
      <c r="P122" s="28">
        <f t="shared" si="41"/>
        <v>0</v>
      </c>
      <c r="Q122" s="28">
        <f t="shared" si="41"/>
        <v>0</v>
      </c>
      <c r="R122" s="28">
        <f t="shared" si="41"/>
        <v>0</v>
      </c>
      <c r="S122" s="28">
        <f t="shared" si="41"/>
        <v>0</v>
      </c>
      <c r="T122" s="28">
        <f t="shared" si="41"/>
        <v>0</v>
      </c>
      <c r="U122" s="28">
        <f t="shared" si="41"/>
        <v>0</v>
      </c>
      <c r="V122" s="28">
        <f t="shared" si="41"/>
        <v>0</v>
      </c>
      <c r="W122" s="28">
        <f t="shared" si="41"/>
        <v>0</v>
      </c>
      <c r="X122" s="28">
        <f t="shared" si="41"/>
        <v>0</v>
      </c>
      <c r="Y122" s="28">
        <f t="shared" si="41"/>
        <v>0</v>
      </c>
      <c r="Z122" s="28">
        <f t="shared" si="41"/>
        <v>0</v>
      </c>
      <c r="AA122" s="28">
        <f t="shared" si="41"/>
        <v>0</v>
      </c>
      <c r="AB122" s="28">
        <f t="shared" si="41"/>
        <v>0</v>
      </c>
      <c r="AC122" s="28">
        <f t="shared" si="41"/>
        <v>0</v>
      </c>
      <c r="AD122" s="28">
        <f t="shared" si="41"/>
        <v>0</v>
      </c>
      <c r="AE122" s="28">
        <f t="shared" si="41"/>
        <v>0</v>
      </c>
      <c r="AF122" s="28">
        <f t="shared" si="41"/>
        <v>0</v>
      </c>
      <c r="AG122" s="28">
        <f t="shared" si="41"/>
        <v>0</v>
      </c>
      <c r="AH122" s="28">
        <f t="shared" si="41"/>
        <v>0</v>
      </c>
      <c r="AI122" s="28">
        <f t="shared" si="41"/>
        <v>0</v>
      </c>
      <c r="AJ122" s="28">
        <f t="shared" si="41"/>
        <v>0</v>
      </c>
      <c r="AK122" s="28">
        <f t="shared" si="41"/>
        <v>0</v>
      </c>
      <c r="AL122" s="28">
        <f t="shared" si="41"/>
        <v>0</v>
      </c>
      <c r="AM122" s="28">
        <f t="shared" si="41"/>
        <v>0</v>
      </c>
      <c r="AN122" s="28">
        <f t="shared" si="41"/>
        <v>0</v>
      </c>
      <c r="AO122" s="28">
        <f t="shared" si="41"/>
        <v>0</v>
      </c>
      <c r="AP122" s="28">
        <f t="shared" si="41"/>
        <v>0</v>
      </c>
      <c r="AQ122" s="28">
        <f t="shared" si="41"/>
        <v>0</v>
      </c>
      <c r="AR122" s="28">
        <f t="shared" si="41"/>
        <v>0</v>
      </c>
      <c r="AS122" s="28">
        <f t="shared" si="41"/>
        <v>0</v>
      </c>
      <c r="AT122" s="28">
        <f t="shared" si="41"/>
        <v>0</v>
      </c>
      <c r="AU122" s="28">
        <f t="shared" si="41"/>
        <v>0</v>
      </c>
    </row>
    <row r="123" spans="2:47">
      <c r="B123" s="25">
        <v>2042</v>
      </c>
      <c r="C123" s="28">
        <v>0</v>
      </c>
      <c r="D123" s="28">
        <f t="shared" si="37"/>
        <v>0</v>
      </c>
      <c r="E123" s="28">
        <f t="shared" si="41"/>
        <v>0</v>
      </c>
      <c r="F123" s="28">
        <f t="shared" si="41"/>
        <v>0</v>
      </c>
      <c r="G123" s="28">
        <f t="shared" si="41"/>
        <v>0</v>
      </c>
      <c r="H123" s="28">
        <f t="shared" si="41"/>
        <v>0</v>
      </c>
      <c r="I123" s="28">
        <f t="shared" si="41"/>
        <v>0</v>
      </c>
      <c r="J123" s="28">
        <f t="shared" si="41"/>
        <v>0</v>
      </c>
      <c r="K123" s="28">
        <f t="shared" si="41"/>
        <v>0</v>
      </c>
      <c r="L123" s="28">
        <f t="shared" si="41"/>
        <v>0</v>
      </c>
      <c r="M123" s="28">
        <f t="shared" si="41"/>
        <v>0</v>
      </c>
      <c r="N123" s="28">
        <f t="shared" si="41"/>
        <v>0</v>
      </c>
      <c r="O123" s="28">
        <f t="shared" si="41"/>
        <v>0</v>
      </c>
      <c r="P123" s="28">
        <f t="shared" si="41"/>
        <v>0</v>
      </c>
      <c r="Q123" s="28">
        <f t="shared" si="41"/>
        <v>0</v>
      </c>
      <c r="R123" s="28">
        <f t="shared" si="41"/>
        <v>0</v>
      </c>
      <c r="S123" s="28">
        <f t="shared" si="41"/>
        <v>0</v>
      </c>
      <c r="T123" s="28">
        <f t="shared" si="41"/>
        <v>0</v>
      </c>
      <c r="U123" s="28">
        <f t="shared" si="41"/>
        <v>0</v>
      </c>
      <c r="V123" s="28">
        <f t="shared" si="41"/>
        <v>0</v>
      </c>
      <c r="W123" s="28">
        <f t="shared" si="41"/>
        <v>0</v>
      </c>
      <c r="X123" s="28">
        <f t="shared" si="41"/>
        <v>0</v>
      </c>
      <c r="Y123" s="28">
        <f t="shared" si="41"/>
        <v>0</v>
      </c>
      <c r="Z123" s="28">
        <f t="shared" si="41"/>
        <v>0</v>
      </c>
      <c r="AA123" s="28">
        <f t="shared" si="41"/>
        <v>0</v>
      </c>
      <c r="AB123" s="28">
        <f t="shared" si="41"/>
        <v>0</v>
      </c>
      <c r="AC123" s="28">
        <f t="shared" si="41"/>
        <v>0</v>
      </c>
      <c r="AD123" s="28">
        <f t="shared" si="41"/>
        <v>0</v>
      </c>
      <c r="AE123" s="28">
        <f t="shared" si="41"/>
        <v>0</v>
      </c>
      <c r="AF123" s="28">
        <f t="shared" si="41"/>
        <v>0</v>
      </c>
      <c r="AG123" s="28">
        <f t="shared" si="41"/>
        <v>0</v>
      </c>
      <c r="AH123" s="28">
        <f t="shared" si="41"/>
        <v>0</v>
      </c>
      <c r="AI123" s="28">
        <f t="shared" si="41"/>
        <v>0</v>
      </c>
      <c r="AJ123" s="28">
        <f t="shared" si="41"/>
        <v>0</v>
      </c>
      <c r="AK123" s="28">
        <f t="shared" si="41"/>
        <v>0</v>
      </c>
      <c r="AL123" s="28">
        <f t="shared" si="41"/>
        <v>0</v>
      </c>
      <c r="AM123" s="28">
        <f t="shared" si="41"/>
        <v>0</v>
      </c>
      <c r="AN123" s="28">
        <f t="shared" si="41"/>
        <v>0</v>
      </c>
      <c r="AO123" s="28">
        <f t="shared" si="41"/>
        <v>0</v>
      </c>
      <c r="AP123" s="28">
        <f t="shared" si="41"/>
        <v>0</v>
      </c>
      <c r="AQ123" s="28">
        <f t="shared" si="41"/>
        <v>0</v>
      </c>
      <c r="AR123" s="28">
        <f t="shared" si="41"/>
        <v>0</v>
      </c>
      <c r="AS123" s="28">
        <f t="shared" si="41"/>
        <v>0</v>
      </c>
      <c r="AT123" s="28">
        <f t="shared" si="41"/>
        <v>0</v>
      </c>
      <c r="AU123" s="28">
        <f t="shared" si="41"/>
        <v>0</v>
      </c>
    </row>
    <row r="124" spans="2:47">
      <c r="B124" s="25">
        <v>2043</v>
      </c>
      <c r="C124" s="28">
        <v>0</v>
      </c>
      <c r="D124" s="28">
        <f t="shared" si="37"/>
        <v>0</v>
      </c>
      <c r="E124" s="28">
        <f t="shared" si="41"/>
        <v>0</v>
      </c>
      <c r="F124" s="28">
        <f t="shared" si="41"/>
        <v>0</v>
      </c>
      <c r="G124" s="28">
        <f t="shared" si="41"/>
        <v>0</v>
      </c>
      <c r="H124" s="28">
        <f t="shared" si="41"/>
        <v>0</v>
      </c>
      <c r="I124" s="28">
        <f t="shared" si="41"/>
        <v>0</v>
      </c>
      <c r="J124" s="28">
        <f t="shared" si="41"/>
        <v>0</v>
      </c>
      <c r="K124" s="28">
        <f t="shared" si="41"/>
        <v>0</v>
      </c>
      <c r="L124" s="28">
        <f t="shared" si="41"/>
        <v>0</v>
      </c>
      <c r="M124" s="28">
        <f t="shared" si="41"/>
        <v>0</v>
      </c>
      <c r="N124" s="28">
        <f t="shared" si="41"/>
        <v>0</v>
      </c>
      <c r="O124" s="28">
        <f t="shared" si="41"/>
        <v>0</v>
      </c>
      <c r="P124" s="28">
        <f t="shared" si="41"/>
        <v>0</v>
      </c>
      <c r="Q124" s="28">
        <f t="shared" si="41"/>
        <v>0</v>
      </c>
      <c r="R124" s="28">
        <f t="shared" si="41"/>
        <v>0</v>
      </c>
      <c r="S124" s="28">
        <f t="shared" si="41"/>
        <v>0</v>
      </c>
      <c r="T124" s="28">
        <f t="shared" si="41"/>
        <v>0</v>
      </c>
      <c r="U124" s="28">
        <f t="shared" si="41"/>
        <v>0</v>
      </c>
      <c r="V124" s="28">
        <f t="shared" si="41"/>
        <v>0</v>
      </c>
      <c r="W124" s="28">
        <f t="shared" si="41"/>
        <v>0</v>
      </c>
      <c r="X124" s="28">
        <f t="shared" si="41"/>
        <v>0</v>
      </c>
      <c r="Y124" s="28">
        <f t="shared" si="41"/>
        <v>0</v>
      </c>
      <c r="Z124" s="28">
        <f t="shared" si="41"/>
        <v>0</v>
      </c>
      <c r="AA124" s="28">
        <f t="shared" si="41"/>
        <v>0</v>
      </c>
      <c r="AB124" s="28">
        <f t="shared" si="41"/>
        <v>0</v>
      </c>
      <c r="AC124" s="28">
        <f t="shared" si="41"/>
        <v>0</v>
      </c>
      <c r="AD124" s="28">
        <f t="shared" si="41"/>
        <v>0</v>
      </c>
      <c r="AE124" s="28">
        <f t="shared" si="41"/>
        <v>0</v>
      </c>
      <c r="AF124" s="28">
        <f t="shared" si="41"/>
        <v>0</v>
      </c>
      <c r="AG124" s="28">
        <f t="shared" si="41"/>
        <v>0</v>
      </c>
      <c r="AH124" s="28">
        <f t="shared" si="41"/>
        <v>0</v>
      </c>
      <c r="AI124" s="28">
        <f t="shared" si="41"/>
        <v>0</v>
      </c>
      <c r="AJ124" s="28">
        <f t="shared" si="41"/>
        <v>0</v>
      </c>
      <c r="AK124" s="28">
        <f t="shared" si="41"/>
        <v>0</v>
      </c>
      <c r="AL124" s="28">
        <f t="shared" si="41"/>
        <v>0</v>
      </c>
      <c r="AM124" s="28">
        <f t="shared" si="41"/>
        <v>0</v>
      </c>
      <c r="AN124" s="28">
        <f t="shared" si="41"/>
        <v>0</v>
      </c>
      <c r="AO124" s="28">
        <f t="shared" si="41"/>
        <v>0</v>
      </c>
      <c r="AP124" s="28">
        <f t="shared" si="41"/>
        <v>0</v>
      </c>
      <c r="AQ124" s="28">
        <f t="shared" si="41"/>
        <v>0</v>
      </c>
      <c r="AR124" s="28">
        <f t="shared" si="41"/>
        <v>0</v>
      </c>
      <c r="AS124" s="28">
        <f t="shared" si="41"/>
        <v>0</v>
      </c>
      <c r="AT124" s="28">
        <f t="shared" si="41"/>
        <v>0</v>
      </c>
      <c r="AU124" s="28">
        <f t="shared" si="41"/>
        <v>0</v>
      </c>
    </row>
    <row r="125" spans="2:47">
      <c r="B125" s="25">
        <v>2044</v>
      </c>
      <c r="C125" s="28">
        <v>0</v>
      </c>
      <c r="D125" s="28">
        <f t="shared" si="37"/>
        <v>0</v>
      </c>
      <c r="E125" s="28">
        <f t="shared" si="41"/>
        <v>0</v>
      </c>
      <c r="F125" s="28">
        <f t="shared" si="41"/>
        <v>0</v>
      </c>
      <c r="G125" s="28">
        <f t="shared" si="41"/>
        <v>0</v>
      </c>
      <c r="H125" s="28">
        <f t="shared" si="41"/>
        <v>0</v>
      </c>
      <c r="I125" s="28">
        <f t="shared" si="41"/>
        <v>0</v>
      </c>
      <c r="J125" s="28">
        <f t="shared" si="41"/>
        <v>0</v>
      </c>
      <c r="K125" s="28">
        <f t="shared" si="41"/>
        <v>0</v>
      </c>
      <c r="L125" s="28">
        <f t="shared" si="41"/>
        <v>0</v>
      </c>
      <c r="M125" s="28">
        <f t="shared" si="41"/>
        <v>0</v>
      </c>
      <c r="N125" s="28">
        <f t="shared" si="41"/>
        <v>0</v>
      </c>
      <c r="O125" s="28">
        <f t="shared" si="41"/>
        <v>0</v>
      </c>
      <c r="P125" s="28">
        <f t="shared" si="41"/>
        <v>0</v>
      </c>
      <c r="Q125" s="28">
        <f t="shared" si="41"/>
        <v>0</v>
      </c>
      <c r="R125" s="28">
        <f t="shared" si="41"/>
        <v>0</v>
      </c>
      <c r="S125" s="28">
        <f t="shared" si="41"/>
        <v>0</v>
      </c>
      <c r="T125" s="28">
        <f t="shared" si="41"/>
        <v>0</v>
      </c>
      <c r="U125" s="28">
        <f t="shared" si="41"/>
        <v>0</v>
      </c>
      <c r="V125" s="28">
        <f t="shared" si="41"/>
        <v>0</v>
      </c>
      <c r="W125" s="28">
        <f t="shared" si="41"/>
        <v>0</v>
      </c>
      <c r="X125" s="28">
        <f t="shared" si="41"/>
        <v>0</v>
      </c>
      <c r="Y125" s="28">
        <f t="shared" si="41"/>
        <v>0</v>
      </c>
      <c r="Z125" s="28">
        <f t="shared" si="41"/>
        <v>0</v>
      </c>
      <c r="AA125" s="28">
        <f t="shared" si="41"/>
        <v>0</v>
      </c>
      <c r="AB125" s="28">
        <f t="shared" si="41"/>
        <v>0</v>
      </c>
      <c r="AC125" s="28">
        <f t="shared" si="41"/>
        <v>0</v>
      </c>
      <c r="AD125" s="28">
        <f t="shared" si="41"/>
        <v>0</v>
      </c>
      <c r="AE125" s="28">
        <f t="shared" si="41"/>
        <v>0</v>
      </c>
      <c r="AF125" s="28">
        <f t="shared" si="41"/>
        <v>0</v>
      </c>
      <c r="AG125" s="28">
        <f t="shared" si="41"/>
        <v>0</v>
      </c>
      <c r="AH125" s="28">
        <f t="shared" si="41"/>
        <v>0</v>
      </c>
      <c r="AI125" s="28">
        <f t="shared" si="41"/>
        <v>0</v>
      </c>
      <c r="AJ125" s="28">
        <f t="shared" si="41"/>
        <v>0</v>
      </c>
      <c r="AK125" s="28">
        <f t="shared" si="41"/>
        <v>0</v>
      </c>
      <c r="AL125" s="28">
        <f t="shared" si="41"/>
        <v>0</v>
      </c>
      <c r="AM125" s="28">
        <f t="shared" si="41"/>
        <v>0</v>
      </c>
      <c r="AN125" s="28">
        <f t="shared" si="41"/>
        <v>0</v>
      </c>
      <c r="AO125" s="28">
        <f t="shared" si="41"/>
        <v>0</v>
      </c>
      <c r="AP125" s="28">
        <f t="shared" si="41"/>
        <v>0</v>
      </c>
      <c r="AQ125" s="28">
        <f t="shared" si="41"/>
        <v>0</v>
      </c>
      <c r="AR125" s="28">
        <f t="shared" si="41"/>
        <v>0</v>
      </c>
      <c r="AS125" s="28">
        <f t="shared" si="41"/>
        <v>0</v>
      </c>
      <c r="AT125" s="28">
        <f t="shared" si="41"/>
        <v>0</v>
      </c>
      <c r="AU125" s="28">
        <f t="shared" si="41"/>
        <v>0</v>
      </c>
    </row>
    <row r="126" spans="2:47">
      <c r="B126" s="25">
        <v>2045</v>
      </c>
      <c r="C126" s="28">
        <v>0</v>
      </c>
      <c r="D126" s="28">
        <f t="shared" si="37"/>
        <v>0</v>
      </c>
      <c r="E126" s="28">
        <f t="shared" si="41"/>
        <v>0</v>
      </c>
      <c r="F126" s="28">
        <f t="shared" si="41"/>
        <v>0</v>
      </c>
      <c r="G126" s="28">
        <f t="shared" si="41"/>
        <v>0</v>
      </c>
      <c r="H126" s="28">
        <f t="shared" si="41"/>
        <v>0</v>
      </c>
      <c r="I126" s="28">
        <f t="shared" si="41"/>
        <v>0</v>
      </c>
      <c r="J126" s="28">
        <f t="shared" si="41"/>
        <v>0</v>
      </c>
      <c r="K126" s="28">
        <f t="shared" si="41"/>
        <v>0</v>
      </c>
      <c r="L126" s="28">
        <f t="shared" si="41"/>
        <v>0</v>
      </c>
      <c r="M126" s="28">
        <f t="shared" si="41"/>
        <v>0</v>
      </c>
      <c r="N126" s="28">
        <f t="shared" si="41"/>
        <v>0</v>
      </c>
      <c r="O126" s="28">
        <f t="shared" si="41"/>
        <v>0</v>
      </c>
      <c r="P126" s="28">
        <f t="shared" si="41"/>
        <v>0</v>
      </c>
      <c r="Q126" s="28">
        <f t="shared" si="41"/>
        <v>0</v>
      </c>
      <c r="R126" s="28">
        <f t="shared" si="41"/>
        <v>0</v>
      </c>
      <c r="S126" s="28">
        <f t="shared" si="41"/>
        <v>0</v>
      </c>
      <c r="T126" s="28">
        <f t="shared" si="41"/>
        <v>0</v>
      </c>
      <c r="U126" s="28">
        <f t="shared" si="41"/>
        <v>0</v>
      </c>
      <c r="V126" s="28">
        <f t="shared" si="41"/>
        <v>0</v>
      </c>
      <c r="W126" s="28">
        <f t="shared" si="41"/>
        <v>0</v>
      </c>
      <c r="X126" s="28">
        <f t="shared" si="41"/>
        <v>0</v>
      </c>
      <c r="Y126" s="28">
        <f t="shared" si="41"/>
        <v>0</v>
      </c>
      <c r="Z126" s="28">
        <f t="shared" si="41"/>
        <v>0</v>
      </c>
      <c r="AA126" s="28">
        <f t="shared" si="41"/>
        <v>0</v>
      </c>
      <c r="AB126" s="28">
        <f t="shared" si="41"/>
        <v>0</v>
      </c>
      <c r="AC126" s="28">
        <f t="shared" si="41"/>
        <v>0</v>
      </c>
      <c r="AD126" s="28">
        <f t="shared" si="41"/>
        <v>0</v>
      </c>
      <c r="AE126" s="28">
        <f t="shared" si="41"/>
        <v>0</v>
      </c>
      <c r="AF126" s="28">
        <f t="shared" si="41"/>
        <v>0</v>
      </c>
      <c r="AG126" s="28">
        <f t="shared" si="41"/>
        <v>0</v>
      </c>
      <c r="AH126" s="28">
        <f t="shared" si="41"/>
        <v>0</v>
      </c>
      <c r="AI126" s="28">
        <f t="shared" si="41"/>
        <v>0</v>
      </c>
      <c r="AJ126" s="28">
        <f t="shared" si="41"/>
        <v>0</v>
      </c>
      <c r="AK126" s="28">
        <f t="shared" si="41"/>
        <v>0</v>
      </c>
      <c r="AL126" s="28">
        <f t="shared" si="41"/>
        <v>0</v>
      </c>
      <c r="AM126" s="28">
        <f t="shared" si="41"/>
        <v>0</v>
      </c>
      <c r="AN126" s="28">
        <f t="shared" si="41"/>
        <v>0</v>
      </c>
      <c r="AO126" s="28">
        <f t="shared" si="41"/>
        <v>0</v>
      </c>
      <c r="AP126" s="28">
        <f t="shared" si="41"/>
        <v>0</v>
      </c>
      <c r="AQ126" s="28">
        <f t="shared" si="41"/>
        <v>0</v>
      </c>
      <c r="AR126" s="28">
        <f t="shared" si="41"/>
        <v>0</v>
      </c>
      <c r="AS126" s="28">
        <f t="shared" si="41"/>
        <v>0</v>
      </c>
      <c r="AT126" s="28">
        <f t="shared" si="41"/>
        <v>0</v>
      </c>
      <c r="AU126" s="28">
        <f t="shared" si="41"/>
        <v>0</v>
      </c>
    </row>
    <row r="127" spans="2:47">
      <c r="B127" s="25">
        <v>2046</v>
      </c>
      <c r="C127" s="28">
        <v>0</v>
      </c>
      <c r="D127" s="28">
        <f t="shared" si="37"/>
        <v>0</v>
      </c>
      <c r="E127" s="28">
        <f t="shared" si="41"/>
        <v>0</v>
      </c>
      <c r="F127" s="28">
        <f t="shared" si="41"/>
        <v>0</v>
      </c>
      <c r="G127" s="28">
        <f t="shared" si="41"/>
        <v>0</v>
      </c>
      <c r="H127" s="28">
        <f t="shared" si="41"/>
        <v>0</v>
      </c>
      <c r="I127" s="28">
        <f t="shared" si="41"/>
        <v>0</v>
      </c>
      <c r="J127" s="28">
        <f t="shared" si="41"/>
        <v>0</v>
      </c>
      <c r="K127" s="28">
        <f t="shared" si="41"/>
        <v>0</v>
      </c>
      <c r="L127" s="28">
        <f t="shared" si="41"/>
        <v>0</v>
      </c>
      <c r="M127" s="28">
        <f t="shared" si="41"/>
        <v>0</v>
      </c>
      <c r="N127" s="28">
        <f t="shared" si="41"/>
        <v>0</v>
      </c>
      <c r="O127" s="28">
        <f t="shared" si="41"/>
        <v>0</v>
      </c>
      <c r="P127" s="28">
        <f t="shared" si="41"/>
        <v>0</v>
      </c>
      <c r="Q127" s="28">
        <f t="shared" si="41"/>
        <v>0</v>
      </c>
      <c r="R127" s="28">
        <f t="shared" si="41"/>
        <v>0</v>
      </c>
      <c r="S127" s="28">
        <f t="shared" si="41"/>
        <v>0</v>
      </c>
      <c r="T127" s="28">
        <f t="shared" si="41"/>
        <v>0</v>
      </c>
      <c r="U127" s="28">
        <f t="shared" si="41"/>
        <v>0</v>
      </c>
      <c r="V127" s="28">
        <f t="shared" si="41"/>
        <v>0</v>
      </c>
      <c r="W127" s="28">
        <f t="shared" si="41"/>
        <v>0</v>
      </c>
      <c r="X127" s="28">
        <f t="shared" si="41"/>
        <v>0</v>
      </c>
      <c r="Y127" s="28">
        <f t="shared" si="41"/>
        <v>0</v>
      </c>
      <c r="Z127" s="28">
        <f t="shared" si="41"/>
        <v>0</v>
      </c>
      <c r="AA127" s="28">
        <f t="shared" si="41"/>
        <v>0</v>
      </c>
      <c r="AB127" s="28">
        <f t="shared" si="41"/>
        <v>0</v>
      </c>
      <c r="AC127" s="28">
        <f t="shared" si="41"/>
        <v>0</v>
      </c>
      <c r="AD127" s="28">
        <f t="shared" si="41"/>
        <v>0</v>
      </c>
      <c r="AE127" s="28">
        <f t="shared" si="41"/>
        <v>0</v>
      </c>
      <c r="AF127" s="28">
        <f t="shared" si="41"/>
        <v>0</v>
      </c>
      <c r="AG127" s="28">
        <f t="shared" si="41"/>
        <v>0</v>
      </c>
      <c r="AH127" s="28">
        <f t="shared" si="41"/>
        <v>0</v>
      </c>
      <c r="AI127" s="28">
        <f t="shared" si="41"/>
        <v>0</v>
      </c>
      <c r="AJ127" s="28">
        <f t="shared" si="41"/>
        <v>0</v>
      </c>
      <c r="AK127" s="28">
        <f t="shared" si="41"/>
        <v>0</v>
      </c>
      <c r="AL127" s="28">
        <f t="shared" si="41"/>
        <v>0</v>
      </c>
      <c r="AM127" s="28">
        <f t="shared" si="41"/>
        <v>0</v>
      </c>
      <c r="AN127" s="28">
        <f t="shared" si="41"/>
        <v>0</v>
      </c>
      <c r="AO127" s="28">
        <f t="shared" si="41"/>
        <v>0</v>
      </c>
      <c r="AP127" s="28">
        <f t="shared" si="41"/>
        <v>0</v>
      </c>
      <c r="AQ127" s="28">
        <f t="shared" si="41"/>
        <v>0</v>
      </c>
      <c r="AR127" s="28">
        <f t="shared" si="41"/>
        <v>0</v>
      </c>
      <c r="AS127" s="28">
        <f t="shared" si="41"/>
        <v>0</v>
      </c>
      <c r="AT127" s="28">
        <f t="shared" si="41"/>
        <v>0</v>
      </c>
      <c r="AU127" s="28">
        <f t="shared" si="41"/>
        <v>0</v>
      </c>
    </row>
    <row r="128" spans="2:47">
      <c r="B128" s="25">
        <v>2047</v>
      </c>
      <c r="C128" s="28">
        <v>0</v>
      </c>
      <c r="D128" s="28">
        <f t="shared" si="37"/>
        <v>0</v>
      </c>
      <c r="E128" s="28">
        <f t="shared" ref="E128:AU133" si="42">+IF(E$97&lt;$B128,0,IF(MOD(E$97-$B128,$D$84)=0,1,0))*$C128</f>
        <v>0</v>
      </c>
      <c r="F128" s="28">
        <f t="shared" si="42"/>
        <v>0</v>
      </c>
      <c r="G128" s="28">
        <f t="shared" si="42"/>
        <v>0</v>
      </c>
      <c r="H128" s="28">
        <f t="shared" si="42"/>
        <v>0</v>
      </c>
      <c r="I128" s="28">
        <f t="shared" si="42"/>
        <v>0</v>
      </c>
      <c r="J128" s="28">
        <f t="shared" si="42"/>
        <v>0</v>
      </c>
      <c r="K128" s="28">
        <f t="shared" si="42"/>
        <v>0</v>
      </c>
      <c r="L128" s="28">
        <f t="shared" si="42"/>
        <v>0</v>
      </c>
      <c r="M128" s="28">
        <f t="shared" si="42"/>
        <v>0</v>
      </c>
      <c r="N128" s="28">
        <f t="shared" si="42"/>
        <v>0</v>
      </c>
      <c r="O128" s="28">
        <f t="shared" si="42"/>
        <v>0</v>
      </c>
      <c r="P128" s="28">
        <f t="shared" si="42"/>
        <v>0</v>
      </c>
      <c r="Q128" s="28">
        <f t="shared" si="42"/>
        <v>0</v>
      </c>
      <c r="R128" s="28">
        <f t="shared" si="42"/>
        <v>0</v>
      </c>
      <c r="S128" s="28">
        <f t="shared" si="42"/>
        <v>0</v>
      </c>
      <c r="T128" s="28">
        <f t="shared" si="42"/>
        <v>0</v>
      </c>
      <c r="U128" s="28">
        <f t="shared" si="42"/>
        <v>0</v>
      </c>
      <c r="V128" s="28">
        <f t="shared" si="42"/>
        <v>0</v>
      </c>
      <c r="W128" s="28">
        <f t="shared" si="42"/>
        <v>0</v>
      </c>
      <c r="X128" s="28">
        <f t="shared" si="42"/>
        <v>0</v>
      </c>
      <c r="Y128" s="28">
        <f t="shared" si="42"/>
        <v>0</v>
      </c>
      <c r="Z128" s="28">
        <f t="shared" si="42"/>
        <v>0</v>
      </c>
      <c r="AA128" s="28">
        <f t="shared" si="42"/>
        <v>0</v>
      </c>
      <c r="AB128" s="28">
        <f t="shared" si="42"/>
        <v>0</v>
      </c>
      <c r="AC128" s="28">
        <f t="shared" si="42"/>
        <v>0</v>
      </c>
      <c r="AD128" s="28">
        <f t="shared" si="42"/>
        <v>0</v>
      </c>
      <c r="AE128" s="28">
        <f t="shared" si="42"/>
        <v>0</v>
      </c>
      <c r="AF128" s="28">
        <f t="shared" si="42"/>
        <v>0</v>
      </c>
      <c r="AG128" s="28">
        <f t="shared" si="42"/>
        <v>0</v>
      </c>
      <c r="AH128" s="28">
        <f t="shared" si="42"/>
        <v>0</v>
      </c>
      <c r="AI128" s="28">
        <f t="shared" si="42"/>
        <v>0</v>
      </c>
      <c r="AJ128" s="28">
        <f t="shared" si="42"/>
        <v>0</v>
      </c>
      <c r="AK128" s="28">
        <f t="shared" si="42"/>
        <v>0</v>
      </c>
      <c r="AL128" s="28">
        <f t="shared" si="42"/>
        <v>0</v>
      </c>
      <c r="AM128" s="28">
        <f t="shared" si="42"/>
        <v>0</v>
      </c>
      <c r="AN128" s="28">
        <f t="shared" si="42"/>
        <v>0</v>
      </c>
      <c r="AO128" s="28">
        <f t="shared" si="42"/>
        <v>0</v>
      </c>
      <c r="AP128" s="28">
        <f t="shared" si="42"/>
        <v>0</v>
      </c>
      <c r="AQ128" s="28">
        <f t="shared" si="42"/>
        <v>0</v>
      </c>
      <c r="AR128" s="28">
        <f t="shared" si="42"/>
        <v>0</v>
      </c>
      <c r="AS128" s="28">
        <f t="shared" si="42"/>
        <v>0</v>
      </c>
      <c r="AT128" s="28">
        <f t="shared" si="42"/>
        <v>0</v>
      </c>
      <c r="AU128" s="28">
        <f t="shared" si="42"/>
        <v>0</v>
      </c>
    </row>
    <row r="129" spans="2:47">
      <c r="B129" s="25">
        <v>2048</v>
      </c>
      <c r="C129" s="28">
        <v>0</v>
      </c>
      <c r="D129" s="28">
        <f t="shared" si="37"/>
        <v>0</v>
      </c>
      <c r="E129" s="28">
        <f t="shared" si="42"/>
        <v>0</v>
      </c>
      <c r="F129" s="28">
        <f t="shared" si="42"/>
        <v>0</v>
      </c>
      <c r="G129" s="28">
        <f t="shared" si="42"/>
        <v>0</v>
      </c>
      <c r="H129" s="28">
        <f t="shared" si="42"/>
        <v>0</v>
      </c>
      <c r="I129" s="28">
        <f t="shared" si="42"/>
        <v>0</v>
      </c>
      <c r="J129" s="28">
        <f t="shared" si="42"/>
        <v>0</v>
      </c>
      <c r="K129" s="28">
        <f t="shared" si="42"/>
        <v>0</v>
      </c>
      <c r="L129" s="28">
        <f t="shared" si="42"/>
        <v>0</v>
      </c>
      <c r="M129" s="28">
        <f t="shared" si="42"/>
        <v>0</v>
      </c>
      <c r="N129" s="28">
        <f t="shared" si="42"/>
        <v>0</v>
      </c>
      <c r="O129" s="28">
        <f t="shared" si="42"/>
        <v>0</v>
      </c>
      <c r="P129" s="28">
        <f t="shared" si="42"/>
        <v>0</v>
      </c>
      <c r="Q129" s="28">
        <f t="shared" si="42"/>
        <v>0</v>
      </c>
      <c r="R129" s="28">
        <f t="shared" si="42"/>
        <v>0</v>
      </c>
      <c r="S129" s="28">
        <f t="shared" si="42"/>
        <v>0</v>
      </c>
      <c r="T129" s="28">
        <f t="shared" si="42"/>
        <v>0</v>
      </c>
      <c r="U129" s="28">
        <f t="shared" si="42"/>
        <v>0</v>
      </c>
      <c r="V129" s="28">
        <f t="shared" si="42"/>
        <v>0</v>
      </c>
      <c r="W129" s="28">
        <f t="shared" si="42"/>
        <v>0</v>
      </c>
      <c r="X129" s="28">
        <f t="shared" si="42"/>
        <v>0</v>
      </c>
      <c r="Y129" s="28">
        <f t="shared" si="42"/>
        <v>0</v>
      </c>
      <c r="Z129" s="28">
        <f t="shared" si="42"/>
        <v>0</v>
      </c>
      <c r="AA129" s="28">
        <f t="shared" si="42"/>
        <v>0</v>
      </c>
      <c r="AB129" s="28">
        <f t="shared" si="42"/>
        <v>0</v>
      </c>
      <c r="AC129" s="28">
        <f t="shared" si="42"/>
        <v>0</v>
      </c>
      <c r="AD129" s="28">
        <f t="shared" si="42"/>
        <v>0</v>
      </c>
      <c r="AE129" s="28">
        <f t="shared" si="42"/>
        <v>0</v>
      </c>
      <c r="AF129" s="28">
        <f t="shared" si="42"/>
        <v>0</v>
      </c>
      <c r="AG129" s="28">
        <f t="shared" si="42"/>
        <v>0</v>
      </c>
      <c r="AH129" s="28">
        <f t="shared" si="42"/>
        <v>0</v>
      </c>
      <c r="AI129" s="28">
        <f t="shared" si="42"/>
        <v>0</v>
      </c>
      <c r="AJ129" s="28">
        <f t="shared" si="42"/>
        <v>0</v>
      </c>
      <c r="AK129" s="28">
        <f t="shared" si="42"/>
        <v>0</v>
      </c>
      <c r="AL129" s="28">
        <f t="shared" si="42"/>
        <v>0</v>
      </c>
      <c r="AM129" s="28">
        <f t="shared" si="42"/>
        <v>0</v>
      </c>
      <c r="AN129" s="28">
        <f t="shared" si="42"/>
        <v>0</v>
      </c>
      <c r="AO129" s="28">
        <f t="shared" si="42"/>
        <v>0</v>
      </c>
      <c r="AP129" s="28">
        <f t="shared" si="42"/>
        <v>0</v>
      </c>
      <c r="AQ129" s="28">
        <f t="shared" si="42"/>
        <v>0</v>
      </c>
      <c r="AR129" s="28">
        <f t="shared" si="42"/>
        <v>0</v>
      </c>
      <c r="AS129" s="28">
        <f t="shared" si="42"/>
        <v>0</v>
      </c>
      <c r="AT129" s="28">
        <f t="shared" si="42"/>
        <v>0</v>
      </c>
      <c r="AU129" s="28">
        <f t="shared" si="42"/>
        <v>0</v>
      </c>
    </row>
    <row r="130" spans="2:47">
      <c r="B130" s="25">
        <v>2049</v>
      </c>
      <c r="C130" s="28">
        <v>0</v>
      </c>
      <c r="D130" s="28">
        <f t="shared" si="37"/>
        <v>0</v>
      </c>
      <c r="E130" s="28">
        <f t="shared" si="42"/>
        <v>0</v>
      </c>
      <c r="F130" s="28">
        <f t="shared" si="42"/>
        <v>0</v>
      </c>
      <c r="G130" s="28">
        <f t="shared" si="42"/>
        <v>0</v>
      </c>
      <c r="H130" s="28">
        <f t="shared" si="42"/>
        <v>0</v>
      </c>
      <c r="I130" s="28">
        <f t="shared" si="42"/>
        <v>0</v>
      </c>
      <c r="J130" s="28">
        <f t="shared" si="42"/>
        <v>0</v>
      </c>
      <c r="K130" s="28">
        <f t="shared" si="42"/>
        <v>0</v>
      </c>
      <c r="L130" s="28">
        <f t="shared" si="42"/>
        <v>0</v>
      </c>
      <c r="M130" s="28">
        <f t="shared" si="42"/>
        <v>0</v>
      </c>
      <c r="N130" s="28">
        <f t="shared" si="42"/>
        <v>0</v>
      </c>
      <c r="O130" s="28">
        <f t="shared" si="42"/>
        <v>0</v>
      </c>
      <c r="P130" s="28">
        <f t="shared" si="42"/>
        <v>0</v>
      </c>
      <c r="Q130" s="28">
        <f t="shared" si="42"/>
        <v>0</v>
      </c>
      <c r="R130" s="28">
        <f t="shared" si="42"/>
        <v>0</v>
      </c>
      <c r="S130" s="28">
        <f t="shared" si="42"/>
        <v>0</v>
      </c>
      <c r="T130" s="28">
        <f t="shared" si="42"/>
        <v>0</v>
      </c>
      <c r="U130" s="28">
        <f t="shared" si="42"/>
        <v>0</v>
      </c>
      <c r="V130" s="28">
        <f t="shared" si="42"/>
        <v>0</v>
      </c>
      <c r="W130" s="28">
        <f t="shared" si="42"/>
        <v>0</v>
      </c>
      <c r="X130" s="28">
        <f t="shared" si="42"/>
        <v>0</v>
      </c>
      <c r="Y130" s="28">
        <f t="shared" si="42"/>
        <v>0</v>
      </c>
      <c r="Z130" s="28">
        <f t="shared" si="42"/>
        <v>0</v>
      </c>
      <c r="AA130" s="28">
        <f t="shared" si="42"/>
        <v>0</v>
      </c>
      <c r="AB130" s="28">
        <f t="shared" si="42"/>
        <v>0</v>
      </c>
      <c r="AC130" s="28">
        <f t="shared" si="42"/>
        <v>0</v>
      </c>
      <c r="AD130" s="28">
        <f t="shared" si="42"/>
        <v>0</v>
      </c>
      <c r="AE130" s="28">
        <f t="shared" si="42"/>
        <v>0</v>
      </c>
      <c r="AF130" s="28">
        <f t="shared" si="42"/>
        <v>0</v>
      </c>
      <c r="AG130" s="28">
        <f t="shared" si="42"/>
        <v>0</v>
      </c>
      <c r="AH130" s="28">
        <f t="shared" si="42"/>
        <v>0</v>
      </c>
      <c r="AI130" s="28">
        <f t="shared" si="42"/>
        <v>0</v>
      </c>
      <c r="AJ130" s="28">
        <f t="shared" si="42"/>
        <v>0</v>
      </c>
      <c r="AK130" s="28">
        <f t="shared" si="42"/>
        <v>0</v>
      </c>
      <c r="AL130" s="28">
        <f t="shared" si="42"/>
        <v>0</v>
      </c>
      <c r="AM130" s="28">
        <f t="shared" si="42"/>
        <v>0</v>
      </c>
      <c r="AN130" s="28">
        <f t="shared" si="42"/>
        <v>0</v>
      </c>
      <c r="AO130" s="28">
        <f t="shared" si="42"/>
        <v>0</v>
      </c>
      <c r="AP130" s="28">
        <f t="shared" si="42"/>
        <v>0</v>
      </c>
      <c r="AQ130" s="28">
        <f t="shared" si="42"/>
        <v>0</v>
      </c>
      <c r="AR130" s="28">
        <f t="shared" si="42"/>
        <v>0</v>
      </c>
      <c r="AS130" s="28">
        <f t="shared" si="42"/>
        <v>0</v>
      </c>
      <c r="AT130" s="28">
        <f t="shared" si="42"/>
        <v>0</v>
      </c>
      <c r="AU130" s="28">
        <f t="shared" si="42"/>
        <v>0</v>
      </c>
    </row>
    <row r="131" spans="2:47">
      <c r="B131" s="25">
        <v>2050</v>
      </c>
      <c r="C131" s="28">
        <v>0</v>
      </c>
      <c r="D131" s="28">
        <f t="shared" si="37"/>
        <v>0</v>
      </c>
      <c r="E131" s="28">
        <f t="shared" si="42"/>
        <v>0</v>
      </c>
      <c r="F131" s="28">
        <f t="shared" si="42"/>
        <v>0</v>
      </c>
      <c r="G131" s="28">
        <f t="shared" si="42"/>
        <v>0</v>
      </c>
      <c r="H131" s="28">
        <f t="shared" si="42"/>
        <v>0</v>
      </c>
      <c r="I131" s="28">
        <f t="shared" si="42"/>
        <v>0</v>
      </c>
      <c r="J131" s="28">
        <f t="shared" si="42"/>
        <v>0</v>
      </c>
      <c r="K131" s="28">
        <f t="shared" si="42"/>
        <v>0</v>
      </c>
      <c r="L131" s="28">
        <f t="shared" si="42"/>
        <v>0</v>
      </c>
      <c r="M131" s="28">
        <f t="shared" si="42"/>
        <v>0</v>
      </c>
      <c r="N131" s="28">
        <f t="shared" si="42"/>
        <v>0</v>
      </c>
      <c r="O131" s="28">
        <f t="shared" si="42"/>
        <v>0</v>
      </c>
      <c r="P131" s="28">
        <f t="shared" si="42"/>
        <v>0</v>
      </c>
      <c r="Q131" s="28">
        <f t="shared" si="42"/>
        <v>0</v>
      </c>
      <c r="R131" s="28">
        <f t="shared" si="42"/>
        <v>0</v>
      </c>
      <c r="S131" s="28">
        <f t="shared" si="42"/>
        <v>0</v>
      </c>
      <c r="T131" s="28">
        <f t="shared" si="42"/>
        <v>0</v>
      </c>
      <c r="U131" s="28">
        <f t="shared" si="42"/>
        <v>0</v>
      </c>
      <c r="V131" s="28">
        <f t="shared" si="42"/>
        <v>0</v>
      </c>
      <c r="W131" s="28">
        <f t="shared" si="42"/>
        <v>0</v>
      </c>
      <c r="X131" s="28">
        <f t="shared" si="42"/>
        <v>0</v>
      </c>
      <c r="Y131" s="28">
        <f t="shared" si="42"/>
        <v>0</v>
      </c>
      <c r="Z131" s="28">
        <f t="shared" si="42"/>
        <v>0</v>
      </c>
      <c r="AA131" s="28">
        <f t="shared" si="42"/>
        <v>0</v>
      </c>
      <c r="AB131" s="28">
        <f t="shared" si="42"/>
        <v>0</v>
      </c>
      <c r="AC131" s="28">
        <f t="shared" si="42"/>
        <v>0</v>
      </c>
      <c r="AD131" s="28">
        <f t="shared" si="42"/>
        <v>0</v>
      </c>
      <c r="AE131" s="28">
        <f t="shared" si="42"/>
        <v>0</v>
      </c>
      <c r="AF131" s="28">
        <f t="shared" si="42"/>
        <v>0</v>
      </c>
      <c r="AG131" s="28">
        <f t="shared" si="42"/>
        <v>0</v>
      </c>
      <c r="AH131" s="28">
        <f t="shared" si="42"/>
        <v>0</v>
      </c>
      <c r="AI131" s="28">
        <f t="shared" si="42"/>
        <v>0</v>
      </c>
      <c r="AJ131" s="28">
        <f t="shared" si="42"/>
        <v>0</v>
      </c>
      <c r="AK131" s="28">
        <f t="shared" si="42"/>
        <v>0</v>
      </c>
      <c r="AL131" s="28">
        <f t="shared" si="42"/>
        <v>0</v>
      </c>
      <c r="AM131" s="28">
        <f t="shared" si="42"/>
        <v>0</v>
      </c>
      <c r="AN131" s="28">
        <f t="shared" si="42"/>
        <v>0</v>
      </c>
      <c r="AO131" s="28">
        <f t="shared" si="42"/>
        <v>0</v>
      </c>
      <c r="AP131" s="28">
        <f t="shared" si="42"/>
        <v>0</v>
      </c>
      <c r="AQ131" s="28">
        <f t="shared" si="42"/>
        <v>0</v>
      </c>
      <c r="AR131" s="28">
        <f t="shared" si="42"/>
        <v>0</v>
      </c>
      <c r="AS131" s="28">
        <f t="shared" si="42"/>
        <v>0</v>
      </c>
      <c r="AT131" s="28">
        <f t="shared" si="42"/>
        <v>0</v>
      </c>
      <c r="AU131" s="28">
        <f t="shared" si="42"/>
        <v>0</v>
      </c>
    </row>
    <row r="132" spans="2:47">
      <c r="B132" s="25">
        <v>2051</v>
      </c>
      <c r="C132" s="28">
        <v>0</v>
      </c>
      <c r="D132" s="28">
        <f t="shared" si="37"/>
        <v>0</v>
      </c>
      <c r="E132" s="28">
        <f t="shared" si="42"/>
        <v>0</v>
      </c>
      <c r="F132" s="28">
        <f t="shared" si="42"/>
        <v>0</v>
      </c>
      <c r="G132" s="28">
        <f t="shared" si="42"/>
        <v>0</v>
      </c>
      <c r="H132" s="28">
        <f t="shared" si="42"/>
        <v>0</v>
      </c>
      <c r="I132" s="28">
        <f t="shared" si="42"/>
        <v>0</v>
      </c>
      <c r="J132" s="28">
        <f t="shared" si="42"/>
        <v>0</v>
      </c>
      <c r="K132" s="28">
        <f t="shared" si="42"/>
        <v>0</v>
      </c>
      <c r="L132" s="28">
        <f t="shared" si="42"/>
        <v>0</v>
      </c>
      <c r="M132" s="28">
        <f t="shared" si="42"/>
        <v>0</v>
      </c>
      <c r="N132" s="28">
        <f t="shared" si="42"/>
        <v>0</v>
      </c>
      <c r="O132" s="28">
        <f t="shared" si="42"/>
        <v>0</v>
      </c>
      <c r="P132" s="28">
        <f t="shared" si="42"/>
        <v>0</v>
      </c>
      <c r="Q132" s="28">
        <f t="shared" si="42"/>
        <v>0</v>
      </c>
      <c r="R132" s="28">
        <f t="shared" si="42"/>
        <v>0</v>
      </c>
      <c r="S132" s="28">
        <f t="shared" si="42"/>
        <v>0</v>
      </c>
      <c r="T132" s="28">
        <f t="shared" si="42"/>
        <v>0</v>
      </c>
      <c r="U132" s="28">
        <f t="shared" si="42"/>
        <v>0</v>
      </c>
      <c r="V132" s="28">
        <f t="shared" si="42"/>
        <v>0</v>
      </c>
      <c r="W132" s="28">
        <f t="shared" si="42"/>
        <v>0</v>
      </c>
      <c r="X132" s="28">
        <f t="shared" si="42"/>
        <v>0</v>
      </c>
      <c r="Y132" s="28">
        <f t="shared" si="42"/>
        <v>0</v>
      </c>
      <c r="Z132" s="28">
        <f t="shared" si="42"/>
        <v>0</v>
      </c>
      <c r="AA132" s="28">
        <f t="shared" si="42"/>
        <v>0</v>
      </c>
      <c r="AB132" s="28">
        <f t="shared" si="42"/>
        <v>0</v>
      </c>
      <c r="AC132" s="28">
        <f t="shared" si="42"/>
        <v>0</v>
      </c>
      <c r="AD132" s="28">
        <f t="shared" si="42"/>
        <v>0</v>
      </c>
      <c r="AE132" s="28">
        <f t="shared" si="42"/>
        <v>0</v>
      </c>
      <c r="AF132" s="28">
        <f t="shared" si="42"/>
        <v>0</v>
      </c>
      <c r="AG132" s="28">
        <f t="shared" si="42"/>
        <v>0</v>
      </c>
      <c r="AH132" s="28">
        <f t="shared" si="42"/>
        <v>0</v>
      </c>
      <c r="AI132" s="28">
        <f t="shared" si="42"/>
        <v>0</v>
      </c>
      <c r="AJ132" s="28">
        <f t="shared" si="42"/>
        <v>0</v>
      </c>
      <c r="AK132" s="28">
        <f t="shared" si="42"/>
        <v>0</v>
      </c>
      <c r="AL132" s="28">
        <f t="shared" si="42"/>
        <v>0</v>
      </c>
      <c r="AM132" s="28">
        <f t="shared" si="42"/>
        <v>0</v>
      </c>
      <c r="AN132" s="28">
        <f t="shared" si="42"/>
        <v>0</v>
      </c>
      <c r="AO132" s="28">
        <f t="shared" si="42"/>
        <v>0</v>
      </c>
      <c r="AP132" s="28">
        <f t="shared" si="42"/>
        <v>0</v>
      </c>
      <c r="AQ132" s="28">
        <f t="shared" si="42"/>
        <v>0</v>
      </c>
      <c r="AR132" s="28">
        <f t="shared" si="42"/>
        <v>0</v>
      </c>
      <c r="AS132" s="28">
        <f t="shared" si="42"/>
        <v>0</v>
      </c>
      <c r="AT132" s="28">
        <f t="shared" si="42"/>
        <v>0</v>
      </c>
      <c r="AU132" s="28">
        <f t="shared" si="42"/>
        <v>0</v>
      </c>
    </row>
    <row r="133" spans="2:47">
      <c r="B133" s="25">
        <v>2052</v>
      </c>
      <c r="C133" s="28">
        <v>0</v>
      </c>
      <c r="D133" s="28">
        <f t="shared" si="37"/>
        <v>0</v>
      </c>
      <c r="E133" s="28">
        <f t="shared" si="42"/>
        <v>0</v>
      </c>
      <c r="F133" s="28">
        <f t="shared" si="42"/>
        <v>0</v>
      </c>
      <c r="G133" s="28">
        <f t="shared" si="42"/>
        <v>0</v>
      </c>
      <c r="H133" s="28">
        <f t="shared" si="42"/>
        <v>0</v>
      </c>
      <c r="I133" s="28">
        <f t="shared" si="42"/>
        <v>0</v>
      </c>
      <c r="J133" s="28">
        <f t="shared" si="42"/>
        <v>0</v>
      </c>
      <c r="K133" s="28">
        <f t="shared" si="42"/>
        <v>0</v>
      </c>
      <c r="L133" s="28">
        <f t="shared" si="42"/>
        <v>0</v>
      </c>
      <c r="M133" s="28">
        <f t="shared" si="42"/>
        <v>0</v>
      </c>
      <c r="N133" s="28">
        <f t="shared" si="42"/>
        <v>0</v>
      </c>
      <c r="O133" s="28">
        <f t="shared" si="42"/>
        <v>0</v>
      </c>
      <c r="P133" s="28">
        <f t="shared" si="42"/>
        <v>0</v>
      </c>
      <c r="Q133" s="28">
        <f t="shared" si="42"/>
        <v>0</v>
      </c>
      <c r="R133" s="28">
        <f t="shared" si="42"/>
        <v>0</v>
      </c>
      <c r="S133" s="28">
        <f t="shared" si="42"/>
        <v>0</v>
      </c>
      <c r="T133" s="28">
        <f t="shared" si="42"/>
        <v>0</v>
      </c>
      <c r="U133" s="28">
        <f t="shared" si="42"/>
        <v>0</v>
      </c>
      <c r="V133" s="28">
        <f t="shared" si="42"/>
        <v>0</v>
      </c>
      <c r="W133" s="28">
        <f t="shared" si="42"/>
        <v>0</v>
      </c>
      <c r="X133" s="28">
        <f t="shared" si="42"/>
        <v>0</v>
      </c>
      <c r="Y133" s="28">
        <f t="shared" si="42"/>
        <v>0</v>
      </c>
      <c r="Z133" s="28">
        <f t="shared" si="42"/>
        <v>0</v>
      </c>
      <c r="AA133" s="28">
        <f t="shared" si="42"/>
        <v>0</v>
      </c>
      <c r="AB133" s="28">
        <f t="shared" si="42"/>
        <v>0</v>
      </c>
      <c r="AC133" s="28">
        <f t="shared" si="42"/>
        <v>0</v>
      </c>
      <c r="AD133" s="28">
        <f t="shared" si="42"/>
        <v>0</v>
      </c>
      <c r="AE133" s="28">
        <f t="shared" si="42"/>
        <v>0</v>
      </c>
      <c r="AF133" s="28">
        <f t="shared" si="42"/>
        <v>0</v>
      </c>
      <c r="AG133" s="28">
        <f t="shared" si="42"/>
        <v>0</v>
      </c>
      <c r="AH133" s="28">
        <f t="shared" si="42"/>
        <v>0</v>
      </c>
      <c r="AI133" s="28">
        <f t="shared" si="42"/>
        <v>0</v>
      </c>
      <c r="AJ133" s="28">
        <f t="shared" si="42"/>
        <v>0</v>
      </c>
      <c r="AK133" s="28">
        <f t="shared" si="42"/>
        <v>0</v>
      </c>
      <c r="AL133" s="28">
        <f t="shared" si="42"/>
        <v>0</v>
      </c>
      <c r="AM133" s="28">
        <f t="shared" si="42"/>
        <v>0</v>
      </c>
      <c r="AN133" s="28">
        <f t="shared" si="42"/>
        <v>0</v>
      </c>
      <c r="AO133" s="28">
        <f t="shared" si="42"/>
        <v>0</v>
      </c>
      <c r="AP133" s="28">
        <f t="shared" si="42"/>
        <v>0</v>
      </c>
      <c r="AQ133" s="28">
        <f t="shared" si="42"/>
        <v>0</v>
      </c>
      <c r="AR133" s="28">
        <f t="shared" si="42"/>
        <v>0</v>
      </c>
      <c r="AS133" s="28">
        <f t="shared" ref="E133:AU139" si="43">+IF(AS$97&lt;$B133,0,IF(MOD(AS$97-$B133,$D$84)=0,1,0))*$C133</f>
        <v>0</v>
      </c>
      <c r="AT133" s="28">
        <f t="shared" si="43"/>
        <v>0</v>
      </c>
      <c r="AU133" s="28">
        <f t="shared" si="43"/>
        <v>0</v>
      </c>
    </row>
    <row r="134" spans="2:47">
      <c r="B134" s="25">
        <v>2053</v>
      </c>
      <c r="C134" s="28">
        <v>0</v>
      </c>
      <c r="D134" s="28">
        <f t="shared" si="37"/>
        <v>0</v>
      </c>
      <c r="E134" s="28">
        <f t="shared" si="43"/>
        <v>0</v>
      </c>
      <c r="F134" s="28">
        <f t="shared" si="43"/>
        <v>0</v>
      </c>
      <c r="G134" s="28">
        <f t="shared" si="43"/>
        <v>0</v>
      </c>
      <c r="H134" s="28">
        <f t="shared" si="43"/>
        <v>0</v>
      </c>
      <c r="I134" s="28">
        <f t="shared" si="43"/>
        <v>0</v>
      </c>
      <c r="J134" s="28">
        <f t="shared" si="43"/>
        <v>0</v>
      </c>
      <c r="K134" s="28">
        <f t="shared" si="43"/>
        <v>0</v>
      </c>
      <c r="L134" s="28">
        <f t="shared" si="43"/>
        <v>0</v>
      </c>
      <c r="M134" s="28">
        <f t="shared" si="43"/>
        <v>0</v>
      </c>
      <c r="N134" s="28">
        <f t="shared" si="43"/>
        <v>0</v>
      </c>
      <c r="O134" s="28">
        <f t="shared" si="43"/>
        <v>0</v>
      </c>
      <c r="P134" s="28">
        <f t="shared" si="43"/>
        <v>0</v>
      </c>
      <c r="Q134" s="28">
        <f t="shared" si="43"/>
        <v>0</v>
      </c>
      <c r="R134" s="28">
        <f t="shared" si="43"/>
        <v>0</v>
      </c>
      <c r="S134" s="28">
        <f t="shared" si="43"/>
        <v>0</v>
      </c>
      <c r="T134" s="28">
        <f t="shared" si="43"/>
        <v>0</v>
      </c>
      <c r="U134" s="28">
        <f t="shared" si="43"/>
        <v>0</v>
      </c>
      <c r="V134" s="28">
        <f t="shared" si="43"/>
        <v>0</v>
      </c>
      <c r="W134" s="28">
        <f t="shared" si="43"/>
        <v>0</v>
      </c>
      <c r="X134" s="28">
        <f t="shared" si="43"/>
        <v>0</v>
      </c>
      <c r="Y134" s="28">
        <f t="shared" si="43"/>
        <v>0</v>
      </c>
      <c r="Z134" s="28">
        <f t="shared" si="43"/>
        <v>0</v>
      </c>
      <c r="AA134" s="28">
        <f t="shared" si="43"/>
        <v>0</v>
      </c>
      <c r="AB134" s="28">
        <f t="shared" si="43"/>
        <v>0</v>
      </c>
      <c r="AC134" s="28">
        <f t="shared" si="43"/>
        <v>0</v>
      </c>
      <c r="AD134" s="28">
        <f t="shared" si="43"/>
        <v>0</v>
      </c>
      <c r="AE134" s="28">
        <f t="shared" si="43"/>
        <v>0</v>
      </c>
      <c r="AF134" s="28">
        <f t="shared" si="43"/>
        <v>0</v>
      </c>
      <c r="AG134" s="28">
        <f t="shared" si="43"/>
        <v>0</v>
      </c>
      <c r="AH134" s="28">
        <f t="shared" si="43"/>
        <v>0</v>
      </c>
      <c r="AI134" s="28">
        <f t="shared" si="43"/>
        <v>0</v>
      </c>
      <c r="AJ134" s="28">
        <f t="shared" si="43"/>
        <v>0</v>
      </c>
      <c r="AK134" s="28">
        <f t="shared" si="43"/>
        <v>0</v>
      </c>
      <c r="AL134" s="28">
        <f t="shared" si="43"/>
        <v>0</v>
      </c>
      <c r="AM134" s="28">
        <f t="shared" si="43"/>
        <v>0</v>
      </c>
      <c r="AN134" s="28">
        <f t="shared" si="43"/>
        <v>0</v>
      </c>
      <c r="AO134" s="28">
        <f t="shared" si="43"/>
        <v>0</v>
      </c>
      <c r="AP134" s="28">
        <f t="shared" si="43"/>
        <v>0</v>
      </c>
      <c r="AQ134" s="28">
        <f t="shared" si="43"/>
        <v>0</v>
      </c>
      <c r="AR134" s="28">
        <f t="shared" si="43"/>
        <v>0</v>
      </c>
      <c r="AS134" s="28">
        <f t="shared" si="43"/>
        <v>0</v>
      </c>
      <c r="AT134" s="28">
        <f t="shared" si="43"/>
        <v>0</v>
      </c>
      <c r="AU134" s="28">
        <f t="shared" si="43"/>
        <v>0</v>
      </c>
    </row>
    <row r="135" spans="2:47">
      <c r="B135" s="25">
        <v>2054</v>
      </c>
      <c r="C135" s="28">
        <v>0</v>
      </c>
      <c r="D135" s="28">
        <f t="shared" si="37"/>
        <v>0</v>
      </c>
      <c r="E135" s="28">
        <f t="shared" si="43"/>
        <v>0</v>
      </c>
      <c r="F135" s="28">
        <f t="shared" si="43"/>
        <v>0</v>
      </c>
      <c r="G135" s="28">
        <f t="shared" si="43"/>
        <v>0</v>
      </c>
      <c r="H135" s="28">
        <f t="shared" si="43"/>
        <v>0</v>
      </c>
      <c r="I135" s="28">
        <f t="shared" si="43"/>
        <v>0</v>
      </c>
      <c r="J135" s="28">
        <f t="shared" si="43"/>
        <v>0</v>
      </c>
      <c r="K135" s="28">
        <f t="shared" si="43"/>
        <v>0</v>
      </c>
      <c r="L135" s="28">
        <f t="shared" si="43"/>
        <v>0</v>
      </c>
      <c r="M135" s="28">
        <f t="shared" si="43"/>
        <v>0</v>
      </c>
      <c r="N135" s="28">
        <f t="shared" si="43"/>
        <v>0</v>
      </c>
      <c r="O135" s="28">
        <f t="shared" si="43"/>
        <v>0</v>
      </c>
      <c r="P135" s="28">
        <f t="shared" si="43"/>
        <v>0</v>
      </c>
      <c r="Q135" s="28">
        <f t="shared" si="43"/>
        <v>0</v>
      </c>
      <c r="R135" s="28">
        <f t="shared" si="43"/>
        <v>0</v>
      </c>
      <c r="S135" s="28">
        <f t="shared" si="43"/>
        <v>0</v>
      </c>
      <c r="T135" s="28">
        <f t="shared" si="43"/>
        <v>0</v>
      </c>
      <c r="U135" s="28">
        <f t="shared" si="43"/>
        <v>0</v>
      </c>
      <c r="V135" s="28">
        <f t="shared" si="43"/>
        <v>0</v>
      </c>
      <c r="W135" s="28">
        <f t="shared" si="43"/>
        <v>0</v>
      </c>
      <c r="X135" s="28">
        <f t="shared" si="43"/>
        <v>0</v>
      </c>
      <c r="Y135" s="28">
        <f t="shared" si="43"/>
        <v>0</v>
      </c>
      <c r="Z135" s="28">
        <f t="shared" si="43"/>
        <v>0</v>
      </c>
      <c r="AA135" s="28">
        <f t="shared" si="43"/>
        <v>0</v>
      </c>
      <c r="AB135" s="28">
        <f t="shared" si="43"/>
        <v>0</v>
      </c>
      <c r="AC135" s="28">
        <f t="shared" si="43"/>
        <v>0</v>
      </c>
      <c r="AD135" s="28">
        <f t="shared" si="43"/>
        <v>0</v>
      </c>
      <c r="AE135" s="28">
        <f t="shared" si="43"/>
        <v>0</v>
      </c>
      <c r="AF135" s="28">
        <f t="shared" si="43"/>
        <v>0</v>
      </c>
      <c r="AG135" s="28">
        <f t="shared" si="43"/>
        <v>0</v>
      </c>
      <c r="AH135" s="28">
        <f t="shared" si="43"/>
        <v>0</v>
      </c>
      <c r="AI135" s="28">
        <f t="shared" si="43"/>
        <v>0</v>
      </c>
      <c r="AJ135" s="28">
        <f t="shared" si="43"/>
        <v>0</v>
      </c>
      <c r="AK135" s="28">
        <f t="shared" si="43"/>
        <v>0</v>
      </c>
      <c r="AL135" s="28">
        <f t="shared" si="43"/>
        <v>0</v>
      </c>
      <c r="AM135" s="28">
        <f t="shared" si="43"/>
        <v>0</v>
      </c>
      <c r="AN135" s="28">
        <f t="shared" si="43"/>
        <v>0</v>
      </c>
      <c r="AO135" s="28">
        <f t="shared" si="43"/>
        <v>0</v>
      </c>
      <c r="AP135" s="28">
        <f t="shared" si="43"/>
        <v>0</v>
      </c>
      <c r="AQ135" s="28">
        <f t="shared" si="43"/>
        <v>0</v>
      </c>
      <c r="AR135" s="28">
        <f t="shared" si="43"/>
        <v>0</v>
      </c>
      <c r="AS135" s="28">
        <f t="shared" si="43"/>
        <v>0</v>
      </c>
      <c r="AT135" s="28">
        <f t="shared" si="43"/>
        <v>0</v>
      </c>
      <c r="AU135" s="28">
        <f t="shared" si="43"/>
        <v>0</v>
      </c>
    </row>
    <row r="136" spans="2:47">
      <c r="B136" s="25">
        <v>2055</v>
      </c>
      <c r="C136" s="28">
        <v>0</v>
      </c>
      <c r="D136" s="28">
        <f t="shared" si="37"/>
        <v>0</v>
      </c>
      <c r="E136" s="28">
        <f t="shared" si="43"/>
        <v>0</v>
      </c>
      <c r="F136" s="28">
        <f t="shared" si="43"/>
        <v>0</v>
      </c>
      <c r="G136" s="28">
        <f t="shared" si="43"/>
        <v>0</v>
      </c>
      <c r="H136" s="28">
        <f t="shared" si="43"/>
        <v>0</v>
      </c>
      <c r="I136" s="28">
        <f t="shared" si="43"/>
        <v>0</v>
      </c>
      <c r="J136" s="28">
        <f t="shared" si="43"/>
        <v>0</v>
      </c>
      <c r="K136" s="28">
        <f t="shared" si="43"/>
        <v>0</v>
      </c>
      <c r="L136" s="28">
        <f t="shared" si="43"/>
        <v>0</v>
      </c>
      <c r="M136" s="28">
        <f t="shared" si="43"/>
        <v>0</v>
      </c>
      <c r="N136" s="28">
        <f t="shared" si="43"/>
        <v>0</v>
      </c>
      <c r="O136" s="28">
        <f t="shared" si="43"/>
        <v>0</v>
      </c>
      <c r="P136" s="28">
        <f t="shared" si="43"/>
        <v>0</v>
      </c>
      <c r="Q136" s="28">
        <f t="shared" si="43"/>
        <v>0</v>
      </c>
      <c r="R136" s="28">
        <f t="shared" si="43"/>
        <v>0</v>
      </c>
      <c r="S136" s="28">
        <f t="shared" si="43"/>
        <v>0</v>
      </c>
      <c r="T136" s="28">
        <f t="shared" si="43"/>
        <v>0</v>
      </c>
      <c r="U136" s="28">
        <f t="shared" si="43"/>
        <v>0</v>
      </c>
      <c r="V136" s="28">
        <f t="shared" si="43"/>
        <v>0</v>
      </c>
      <c r="W136" s="28">
        <f t="shared" si="43"/>
        <v>0</v>
      </c>
      <c r="X136" s="28">
        <f t="shared" si="43"/>
        <v>0</v>
      </c>
      <c r="Y136" s="28">
        <f t="shared" si="43"/>
        <v>0</v>
      </c>
      <c r="Z136" s="28">
        <f t="shared" si="43"/>
        <v>0</v>
      </c>
      <c r="AA136" s="28">
        <f t="shared" si="43"/>
        <v>0</v>
      </c>
      <c r="AB136" s="28">
        <f t="shared" si="43"/>
        <v>0</v>
      </c>
      <c r="AC136" s="28">
        <f t="shared" si="43"/>
        <v>0</v>
      </c>
      <c r="AD136" s="28">
        <f t="shared" si="43"/>
        <v>0</v>
      </c>
      <c r="AE136" s="28">
        <f t="shared" si="43"/>
        <v>0</v>
      </c>
      <c r="AF136" s="28">
        <f t="shared" si="43"/>
        <v>0</v>
      </c>
      <c r="AG136" s="28">
        <f t="shared" si="43"/>
        <v>0</v>
      </c>
      <c r="AH136" s="28">
        <f t="shared" si="43"/>
        <v>0</v>
      </c>
      <c r="AI136" s="28">
        <f t="shared" si="43"/>
        <v>0</v>
      </c>
      <c r="AJ136" s="28">
        <f t="shared" si="43"/>
        <v>0</v>
      </c>
      <c r="AK136" s="28">
        <f t="shared" si="43"/>
        <v>0</v>
      </c>
      <c r="AL136" s="28">
        <f t="shared" si="43"/>
        <v>0</v>
      </c>
      <c r="AM136" s="28">
        <f t="shared" si="43"/>
        <v>0</v>
      </c>
      <c r="AN136" s="28">
        <f t="shared" si="43"/>
        <v>0</v>
      </c>
      <c r="AO136" s="28">
        <f t="shared" si="43"/>
        <v>0</v>
      </c>
      <c r="AP136" s="28">
        <f t="shared" si="43"/>
        <v>0</v>
      </c>
      <c r="AQ136" s="28">
        <f t="shared" si="43"/>
        <v>0</v>
      </c>
      <c r="AR136" s="28">
        <f t="shared" si="43"/>
        <v>0</v>
      </c>
      <c r="AS136" s="28">
        <f t="shared" si="43"/>
        <v>0</v>
      </c>
      <c r="AT136" s="28">
        <f t="shared" si="43"/>
        <v>0</v>
      </c>
      <c r="AU136" s="28">
        <f t="shared" si="43"/>
        <v>0</v>
      </c>
    </row>
    <row r="137" spans="2:47">
      <c r="B137" s="25">
        <v>2056</v>
      </c>
      <c r="C137" s="28">
        <v>0</v>
      </c>
      <c r="D137" s="28">
        <f t="shared" si="37"/>
        <v>0</v>
      </c>
      <c r="E137" s="28">
        <f t="shared" si="43"/>
        <v>0</v>
      </c>
      <c r="F137" s="28">
        <f t="shared" si="43"/>
        <v>0</v>
      </c>
      <c r="G137" s="28">
        <f t="shared" si="43"/>
        <v>0</v>
      </c>
      <c r="H137" s="28">
        <f t="shared" si="43"/>
        <v>0</v>
      </c>
      <c r="I137" s="28">
        <f t="shared" si="43"/>
        <v>0</v>
      </c>
      <c r="J137" s="28">
        <f t="shared" si="43"/>
        <v>0</v>
      </c>
      <c r="K137" s="28">
        <f t="shared" si="43"/>
        <v>0</v>
      </c>
      <c r="L137" s="28">
        <f t="shared" si="43"/>
        <v>0</v>
      </c>
      <c r="M137" s="28">
        <f t="shared" si="43"/>
        <v>0</v>
      </c>
      <c r="N137" s="28">
        <f t="shared" si="43"/>
        <v>0</v>
      </c>
      <c r="O137" s="28">
        <f t="shared" si="43"/>
        <v>0</v>
      </c>
      <c r="P137" s="28">
        <f t="shared" si="43"/>
        <v>0</v>
      </c>
      <c r="Q137" s="28">
        <f t="shared" si="43"/>
        <v>0</v>
      </c>
      <c r="R137" s="28">
        <f t="shared" si="43"/>
        <v>0</v>
      </c>
      <c r="S137" s="28">
        <f t="shared" si="43"/>
        <v>0</v>
      </c>
      <c r="T137" s="28">
        <f t="shared" si="43"/>
        <v>0</v>
      </c>
      <c r="U137" s="28">
        <f t="shared" si="43"/>
        <v>0</v>
      </c>
      <c r="V137" s="28">
        <f t="shared" si="43"/>
        <v>0</v>
      </c>
      <c r="W137" s="28">
        <f t="shared" si="43"/>
        <v>0</v>
      </c>
      <c r="X137" s="28">
        <f t="shared" si="43"/>
        <v>0</v>
      </c>
      <c r="Y137" s="28">
        <f t="shared" si="43"/>
        <v>0</v>
      </c>
      <c r="Z137" s="28">
        <f t="shared" si="43"/>
        <v>0</v>
      </c>
      <c r="AA137" s="28">
        <f t="shared" si="43"/>
        <v>0</v>
      </c>
      <c r="AB137" s="28">
        <f t="shared" si="43"/>
        <v>0</v>
      </c>
      <c r="AC137" s="28">
        <f t="shared" si="43"/>
        <v>0</v>
      </c>
      <c r="AD137" s="28">
        <f t="shared" si="43"/>
        <v>0</v>
      </c>
      <c r="AE137" s="28">
        <f t="shared" si="43"/>
        <v>0</v>
      </c>
      <c r="AF137" s="28">
        <f t="shared" si="43"/>
        <v>0</v>
      </c>
      <c r="AG137" s="28">
        <f t="shared" si="43"/>
        <v>0</v>
      </c>
      <c r="AH137" s="28">
        <f t="shared" si="43"/>
        <v>0</v>
      </c>
      <c r="AI137" s="28">
        <f t="shared" si="43"/>
        <v>0</v>
      </c>
      <c r="AJ137" s="28">
        <f t="shared" si="43"/>
        <v>0</v>
      </c>
      <c r="AK137" s="28">
        <f t="shared" si="43"/>
        <v>0</v>
      </c>
      <c r="AL137" s="28">
        <f t="shared" si="43"/>
        <v>0</v>
      </c>
      <c r="AM137" s="28">
        <f t="shared" si="43"/>
        <v>0</v>
      </c>
      <c r="AN137" s="28">
        <f t="shared" si="43"/>
        <v>0</v>
      </c>
      <c r="AO137" s="28">
        <f t="shared" si="43"/>
        <v>0</v>
      </c>
      <c r="AP137" s="28">
        <f t="shared" si="43"/>
        <v>0</v>
      </c>
      <c r="AQ137" s="28">
        <f t="shared" si="43"/>
        <v>0</v>
      </c>
      <c r="AR137" s="28">
        <f t="shared" si="43"/>
        <v>0</v>
      </c>
      <c r="AS137" s="28">
        <f t="shared" si="43"/>
        <v>0</v>
      </c>
      <c r="AT137" s="28">
        <f t="shared" si="43"/>
        <v>0</v>
      </c>
      <c r="AU137" s="28">
        <f t="shared" si="43"/>
        <v>0</v>
      </c>
    </row>
    <row r="138" spans="2:47">
      <c r="B138" s="25">
        <v>2057</v>
      </c>
      <c r="C138" s="28">
        <v>0</v>
      </c>
      <c r="D138" s="28">
        <f t="shared" si="37"/>
        <v>0</v>
      </c>
      <c r="E138" s="28">
        <f t="shared" si="43"/>
        <v>0</v>
      </c>
      <c r="F138" s="28">
        <f t="shared" si="43"/>
        <v>0</v>
      </c>
      <c r="G138" s="28">
        <f t="shared" si="43"/>
        <v>0</v>
      </c>
      <c r="H138" s="28">
        <f t="shared" si="43"/>
        <v>0</v>
      </c>
      <c r="I138" s="28">
        <f t="shared" si="43"/>
        <v>0</v>
      </c>
      <c r="J138" s="28">
        <f t="shared" si="43"/>
        <v>0</v>
      </c>
      <c r="K138" s="28">
        <f t="shared" si="43"/>
        <v>0</v>
      </c>
      <c r="L138" s="28">
        <f t="shared" si="43"/>
        <v>0</v>
      </c>
      <c r="M138" s="28">
        <f t="shared" si="43"/>
        <v>0</v>
      </c>
      <c r="N138" s="28">
        <f t="shared" si="43"/>
        <v>0</v>
      </c>
      <c r="O138" s="28">
        <f t="shared" si="43"/>
        <v>0</v>
      </c>
      <c r="P138" s="28">
        <f t="shared" si="43"/>
        <v>0</v>
      </c>
      <c r="Q138" s="28">
        <f t="shared" si="43"/>
        <v>0</v>
      </c>
      <c r="R138" s="28">
        <f t="shared" si="43"/>
        <v>0</v>
      </c>
      <c r="S138" s="28">
        <f t="shared" si="43"/>
        <v>0</v>
      </c>
      <c r="T138" s="28">
        <f t="shared" si="43"/>
        <v>0</v>
      </c>
      <c r="U138" s="28">
        <f t="shared" si="43"/>
        <v>0</v>
      </c>
      <c r="V138" s="28">
        <f t="shared" si="43"/>
        <v>0</v>
      </c>
      <c r="W138" s="28">
        <f t="shared" si="43"/>
        <v>0</v>
      </c>
      <c r="X138" s="28">
        <f t="shared" si="43"/>
        <v>0</v>
      </c>
      <c r="Y138" s="28">
        <f t="shared" si="43"/>
        <v>0</v>
      </c>
      <c r="Z138" s="28">
        <f t="shared" si="43"/>
        <v>0</v>
      </c>
      <c r="AA138" s="28">
        <f t="shared" si="43"/>
        <v>0</v>
      </c>
      <c r="AB138" s="28">
        <f t="shared" si="43"/>
        <v>0</v>
      </c>
      <c r="AC138" s="28">
        <f t="shared" si="43"/>
        <v>0</v>
      </c>
      <c r="AD138" s="28">
        <f t="shared" si="43"/>
        <v>0</v>
      </c>
      <c r="AE138" s="28">
        <f t="shared" si="43"/>
        <v>0</v>
      </c>
      <c r="AF138" s="28">
        <f t="shared" si="43"/>
        <v>0</v>
      </c>
      <c r="AG138" s="28">
        <f t="shared" si="43"/>
        <v>0</v>
      </c>
      <c r="AH138" s="28">
        <f t="shared" si="43"/>
        <v>0</v>
      </c>
      <c r="AI138" s="28">
        <f t="shared" si="43"/>
        <v>0</v>
      </c>
      <c r="AJ138" s="28">
        <f t="shared" si="43"/>
        <v>0</v>
      </c>
      <c r="AK138" s="28">
        <f t="shared" si="43"/>
        <v>0</v>
      </c>
      <c r="AL138" s="28">
        <f t="shared" si="43"/>
        <v>0</v>
      </c>
      <c r="AM138" s="28">
        <f t="shared" si="43"/>
        <v>0</v>
      </c>
      <c r="AN138" s="28">
        <f t="shared" si="43"/>
        <v>0</v>
      </c>
      <c r="AO138" s="28">
        <f t="shared" si="43"/>
        <v>0</v>
      </c>
      <c r="AP138" s="28">
        <f t="shared" si="43"/>
        <v>0</v>
      </c>
      <c r="AQ138" s="28">
        <f t="shared" si="43"/>
        <v>0</v>
      </c>
      <c r="AR138" s="28">
        <f t="shared" si="43"/>
        <v>0</v>
      </c>
      <c r="AS138" s="28">
        <f t="shared" si="43"/>
        <v>0</v>
      </c>
      <c r="AT138" s="28">
        <f t="shared" si="43"/>
        <v>0</v>
      </c>
      <c r="AU138" s="28">
        <f t="shared" si="43"/>
        <v>0</v>
      </c>
    </row>
    <row r="139" spans="2:47">
      <c r="B139" s="25">
        <v>2058</v>
      </c>
      <c r="C139" s="28">
        <v>0</v>
      </c>
      <c r="D139" s="28">
        <f t="shared" si="37"/>
        <v>0</v>
      </c>
      <c r="E139" s="28">
        <f t="shared" si="43"/>
        <v>0</v>
      </c>
      <c r="F139" s="28">
        <f t="shared" si="43"/>
        <v>0</v>
      </c>
      <c r="G139" s="28">
        <f t="shared" si="43"/>
        <v>0</v>
      </c>
      <c r="H139" s="28">
        <f t="shared" si="43"/>
        <v>0</v>
      </c>
      <c r="I139" s="28">
        <f t="shared" si="43"/>
        <v>0</v>
      </c>
      <c r="J139" s="28">
        <f t="shared" si="43"/>
        <v>0</v>
      </c>
      <c r="K139" s="28">
        <f t="shared" si="43"/>
        <v>0</v>
      </c>
      <c r="L139" s="28">
        <f t="shared" si="43"/>
        <v>0</v>
      </c>
      <c r="M139" s="28">
        <f t="shared" si="43"/>
        <v>0</v>
      </c>
      <c r="N139" s="28">
        <f t="shared" si="43"/>
        <v>0</v>
      </c>
      <c r="O139" s="28">
        <f t="shared" si="43"/>
        <v>0</v>
      </c>
      <c r="P139" s="28">
        <f t="shared" si="43"/>
        <v>0</v>
      </c>
      <c r="Q139" s="28">
        <f t="shared" si="43"/>
        <v>0</v>
      </c>
      <c r="R139" s="28">
        <f t="shared" si="43"/>
        <v>0</v>
      </c>
      <c r="S139" s="28">
        <f t="shared" si="43"/>
        <v>0</v>
      </c>
      <c r="T139" s="28">
        <f t="shared" si="43"/>
        <v>0</v>
      </c>
      <c r="U139" s="28">
        <f t="shared" si="43"/>
        <v>0</v>
      </c>
      <c r="V139" s="28">
        <f t="shared" si="43"/>
        <v>0</v>
      </c>
      <c r="W139" s="28">
        <f t="shared" si="43"/>
        <v>0</v>
      </c>
      <c r="X139" s="28">
        <f t="shared" si="43"/>
        <v>0</v>
      </c>
      <c r="Y139" s="28">
        <f t="shared" si="43"/>
        <v>0</v>
      </c>
      <c r="Z139" s="28">
        <f t="shared" si="43"/>
        <v>0</v>
      </c>
      <c r="AA139" s="28">
        <f t="shared" si="43"/>
        <v>0</v>
      </c>
      <c r="AB139" s="28">
        <f t="shared" si="43"/>
        <v>0</v>
      </c>
      <c r="AC139" s="28">
        <f t="shared" si="43"/>
        <v>0</v>
      </c>
      <c r="AD139" s="28">
        <f t="shared" si="43"/>
        <v>0</v>
      </c>
      <c r="AE139" s="28">
        <f t="shared" si="43"/>
        <v>0</v>
      </c>
      <c r="AF139" s="28">
        <f t="shared" si="43"/>
        <v>0</v>
      </c>
      <c r="AG139" s="28">
        <f t="shared" si="43"/>
        <v>0</v>
      </c>
      <c r="AH139" s="28">
        <f t="shared" si="43"/>
        <v>0</v>
      </c>
      <c r="AI139" s="28">
        <f t="shared" si="43"/>
        <v>0</v>
      </c>
      <c r="AJ139" s="28">
        <f t="shared" si="43"/>
        <v>0</v>
      </c>
      <c r="AK139" s="28">
        <f t="shared" si="43"/>
        <v>0</v>
      </c>
      <c r="AL139" s="28">
        <f t="shared" si="43"/>
        <v>0</v>
      </c>
      <c r="AM139" s="28">
        <f t="shared" si="43"/>
        <v>0</v>
      </c>
      <c r="AN139" s="28">
        <f t="shared" si="43"/>
        <v>0</v>
      </c>
      <c r="AO139" s="28">
        <f t="shared" si="43"/>
        <v>0</v>
      </c>
      <c r="AP139" s="28">
        <f t="shared" ref="E139:AU141" si="44">+IF(AP$97&lt;$B139,0,IF(MOD(AP$97-$B139,$D$84)=0,1,0))*$C139</f>
        <v>0</v>
      </c>
      <c r="AQ139" s="28">
        <f t="shared" si="44"/>
        <v>0</v>
      </c>
      <c r="AR139" s="28">
        <f t="shared" si="44"/>
        <v>0</v>
      </c>
      <c r="AS139" s="28">
        <f t="shared" si="44"/>
        <v>0</v>
      </c>
      <c r="AT139" s="28">
        <f t="shared" si="44"/>
        <v>0</v>
      </c>
      <c r="AU139" s="28">
        <f t="shared" si="44"/>
        <v>0</v>
      </c>
    </row>
    <row r="140" spans="2:47">
      <c r="B140" s="25">
        <v>2059</v>
      </c>
      <c r="C140" s="28">
        <v>0</v>
      </c>
      <c r="D140" s="28">
        <f t="shared" si="37"/>
        <v>0</v>
      </c>
      <c r="E140" s="28">
        <f t="shared" si="44"/>
        <v>0</v>
      </c>
      <c r="F140" s="28">
        <f t="shared" si="44"/>
        <v>0</v>
      </c>
      <c r="G140" s="28">
        <f t="shared" si="44"/>
        <v>0</v>
      </c>
      <c r="H140" s="28">
        <f t="shared" si="44"/>
        <v>0</v>
      </c>
      <c r="I140" s="28">
        <f t="shared" si="44"/>
        <v>0</v>
      </c>
      <c r="J140" s="28">
        <f t="shared" si="44"/>
        <v>0</v>
      </c>
      <c r="K140" s="28">
        <f t="shared" si="44"/>
        <v>0</v>
      </c>
      <c r="L140" s="28">
        <f t="shared" si="44"/>
        <v>0</v>
      </c>
      <c r="M140" s="28">
        <f t="shared" si="44"/>
        <v>0</v>
      </c>
      <c r="N140" s="28">
        <f t="shared" si="44"/>
        <v>0</v>
      </c>
      <c r="O140" s="28">
        <f t="shared" si="44"/>
        <v>0</v>
      </c>
      <c r="P140" s="28">
        <f t="shared" si="44"/>
        <v>0</v>
      </c>
      <c r="Q140" s="28">
        <f t="shared" si="44"/>
        <v>0</v>
      </c>
      <c r="R140" s="28">
        <f t="shared" si="44"/>
        <v>0</v>
      </c>
      <c r="S140" s="28">
        <f t="shared" si="44"/>
        <v>0</v>
      </c>
      <c r="T140" s="28">
        <f t="shared" si="44"/>
        <v>0</v>
      </c>
      <c r="U140" s="28">
        <f t="shared" si="44"/>
        <v>0</v>
      </c>
      <c r="V140" s="28">
        <f t="shared" si="44"/>
        <v>0</v>
      </c>
      <c r="W140" s="28">
        <f t="shared" si="44"/>
        <v>0</v>
      </c>
      <c r="X140" s="28">
        <f t="shared" si="44"/>
        <v>0</v>
      </c>
      <c r="Y140" s="28">
        <f t="shared" si="44"/>
        <v>0</v>
      </c>
      <c r="Z140" s="28">
        <f t="shared" si="44"/>
        <v>0</v>
      </c>
      <c r="AA140" s="28">
        <f t="shared" si="44"/>
        <v>0</v>
      </c>
      <c r="AB140" s="28">
        <f t="shared" si="44"/>
        <v>0</v>
      </c>
      <c r="AC140" s="28">
        <f t="shared" si="44"/>
        <v>0</v>
      </c>
      <c r="AD140" s="28">
        <f t="shared" si="44"/>
        <v>0</v>
      </c>
      <c r="AE140" s="28">
        <f t="shared" si="44"/>
        <v>0</v>
      </c>
      <c r="AF140" s="28">
        <f t="shared" si="44"/>
        <v>0</v>
      </c>
      <c r="AG140" s="28">
        <f t="shared" si="44"/>
        <v>0</v>
      </c>
      <c r="AH140" s="28">
        <f t="shared" si="44"/>
        <v>0</v>
      </c>
      <c r="AI140" s="28">
        <f t="shared" si="44"/>
        <v>0</v>
      </c>
      <c r="AJ140" s="28">
        <f t="shared" si="44"/>
        <v>0</v>
      </c>
      <c r="AK140" s="28">
        <f t="shared" si="44"/>
        <v>0</v>
      </c>
      <c r="AL140" s="28">
        <f t="shared" si="44"/>
        <v>0</v>
      </c>
      <c r="AM140" s="28">
        <f t="shared" si="44"/>
        <v>0</v>
      </c>
      <c r="AN140" s="28">
        <f t="shared" si="44"/>
        <v>0</v>
      </c>
      <c r="AO140" s="28">
        <f t="shared" si="44"/>
        <v>0</v>
      </c>
      <c r="AP140" s="28">
        <f t="shared" si="44"/>
        <v>0</v>
      </c>
      <c r="AQ140" s="28">
        <f t="shared" si="44"/>
        <v>0</v>
      </c>
      <c r="AR140" s="28">
        <f t="shared" si="44"/>
        <v>0</v>
      </c>
      <c r="AS140" s="28">
        <f t="shared" si="44"/>
        <v>0</v>
      </c>
      <c r="AT140" s="28">
        <f t="shared" si="44"/>
        <v>0</v>
      </c>
      <c r="AU140" s="28">
        <f t="shared" si="44"/>
        <v>0</v>
      </c>
    </row>
    <row r="141" spans="2:47">
      <c r="B141" s="25">
        <v>2060</v>
      </c>
      <c r="C141" s="28">
        <v>0</v>
      </c>
      <c r="D141" s="28">
        <f t="shared" si="37"/>
        <v>0</v>
      </c>
      <c r="E141" s="28">
        <f t="shared" si="44"/>
        <v>0</v>
      </c>
      <c r="F141" s="28">
        <f t="shared" si="44"/>
        <v>0</v>
      </c>
      <c r="G141" s="28">
        <f t="shared" si="44"/>
        <v>0</v>
      </c>
      <c r="H141" s="28">
        <f t="shared" si="44"/>
        <v>0</v>
      </c>
      <c r="I141" s="28">
        <f t="shared" si="44"/>
        <v>0</v>
      </c>
      <c r="J141" s="28">
        <f t="shared" si="44"/>
        <v>0</v>
      </c>
      <c r="K141" s="28">
        <f t="shared" si="44"/>
        <v>0</v>
      </c>
      <c r="L141" s="28">
        <f t="shared" si="44"/>
        <v>0</v>
      </c>
      <c r="M141" s="28">
        <f t="shared" si="44"/>
        <v>0</v>
      </c>
      <c r="N141" s="28">
        <f t="shared" si="44"/>
        <v>0</v>
      </c>
      <c r="O141" s="28">
        <f t="shared" si="44"/>
        <v>0</v>
      </c>
      <c r="P141" s="28">
        <f t="shared" si="44"/>
        <v>0</v>
      </c>
      <c r="Q141" s="28">
        <f t="shared" si="44"/>
        <v>0</v>
      </c>
      <c r="R141" s="28">
        <f t="shared" si="44"/>
        <v>0</v>
      </c>
      <c r="S141" s="28">
        <f t="shared" si="44"/>
        <v>0</v>
      </c>
      <c r="T141" s="28">
        <f t="shared" si="44"/>
        <v>0</v>
      </c>
      <c r="U141" s="28">
        <f t="shared" si="44"/>
        <v>0</v>
      </c>
      <c r="V141" s="28">
        <f t="shared" si="44"/>
        <v>0</v>
      </c>
      <c r="W141" s="28">
        <f t="shared" si="44"/>
        <v>0</v>
      </c>
      <c r="X141" s="28">
        <f t="shared" si="44"/>
        <v>0</v>
      </c>
      <c r="Y141" s="28">
        <f t="shared" si="44"/>
        <v>0</v>
      </c>
      <c r="Z141" s="28">
        <f t="shared" si="44"/>
        <v>0</v>
      </c>
      <c r="AA141" s="28">
        <f t="shared" si="44"/>
        <v>0</v>
      </c>
      <c r="AB141" s="28">
        <f t="shared" si="44"/>
        <v>0</v>
      </c>
      <c r="AC141" s="28">
        <f t="shared" si="44"/>
        <v>0</v>
      </c>
      <c r="AD141" s="28">
        <f t="shared" si="44"/>
        <v>0</v>
      </c>
      <c r="AE141" s="28">
        <f t="shared" si="44"/>
        <v>0</v>
      </c>
      <c r="AF141" s="28">
        <f t="shared" si="44"/>
        <v>0</v>
      </c>
      <c r="AG141" s="28">
        <f t="shared" si="44"/>
        <v>0</v>
      </c>
      <c r="AH141" s="28">
        <f t="shared" si="44"/>
        <v>0</v>
      </c>
      <c r="AI141" s="28">
        <f t="shared" si="44"/>
        <v>0</v>
      </c>
      <c r="AJ141" s="28">
        <f t="shared" si="44"/>
        <v>0</v>
      </c>
      <c r="AK141" s="28">
        <f t="shared" si="44"/>
        <v>0</v>
      </c>
      <c r="AL141" s="28">
        <f t="shared" si="44"/>
        <v>0</v>
      </c>
      <c r="AM141" s="28">
        <f t="shared" si="44"/>
        <v>0</v>
      </c>
      <c r="AN141" s="28">
        <f t="shared" si="44"/>
        <v>0</v>
      </c>
      <c r="AO141" s="28">
        <f t="shared" si="44"/>
        <v>0</v>
      </c>
      <c r="AP141" s="28">
        <f t="shared" si="44"/>
        <v>0</v>
      </c>
      <c r="AQ141" s="28">
        <f t="shared" si="44"/>
        <v>0</v>
      </c>
      <c r="AR141" s="28">
        <f t="shared" si="44"/>
        <v>0</v>
      </c>
      <c r="AS141" s="28">
        <f t="shared" si="44"/>
        <v>0</v>
      </c>
      <c r="AT141" s="28">
        <f t="shared" si="44"/>
        <v>0</v>
      </c>
      <c r="AU141" s="28">
        <f t="shared" si="44"/>
        <v>0</v>
      </c>
    </row>
    <row r="142" spans="2:47">
      <c r="D142" s="30">
        <f>SUM(D98:D141)</f>
        <v>0</v>
      </c>
      <c r="E142" s="30">
        <f t="shared" ref="E142:AD142" si="45">SUM(E98:E141)</f>
        <v>0</v>
      </c>
      <c r="F142" s="30">
        <f t="shared" si="45"/>
        <v>0</v>
      </c>
      <c r="G142" s="30">
        <f t="shared" si="45"/>
        <v>0</v>
      </c>
      <c r="H142" s="30">
        <f t="shared" si="45"/>
        <v>0</v>
      </c>
      <c r="I142" s="30">
        <f t="shared" si="45"/>
        <v>0</v>
      </c>
      <c r="J142" s="30">
        <f t="shared" si="45"/>
        <v>0</v>
      </c>
      <c r="K142" s="30">
        <f t="shared" si="45"/>
        <v>0</v>
      </c>
      <c r="L142" s="30">
        <f t="shared" si="45"/>
        <v>0</v>
      </c>
      <c r="M142" s="30">
        <f t="shared" si="45"/>
        <v>0</v>
      </c>
      <c r="N142" s="30">
        <f t="shared" si="45"/>
        <v>0</v>
      </c>
      <c r="O142" s="30">
        <f t="shared" si="45"/>
        <v>0</v>
      </c>
      <c r="P142" s="30">
        <f t="shared" si="45"/>
        <v>0</v>
      </c>
      <c r="Q142" s="30">
        <f t="shared" si="45"/>
        <v>0</v>
      </c>
      <c r="R142" s="30">
        <f t="shared" si="45"/>
        <v>1</v>
      </c>
      <c r="S142" s="30">
        <f t="shared" si="45"/>
        <v>1</v>
      </c>
      <c r="T142" s="30">
        <f t="shared" si="45"/>
        <v>1</v>
      </c>
      <c r="U142" s="30">
        <f t="shared" si="45"/>
        <v>1</v>
      </c>
      <c r="V142" s="30">
        <f t="shared" si="45"/>
        <v>1</v>
      </c>
      <c r="W142" s="30">
        <f t="shared" si="45"/>
        <v>0</v>
      </c>
      <c r="X142" s="30">
        <f t="shared" si="45"/>
        <v>0</v>
      </c>
      <c r="Y142" s="30">
        <f t="shared" si="45"/>
        <v>0</v>
      </c>
      <c r="Z142" s="30">
        <f t="shared" si="45"/>
        <v>0</v>
      </c>
      <c r="AA142" s="30">
        <f t="shared" si="45"/>
        <v>0</v>
      </c>
      <c r="AB142" s="30">
        <f t="shared" si="45"/>
        <v>0</v>
      </c>
      <c r="AC142" s="30">
        <f t="shared" si="45"/>
        <v>0</v>
      </c>
      <c r="AD142" s="30">
        <f t="shared" si="45"/>
        <v>0</v>
      </c>
      <c r="AE142" s="30">
        <f>SUM(AE98:AE141)</f>
        <v>0</v>
      </c>
      <c r="AF142" s="30">
        <f t="shared" ref="AF142:AU142" si="46">SUM(AF98:AF141)</f>
        <v>0</v>
      </c>
      <c r="AG142" s="30">
        <f t="shared" si="46"/>
        <v>1</v>
      </c>
      <c r="AH142" s="30">
        <f t="shared" si="46"/>
        <v>1</v>
      </c>
      <c r="AI142" s="30">
        <f t="shared" si="46"/>
        <v>1</v>
      </c>
      <c r="AJ142" s="30">
        <f t="shared" si="46"/>
        <v>1</v>
      </c>
      <c r="AK142" s="30">
        <f t="shared" si="46"/>
        <v>1</v>
      </c>
      <c r="AL142" s="30">
        <f t="shared" si="46"/>
        <v>0</v>
      </c>
      <c r="AM142" s="30">
        <f t="shared" si="46"/>
        <v>0</v>
      </c>
      <c r="AN142" s="30">
        <f t="shared" si="46"/>
        <v>0</v>
      </c>
      <c r="AO142" s="30">
        <f t="shared" si="46"/>
        <v>0</v>
      </c>
      <c r="AP142" s="30">
        <f t="shared" si="46"/>
        <v>0</v>
      </c>
      <c r="AQ142" s="30">
        <f t="shared" si="46"/>
        <v>0</v>
      </c>
      <c r="AR142" s="30">
        <f t="shared" si="46"/>
        <v>0</v>
      </c>
      <c r="AS142" s="30">
        <f t="shared" si="46"/>
        <v>0</v>
      </c>
      <c r="AT142" s="30">
        <f t="shared" si="46"/>
        <v>0</v>
      </c>
      <c r="AU142" s="30">
        <f t="shared" si="46"/>
        <v>0</v>
      </c>
    </row>
  </sheetData>
  <mergeCells count="1">
    <mergeCell ref="B95:F95"/>
  </mergeCells>
  <hyperlinks>
    <hyperlink ref="B95:F95" location="Min_H2Mot_MinCu!A1" display="Ir a Hoja Resumen" xr:uid="{AAF841E0-E7E2-4195-8A74-E0E39711A57F}"/>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DF10F-AA4B-42C0-AC74-F0AD5D8EB33A}">
  <sheetPr>
    <tabColor theme="5"/>
  </sheetPr>
  <dimension ref="B1:AU148"/>
  <sheetViews>
    <sheetView topLeftCell="A77" workbookViewId="0">
      <selection activeCell="E85" sqref="E85"/>
    </sheetView>
  </sheetViews>
  <sheetFormatPr defaultColWidth="11.42578125" defaultRowHeight="15"/>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384</v>
      </c>
      <c r="C2" s="28" t="s">
        <v>498</v>
      </c>
      <c r="D2" s="28">
        <v>20285.649015262308</v>
      </c>
      <c r="E2" s="28">
        <v>21775.370632409253</v>
      </c>
      <c r="F2" s="28">
        <v>21705.80458235844</v>
      </c>
      <c r="G2" s="28">
        <v>22436.787626536072</v>
      </c>
      <c r="H2" s="28">
        <v>22189.997666325107</v>
      </c>
      <c r="I2" s="28">
        <v>24066.211670488727</v>
      </c>
      <c r="J2" s="28">
        <v>25558.51111053921</v>
      </c>
      <c r="K2" s="28">
        <v>26186.838602940155</v>
      </c>
      <c r="L2" s="28">
        <v>26263.707408509148</v>
      </c>
      <c r="M2" s="28">
        <v>25462.689585690408</v>
      </c>
      <c r="N2" s="28">
        <v>24928.852980522999</v>
      </c>
      <c r="O2" s="28">
        <v>24351.423348234159</v>
      </c>
      <c r="P2" s="28">
        <v>23374.48434096235</v>
      </c>
      <c r="Q2" s="28">
        <v>22065.844272175633</v>
      </c>
      <c r="R2" s="28">
        <v>21614.675470659709</v>
      </c>
      <c r="S2" s="28">
        <v>21641.930169195915</v>
      </c>
      <c r="T2" s="28">
        <v>21833.450968316505</v>
      </c>
      <c r="U2" s="28">
        <v>22020.858483401185</v>
      </c>
      <c r="V2" s="28">
        <v>22214.00544460056</v>
      </c>
      <c r="W2" s="28">
        <v>22407.600007927416</v>
      </c>
      <c r="X2" s="28">
        <v>22596.8919609923</v>
      </c>
      <c r="Y2" s="28">
        <v>22793.493089176722</v>
      </c>
      <c r="Z2" s="28">
        <v>22999.07999571379</v>
      </c>
      <c r="AA2" s="28">
        <v>23211.792516631336</v>
      </c>
      <c r="AB2" s="28">
        <v>23430.025014828258</v>
      </c>
      <c r="AC2" s="28">
        <v>23647.450667552184</v>
      </c>
      <c r="AD2" s="28">
        <v>23866.454437302571</v>
      </c>
      <c r="AE2" s="28">
        <v>24089.603627876706</v>
      </c>
      <c r="AF2" s="28">
        <v>24396.024141817907</v>
      </c>
      <c r="AG2" s="28">
        <v>24703.20188617946</v>
      </c>
      <c r="AH2" s="28">
        <v>25016.862555893265</v>
      </c>
      <c r="AI2" s="28">
        <v>25334.768862009227</v>
      </c>
      <c r="AJ2" s="28">
        <v>25656.28296401988</v>
      </c>
      <c r="AK2" s="28">
        <v>25982.302253139453</v>
      </c>
      <c r="AL2" s="28">
        <v>26313.222436057073</v>
      </c>
      <c r="AM2" s="28">
        <v>26650.951676528592</v>
      </c>
      <c r="AN2" s="28">
        <v>26996.079254505643</v>
      </c>
      <c r="AO2" s="28">
        <v>27347.347164741186</v>
      </c>
      <c r="AP2" s="28">
        <v>27705.989731979073</v>
      </c>
      <c r="AQ2" s="28">
        <v>28072.80060620121</v>
      </c>
      <c r="AR2" s="28">
        <v>28446.74988834127</v>
      </c>
      <c r="AS2" s="28">
        <v>28827.46579605536</v>
      </c>
      <c r="AT2" s="28">
        <v>29216.853974935551</v>
      </c>
      <c r="AU2" s="28">
        <v>29597.972122978463</v>
      </c>
    </row>
    <row r="3" spans="2:47">
      <c r="B3" s="27" t="s">
        <v>386</v>
      </c>
      <c r="C3" s="28" t="s">
        <v>498</v>
      </c>
      <c r="D3" s="28">
        <v>147.76071412040793</v>
      </c>
      <c r="E3" s="28">
        <v>160.10295762828204</v>
      </c>
      <c r="F3" s="28">
        <v>156.42575182988369</v>
      </c>
      <c r="G3" s="28">
        <v>155.79258172447504</v>
      </c>
      <c r="H3" s="28">
        <v>159.21479244724199</v>
      </c>
      <c r="I3" s="28">
        <v>173.03675415598096</v>
      </c>
      <c r="J3" s="28">
        <v>177.3371272713149</v>
      </c>
      <c r="K3" s="28">
        <v>178.43248821878703</v>
      </c>
      <c r="L3" s="28">
        <v>183.07276197237704</v>
      </c>
      <c r="M3" s="28">
        <v>180.37285139146027</v>
      </c>
      <c r="N3" s="28">
        <v>179.80056861965301</v>
      </c>
      <c r="O3" s="28">
        <v>181.06200268258377</v>
      </c>
      <c r="P3" s="28">
        <v>176.77572077930594</v>
      </c>
      <c r="Q3" s="28">
        <v>170.52117399219244</v>
      </c>
      <c r="R3" s="28">
        <v>169.6581166593779</v>
      </c>
      <c r="S3" s="28">
        <v>169.75288266118085</v>
      </c>
      <c r="T3" s="28">
        <v>169.92649264587257</v>
      </c>
      <c r="U3" s="28">
        <v>170.0267477570039</v>
      </c>
      <c r="V3" s="28">
        <v>170.1239282021773</v>
      </c>
      <c r="W3" s="28">
        <v>170.2198022610398</v>
      </c>
      <c r="X3" s="28">
        <v>170.28797729556717</v>
      </c>
      <c r="Y3" s="28">
        <v>170.34849170242649</v>
      </c>
      <c r="Z3" s="28">
        <v>170.38815130564714</v>
      </c>
      <c r="AA3" s="28">
        <v>170.41542607903745</v>
      </c>
      <c r="AB3" s="28">
        <v>170.48075537194885</v>
      </c>
      <c r="AC3" s="28">
        <v>170.5084915009532</v>
      </c>
      <c r="AD3" s="28">
        <v>170.54296276959352</v>
      </c>
      <c r="AE3" s="28">
        <v>170.56209358410368</v>
      </c>
      <c r="AF3" s="28">
        <v>171.28519899737825</v>
      </c>
      <c r="AG3" s="28">
        <v>171.89994109836846</v>
      </c>
      <c r="AH3" s="28">
        <v>172.58548023259576</v>
      </c>
      <c r="AI3" s="28">
        <v>173.23023804329114</v>
      </c>
      <c r="AJ3" s="28">
        <v>173.85143536603547</v>
      </c>
      <c r="AK3" s="28">
        <v>174.54820384572417</v>
      </c>
      <c r="AL3" s="28">
        <v>175.48174380660666</v>
      </c>
      <c r="AM3" s="28">
        <v>176.4378318094997</v>
      </c>
      <c r="AN3" s="28">
        <v>177.42566935125615</v>
      </c>
      <c r="AO3" s="28">
        <v>178.39211942511292</v>
      </c>
      <c r="AP3" s="28">
        <v>179.38016082395177</v>
      </c>
      <c r="AQ3" s="28">
        <v>180.4377438400042</v>
      </c>
      <c r="AR3" s="28">
        <v>181.43723952908056</v>
      </c>
      <c r="AS3" s="28">
        <v>182.46431069552114</v>
      </c>
      <c r="AT3" s="28">
        <v>183.49277909935509</v>
      </c>
      <c r="AU3" s="28">
        <v>184.58302622927044</v>
      </c>
    </row>
    <row r="4" spans="2:47">
      <c r="B4" s="27" t="s">
        <v>385</v>
      </c>
      <c r="C4" s="28" t="s">
        <v>498</v>
      </c>
      <c r="D4" s="28">
        <v>22049.81268278732</v>
      </c>
      <c r="E4" s="28">
        <v>23274.121552928824</v>
      </c>
      <c r="F4" s="28">
        <v>23798.284367759756</v>
      </c>
      <c r="G4" s="28">
        <v>24702.752041718679</v>
      </c>
      <c r="H4" s="28">
        <v>24355.094516562051</v>
      </c>
      <c r="I4" s="28">
        <v>27360.230587783386</v>
      </c>
      <c r="J4" s="28">
        <v>29230.916318071962</v>
      </c>
      <c r="K4" s="28">
        <v>30345.407526309598</v>
      </c>
      <c r="L4" s="28">
        <v>31981.984156285183</v>
      </c>
      <c r="M4" s="28">
        <v>32265.848261474515</v>
      </c>
      <c r="N4" s="28">
        <v>32429.876333235341</v>
      </c>
      <c r="O4" s="28">
        <v>32795.863782312575</v>
      </c>
      <c r="P4" s="28">
        <v>32307.546172692928</v>
      </c>
      <c r="Q4" s="28">
        <v>31432.110744445326</v>
      </c>
      <c r="R4" s="28">
        <v>31734.508775599323</v>
      </c>
      <c r="S4" s="28">
        <v>32260.043276717592</v>
      </c>
      <c r="T4" s="28">
        <v>32670.325122930317</v>
      </c>
      <c r="U4" s="28">
        <v>33088.644329746312</v>
      </c>
      <c r="V4" s="28">
        <v>33512.431492426331</v>
      </c>
      <c r="W4" s="28">
        <v>33943.300383723647</v>
      </c>
      <c r="X4" s="28">
        <v>34393.473989661717</v>
      </c>
      <c r="Y4" s="28">
        <v>34844.479173905609</v>
      </c>
      <c r="Z4" s="28">
        <v>35296.133473510323</v>
      </c>
      <c r="AA4" s="28">
        <v>35751.914292681882</v>
      </c>
      <c r="AB4" s="28">
        <v>36209.001727145624</v>
      </c>
      <c r="AC4" s="28">
        <v>36679.353032157996</v>
      </c>
      <c r="AD4" s="28">
        <v>37158.178534375642</v>
      </c>
      <c r="AE4" s="28">
        <v>37643.471950666964</v>
      </c>
      <c r="AF4" s="28">
        <v>38257.648127936052</v>
      </c>
      <c r="AG4" s="28">
        <v>38890.807413161398</v>
      </c>
      <c r="AH4" s="28">
        <v>39530.208709846971</v>
      </c>
      <c r="AI4" s="28">
        <v>40184.693681132761</v>
      </c>
      <c r="AJ4" s="28">
        <v>40852.566026498265</v>
      </c>
      <c r="AK4" s="28">
        <v>41532.083459426787</v>
      </c>
      <c r="AL4" s="28">
        <v>42229.371901316706</v>
      </c>
      <c r="AM4" s="28">
        <v>42941.513207656615</v>
      </c>
      <c r="AN4" s="28">
        <v>43669.413890583426</v>
      </c>
      <c r="AO4" s="28">
        <v>44412.586285536359</v>
      </c>
      <c r="AP4" s="28">
        <v>45172.271907501687</v>
      </c>
      <c r="AQ4" s="28">
        <v>45949.622052913546</v>
      </c>
      <c r="AR4" s="28">
        <v>46743.303218783934</v>
      </c>
      <c r="AS4" s="28">
        <v>47554.526310184425</v>
      </c>
      <c r="AT4" s="28">
        <v>48383.613002605736</v>
      </c>
      <c r="AU4" s="28">
        <v>49214.036323019616</v>
      </c>
    </row>
    <row r="5" spans="2:47">
      <c r="B5" s="27" t="s">
        <v>634</v>
      </c>
      <c r="C5" s="28" t="s">
        <v>498</v>
      </c>
      <c r="D5" s="28">
        <v>1236.5905327758628</v>
      </c>
      <c r="E5" s="28">
        <v>1590.3230912902552</v>
      </c>
      <c r="F5" s="28">
        <v>1644.777650977451</v>
      </c>
      <c r="G5" s="28">
        <v>1735.0634556866455</v>
      </c>
      <c r="H5" s="28">
        <v>1631.1774558483628</v>
      </c>
      <c r="I5" s="28">
        <v>1745.7616120750533</v>
      </c>
      <c r="J5" s="28">
        <v>1766.097417692956</v>
      </c>
      <c r="K5" s="28">
        <v>1758.3305262588988</v>
      </c>
      <c r="L5" s="28">
        <v>1774.8318473386116</v>
      </c>
      <c r="M5" s="28">
        <v>1728.6044404965937</v>
      </c>
      <c r="N5" s="28">
        <v>1721.9200084395252</v>
      </c>
      <c r="O5" s="28">
        <v>1730.012067866176</v>
      </c>
      <c r="P5" s="28">
        <v>1671.3871157608746</v>
      </c>
      <c r="Q5" s="28">
        <v>1604.3753778891589</v>
      </c>
      <c r="R5" s="28">
        <v>1599.7856878795185</v>
      </c>
      <c r="S5" s="28">
        <v>1596.0246126677509</v>
      </c>
      <c r="T5" s="28">
        <v>1597.2288731956912</v>
      </c>
      <c r="U5" s="28">
        <v>1598.2181796329876</v>
      </c>
      <c r="V5" s="28">
        <v>1599.0977554895801</v>
      </c>
      <c r="W5" s="28">
        <v>1599.9128797206904</v>
      </c>
      <c r="X5" s="28">
        <v>1600.2494879207516</v>
      </c>
      <c r="Y5" s="28">
        <v>1600.5643621899551</v>
      </c>
      <c r="Z5" s="28">
        <v>1600.9860235510107</v>
      </c>
      <c r="AA5" s="28">
        <v>1601.3016934750203</v>
      </c>
      <c r="AB5" s="28">
        <v>1601.413142255394</v>
      </c>
      <c r="AC5" s="28">
        <v>1601.7499874477749</v>
      </c>
      <c r="AD5" s="28">
        <v>1601.9349948850565</v>
      </c>
      <c r="AE5" s="28">
        <v>1602.106395591185</v>
      </c>
      <c r="AF5" s="28">
        <v>1607.2318784397535</v>
      </c>
      <c r="AG5" s="28">
        <v>1612.1413004315864</v>
      </c>
      <c r="AH5" s="28">
        <v>1617.3601714075567</v>
      </c>
      <c r="AI5" s="28">
        <v>1622.3870929482505</v>
      </c>
      <c r="AJ5" s="28">
        <v>1627.2888902898603</v>
      </c>
      <c r="AK5" s="28">
        <v>1632.2252146669841</v>
      </c>
      <c r="AL5" s="28">
        <v>1637.8279325670562</v>
      </c>
      <c r="AM5" s="28">
        <v>1643.5809963243796</v>
      </c>
      <c r="AN5" s="28">
        <v>1649.3697035415942</v>
      </c>
      <c r="AO5" s="28">
        <v>1655.3021768694985</v>
      </c>
      <c r="AP5" s="28">
        <v>1661.1858127505102</v>
      </c>
      <c r="AQ5" s="28">
        <v>1667.2194838129658</v>
      </c>
      <c r="AR5" s="28">
        <v>1673.2529320790504</v>
      </c>
      <c r="AS5" s="28">
        <v>1679.3074120878111</v>
      </c>
      <c r="AT5" s="28">
        <v>1685.46710712247</v>
      </c>
      <c r="AU5" s="28">
        <v>1691.7987689965687</v>
      </c>
    </row>
    <row r="6" spans="2:47">
      <c r="B6" s="27" t="s">
        <v>437</v>
      </c>
      <c r="C6" s="28" t="s">
        <v>498</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A6" s="28">
        <v>0</v>
      </c>
      <c r="AB6" s="28">
        <v>0</v>
      </c>
      <c r="AC6" s="28">
        <v>0</v>
      </c>
      <c r="AD6" s="28">
        <v>0</v>
      </c>
      <c r="AE6" s="28">
        <v>0</v>
      </c>
      <c r="AF6" s="28">
        <v>0</v>
      </c>
      <c r="AG6" s="28">
        <v>0</v>
      </c>
      <c r="AH6" s="28">
        <v>0</v>
      </c>
      <c r="AI6" s="28">
        <v>0</v>
      </c>
      <c r="AJ6" s="28">
        <v>0</v>
      </c>
      <c r="AK6" s="28">
        <v>0</v>
      </c>
      <c r="AL6" s="28">
        <v>0</v>
      </c>
      <c r="AM6" s="28">
        <v>0</v>
      </c>
      <c r="AN6" s="28">
        <v>0</v>
      </c>
      <c r="AO6" s="28">
        <v>0</v>
      </c>
      <c r="AP6" s="28">
        <v>0</v>
      </c>
      <c r="AQ6" s="28">
        <v>0</v>
      </c>
      <c r="AR6" s="28">
        <v>0</v>
      </c>
      <c r="AS6" s="28">
        <v>0</v>
      </c>
      <c r="AT6" s="28">
        <v>0</v>
      </c>
      <c r="AU6" s="28">
        <v>0</v>
      </c>
    </row>
    <row r="7" spans="2:47">
      <c r="B7" s="27" t="s">
        <v>391</v>
      </c>
      <c r="C7" s="28" t="s">
        <v>498</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A7" s="28">
        <v>0</v>
      </c>
      <c r="AB7" s="28">
        <v>0</v>
      </c>
      <c r="AC7" s="28">
        <v>0</v>
      </c>
      <c r="AD7" s="28">
        <v>0</v>
      </c>
      <c r="AE7" s="28">
        <v>0</v>
      </c>
      <c r="AF7" s="28">
        <v>0</v>
      </c>
      <c r="AG7" s="28">
        <v>0</v>
      </c>
      <c r="AH7" s="28">
        <v>0</v>
      </c>
      <c r="AI7" s="28">
        <v>0</v>
      </c>
      <c r="AJ7" s="28">
        <v>0</v>
      </c>
      <c r="AK7" s="28">
        <v>0</v>
      </c>
      <c r="AL7" s="28">
        <v>0</v>
      </c>
      <c r="AM7" s="28">
        <v>0</v>
      </c>
      <c r="AN7" s="28">
        <v>0</v>
      </c>
      <c r="AO7" s="28">
        <v>0</v>
      </c>
      <c r="AP7" s="28">
        <v>0</v>
      </c>
      <c r="AQ7" s="28">
        <v>0</v>
      </c>
      <c r="AR7" s="28">
        <v>0</v>
      </c>
      <c r="AS7" s="28">
        <v>0</v>
      </c>
      <c r="AT7" s="28">
        <v>0</v>
      </c>
      <c r="AU7" s="28">
        <v>0</v>
      </c>
    </row>
    <row r="8" spans="2:47">
      <c r="B8" s="27" t="s">
        <v>439</v>
      </c>
      <c r="C8" s="28" t="s">
        <v>498</v>
      </c>
      <c r="D8" s="28">
        <v>3.689998889817999</v>
      </c>
      <c r="E8" s="28">
        <v>4.3590917137742418</v>
      </c>
      <c r="F8" s="28">
        <v>4.3477174993192884</v>
      </c>
      <c r="G8" s="28">
        <v>4.3663705934842838</v>
      </c>
      <c r="H8" s="28">
        <v>3.9224414321820942</v>
      </c>
      <c r="I8" s="28">
        <v>4.1465581228790471</v>
      </c>
      <c r="J8" s="28">
        <v>4.2607852143307525</v>
      </c>
      <c r="K8" s="28">
        <v>4.0813271790794872</v>
      </c>
      <c r="L8" s="28">
        <v>3.6411828499140153</v>
      </c>
      <c r="M8" s="28">
        <v>3.1152380830777675</v>
      </c>
      <c r="N8" s="28">
        <v>2.6798418932836534</v>
      </c>
      <c r="O8" s="28">
        <v>2.2720858772714236</v>
      </c>
      <c r="P8" s="28">
        <v>1.8460583051710133</v>
      </c>
      <c r="Q8" s="28">
        <v>1.3985084747277154</v>
      </c>
      <c r="R8" s="28">
        <v>1.0541950118395911</v>
      </c>
      <c r="S8" s="28">
        <v>0.94747067289337905</v>
      </c>
      <c r="T8" s="28">
        <v>0.9451048637885735</v>
      </c>
      <c r="U8" s="28">
        <v>0.94003534509410513</v>
      </c>
      <c r="V8" s="28">
        <v>0.9368061841215245</v>
      </c>
      <c r="W8" s="28">
        <v>0.93377736455526905</v>
      </c>
      <c r="X8" s="28">
        <v>0.92771291756472707</v>
      </c>
      <c r="Y8" s="28">
        <v>0.92444473672016791</v>
      </c>
      <c r="Z8" s="28">
        <v>0.92461151351151227</v>
      </c>
      <c r="AA8" s="28">
        <v>0.92757929299703801</v>
      </c>
      <c r="AB8" s="28">
        <v>0.93331069955574641</v>
      </c>
      <c r="AC8" s="28">
        <v>0.93716797269274832</v>
      </c>
      <c r="AD8" s="28">
        <v>0.94114012359797439</v>
      </c>
      <c r="AE8" s="28">
        <v>0.94593926854877197</v>
      </c>
      <c r="AF8" s="28">
        <v>0.95639248881962358</v>
      </c>
      <c r="AG8" s="28">
        <v>0.96418140816852949</v>
      </c>
      <c r="AH8" s="28">
        <v>0.97371349098117888</v>
      </c>
      <c r="AI8" s="28">
        <v>0.98271852938998749</v>
      </c>
      <c r="AJ8" s="28">
        <v>0.99140735633419297</v>
      </c>
      <c r="AK8" s="28">
        <v>1.0015316273502435</v>
      </c>
      <c r="AL8" s="28">
        <v>1.0100160529593007</v>
      </c>
      <c r="AM8" s="28">
        <v>1.0188377151882104</v>
      </c>
      <c r="AN8" s="28">
        <v>1.0280869528207699</v>
      </c>
      <c r="AO8" s="28">
        <v>1.0368412220168146</v>
      </c>
      <c r="AP8" s="28">
        <v>1.0458950216609342</v>
      </c>
      <c r="AQ8" s="28">
        <v>1.0560972845920511</v>
      </c>
      <c r="AR8" s="28">
        <v>1.0651209885974966</v>
      </c>
      <c r="AS8" s="28">
        <v>1.0745586741855353</v>
      </c>
      <c r="AT8" s="28">
        <v>1.0838846246823348</v>
      </c>
      <c r="AU8" s="28">
        <v>1.0942108360776726</v>
      </c>
    </row>
    <row r="9" spans="2:47">
      <c r="B9" s="27" t="s">
        <v>430</v>
      </c>
      <c r="C9" s="28" t="s">
        <v>498</v>
      </c>
      <c r="D9" s="28">
        <v>1234.7504398489659</v>
      </c>
      <c r="E9" s="28">
        <v>1194.6988451162315</v>
      </c>
      <c r="F9" s="28">
        <v>1069.6842682030185</v>
      </c>
      <c r="G9" s="28">
        <v>1159.6818515802556</v>
      </c>
      <c r="H9" s="28">
        <v>1058.5931387132814</v>
      </c>
      <c r="I9" s="28">
        <v>1124.6357058924998</v>
      </c>
      <c r="J9" s="28">
        <v>1142.3727104651412</v>
      </c>
      <c r="K9" s="28">
        <v>1120.5910861056434</v>
      </c>
      <c r="L9" s="28">
        <v>1070.5011403499536</v>
      </c>
      <c r="M9" s="28">
        <v>989.81404904403894</v>
      </c>
      <c r="N9" s="28">
        <v>932.84186007849632</v>
      </c>
      <c r="O9" s="28">
        <v>885.94188678355613</v>
      </c>
      <c r="P9" s="28">
        <v>815.3885205741733</v>
      </c>
      <c r="Q9" s="28">
        <v>740.38124973313711</v>
      </c>
      <c r="R9" s="28">
        <v>694.18005268015384</v>
      </c>
      <c r="S9" s="28">
        <v>681.45863404750435</v>
      </c>
      <c r="T9" s="28">
        <v>684.56062126465565</v>
      </c>
      <c r="U9" s="28">
        <v>687.21754492927312</v>
      </c>
      <c r="V9" s="28">
        <v>690.01350612610645</v>
      </c>
      <c r="W9" s="28">
        <v>692.69854156334293</v>
      </c>
      <c r="X9" s="28">
        <v>694.77997822558166</v>
      </c>
      <c r="Y9" s="28">
        <v>697.12109006230128</v>
      </c>
      <c r="Z9" s="28">
        <v>699.91110331781056</v>
      </c>
      <c r="AA9" s="28">
        <v>702.93433994792974</v>
      </c>
      <c r="AB9" s="28">
        <v>706.05499406122453</v>
      </c>
      <c r="AC9" s="28">
        <v>708.99559632874309</v>
      </c>
      <c r="AD9" s="28">
        <v>711.78886962004026</v>
      </c>
      <c r="AE9" s="28">
        <v>714.5643096106927</v>
      </c>
      <c r="AF9" s="28">
        <v>718.63084083657543</v>
      </c>
      <c r="AG9" s="28">
        <v>722.32393944875571</v>
      </c>
      <c r="AH9" s="28">
        <v>726.18135024146943</v>
      </c>
      <c r="AI9" s="28">
        <v>729.837360569412</v>
      </c>
      <c r="AJ9" s="28">
        <v>733.32231773285025</v>
      </c>
      <c r="AK9" s="28">
        <v>736.75460166058178</v>
      </c>
      <c r="AL9" s="28">
        <v>740.46277945798602</v>
      </c>
      <c r="AM9" s="28">
        <v>744.23552776421752</v>
      </c>
      <c r="AN9" s="28">
        <v>748.05259028381761</v>
      </c>
      <c r="AO9" s="28">
        <v>751.90304151257817</v>
      </c>
      <c r="AP9" s="28">
        <v>755.76829735242995</v>
      </c>
      <c r="AQ9" s="28">
        <v>759.72838583700093</v>
      </c>
      <c r="AR9" s="28">
        <v>763.66243570792358</v>
      </c>
      <c r="AS9" s="28">
        <v>767.61974632873557</v>
      </c>
      <c r="AT9" s="28">
        <v>771.62228258169591</v>
      </c>
      <c r="AU9" s="28">
        <v>775.7223440691655</v>
      </c>
    </row>
    <row r="10" spans="2:47">
      <c r="B10" s="27" t="s">
        <v>440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398</v>
      </c>
      <c r="C11" s="28" t="s">
        <v>498</v>
      </c>
      <c r="D11" s="28">
        <v>850.11055919813748</v>
      </c>
      <c r="E11" s="28">
        <v>561.39669552645842</v>
      </c>
      <c r="F11" s="28">
        <v>313.22642038081614</v>
      </c>
      <c r="G11" s="28">
        <v>279.97418502723855</v>
      </c>
      <c r="H11" s="28">
        <v>83.435345348214014</v>
      </c>
      <c r="I11" s="28">
        <v>83.297831502282918</v>
      </c>
      <c r="J11" s="28">
        <v>83.306777725140009</v>
      </c>
      <c r="K11" s="28">
        <v>81.993984569249903</v>
      </c>
      <c r="L11" s="28">
        <v>80.715399739054803</v>
      </c>
      <c r="M11" s="28">
        <v>79.450187235655335</v>
      </c>
      <c r="N11" s="28">
        <v>78.204989559608848</v>
      </c>
      <c r="O11" s="28">
        <v>76.974475265960805</v>
      </c>
      <c r="P11" s="28">
        <v>75.758181774288985</v>
      </c>
      <c r="Q11" s="28">
        <v>74.573486749855107</v>
      </c>
      <c r="R11" s="28">
        <v>74.003406837753445</v>
      </c>
      <c r="S11" s="28">
        <v>73.447539122288561</v>
      </c>
      <c r="T11" s="28">
        <v>72.888494688909304</v>
      </c>
      <c r="U11" s="28">
        <v>72.326371622674074</v>
      </c>
      <c r="V11" s="28">
        <v>71.777977620896252</v>
      </c>
      <c r="W11" s="28">
        <v>71.226325454470782</v>
      </c>
      <c r="X11" s="28">
        <v>70.688221792248299</v>
      </c>
      <c r="Y11" s="28">
        <v>70.14669474019</v>
      </c>
      <c r="Z11" s="28">
        <v>69.601467923243518</v>
      </c>
      <c r="AA11" s="28">
        <v>69.052463206412355</v>
      </c>
      <c r="AB11" s="28">
        <v>68.516899899965438</v>
      </c>
      <c r="AC11" s="28">
        <v>67.977425644644043</v>
      </c>
      <c r="AD11" s="28">
        <v>67.451263141948786</v>
      </c>
      <c r="AE11" s="28">
        <v>66.921277052929867</v>
      </c>
      <c r="AF11" s="28">
        <v>66.617821632632868</v>
      </c>
      <c r="AG11" s="28">
        <v>66.327787748985116</v>
      </c>
      <c r="AH11" s="28">
        <v>66.016340767291595</v>
      </c>
      <c r="AI11" s="28">
        <v>65.718013809881199</v>
      </c>
      <c r="AJ11" s="28">
        <v>65.415473576784791</v>
      </c>
      <c r="AK11" s="28">
        <v>65.091615191455077</v>
      </c>
      <c r="AL11" s="28">
        <v>64.780554447379387</v>
      </c>
      <c r="AM11" s="28">
        <v>64.486801310420489</v>
      </c>
      <c r="AN11" s="28">
        <v>64.175783393061792</v>
      </c>
      <c r="AO11" s="28">
        <v>63.864783053101739</v>
      </c>
      <c r="AP11" s="28">
        <v>63.571308856040162</v>
      </c>
      <c r="AQ11" s="28">
        <v>63.260350772441591</v>
      </c>
      <c r="AR11" s="28">
        <v>62.966701720971194</v>
      </c>
      <c r="AS11" s="28">
        <v>62.673290272760404</v>
      </c>
      <c r="AT11" s="28">
        <v>62.379682343959111</v>
      </c>
      <c r="AU11" s="28">
        <v>62.08631276784368</v>
      </c>
    </row>
    <row r="12" spans="2:47">
      <c r="B12" s="27" t="s">
        <v>435</v>
      </c>
      <c r="C12" s="28" t="s">
        <v>498</v>
      </c>
      <c r="D12" s="28">
        <v>25.354828878494317</v>
      </c>
      <c r="E12" s="28">
        <v>26.559153674787424</v>
      </c>
      <c r="F12" s="28">
        <v>26.72248428035731</v>
      </c>
      <c r="G12" s="28">
        <v>25.310246437231292</v>
      </c>
      <c r="H12" s="28">
        <v>25.008431578962451</v>
      </c>
      <c r="I12" s="28">
        <v>29.897308124295403</v>
      </c>
      <c r="J12" s="28">
        <v>30.681769433314219</v>
      </c>
      <c r="K12" s="28">
        <v>31.261191057657399</v>
      </c>
      <c r="L12" s="28">
        <v>33.43092728413108</v>
      </c>
      <c r="M12" s="28">
        <v>32.74376230567497</v>
      </c>
      <c r="N12" s="28">
        <v>33.04245743001816</v>
      </c>
      <c r="O12" s="28">
        <v>34.456222821582116</v>
      </c>
      <c r="P12" s="28">
        <v>33.239665468902267</v>
      </c>
      <c r="Q12" s="28">
        <v>31.545400222126677</v>
      </c>
      <c r="R12" s="28">
        <v>31.348650556081015</v>
      </c>
      <c r="S12" s="28">
        <v>31.457420415830704</v>
      </c>
      <c r="T12" s="28">
        <v>31.593802530381204</v>
      </c>
      <c r="U12" s="28">
        <v>31.727455910814943</v>
      </c>
      <c r="V12" s="28">
        <v>31.86391562907232</v>
      </c>
      <c r="W12" s="28">
        <v>31.999196838205787</v>
      </c>
      <c r="X12" s="28">
        <v>32.138612331613643</v>
      </c>
      <c r="Y12" s="28">
        <v>32.275579202398013</v>
      </c>
      <c r="Z12" s="28">
        <v>32.417885301805669</v>
      </c>
      <c r="AA12" s="28">
        <v>32.556654424715774</v>
      </c>
      <c r="AB12" s="28">
        <v>32.687679389032198</v>
      </c>
      <c r="AC12" s="28">
        <v>32.837236774433933</v>
      </c>
      <c r="AD12" s="28">
        <v>32.992309947836048</v>
      </c>
      <c r="AE12" s="28">
        <v>33.145086249259577</v>
      </c>
      <c r="AF12" s="28">
        <v>33.422035965080731</v>
      </c>
      <c r="AG12" s="28">
        <v>33.702519038358652</v>
      </c>
      <c r="AH12" s="28">
        <v>34.004257115601412</v>
      </c>
      <c r="AI12" s="28">
        <v>34.306497096063822</v>
      </c>
      <c r="AJ12" s="28">
        <v>34.61283964607815</v>
      </c>
      <c r="AK12" s="28">
        <v>34.922769529712426</v>
      </c>
      <c r="AL12" s="28">
        <v>35.291985713193846</v>
      </c>
      <c r="AM12" s="28">
        <v>35.664681432693222</v>
      </c>
      <c r="AN12" s="28">
        <v>36.042716067593382</v>
      </c>
      <c r="AO12" s="28">
        <v>36.425694417884777</v>
      </c>
      <c r="AP12" s="28">
        <v>36.812285069026458</v>
      </c>
      <c r="AQ12" s="28">
        <v>37.202897531145503</v>
      </c>
      <c r="AR12" s="28">
        <v>37.598633758765644</v>
      </c>
      <c r="AS12" s="28">
        <v>37.997875591573518</v>
      </c>
      <c r="AT12" s="28">
        <v>38.402350478121711</v>
      </c>
      <c r="AU12" s="28">
        <v>38.811148567402306</v>
      </c>
    </row>
    <row r="13" spans="2:47">
      <c r="B13" s="27" t="s">
        <v>680</v>
      </c>
      <c r="C13" s="28" t="s">
        <v>498</v>
      </c>
      <c r="D13" s="28">
        <v>9.148780101460158</v>
      </c>
      <c r="E13" s="28">
        <v>28.177980706146286</v>
      </c>
      <c r="F13" s="28">
        <v>28.000088463088606</v>
      </c>
      <c r="G13" s="28">
        <v>27.680660445062319</v>
      </c>
      <c r="H13" s="28">
        <v>7.2495889462050407</v>
      </c>
      <c r="I13" s="28">
        <v>7.340240887933243</v>
      </c>
      <c r="J13" s="28">
        <v>7.3477983948862402</v>
      </c>
      <c r="K13" s="28">
        <v>7.4376042959673017</v>
      </c>
      <c r="L13" s="28">
        <v>7.5253025077234321</v>
      </c>
      <c r="M13" s="28">
        <v>7.6096802766948217</v>
      </c>
      <c r="N13" s="28">
        <v>7.6834624492847396</v>
      </c>
      <c r="O13" s="28">
        <v>7.753172427674385</v>
      </c>
      <c r="P13" s="28">
        <v>7.8202748193290175</v>
      </c>
      <c r="Q13" s="28">
        <v>7.8866332791008151</v>
      </c>
      <c r="R13" s="28">
        <v>7.9601383144414148</v>
      </c>
      <c r="S13" s="28">
        <v>8.0310411510408706</v>
      </c>
      <c r="T13" s="28">
        <v>8.0992618799918237</v>
      </c>
      <c r="U13" s="28">
        <v>8.1647158218637585</v>
      </c>
      <c r="V13" s="28">
        <v>8.2273294725204345</v>
      </c>
      <c r="W13" s="28">
        <v>8.2870245414359651</v>
      </c>
      <c r="X13" s="28">
        <v>8.3437285637288827</v>
      </c>
      <c r="Y13" s="28">
        <v>8.3973695822452292</v>
      </c>
      <c r="Z13" s="28">
        <v>8.4478814178760206</v>
      </c>
      <c r="AA13" s="28">
        <v>8.495198367506811</v>
      </c>
      <c r="AB13" s="28">
        <v>8.539265712919617</v>
      </c>
      <c r="AC13" s="28">
        <v>8.5800291484250675</v>
      </c>
      <c r="AD13" s="28">
        <v>8.617429542277927</v>
      </c>
      <c r="AE13" s="28">
        <v>8.6514186682970013</v>
      </c>
      <c r="AF13" s="28">
        <v>8.6863550552043574</v>
      </c>
      <c r="AG13" s="28">
        <v>8.720044230613075</v>
      </c>
      <c r="AH13" s="28">
        <v>8.7480425011205707</v>
      </c>
      <c r="AI13" s="28">
        <v>8.7747320589891</v>
      </c>
      <c r="AJ13" s="28">
        <v>8.7956426529645775</v>
      </c>
      <c r="AK13" s="28">
        <v>8.8151958189032662</v>
      </c>
      <c r="AL13" s="28">
        <v>8.8288913311164858</v>
      </c>
      <c r="AM13" s="28">
        <v>8.8448547881198891</v>
      </c>
      <c r="AN13" s="28">
        <v>8.8585883045313345</v>
      </c>
      <c r="AO13" s="28">
        <v>8.8723272895912775</v>
      </c>
      <c r="AP13" s="28">
        <v>8.8883511132813329</v>
      </c>
      <c r="AQ13" s="28">
        <v>8.9021219053549014</v>
      </c>
      <c r="AR13" s="28">
        <v>8.9181837054768387</v>
      </c>
      <c r="AS13" s="28">
        <v>8.9319856408160749</v>
      </c>
      <c r="AT13" s="28">
        <v>8.9480951527806525</v>
      </c>
      <c r="AU13" s="28">
        <v>8.9619224017745207</v>
      </c>
    </row>
    <row r="14" spans="2:47">
      <c r="B14" s="27" t="s">
        <v>397</v>
      </c>
      <c r="C14" s="28" t="s">
        <v>498</v>
      </c>
      <c r="D14" s="28">
        <v>177.04684142676982</v>
      </c>
      <c r="E14" s="28">
        <v>284.31878940224709</v>
      </c>
      <c r="F14" s="28">
        <v>298.39674050596068</v>
      </c>
      <c r="G14" s="28">
        <v>287.81678872163047</v>
      </c>
      <c r="H14" s="28">
        <v>279.791560694775</v>
      </c>
      <c r="I14" s="28">
        <v>282.38418939197254</v>
      </c>
      <c r="J14" s="28">
        <v>283.07676298522426</v>
      </c>
      <c r="K14" s="28">
        <v>283.97309792434822</v>
      </c>
      <c r="L14" s="28">
        <v>284.87229084708497</v>
      </c>
      <c r="M14" s="28">
        <v>285.68910402600915</v>
      </c>
      <c r="N14" s="28">
        <v>286.20402417599831</v>
      </c>
      <c r="O14" s="28">
        <v>286.67162041954441</v>
      </c>
      <c r="P14" s="28">
        <v>287.07477307030689</v>
      </c>
      <c r="Q14" s="28">
        <v>287.42469478803059</v>
      </c>
      <c r="R14" s="28">
        <v>288.76414405726547</v>
      </c>
      <c r="S14" s="28">
        <v>290.03811048928463</v>
      </c>
      <c r="T14" s="28">
        <v>291.22971593079478</v>
      </c>
      <c r="U14" s="28">
        <v>292.3459318339182</v>
      </c>
      <c r="V14" s="28">
        <v>293.38457755256422</v>
      </c>
      <c r="W14" s="28">
        <v>294.35134723487909</v>
      </c>
      <c r="X14" s="28">
        <v>295.23089049834908</v>
      </c>
      <c r="Y14" s="28">
        <v>296.02856142651592</v>
      </c>
      <c r="Z14" s="28">
        <v>296.74955459114881</v>
      </c>
      <c r="AA14" s="28">
        <v>297.38037909886583</v>
      </c>
      <c r="AB14" s="28">
        <v>297.92515697126817</v>
      </c>
      <c r="AC14" s="28">
        <v>298.39054911999449</v>
      </c>
      <c r="AD14" s="28">
        <v>298.76135021551613</v>
      </c>
      <c r="AE14" s="28">
        <v>299.05077218303495</v>
      </c>
      <c r="AF14" s="28">
        <v>299.69181051894356</v>
      </c>
      <c r="AG14" s="28">
        <v>300.24571364858366</v>
      </c>
      <c r="AH14" s="28">
        <v>300.7088927554247</v>
      </c>
      <c r="AI14" s="28">
        <v>301.07644138316994</v>
      </c>
      <c r="AJ14" s="28">
        <v>301.34323506592506</v>
      </c>
      <c r="AK14" s="28">
        <v>301.52368945705234</v>
      </c>
      <c r="AL14" s="28">
        <v>301.61163446564626</v>
      </c>
      <c r="AM14" s="28">
        <v>301.69724860600297</v>
      </c>
      <c r="AN14" s="28">
        <v>301.7748632822607</v>
      </c>
      <c r="AO14" s="28">
        <v>301.85745607326106</v>
      </c>
      <c r="AP14" s="28">
        <v>301.93911666952312</v>
      </c>
      <c r="AQ14" s="28">
        <v>302.01928179102902</v>
      </c>
      <c r="AR14" s="28">
        <v>302.09899705051379</v>
      </c>
      <c r="AS14" s="28">
        <v>302.16963349930097</v>
      </c>
      <c r="AT14" s="28">
        <v>302.24657217082898</v>
      </c>
      <c r="AU14" s="28">
        <v>302.32341076507566</v>
      </c>
    </row>
    <row r="15" spans="2:47">
      <c r="B15" s="27" t="s">
        <v>389</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s="48" customFormat="1">
      <c r="B16" s="27" t="s">
        <v>501</v>
      </c>
      <c r="C16" s="30" t="s">
        <v>498</v>
      </c>
      <c r="D16" s="30">
        <f>SUM(D2:D15)</f>
        <v>46019.914393289539</v>
      </c>
      <c r="E16" s="30">
        <f t="shared" ref="E16:AU16" si="0">SUM(E2:E15)</f>
        <v>48899.428790396261</v>
      </c>
      <c r="F16" s="30">
        <f t="shared" si="0"/>
        <v>49045.670072258079</v>
      </c>
      <c r="G16" s="30">
        <f t="shared" si="0"/>
        <v>50815.225808470772</v>
      </c>
      <c r="H16" s="30">
        <f t="shared" si="0"/>
        <v>49793.484937896377</v>
      </c>
      <c r="I16" s="30">
        <f t="shared" si="0"/>
        <v>54876.942458425016</v>
      </c>
      <c r="J16" s="30">
        <f t="shared" si="0"/>
        <v>58283.908577793489</v>
      </c>
      <c r="K16" s="30">
        <f t="shared" si="0"/>
        <v>59998.347434859388</v>
      </c>
      <c r="L16" s="30">
        <f t="shared" si="0"/>
        <v>61684.282417683185</v>
      </c>
      <c r="M16" s="30">
        <f t="shared" si="0"/>
        <v>61035.937160024128</v>
      </c>
      <c r="N16" s="30">
        <f t="shared" si="0"/>
        <v>60601.106526404197</v>
      </c>
      <c r="O16" s="30">
        <f t="shared" si="0"/>
        <v>60352.430664691092</v>
      </c>
      <c r="P16" s="30">
        <f t="shared" si="0"/>
        <v>58751.320824207629</v>
      </c>
      <c r="Q16" s="30">
        <f t="shared" si="0"/>
        <v>56416.061541749288</v>
      </c>
      <c r="R16" s="30">
        <f t="shared" si="0"/>
        <v>56215.938638255458</v>
      </c>
      <c r="S16" s="30">
        <f t="shared" si="0"/>
        <v>56753.131157141288</v>
      </c>
      <c r="T16" s="30">
        <f t="shared" si="0"/>
        <v>57360.248458246904</v>
      </c>
      <c r="U16" s="30">
        <f t="shared" si="0"/>
        <v>57970.469796001111</v>
      </c>
      <c r="V16" s="30">
        <f t="shared" si="0"/>
        <v>58591.86273330394</v>
      </c>
      <c r="W16" s="30">
        <f t="shared" si="0"/>
        <v>59220.529286629688</v>
      </c>
      <c r="X16" s="30">
        <f t="shared" si="0"/>
        <v>59863.012560199422</v>
      </c>
      <c r="Y16" s="30">
        <f t="shared" si="0"/>
        <v>60513.77885672509</v>
      </c>
      <c r="Z16" s="30">
        <f t="shared" si="0"/>
        <v>61174.64014814618</v>
      </c>
      <c r="AA16" s="30">
        <f t="shared" si="0"/>
        <v>61846.770543205705</v>
      </c>
      <c r="AB16" s="30">
        <f t="shared" si="0"/>
        <v>62525.577946335179</v>
      </c>
      <c r="AC16" s="30">
        <f t="shared" si="0"/>
        <v>63216.780183647839</v>
      </c>
      <c r="AD16" s="30">
        <f t="shared" si="0"/>
        <v>63917.663291924073</v>
      </c>
      <c r="AE16" s="30">
        <f t="shared" si="0"/>
        <v>64629.022870751716</v>
      </c>
      <c r="AF16" s="30">
        <f t="shared" si="0"/>
        <v>65560.194603688346</v>
      </c>
      <c r="AG16" s="30">
        <f t="shared" si="0"/>
        <v>66510.3347263943</v>
      </c>
      <c r="AH16" s="30">
        <f t="shared" si="0"/>
        <v>67473.649514252291</v>
      </c>
      <c r="AI16" s="30">
        <f t="shared" si="0"/>
        <v>68455.775637580417</v>
      </c>
      <c r="AJ16" s="30">
        <f t="shared" si="0"/>
        <v>69454.470232204985</v>
      </c>
      <c r="AK16" s="30">
        <f t="shared" si="0"/>
        <v>70469.26853436399</v>
      </c>
      <c r="AL16" s="30">
        <f t="shared" si="0"/>
        <v>71507.889875215726</v>
      </c>
      <c r="AM16" s="30">
        <f t="shared" si="0"/>
        <v>72568.431663935742</v>
      </c>
      <c r="AN16" s="30">
        <f t="shared" si="0"/>
        <v>73652.221146265991</v>
      </c>
      <c r="AO16" s="30">
        <f t="shared" si="0"/>
        <v>74757.587890140581</v>
      </c>
      <c r="AP16" s="30">
        <f t="shared" si="0"/>
        <v>75886.852867137204</v>
      </c>
      <c r="AQ16" s="30">
        <f t="shared" si="0"/>
        <v>77042.249021889278</v>
      </c>
      <c r="AR16" s="30">
        <f t="shared" si="0"/>
        <v>78221.0533516656</v>
      </c>
      <c r="AS16" s="30">
        <f t="shared" si="0"/>
        <v>79424.23091903051</v>
      </c>
      <c r="AT16" s="30">
        <f t="shared" si="0"/>
        <v>80654.109731115183</v>
      </c>
      <c r="AU16" s="30">
        <f t="shared" si="0"/>
        <v>81877.389590631254</v>
      </c>
    </row>
    <row r="18" spans="2:47">
      <c r="B18" s="24" t="s">
        <v>502</v>
      </c>
      <c r="C18" s="25" t="s">
        <v>422</v>
      </c>
      <c r="D18" s="25">
        <v>2017</v>
      </c>
      <c r="E18" s="25">
        <v>2018</v>
      </c>
      <c r="F18" s="25">
        <v>2019</v>
      </c>
      <c r="G18" s="25">
        <v>2020</v>
      </c>
      <c r="H18" s="25">
        <v>2021</v>
      </c>
      <c r="I18" s="25">
        <v>2022</v>
      </c>
      <c r="J18" s="25">
        <v>2023</v>
      </c>
      <c r="K18" s="25">
        <v>2024</v>
      </c>
      <c r="L18" s="25">
        <v>2025</v>
      </c>
      <c r="M18" s="25">
        <v>2026</v>
      </c>
      <c r="N18" s="25">
        <v>2027</v>
      </c>
      <c r="O18" s="25">
        <v>2028</v>
      </c>
      <c r="P18" s="25">
        <v>2029</v>
      </c>
      <c r="Q18" s="25">
        <v>2030</v>
      </c>
      <c r="R18" s="25">
        <v>2031</v>
      </c>
      <c r="S18" s="25">
        <v>2032</v>
      </c>
      <c r="T18" s="25">
        <v>2033</v>
      </c>
      <c r="U18" s="25">
        <v>2034</v>
      </c>
      <c r="V18" s="25">
        <v>2035</v>
      </c>
      <c r="W18" s="25">
        <v>2036</v>
      </c>
      <c r="X18" s="25">
        <v>2037</v>
      </c>
      <c r="Y18" s="25">
        <v>2038</v>
      </c>
      <c r="Z18" s="25">
        <v>2039</v>
      </c>
      <c r="AA18" s="25">
        <v>2040</v>
      </c>
      <c r="AB18" s="25">
        <v>2041</v>
      </c>
      <c r="AC18" s="25">
        <v>2042</v>
      </c>
      <c r="AD18" s="25">
        <v>2043</v>
      </c>
      <c r="AE18" s="25">
        <v>2044</v>
      </c>
      <c r="AF18" s="25">
        <v>2045</v>
      </c>
      <c r="AG18" s="25">
        <v>2046</v>
      </c>
      <c r="AH18" s="25">
        <v>2047</v>
      </c>
      <c r="AI18" s="25">
        <v>2048</v>
      </c>
      <c r="AJ18" s="25">
        <v>2049</v>
      </c>
      <c r="AK18" s="25">
        <v>2050</v>
      </c>
      <c r="AL18" s="25">
        <v>2051</v>
      </c>
      <c r="AM18" s="25">
        <v>2052</v>
      </c>
      <c r="AN18" s="25">
        <v>2053</v>
      </c>
      <c r="AO18" s="25">
        <v>2054</v>
      </c>
      <c r="AP18" s="25">
        <v>2055</v>
      </c>
      <c r="AQ18" s="25">
        <v>2056</v>
      </c>
      <c r="AR18" s="25">
        <v>2057</v>
      </c>
      <c r="AS18" s="25">
        <v>2058</v>
      </c>
      <c r="AT18" s="25">
        <v>2059</v>
      </c>
      <c r="AU18" s="25">
        <v>2060</v>
      </c>
    </row>
    <row r="19" spans="2:47">
      <c r="B19" s="27" t="s">
        <v>384</v>
      </c>
      <c r="C19" s="28" t="s">
        <v>498</v>
      </c>
      <c r="D19" s="28">
        <v>20285.599999999999</v>
      </c>
      <c r="E19" s="28">
        <v>21775.4</v>
      </c>
      <c r="F19" s="28">
        <v>21705.8</v>
      </c>
      <c r="G19" s="28">
        <v>22436.799999999999</v>
      </c>
      <c r="H19" s="28">
        <v>22190</v>
      </c>
      <c r="I19" s="28">
        <v>24066.2</v>
      </c>
      <c r="J19" s="28">
        <v>25558.5</v>
      </c>
      <c r="K19" s="28">
        <v>26169.599999999999</v>
      </c>
      <c r="L19" s="28">
        <v>26224.5</v>
      </c>
      <c r="M19" s="28">
        <v>25374</v>
      </c>
      <c r="N19" s="28">
        <v>24731.8</v>
      </c>
      <c r="O19" s="28">
        <v>23927.7</v>
      </c>
      <c r="P19" s="28">
        <v>22519.8</v>
      </c>
      <c r="Q19" s="28">
        <v>20521.900000000001</v>
      </c>
      <c r="R19" s="28">
        <v>19985.7</v>
      </c>
      <c r="S19" s="28">
        <v>19926.099999999999</v>
      </c>
      <c r="T19" s="28">
        <v>20029.2</v>
      </c>
      <c r="U19" s="28">
        <v>20126.7</v>
      </c>
      <c r="V19" s="28">
        <v>20229</v>
      </c>
      <c r="W19" s="28">
        <v>20330.900000000001</v>
      </c>
      <c r="X19" s="28">
        <v>20427.7</v>
      </c>
      <c r="Y19" s="28">
        <v>20531.5</v>
      </c>
      <c r="Z19" s="28">
        <v>20644.3</v>
      </c>
      <c r="AA19" s="28">
        <v>20764.599999999999</v>
      </c>
      <c r="AB19" s="28">
        <v>20890.900000000001</v>
      </c>
      <c r="AC19" s="28">
        <v>21017.4</v>
      </c>
      <c r="AD19" s="28">
        <v>21146.7</v>
      </c>
      <c r="AE19" s="28">
        <v>21281.7</v>
      </c>
      <c r="AF19" s="28">
        <v>21500</v>
      </c>
      <c r="AG19" s="28">
        <v>21721</v>
      </c>
      <c r="AH19" s="28">
        <v>21950.799999999999</v>
      </c>
      <c r="AI19" s="28">
        <v>22187.4</v>
      </c>
      <c r="AJ19" s="28">
        <v>22430.3</v>
      </c>
      <c r="AK19" s="28">
        <v>22680.7</v>
      </c>
      <c r="AL19" s="28">
        <v>22939.1</v>
      </c>
      <c r="AM19" s="28">
        <v>23206.2</v>
      </c>
      <c r="AN19" s="28">
        <v>23482.7</v>
      </c>
      <c r="AO19" s="28">
        <v>23767.3</v>
      </c>
      <c r="AP19" s="28">
        <v>24061.4</v>
      </c>
      <c r="AQ19" s="28">
        <v>24365.7</v>
      </c>
      <c r="AR19" s="28">
        <v>24679.4</v>
      </c>
      <c r="AS19" s="28">
        <v>25001.8</v>
      </c>
      <c r="AT19" s="28">
        <v>25335</v>
      </c>
      <c r="AU19" s="28">
        <v>25673.9</v>
      </c>
    </row>
    <row r="20" spans="2:47">
      <c r="B20" s="27" t="s">
        <v>386</v>
      </c>
      <c r="C20" s="28" t="s">
        <v>498</v>
      </c>
      <c r="D20" s="28">
        <v>147.80000000000001</v>
      </c>
      <c r="E20" s="28">
        <v>160.1</v>
      </c>
      <c r="F20" s="28">
        <v>156.4</v>
      </c>
      <c r="G20" s="28">
        <v>155.80000000000001</v>
      </c>
      <c r="H20" s="28">
        <v>159.19999999999999</v>
      </c>
      <c r="I20" s="28">
        <v>173</v>
      </c>
      <c r="J20" s="28">
        <v>177.3</v>
      </c>
      <c r="K20" s="28">
        <v>178.4</v>
      </c>
      <c r="L20" s="28">
        <v>183.1</v>
      </c>
      <c r="M20" s="28">
        <v>180.4</v>
      </c>
      <c r="N20" s="28">
        <v>179.8</v>
      </c>
      <c r="O20" s="28">
        <v>181.1</v>
      </c>
      <c r="P20" s="28">
        <v>176.8</v>
      </c>
      <c r="Q20" s="28">
        <v>170.5</v>
      </c>
      <c r="R20" s="28">
        <v>169.7</v>
      </c>
      <c r="S20" s="28">
        <v>169.8</v>
      </c>
      <c r="T20" s="28">
        <v>169.9</v>
      </c>
      <c r="U20" s="28">
        <v>170</v>
      </c>
      <c r="V20" s="28">
        <v>170.1</v>
      </c>
      <c r="W20" s="28">
        <v>170.2</v>
      </c>
      <c r="X20" s="28">
        <v>170.3</v>
      </c>
      <c r="Y20" s="28">
        <v>170.3</v>
      </c>
      <c r="Z20" s="28">
        <v>170.4</v>
      </c>
      <c r="AA20" s="28">
        <v>170.4</v>
      </c>
      <c r="AB20" s="28">
        <v>170.5</v>
      </c>
      <c r="AC20" s="28">
        <v>170.5</v>
      </c>
      <c r="AD20" s="28">
        <v>170.5</v>
      </c>
      <c r="AE20" s="28">
        <v>170.6</v>
      </c>
      <c r="AF20" s="28">
        <v>171.3</v>
      </c>
      <c r="AG20" s="28">
        <v>171.9</v>
      </c>
      <c r="AH20" s="28">
        <v>172.6</v>
      </c>
      <c r="AI20" s="28">
        <v>173.2</v>
      </c>
      <c r="AJ20" s="28">
        <v>173.9</v>
      </c>
      <c r="AK20" s="28">
        <v>174.5</v>
      </c>
      <c r="AL20" s="28">
        <v>175.5</v>
      </c>
      <c r="AM20" s="28">
        <v>176.4</v>
      </c>
      <c r="AN20" s="28">
        <v>177.4</v>
      </c>
      <c r="AO20" s="28">
        <v>178.4</v>
      </c>
      <c r="AP20" s="28">
        <v>179.4</v>
      </c>
      <c r="AQ20" s="28">
        <v>180.4</v>
      </c>
      <c r="AR20" s="28">
        <v>181.4</v>
      </c>
      <c r="AS20" s="28">
        <v>182.5</v>
      </c>
      <c r="AT20" s="28">
        <v>183.5</v>
      </c>
      <c r="AU20" s="28">
        <v>184.6</v>
      </c>
    </row>
    <row r="21" spans="2:47">
      <c r="B21" s="27" t="s">
        <v>385</v>
      </c>
      <c r="C21" s="28" t="s">
        <v>498</v>
      </c>
      <c r="D21" s="28">
        <v>22049.8</v>
      </c>
      <c r="E21" s="28">
        <v>23274.1</v>
      </c>
      <c r="F21" s="28">
        <v>23798.3</v>
      </c>
      <c r="G21" s="28">
        <v>24702.799999999999</v>
      </c>
      <c r="H21" s="28">
        <v>24355.1</v>
      </c>
      <c r="I21" s="28">
        <v>27360.2</v>
      </c>
      <c r="J21" s="28">
        <v>29230.9</v>
      </c>
      <c r="K21" s="28">
        <v>30351.3</v>
      </c>
      <c r="L21" s="28">
        <v>31995.3</v>
      </c>
      <c r="M21" s="28">
        <v>32296</v>
      </c>
      <c r="N21" s="28">
        <v>32496.799999999999</v>
      </c>
      <c r="O21" s="28">
        <v>32939.599999999999</v>
      </c>
      <c r="P21" s="28">
        <v>32597</v>
      </c>
      <c r="Q21" s="28">
        <v>31954.2</v>
      </c>
      <c r="R21" s="28">
        <v>32284.400000000001</v>
      </c>
      <c r="S21" s="28">
        <v>32838.400000000001</v>
      </c>
      <c r="T21" s="28">
        <v>33277.599999999999</v>
      </c>
      <c r="U21" s="28">
        <v>33725.1</v>
      </c>
      <c r="V21" s="28">
        <v>34178.5</v>
      </c>
      <c r="W21" s="28">
        <v>34639</v>
      </c>
      <c r="X21" s="28">
        <v>35120.199999999997</v>
      </c>
      <c r="Y21" s="28">
        <v>35602.300000000003</v>
      </c>
      <c r="Z21" s="28">
        <v>36085</v>
      </c>
      <c r="AA21" s="28">
        <v>36571.800000000003</v>
      </c>
      <c r="AB21" s="28">
        <v>37059.599999999999</v>
      </c>
      <c r="AC21" s="28">
        <v>37560.5</v>
      </c>
      <c r="AD21" s="28">
        <v>38069.300000000003</v>
      </c>
      <c r="AE21" s="28">
        <v>38584.199999999997</v>
      </c>
      <c r="AF21" s="28">
        <v>39227.9</v>
      </c>
      <c r="AG21" s="28">
        <v>39889.9</v>
      </c>
      <c r="AH21" s="28">
        <v>40557.4</v>
      </c>
      <c r="AI21" s="28">
        <v>41239.1</v>
      </c>
      <c r="AJ21" s="28">
        <v>41933.300000000003</v>
      </c>
      <c r="AK21" s="28">
        <v>42638.2</v>
      </c>
      <c r="AL21" s="28">
        <v>43359.8</v>
      </c>
      <c r="AM21" s="28">
        <v>44095.5</v>
      </c>
      <c r="AN21" s="28">
        <v>44846.400000000001</v>
      </c>
      <c r="AO21" s="28">
        <v>45611.9</v>
      </c>
      <c r="AP21" s="28">
        <v>46393.3</v>
      </c>
      <c r="AQ21" s="28">
        <v>47191.5</v>
      </c>
      <c r="AR21" s="28">
        <v>48005.4</v>
      </c>
      <c r="AS21" s="28">
        <v>48836.2</v>
      </c>
      <c r="AT21" s="28">
        <v>49684.1</v>
      </c>
      <c r="AU21" s="28">
        <v>50528.7</v>
      </c>
    </row>
    <row r="22" spans="2:47">
      <c r="B22" s="27" t="s">
        <v>634</v>
      </c>
      <c r="C22" s="28" t="s">
        <v>498</v>
      </c>
      <c r="D22" s="28">
        <v>1236.5999999999999</v>
      </c>
      <c r="E22" s="28">
        <v>1590.3</v>
      </c>
      <c r="F22" s="28">
        <v>1644.8</v>
      </c>
      <c r="G22" s="28">
        <v>1735.1</v>
      </c>
      <c r="H22" s="28">
        <v>1631.2</v>
      </c>
      <c r="I22" s="28">
        <v>1745.8</v>
      </c>
      <c r="J22" s="28">
        <v>1766.1</v>
      </c>
      <c r="K22" s="28">
        <v>1758.3</v>
      </c>
      <c r="L22" s="28">
        <v>1774.8</v>
      </c>
      <c r="M22" s="28">
        <v>1728.6</v>
      </c>
      <c r="N22" s="28">
        <v>1721.9</v>
      </c>
      <c r="O22" s="28">
        <v>1730</v>
      </c>
      <c r="P22" s="28">
        <v>1671.4</v>
      </c>
      <c r="Q22" s="28">
        <v>1604.4</v>
      </c>
      <c r="R22" s="28">
        <v>1599.8</v>
      </c>
      <c r="S22" s="28">
        <v>1596</v>
      </c>
      <c r="T22" s="28">
        <v>1597.2</v>
      </c>
      <c r="U22" s="28">
        <v>1598.2</v>
      </c>
      <c r="V22" s="28">
        <v>1599.1</v>
      </c>
      <c r="W22" s="28">
        <v>1599.9</v>
      </c>
      <c r="X22" s="28">
        <v>1600.2</v>
      </c>
      <c r="Y22" s="28">
        <v>1600.6</v>
      </c>
      <c r="Z22" s="28">
        <v>1601</v>
      </c>
      <c r="AA22" s="28">
        <v>1601.3</v>
      </c>
      <c r="AB22" s="28">
        <v>1601.4</v>
      </c>
      <c r="AC22" s="28">
        <v>1601.7</v>
      </c>
      <c r="AD22" s="28">
        <v>1601.9</v>
      </c>
      <c r="AE22" s="28">
        <v>1602.1</v>
      </c>
      <c r="AF22" s="28">
        <v>1607.2</v>
      </c>
      <c r="AG22" s="28">
        <v>1612.1</v>
      </c>
      <c r="AH22" s="28">
        <v>1617.4</v>
      </c>
      <c r="AI22" s="28">
        <v>1622.4</v>
      </c>
      <c r="AJ22" s="28">
        <v>1627.3</v>
      </c>
      <c r="AK22" s="28">
        <v>1632.2</v>
      </c>
      <c r="AL22" s="28">
        <v>1637.8</v>
      </c>
      <c r="AM22" s="28">
        <v>1643.6</v>
      </c>
      <c r="AN22" s="28">
        <v>1649.4</v>
      </c>
      <c r="AO22" s="28">
        <v>1655.3</v>
      </c>
      <c r="AP22" s="28">
        <v>1661.2</v>
      </c>
      <c r="AQ22" s="28">
        <v>1667.2</v>
      </c>
      <c r="AR22" s="28">
        <v>1673.3</v>
      </c>
      <c r="AS22" s="28">
        <v>1679.3</v>
      </c>
      <c r="AT22" s="28">
        <v>1685.5</v>
      </c>
      <c r="AU22" s="28">
        <v>1691.8</v>
      </c>
    </row>
    <row r="23" spans="2:47">
      <c r="B23" s="27" t="s">
        <v>437</v>
      </c>
      <c r="C23" s="28" t="s">
        <v>498</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row>
    <row r="24" spans="2:47">
      <c r="B24" s="27" t="s">
        <v>391</v>
      </c>
      <c r="C24" s="28" t="s">
        <v>498</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row>
    <row r="25" spans="2:47">
      <c r="B25" s="27" t="s">
        <v>439</v>
      </c>
      <c r="C25" s="28" t="s">
        <v>498</v>
      </c>
      <c r="D25" s="28">
        <v>3.7</v>
      </c>
      <c r="E25" s="28">
        <v>4.4000000000000004</v>
      </c>
      <c r="F25" s="28">
        <v>4.3</v>
      </c>
      <c r="G25" s="28">
        <v>4.4000000000000004</v>
      </c>
      <c r="H25" s="28">
        <v>3.9</v>
      </c>
      <c r="I25" s="28">
        <v>4.0999999999999996</v>
      </c>
      <c r="J25" s="28">
        <v>4.3</v>
      </c>
      <c r="K25" s="28">
        <v>4.0999999999999996</v>
      </c>
      <c r="L25" s="28">
        <v>3.6</v>
      </c>
      <c r="M25" s="28">
        <v>3.1</v>
      </c>
      <c r="N25" s="28">
        <v>2.7</v>
      </c>
      <c r="O25" s="28">
        <v>2.2999999999999998</v>
      </c>
      <c r="P25" s="28">
        <v>1.8</v>
      </c>
      <c r="Q25" s="28">
        <v>1.4</v>
      </c>
      <c r="R25" s="28">
        <v>1.1000000000000001</v>
      </c>
      <c r="S25" s="28">
        <v>0.9</v>
      </c>
      <c r="T25" s="28">
        <v>0.9</v>
      </c>
      <c r="U25" s="28">
        <v>0.9</v>
      </c>
      <c r="V25" s="28">
        <v>0.9</v>
      </c>
      <c r="W25" s="28">
        <v>0.9</v>
      </c>
      <c r="X25" s="28">
        <v>0.9</v>
      </c>
      <c r="Y25" s="28">
        <v>0.9</v>
      </c>
      <c r="Z25" s="28">
        <v>0.9</v>
      </c>
      <c r="AA25" s="28">
        <v>0.9</v>
      </c>
      <c r="AB25" s="28">
        <v>0.9</v>
      </c>
      <c r="AC25" s="28">
        <v>0.9</v>
      </c>
      <c r="AD25" s="28">
        <v>0.9</v>
      </c>
      <c r="AE25" s="28">
        <v>0.9</v>
      </c>
      <c r="AF25" s="28">
        <v>1</v>
      </c>
      <c r="AG25" s="28">
        <v>1</v>
      </c>
      <c r="AH25" s="28">
        <v>1</v>
      </c>
      <c r="AI25" s="28">
        <v>1</v>
      </c>
      <c r="AJ25" s="28">
        <v>1</v>
      </c>
      <c r="AK25" s="28">
        <v>1</v>
      </c>
      <c r="AL25" s="28">
        <v>1</v>
      </c>
      <c r="AM25" s="28">
        <v>1</v>
      </c>
      <c r="AN25" s="28">
        <v>1</v>
      </c>
      <c r="AO25" s="28">
        <v>1</v>
      </c>
      <c r="AP25" s="28">
        <v>1</v>
      </c>
      <c r="AQ25" s="28">
        <v>1.1000000000000001</v>
      </c>
      <c r="AR25" s="28">
        <v>1.1000000000000001</v>
      </c>
      <c r="AS25" s="28">
        <v>1.1000000000000001</v>
      </c>
      <c r="AT25" s="28">
        <v>1.1000000000000001</v>
      </c>
      <c r="AU25" s="28">
        <v>1.1000000000000001</v>
      </c>
    </row>
    <row r="26" spans="2:47">
      <c r="B26" s="27" t="s">
        <v>430</v>
      </c>
      <c r="C26" s="28" t="s">
        <v>498</v>
      </c>
      <c r="D26" s="28">
        <v>1234.8</v>
      </c>
      <c r="E26" s="28">
        <v>1194.7</v>
      </c>
      <c r="F26" s="28">
        <v>1069.7</v>
      </c>
      <c r="G26" s="28">
        <v>1159.7</v>
      </c>
      <c r="H26" s="28">
        <v>1058.5999999999999</v>
      </c>
      <c r="I26" s="28">
        <v>1124.5999999999999</v>
      </c>
      <c r="J26" s="28">
        <v>1142.4000000000001</v>
      </c>
      <c r="K26" s="28">
        <v>1120.5999999999999</v>
      </c>
      <c r="L26" s="28">
        <v>1070.5</v>
      </c>
      <c r="M26" s="28">
        <v>989.8</v>
      </c>
      <c r="N26" s="28">
        <v>932.8</v>
      </c>
      <c r="O26" s="28">
        <v>885.9</v>
      </c>
      <c r="P26" s="28">
        <v>815.4</v>
      </c>
      <c r="Q26" s="28">
        <v>740.4</v>
      </c>
      <c r="R26" s="28">
        <v>694.2</v>
      </c>
      <c r="S26" s="28">
        <v>681.5</v>
      </c>
      <c r="T26" s="28">
        <v>684.6</v>
      </c>
      <c r="U26" s="28">
        <v>687.2</v>
      </c>
      <c r="V26" s="28">
        <v>690</v>
      </c>
      <c r="W26" s="28">
        <v>692.7</v>
      </c>
      <c r="X26" s="28">
        <v>694.8</v>
      </c>
      <c r="Y26" s="28">
        <v>697.1</v>
      </c>
      <c r="Z26" s="28">
        <v>699.9</v>
      </c>
      <c r="AA26" s="28">
        <v>702.9</v>
      </c>
      <c r="AB26" s="28">
        <v>706.1</v>
      </c>
      <c r="AC26" s="28">
        <v>709</v>
      </c>
      <c r="AD26" s="28">
        <v>711.8</v>
      </c>
      <c r="AE26" s="28">
        <v>714.6</v>
      </c>
      <c r="AF26" s="28">
        <v>718.6</v>
      </c>
      <c r="AG26" s="28">
        <v>722.3</v>
      </c>
      <c r="AH26" s="28">
        <v>726.2</v>
      </c>
      <c r="AI26" s="28">
        <v>729.8</v>
      </c>
      <c r="AJ26" s="28">
        <v>733.3</v>
      </c>
      <c r="AK26" s="28">
        <v>736.8</v>
      </c>
      <c r="AL26" s="28">
        <v>740.5</v>
      </c>
      <c r="AM26" s="28">
        <v>744.2</v>
      </c>
      <c r="AN26" s="28">
        <v>748.1</v>
      </c>
      <c r="AO26" s="28">
        <v>751.9</v>
      </c>
      <c r="AP26" s="28">
        <v>755.8</v>
      </c>
      <c r="AQ26" s="28">
        <v>759.7</v>
      </c>
      <c r="AR26" s="28">
        <v>763.7</v>
      </c>
      <c r="AS26" s="28">
        <v>767.6</v>
      </c>
      <c r="AT26" s="28">
        <v>771.6</v>
      </c>
      <c r="AU26" s="28">
        <v>775.7</v>
      </c>
    </row>
    <row r="27" spans="2:47">
      <c r="B27" s="27" t="s">
        <v>440</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398</v>
      </c>
      <c r="C28" s="28" t="s">
        <v>498</v>
      </c>
      <c r="D28" s="28">
        <v>850.1</v>
      </c>
      <c r="E28" s="28">
        <v>561.4</v>
      </c>
      <c r="F28" s="28">
        <v>313.2</v>
      </c>
      <c r="G28" s="28">
        <v>280</v>
      </c>
      <c r="H28" s="28">
        <v>83.4</v>
      </c>
      <c r="I28" s="28">
        <v>83.3</v>
      </c>
      <c r="J28" s="28">
        <v>83.3</v>
      </c>
      <c r="K28" s="28">
        <v>82</v>
      </c>
      <c r="L28" s="28">
        <v>80.7</v>
      </c>
      <c r="M28" s="28">
        <v>79.5</v>
      </c>
      <c r="N28" s="28">
        <v>78.2</v>
      </c>
      <c r="O28" s="28">
        <v>77</v>
      </c>
      <c r="P28" s="28">
        <v>75.8</v>
      </c>
      <c r="Q28" s="28">
        <v>74.599999999999994</v>
      </c>
      <c r="R28" s="28">
        <v>74</v>
      </c>
      <c r="S28" s="28">
        <v>73.400000000000006</v>
      </c>
      <c r="T28" s="28">
        <v>72.900000000000006</v>
      </c>
      <c r="U28" s="28">
        <v>72.3</v>
      </c>
      <c r="V28" s="28">
        <v>71.8</v>
      </c>
      <c r="W28" s="28">
        <v>71.2</v>
      </c>
      <c r="X28" s="28">
        <v>70.7</v>
      </c>
      <c r="Y28" s="28">
        <v>70.099999999999994</v>
      </c>
      <c r="Z28" s="28">
        <v>69.599999999999994</v>
      </c>
      <c r="AA28" s="28">
        <v>69.099999999999994</v>
      </c>
      <c r="AB28" s="28">
        <v>68.5</v>
      </c>
      <c r="AC28" s="28">
        <v>68</v>
      </c>
      <c r="AD28" s="28">
        <v>67.5</v>
      </c>
      <c r="AE28" s="28">
        <v>66.900000000000006</v>
      </c>
      <c r="AF28" s="28">
        <v>66.599999999999994</v>
      </c>
      <c r="AG28" s="28">
        <v>66.3</v>
      </c>
      <c r="AH28" s="28">
        <v>66</v>
      </c>
      <c r="AI28" s="28">
        <v>65.7</v>
      </c>
      <c r="AJ28" s="28">
        <v>65.400000000000006</v>
      </c>
      <c r="AK28" s="28">
        <v>65.099999999999994</v>
      </c>
      <c r="AL28" s="28">
        <v>64.8</v>
      </c>
      <c r="AM28" s="28">
        <v>64.5</v>
      </c>
      <c r="AN28" s="28">
        <v>64.2</v>
      </c>
      <c r="AO28" s="28">
        <v>63.9</v>
      </c>
      <c r="AP28" s="28">
        <v>63.6</v>
      </c>
      <c r="AQ28" s="28">
        <v>63.3</v>
      </c>
      <c r="AR28" s="28">
        <v>63</v>
      </c>
      <c r="AS28" s="28">
        <v>62.7</v>
      </c>
      <c r="AT28" s="28">
        <v>62.4</v>
      </c>
      <c r="AU28" s="28">
        <v>62.1</v>
      </c>
    </row>
    <row r="29" spans="2:47">
      <c r="B29" s="27" t="s">
        <v>435</v>
      </c>
      <c r="C29" s="28" t="s">
        <v>498</v>
      </c>
      <c r="D29" s="28">
        <v>25.4</v>
      </c>
      <c r="E29" s="28">
        <v>26.6</v>
      </c>
      <c r="F29" s="28">
        <v>26.7</v>
      </c>
      <c r="G29" s="28">
        <v>25.3</v>
      </c>
      <c r="H29" s="28">
        <v>25</v>
      </c>
      <c r="I29" s="28">
        <v>29.9</v>
      </c>
      <c r="J29" s="28">
        <v>30.7</v>
      </c>
      <c r="K29" s="28">
        <v>31.3</v>
      </c>
      <c r="L29" s="28">
        <v>33.4</v>
      </c>
      <c r="M29" s="28">
        <v>32.700000000000003</v>
      </c>
      <c r="N29" s="28">
        <v>33</v>
      </c>
      <c r="O29" s="28">
        <v>34.5</v>
      </c>
      <c r="P29" s="28">
        <v>33.200000000000003</v>
      </c>
      <c r="Q29" s="28">
        <v>31.5</v>
      </c>
      <c r="R29" s="28">
        <v>31.3</v>
      </c>
      <c r="S29" s="28">
        <v>31.5</v>
      </c>
      <c r="T29" s="28">
        <v>31.6</v>
      </c>
      <c r="U29" s="28">
        <v>31.7</v>
      </c>
      <c r="V29" s="28">
        <v>31.9</v>
      </c>
      <c r="W29" s="28">
        <v>32</v>
      </c>
      <c r="X29" s="28">
        <v>32.1</v>
      </c>
      <c r="Y29" s="28">
        <v>32.299999999999997</v>
      </c>
      <c r="Z29" s="28">
        <v>32.4</v>
      </c>
      <c r="AA29" s="28">
        <v>32.6</v>
      </c>
      <c r="AB29" s="28">
        <v>32.700000000000003</v>
      </c>
      <c r="AC29" s="28">
        <v>32.799999999999997</v>
      </c>
      <c r="AD29" s="28">
        <v>33</v>
      </c>
      <c r="AE29" s="28">
        <v>33.1</v>
      </c>
      <c r="AF29" s="28">
        <v>33.4</v>
      </c>
      <c r="AG29" s="28">
        <v>33.700000000000003</v>
      </c>
      <c r="AH29" s="28">
        <v>34</v>
      </c>
      <c r="AI29" s="28">
        <v>34.299999999999997</v>
      </c>
      <c r="AJ29" s="28">
        <v>34.6</v>
      </c>
      <c r="AK29" s="28">
        <v>34.9</v>
      </c>
      <c r="AL29" s="28">
        <v>35.299999999999997</v>
      </c>
      <c r="AM29" s="28">
        <v>35.700000000000003</v>
      </c>
      <c r="AN29" s="28">
        <v>36</v>
      </c>
      <c r="AO29" s="28">
        <v>36.4</v>
      </c>
      <c r="AP29" s="28">
        <v>36.799999999999997</v>
      </c>
      <c r="AQ29" s="28">
        <v>37.200000000000003</v>
      </c>
      <c r="AR29" s="28">
        <v>37.6</v>
      </c>
      <c r="AS29" s="28">
        <v>38</v>
      </c>
      <c r="AT29" s="28">
        <v>38.4</v>
      </c>
      <c r="AU29" s="28">
        <v>38.799999999999997</v>
      </c>
    </row>
    <row r="30" spans="2:47">
      <c r="B30" s="27" t="s">
        <v>680</v>
      </c>
      <c r="C30" s="28"/>
      <c r="D30" s="28">
        <v>9.1</v>
      </c>
      <c r="E30" s="28">
        <v>28.2</v>
      </c>
      <c r="F30" s="28">
        <v>28</v>
      </c>
      <c r="G30" s="28">
        <v>27.7</v>
      </c>
      <c r="H30" s="28">
        <v>7.2</v>
      </c>
      <c r="I30" s="28">
        <v>7.3</v>
      </c>
      <c r="J30" s="28">
        <v>7.3</v>
      </c>
      <c r="K30" s="28">
        <v>7.4</v>
      </c>
      <c r="L30" s="28">
        <v>7.5</v>
      </c>
      <c r="M30" s="28">
        <v>7.6</v>
      </c>
      <c r="N30" s="28">
        <v>7.7</v>
      </c>
      <c r="O30" s="28">
        <v>7.8</v>
      </c>
      <c r="P30" s="28">
        <v>7.8</v>
      </c>
      <c r="Q30" s="28">
        <v>7.9</v>
      </c>
      <c r="R30" s="28">
        <v>8</v>
      </c>
      <c r="S30" s="28">
        <v>8</v>
      </c>
      <c r="T30" s="28">
        <v>8.1</v>
      </c>
      <c r="U30" s="28">
        <v>8.1999999999999993</v>
      </c>
      <c r="V30" s="28">
        <v>8.1999999999999993</v>
      </c>
      <c r="W30" s="28">
        <v>8.3000000000000007</v>
      </c>
      <c r="X30" s="28">
        <v>8.3000000000000007</v>
      </c>
      <c r="Y30" s="28">
        <v>8.4</v>
      </c>
      <c r="Z30" s="28">
        <v>8.4</v>
      </c>
      <c r="AA30" s="28">
        <v>8.5</v>
      </c>
      <c r="AB30" s="28">
        <v>8.5</v>
      </c>
      <c r="AC30" s="28">
        <v>8.6</v>
      </c>
      <c r="AD30" s="28">
        <v>8.6</v>
      </c>
      <c r="AE30" s="28">
        <v>8.6999999999999993</v>
      </c>
      <c r="AF30" s="28">
        <v>8.6999999999999993</v>
      </c>
      <c r="AG30" s="28">
        <v>8.6999999999999993</v>
      </c>
      <c r="AH30" s="28">
        <v>8.6999999999999993</v>
      </c>
      <c r="AI30" s="28">
        <v>8.8000000000000007</v>
      </c>
      <c r="AJ30" s="28">
        <v>8.8000000000000007</v>
      </c>
      <c r="AK30" s="28">
        <v>8.8000000000000007</v>
      </c>
      <c r="AL30" s="28">
        <v>8.8000000000000007</v>
      </c>
      <c r="AM30" s="28">
        <v>8.8000000000000007</v>
      </c>
      <c r="AN30" s="28">
        <v>8.9</v>
      </c>
      <c r="AO30" s="28">
        <v>8.9</v>
      </c>
      <c r="AP30" s="28">
        <v>8.9</v>
      </c>
      <c r="AQ30" s="28">
        <v>8.9</v>
      </c>
      <c r="AR30" s="28">
        <v>8.9</v>
      </c>
      <c r="AS30" s="28">
        <v>8.9</v>
      </c>
      <c r="AT30" s="28">
        <v>8.9</v>
      </c>
      <c r="AU30" s="28">
        <v>9</v>
      </c>
    </row>
    <row r="31" spans="2:47">
      <c r="B31" s="27" t="s">
        <v>397</v>
      </c>
      <c r="C31" s="28" t="s">
        <v>498</v>
      </c>
      <c r="D31" s="28">
        <v>177</v>
      </c>
      <c r="E31" s="28">
        <v>284.3</v>
      </c>
      <c r="F31" s="28">
        <v>298.39999999999998</v>
      </c>
      <c r="G31" s="28">
        <v>287.8</v>
      </c>
      <c r="H31" s="28">
        <v>279.8</v>
      </c>
      <c r="I31" s="28">
        <v>282.39999999999998</v>
      </c>
      <c r="J31" s="28">
        <v>283.10000000000002</v>
      </c>
      <c r="K31" s="28">
        <v>284</v>
      </c>
      <c r="L31" s="28">
        <v>284.89999999999998</v>
      </c>
      <c r="M31" s="28">
        <v>285.7</v>
      </c>
      <c r="N31" s="28">
        <v>286.2</v>
      </c>
      <c r="O31" s="28">
        <v>286.7</v>
      </c>
      <c r="P31" s="28">
        <v>287.10000000000002</v>
      </c>
      <c r="Q31" s="28">
        <v>287.39999999999998</v>
      </c>
      <c r="R31" s="28">
        <v>288.8</v>
      </c>
      <c r="S31" s="28">
        <v>290</v>
      </c>
      <c r="T31" s="28">
        <v>291.2</v>
      </c>
      <c r="U31" s="28">
        <v>292.3</v>
      </c>
      <c r="V31" s="28">
        <v>293.39999999999998</v>
      </c>
      <c r="W31" s="28">
        <v>294.39999999999998</v>
      </c>
      <c r="X31" s="28">
        <v>295.2</v>
      </c>
      <c r="Y31" s="28">
        <v>296</v>
      </c>
      <c r="Z31" s="28">
        <v>296.7</v>
      </c>
      <c r="AA31" s="28">
        <v>297.39999999999998</v>
      </c>
      <c r="AB31" s="28">
        <v>297.89999999999998</v>
      </c>
      <c r="AC31" s="28">
        <v>298.39999999999998</v>
      </c>
      <c r="AD31" s="28">
        <v>298.8</v>
      </c>
      <c r="AE31" s="28">
        <v>299.10000000000002</v>
      </c>
      <c r="AF31" s="28">
        <v>299.7</v>
      </c>
      <c r="AG31" s="28">
        <v>300.2</v>
      </c>
      <c r="AH31" s="28">
        <v>300.7</v>
      </c>
      <c r="AI31" s="28">
        <v>301.10000000000002</v>
      </c>
      <c r="AJ31" s="28">
        <v>301.3</v>
      </c>
      <c r="AK31" s="28">
        <v>301.5</v>
      </c>
      <c r="AL31" s="28">
        <v>301.60000000000002</v>
      </c>
      <c r="AM31" s="28">
        <v>301.7</v>
      </c>
      <c r="AN31" s="28">
        <v>301.8</v>
      </c>
      <c r="AO31" s="28">
        <v>301.89999999999998</v>
      </c>
      <c r="AP31" s="28">
        <v>301.89999999999998</v>
      </c>
      <c r="AQ31" s="28">
        <v>302</v>
      </c>
      <c r="AR31" s="28">
        <v>302.10000000000002</v>
      </c>
      <c r="AS31" s="28">
        <v>302.2</v>
      </c>
      <c r="AT31" s="28">
        <v>302.2</v>
      </c>
      <c r="AU31" s="28">
        <v>302.3</v>
      </c>
    </row>
    <row r="32" spans="2:47" s="48" customFormat="1">
      <c r="B32" s="27" t="s">
        <v>389</v>
      </c>
      <c r="C32" s="30" t="s">
        <v>498</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row>
    <row r="33" spans="2:47">
      <c r="B33" s="27" t="s">
        <v>501</v>
      </c>
      <c r="C33" s="30" t="s">
        <v>498</v>
      </c>
      <c r="D33" s="30">
        <f>SUM(D19:D32)</f>
        <v>46019.899999999994</v>
      </c>
      <c r="E33" s="30">
        <f t="shared" ref="E33:AU33" si="1">SUM(E19:E32)</f>
        <v>48899.5</v>
      </c>
      <c r="F33" s="30">
        <f t="shared" si="1"/>
        <v>49045.599999999999</v>
      </c>
      <c r="G33" s="30">
        <f t="shared" si="1"/>
        <v>50815.399999999994</v>
      </c>
      <c r="H33" s="30">
        <f t="shared" si="1"/>
        <v>49793.4</v>
      </c>
      <c r="I33" s="30">
        <f t="shared" si="1"/>
        <v>54876.80000000001</v>
      </c>
      <c r="J33" s="30">
        <f t="shared" si="1"/>
        <v>58283.9</v>
      </c>
      <c r="K33" s="30">
        <f t="shared" si="1"/>
        <v>59987.000000000007</v>
      </c>
      <c r="L33" s="30">
        <f t="shared" si="1"/>
        <v>61658.299999999996</v>
      </c>
      <c r="M33" s="30">
        <f t="shared" si="1"/>
        <v>60977.399999999994</v>
      </c>
      <c r="N33" s="30">
        <f t="shared" si="1"/>
        <v>60470.899999999987</v>
      </c>
      <c r="O33" s="30">
        <f t="shared" si="1"/>
        <v>60072.6</v>
      </c>
      <c r="P33" s="30">
        <f t="shared" si="1"/>
        <v>58186.100000000006</v>
      </c>
      <c r="Q33" s="30">
        <f t="shared" si="1"/>
        <v>55394.200000000012</v>
      </c>
      <c r="R33" s="30">
        <f t="shared" si="1"/>
        <v>55137.000000000007</v>
      </c>
      <c r="S33" s="30">
        <f t="shared" si="1"/>
        <v>55615.600000000006</v>
      </c>
      <c r="T33" s="30">
        <f t="shared" si="1"/>
        <v>56163.19999999999</v>
      </c>
      <c r="U33" s="30">
        <f t="shared" si="1"/>
        <v>56712.6</v>
      </c>
      <c r="V33" s="30">
        <f t="shared" si="1"/>
        <v>57272.9</v>
      </c>
      <c r="W33" s="30">
        <f t="shared" si="1"/>
        <v>57839.500000000007</v>
      </c>
      <c r="X33" s="30">
        <f t="shared" si="1"/>
        <v>58420.399999999994</v>
      </c>
      <c r="Y33" s="30">
        <f t="shared" si="1"/>
        <v>59009.500000000007</v>
      </c>
      <c r="Z33" s="30">
        <f t="shared" si="1"/>
        <v>59608.6</v>
      </c>
      <c r="AA33" s="30">
        <f t="shared" si="1"/>
        <v>60219.500000000007</v>
      </c>
      <c r="AB33" s="30">
        <f t="shared" si="1"/>
        <v>60837</v>
      </c>
      <c r="AC33" s="30">
        <f t="shared" si="1"/>
        <v>61467.8</v>
      </c>
      <c r="AD33" s="30">
        <f t="shared" si="1"/>
        <v>62109.000000000007</v>
      </c>
      <c r="AE33" s="30">
        <f t="shared" si="1"/>
        <v>62761.899999999994</v>
      </c>
      <c r="AF33" s="30">
        <f t="shared" si="1"/>
        <v>63634.399999999987</v>
      </c>
      <c r="AG33" s="30">
        <f t="shared" si="1"/>
        <v>64527.1</v>
      </c>
      <c r="AH33" s="30">
        <f t="shared" si="1"/>
        <v>65434.799999999996</v>
      </c>
      <c r="AI33" s="30">
        <f t="shared" si="1"/>
        <v>66362.8</v>
      </c>
      <c r="AJ33" s="30">
        <f t="shared" si="1"/>
        <v>67309.200000000012</v>
      </c>
      <c r="AK33" s="30">
        <f t="shared" si="1"/>
        <v>68273.7</v>
      </c>
      <c r="AL33" s="30">
        <f t="shared" si="1"/>
        <v>69264.200000000012</v>
      </c>
      <c r="AM33" s="30">
        <f t="shared" si="1"/>
        <v>70277.600000000006</v>
      </c>
      <c r="AN33" s="30">
        <f t="shared" si="1"/>
        <v>71315.899999999994</v>
      </c>
      <c r="AO33" s="30">
        <f t="shared" si="1"/>
        <v>72376.89999999998</v>
      </c>
      <c r="AP33" s="30">
        <f t="shared" si="1"/>
        <v>73463.3</v>
      </c>
      <c r="AQ33" s="30">
        <f t="shared" si="1"/>
        <v>74577</v>
      </c>
      <c r="AR33" s="30">
        <f t="shared" si="1"/>
        <v>75715.900000000023</v>
      </c>
      <c r="AS33" s="30">
        <f t="shared" si="1"/>
        <v>76880.3</v>
      </c>
      <c r="AT33" s="30">
        <f t="shared" si="1"/>
        <v>78072.7</v>
      </c>
      <c r="AU33" s="30">
        <f t="shared" si="1"/>
        <v>79268.000000000015</v>
      </c>
    </row>
    <row r="35" spans="2:47">
      <c r="B35" s="24" t="s">
        <v>503</v>
      </c>
      <c r="C35" s="25" t="s">
        <v>422</v>
      </c>
      <c r="D35" s="25">
        <v>2017</v>
      </c>
      <c r="E35" s="25">
        <v>2018</v>
      </c>
      <c r="F35" s="25">
        <v>2019</v>
      </c>
      <c r="G35" s="25">
        <v>2020</v>
      </c>
      <c r="H35" s="25">
        <v>2021</v>
      </c>
      <c r="I35" s="25">
        <v>2022</v>
      </c>
      <c r="J35" s="25">
        <v>2023</v>
      </c>
      <c r="K35" s="25">
        <v>2024</v>
      </c>
      <c r="L35" s="25">
        <v>2025</v>
      </c>
      <c r="M35" s="25">
        <v>2026</v>
      </c>
      <c r="N35" s="25">
        <v>2027</v>
      </c>
      <c r="O35" s="25">
        <v>2028</v>
      </c>
      <c r="P35" s="25">
        <v>2029</v>
      </c>
      <c r="Q35" s="25">
        <v>2030</v>
      </c>
      <c r="R35" s="25">
        <v>2031</v>
      </c>
      <c r="S35" s="25">
        <v>2032</v>
      </c>
      <c r="T35" s="25">
        <v>2033</v>
      </c>
      <c r="U35" s="25">
        <v>2034</v>
      </c>
      <c r="V35" s="25">
        <v>2035</v>
      </c>
      <c r="W35" s="25">
        <v>2036</v>
      </c>
      <c r="X35" s="25">
        <v>2037</v>
      </c>
      <c r="Y35" s="25">
        <v>2038</v>
      </c>
      <c r="Z35" s="25">
        <v>2039</v>
      </c>
      <c r="AA35" s="25">
        <v>2040</v>
      </c>
      <c r="AB35" s="25">
        <v>2041</v>
      </c>
      <c r="AC35" s="25">
        <v>2042</v>
      </c>
      <c r="AD35" s="25">
        <v>2043</v>
      </c>
      <c r="AE35" s="25">
        <v>2044</v>
      </c>
      <c r="AF35" s="25">
        <v>2045</v>
      </c>
      <c r="AG35" s="25">
        <v>2046</v>
      </c>
      <c r="AH35" s="25">
        <v>2047</v>
      </c>
      <c r="AI35" s="25">
        <v>2048</v>
      </c>
      <c r="AJ35" s="25">
        <v>2049</v>
      </c>
      <c r="AK35" s="25">
        <v>2050</v>
      </c>
      <c r="AL35" s="25">
        <v>2051</v>
      </c>
      <c r="AM35" s="25">
        <v>2052</v>
      </c>
      <c r="AN35" s="25">
        <v>2053</v>
      </c>
      <c r="AO35" s="25">
        <v>2054</v>
      </c>
      <c r="AP35" s="25">
        <v>2055</v>
      </c>
      <c r="AQ35" s="25">
        <v>2056</v>
      </c>
      <c r="AR35" s="25">
        <v>2057</v>
      </c>
      <c r="AS35" s="25">
        <v>2058</v>
      </c>
      <c r="AT35" s="25">
        <v>2059</v>
      </c>
      <c r="AU35" s="25">
        <v>2060</v>
      </c>
    </row>
    <row r="36" spans="2:47">
      <c r="B36" s="27" t="s">
        <v>384</v>
      </c>
      <c r="C36" s="28" t="s">
        <v>498</v>
      </c>
      <c r="D36" s="28">
        <f t="shared" ref="D36" si="2">+D2-D19</f>
        <v>4.9015262309694663E-2</v>
      </c>
      <c r="E36" s="28">
        <f t="shared" ref="E36:AU36" si="3">+E2-E19</f>
        <v>-2.9367590748734074E-2</v>
      </c>
      <c r="F36" s="28">
        <f t="shared" si="3"/>
        <v>4.5823584405297879E-3</v>
      </c>
      <c r="G36" s="28">
        <f t="shared" si="3"/>
        <v>-1.2373463927360717E-2</v>
      </c>
      <c r="H36" s="28">
        <f t="shared" si="3"/>
        <v>-2.3336748927249573E-3</v>
      </c>
      <c r="I36" s="28">
        <f t="shared" si="3"/>
        <v>1.1670488725940231E-2</v>
      </c>
      <c r="J36" s="28">
        <f t="shared" si="3"/>
        <v>1.1110539209767012E-2</v>
      </c>
      <c r="K36" s="28">
        <f t="shared" si="3"/>
        <v>17.238602940156852</v>
      </c>
      <c r="L36" s="28">
        <f t="shared" si="3"/>
        <v>39.207408509148081</v>
      </c>
      <c r="M36" s="28">
        <f t="shared" si="3"/>
        <v>88.689585690408421</v>
      </c>
      <c r="N36" s="28">
        <f t="shared" si="3"/>
        <v>197.05298052299986</v>
      </c>
      <c r="O36" s="28">
        <f t="shared" si="3"/>
        <v>423.72334823415804</v>
      </c>
      <c r="P36" s="28">
        <f t="shared" si="3"/>
        <v>854.68434096235069</v>
      </c>
      <c r="Q36" s="28">
        <f t="shared" si="3"/>
        <v>1543.9442721756313</v>
      </c>
      <c r="R36" s="28">
        <f t="shared" si="3"/>
        <v>1628.9754706597087</v>
      </c>
      <c r="S36" s="28">
        <f t="shared" si="3"/>
        <v>1715.8301691959168</v>
      </c>
      <c r="T36" s="28">
        <f t="shared" si="3"/>
        <v>1804.2509683165044</v>
      </c>
      <c r="U36" s="28">
        <f t="shared" si="3"/>
        <v>1894.1584834011846</v>
      </c>
      <c r="V36" s="28">
        <f t="shared" si="3"/>
        <v>1985.0054446005597</v>
      </c>
      <c r="W36" s="28">
        <f t="shared" si="3"/>
        <v>2076.7000079274148</v>
      </c>
      <c r="X36" s="28">
        <f t="shared" si="3"/>
        <v>2169.1919609922988</v>
      </c>
      <c r="Y36" s="28">
        <f t="shared" si="3"/>
        <v>2261.9930891767217</v>
      </c>
      <c r="Z36" s="28">
        <f t="shared" si="3"/>
        <v>2354.7799957137904</v>
      </c>
      <c r="AA36" s="28">
        <f t="shared" si="3"/>
        <v>2447.1925166313376</v>
      </c>
      <c r="AB36" s="28">
        <f t="shared" si="3"/>
        <v>2539.1250148282561</v>
      </c>
      <c r="AC36" s="28">
        <f t="shared" si="3"/>
        <v>2630.0506675521829</v>
      </c>
      <c r="AD36" s="28">
        <f t="shared" si="3"/>
        <v>2719.7544373025703</v>
      </c>
      <c r="AE36" s="28">
        <f t="shared" si="3"/>
        <v>2807.9036278767053</v>
      </c>
      <c r="AF36" s="28">
        <f t="shared" si="3"/>
        <v>2896.0241418179066</v>
      </c>
      <c r="AG36" s="28">
        <f t="shared" si="3"/>
        <v>2982.2018861794604</v>
      </c>
      <c r="AH36" s="28">
        <f t="shared" si="3"/>
        <v>3066.0625558932661</v>
      </c>
      <c r="AI36" s="28">
        <f t="shared" si="3"/>
        <v>3147.3688620092253</v>
      </c>
      <c r="AJ36" s="28">
        <f t="shared" si="3"/>
        <v>3225.9829640198805</v>
      </c>
      <c r="AK36" s="28">
        <f t="shared" si="3"/>
        <v>3301.6022531394519</v>
      </c>
      <c r="AL36" s="28">
        <f t="shared" si="3"/>
        <v>3374.1224360570741</v>
      </c>
      <c r="AM36" s="28">
        <f t="shared" si="3"/>
        <v>3444.7516765285909</v>
      </c>
      <c r="AN36" s="28">
        <f t="shared" si="3"/>
        <v>3513.3792545056422</v>
      </c>
      <c r="AO36" s="28">
        <f t="shared" si="3"/>
        <v>3580.0471647411869</v>
      </c>
      <c r="AP36" s="28">
        <f t="shared" si="3"/>
        <v>3644.5897319790711</v>
      </c>
      <c r="AQ36" s="28">
        <f t="shared" si="3"/>
        <v>3707.1006062012093</v>
      </c>
      <c r="AR36" s="28">
        <f t="shared" si="3"/>
        <v>3767.3498883412685</v>
      </c>
      <c r="AS36" s="28">
        <f t="shared" si="3"/>
        <v>3825.6657960553603</v>
      </c>
      <c r="AT36" s="28">
        <f t="shared" si="3"/>
        <v>3881.8539749355514</v>
      </c>
      <c r="AU36" s="28">
        <f t="shared" si="3"/>
        <v>3924.0721229784613</v>
      </c>
    </row>
    <row r="37" spans="2:47">
      <c r="B37" s="27" t="s">
        <v>386</v>
      </c>
      <c r="C37" s="28" t="s">
        <v>498</v>
      </c>
      <c r="D37" s="28">
        <f t="shared" ref="D37:AU37" si="4">+D3-D20</f>
        <v>-3.9285879592085848E-2</v>
      </c>
      <c r="E37" s="28">
        <f t="shared" si="4"/>
        <v>2.9576282820471533E-3</v>
      </c>
      <c r="F37" s="28">
        <f t="shared" si="4"/>
        <v>2.5751829883688515E-2</v>
      </c>
      <c r="G37" s="28">
        <f t="shared" si="4"/>
        <v>-7.418275524969431E-3</v>
      </c>
      <c r="H37" s="28">
        <f t="shared" si="4"/>
        <v>1.4792447242001572E-2</v>
      </c>
      <c r="I37" s="28">
        <f t="shared" si="4"/>
        <v>3.6754155980958103E-2</v>
      </c>
      <c r="J37" s="28">
        <f t="shared" si="4"/>
        <v>3.7127271314886912E-2</v>
      </c>
      <c r="K37" s="28">
        <f t="shared" si="4"/>
        <v>3.2488218787023015E-2</v>
      </c>
      <c r="L37" s="28">
        <f t="shared" si="4"/>
        <v>-2.7238027622956906E-2</v>
      </c>
      <c r="M37" s="28">
        <f t="shared" si="4"/>
        <v>-2.7148608539732777E-2</v>
      </c>
      <c r="N37" s="28">
        <f t="shared" si="4"/>
        <v>5.6861965299503936E-4</v>
      </c>
      <c r="O37" s="28">
        <f t="shared" si="4"/>
        <v>-3.7997317416227361E-2</v>
      </c>
      <c r="P37" s="28">
        <f t="shared" si="4"/>
        <v>-2.4279220694069181E-2</v>
      </c>
      <c r="Q37" s="28">
        <f t="shared" si="4"/>
        <v>2.1173992192444757E-2</v>
      </c>
      <c r="R37" s="28">
        <f t="shared" si="4"/>
        <v>-4.1883340622092646E-2</v>
      </c>
      <c r="S37" s="28">
        <f t="shared" si="4"/>
        <v>-4.7117338819163024E-2</v>
      </c>
      <c r="T37" s="28">
        <f t="shared" si="4"/>
        <v>2.649264587256539E-2</v>
      </c>
      <c r="U37" s="28">
        <f t="shared" si="4"/>
        <v>2.6747757003903416E-2</v>
      </c>
      <c r="V37" s="28">
        <f t="shared" si="4"/>
        <v>2.3928202177302182E-2</v>
      </c>
      <c r="W37" s="28">
        <f t="shared" si="4"/>
        <v>1.9802261039814084E-2</v>
      </c>
      <c r="X37" s="28">
        <f t="shared" si="4"/>
        <v>-1.2022704432837372E-2</v>
      </c>
      <c r="Y37" s="28">
        <f t="shared" si="4"/>
        <v>4.8491702426474603E-2</v>
      </c>
      <c r="Z37" s="28">
        <f t="shared" si="4"/>
        <v>-1.1848694352863731E-2</v>
      </c>
      <c r="AA37" s="28">
        <f t="shared" si="4"/>
        <v>1.5426079037439422E-2</v>
      </c>
      <c r="AB37" s="28">
        <f t="shared" si="4"/>
        <v>-1.9244628051154677E-2</v>
      </c>
      <c r="AC37" s="28">
        <f t="shared" si="4"/>
        <v>8.4915009531982832E-3</v>
      </c>
      <c r="AD37" s="28">
        <f t="shared" si="4"/>
        <v>4.2962769593515304E-2</v>
      </c>
      <c r="AE37" s="28">
        <f t="shared" si="4"/>
        <v>-3.7906415896316048E-2</v>
      </c>
      <c r="AF37" s="28">
        <f t="shared" si="4"/>
        <v>-1.4801002621766202E-2</v>
      </c>
      <c r="AG37" s="28">
        <f t="shared" si="4"/>
        <v>-5.8901631547314537E-5</v>
      </c>
      <c r="AH37" s="28">
        <f t="shared" si="4"/>
        <v>-1.4519767404237882E-2</v>
      </c>
      <c r="AI37" s="28">
        <f t="shared" si="4"/>
        <v>3.0238043291149097E-2</v>
      </c>
      <c r="AJ37" s="28">
        <f t="shared" si="4"/>
        <v>-4.8564633964531367E-2</v>
      </c>
      <c r="AK37" s="28">
        <f t="shared" si="4"/>
        <v>4.8203845724174244E-2</v>
      </c>
      <c r="AL37" s="28">
        <f t="shared" si="4"/>
        <v>-1.8256193393341391E-2</v>
      </c>
      <c r="AM37" s="28">
        <f t="shared" si="4"/>
        <v>3.7831809499692781E-2</v>
      </c>
      <c r="AN37" s="28">
        <f t="shared" si="4"/>
        <v>2.5669351256141226E-2</v>
      </c>
      <c r="AO37" s="28">
        <f t="shared" si="4"/>
        <v>-7.880574887082048E-3</v>
      </c>
      <c r="AP37" s="28">
        <f t="shared" si="4"/>
        <v>-1.9839176048236595E-2</v>
      </c>
      <c r="AQ37" s="28">
        <f t="shared" si="4"/>
        <v>3.7743840004196727E-2</v>
      </c>
      <c r="AR37" s="28">
        <f t="shared" si="4"/>
        <v>3.7239529080551392E-2</v>
      </c>
      <c r="AS37" s="28">
        <f t="shared" si="4"/>
        <v>-3.5689304478864869E-2</v>
      </c>
      <c r="AT37" s="28">
        <f t="shared" si="4"/>
        <v>-7.2209006449099888E-3</v>
      </c>
      <c r="AU37" s="28">
        <f t="shared" si="4"/>
        <v>-1.6973770729549642E-2</v>
      </c>
    </row>
    <row r="38" spans="2:47">
      <c r="B38" s="27" t="s">
        <v>385</v>
      </c>
      <c r="C38" s="28" t="s">
        <v>498</v>
      </c>
      <c r="D38" s="28">
        <f t="shared" ref="D38:AU38" si="5">+D4-D21</f>
        <v>1.2682787320954958E-2</v>
      </c>
      <c r="E38" s="28">
        <f t="shared" si="5"/>
        <v>2.1552928825258277E-2</v>
      </c>
      <c r="F38" s="28">
        <f t="shared" si="5"/>
        <v>-1.5632240243576234E-2</v>
      </c>
      <c r="G38" s="28">
        <f t="shared" si="5"/>
        <v>-4.7958281320461538E-2</v>
      </c>
      <c r="H38" s="28">
        <f t="shared" si="5"/>
        <v>-5.4834379479871131E-3</v>
      </c>
      <c r="I38" s="28">
        <f t="shared" si="5"/>
        <v>3.0587783385271905E-2</v>
      </c>
      <c r="J38" s="28">
        <f t="shared" si="5"/>
        <v>1.6318071960995439E-2</v>
      </c>
      <c r="K38" s="28">
        <f t="shared" si="5"/>
        <v>-5.8924736904009478</v>
      </c>
      <c r="L38" s="28">
        <f t="shared" si="5"/>
        <v>-13.315843714815855</v>
      </c>
      <c r="M38" s="28">
        <f t="shared" si="5"/>
        <v>-30.151738525484689</v>
      </c>
      <c r="N38" s="28">
        <f t="shared" si="5"/>
        <v>-66.923666764658265</v>
      </c>
      <c r="O38" s="28">
        <f t="shared" si="5"/>
        <v>-143.73621768742305</v>
      </c>
      <c r="P38" s="28">
        <f t="shared" si="5"/>
        <v>-289.45382730707206</v>
      </c>
      <c r="Q38" s="28">
        <f t="shared" si="5"/>
        <v>-522.08925555467431</v>
      </c>
      <c r="R38" s="28">
        <f t="shared" si="5"/>
        <v>-549.89122440067877</v>
      </c>
      <c r="S38" s="28">
        <f t="shared" si="5"/>
        <v>-578.3567232824098</v>
      </c>
      <c r="T38" s="28">
        <f t="shared" si="5"/>
        <v>-607.27487706968168</v>
      </c>
      <c r="U38" s="28">
        <f t="shared" si="5"/>
        <v>-636.45567025368655</v>
      </c>
      <c r="V38" s="28">
        <f t="shared" si="5"/>
        <v>-666.06850757366919</v>
      </c>
      <c r="W38" s="28">
        <f t="shared" si="5"/>
        <v>-695.69961627635348</v>
      </c>
      <c r="X38" s="28">
        <f t="shared" si="5"/>
        <v>-726.72601033827959</v>
      </c>
      <c r="Y38" s="28">
        <f t="shared" si="5"/>
        <v>-757.82082609439385</v>
      </c>
      <c r="Z38" s="28">
        <f t="shared" si="5"/>
        <v>-788.8665264896772</v>
      </c>
      <c r="AA38" s="28">
        <f t="shared" si="5"/>
        <v>-819.88570731812069</v>
      </c>
      <c r="AB38" s="28">
        <f t="shared" si="5"/>
        <v>-850.59827285437495</v>
      </c>
      <c r="AC38" s="28">
        <f t="shared" si="5"/>
        <v>-881.14696784200351</v>
      </c>
      <c r="AD38" s="28">
        <f t="shared" si="5"/>
        <v>-911.12146562436101</v>
      </c>
      <c r="AE38" s="28">
        <f t="shared" si="5"/>
        <v>-940.72804933303269</v>
      </c>
      <c r="AF38" s="28">
        <f t="shared" si="5"/>
        <v>-970.25187206394912</v>
      </c>
      <c r="AG38" s="28">
        <f t="shared" si="5"/>
        <v>-999.09258683860389</v>
      </c>
      <c r="AH38" s="28">
        <f t="shared" si="5"/>
        <v>-1027.1912901530304</v>
      </c>
      <c r="AI38" s="28">
        <f t="shared" si="5"/>
        <v>-1054.4063188672371</v>
      </c>
      <c r="AJ38" s="28">
        <f t="shared" si="5"/>
        <v>-1080.7339735017376</v>
      </c>
      <c r="AK38" s="28">
        <f t="shared" si="5"/>
        <v>-1106.1165405732099</v>
      </c>
      <c r="AL38" s="28">
        <f t="shared" si="5"/>
        <v>-1130.4280986832964</v>
      </c>
      <c r="AM38" s="28">
        <f t="shared" si="5"/>
        <v>-1153.9867923433849</v>
      </c>
      <c r="AN38" s="28">
        <f t="shared" si="5"/>
        <v>-1176.9861094165753</v>
      </c>
      <c r="AO38" s="28">
        <f t="shared" si="5"/>
        <v>-1199.3137144636421</v>
      </c>
      <c r="AP38" s="28">
        <f t="shared" si="5"/>
        <v>-1221.0280924983163</v>
      </c>
      <c r="AQ38" s="28">
        <f t="shared" si="5"/>
        <v>-1241.8779470864538</v>
      </c>
      <c r="AR38" s="28">
        <f t="shared" si="5"/>
        <v>-1262.096781216067</v>
      </c>
      <c r="AS38" s="28">
        <f t="shared" si="5"/>
        <v>-1281.6736898155723</v>
      </c>
      <c r="AT38" s="28">
        <f t="shared" si="5"/>
        <v>-1300.4869973942623</v>
      </c>
      <c r="AU38" s="28">
        <f t="shared" si="5"/>
        <v>-1314.6636769803808</v>
      </c>
    </row>
    <row r="39" spans="2:47">
      <c r="B39" s="27" t="s">
        <v>634</v>
      </c>
      <c r="C39" s="28" t="s">
        <v>498</v>
      </c>
      <c r="D39" s="28">
        <f t="shared" ref="D39:AU39" si="6">+D5-D22</f>
        <v>-9.4672241370972188E-3</v>
      </c>
      <c r="E39" s="28">
        <f t="shared" si="6"/>
        <v>2.3091290255251806E-2</v>
      </c>
      <c r="F39" s="28">
        <f t="shared" si="6"/>
        <v>-2.2349022548951325E-2</v>
      </c>
      <c r="G39" s="28">
        <f t="shared" si="6"/>
        <v>-3.6544313354397673E-2</v>
      </c>
      <c r="H39" s="28">
        <f t="shared" si="6"/>
        <v>-2.2544151637248433E-2</v>
      </c>
      <c r="I39" s="28">
        <f t="shared" si="6"/>
        <v>-3.8387924946619023E-2</v>
      </c>
      <c r="J39" s="28">
        <f t="shared" si="6"/>
        <v>-2.5823070438946161E-3</v>
      </c>
      <c r="K39" s="28">
        <f t="shared" si="6"/>
        <v>3.0526258898817105E-2</v>
      </c>
      <c r="L39" s="28">
        <f t="shared" si="6"/>
        <v>3.1847338611669329E-2</v>
      </c>
      <c r="M39" s="28">
        <f t="shared" si="6"/>
        <v>4.4404965938156238E-3</v>
      </c>
      <c r="N39" s="28">
        <f t="shared" si="6"/>
        <v>2.0008439525099675E-2</v>
      </c>
      <c r="O39" s="28">
        <f t="shared" si="6"/>
        <v>1.2067866176039388E-2</v>
      </c>
      <c r="P39" s="28">
        <f t="shared" si="6"/>
        <v>-1.2884239125469321E-2</v>
      </c>
      <c r="Q39" s="28">
        <f t="shared" si="6"/>
        <v>-2.4622110841164613E-2</v>
      </c>
      <c r="R39" s="28">
        <f t="shared" si="6"/>
        <v>-1.4312120481463353E-2</v>
      </c>
      <c r="S39" s="28">
        <f t="shared" si="6"/>
        <v>2.4612667750943729E-2</v>
      </c>
      <c r="T39" s="28">
        <f t="shared" si="6"/>
        <v>2.8873195691176079E-2</v>
      </c>
      <c r="U39" s="28">
        <f t="shared" si="6"/>
        <v>1.8179632987539662E-2</v>
      </c>
      <c r="V39" s="28">
        <f t="shared" si="6"/>
        <v>-2.2445104198141053E-3</v>
      </c>
      <c r="W39" s="28">
        <f t="shared" si="6"/>
        <v>1.2879720690307295E-2</v>
      </c>
      <c r="X39" s="28">
        <f t="shared" si="6"/>
        <v>4.9487920751516867E-2</v>
      </c>
      <c r="Y39" s="28">
        <f t="shared" si="6"/>
        <v>-3.5637810044818252E-2</v>
      </c>
      <c r="Z39" s="28">
        <f t="shared" si="6"/>
        <v>-1.3976448989296841E-2</v>
      </c>
      <c r="AA39" s="28">
        <f t="shared" si="6"/>
        <v>1.6934750203745352E-3</v>
      </c>
      <c r="AB39" s="28">
        <f t="shared" si="6"/>
        <v>1.3142255393859159E-2</v>
      </c>
      <c r="AC39" s="28">
        <f t="shared" si="6"/>
        <v>4.9987447774810789E-2</v>
      </c>
      <c r="AD39" s="28">
        <f t="shared" si="6"/>
        <v>3.4994885056448766E-2</v>
      </c>
      <c r="AE39" s="28">
        <f t="shared" si="6"/>
        <v>6.3955911850825942E-3</v>
      </c>
      <c r="AF39" s="28">
        <f t="shared" si="6"/>
        <v>3.1878439753427301E-2</v>
      </c>
      <c r="AG39" s="28">
        <f t="shared" si="6"/>
        <v>4.1300431586478226E-2</v>
      </c>
      <c r="AH39" s="28">
        <f t="shared" si="6"/>
        <v>-3.9828592443427624E-2</v>
      </c>
      <c r="AI39" s="28">
        <f t="shared" si="6"/>
        <v>-1.290705174960749E-2</v>
      </c>
      <c r="AJ39" s="28">
        <f t="shared" si="6"/>
        <v>-1.1109710139635354E-2</v>
      </c>
      <c r="AK39" s="28">
        <f t="shared" si="6"/>
        <v>2.5214666984084033E-2</v>
      </c>
      <c r="AL39" s="28">
        <f t="shared" si="6"/>
        <v>2.7932567056268454E-2</v>
      </c>
      <c r="AM39" s="28">
        <f t="shared" si="6"/>
        <v>-1.9003675620297145E-2</v>
      </c>
      <c r="AN39" s="28">
        <f t="shared" si="6"/>
        <v>-3.0296458405928206E-2</v>
      </c>
      <c r="AO39" s="28">
        <f t="shared" si="6"/>
        <v>2.1768694984984904E-3</v>
      </c>
      <c r="AP39" s="28">
        <f t="shared" si="6"/>
        <v>-1.4187249489850728E-2</v>
      </c>
      <c r="AQ39" s="28">
        <f t="shared" si="6"/>
        <v>1.9483812965745528E-2</v>
      </c>
      <c r="AR39" s="28">
        <f t="shared" si="6"/>
        <v>-4.7067920949530162E-2</v>
      </c>
      <c r="AS39" s="28">
        <f t="shared" si="6"/>
        <v>7.4120878111898492E-3</v>
      </c>
      <c r="AT39" s="28">
        <f t="shared" si="6"/>
        <v>-3.2892877530002806E-2</v>
      </c>
      <c r="AU39" s="28">
        <f t="shared" si="6"/>
        <v>-1.2310034312577045E-3</v>
      </c>
    </row>
    <row r="40" spans="2:47">
      <c r="B40" s="27" t="s">
        <v>437</v>
      </c>
      <c r="C40" s="28" t="s">
        <v>498</v>
      </c>
      <c r="D40" s="28">
        <f t="shared" ref="D40:AU40" si="7">+D6-D23</f>
        <v>0</v>
      </c>
      <c r="E40" s="28">
        <f t="shared" si="7"/>
        <v>0</v>
      </c>
      <c r="F40" s="28">
        <f t="shared" si="7"/>
        <v>0</v>
      </c>
      <c r="G40" s="28">
        <f t="shared" si="7"/>
        <v>0</v>
      </c>
      <c r="H40" s="28">
        <f t="shared" si="7"/>
        <v>0</v>
      </c>
      <c r="I40" s="28">
        <f t="shared" si="7"/>
        <v>0</v>
      </c>
      <c r="J40" s="28">
        <f t="shared" si="7"/>
        <v>0</v>
      </c>
      <c r="K40" s="28">
        <f t="shared" si="7"/>
        <v>0</v>
      </c>
      <c r="L40" s="28">
        <f t="shared" si="7"/>
        <v>0</v>
      </c>
      <c r="M40" s="28">
        <f t="shared" si="7"/>
        <v>0</v>
      </c>
      <c r="N40" s="28">
        <f t="shared" si="7"/>
        <v>0</v>
      </c>
      <c r="O40" s="28">
        <f t="shared" si="7"/>
        <v>0</v>
      </c>
      <c r="P40" s="28">
        <f t="shared" si="7"/>
        <v>0</v>
      </c>
      <c r="Q40" s="28">
        <f t="shared" si="7"/>
        <v>0</v>
      </c>
      <c r="R40" s="28">
        <f t="shared" si="7"/>
        <v>0</v>
      </c>
      <c r="S40" s="28">
        <f t="shared" si="7"/>
        <v>0</v>
      </c>
      <c r="T40" s="28">
        <f t="shared" si="7"/>
        <v>0</v>
      </c>
      <c r="U40" s="28">
        <f t="shared" si="7"/>
        <v>0</v>
      </c>
      <c r="V40" s="28">
        <f t="shared" si="7"/>
        <v>0</v>
      </c>
      <c r="W40" s="28">
        <f t="shared" si="7"/>
        <v>0</v>
      </c>
      <c r="X40" s="28">
        <f t="shared" si="7"/>
        <v>0</v>
      </c>
      <c r="Y40" s="28">
        <f t="shared" si="7"/>
        <v>0</v>
      </c>
      <c r="Z40" s="28">
        <f t="shared" si="7"/>
        <v>0</v>
      </c>
      <c r="AA40" s="28">
        <f t="shared" si="7"/>
        <v>0</v>
      </c>
      <c r="AB40" s="28">
        <f t="shared" si="7"/>
        <v>0</v>
      </c>
      <c r="AC40" s="28">
        <f t="shared" si="7"/>
        <v>0</v>
      </c>
      <c r="AD40" s="28">
        <f t="shared" si="7"/>
        <v>0</v>
      </c>
      <c r="AE40" s="28">
        <f t="shared" si="7"/>
        <v>0</v>
      </c>
      <c r="AF40" s="28">
        <f t="shared" si="7"/>
        <v>0</v>
      </c>
      <c r="AG40" s="28">
        <f t="shared" si="7"/>
        <v>0</v>
      </c>
      <c r="AH40" s="28">
        <f t="shared" si="7"/>
        <v>0</v>
      </c>
      <c r="AI40" s="28">
        <f t="shared" si="7"/>
        <v>0</v>
      </c>
      <c r="AJ40" s="28">
        <f t="shared" si="7"/>
        <v>0</v>
      </c>
      <c r="AK40" s="28">
        <f t="shared" si="7"/>
        <v>0</v>
      </c>
      <c r="AL40" s="28">
        <f t="shared" si="7"/>
        <v>0</v>
      </c>
      <c r="AM40" s="28">
        <f t="shared" si="7"/>
        <v>0</v>
      </c>
      <c r="AN40" s="28">
        <f t="shared" si="7"/>
        <v>0</v>
      </c>
      <c r="AO40" s="28">
        <f t="shared" si="7"/>
        <v>0</v>
      </c>
      <c r="AP40" s="28">
        <f t="shared" si="7"/>
        <v>0</v>
      </c>
      <c r="AQ40" s="28">
        <f t="shared" si="7"/>
        <v>0</v>
      </c>
      <c r="AR40" s="28">
        <f t="shared" si="7"/>
        <v>0</v>
      </c>
      <c r="AS40" s="28">
        <f t="shared" si="7"/>
        <v>0</v>
      </c>
      <c r="AT40" s="28">
        <f t="shared" si="7"/>
        <v>0</v>
      </c>
      <c r="AU40" s="28">
        <f t="shared" si="7"/>
        <v>0</v>
      </c>
    </row>
    <row r="41" spans="2:47">
      <c r="B41" s="27" t="s">
        <v>391</v>
      </c>
      <c r="C41" s="28" t="s">
        <v>498</v>
      </c>
      <c r="D41" s="28">
        <f t="shared" ref="D41:AU41" si="8">+D7-D24</f>
        <v>0</v>
      </c>
      <c r="E41" s="28">
        <f t="shared" si="8"/>
        <v>0</v>
      </c>
      <c r="F41" s="28">
        <f t="shared" si="8"/>
        <v>0</v>
      </c>
      <c r="G41" s="28">
        <f t="shared" si="8"/>
        <v>0</v>
      </c>
      <c r="H41" s="28">
        <f t="shared" si="8"/>
        <v>0</v>
      </c>
      <c r="I41" s="28">
        <f t="shared" si="8"/>
        <v>0</v>
      </c>
      <c r="J41" s="28">
        <f t="shared" si="8"/>
        <v>0</v>
      </c>
      <c r="K41" s="28">
        <f t="shared" si="8"/>
        <v>0</v>
      </c>
      <c r="L41" s="28">
        <f t="shared" si="8"/>
        <v>0</v>
      </c>
      <c r="M41" s="28">
        <f t="shared" si="8"/>
        <v>0</v>
      </c>
      <c r="N41" s="28">
        <f t="shared" si="8"/>
        <v>0</v>
      </c>
      <c r="O41" s="28">
        <f t="shared" si="8"/>
        <v>0</v>
      </c>
      <c r="P41" s="28">
        <f t="shared" si="8"/>
        <v>0</v>
      </c>
      <c r="Q41" s="28">
        <f t="shared" si="8"/>
        <v>0</v>
      </c>
      <c r="R41" s="28">
        <f t="shared" si="8"/>
        <v>0</v>
      </c>
      <c r="S41" s="28">
        <f t="shared" si="8"/>
        <v>0</v>
      </c>
      <c r="T41" s="28">
        <f t="shared" si="8"/>
        <v>0</v>
      </c>
      <c r="U41" s="28">
        <f t="shared" si="8"/>
        <v>0</v>
      </c>
      <c r="V41" s="28">
        <f t="shared" si="8"/>
        <v>0</v>
      </c>
      <c r="W41" s="28">
        <f t="shared" si="8"/>
        <v>0</v>
      </c>
      <c r="X41" s="28">
        <f t="shared" si="8"/>
        <v>0</v>
      </c>
      <c r="Y41" s="28">
        <f t="shared" si="8"/>
        <v>0</v>
      </c>
      <c r="Z41" s="28">
        <f t="shared" si="8"/>
        <v>0</v>
      </c>
      <c r="AA41" s="28">
        <f t="shared" si="8"/>
        <v>0</v>
      </c>
      <c r="AB41" s="28">
        <f t="shared" si="8"/>
        <v>0</v>
      </c>
      <c r="AC41" s="28">
        <f t="shared" si="8"/>
        <v>0</v>
      </c>
      <c r="AD41" s="28">
        <f t="shared" si="8"/>
        <v>0</v>
      </c>
      <c r="AE41" s="28">
        <f t="shared" si="8"/>
        <v>0</v>
      </c>
      <c r="AF41" s="28">
        <f t="shared" si="8"/>
        <v>0</v>
      </c>
      <c r="AG41" s="28">
        <f t="shared" si="8"/>
        <v>0</v>
      </c>
      <c r="AH41" s="28">
        <f t="shared" si="8"/>
        <v>0</v>
      </c>
      <c r="AI41" s="28">
        <f t="shared" si="8"/>
        <v>0</v>
      </c>
      <c r="AJ41" s="28">
        <f t="shared" si="8"/>
        <v>0</v>
      </c>
      <c r="AK41" s="28">
        <f t="shared" si="8"/>
        <v>0</v>
      </c>
      <c r="AL41" s="28">
        <f t="shared" si="8"/>
        <v>0</v>
      </c>
      <c r="AM41" s="28">
        <f t="shared" si="8"/>
        <v>0</v>
      </c>
      <c r="AN41" s="28">
        <f t="shared" si="8"/>
        <v>0</v>
      </c>
      <c r="AO41" s="28">
        <f t="shared" si="8"/>
        <v>0</v>
      </c>
      <c r="AP41" s="28">
        <f t="shared" si="8"/>
        <v>0</v>
      </c>
      <c r="AQ41" s="28">
        <f t="shared" si="8"/>
        <v>0</v>
      </c>
      <c r="AR41" s="28">
        <f t="shared" si="8"/>
        <v>0</v>
      </c>
      <c r="AS41" s="28">
        <f t="shared" si="8"/>
        <v>0</v>
      </c>
      <c r="AT41" s="28">
        <f t="shared" si="8"/>
        <v>0</v>
      </c>
      <c r="AU41" s="28">
        <f t="shared" si="8"/>
        <v>0</v>
      </c>
    </row>
    <row r="42" spans="2:47">
      <c r="B42" s="27" t="s">
        <v>439</v>
      </c>
      <c r="C42" s="28" t="s">
        <v>498</v>
      </c>
      <c r="D42" s="28">
        <f t="shared" ref="D42:AU42" si="9">+D8-D25</f>
        <v>-1.0001110182001227E-2</v>
      </c>
      <c r="E42" s="28">
        <f t="shared" si="9"/>
        <v>-4.0908286225758594E-2</v>
      </c>
      <c r="F42" s="28">
        <f t="shared" si="9"/>
        <v>4.7717499319288592E-2</v>
      </c>
      <c r="G42" s="28">
        <f t="shared" si="9"/>
        <v>-3.3629406515716553E-2</v>
      </c>
      <c r="H42" s="28">
        <f t="shared" si="9"/>
        <v>2.2441432182094267E-2</v>
      </c>
      <c r="I42" s="28">
        <f t="shared" si="9"/>
        <v>4.6558122879047481E-2</v>
      </c>
      <c r="J42" s="28">
        <f t="shared" si="9"/>
        <v>-3.9214785669247298E-2</v>
      </c>
      <c r="K42" s="28">
        <f t="shared" si="9"/>
        <v>-1.8672820920512478E-2</v>
      </c>
      <c r="L42" s="28">
        <f t="shared" si="9"/>
        <v>4.1182849914015218E-2</v>
      </c>
      <c r="M42" s="28">
        <f t="shared" si="9"/>
        <v>1.5238083077767417E-2</v>
      </c>
      <c r="N42" s="28">
        <f t="shared" si="9"/>
        <v>-2.0158106716346769E-2</v>
      </c>
      <c r="O42" s="28">
        <f t="shared" si="9"/>
        <v>-2.7914122728576185E-2</v>
      </c>
      <c r="P42" s="28">
        <f t="shared" si="9"/>
        <v>4.6058305171013281E-2</v>
      </c>
      <c r="Q42" s="28">
        <f t="shared" si="9"/>
        <v>-1.4915252722844663E-3</v>
      </c>
      <c r="R42" s="28">
        <f t="shared" si="9"/>
        <v>-4.580498816040901E-2</v>
      </c>
      <c r="S42" s="28">
        <f t="shared" si="9"/>
        <v>4.7470672893379029E-2</v>
      </c>
      <c r="T42" s="28">
        <f t="shared" si="9"/>
        <v>4.5104863788573479E-2</v>
      </c>
      <c r="U42" s="28">
        <f t="shared" si="9"/>
        <v>4.0035345094105113E-2</v>
      </c>
      <c r="V42" s="28">
        <f t="shared" si="9"/>
        <v>3.6806184121524477E-2</v>
      </c>
      <c r="W42" s="28">
        <f t="shared" si="9"/>
        <v>3.3777364555269029E-2</v>
      </c>
      <c r="X42" s="28">
        <f t="shared" si="9"/>
        <v>2.7712917564727046E-2</v>
      </c>
      <c r="Y42" s="28">
        <f t="shared" si="9"/>
        <v>2.4444736720167892E-2</v>
      </c>
      <c r="Z42" s="28">
        <f t="shared" si="9"/>
        <v>2.4611513511512251E-2</v>
      </c>
      <c r="AA42" s="28">
        <f t="shared" si="9"/>
        <v>2.7579292997037985E-2</v>
      </c>
      <c r="AB42" s="28">
        <f t="shared" si="9"/>
        <v>3.3310699555746393E-2</v>
      </c>
      <c r="AC42" s="28">
        <f t="shared" si="9"/>
        <v>3.7167972692748297E-2</v>
      </c>
      <c r="AD42" s="28">
        <f t="shared" si="9"/>
        <v>4.1140123597974365E-2</v>
      </c>
      <c r="AE42" s="28">
        <f t="shared" si="9"/>
        <v>4.593926854877195E-2</v>
      </c>
      <c r="AF42" s="28">
        <f t="shared" si="9"/>
        <v>-4.3607511180376424E-2</v>
      </c>
      <c r="AG42" s="28">
        <f t="shared" si="9"/>
        <v>-3.5818591831470514E-2</v>
      </c>
      <c r="AH42" s="28">
        <f t="shared" si="9"/>
        <v>-2.6286509018821125E-2</v>
      </c>
      <c r="AI42" s="28">
        <f t="shared" si="9"/>
        <v>-1.7281470610012506E-2</v>
      </c>
      <c r="AJ42" s="28">
        <f t="shared" si="9"/>
        <v>-8.5926436658070315E-3</v>
      </c>
      <c r="AK42" s="28">
        <f t="shared" si="9"/>
        <v>1.5316273502434807E-3</v>
      </c>
      <c r="AL42" s="28">
        <f t="shared" si="9"/>
        <v>1.0016052959300747E-2</v>
      </c>
      <c r="AM42" s="28">
        <f t="shared" si="9"/>
        <v>1.8837715188210424E-2</v>
      </c>
      <c r="AN42" s="28">
        <f t="shared" si="9"/>
        <v>2.8086952820769895E-2</v>
      </c>
      <c r="AO42" s="28">
        <f t="shared" si="9"/>
        <v>3.6841222016814612E-2</v>
      </c>
      <c r="AP42" s="28">
        <f t="shared" si="9"/>
        <v>4.5895021660934177E-2</v>
      </c>
      <c r="AQ42" s="28">
        <f t="shared" si="9"/>
        <v>-4.3902715407948989E-2</v>
      </c>
      <c r="AR42" s="28">
        <f t="shared" si="9"/>
        <v>-3.487901140250349E-2</v>
      </c>
      <c r="AS42" s="28">
        <f t="shared" si="9"/>
        <v>-2.5441325814464788E-2</v>
      </c>
      <c r="AT42" s="28">
        <f t="shared" si="9"/>
        <v>-1.611537531766527E-2</v>
      </c>
      <c r="AU42" s="28">
        <f t="shared" si="9"/>
        <v>-5.7891639223275337E-3</v>
      </c>
    </row>
    <row r="43" spans="2:47">
      <c r="B43" s="27" t="s">
        <v>430</v>
      </c>
      <c r="C43" s="28" t="s">
        <v>498</v>
      </c>
      <c r="D43" s="28">
        <f t="shared" ref="D43:AU43" si="10">+D9-D26</f>
        <v>-4.9560151034029332E-2</v>
      </c>
      <c r="E43" s="28">
        <f t="shared" si="10"/>
        <v>-1.1548837685495528E-3</v>
      </c>
      <c r="F43" s="28">
        <f t="shared" si="10"/>
        <v>-1.5731796981526713E-2</v>
      </c>
      <c r="G43" s="28">
        <f t="shared" si="10"/>
        <v>-1.8148419744420607E-2</v>
      </c>
      <c r="H43" s="28">
        <f t="shared" si="10"/>
        <v>-6.861286718503834E-3</v>
      </c>
      <c r="I43" s="28">
        <f t="shared" si="10"/>
        <v>3.5705892499890979E-2</v>
      </c>
      <c r="J43" s="28">
        <f t="shared" si="10"/>
        <v>-2.7289534858937259E-2</v>
      </c>
      <c r="K43" s="28">
        <f t="shared" si="10"/>
        <v>-8.9138943565103546E-3</v>
      </c>
      <c r="L43" s="28">
        <f t="shared" si="10"/>
        <v>1.1403499536299933E-3</v>
      </c>
      <c r="M43" s="28">
        <f t="shared" si="10"/>
        <v>1.4049044038983993E-2</v>
      </c>
      <c r="N43" s="28">
        <f t="shared" si="10"/>
        <v>4.1860078496370079E-2</v>
      </c>
      <c r="O43" s="28">
        <f t="shared" si="10"/>
        <v>4.1886783556151386E-2</v>
      </c>
      <c r="P43" s="28">
        <f t="shared" si="10"/>
        <v>-1.147942582667838E-2</v>
      </c>
      <c r="Q43" s="28">
        <f t="shared" si="10"/>
        <v>-1.8750266862866738E-2</v>
      </c>
      <c r="R43" s="28">
        <f t="shared" si="10"/>
        <v>-1.9947319846210121E-2</v>
      </c>
      <c r="S43" s="28">
        <f t="shared" si="10"/>
        <v>-4.1365952495652891E-2</v>
      </c>
      <c r="T43" s="28">
        <f t="shared" si="10"/>
        <v>-3.9378735344371307E-2</v>
      </c>
      <c r="U43" s="28">
        <f t="shared" si="10"/>
        <v>1.754492927307183E-2</v>
      </c>
      <c r="V43" s="28">
        <f t="shared" si="10"/>
        <v>1.3506126106449301E-2</v>
      </c>
      <c r="W43" s="28">
        <f t="shared" si="10"/>
        <v>-1.4584366571170904E-3</v>
      </c>
      <c r="X43" s="28">
        <f t="shared" si="10"/>
        <v>-2.0021774418296445E-2</v>
      </c>
      <c r="Y43" s="28">
        <f t="shared" si="10"/>
        <v>2.1090062301254875E-2</v>
      </c>
      <c r="Z43" s="28">
        <f t="shared" si="10"/>
        <v>1.1103317810579938E-2</v>
      </c>
      <c r="AA43" s="28">
        <f t="shared" si="10"/>
        <v>3.4339947929765913E-2</v>
      </c>
      <c r="AB43" s="28">
        <f t="shared" si="10"/>
        <v>-4.5005938775489085E-2</v>
      </c>
      <c r="AC43" s="28">
        <f t="shared" si="10"/>
        <v>-4.4036712569095471E-3</v>
      </c>
      <c r="AD43" s="28">
        <f t="shared" si="10"/>
        <v>-1.1130379959695347E-2</v>
      </c>
      <c r="AE43" s="28">
        <f t="shared" si="10"/>
        <v>-3.5690389307319492E-2</v>
      </c>
      <c r="AF43" s="28">
        <f t="shared" si="10"/>
        <v>3.0840836575407593E-2</v>
      </c>
      <c r="AG43" s="28">
        <f t="shared" si="10"/>
        <v>2.3939448755754711E-2</v>
      </c>
      <c r="AH43" s="28">
        <f t="shared" si="10"/>
        <v>-1.8649758530614235E-2</v>
      </c>
      <c r="AI43" s="28">
        <f t="shared" si="10"/>
        <v>3.7360569412044242E-2</v>
      </c>
      <c r="AJ43" s="28">
        <f t="shared" si="10"/>
        <v>2.2317732850297034E-2</v>
      </c>
      <c r="AK43" s="28">
        <f t="shared" si="10"/>
        <v>-4.5398339418170508E-2</v>
      </c>
      <c r="AL43" s="28">
        <f t="shared" si="10"/>
        <v>-3.7220542013983504E-2</v>
      </c>
      <c r="AM43" s="28">
        <f t="shared" si="10"/>
        <v>3.5527764217476943E-2</v>
      </c>
      <c r="AN43" s="28">
        <f t="shared" si="10"/>
        <v>-4.7409716182414741E-2</v>
      </c>
      <c r="AO43" s="28">
        <f t="shared" si="10"/>
        <v>3.0415125781928509E-3</v>
      </c>
      <c r="AP43" s="28">
        <f t="shared" si="10"/>
        <v>-3.1702647570000408E-2</v>
      </c>
      <c r="AQ43" s="28">
        <f t="shared" si="10"/>
        <v>2.838583700088293E-2</v>
      </c>
      <c r="AR43" s="28">
        <f t="shared" si="10"/>
        <v>-3.7564292076467609E-2</v>
      </c>
      <c r="AS43" s="28">
        <f t="shared" si="10"/>
        <v>1.9746328735550378E-2</v>
      </c>
      <c r="AT43" s="28">
        <f t="shared" si="10"/>
        <v>2.2282581695890258E-2</v>
      </c>
      <c r="AU43" s="28">
        <f t="shared" si="10"/>
        <v>2.2344069165455949E-2</v>
      </c>
    </row>
    <row r="44" spans="2:47">
      <c r="B44" s="27" t="s">
        <v>440</v>
      </c>
      <c r="C44" s="28" t="s">
        <v>498</v>
      </c>
      <c r="D44" s="28">
        <f t="shared" ref="D44:AU44" si="11">+D10-D27</f>
        <v>0</v>
      </c>
      <c r="E44" s="28">
        <f t="shared" si="11"/>
        <v>0</v>
      </c>
      <c r="F44" s="28">
        <f t="shared" si="11"/>
        <v>0</v>
      </c>
      <c r="G44" s="28">
        <f t="shared" si="11"/>
        <v>0</v>
      </c>
      <c r="H44" s="28">
        <f t="shared" si="11"/>
        <v>0</v>
      </c>
      <c r="I44" s="28">
        <f t="shared" si="11"/>
        <v>0</v>
      </c>
      <c r="J44" s="28">
        <f t="shared" si="11"/>
        <v>0</v>
      </c>
      <c r="K44" s="28">
        <f t="shared" si="11"/>
        <v>0</v>
      </c>
      <c r="L44" s="28">
        <f t="shared" si="11"/>
        <v>0</v>
      </c>
      <c r="M44" s="28">
        <f t="shared" si="11"/>
        <v>0</v>
      </c>
      <c r="N44" s="28">
        <f t="shared" si="11"/>
        <v>0</v>
      </c>
      <c r="O44" s="28">
        <f t="shared" si="11"/>
        <v>0</v>
      </c>
      <c r="P44" s="28">
        <f t="shared" si="11"/>
        <v>0</v>
      </c>
      <c r="Q44" s="28">
        <f t="shared" si="11"/>
        <v>0</v>
      </c>
      <c r="R44" s="28">
        <f t="shared" si="11"/>
        <v>0</v>
      </c>
      <c r="S44" s="28">
        <f t="shared" si="11"/>
        <v>0</v>
      </c>
      <c r="T44" s="28">
        <f t="shared" si="11"/>
        <v>0</v>
      </c>
      <c r="U44" s="28">
        <f t="shared" si="11"/>
        <v>0</v>
      </c>
      <c r="V44" s="28">
        <f t="shared" si="11"/>
        <v>0</v>
      </c>
      <c r="W44" s="28">
        <f t="shared" si="11"/>
        <v>0</v>
      </c>
      <c r="X44" s="28">
        <f t="shared" si="11"/>
        <v>0</v>
      </c>
      <c r="Y44" s="28">
        <f t="shared" si="11"/>
        <v>0</v>
      </c>
      <c r="Z44" s="28">
        <f t="shared" si="11"/>
        <v>0</v>
      </c>
      <c r="AA44" s="28">
        <f t="shared" si="11"/>
        <v>0</v>
      </c>
      <c r="AB44" s="28">
        <f t="shared" si="11"/>
        <v>0</v>
      </c>
      <c r="AC44" s="28">
        <f t="shared" si="11"/>
        <v>0</v>
      </c>
      <c r="AD44" s="28">
        <f t="shared" si="11"/>
        <v>0</v>
      </c>
      <c r="AE44" s="28">
        <f t="shared" si="11"/>
        <v>0</v>
      </c>
      <c r="AF44" s="28">
        <f t="shared" si="11"/>
        <v>0</v>
      </c>
      <c r="AG44" s="28">
        <f t="shared" si="11"/>
        <v>0</v>
      </c>
      <c r="AH44" s="28">
        <f t="shared" si="11"/>
        <v>0</v>
      </c>
      <c r="AI44" s="28">
        <f t="shared" si="11"/>
        <v>0</v>
      </c>
      <c r="AJ44" s="28">
        <f t="shared" si="11"/>
        <v>0</v>
      </c>
      <c r="AK44" s="28">
        <f t="shared" si="11"/>
        <v>0</v>
      </c>
      <c r="AL44" s="28">
        <f t="shared" si="11"/>
        <v>0</v>
      </c>
      <c r="AM44" s="28">
        <f t="shared" si="11"/>
        <v>0</v>
      </c>
      <c r="AN44" s="28">
        <f t="shared" si="11"/>
        <v>0</v>
      </c>
      <c r="AO44" s="28">
        <f t="shared" si="11"/>
        <v>0</v>
      </c>
      <c r="AP44" s="28">
        <f t="shared" si="11"/>
        <v>0</v>
      </c>
      <c r="AQ44" s="28">
        <f t="shared" si="11"/>
        <v>0</v>
      </c>
      <c r="AR44" s="28">
        <f t="shared" si="11"/>
        <v>0</v>
      </c>
      <c r="AS44" s="28">
        <f t="shared" si="11"/>
        <v>0</v>
      </c>
      <c r="AT44" s="28">
        <f t="shared" si="11"/>
        <v>0</v>
      </c>
      <c r="AU44" s="28">
        <f t="shared" si="11"/>
        <v>0</v>
      </c>
    </row>
    <row r="45" spans="2:47">
      <c r="B45" s="27" t="s">
        <v>398</v>
      </c>
      <c r="C45" s="28" t="s">
        <v>498</v>
      </c>
      <c r="D45" s="28">
        <f t="shared" ref="D45:AU45" si="12">+D11-D28</f>
        <v>1.0559198137457315E-2</v>
      </c>
      <c r="E45" s="28">
        <f t="shared" si="12"/>
        <v>-3.3044735415614923E-3</v>
      </c>
      <c r="F45" s="28">
        <f t="shared" si="12"/>
        <v>2.6420380816148281E-2</v>
      </c>
      <c r="G45" s="28">
        <f t="shared" si="12"/>
        <v>-2.5814972761452282E-2</v>
      </c>
      <c r="H45" s="28">
        <f t="shared" si="12"/>
        <v>3.5345348214008254E-2</v>
      </c>
      <c r="I45" s="28">
        <f t="shared" si="12"/>
        <v>-2.1684977170792763E-3</v>
      </c>
      <c r="J45" s="28">
        <f t="shared" si="12"/>
        <v>6.7777251400116256E-3</v>
      </c>
      <c r="K45" s="28">
        <f t="shared" si="12"/>
        <v>-6.0154307500965842E-3</v>
      </c>
      <c r="L45" s="28">
        <f t="shared" si="12"/>
        <v>1.5399739054799966E-2</v>
      </c>
      <c r="M45" s="28">
        <f t="shared" si="12"/>
        <v>-4.9812764344665084E-2</v>
      </c>
      <c r="N45" s="28">
        <f t="shared" si="12"/>
        <v>4.9895596088447292E-3</v>
      </c>
      <c r="O45" s="28">
        <f t="shared" si="12"/>
        <v>-2.5524734039194641E-2</v>
      </c>
      <c r="P45" s="28">
        <f t="shared" si="12"/>
        <v>-4.1818225711011792E-2</v>
      </c>
      <c r="Q45" s="28">
        <f t="shared" si="12"/>
        <v>-2.6513250144887479E-2</v>
      </c>
      <c r="R45" s="28">
        <f t="shared" si="12"/>
        <v>3.406837753445302E-3</v>
      </c>
      <c r="S45" s="28">
        <f t="shared" si="12"/>
        <v>4.7539122288554836E-2</v>
      </c>
      <c r="T45" s="28">
        <f t="shared" si="12"/>
        <v>-1.1505311090701298E-2</v>
      </c>
      <c r="U45" s="28">
        <f t="shared" si="12"/>
        <v>2.6371622674076889E-2</v>
      </c>
      <c r="V45" s="28">
        <f t="shared" si="12"/>
        <v>-2.2022379103745493E-2</v>
      </c>
      <c r="W45" s="28">
        <f t="shared" si="12"/>
        <v>2.6325454470779164E-2</v>
      </c>
      <c r="X45" s="28">
        <f t="shared" si="12"/>
        <v>-1.1778207751703462E-2</v>
      </c>
      <c r="Y45" s="28">
        <f t="shared" si="12"/>
        <v>4.6694740190005746E-2</v>
      </c>
      <c r="Z45" s="28">
        <f t="shared" si="12"/>
        <v>1.4679232435241829E-3</v>
      </c>
      <c r="AA45" s="28">
        <f t="shared" si="12"/>
        <v>-4.7536793587639181E-2</v>
      </c>
      <c r="AB45" s="28">
        <f t="shared" si="12"/>
        <v>1.6899899965437726E-2</v>
      </c>
      <c r="AC45" s="28">
        <f t="shared" si="12"/>
        <v>-2.2574355355956754E-2</v>
      </c>
      <c r="AD45" s="28">
        <f t="shared" si="12"/>
        <v>-4.8736858051213972E-2</v>
      </c>
      <c r="AE45" s="28">
        <f t="shared" si="12"/>
        <v>2.1277052929860929E-2</v>
      </c>
      <c r="AF45" s="28">
        <f t="shared" si="12"/>
        <v>1.782163263287373E-2</v>
      </c>
      <c r="AG45" s="28">
        <f t="shared" si="12"/>
        <v>2.7787748985119265E-2</v>
      </c>
      <c r="AH45" s="28">
        <f t="shared" si="12"/>
        <v>1.6340767291595171E-2</v>
      </c>
      <c r="AI45" s="28">
        <f t="shared" si="12"/>
        <v>1.8013809881196607E-2</v>
      </c>
      <c r="AJ45" s="28">
        <f t="shared" si="12"/>
        <v>1.5473576784785337E-2</v>
      </c>
      <c r="AK45" s="28">
        <f t="shared" si="12"/>
        <v>-8.3848085449176324E-3</v>
      </c>
      <c r="AL45" s="28">
        <f t="shared" si="12"/>
        <v>-1.9445552620609874E-2</v>
      </c>
      <c r="AM45" s="28">
        <f t="shared" si="12"/>
        <v>-1.3198689579510869E-2</v>
      </c>
      <c r="AN45" s="28">
        <f t="shared" si="12"/>
        <v>-2.4216606938210816E-2</v>
      </c>
      <c r="AO45" s="28">
        <f t="shared" si="12"/>
        <v>-3.5216946898259494E-2</v>
      </c>
      <c r="AP45" s="28">
        <f t="shared" si="12"/>
        <v>-2.8691143959839849E-2</v>
      </c>
      <c r="AQ45" s="28">
        <f t="shared" si="12"/>
        <v>-3.9649227558406608E-2</v>
      </c>
      <c r="AR45" s="28">
        <f t="shared" si="12"/>
        <v>-3.3298279028805666E-2</v>
      </c>
      <c r="AS45" s="28">
        <f t="shared" si="12"/>
        <v>-2.6709727239598635E-2</v>
      </c>
      <c r="AT45" s="28">
        <f t="shared" si="12"/>
        <v>-2.0317656040887755E-2</v>
      </c>
      <c r="AU45" s="28">
        <f t="shared" si="12"/>
        <v>-1.3687232156321727E-2</v>
      </c>
    </row>
    <row r="46" spans="2:47">
      <c r="B46" s="27" t="s">
        <v>435</v>
      </c>
      <c r="C46" s="28" t="s">
        <v>498</v>
      </c>
      <c r="D46" s="28">
        <f t="shared" ref="D46:AU46" si="13">+D12-D29</f>
        <v>-4.5171121505681811E-2</v>
      </c>
      <c r="E46" s="28">
        <f t="shared" si="13"/>
        <v>-4.0846325212577028E-2</v>
      </c>
      <c r="F46" s="28">
        <f t="shared" si="13"/>
        <v>2.2484280357311093E-2</v>
      </c>
      <c r="G46" s="28">
        <f t="shared" si="13"/>
        <v>1.0246437231291594E-2</v>
      </c>
      <c r="H46" s="28">
        <f t="shared" si="13"/>
        <v>8.4315789624511694E-3</v>
      </c>
      <c r="I46" s="28">
        <f t="shared" si="13"/>
        <v>-2.6918757045955033E-3</v>
      </c>
      <c r="J46" s="28">
        <f t="shared" si="13"/>
        <v>-1.8230566685780047E-2</v>
      </c>
      <c r="K46" s="28">
        <f t="shared" si="13"/>
        <v>-3.8808942342601682E-2</v>
      </c>
      <c r="L46" s="28">
        <f t="shared" si="13"/>
        <v>3.0927284131081478E-2</v>
      </c>
      <c r="M46" s="28">
        <f t="shared" si="13"/>
        <v>4.3762305674967195E-2</v>
      </c>
      <c r="N46" s="28">
        <f t="shared" si="13"/>
        <v>4.245743001816038E-2</v>
      </c>
      <c r="O46" s="28">
        <f t="shared" si="13"/>
        <v>-4.3777178417883533E-2</v>
      </c>
      <c r="P46" s="28">
        <f t="shared" si="13"/>
        <v>3.9665468902263967E-2</v>
      </c>
      <c r="Q46" s="28">
        <f t="shared" si="13"/>
        <v>4.5400222126676937E-2</v>
      </c>
      <c r="R46" s="28">
        <f t="shared" si="13"/>
        <v>4.8650556081014429E-2</v>
      </c>
      <c r="S46" s="28">
        <f t="shared" si="13"/>
        <v>-4.257958416929597E-2</v>
      </c>
      <c r="T46" s="28">
        <f t="shared" si="13"/>
        <v>-6.1974696187974132E-3</v>
      </c>
      <c r="U46" s="28">
        <f t="shared" si="13"/>
        <v>2.7455910814943252E-2</v>
      </c>
      <c r="V46" s="28">
        <f t="shared" si="13"/>
        <v>-3.6084370927678577E-2</v>
      </c>
      <c r="W46" s="28">
        <f t="shared" si="13"/>
        <v>-8.0316179421302536E-4</v>
      </c>
      <c r="X46" s="28">
        <f t="shared" si="13"/>
        <v>3.861233161364197E-2</v>
      </c>
      <c r="Y46" s="28">
        <f t="shared" si="13"/>
        <v>-2.4420797601983679E-2</v>
      </c>
      <c r="Z46" s="28">
        <f t="shared" si="13"/>
        <v>1.788530180566994E-2</v>
      </c>
      <c r="AA46" s="28">
        <f t="shared" si="13"/>
        <v>-4.3345575284227778E-2</v>
      </c>
      <c r="AB46" s="28">
        <f t="shared" si="13"/>
        <v>-1.2320610967805123E-2</v>
      </c>
      <c r="AC46" s="28">
        <f t="shared" si="13"/>
        <v>3.7236774433935693E-2</v>
      </c>
      <c r="AD46" s="28">
        <f t="shared" si="13"/>
        <v>-7.6900521639515773E-3</v>
      </c>
      <c r="AE46" s="28">
        <f t="shared" si="13"/>
        <v>4.508624925957605E-2</v>
      </c>
      <c r="AF46" s="28">
        <f t="shared" si="13"/>
        <v>2.2035965080732467E-2</v>
      </c>
      <c r="AG46" s="28">
        <f t="shared" si="13"/>
        <v>2.5190383586490839E-3</v>
      </c>
      <c r="AH46" s="28">
        <f t="shared" si="13"/>
        <v>4.2571156014119538E-3</v>
      </c>
      <c r="AI46" s="28">
        <f t="shared" si="13"/>
        <v>6.4970960638248698E-3</v>
      </c>
      <c r="AJ46" s="28">
        <f t="shared" si="13"/>
        <v>1.2839646078148803E-2</v>
      </c>
      <c r="AK46" s="28">
        <f t="shared" si="13"/>
        <v>2.2769529712427072E-2</v>
      </c>
      <c r="AL46" s="28">
        <f t="shared" si="13"/>
        <v>-8.0142868061514605E-3</v>
      </c>
      <c r="AM46" s="28">
        <f t="shared" si="13"/>
        <v>-3.531856730678129E-2</v>
      </c>
      <c r="AN46" s="28">
        <f t="shared" si="13"/>
        <v>4.2716067593381979E-2</v>
      </c>
      <c r="AO46" s="28">
        <f t="shared" si="13"/>
        <v>2.5694417884778886E-2</v>
      </c>
      <c r="AP46" s="28">
        <f t="shared" si="13"/>
        <v>1.2285069026461315E-2</v>
      </c>
      <c r="AQ46" s="28">
        <f t="shared" si="13"/>
        <v>2.8975311454999542E-3</v>
      </c>
      <c r="AR46" s="28">
        <f t="shared" si="13"/>
        <v>-1.3662412343578012E-3</v>
      </c>
      <c r="AS46" s="28">
        <f t="shared" si="13"/>
        <v>-2.124408426482205E-3</v>
      </c>
      <c r="AT46" s="28">
        <f t="shared" si="13"/>
        <v>2.3504781217127402E-3</v>
      </c>
      <c r="AU46" s="28">
        <f t="shared" si="13"/>
        <v>1.1148567402308629E-2</v>
      </c>
    </row>
    <row r="47" spans="2:47">
      <c r="B47" s="27" t="s">
        <v>680</v>
      </c>
      <c r="C47" s="28" t="s">
        <v>498</v>
      </c>
      <c r="D47" s="28">
        <f t="shared" ref="D47:AU47" si="14">+D13-D30</f>
        <v>4.878010146015832E-2</v>
      </c>
      <c r="E47" s="28">
        <f t="shared" si="14"/>
        <v>-2.2019293853713151E-2</v>
      </c>
      <c r="F47" s="28">
        <f t="shared" si="14"/>
        <v>8.8463088605550411E-5</v>
      </c>
      <c r="G47" s="28">
        <f t="shared" si="14"/>
        <v>-1.9339554937680248E-2</v>
      </c>
      <c r="H47" s="28">
        <f t="shared" si="14"/>
        <v>4.9588946205040507E-2</v>
      </c>
      <c r="I47" s="28">
        <f t="shared" si="14"/>
        <v>4.0240887933243208E-2</v>
      </c>
      <c r="J47" s="28">
        <f t="shared" si="14"/>
        <v>4.7798394886240381E-2</v>
      </c>
      <c r="K47" s="28">
        <f t="shared" si="14"/>
        <v>3.7604295967301304E-2</v>
      </c>
      <c r="L47" s="28">
        <f t="shared" si="14"/>
        <v>2.5302507723432122E-2</v>
      </c>
      <c r="M47" s="28">
        <f t="shared" si="14"/>
        <v>9.6802766948220764E-3</v>
      </c>
      <c r="N47" s="28">
        <f t="shared" si="14"/>
        <v>-1.6537550715260529E-2</v>
      </c>
      <c r="O47" s="28">
        <f t="shared" si="14"/>
        <v>-4.6827572325614852E-2</v>
      </c>
      <c r="P47" s="28">
        <f t="shared" si="14"/>
        <v>2.0274819329017646E-2</v>
      </c>
      <c r="Q47" s="28">
        <f t="shared" si="14"/>
        <v>-1.3366720899185225E-2</v>
      </c>
      <c r="R47" s="28">
        <f t="shared" si="14"/>
        <v>-3.9861685558585158E-2</v>
      </c>
      <c r="S47" s="28">
        <f t="shared" si="14"/>
        <v>3.1041151040870574E-2</v>
      </c>
      <c r="T47" s="28">
        <f t="shared" si="14"/>
        <v>-7.3812000817596868E-4</v>
      </c>
      <c r="U47" s="28">
        <f t="shared" si="14"/>
        <v>-3.528417813624074E-2</v>
      </c>
      <c r="V47" s="28">
        <f t="shared" si="14"/>
        <v>2.7329472520435161E-2</v>
      </c>
      <c r="W47" s="28">
        <f t="shared" si="14"/>
        <v>-1.2975458564035591E-2</v>
      </c>
      <c r="X47" s="28">
        <f t="shared" si="14"/>
        <v>4.3728563728882008E-2</v>
      </c>
      <c r="Y47" s="28">
        <f t="shared" si="14"/>
        <v>-2.6304177547711305E-3</v>
      </c>
      <c r="Z47" s="28">
        <f t="shared" si="14"/>
        <v>4.7881417876020294E-2</v>
      </c>
      <c r="AA47" s="28">
        <f t="shared" si="14"/>
        <v>-4.8016324931889898E-3</v>
      </c>
      <c r="AB47" s="28">
        <f t="shared" si="14"/>
        <v>3.9265712919617002E-2</v>
      </c>
      <c r="AC47" s="28">
        <f t="shared" si="14"/>
        <v>-1.9970851574932169E-2</v>
      </c>
      <c r="AD47" s="28">
        <f t="shared" si="14"/>
        <v>1.7429542277927368E-2</v>
      </c>
      <c r="AE47" s="28">
        <f t="shared" si="14"/>
        <v>-4.8581331702997943E-2</v>
      </c>
      <c r="AF47" s="28">
        <f t="shared" si="14"/>
        <v>-1.3644944795641933E-2</v>
      </c>
      <c r="AG47" s="28">
        <f t="shared" si="14"/>
        <v>2.0044230613075698E-2</v>
      </c>
      <c r="AH47" s="28">
        <f t="shared" si="14"/>
        <v>4.8042501120571401E-2</v>
      </c>
      <c r="AI47" s="28">
        <f t="shared" si="14"/>
        <v>-2.5267941010900685E-2</v>
      </c>
      <c r="AJ47" s="28">
        <f t="shared" si="14"/>
        <v>-4.3573470354232313E-3</v>
      </c>
      <c r="AK47" s="28">
        <f t="shared" si="14"/>
        <v>1.519581890326549E-2</v>
      </c>
      <c r="AL47" s="28">
        <f t="shared" si="14"/>
        <v>2.8891331116485119E-2</v>
      </c>
      <c r="AM47" s="28">
        <f t="shared" si="14"/>
        <v>4.4854788119888411E-2</v>
      </c>
      <c r="AN47" s="28">
        <f t="shared" si="14"/>
        <v>-4.1411695468665854E-2</v>
      </c>
      <c r="AO47" s="28">
        <f t="shared" si="14"/>
        <v>-2.7672710408722878E-2</v>
      </c>
      <c r="AP47" s="28">
        <f t="shared" si="14"/>
        <v>-1.1648886718667484E-2</v>
      </c>
      <c r="AQ47" s="28">
        <f t="shared" si="14"/>
        <v>2.121905354901088E-3</v>
      </c>
      <c r="AR47" s="28">
        <f t="shared" si="14"/>
        <v>1.8183705476838341E-2</v>
      </c>
      <c r="AS47" s="28">
        <f t="shared" si="14"/>
        <v>3.1985640816074579E-2</v>
      </c>
      <c r="AT47" s="28">
        <f t="shared" si="14"/>
        <v>4.8095152780652128E-2</v>
      </c>
      <c r="AU47" s="28">
        <f t="shared" si="14"/>
        <v>-3.8077598225479292E-2</v>
      </c>
    </row>
    <row r="48" spans="2:47">
      <c r="B48" s="27" t="s">
        <v>397</v>
      </c>
      <c r="C48" s="28" t="s">
        <v>498</v>
      </c>
      <c r="D48" s="28">
        <f t="shared" ref="D48:AU48" si="15">+D14-D31</f>
        <v>4.6841426769816508E-2</v>
      </c>
      <c r="E48" s="28">
        <f t="shared" si="15"/>
        <v>1.8789402247080034E-2</v>
      </c>
      <c r="F48" s="28">
        <f t="shared" si="15"/>
        <v>-3.2594940392982608E-3</v>
      </c>
      <c r="G48" s="28">
        <f t="shared" si="15"/>
        <v>1.6788721630462078E-2</v>
      </c>
      <c r="H48" s="28">
        <f t="shared" si="15"/>
        <v>-8.4393052250106848E-3</v>
      </c>
      <c r="I48" s="28">
        <f t="shared" si="15"/>
        <v>-1.5810608027436501E-2</v>
      </c>
      <c r="J48" s="28">
        <f t="shared" si="15"/>
        <v>-2.3237014775759235E-2</v>
      </c>
      <c r="K48" s="28">
        <f t="shared" si="15"/>
        <v>-2.6902075651776158E-2</v>
      </c>
      <c r="L48" s="28">
        <f t="shared" si="15"/>
        <v>-2.7709152915008417E-2</v>
      </c>
      <c r="M48" s="28">
        <f t="shared" si="15"/>
        <v>-1.0895973990841412E-2</v>
      </c>
      <c r="N48" s="28">
        <f t="shared" si="15"/>
        <v>4.0241759983246084E-3</v>
      </c>
      <c r="O48" s="28">
        <f t="shared" si="15"/>
        <v>-2.837958045557798E-2</v>
      </c>
      <c r="P48" s="28">
        <f t="shared" si="15"/>
        <v>-2.5226929693133116E-2</v>
      </c>
      <c r="Q48" s="28">
        <f t="shared" si="15"/>
        <v>2.46947880306152E-2</v>
      </c>
      <c r="R48" s="28">
        <f t="shared" si="15"/>
        <v>-3.5855942734542623E-2</v>
      </c>
      <c r="S48" s="28">
        <f t="shared" si="15"/>
        <v>3.8110489284633786E-2</v>
      </c>
      <c r="T48" s="28">
        <f t="shared" si="15"/>
        <v>2.9715930794793621E-2</v>
      </c>
      <c r="U48" s="28">
        <f t="shared" si="15"/>
        <v>4.5931833918189113E-2</v>
      </c>
      <c r="V48" s="28">
        <f t="shared" si="15"/>
        <v>-1.5422447435753384E-2</v>
      </c>
      <c r="W48" s="28">
        <f t="shared" si="15"/>
        <v>-4.8652765120891672E-2</v>
      </c>
      <c r="X48" s="28">
        <f t="shared" si="15"/>
        <v>3.0890498349094742E-2</v>
      </c>
      <c r="Y48" s="28">
        <f t="shared" si="15"/>
        <v>2.8561426515921085E-2</v>
      </c>
      <c r="Z48" s="28">
        <f t="shared" si="15"/>
        <v>4.9554591148819327E-2</v>
      </c>
      <c r="AA48" s="28">
        <f t="shared" si="15"/>
        <v>-1.9620901134146607E-2</v>
      </c>
      <c r="AB48" s="28">
        <f t="shared" si="15"/>
        <v>2.5156971268188499E-2</v>
      </c>
      <c r="AC48" s="28">
        <f t="shared" si="15"/>
        <v>-9.4508800054882158E-3</v>
      </c>
      <c r="AD48" s="28">
        <f t="shared" si="15"/>
        <v>-3.8649784483880012E-2</v>
      </c>
      <c r="AE48" s="28">
        <f t="shared" si="15"/>
        <v>-4.9227816965071725E-2</v>
      </c>
      <c r="AF48" s="28">
        <f t="shared" si="15"/>
        <v>-8.1894810564335785E-3</v>
      </c>
      <c r="AG48" s="28">
        <f t="shared" si="15"/>
        <v>4.5713648583671329E-2</v>
      </c>
      <c r="AH48" s="28">
        <f t="shared" si="15"/>
        <v>8.8927554247106855E-3</v>
      </c>
      <c r="AI48" s="28">
        <f t="shared" si="15"/>
        <v>-2.3558616830086976E-2</v>
      </c>
      <c r="AJ48" s="28">
        <f t="shared" si="15"/>
        <v>4.3235065925046001E-2</v>
      </c>
      <c r="AK48" s="28">
        <f t="shared" si="15"/>
        <v>2.3689457052341822E-2</v>
      </c>
      <c r="AL48" s="28">
        <f t="shared" si="15"/>
        <v>1.1634465646238823E-2</v>
      </c>
      <c r="AM48" s="28">
        <f t="shared" si="15"/>
        <v>-2.7513939970162937E-3</v>
      </c>
      <c r="AN48" s="28">
        <f t="shared" si="15"/>
        <v>-2.5136717739314918E-2</v>
      </c>
      <c r="AO48" s="28">
        <f t="shared" si="15"/>
        <v>-4.2543926738915161E-2</v>
      </c>
      <c r="AP48" s="28">
        <f t="shared" si="15"/>
        <v>3.911666952313908E-2</v>
      </c>
      <c r="AQ48" s="28">
        <f t="shared" si="15"/>
        <v>1.9281791029015949E-2</v>
      </c>
      <c r="AR48" s="28">
        <f t="shared" si="15"/>
        <v>-1.0029494862351385E-3</v>
      </c>
      <c r="AS48" s="28">
        <f t="shared" si="15"/>
        <v>-3.0366500699017251E-2</v>
      </c>
      <c r="AT48" s="28">
        <f t="shared" si="15"/>
        <v>4.6572170828994786E-2</v>
      </c>
      <c r="AU48" s="28">
        <f t="shared" si="15"/>
        <v>2.3410765075652762E-2</v>
      </c>
    </row>
    <row r="49" spans="2:47">
      <c r="B49" s="27" t="s">
        <v>389</v>
      </c>
      <c r="C49" s="28" t="s">
        <v>498</v>
      </c>
      <c r="D49" s="28">
        <f t="shared" ref="D49:AU49" si="16">+D15-D32</f>
        <v>0</v>
      </c>
      <c r="E49" s="28">
        <f t="shared" si="16"/>
        <v>0</v>
      </c>
      <c r="F49" s="28">
        <f t="shared" si="16"/>
        <v>0</v>
      </c>
      <c r="G49" s="28">
        <f t="shared" si="16"/>
        <v>0</v>
      </c>
      <c r="H49" s="28">
        <f t="shared" si="16"/>
        <v>0</v>
      </c>
      <c r="I49" s="28">
        <f t="shared" si="16"/>
        <v>0</v>
      </c>
      <c r="J49" s="28">
        <f t="shared" si="16"/>
        <v>0</v>
      </c>
      <c r="K49" s="28">
        <f t="shared" si="16"/>
        <v>0</v>
      </c>
      <c r="L49" s="28">
        <f t="shared" si="16"/>
        <v>0</v>
      </c>
      <c r="M49" s="28">
        <f t="shared" si="16"/>
        <v>0</v>
      </c>
      <c r="N49" s="28">
        <f t="shared" si="16"/>
        <v>0</v>
      </c>
      <c r="O49" s="28">
        <f t="shared" si="16"/>
        <v>0</v>
      </c>
      <c r="P49" s="28">
        <f t="shared" si="16"/>
        <v>0</v>
      </c>
      <c r="Q49" s="28">
        <f t="shared" si="16"/>
        <v>0</v>
      </c>
      <c r="R49" s="28">
        <f t="shared" si="16"/>
        <v>0</v>
      </c>
      <c r="S49" s="28">
        <f t="shared" si="16"/>
        <v>0</v>
      </c>
      <c r="T49" s="28">
        <f t="shared" si="16"/>
        <v>0</v>
      </c>
      <c r="U49" s="28">
        <f t="shared" si="16"/>
        <v>0</v>
      </c>
      <c r="V49" s="28">
        <f t="shared" si="16"/>
        <v>0</v>
      </c>
      <c r="W49" s="28">
        <f t="shared" si="16"/>
        <v>0</v>
      </c>
      <c r="X49" s="28">
        <f t="shared" si="16"/>
        <v>0</v>
      </c>
      <c r="Y49" s="28">
        <f t="shared" si="16"/>
        <v>0</v>
      </c>
      <c r="Z49" s="28">
        <f t="shared" si="16"/>
        <v>0</v>
      </c>
      <c r="AA49" s="28">
        <f t="shared" si="16"/>
        <v>0</v>
      </c>
      <c r="AB49" s="28">
        <f t="shared" si="16"/>
        <v>0</v>
      </c>
      <c r="AC49" s="28">
        <f t="shared" si="16"/>
        <v>0</v>
      </c>
      <c r="AD49" s="28">
        <f t="shared" si="16"/>
        <v>0</v>
      </c>
      <c r="AE49" s="28">
        <f t="shared" si="16"/>
        <v>0</v>
      </c>
      <c r="AF49" s="28">
        <f t="shared" si="16"/>
        <v>0</v>
      </c>
      <c r="AG49" s="28">
        <f t="shared" si="16"/>
        <v>0</v>
      </c>
      <c r="AH49" s="28">
        <f t="shared" si="16"/>
        <v>0</v>
      </c>
      <c r="AI49" s="28">
        <f t="shared" si="16"/>
        <v>0</v>
      </c>
      <c r="AJ49" s="28">
        <f t="shared" si="16"/>
        <v>0</v>
      </c>
      <c r="AK49" s="28">
        <f t="shared" si="16"/>
        <v>0</v>
      </c>
      <c r="AL49" s="28">
        <f t="shared" si="16"/>
        <v>0</v>
      </c>
      <c r="AM49" s="28">
        <f t="shared" si="16"/>
        <v>0</v>
      </c>
      <c r="AN49" s="28">
        <f t="shared" si="16"/>
        <v>0</v>
      </c>
      <c r="AO49" s="28">
        <f t="shared" si="16"/>
        <v>0</v>
      </c>
      <c r="AP49" s="28">
        <f t="shared" si="16"/>
        <v>0</v>
      </c>
      <c r="AQ49" s="28">
        <f t="shared" si="16"/>
        <v>0</v>
      </c>
      <c r="AR49" s="28">
        <f t="shared" si="16"/>
        <v>0</v>
      </c>
      <c r="AS49" s="28">
        <f t="shared" si="16"/>
        <v>0</v>
      </c>
      <c r="AT49" s="28">
        <f t="shared" si="16"/>
        <v>0</v>
      </c>
      <c r="AU49" s="28">
        <f t="shared" si="16"/>
        <v>0</v>
      </c>
    </row>
    <row r="50" spans="2:47" s="48" customFormat="1">
      <c r="B50" s="27" t="s">
        <v>501</v>
      </c>
      <c r="C50" s="30" t="s">
        <v>498</v>
      </c>
      <c r="D50" s="30">
        <f t="shared" ref="D50:AU50" si="17">SUM(D36:D49)</f>
        <v>1.4393289547186328E-2</v>
      </c>
      <c r="E50" s="30">
        <f t="shared" si="17"/>
        <v>-7.1209603741256622E-2</v>
      </c>
      <c r="F50" s="30">
        <f t="shared" si="17"/>
        <v>7.0072258092219286E-2</v>
      </c>
      <c r="G50" s="30">
        <f t="shared" si="17"/>
        <v>-0.17419152922470538</v>
      </c>
      <c r="H50" s="30">
        <f t="shared" si="17"/>
        <v>8.4937896384120748E-2</v>
      </c>
      <c r="I50" s="30">
        <f t="shared" si="17"/>
        <v>0.1424584250086216</v>
      </c>
      <c r="J50" s="30">
        <f t="shared" si="17"/>
        <v>8.5777934782829135E-3</v>
      </c>
      <c r="K50" s="30">
        <f t="shared" si="17"/>
        <v>11.347434859387548</v>
      </c>
      <c r="L50" s="30">
        <f t="shared" si="17"/>
        <v>25.982417683182888</v>
      </c>
      <c r="M50" s="30">
        <f t="shared" si="17"/>
        <v>58.537160024128852</v>
      </c>
      <c r="N50" s="30">
        <f t="shared" si="17"/>
        <v>130.2065264042098</v>
      </c>
      <c r="O50" s="30">
        <f t="shared" si="17"/>
        <v>279.83066469108405</v>
      </c>
      <c r="P50" s="30">
        <f t="shared" si="17"/>
        <v>565.22082420763036</v>
      </c>
      <c r="Q50" s="30">
        <f t="shared" si="17"/>
        <v>1021.8615417492864</v>
      </c>
      <c r="R50" s="30">
        <f t="shared" si="17"/>
        <v>1078.9386382554608</v>
      </c>
      <c r="S50" s="30">
        <f t="shared" si="17"/>
        <v>1137.5311571412813</v>
      </c>
      <c r="T50" s="30">
        <f t="shared" si="17"/>
        <v>1197.0484582469076</v>
      </c>
      <c r="U50" s="30">
        <f t="shared" si="17"/>
        <v>1257.8697960011277</v>
      </c>
      <c r="V50" s="30">
        <f t="shared" si="17"/>
        <v>1318.9627333039293</v>
      </c>
      <c r="W50" s="30">
        <f t="shared" si="17"/>
        <v>1381.0292866296813</v>
      </c>
      <c r="X50" s="30">
        <f t="shared" si="17"/>
        <v>1442.6125601994245</v>
      </c>
      <c r="Y50" s="30">
        <f t="shared" si="17"/>
        <v>1504.27885672508</v>
      </c>
      <c r="Z50" s="30">
        <f t="shared" si="17"/>
        <v>1566.040148146167</v>
      </c>
      <c r="AA50" s="30">
        <f t="shared" si="17"/>
        <v>1627.2705432057021</v>
      </c>
      <c r="AB50" s="30">
        <f t="shared" si="17"/>
        <v>1688.5779463351894</v>
      </c>
      <c r="AC50" s="30">
        <f t="shared" si="17"/>
        <v>1748.9801836478409</v>
      </c>
      <c r="AD50" s="30">
        <f t="shared" si="17"/>
        <v>1808.6632919240765</v>
      </c>
      <c r="AE50" s="30">
        <f t="shared" si="17"/>
        <v>1867.1228707517243</v>
      </c>
      <c r="AF50" s="30">
        <f t="shared" si="17"/>
        <v>1925.7946036883454</v>
      </c>
      <c r="AG50" s="30">
        <f t="shared" si="17"/>
        <v>1983.2347263942761</v>
      </c>
      <c r="AH50" s="30">
        <f t="shared" si="17"/>
        <v>2038.849514252277</v>
      </c>
      <c r="AI50" s="30">
        <f t="shared" si="17"/>
        <v>2092.9756375804359</v>
      </c>
      <c r="AJ50" s="30">
        <f t="shared" si="17"/>
        <v>2145.2702322049763</v>
      </c>
      <c r="AK50" s="30">
        <f t="shared" si="17"/>
        <v>2195.5685343640052</v>
      </c>
      <c r="AL50" s="30">
        <f t="shared" si="17"/>
        <v>2243.6898752157217</v>
      </c>
      <c r="AM50" s="30">
        <f t="shared" si="17"/>
        <v>2290.8316639357272</v>
      </c>
      <c r="AN50" s="30">
        <f t="shared" si="17"/>
        <v>2336.3211462660029</v>
      </c>
      <c r="AO50" s="30">
        <f t="shared" si="17"/>
        <v>2380.6878901405908</v>
      </c>
      <c r="AP50" s="30">
        <f t="shared" si="17"/>
        <v>2423.5528671371781</v>
      </c>
      <c r="AQ50" s="30">
        <f t="shared" si="17"/>
        <v>2465.2490218892899</v>
      </c>
      <c r="AR50" s="30">
        <f t="shared" si="17"/>
        <v>2505.1533516655813</v>
      </c>
      <c r="AS50" s="30">
        <f t="shared" si="17"/>
        <v>2543.9309190304921</v>
      </c>
      <c r="AT50" s="30">
        <f t="shared" si="17"/>
        <v>2581.4097311151836</v>
      </c>
      <c r="AU50" s="30">
        <f t="shared" si="17"/>
        <v>2609.3895906312596</v>
      </c>
    </row>
    <row r="52" spans="2:47">
      <c r="B52" s="24" t="s">
        <v>681</v>
      </c>
      <c r="C52" s="25" t="s">
        <v>422</v>
      </c>
      <c r="D52" s="25">
        <v>2017</v>
      </c>
      <c r="E52" s="25">
        <v>2018</v>
      </c>
      <c r="F52" s="25">
        <v>2019</v>
      </c>
      <c r="G52" s="25">
        <v>2020</v>
      </c>
      <c r="H52" s="25">
        <v>2021</v>
      </c>
      <c r="I52" s="25">
        <v>2022</v>
      </c>
      <c r="J52" s="25">
        <v>2023</v>
      </c>
      <c r="K52" s="25">
        <v>2024</v>
      </c>
      <c r="L52" s="25">
        <v>2025</v>
      </c>
      <c r="M52" s="25">
        <v>2026</v>
      </c>
      <c r="N52" s="25">
        <v>2027</v>
      </c>
      <c r="O52" s="25">
        <v>2028</v>
      </c>
      <c r="P52" s="25">
        <v>2029</v>
      </c>
      <c r="Q52" s="25">
        <v>2030</v>
      </c>
      <c r="R52" s="25">
        <v>2031</v>
      </c>
      <c r="S52" s="25">
        <v>2032</v>
      </c>
      <c r="T52" s="25">
        <v>2033</v>
      </c>
      <c r="U52" s="25">
        <v>2034</v>
      </c>
      <c r="V52" s="25">
        <v>2035</v>
      </c>
      <c r="W52" s="25">
        <v>2036</v>
      </c>
      <c r="X52" s="25">
        <v>2037</v>
      </c>
      <c r="Y52" s="25">
        <v>2038</v>
      </c>
      <c r="Z52" s="25">
        <v>2039</v>
      </c>
      <c r="AA52" s="25">
        <v>2040</v>
      </c>
      <c r="AB52" s="25">
        <v>2041</v>
      </c>
      <c r="AC52" s="25">
        <v>2042</v>
      </c>
      <c r="AD52" s="25">
        <v>2043</v>
      </c>
      <c r="AE52" s="25">
        <v>2044</v>
      </c>
      <c r="AF52" s="25">
        <v>2045</v>
      </c>
      <c r="AG52" s="25">
        <v>2046</v>
      </c>
      <c r="AH52" s="25">
        <v>2047</v>
      </c>
      <c r="AI52" s="25">
        <v>2048</v>
      </c>
      <c r="AJ52" s="25">
        <v>2049</v>
      </c>
      <c r="AK52" s="25">
        <v>2050</v>
      </c>
      <c r="AL52" s="25">
        <v>2051</v>
      </c>
      <c r="AM52" s="25">
        <v>2052</v>
      </c>
      <c r="AN52" s="25">
        <v>2053</v>
      </c>
      <c r="AO52" s="25">
        <v>2054</v>
      </c>
      <c r="AP52" s="25">
        <v>2055</v>
      </c>
      <c r="AQ52" s="25">
        <v>2056</v>
      </c>
      <c r="AR52" s="25">
        <v>2057</v>
      </c>
      <c r="AS52" s="25">
        <v>2058</v>
      </c>
      <c r="AT52" s="25">
        <v>2059</v>
      </c>
      <c r="AU52" s="25">
        <v>2060</v>
      </c>
    </row>
    <row r="53" spans="2:47">
      <c r="B53" s="27" t="s">
        <v>538</v>
      </c>
      <c r="C53" s="28" t="s">
        <v>506</v>
      </c>
      <c r="D53" s="28">
        <v>7430.7961945228708</v>
      </c>
      <c r="E53" s="28">
        <v>7886.8799217858341</v>
      </c>
      <c r="F53" s="28">
        <v>7743.9619545288815</v>
      </c>
      <c r="G53" s="28">
        <v>8004.4891808559178</v>
      </c>
      <c r="H53" s="28">
        <v>7792.7129880988914</v>
      </c>
      <c r="I53" s="28">
        <v>8430.9039450849377</v>
      </c>
      <c r="J53" s="28">
        <v>8906.8361170769458</v>
      </c>
      <c r="K53" s="28">
        <v>9093.4693867248825</v>
      </c>
      <c r="L53" s="28">
        <v>9107.1240311001184</v>
      </c>
      <c r="M53" s="28">
        <v>8819.9199777989234</v>
      </c>
      <c r="N53" s="28">
        <v>8633.6759746316602</v>
      </c>
      <c r="O53" s="28">
        <v>8441.6741303782565</v>
      </c>
      <c r="P53" s="28">
        <v>8099.3832528849562</v>
      </c>
      <c r="Q53" s="28">
        <v>7649.8287014159032</v>
      </c>
      <c r="R53" s="28">
        <v>7493.4410010946995</v>
      </c>
      <c r="S53" s="28">
        <v>7497.1341743058338</v>
      </c>
      <c r="T53" s="28">
        <v>7558.1590845241817</v>
      </c>
      <c r="U53" s="28">
        <v>7617.6645247666474</v>
      </c>
      <c r="V53" s="28">
        <v>7678.9550566369144</v>
      </c>
      <c r="W53" s="28">
        <v>7740.3102573001615</v>
      </c>
      <c r="X53" s="28">
        <v>7799.994129129791</v>
      </c>
      <c r="Y53" s="28">
        <v>7861.998724275827</v>
      </c>
      <c r="Z53" s="28">
        <v>7926.9371657491547</v>
      </c>
      <c r="AA53" s="28">
        <v>7994.1064900921047</v>
      </c>
      <c r="AB53" s="28">
        <v>8062.962415859125</v>
      </c>
      <c r="AC53" s="28">
        <v>8131.5340284089589</v>
      </c>
      <c r="AD53" s="28">
        <v>8200.4944514947547</v>
      </c>
      <c r="AE53" s="28">
        <v>8270.7024421412316</v>
      </c>
      <c r="AF53" s="28">
        <v>8368.818255139513</v>
      </c>
      <c r="AG53" s="28">
        <v>8466.9454830461727</v>
      </c>
      <c r="AH53" s="28">
        <v>8567.2085240140786</v>
      </c>
      <c r="AI53" s="28">
        <v>8668.6448023855955</v>
      </c>
      <c r="AJ53" s="28">
        <v>8771.0803277647246</v>
      </c>
      <c r="AK53" s="28">
        <v>8874.897455773802</v>
      </c>
      <c r="AL53" s="28">
        <v>8980.5596055157621</v>
      </c>
      <c r="AM53" s="28">
        <v>9088.4074792555057</v>
      </c>
      <c r="AN53" s="28">
        <v>9198.5792144141051</v>
      </c>
      <c r="AO53" s="28">
        <v>9310.6998602058175</v>
      </c>
      <c r="AP53" s="28">
        <v>9425.1193875164536</v>
      </c>
      <c r="AQ53" s="28">
        <v>9542.1579643409041</v>
      </c>
      <c r="AR53" s="28">
        <v>9661.3964239959132</v>
      </c>
      <c r="AS53" s="28">
        <v>9782.7566615589858</v>
      </c>
      <c r="AT53" s="28">
        <v>9906.8545343562455</v>
      </c>
      <c r="AU53" s="28">
        <v>10028.476466241626</v>
      </c>
    </row>
    <row r="55" spans="2:47">
      <c r="B55" s="24" t="s">
        <v>507</v>
      </c>
      <c r="C55" s="25" t="s">
        <v>422</v>
      </c>
      <c r="D55" s="25">
        <v>2017</v>
      </c>
      <c r="E55" s="25">
        <v>2018</v>
      </c>
      <c r="F55" s="25">
        <v>2019</v>
      </c>
      <c r="G55" s="25">
        <v>2020</v>
      </c>
      <c r="H55" s="25">
        <v>2021</v>
      </c>
      <c r="I55" s="25">
        <v>2022</v>
      </c>
      <c r="J55" s="25">
        <v>2023</v>
      </c>
      <c r="K55" s="25">
        <v>2024</v>
      </c>
      <c r="L55" s="25">
        <v>2025</v>
      </c>
      <c r="M55" s="25">
        <v>2026</v>
      </c>
      <c r="N55" s="25">
        <v>2027</v>
      </c>
      <c r="O55" s="25">
        <v>2028</v>
      </c>
      <c r="P55" s="25">
        <v>2029</v>
      </c>
      <c r="Q55" s="25">
        <v>2030</v>
      </c>
      <c r="R55" s="25">
        <v>2031</v>
      </c>
      <c r="S55" s="25">
        <v>2032</v>
      </c>
      <c r="T55" s="25">
        <v>2033</v>
      </c>
      <c r="U55" s="25">
        <v>2034</v>
      </c>
      <c r="V55" s="25">
        <v>2035</v>
      </c>
      <c r="W55" s="25">
        <v>2036</v>
      </c>
      <c r="X55" s="25">
        <v>2037</v>
      </c>
      <c r="Y55" s="25">
        <v>2038</v>
      </c>
      <c r="Z55" s="25">
        <v>2039</v>
      </c>
      <c r="AA55" s="25">
        <v>2040</v>
      </c>
      <c r="AB55" s="25">
        <v>2041</v>
      </c>
      <c r="AC55" s="25">
        <v>2042</v>
      </c>
      <c r="AD55" s="25">
        <v>2043</v>
      </c>
      <c r="AE55" s="25">
        <v>2044</v>
      </c>
      <c r="AF55" s="25">
        <v>2045</v>
      </c>
      <c r="AG55" s="25">
        <v>2046</v>
      </c>
      <c r="AH55" s="25">
        <v>2047</v>
      </c>
      <c r="AI55" s="25">
        <v>2048</v>
      </c>
      <c r="AJ55" s="25">
        <v>2049</v>
      </c>
      <c r="AK55" s="25">
        <v>2050</v>
      </c>
      <c r="AL55" s="25">
        <v>2051</v>
      </c>
      <c r="AM55" s="25">
        <v>2052</v>
      </c>
      <c r="AN55" s="25">
        <v>2053</v>
      </c>
      <c r="AO55" s="25">
        <v>2054</v>
      </c>
      <c r="AP55" s="25">
        <v>2055</v>
      </c>
      <c r="AQ55" s="25">
        <v>2056</v>
      </c>
      <c r="AR55" s="25">
        <v>2057</v>
      </c>
      <c r="AS55" s="25">
        <v>2058</v>
      </c>
      <c r="AT55" s="25">
        <v>2059</v>
      </c>
      <c r="AU55" s="25">
        <v>2060</v>
      </c>
    </row>
    <row r="56" spans="2:47">
      <c r="B56" s="27" t="s">
        <v>538</v>
      </c>
      <c r="C56" s="28" t="s">
        <v>506</v>
      </c>
      <c r="D56" s="28">
        <v>7430.8</v>
      </c>
      <c r="E56" s="28">
        <v>7886.9</v>
      </c>
      <c r="F56" s="28">
        <v>7744</v>
      </c>
      <c r="G56" s="28">
        <v>8004.5</v>
      </c>
      <c r="H56" s="28">
        <v>7792.7</v>
      </c>
      <c r="I56" s="28">
        <v>8430.9</v>
      </c>
      <c r="J56" s="28">
        <v>8906.7999999999993</v>
      </c>
      <c r="K56" s="28">
        <v>9088.1</v>
      </c>
      <c r="L56" s="28">
        <v>9094.9</v>
      </c>
      <c r="M56" s="28">
        <v>8792.4</v>
      </c>
      <c r="N56" s="28">
        <v>8572.5</v>
      </c>
      <c r="O56" s="28">
        <v>8310.1</v>
      </c>
      <c r="P56" s="28">
        <v>7833.9</v>
      </c>
      <c r="Q56" s="28">
        <v>7170.2</v>
      </c>
      <c r="R56" s="28">
        <v>6987.5</v>
      </c>
      <c r="S56" s="28">
        <v>6964.2</v>
      </c>
      <c r="T56" s="28">
        <v>6997.7</v>
      </c>
      <c r="U56" s="28">
        <v>7029.3</v>
      </c>
      <c r="V56" s="28">
        <v>7062.4</v>
      </c>
      <c r="W56" s="28">
        <v>7095.2</v>
      </c>
      <c r="X56" s="28">
        <v>7126.2</v>
      </c>
      <c r="Y56" s="28">
        <v>7159.4</v>
      </c>
      <c r="Z56" s="28">
        <v>7195.5</v>
      </c>
      <c r="AA56" s="28">
        <v>7234</v>
      </c>
      <c r="AB56" s="28">
        <v>7274.3</v>
      </c>
      <c r="AC56" s="28">
        <v>7314.6</v>
      </c>
      <c r="AD56" s="28">
        <v>7355.7</v>
      </c>
      <c r="AE56" s="28">
        <v>7398.5</v>
      </c>
      <c r="AF56" s="28">
        <v>7469.3</v>
      </c>
      <c r="AG56" s="28">
        <v>7540.6</v>
      </c>
      <c r="AH56" s="28">
        <v>7614.8</v>
      </c>
      <c r="AI56" s="28">
        <v>7691</v>
      </c>
      <c r="AJ56" s="28">
        <v>7769</v>
      </c>
      <c r="AK56" s="28">
        <v>7849.4</v>
      </c>
      <c r="AL56" s="28">
        <v>7932.5</v>
      </c>
      <c r="AM56" s="28">
        <v>8018.4</v>
      </c>
      <c r="AN56" s="28">
        <v>8107.3</v>
      </c>
      <c r="AO56" s="28">
        <v>8198.7000000000007</v>
      </c>
      <c r="AP56" s="28">
        <v>8293</v>
      </c>
      <c r="AQ56" s="28">
        <v>8390.7000000000007</v>
      </c>
      <c r="AR56" s="28">
        <v>8491.2000000000007</v>
      </c>
      <c r="AS56" s="28">
        <v>8594.4</v>
      </c>
      <c r="AT56" s="28">
        <v>8701.1</v>
      </c>
      <c r="AU56" s="28">
        <v>8809.6</v>
      </c>
    </row>
    <row r="58" spans="2:47">
      <c r="B58" s="24" t="s">
        <v>585</v>
      </c>
      <c r="C58" s="25" t="s">
        <v>422</v>
      </c>
      <c r="D58" s="25">
        <v>2017</v>
      </c>
      <c r="E58" s="25">
        <v>2018</v>
      </c>
      <c r="F58" s="25">
        <v>2019</v>
      </c>
      <c r="G58" s="25">
        <v>2020</v>
      </c>
      <c r="H58" s="25">
        <v>2021</v>
      </c>
      <c r="I58" s="25">
        <v>2022</v>
      </c>
      <c r="J58" s="25">
        <v>2023</v>
      </c>
      <c r="K58" s="25">
        <v>2024</v>
      </c>
      <c r="L58" s="25">
        <v>2025</v>
      </c>
      <c r="M58" s="25">
        <v>2026</v>
      </c>
      <c r="N58" s="25">
        <v>2027</v>
      </c>
      <c r="O58" s="25">
        <v>2028</v>
      </c>
      <c r="P58" s="25">
        <v>2029</v>
      </c>
      <c r="Q58" s="25">
        <v>2030</v>
      </c>
      <c r="R58" s="25">
        <v>2031</v>
      </c>
      <c r="S58" s="25">
        <v>2032</v>
      </c>
      <c r="T58" s="25">
        <v>2033</v>
      </c>
      <c r="U58" s="25">
        <v>2034</v>
      </c>
      <c r="V58" s="25">
        <v>2035</v>
      </c>
      <c r="W58" s="25">
        <v>2036</v>
      </c>
      <c r="X58" s="25">
        <v>2037</v>
      </c>
      <c r="Y58" s="25">
        <v>2038</v>
      </c>
      <c r="Z58" s="25">
        <v>2039</v>
      </c>
      <c r="AA58" s="25">
        <v>2040</v>
      </c>
      <c r="AB58" s="25">
        <v>2041</v>
      </c>
      <c r="AC58" s="25">
        <v>2042</v>
      </c>
      <c r="AD58" s="25">
        <v>2043</v>
      </c>
      <c r="AE58" s="25">
        <v>2044</v>
      </c>
      <c r="AF58" s="25">
        <v>2045</v>
      </c>
      <c r="AG58" s="25">
        <v>2046</v>
      </c>
      <c r="AH58" s="25">
        <v>2047</v>
      </c>
      <c r="AI58" s="25">
        <v>2048</v>
      </c>
      <c r="AJ58" s="25">
        <v>2049</v>
      </c>
      <c r="AK58" s="25">
        <v>2050</v>
      </c>
      <c r="AL58" s="25">
        <v>2051</v>
      </c>
      <c r="AM58" s="25">
        <v>2052</v>
      </c>
      <c r="AN58" s="25">
        <v>2053</v>
      </c>
      <c r="AO58" s="25">
        <v>2054</v>
      </c>
      <c r="AP58" s="25">
        <v>2055</v>
      </c>
      <c r="AQ58" s="25">
        <v>2056</v>
      </c>
      <c r="AR58" s="25">
        <v>2057</v>
      </c>
      <c r="AS58" s="25">
        <v>2058</v>
      </c>
      <c r="AT58" s="25">
        <v>2059</v>
      </c>
      <c r="AU58" s="25">
        <v>2060</v>
      </c>
    </row>
    <row r="59" spans="2:47">
      <c r="B59" s="27" t="s">
        <v>505</v>
      </c>
      <c r="C59" s="28" t="s">
        <v>506</v>
      </c>
      <c r="D59" s="28">
        <f>+D53-D56</f>
        <v>-3.8054771293900558E-3</v>
      </c>
      <c r="E59" s="28">
        <f t="shared" ref="E59:AU59" si="18">+E53-E56</f>
        <v>-2.0078214165550889E-2</v>
      </c>
      <c r="F59" s="28">
        <f t="shared" si="18"/>
        <v>-3.8045471118493879E-2</v>
      </c>
      <c r="G59" s="28">
        <f>+G53-G56</f>
        <v>-1.0819144082233834E-2</v>
      </c>
      <c r="H59" s="28">
        <f t="shared" si="18"/>
        <v>1.2988098891582922E-2</v>
      </c>
      <c r="I59" s="28">
        <f t="shared" si="18"/>
        <v>3.9450849380955333E-3</v>
      </c>
      <c r="J59" s="28">
        <f t="shared" si="18"/>
        <v>3.6117076946538873E-2</v>
      </c>
      <c r="K59" s="28">
        <f t="shared" si="18"/>
        <v>5.3693867248821334</v>
      </c>
      <c r="L59" s="28">
        <f t="shared" si="18"/>
        <v>12.224031100118737</v>
      </c>
      <c r="M59" s="28">
        <f t="shared" si="18"/>
        <v>27.519977798923719</v>
      </c>
      <c r="N59" s="28">
        <f t="shared" si="18"/>
        <v>61.17597463166021</v>
      </c>
      <c r="O59" s="28">
        <f t="shared" si="18"/>
        <v>131.57413037825609</v>
      </c>
      <c r="P59" s="28">
        <f t="shared" si="18"/>
        <v>265.48325288495653</v>
      </c>
      <c r="Q59" s="28">
        <f t="shared" si="18"/>
        <v>479.62870141590338</v>
      </c>
      <c r="R59" s="28">
        <f t="shared" si="18"/>
        <v>505.94100109469946</v>
      </c>
      <c r="S59" s="28">
        <f t="shared" si="18"/>
        <v>532.93417430583395</v>
      </c>
      <c r="T59" s="28">
        <f t="shared" si="18"/>
        <v>560.45908452418189</v>
      </c>
      <c r="U59" s="28">
        <f t="shared" si="18"/>
        <v>588.36452476664726</v>
      </c>
      <c r="V59" s="28">
        <f t="shared" si="18"/>
        <v>616.55505663691474</v>
      </c>
      <c r="W59" s="28">
        <f t="shared" si="18"/>
        <v>645.11025730016172</v>
      </c>
      <c r="X59" s="28">
        <f t="shared" si="18"/>
        <v>673.79412912979114</v>
      </c>
      <c r="Y59" s="28">
        <f t="shared" si="18"/>
        <v>702.59872427582741</v>
      </c>
      <c r="Z59" s="28">
        <f t="shared" si="18"/>
        <v>731.4371657491547</v>
      </c>
      <c r="AA59" s="28">
        <f t="shared" si="18"/>
        <v>760.10649009210465</v>
      </c>
      <c r="AB59" s="28">
        <f t="shared" si="18"/>
        <v>788.66241585912485</v>
      </c>
      <c r="AC59" s="28">
        <f t="shared" si="18"/>
        <v>816.93402840895851</v>
      </c>
      <c r="AD59" s="28">
        <f t="shared" si="18"/>
        <v>844.79445149475487</v>
      </c>
      <c r="AE59" s="28">
        <f t="shared" si="18"/>
        <v>872.20244214123159</v>
      </c>
      <c r="AF59" s="28">
        <f t="shared" si="18"/>
        <v>899.5182551395128</v>
      </c>
      <c r="AG59" s="28">
        <f t="shared" si="18"/>
        <v>926.34548304617238</v>
      </c>
      <c r="AH59" s="28">
        <f t="shared" si="18"/>
        <v>952.40852401407847</v>
      </c>
      <c r="AI59" s="28">
        <f t="shared" si="18"/>
        <v>977.64480238559554</v>
      </c>
      <c r="AJ59" s="28">
        <f t="shared" si="18"/>
        <v>1002.0803277647246</v>
      </c>
      <c r="AK59" s="28">
        <f t="shared" si="18"/>
        <v>1025.4974557738024</v>
      </c>
      <c r="AL59" s="28">
        <f t="shared" si="18"/>
        <v>1048.0596055157621</v>
      </c>
      <c r="AM59" s="28">
        <f t="shared" si="18"/>
        <v>1070.007479255506</v>
      </c>
      <c r="AN59" s="28">
        <f t="shared" si="18"/>
        <v>1091.2792144141049</v>
      </c>
      <c r="AO59" s="28">
        <f t="shared" si="18"/>
        <v>1111.9998602058167</v>
      </c>
      <c r="AP59" s="28">
        <f t="shared" si="18"/>
        <v>1132.1193875164536</v>
      </c>
      <c r="AQ59" s="28">
        <f t="shared" si="18"/>
        <v>1151.4579643409033</v>
      </c>
      <c r="AR59" s="28">
        <f t="shared" si="18"/>
        <v>1170.1964239959125</v>
      </c>
      <c r="AS59" s="28">
        <f t="shared" si="18"/>
        <v>1188.3566615589862</v>
      </c>
      <c r="AT59" s="28">
        <f t="shared" si="18"/>
        <v>1205.7545343562451</v>
      </c>
      <c r="AU59" s="28">
        <f t="shared" si="18"/>
        <v>1218.8764662416252</v>
      </c>
    </row>
    <row r="60" spans="2:47" s="26" customFormat="1" ht="12.95"/>
    <row r="61" spans="2:47" s="26" customFormat="1" ht="12.95">
      <c r="B61" s="24" t="s">
        <v>509</v>
      </c>
      <c r="C61" s="25" t="s">
        <v>422</v>
      </c>
      <c r="D61" s="25">
        <v>2017</v>
      </c>
      <c r="E61" s="25">
        <v>2018</v>
      </c>
      <c r="F61" s="25">
        <v>2019</v>
      </c>
      <c r="G61" s="25">
        <v>2020</v>
      </c>
      <c r="H61" s="25">
        <v>2021</v>
      </c>
      <c r="I61" s="25">
        <v>2022</v>
      </c>
      <c r="J61" s="25">
        <v>2023</v>
      </c>
      <c r="K61" s="25">
        <v>2024</v>
      </c>
      <c r="L61" s="25">
        <v>2025</v>
      </c>
      <c r="M61" s="25">
        <v>2026</v>
      </c>
      <c r="N61" s="25">
        <v>2027</v>
      </c>
      <c r="O61" s="25">
        <v>2028</v>
      </c>
      <c r="P61" s="25">
        <v>2029</v>
      </c>
      <c r="Q61" s="25">
        <v>2030</v>
      </c>
      <c r="R61" s="25">
        <v>2031</v>
      </c>
      <c r="S61" s="25">
        <v>2032</v>
      </c>
      <c r="T61" s="25">
        <v>2033</v>
      </c>
      <c r="U61" s="25">
        <v>2034</v>
      </c>
      <c r="V61" s="25">
        <v>2035</v>
      </c>
      <c r="W61" s="25">
        <v>2036</v>
      </c>
      <c r="X61" s="25">
        <v>2037</v>
      </c>
      <c r="Y61" s="25">
        <v>2038</v>
      </c>
      <c r="Z61" s="25">
        <v>2039</v>
      </c>
      <c r="AA61" s="25">
        <v>2040</v>
      </c>
      <c r="AB61" s="25">
        <v>2041</v>
      </c>
      <c r="AC61" s="25">
        <v>2042</v>
      </c>
      <c r="AD61" s="25">
        <v>2043</v>
      </c>
      <c r="AE61" s="25">
        <v>2044</v>
      </c>
      <c r="AF61" s="25">
        <v>2045</v>
      </c>
      <c r="AG61" s="25">
        <v>2046</v>
      </c>
      <c r="AH61" s="25">
        <v>2047</v>
      </c>
      <c r="AI61" s="25">
        <v>2048</v>
      </c>
      <c r="AJ61" s="25">
        <v>2049</v>
      </c>
      <c r="AK61" s="25">
        <v>2050</v>
      </c>
      <c r="AL61" s="25">
        <v>2051</v>
      </c>
      <c r="AM61" s="25">
        <v>2052</v>
      </c>
      <c r="AN61" s="25">
        <v>2053</v>
      </c>
      <c r="AO61" s="25">
        <v>2054</v>
      </c>
      <c r="AP61" s="25">
        <v>2055</v>
      </c>
      <c r="AQ61" s="25">
        <v>2056</v>
      </c>
      <c r="AR61" s="25">
        <v>2057</v>
      </c>
      <c r="AS61" s="25">
        <v>2058</v>
      </c>
      <c r="AT61" s="25">
        <v>2059</v>
      </c>
      <c r="AU61" s="25">
        <v>2060</v>
      </c>
    </row>
    <row r="62" spans="2:47" s="26" customFormat="1" ht="12.95">
      <c r="B62" s="27" t="s">
        <v>510</v>
      </c>
      <c r="C62" s="28" t="s">
        <v>506</v>
      </c>
      <c r="D62" s="28">
        <f t="shared" ref="D62:AU62" si="19">+CONVERT(D38,"Tcal","MWh")*HLOOKUP(D61,FE_SEN,2,FALSE)/1000</f>
        <v>6.1758591886431078E-3</v>
      </c>
      <c r="E62" s="28">
        <f t="shared" si="19"/>
        <v>1.0495157740894752E-2</v>
      </c>
      <c r="F62" s="28">
        <f t="shared" si="19"/>
        <v>-7.3739278155700279E-3</v>
      </c>
      <c r="G62" s="28">
        <f t="shared" si="19"/>
        <v>-2.1384319482762142E-2</v>
      </c>
      <c r="H62" s="28">
        <f t="shared" si="19"/>
        <v>-2.4915870169019715E-3</v>
      </c>
      <c r="I62" s="28">
        <f t="shared" si="19"/>
        <v>1.069342177836761E-2</v>
      </c>
      <c r="J62" s="28">
        <f t="shared" si="19"/>
        <v>4.5945538729033862E-3</v>
      </c>
      <c r="K62" s="28">
        <f t="shared" si="19"/>
        <v>-1.8263520571684713</v>
      </c>
      <c r="L62" s="28">
        <f t="shared" si="19"/>
        <v>-3.5787123365878974</v>
      </c>
      <c r="M62" s="28">
        <f t="shared" si="19"/>
        <v>-6.0023568136543215</v>
      </c>
      <c r="N62" s="28">
        <f t="shared" si="19"/>
        <v>-12.771896688834406</v>
      </c>
      <c r="O62" s="28">
        <f t="shared" si="19"/>
        <v>-17.363525838273031</v>
      </c>
      <c r="P62" s="28">
        <f t="shared" si="19"/>
        <v>-5.9945988612718821</v>
      </c>
      <c r="Q62" s="28">
        <f t="shared" si="19"/>
        <v>-6.6503340778829152</v>
      </c>
      <c r="R62" s="28">
        <f t="shared" si="19"/>
        <v>-6.0954335577909591</v>
      </c>
      <c r="S62" s="28">
        <f t="shared" si="19"/>
        <v>-5.4781616521828083</v>
      </c>
      <c r="T62" s="28">
        <f t="shared" si="19"/>
        <v>-4.7961981622436483</v>
      </c>
      <c r="U62" s="28">
        <f t="shared" si="19"/>
        <v>-4.0486828524755616</v>
      </c>
      <c r="V62" s="28">
        <f t="shared" si="19"/>
        <v>-3.2376266457958964</v>
      </c>
      <c r="W62" s="28">
        <f t="shared" si="19"/>
        <v>-3.5834525063831921</v>
      </c>
      <c r="X62" s="28">
        <f t="shared" si="19"/>
        <v>-3.9485806657065847</v>
      </c>
      <c r="Y62" s="28">
        <f t="shared" si="19"/>
        <v>-4.3261376441848141</v>
      </c>
      <c r="Z62" s="28">
        <f t="shared" si="19"/>
        <v>-4.7150185449798325</v>
      </c>
      <c r="AA62" s="28">
        <f t="shared" si="19"/>
        <v>-5.1148898437321142</v>
      </c>
      <c r="AB62" s="28">
        <f t="shared" si="19"/>
        <v>-5.4516206418445998</v>
      </c>
      <c r="AC62" s="28">
        <f t="shared" si="19"/>
        <v>-5.7926558633589282</v>
      </c>
      <c r="AD62" s="28">
        <f t="shared" si="19"/>
        <v>-6.1348851514039193</v>
      </c>
      <c r="AE62" s="28">
        <f t="shared" si="19"/>
        <v>-6.4792148616390079</v>
      </c>
      <c r="AF62" s="28">
        <f t="shared" si="19"/>
        <v>-6.8272625821868811</v>
      </c>
      <c r="AG62" s="28">
        <f t="shared" si="19"/>
        <v>-7.1744765409299678</v>
      </c>
      <c r="AH62" s="28">
        <f t="shared" si="19"/>
        <v>-7.5199479245007002</v>
      </c>
      <c r="AI62" s="28">
        <f t="shared" si="19"/>
        <v>-7.8621482762783854</v>
      </c>
      <c r="AJ62" s="28">
        <f t="shared" si="19"/>
        <v>-8.2005501212809335</v>
      </c>
      <c r="AK62" s="28">
        <f t="shared" si="19"/>
        <v>-8.5342371745449412</v>
      </c>
      <c r="AL62" s="28">
        <f t="shared" si="19"/>
        <v>-8.7218128913737409</v>
      </c>
      <c r="AM62" s="28">
        <f t="shared" si="19"/>
        <v>-8.9035798859378481</v>
      </c>
      <c r="AN62" s="28">
        <f t="shared" si="19"/>
        <v>-9.0810310129713994</v>
      </c>
      <c r="AO62" s="28">
        <f t="shared" si="19"/>
        <v>-9.2532995489002516</v>
      </c>
      <c r="AP62" s="28">
        <f t="shared" si="19"/>
        <v>-9.4208367345837836</v>
      </c>
      <c r="AQ62" s="28">
        <f t="shared" si="19"/>
        <v>-9.5817036935189872</v>
      </c>
      <c r="AR62" s="28">
        <f t="shared" si="19"/>
        <v>-9.7377020169555788</v>
      </c>
      <c r="AS62" s="28">
        <f t="shared" si="19"/>
        <v>-9.8887475668629925</v>
      </c>
      <c r="AT62" s="28">
        <f t="shared" si="19"/>
        <v>-10.033901556542055</v>
      </c>
      <c r="AU62" s="28">
        <f t="shared" si="19"/>
        <v>-10.143281663879359</v>
      </c>
    </row>
    <row r="63" spans="2:47" s="26" customFormat="1" ht="12.95"/>
    <row r="64" spans="2:47" s="26" customFormat="1" ht="12.95">
      <c r="B64" s="24" t="s">
        <v>511</v>
      </c>
      <c r="C64" s="25" t="s">
        <v>422</v>
      </c>
      <c r="D64" s="25">
        <v>2017</v>
      </c>
      <c r="E64" s="25">
        <v>2018</v>
      </c>
      <c r="F64" s="25">
        <v>2019</v>
      </c>
      <c r="G64" s="25">
        <v>2020</v>
      </c>
      <c r="H64" s="25">
        <v>2021</v>
      </c>
      <c r="I64" s="25">
        <v>2022</v>
      </c>
      <c r="J64" s="25">
        <v>2023</v>
      </c>
      <c r="K64" s="25">
        <v>2024</v>
      </c>
      <c r="L64" s="25">
        <v>2025</v>
      </c>
      <c r="M64" s="25">
        <v>2026</v>
      </c>
      <c r="N64" s="25">
        <v>2027</v>
      </c>
      <c r="O64" s="25">
        <v>2028</v>
      </c>
      <c r="P64" s="25">
        <v>2029</v>
      </c>
      <c r="Q64" s="25">
        <v>2030</v>
      </c>
      <c r="R64" s="25">
        <v>2031</v>
      </c>
      <c r="S64" s="25">
        <v>2032</v>
      </c>
      <c r="T64" s="25">
        <v>2033</v>
      </c>
      <c r="U64" s="25">
        <v>2034</v>
      </c>
      <c r="V64" s="25">
        <v>2035</v>
      </c>
      <c r="W64" s="25">
        <v>2036</v>
      </c>
      <c r="X64" s="25">
        <v>2037</v>
      </c>
      <c r="Y64" s="25">
        <v>2038</v>
      </c>
      <c r="Z64" s="25">
        <v>2039</v>
      </c>
      <c r="AA64" s="25">
        <v>2040</v>
      </c>
      <c r="AB64" s="25">
        <v>2041</v>
      </c>
      <c r="AC64" s="25">
        <v>2042</v>
      </c>
      <c r="AD64" s="25">
        <v>2043</v>
      </c>
      <c r="AE64" s="25">
        <v>2044</v>
      </c>
      <c r="AF64" s="25">
        <v>2045</v>
      </c>
      <c r="AG64" s="25">
        <v>2046</v>
      </c>
      <c r="AH64" s="25">
        <v>2047</v>
      </c>
      <c r="AI64" s="25">
        <v>2048</v>
      </c>
      <c r="AJ64" s="25">
        <v>2049</v>
      </c>
      <c r="AK64" s="25">
        <v>2050</v>
      </c>
      <c r="AL64" s="25">
        <v>2051</v>
      </c>
      <c r="AM64" s="25">
        <v>2052</v>
      </c>
      <c r="AN64" s="25">
        <v>2053</v>
      </c>
      <c r="AO64" s="25">
        <v>2054</v>
      </c>
      <c r="AP64" s="25">
        <v>2055</v>
      </c>
      <c r="AQ64" s="25">
        <v>2056</v>
      </c>
      <c r="AR64" s="25">
        <v>2057</v>
      </c>
      <c r="AS64" s="25">
        <v>2058</v>
      </c>
      <c r="AT64" s="25">
        <v>2059</v>
      </c>
      <c r="AU64" s="25">
        <v>2060</v>
      </c>
    </row>
    <row r="65" spans="2:47" s="26" customFormat="1" ht="12.95">
      <c r="B65" s="27" t="s">
        <v>510</v>
      </c>
      <c r="C65" s="28" t="s">
        <v>506</v>
      </c>
      <c r="D65" s="28">
        <f>+D59+D62</f>
        <v>2.370382059253052E-3</v>
      </c>
      <c r="E65" s="28">
        <f t="shared" ref="E65:AU65" si="20">+E59+E62</f>
        <v>-9.5830564246561379E-3</v>
      </c>
      <c r="F65" s="28">
        <f t="shared" si="20"/>
        <v>-4.5419398934063909E-2</v>
      </c>
      <c r="G65" s="28">
        <f t="shared" si="20"/>
        <v>-3.2203463564995975E-2</v>
      </c>
      <c r="H65" s="28">
        <f t="shared" si="20"/>
        <v>1.0496511874680951E-2</v>
      </c>
      <c r="I65" s="28">
        <f t="shared" si="20"/>
        <v>1.4638506716463143E-2</v>
      </c>
      <c r="J65" s="28">
        <f t="shared" si="20"/>
        <v>4.0711630819442263E-2</v>
      </c>
      <c r="K65" s="28">
        <f t="shared" si="20"/>
        <v>3.5430346677136622</v>
      </c>
      <c r="L65" s="28">
        <f t="shared" si="20"/>
        <v>8.6453187635308382</v>
      </c>
      <c r="M65" s="28">
        <f t="shared" si="20"/>
        <v>21.517620985269396</v>
      </c>
      <c r="N65" s="28">
        <f t="shared" si="20"/>
        <v>48.404077942825808</v>
      </c>
      <c r="O65" s="28">
        <f t="shared" si="20"/>
        <v>114.21060453998305</v>
      </c>
      <c r="P65" s="28">
        <f t="shared" si="20"/>
        <v>259.48865402368466</v>
      </c>
      <c r="Q65" s="28">
        <f t="shared" si="20"/>
        <v>472.97836733802046</v>
      </c>
      <c r="R65" s="28">
        <f t="shared" si="20"/>
        <v>499.8455675369085</v>
      </c>
      <c r="S65" s="28">
        <f t="shared" si="20"/>
        <v>527.4560126536511</v>
      </c>
      <c r="T65" s="28">
        <f t="shared" si="20"/>
        <v>555.66288636193826</v>
      </c>
      <c r="U65" s="28">
        <f t="shared" si="20"/>
        <v>584.31584191417176</v>
      </c>
      <c r="V65" s="28">
        <f t="shared" si="20"/>
        <v>613.31742999111884</v>
      </c>
      <c r="W65" s="28">
        <f t="shared" si="20"/>
        <v>641.52680479377852</v>
      </c>
      <c r="X65" s="28">
        <f t="shared" si="20"/>
        <v>669.84554846408457</v>
      </c>
      <c r="Y65" s="28">
        <f t="shared" si="20"/>
        <v>698.27258663164264</v>
      </c>
      <c r="Z65" s="28">
        <f t="shared" si="20"/>
        <v>726.72214720417492</v>
      </c>
      <c r="AA65" s="28">
        <f t="shared" si="20"/>
        <v>754.99160024837249</v>
      </c>
      <c r="AB65" s="28">
        <f t="shared" si="20"/>
        <v>783.21079521728029</v>
      </c>
      <c r="AC65" s="28">
        <f t="shared" si="20"/>
        <v>811.14137254559955</v>
      </c>
      <c r="AD65" s="28">
        <f t="shared" si="20"/>
        <v>838.659566343351</v>
      </c>
      <c r="AE65" s="28">
        <f t="shared" si="20"/>
        <v>865.72322727959261</v>
      </c>
      <c r="AF65" s="28">
        <f t="shared" si="20"/>
        <v>892.6909925573259</v>
      </c>
      <c r="AG65" s="28">
        <f t="shared" si="20"/>
        <v>919.17100650524242</v>
      </c>
      <c r="AH65" s="28">
        <f t="shared" si="20"/>
        <v>944.88857608957778</v>
      </c>
      <c r="AI65" s="28">
        <f t="shared" si="20"/>
        <v>969.78265410931715</v>
      </c>
      <c r="AJ65" s="28">
        <f t="shared" si="20"/>
        <v>993.87977764344373</v>
      </c>
      <c r="AK65" s="28">
        <f t="shared" si="20"/>
        <v>1016.9632185992574</v>
      </c>
      <c r="AL65" s="28">
        <f t="shared" si="20"/>
        <v>1039.3377926243884</v>
      </c>
      <c r="AM65" s="28">
        <f t="shared" si="20"/>
        <v>1061.1038993695681</v>
      </c>
      <c r="AN65" s="28">
        <f t="shared" si="20"/>
        <v>1082.1981834011335</v>
      </c>
      <c r="AO65" s="28">
        <f t="shared" si="20"/>
        <v>1102.7465606569165</v>
      </c>
      <c r="AP65" s="28">
        <f t="shared" si="20"/>
        <v>1122.6985507818697</v>
      </c>
      <c r="AQ65" s="28">
        <f t="shared" si="20"/>
        <v>1141.8762606473845</v>
      </c>
      <c r="AR65" s="28">
        <f t="shared" si="20"/>
        <v>1160.4587219789569</v>
      </c>
      <c r="AS65" s="28">
        <f t="shared" si="20"/>
        <v>1178.4679139921232</v>
      </c>
      <c r="AT65" s="28">
        <f t="shared" si="20"/>
        <v>1195.720632799703</v>
      </c>
      <c r="AU65" s="28">
        <f t="shared" si="20"/>
        <v>1208.7331845777458</v>
      </c>
    </row>
    <row r="67" spans="2:47">
      <c r="B67" s="24" t="s">
        <v>497</v>
      </c>
      <c r="C67" s="25" t="s">
        <v>422</v>
      </c>
      <c r="D67" s="25">
        <v>2017</v>
      </c>
      <c r="E67" s="25">
        <v>2018</v>
      </c>
      <c r="F67" s="25">
        <v>2019</v>
      </c>
      <c r="G67" s="25">
        <v>2020</v>
      </c>
      <c r="H67" s="25">
        <v>2021</v>
      </c>
      <c r="I67" s="25">
        <v>2022</v>
      </c>
      <c r="J67" s="25">
        <v>2023</v>
      </c>
      <c r="K67" s="25">
        <v>2024</v>
      </c>
      <c r="L67" s="25">
        <v>2025</v>
      </c>
      <c r="M67" s="25">
        <v>2026</v>
      </c>
      <c r="N67" s="25">
        <v>2027</v>
      </c>
      <c r="O67" s="25">
        <v>2028</v>
      </c>
      <c r="P67" s="25">
        <v>2029</v>
      </c>
      <c r="Q67" s="25">
        <v>2030</v>
      </c>
      <c r="R67" s="25">
        <v>2031</v>
      </c>
      <c r="S67" s="25">
        <v>2032</v>
      </c>
      <c r="T67" s="25">
        <v>2033</v>
      </c>
      <c r="U67" s="25">
        <v>2034</v>
      </c>
      <c r="V67" s="25">
        <v>2035</v>
      </c>
      <c r="W67" s="25">
        <v>2036</v>
      </c>
      <c r="X67" s="25">
        <v>2037</v>
      </c>
      <c r="Y67" s="25">
        <v>2038</v>
      </c>
      <c r="Z67" s="25">
        <v>2039</v>
      </c>
      <c r="AA67" s="25">
        <v>2040</v>
      </c>
      <c r="AB67" s="25">
        <v>2041</v>
      </c>
      <c r="AC67" s="25">
        <v>2042</v>
      </c>
      <c r="AD67" s="25">
        <v>2043</v>
      </c>
      <c r="AE67" s="25">
        <v>2044</v>
      </c>
      <c r="AF67" s="25">
        <v>2045</v>
      </c>
      <c r="AG67" s="25">
        <v>2046</v>
      </c>
      <c r="AH67" s="25">
        <v>2047</v>
      </c>
      <c r="AI67" s="25">
        <v>2048</v>
      </c>
      <c r="AJ67" s="25">
        <v>2049</v>
      </c>
      <c r="AK67" s="25">
        <v>2050</v>
      </c>
      <c r="AL67" s="25">
        <v>2051</v>
      </c>
      <c r="AM67" s="25">
        <v>2052</v>
      </c>
      <c r="AN67" s="25">
        <v>2053</v>
      </c>
      <c r="AO67" s="25">
        <v>2054</v>
      </c>
      <c r="AP67" s="25">
        <v>2055</v>
      </c>
      <c r="AQ67" s="25">
        <v>2056</v>
      </c>
      <c r="AR67" s="25">
        <v>2057</v>
      </c>
      <c r="AS67" s="25">
        <v>2058</v>
      </c>
      <c r="AT67" s="25">
        <v>2059</v>
      </c>
      <c r="AU67" s="25">
        <v>2060</v>
      </c>
    </row>
    <row r="68" spans="2:47">
      <c r="B68" s="27" t="s">
        <v>384</v>
      </c>
      <c r="C68" s="28" t="s">
        <v>512</v>
      </c>
      <c r="D68" s="28">
        <f t="shared" ref="D68:K81" si="21">+VLOOKUP($B68,Precios,D$67-2014,FALSE)*D36/1000000</f>
        <v>3.7015367857587758E-3</v>
      </c>
      <c r="E68" s="28">
        <f t="shared" si="21"/>
        <v>-2.2177830402847327E-3</v>
      </c>
      <c r="F68" s="28">
        <f t="shared" si="21"/>
        <v>3.460507510085972E-4</v>
      </c>
      <c r="G68" s="28">
        <f t="shared" si="21"/>
        <v>-9.3441980591677995E-4</v>
      </c>
      <c r="H68" s="28">
        <f t="shared" si="21"/>
        <v>-1.9516692449348235E-4</v>
      </c>
      <c r="I68" s="28">
        <f t="shared" si="21"/>
        <v>1.03197621131147E-3</v>
      </c>
      <c r="J68" s="28">
        <f t="shared" si="21"/>
        <v>1.0639432364174012E-3</v>
      </c>
      <c r="K68" s="28">
        <f t="shared" si="21"/>
        <v>1.7364863569045852</v>
      </c>
      <c r="L68" s="28">
        <f t="shared" ref="L68:AU68" si="22">+VLOOKUP($B68,Precios,L$67-2021,FALSE)*L36/1000000</f>
        <v>2.9608668409018932</v>
      </c>
      <c r="M68" s="28">
        <f t="shared" si="22"/>
        <v>6.6976641249519604</v>
      </c>
      <c r="N68" s="28">
        <f t="shared" si="22"/>
        <v>14.881055854413427</v>
      </c>
      <c r="O68" s="28">
        <f t="shared" si="22"/>
        <v>35.436291048398381</v>
      </c>
      <c r="P68" s="28">
        <f t="shared" si="22"/>
        <v>75.57643289548767</v>
      </c>
      <c r="Q68" s="28">
        <f t="shared" si="22"/>
        <v>147.847825814126</v>
      </c>
      <c r="R68" s="28">
        <f t="shared" si="22"/>
        <v>164.09065690256401</v>
      </c>
      <c r="S68" s="28">
        <f t="shared" si="22"/>
        <v>179.61375936333266</v>
      </c>
      <c r="T68" s="28">
        <f t="shared" si="22"/>
        <v>196.45030126203147</v>
      </c>
      <c r="U68" s="28">
        <f t="shared" si="22"/>
        <v>212.09816676867271</v>
      </c>
      <c r="V68" s="28">
        <f t="shared" si="22"/>
        <v>228.65356911975675</v>
      </c>
      <c r="W68" s="28">
        <f t="shared" si="22"/>
        <v>244.91228063741156</v>
      </c>
      <c r="X68" s="28">
        <f t="shared" si="22"/>
        <v>262.11867221003342</v>
      </c>
      <c r="Y68" s="28">
        <f t="shared" si="22"/>
        <v>278.22277422962742</v>
      </c>
      <c r="Z68" s="28">
        <f t="shared" si="22"/>
        <v>296.15575143158651</v>
      </c>
      <c r="AA68" s="28">
        <f t="shared" si="22"/>
        <v>311.7865692783792</v>
      </c>
      <c r="AB68" s="28">
        <f t="shared" si="22"/>
        <v>327.78603359058923</v>
      </c>
      <c r="AC68" s="28">
        <f t="shared" si="22"/>
        <v>342.44826752983585</v>
      </c>
      <c r="AD68" s="28">
        <f t="shared" si="22"/>
        <v>359.28959464224585</v>
      </c>
      <c r="AE68" s="28">
        <f t="shared" si="22"/>
        <v>376.97805868189135</v>
      </c>
      <c r="AF68" s="28">
        <f t="shared" si="22"/>
        <v>394.7921245699514</v>
      </c>
      <c r="AG68" s="28">
        <f t="shared" si="22"/>
        <v>407.74675660163507</v>
      </c>
      <c r="AH68" s="28">
        <f t="shared" si="22"/>
        <v>429.58843217865854</v>
      </c>
      <c r="AI68" s="28">
        <f t="shared" si="22"/>
        <v>447.40460497398487</v>
      </c>
      <c r="AJ68" s="28">
        <f t="shared" si="22"/>
        <v>462.40816445886526</v>
      </c>
      <c r="AK68" s="28">
        <f t="shared" si="22"/>
        <v>480.05174451779737</v>
      </c>
      <c r="AL68" s="28">
        <f t="shared" si="22"/>
        <v>494.84426870684689</v>
      </c>
      <c r="AM68" s="28">
        <f t="shared" si="22"/>
        <v>502.25688878058611</v>
      </c>
      <c r="AN68" s="28">
        <f t="shared" si="22"/>
        <v>520.91914370061863</v>
      </c>
      <c r="AO68" s="28">
        <f t="shared" si="22"/>
        <v>534.8125652994039</v>
      </c>
      <c r="AP68" s="28">
        <f t="shared" si="22"/>
        <v>545.75938191430771</v>
      </c>
      <c r="AQ68" s="28">
        <f t="shared" si="22"/>
        <v>556.57248689639118</v>
      </c>
      <c r="AR68" s="28">
        <f t="shared" si="22"/>
        <v>566.75500979641038</v>
      </c>
      <c r="AS68" s="28">
        <f t="shared" si="22"/>
        <v>575.52797589389672</v>
      </c>
      <c r="AT68" s="28">
        <f t="shared" si="22"/>
        <v>583.98084935017823</v>
      </c>
      <c r="AU68" s="28">
        <f t="shared" si="22"/>
        <v>590.33209030650482</v>
      </c>
    </row>
    <row r="69" spans="2:47">
      <c r="B69" s="27" t="s">
        <v>432</v>
      </c>
      <c r="C69" s="28" t="s">
        <v>512</v>
      </c>
      <c r="D69" s="28">
        <f t="shared" si="21"/>
        <v>-7.2261056263803348E-3</v>
      </c>
      <c r="E69" s="28">
        <f t="shared" si="21"/>
        <v>5.4401567666434436E-4</v>
      </c>
      <c r="F69" s="28">
        <f t="shared" si="21"/>
        <v>4.7367004314088921E-3</v>
      </c>
      <c r="G69" s="28">
        <f t="shared" si="21"/>
        <v>-1.364491340543128E-3</v>
      </c>
      <c r="H69" s="28">
        <f t="shared" si="21"/>
        <v>3.0164048648147089E-3</v>
      </c>
      <c r="I69" s="28">
        <f t="shared" si="21"/>
        <v>7.9292439160739692E-3</v>
      </c>
      <c r="J69" s="28">
        <f t="shared" si="21"/>
        <v>8.6813944346258564E-3</v>
      </c>
      <c r="K69" s="28">
        <f t="shared" si="21"/>
        <v>7.9955046294292471E-3</v>
      </c>
      <c r="L69" s="28">
        <f t="shared" ref="L69:AU69" si="23">+VLOOKUP($B69,Precios,L$67-2021,FALSE)*L37/1000000</f>
        <v>-5.0100663826654476E-3</v>
      </c>
      <c r="M69" s="28">
        <f t="shared" si="23"/>
        <v>-4.9936189530265847E-3</v>
      </c>
      <c r="N69" s="28">
        <f t="shared" si="23"/>
        <v>1.0458988614844779E-4</v>
      </c>
      <c r="O69" s="28">
        <f t="shared" si="23"/>
        <v>-7.7482306496776962E-3</v>
      </c>
      <c r="P69" s="28">
        <f t="shared" si="23"/>
        <v>-5.2379345365788149E-3</v>
      </c>
      <c r="Q69" s="28">
        <f t="shared" si="23"/>
        <v>4.9510715834534032E-3</v>
      </c>
      <c r="R69" s="28">
        <f t="shared" si="23"/>
        <v>-1.0307688643541963E-2</v>
      </c>
      <c r="S69" s="28">
        <f t="shared" si="23"/>
        <v>-1.2055305277196261E-2</v>
      </c>
      <c r="T69" s="28">
        <f t="shared" si="23"/>
        <v>7.053406798015748E-3</v>
      </c>
      <c r="U69" s="28">
        <f t="shared" si="23"/>
        <v>7.3258621821328746E-3</v>
      </c>
      <c r="V69" s="28">
        <f t="shared" si="23"/>
        <v>6.743905300110758E-3</v>
      </c>
      <c r="W69" s="28">
        <f t="shared" si="23"/>
        <v>5.7154262371090182E-3</v>
      </c>
      <c r="X69" s="28">
        <f t="shared" si="23"/>
        <v>-3.5564346198934471E-3</v>
      </c>
      <c r="Y69" s="28">
        <f t="shared" si="23"/>
        <v>1.4603807914722003E-2</v>
      </c>
      <c r="Z69" s="28">
        <f t="shared" si="23"/>
        <v>-3.6495856717323142E-3</v>
      </c>
      <c r="AA69" s="28">
        <f t="shared" si="23"/>
        <v>4.8140425569507721E-3</v>
      </c>
      <c r="AB69" s="28">
        <f t="shared" si="23"/>
        <v>-6.0861679023985751E-3</v>
      </c>
      <c r="AC69" s="28">
        <f t="shared" si="23"/>
        <v>2.7088469400319646E-3</v>
      </c>
      <c r="AD69" s="28">
        <f t="shared" si="23"/>
        <v>1.3907385700796767E-2</v>
      </c>
      <c r="AE69" s="28">
        <f t="shared" si="23"/>
        <v>-1.2472744856872197E-2</v>
      </c>
      <c r="AF69" s="28">
        <f t="shared" si="23"/>
        <v>-4.9459055484461934E-3</v>
      </c>
      <c r="AG69" s="28">
        <f t="shared" si="23"/>
        <v>-1.9741648879895856E-5</v>
      </c>
      <c r="AH69" s="28">
        <f t="shared" si="23"/>
        <v>-4.9882715199704468E-3</v>
      </c>
      <c r="AI69" s="28">
        <f t="shared" si="23"/>
        <v>1.0541306847875135E-2</v>
      </c>
      <c r="AJ69" s="28">
        <f t="shared" si="23"/>
        <v>-1.7073059598446957E-2</v>
      </c>
      <c r="AK69" s="28">
        <f t="shared" si="23"/>
        <v>1.7192578590026854E-2</v>
      </c>
      <c r="AL69" s="28">
        <f t="shared" si="23"/>
        <v>-6.5683348198157946E-3</v>
      </c>
      <c r="AM69" s="28">
        <f t="shared" si="23"/>
        <v>1.3531134589525805E-2</v>
      </c>
      <c r="AN69" s="28">
        <f t="shared" si="23"/>
        <v>9.3379010746730967E-3</v>
      </c>
      <c r="AO69" s="28">
        <f t="shared" si="23"/>
        <v>-2.8886566300226676E-3</v>
      </c>
      <c r="AP69" s="28">
        <f t="shared" si="23"/>
        <v>-7.2897539440004702E-3</v>
      </c>
      <c r="AQ69" s="28">
        <f t="shared" si="23"/>
        <v>1.3905374170884492E-2</v>
      </c>
      <c r="AR69" s="28">
        <f t="shared" si="23"/>
        <v>1.3747460535261408E-2</v>
      </c>
      <c r="AS69" s="28">
        <f t="shared" si="23"/>
        <v>-1.3175174793237699E-2</v>
      </c>
      <c r="AT69" s="28">
        <f t="shared" si="23"/>
        <v>-2.6656901710603981E-3</v>
      </c>
      <c r="AU69" s="28">
        <f t="shared" si="23"/>
        <v>-6.2660900661315189E-3</v>
      </c>
    </row>
    <row r="70" spans="2:47">
      <c r="B70" s="27" t="s">
        <v>433</v>
      </c>
      <c r="C70" s="28" t="s">
        <v>512</v>
      </c>
      <c r="D70" s="28">
        <f t="shared" si="21"/>
        <v>7.693974209305491E-4</v>
      </c>
      <c r="E70" s="28">
        <f t="shared" si="21"/>
        <v>1.3075018473466603E-3</v>
      </c>
      <c r="F70" s="28">
        <f t="shared" si="21"/>
        <v>-9.4832508205055057E-4</v>
      </c>
      <c r="G70" s="28">
        <f t="shared" si="21"/>
        <v>-2.9093744952467201E-3</v>
      </c>
      <c r="H70" s="28">
        <f t="shared" si="21"/>
        <v>-2.9865081807106507E-4</v>
      </c>
      <c r="I70" s="28">
        <f t="shared" si="21"/>
        <v>1.4621135078474782E-3</v>
      </c>
      <c r="J70" s="28">
        <f t="shared" si="21"/>
        <v>8.6952286179968865E-4</v>
      </c>
      <c r="K70" s="28">
        <f t="shared" si="21"/>
        <v>-0.29534800804885469</v>
      </c>
      <c r="L70" s="28">
        <f t="shared" ref="L70:AU70" si="24">+VLOOKUP($B70,Precios,L$67-2021,FALSE)*L38/1000000</f>
        <v>-0.80780159379997896</v>
      </c>
      <c r="M70" s="28">
        <f t="shared" si="24"/>
        <v>-1.8291460127026271</v>
      </c>
      <c r="N70" s="28">
        <f t="shared" si="24"/>
        <v>-4.0599038133256764</v>
      </c>
      <c r="O70" s="28">
        <f t="shared" si="24"/>
        <v>-7.8284717372515207</v>
      </c>
      <c r="P70" s="28">
        <f t="shared" si="24"/>
        <v>-13.836058189414276</v>
      </c>
      <c r="Q70" s="28">
        <f t="shared" si="24"/>
        <v>-27.819986619122389</v>
      </c>
      <c r="R70" s="28">
        <f t="shared" si="24"/>
        <v>-27.562155777607767</v>
      </c>
      <c r="S70" s="28">
        <f t="shared" si="24"/>
        <v>-34.139038136450054</v>
      </c>
      <c r="T70" s="28">
        <f t="shared" si="24"/>
        <v>-37.593750470784698</v>
      </c>
      <c r="U70" s="28">
        <f t="shared" si="24"/>
        <v>-38.012811576482541</v>
      </c>
      <c r="V70" s="28">
        <f t="shared" si="24"/>
        <v>-37.086343303723687</v>
      </c>
      <c r="W70" s="28">
        <f t="shared" si="24"/>
        <v>-20.210615903295988</v>
      </c>
      <c r="X70" s="28">
        <f t="shared" si="24"/>
        <v>-22.830733103857003</v>
      </c>
      <c r="Y70" s="28">
        <f t="shared" si="24"/>
        <v>-25.414212306023973</v>
      </c>
      <c r="Z70" s="28">
        <f t="shared" si="24"/>
        <v>-28.127784588272849</v>
      </c>
      <c r="AA70" s="28">
        <f t="shared" si="24"/>
        <v>-30.971991149822824</v>
      </c>
      <c r="AB70" s="28">
        <f t="shared" si="24"/>
        <v>-33.935488617646548</v>
      </c>
      <c r="AC70" s="28">
        <f t="shared" si="24"/>
        <v>-37.022324456033921</v>
      </c>
      <c r="AD70" s="28">
        <f t="shared" si="24"/>
        <v>-38.146729672683371</v>
      </c>
      <c r="AE70" s="28">
        <f t="shared" si="24"/>
        <v>-39.246902699175223</v>
      </c>
      <c r="AF70" s="28">
        <f t="shared" si="24"/>
        <v>-40.334861334522792</v>
      </c>
      <c r="AG70" s="28">
        <f t="shared" si="24"/>
        <v>-41.385773977696509</v>
      </c>
      <c r="AH70" s="28">
        <f t="shared" si="24"/>
        <v>-42.397513033368227</v>
      </c>
      <c r="AI70" s="28">
        <f t="shared" si="24"/>
        <v>-43.330029906731781</v>
      </c>
      <c r="AJ70" s="28">
        <f t="shared" si="24"/>
        <v>-44.216392584305964</v>
      </c>
      <c r="AK70" s="28">
        <f t="shared" si="24"/>
        <v>-45.054731955131146</v>
      </c>
      <c r="AL70" s="28">
        <f t="shared" si="24"/>
        <v>-45.840454752675548</v>
      </c>
      <c r="AM70" s="28">
        <f t="shared" si="24"/>
        <v>-46.586985997575503</v>
      </c>
      <c r="AN70" s="28">
        <f t="shared" si="24"/>
        <v>-47.302510553797319</v>
      </c>
      <c r="AO70" s="28">
        <f t="shared" si="24"/>
        <v>-47.982837687604338</v>
      </c>
      <c r="AP70" s="28">
        <f t="shared" si="24"/>
        <v>-48.630661345644519</v>
      </c>
      <c r="AQ70" s="28">
        <f t="shared" si="24"/>
        <v>-49.236351335139233</v>
      </c>
      <c r="AR70" s="28">
        <f t="shared" si="24"/>
        <v>-49.809592317040376</v>
      </c>
      <c r="AS70" s="28">
        <f t="shared" si="24"/>
        <v>-50.582209639802073</v>
      </c>
      <c r="AT70" s="28">
        <f t="shared" si="24"/>
        <v>-51.32469087783101</v>
      </c>
      <c r="AU70" s="28">
        <f t="shared" si="24"/>
        <v>-51.884184128351386</v>
      </c>
    </row>
    <row r="71" spans="2:47">
      <c r="B71" s="27" t="s">
        <v>434</v>
      </c>
      <c r="C71" s="28" t="s">
        <v>512</v>
      </c>
      <c r="D71" s="28">
        <f t="shared" si="21"/>
        <v>-1.6146599041968013E-3</v>
      </c>
      <c r="E71" s="28">
        <f t="shared" si="21"/>
        <v>3.9382801095018101E-3</v>
      </c>
      <c r="F71" s="28">
        <f t="shared" si="21"/>
        <v>-3.8116844056093496E-3</v>
      </c>
      <c r="G71" s="28">
        <f t="shared" si="21"/>
        <v>-6.2327284793578241E-3</v>
      </c>
      <c r="H71" s="28">
        <f t="shared" si="21"/>
        <v>-3.6651347636810377E-3</v>
      </c>
      <c r="I71" s="28">
        <f t="shared" si="21"/>
        <v>-6.9188269313385144E-3</v>
      </c>
      <c r="J71" s="28">
        <f t="shared" si="21"/>
        <v>-4.9240383886244834E-4</v>
      </c>
      <c r="K71" s="28">
        <f t="shared" si="21"/>
        <v>6.3089671600078598E-3</v>
      </c>
      <c r="L71" s="28">
        <f t="shared" ref="L71:AU71" si="25">+VLOOKUP($B71,Precios,L$67-2021,FALSE)*L39/1000000</f>
        <v>5.4316471192587578E-3</v>
      </c>
      <c r="M71" s="28">
        <f t="shared" si="25"/>
        <v>7.5733833919294378E-4</v>
      </c>
      <c r="N71" s="28">
        <f t="shared" si="25"/>
        <v>3.4124918327570783E-3</v>
      </c>
      <c r="O71" s="28">
        <f t="shared" si="25"/>
        <v>1.961943680869019E-3</v>
      </c>
      <c r="P71" s="28">
        <f t="shared" si="25"/>
        <v>-2.3221838839964119E-3</v>
      </c>
      <c r="Q71" s="28">
        <f t="shared" si="25"/>
        <v>-4.6950349795742349E-3</v>
      </c>
      <c r="R71" s="28">
        <f t="shared" si="25"/>
        <v>-2.9579352781787193E-3</v>
      </c>
      <c r="S71" s="28">
        <f t="shared" si="25"/>
        <v>5.3538585605469096E-3</v>
      </c>
      <c r="T71" s="28">
        <f t="shared" si="25"/>
        <v>6.5295092274548147E-3</v>
      </c>
      <c r="U71" s="28">
        <f t="shared" si="25"/>
        <v>4.2780606357028465E-3</v>
      </c>
      <c r="V71" s="28">
        <f t="shared" si="25"/>
        <v>-5.4335194711312943E-4</v>
      </c>
      <c r="W71" s="28">
        <f t="shared" si="25"/>
        <v>3.2084558335064945E-3</v>
      </c>
      <c r="X71" s="28">
        <f t="shared" si="25"/>
        <v>1.2624706104405093E-2</v>
      </c>
      <c r="Y71" s="28">
        <f t="shared" si="25"/>
        <v>-9.3177680241611407E-3</v>
      </c>
      <c r="Z71" s="28">
        <f t="shared" si="25"/>
        <v>-3.7203495891661807E-3</v>
      </c>
      <c r="AA71" s="28">
        <f t="shared" si="25"/>
        <v>4.6104157256223556E-4</v>
      </c>
      <c r="AB71" s="28">
        <f t="shared" si="25"/>
        <v>3.6250374890020717E-3</v>
      </c>
      <c r="AC71" s="28">
        <f t="shared" si="25"/>
        <v>1.3972804981942661E-2</v>
      </c>
      <c r="AD71" s="28">
        <f t="shared" si="25"/>
        <v>9.8671743432495965E-3</v>
      </c>
      <c r="AE71" s="28">
        <f t="shared" si="25"/>
        <v>1.8298780636347323E-3</v>
      </c>
      <c r="AF71" s="28">
        <f t="shared" si="25"/>
        <v>9.2711711671533258E-3</v>
      </c>
      <c r="AG71" s="28">
        <f t="shared" si="25"/>
        <v>1.2198249148882999E-2</v>
      </c>
      <c r="AH71" s="28">
        <f t="shared" si="25"/>
        <v>-1.1798839241014998E-2</v>
      </c>
      <c r="AI71" s="28">
        <f t="shared" si="25"/>
        <v>-3.9192746949936385E-3</v>
      </c>
      <c r="AJ71" s="28">
        <f t="shared" si="25"/>
        <v>-3.4231956820889387E-3</v>
      </c>
      <c r="AK71" s="28">
        <f t="shared" si="25"/>
        <v>7.8348863289931948E-3</v>
      </c>
      <c r="AL71" s="28">
        <f t="shared" si="25"/>
        <v>8.8055889225177545E-3</v>
      </c>
      <c r="AM71" s="28">
        <f t="shared" si="25"/>
        <v>-6.0432545880194618E-3</v>
      </c>
      <c r="AN71" s="28">
        <f t="shared" si="25"/>
        <v>-9.5776109063181337E-3</v>
      </c>
      <c r="AO71" s="28">
        <f t="shared" si="25"/>
        <v>6.9993062594388914E-4</v>
      </c>
      <c r="AP71" s="28">
        <f t="shared" si="25"/>
        <v>-4.5964702484404089E-3</v>
      </c>
      <c r="AQ71" s="28">
        <f t="shared" si="25"/>
        <v>6.3277806609792955E-3</v>
      </c>
      <c r="AR71" s="28">
        <f t="shared" si="25"/>
        <v>-1.5326741723066976E-2</v>
      </c>
      <c r="AS71" s="28">
        <f t="shared" si="25"/>
        <v>2.4136004569357051E-3</v>
      </c>
      <c r="AT71" s="28">
        <f t="shared" si="25"/>
        <v>-1.0710917930099451E-2</v>
      </c>
      <c r="AU71" s="28">
        <f t="shared" si="25"/>
        <v>-4.0085202980023286E-4</v>
      </c>
    </row>
    <row r="72" spans="2:47">
      <c r="B72" s="27" t="s">
        <v>437</v>
      </c>
      <c r="C72" s="28" t="s">
        <v>512</v>
      </c>
      <c r="D72" s="28">
        <f t="shared" si="21"/>
        <v>0</v>
      </c>
      <c r="E72" s="28">
        <f t="shared" si="21"/>
        <v>0</v>
      </c>
      <c r="F72" s="28">
        <f t="shared" si="21"/>
        <v>0</v>
      </c>
      <c r="G72" s="28">
        <f t="shared" si="21"/>
        <v>0</v>
      </c>
      <c r="H72" s="28">
        <f t="shared" si="21"/>
        <v>0</v>
      </c>
      <c r="I72" s="28">
        <f t="shared" si="21"/>
        <v>0</v>
      </c>
      <c r="J72" s="28">
        <f t="shared" si="21"/>
        <v>0</v>
      </c>
      <c r="K72" s="28">
        <f t="shared" si="21"/>
        <v>0</v>
      </c>
      <c r="L72" s="28">
        <f t="shared" ref="L72:AU72" si="26">+VLOOKUP($B72,Precios,L$67-2021,FALSE)*L40/1000000</f>
        <v>0</v>
      </c>
      <c r="M72" s="28">
        <f t="shared" si="26"/>
        <v>0</v>
      </c>
      <c r="N72" s="28">
        <f t="shared" si="26"/>
        <v>0</v>
      </c>
      <c r="O72" s="28">
        <f t="shared" si="26"/>
        <v>0</v>
      </c>
      <c r="P72" s="28">
        <f t="shared" si="26"/>
        <v>0</v>
      </c>
      <c r="Q72" s="28">
        <f t="shared" si="26"/>
        <v>0</v>
      </c>
      <c r="R72" s="28">
        <f t="shared" si="26"/>
        <v>0</v>
      </c>
      <c r="S72" s="28">
        <f t="shared" si="26"/>
        <v>0</v>
      </c>
      <c r="T72" s="28">
        <f t="shared" si="26"/>
        <v>0</v>
      </c>
      <c r="U72" s="28">
        <f t="shared" si="26"/>
        <v>0</v>
      </c>
      <c r="V72" s="28">
        <f t="shared" si="26"/>
        <v>0</v>
      </c>
      <c r="W72" s="28">
        <f t="shared" si="26"/>
        <v>0</v>
      </c>
      <c r="X72" s="28">
        <f t="shared" si="26"/>
        <v>0</v>
      </c>
      <c r="Y72" s="28">
        <f t="shared" si="26"/>
        <v>0</v>
      </c>
      <c r="Z72" s="28">
        <f t="shared" si="26"/>
        <v>0</v>
      </c>
      <c r="AA72" s="28">
        <f t="shared" si="26"/>
        <v>0</v>
      </c>
      <c r="AB72" s="28">
        <f t="shared" si="26"/>
        <v>0</v>
      </c>
      <c r="AC72" s="28">
        <f t="shared" si="26"/>
        <v>0</v>
      </c>
      <c r="AD72" s="28">
        <f t="shared" si="26"/>
        <v>0</v>
      </c>
      <c r="AE72" s="28">
        <f t="shared" si="26"/>
        <v>0</v>
      </c>
      <c r="AF72" s="28">
        <f t="shared" si="26"/>
        <v>0</v>
      </c>
      <c r="AG72" s="28">
        <f t="shared" si="26"/>
        <v>0</v>
      </c>
      <c r="AH72" s="28">
        <f t="shared" si="26"/>
        <v>0</v>
      </c>
      <c r="AI72" s="28">
        <f t="shared" si="26"/>
        <v>0</v>
      </c>
      <c r="AJ72" s="28">
        <f t="shared" si="26"/>
        <v>0</v>
      </c>
      <c r="AK72" s="28">
        <f t="shared" si="26"/>
        <v>0</v>
      </c>
      <c r="AL72" s="28">
        <f t="shared" si="26"/>
        <v>0</v>
      </c>
      <c r="AM72" s="28">
        <f t="shared" si="26"/>
        <v>0</v>
      </c>
      <c r="AN72" s="28">
        <f t="shared" si="26"/>
        <v>0</v>
      </c>
      <c r="AO72" s="28">
        <f t="shared" si="26"/>
        <v>0</v>
      </c>
      <c r="AP72" s="28">
        <f t="shared" si="26"/>
        <v>0</v>
      </c>
      <c r="AQ72" s="28">
        <f t="shared" si="26"/>
        <v>0</v>
      </c>
      <c r="AR72" s="28">
        <f t="shared" si="26"/>
        <v>0</v>
      </c>
      <c r="AS72" s="28">
        <f t="shared" si="26"/>
        <v>0</v>
      </c>
      <c r="AT72" s="28">
        <f t="shared" si="26"/>
        <v>0</v>
      </c>
      <c r="AU72" s="28">
        <f t="shared" si="26"/>
        <v>0</v>
      </c>
    </row>
    <row r="73" spans="2:47">
      <c r="B73" s="27" t="s">
        <v>427</v>
      </c>
      <c r="C73" s="28" t="s">
        <v>512</v>
      </c>
      <c r="D73" s="28">
        <f t="shared" si="21"/>
        <v>0</v>
      </c>
      <c r="E73" s="28">
        <f t="shared" si="21"/>
        <v>0</v>
      </c>
      <c r="F73" s="28">
        <f t="shared" si="21"/>
        <v>0</v>
      </c>
      <c r="G73" s="28">
        <f t="shared" si="21"/>
        <v>0</v>
      </c>
      <c r="H73" s="28">
        <f t="shared" si="21"/>
        <v>0</v>
      </c>
      <c r="I73" s="28">
        <f t="shared" si="21"/>
        <v>0</v>
      </c>
      <c r="J73" s="28">
        <f t="shared" si="21"/>
        <v>0</v>
      </c>
      <c r="K73" s="28">
        <f t="shared" si="21"/>
        <v>0</v>
      </c>
      <c r="L73" s="28">
        <f t="shared" ref="L73:AU73" si="27">+VLOOKUP($B73,Precios,L$67-2021,FALSE)*L41/1000000</f>
        <v>0</v>
      </c>
      <c r="M73" s="28">
        <f t="shared" si="27"/>
        <v>0</v>
      </c>
      <c r="N73" s="28">
        <f t="shared" si="27"/>
        <v>0</v>
      </c>
      <c r="O73" s="28">
        <f t="shared" si="27"/>
        <v>0</v>
      </c>
      <c r="P73" s="28">
        <f t="shared" si="27"/>
        <v>0</v>
      </c>
      <c r="Q73" s="28">
        <f t="shared" si="27"/>
        <v>0</v>
      </c>
      <c r="R73" s="28">
        <f t="shared" si="27"/>
        <v>0</v>
      </c>
      <c r="S73" s="28">
        <f t="shared" si="27"/>
        <v>0</v>
      </c>
      <c r="T73" s="28">
        <f t="shared" si="27"/>
        <v>0</v>
      </c>
      <c r="U73" s="28">
        <f t="shared" si="27"/>
        <v>0</v>
      </c>
      <c r="V73" s="28">
        <f t="shared" si="27"/>
        <v>0</v>
      </c>
      <c r="W73" s="28">
        <f t="shared" si="27"/>
        <v>0</v>
      </c>
      <c r="X73" s="28">
        <f t="shared" si="27"/>
        <v>0</v>
      </c>
      <c r="Y73" s="28">
        <f t="shared" si="27"/>
        <v>0</v>
      </c>
      <c r="Z73" s="28">
        <f t="shared" si="27"/>
        <v>0</v>
      </c>
      <c r="AA73" s="28">
        <f t="shared" si="27"/>
        <v>0</v>
      </c>
      <c r="AB73" s="28">
        <f t="shared" si="27"/>
        <v>0</v>
      </c>
      <c r="AC73" s="28">
        <f t="shared" si="27"/>
        <v>0</v>
      </c>
      <c r="AD73" s="28">
        <f t="shared" si="27"/>
        <v>0</v>
      </c>
      <c r="AE73" s="28">
        <f t="shared" si="27"/>
        <v>0</v>
      </c>
      <c r="AF73" s="28">
        <f t="shared" si="27"/>
        <v>0</v>
      </c>
      <c r="AG73" s="28">
        <f t="shared" si="27"/>
        <v>0</v>
      </c>
      <c r="AH73" s="28">
        <f t="shared" si="27"/>
        <v>0</v>
      </c>
      <c r="AI73" s="28">
        <f t="shared" si="27"/>
        <v>0</v>
      </c>
      <c r="AJ73" s="28">
        <f t="shared" si="27"/>
        <v>0</v>
      </c>
      <c r="AK73" s="28">
        <f t="shared" si="27"/>
        <v>0</v>
      </c>
      <c r="AL73" s="28">
        <f t="shared" si="27"/>
        <v>0</v>
      </c>
      <c r="AM73" s="28">
        <f t="shared" si="27"/>
        <v>0</v>
      </c>
      <c r="AN73" s="28">
        <f t="shared" si="27"/>
        <v>0</v>
      </c>
      <c r="AO73" s="28">
        <f t="shared" si="27"/>
        <v>0</v>
      </c>
      <c r="AP73" s="28">
        <f t="shared" si="27"/>
        <v>0</v>
      </c>
      <c r="AQ73" s="28">
        <f t="shared" si="27"/>
        <v>0</v>
      </c>
      <c r="AR73" s="28">
        <f t="shared" si="27"/>
        <v>0</v>
      </c>
      <c r="AS73" s="28">
        <f t="shared" si="27"/>
        <v>0</v>
      </c>
      <c r="AT73" s="28">
        <f t="shared" si="27"/>
        <v>0</v>
      </c>
      <c r="AU73" s="28">
        <f t="shared" si="27"/>
        <v>0</v>
      </c>
    </row>
    <row r="74" spans="2:47">
      <c r="B74" s="27" t="s">
        <v>439</v>
      </c>
      <c r="C74" s="28" t="s">
        <v>512</v>
      </c>
      <c r="D74" s="28">
        <f t="shared" si="21"/>
        <v>0</v>
      </c>
      <c r="E74" s="28">
        <f t="shared" si="21"/>
        <v>0</v>
      </c>
      <c r="F74" s="28">
        <f t="shared" si="21"/>
        <v>0</v>
      </c>
      <c r="G74" s="28">
        <f t="shared" si="21"/>
        <v>0</v>
      </c>
      <c r="H74" s="28">
        <f t="shared" si="21"/>
        <v>0</v>
      </c>
      <c r="I74" s="28">
        <f t="shared" si="21"/>
        <v>0</v>
      </c>
      <c r="J74" s="28">
        <f t="shared" si="21"/>
        <v>0</v>
      </c>
      <c r="K74" s="28">
        <f t="shared" si="21"/>
        <v>0</v>
      </c>
      <c r="L74" s="28">
        <f t="shared" ref="L74:AU74" si="28">+VLOOKUP($B74,Precios,L$67-2021,FALSE)*L42/1000000</f>
        <v>0</v>
      </c>
      <c r="M74" s="28">
        <f t="shared" si="28"/>
        <v>0</v>
      </c>
      <c r="N74" s="28">
        <f t="shared" si="28"/>
        <v>0</v>
      </c>
      <c r="O74" s="28">
        <f t="shared" si="28"/>
        <v>0</v>
      </c>
      <c r="P74" s="28">
        <f t="shared" si="28"/>
        <v>0</v>
      </c>
      <c r="Q74" s="28">
        <f t="shared" si="28"/>
        <v>0</v>
      </c>
      <c r="R74" s="28">
        <f t="shared" si="28"/>
        <v>0</v>
      </c>
      <c r="S74" s="28">
        <f t="shared" si="28"/>
        <v>0</v>
      </c>
      <c r="T74" s="28">
        <f t="shared" si="28"/>
        <v>0</v>
      </c>
      <c r="U74" s="28">
        <f t="shared" si="28"/>
        <v>0</v>
      </c>
      <c r="V74" s="28">
        <f t="shared" si="28"/>
        <v>0</v>
      </c>
      <c r="W74" s="28">
        <f t="shared" si="28"/>
        <v>0</v>
      </c>
      <c r="X74" s="28">
        <f t="shared" si="28"/>
        <v>0</v>
      </c>
      <c r="Y74" s="28">
        <f t="shared" si="28"/>
        <v>0</v>
      </c>
      <c r="Z74" s="28">
        <f t="shared" si="28"/>
        <v>0</v>
      </c>
      <c r="AA74" s="28">
        <f t="shared" si="28"/>
        <v>0</v>
      </c>
      <c r="AB74" s="28">
        <f t="shared" si="28"/>
        <v>0</v>
      </c>
      <c r="AC74" s="28">
        <f t="shared" si="28"/>
        <v>0</v>
      </c>
      <c r="AD74" s="28">
        <f t="shared" si="28"/>
        <v>0</v>
      </c>
      <c r="AE74" s="28">
        <f t="shared" si="28"/>
        <v>0</v>
      </c>
      <c r="AF74" s="28">
        <f t="shared" si="28"/>
        <v>0</v>
      </c>
      <c r="AG74" s="28">
        <f t="shared" si="28"/>
        <v>0</v>
      </c>
      <c r="AH74" s="28">
        <f t="shared" si="28"/>
        <v>0</v>
      </c>
      <c r="AI74" s="28">
        <f t="shared" si="28"/>
        <v>0</v>
      </c>
      <c r="AJ74" s="28">
        <f t="shared" si="28"/>
        <v>0</v>
      </c>
      <c r="AK74" s="28">
        <f t="shared" si="28"/>
        <v>0</v>
      </c>
      <c r="AL74" s="28">
        <f t="shared" si="28"/>
        <v>0</v>
      </c>
      <c r="AM74" s="28">
        <f t="shared" si="28"/>
        <v>0</v>
      </c>
      <c r="AN74" s="28">
        <f t="shared" si="28"/>
        <v>0</v>
      </c>
      <c r="AO74" s="28">
        <f t="shared" si="28"/>
        <v>0</v>
      </c>
      <c r="AP74" s="28">
        <f t="shared" si="28"/>
        <v>0</v>
      </c>
      <c r="AQ74" s="28">
        <f t="shared" si="28"/>
        <v>0</v>
      </c>
      <c r="AR74" s="28">
        <f t="shared" si="28"/>
        <v>0</v>
      </c>
      <c r="AS74" s="28">
        <f t="shared" si="28"/>
        <v>0</v>
      </c>
      <c r="AT74" s="28">
        <f t="shared" si="28"/>
        <v>0</v>
      </c>
      <c r="AU74" s="28">
        <f t="shared" si="28"/>
        <v>0</v>
      </c>
    </row>
    <row r="75" spans="2:47">
      <c r="B75" s="27" t="s">
        <v>430</v>
      </c>
      <c r="C75" s="28" t="s">
        <v>512</v>
      </c>
      <c r="D75" s="28">
        <f t="shared" si="21"/>
        <v>-1.1029244186598686E-3</v>
      </c>
      <c r="E75" s="28">
        <f t="shared" si="21"/>
        <v>-2.5701082068386819E-5</v>
      </c>
      <c r="F75" s="28">
        <f t="shared" si="21"/>
        <v>-3.5009947868019562E-4</v>
      </c>
      <c r="G75" s="28">
        <f t="shared" si="21"/>
        <v>-4.0387962664735678E-4</v>
      </c>
      <c r="H75" s="28">
        <f t="shared" si="21"/>
        <v>-1.7397414483918727E-4</v>
      </c>
      <c r="I75" s="28">
        <f t="shared" si="21"/>
        <v>9.7220332718603232E-4</v>
      </c>
      <c r="J75" s="28">
        <f t="shared" si="21"/>
        <v>-8.2210065036906848E-4</v>
      </c>
      <c r="K75" s="28">
        <f t="shared" si="21"/>
        <v>-2.8633460607944294E-4</v>
      </c>
      <c r="L75" s="28">
        <f t="shared" ref="L75:AU75" si="29">+VLOOKUP($B75,Precios,L$67-2021,FALSE)*L43/1000000</f>
        <v>2.537764279234307E-5</v>
      </c>
      <c r="M75" s="28">
        <f t="shared" si="29"/>
        <v>3.1265105949301902E-4</v>
      </c>
      <c r="N75" s="28">
        <f t="shared" si="29"/>
        <v>9.3156501296706902E-4</v>
      </c>
      <c r="O75" s="28">
        <f t="shared" si="29"/>
        <v>1.0620773694813052E-3</v>
      </c>
      <c r="P75" s="28">
        <f t="shared" si="29"/>
        <v>-3.1256286292006473E-4</v>
      </c>
      <c r="Q75" s="28">
        <f t="shared" si="29"/>
        <v>-5.6485413409338824E-4</v>
      </c>
      <c r="R75" s="28">
        <f t="shared" si="29"/>
        <v>-6.4075338365814246E-4</v>
      </c>
      <c r="S75" s="28">
        <f t="shared" si="29"/>
        <v>-1.3950657775145773E-3</v>
      </c>
      <c r="T75" s="28">
        <f t="shared" si="29"/>
        <v>-1.3957654613952933E-3</v>
      </c>
      <c r="U75" s="28">
        <f t="shared" si="29"/>
        <v>6.4427165894221652E-4</v>
      </c>
      <c r="V75" s="28">
        <f t="shared" si="29"/>
        <v>5.139948634184609E-4</v>
      </c>
      <c r="W75" s="28">
        <f t="shared" si="29"/>
        <v>-5.7174118910252682E-5</v>
      </c>
      <c r="X75" s="28">
        <f t="shared" si="29"/>
        <v>-8.0931009383085676E-4</v>
      </c>
      <c r="Y75" s="28">
        <f t="shared" si="29"/>
        <v>8.7173676150970861E-4</v>
      </c>
      <c r="Z75" s="28">
        <f t="shared" si="29"/>
        <v>4.7197102006936166E-4</v>
      </c>
      <c r="AA75" s="28">
        <f t="shared" si="29"/>
        <v>1.4836409381152322E-3</v>
      </c>
      <c r="AB75" s="28">
        <f t="shared" si="29"/>
        <v>-1.9768987592358625E-3</v>
      </c>
      <c r="AC75" s="28">
        <f t="shared" si="29"/>
        <v>-1.9552884746101316E-4</v>
      </c>
      <c r="AD75" s="28">
        <f t="shared" si="29"/>
        <v>-5.03263958225631E-4</v>
      </c>
      <c r="AE75" s="28">
        <f t="shared" si="29"/>
        <v>-1.6468072876275283E-3</v>
      </c>
      <c r="AF75" s="28">
        <f t="shared" si="29"/>
        <v>1.4505550630421E-3</v>
      </c>
      <c r="AG75" s="28">
        <f t="shared" si="29"/>
        <v>1.1301545322610759E-3</v>
      </c>
      <c r="AH75" s="28">
        <f t="shared" si="29"/>
        <v>-9.0779296722453282E-4</v>
      </c>
      <c r="AI75" s="28">
        <f t="shared" si="29"/>
        <v>1.8517900410207799E-3</v>
      </c>
      <c r="AJ75" s="28">
        <f t="shared" si="29"/>
        <v>1.117764492256782E-3</v>
      </c>
      <c r="AK75" s="28">
        <f t="shared" si="29"/>
        <v>-2.3147117799367975E-3</v>
      </c>
      <c r="AL75" s="28">
        <f t="shared" si="29"/>
        <v>-1.9183388096682167E-3</v>
      </c>
      <c r="AM75" s="28">
        <f t="shared" si="29"/>
        <v>1.8177220716346222E-3</v>
      </c>
      <c r="AN75" s="28">
        <f t="shared" si="29"/>
        <v>-2.4769856948164536E-3</v>
      </c>
      <c r="AO75" s="28">
        <f t="shared" si="29"/>
        <v>1.6041041996661231E-4</v>
      </c>
      <c r="AP75" s="28">
        <f t="shared" si="29"/>
        <v>-1.6770244174940604E-3</v>
      </c>
      <c r="AQ75" s="28">
        <f t="shared" si="29"/>
        <v>1.5064866143079353E-3</v>
      </c>
      <c r="AR75" s="28">
        <f t="shared" si="29"/>
        <v>-1.9986178852624287E-3</v>
      </c>
      <c r="AS75" s="28">
        <f t="shared" si="29"/>
        <v>1.0506085326672707E-3</v>
      </c>
      <c r="AT75" s="28">
        <f t="shared" si="29"/>
        <v>1.1855505280539103E-3</v>
      </c>
      <c r="AU75" s="28">
        <f t="shared" si="29"/>
        <v>1.1888219847911584E-3</v>
      </c>
    </row>
    <row r="76" spans="2:47">
      <c r="B76" s="27" t="s">
        <v>440</v>
      </c>
      <c r="C76" s="28" t="s">
        <v>512</v>
      </c>
      <c r="D76" s="28">
        <f t="shared" si="21"/>
        <v>0</v>
      </c>
      <c r="E76" s="28">
        <f t="shared" si="21"/>
        <v>0</v>
      </c>
      <c r="F76" s="28">
        <f t="shared" si="21"/>
        <v>0</v>
      </c>
      <c r="G76" s="28">
        <f t="shared" si="21"/>
        <v>0</v>
      </c>
      <c r="H76" s="28">
        <f t="shared" si="21"/>
        <v>0</v>
      </c>
      <c r="I76" s="28">
        <f t="shared" si="21"/>
        <v>0</v>
      </c>
      <c r="J76" s="28">
        <f t="shared" si="21"/>
        <v>0</v>
      </c>
      <c r="K76" s="28">
        <f t="shared" si="21"/>
        <v>0</v>
      </c>
      <c r="L76" s="28">
        <f t="shared" ref="L76:AU76" si="30">+VLOOKUP($B76,Precios,L$67-2021,FALSE)*L44/1000000</f>
        <v>0</v>
      </c>
      <c r="M76" s="28">
        <f t="shared" si="30"/>
        <v>0</v>
      </c>
      <c r="N76" s="28">
        <f t="shared" si="30"/>
        <v>0</v>
      </c>
      <c r="O76" s="28">
        <f t="shared" si="30"/>
        <v>0</v>
      </c>
      <c r="P76" s="28">
        <f t="shared" si="30"/>
        <v>0</v>
      </c>
      <c r="Q76" s="28">
        <f t="shared" si="30"/>
        <v>0</v>
      </c>
      <c r="R76" s="28">
        <f t="shared" si="30"/>
        <v>0</v>
      </c>
      <c r="S76" s="28">
        <f t="shared" si="30"/>
        <v>0</v>
      </c>
      <c r="T76" s="28">
        <f t="shared" si="30"/>
        <v>0</v>
      </c>
      <c r="U76" s="28">
        <f t="shared" si="30"/>
        <v>0</v>
      </c>
      <c r="V76" s="28">
        <f t="shared" si="30"/>
        <v>0</v>
      </c>
      <c r="W76" s="28">
        <f t="shared" si="30"/>
        <v>0</v>
      </c>
      <c r="X76" s="28">
        <f t="shared" si="30"/>
        <v>0</v>
      </c>
      <c r="Y76" s="28">
        <f t="shared" si="30"/>
        <v>0</v>
      </c>
      <c r="Z76" s="28">
        <f t="shared" si="30"/>
        <v>0</v>
      </c>
      <c r="AA76" s="28">
        <f t="shared" si="30"/>
        <v>0</v>
      </c>
      <c r="AB76" s="28">
        <f t="shared" si="30"/>
        <v>0</v>
      </c>
      <c r="AC76" s="28">
        <f t="shared" si="30"/>
        <v>0</v>
      </c>
      <c r="AD76" s="28">
        <f t="shared" si="30"/>
        <v>0</v>
      </c>
      <c r="AE76" s="28">
        <f t="shared" si="30"/>
        <v>0</v>
      </c>
      <c r="AF76" s="28">
        <f t="shared" si="30"/>
        <v>0</v>
      </c>
      <c r="AG76" s="28">
        <f t="shared" si="30"/>
        <v>0</v>
      </c>
      <c r="AH76" s="28">
        <f t="shared" si="30"/>
        <v>0</v>
      </c>
      <c r="AI76" s="28">
        <f t="shared" si="30"/>
        <v>0</v>
      </c>
      <c r="AJ76" s="28">
        <f t="shared" si="30"/>
        <v>0</v>
      </c>
      <c r="AK76" s="28">
        <f t="shared" si="30"/>
        <v>0</v>
      </c>
      <c r="AL76" s="28">
        <f t="shared" si="30"/>
        <v>0</v>
      </c>
      <c r="AM76" s="28">
        <f t="shared" si="30"/>
        <v>0</v>
      </c>
      <c r="AN76" s="28">
        <f t="shared" si="30"/>
        <v>0</v>
      </c>
      <c r="AO76" s="28">
        <f t="shared" si="30"/>
        <v>0</v>
      </c>
      <c r="AP76" s="28">
        <f t="shared" si="30"/>
        <v>0</v>
      </c>
      <c r="AQ76" s="28">
        <f t="shared" si="30"/>
        <v>0</v>
      </c>
      <c r="AR76" s="28">
        <f t="shared" si="30"/>
        <v>0</v>
      </c>
      <c r="AS76" s="28">
        <f t="shared" si="30"/>
        <v>0</v>
      </c>
      <c r="AT76" s="28">
        <f t="shared" si="30"/>
        <v>0</v>
      </c>
      <c r="AU76" s="28">
        <f t="shared" si="30"/>
        <v>0</v>
      </c>
    </row>
    <row r="77" spans="2:47">
      <c r="B77" s="27" t="s">
        <v>398</v>
      </c>
      <c r="C77" s="28" t="s">
        <v>512</v>
      </c>
      <c r="D77" s="28">
        <f t="shared" si="21"/>
        <v>8.1079065631512514E-5</v>
      </c>
      <c r="E77" s="28">
        <f t="shared" si="21"/>
        <v>-2.5373482310502191E-5</v>
      </c>
      <c r="F77" s="28">
        <f t="shared" si="21"/>
        <v>2.0286955148640428E-4</v>
      </c>
      <c r="G77" s="28">
        <f t="shared" si="21"/>
        <v>-1.9822091067471067E-4</v>
      </c>
      <c r="H77" s="28">
        <f t="shared" si="21"/>
        <v>2.5409598434503129E-4</v>
      </c>
      <c r="I77" s="28">
        <f t="shared" si="21"/>
        <v>-1.5980676953092892E-5</v>
      </c>
      <c r="J77" s="28">
        <f t="shared" si="21"/>
        <v>4.9584270963781447E-5</v>
      </c>
      <c r="K77" s="28">
        <f t="shared" si="21"/>
        <v>-4.3325233294850536E-5</v>
      </c>
      <c r="L77" s="28">
        <f t="shared" ref="L77:AU77" si="31">+VLOOKUP($B77,Precios,L$67-2021,FALSE)*L45/1000000</f>
        <v>1.1824727950724472E-4</v>
      </c>
      <c r="M77" s="28">
        <f t="shared" si="31"/>
        <v>-3.82488550457366E-4</v>
      </c>
      <c r="N77" s="28">
        <f t="shared" si="31"/>
        <v>3.8312457606300992E-5</v>
      </c>
      <c r="O77" s="28">
        <f t="shared" si="31"/>
        <v>-1.8349606804167313E-4</v>
      </c>
      <c r="P77" s="28">
        <f t="shared" si="31"/>
        <v>-3.0817812284317545E-4</v>
      </c>
      <c r="Q77" s="28">
        <f t="shared" si="31"/>
        <v>-1.9396481151968985E-4</v>
      </c>
      <c r="R77" s="28">
        <f t="shared" si="31"/>
        <v>2.4537235419650085E-5</v>
      </c>
      <c r="S77" s="28">
        <f t="shared" si="31"/>
        <v>3.405151313902581E-4</v>
      </c>
      <c r="T77" s="28">
        <f t="shared" si="31"/>
        <v>-8.1860660818471699E-5</v>
      </c>
      <c r="U77" s="28">
        <f t="shared" si="31"/>
        <v>1.8804313162863848E-4</v>
      </c>
      <c r="V77" s="28">
        <f t="shared" si="31"/>
        <v>-1.5502326244974858E-4</v>
      </c>
      <c r="W77" s="28">
        <f t="shared" si="31"/>
        <v>1.8377487621905794E-4</v>
      </c>
      <c r="X77" s="28">
        <f t="shared" si="31"/>
        <v>-8.171066538799835E-5</v>
      </c>
      <c r="Y77" s="28">
        <f t="shared" si="31"/>
        <v>3.2639136041672564E-4</v>
      </c>
      <c r="Z77" s="28">
        <f t="shared" si="31"/>
        <v>1.0288518782969752E-5</v>
      </c>
      <c r="AA77" s="28">
        <f t="shared" si="31"/>
        <v>-3.3244663942118036E-4</v>
      </c>
      <c r="AB77" s="28">
        <f t="shared" si="31"/>
        <v>1.1825597385278095E-4</v>
      </c>
      <c r="AC77" s="28">
        <f t="shared" si="31"/>
        <v>-1.5912789468871787E-4</v>
      </c>
      <c r="AD77" s="28">
        <f t="shared" si="31"/>
        <v>-3.4559499623871724E-4</v>
      </c>
      <c r="AE77" s="28">
        <f t="shared" si="31"/>
        <v>1.520552528799957E-4</v>
      </c>
      <c r="AF77" s="28">
        <f t="shared" si="31"/>
        <v>1.298362706592189E-4</v>
      </c>
      <c r="AG77" s="28">
        <f t="shared" si="31"/>
        <v>2.0240805030775024E-4</v>
      </c>
      <c r="AH77" s="28">
        <f t="shared" si="31"/>
        <v>1.2024684224072565E-4</v>
      </c>
      <c r="AI77" s="28">
        <f t="shared" si="31"/>
        <v>1.3276197108272561E-4</v>
      </c>
      <c r="AJ77" s="28">
        <f t="shared" si="31"/>
        <v>1.146871775511411E-4</v>
      </c>
      <c r="AK77" s="28">
        <f t="shared" si="31"/>
        <v>-6.2620428097380956E-5</v>
      </c>
      <c r="AL77" s="28">
        <f t="shared" si="31"/>
        <v>-1.4534226415029738E-4</v>
      </c>
      <c r="AM77" s="28">
        <f t="shared" si="31"/>
        <v>-9.9934304340224973E-5</v>
      </c>
      <c r="AN77" s="28">
        <f t="shared" si="31"/>
        <v>-1.8475591465006325E-4</v>
      </c>
      <c r="AO77" s="28">
        <f t="shared" si="31"/>
        <v>-2.6966616318604188E-4</v>
      </c>
      <c r="AP77" s="28">
        <f t="shared" si="31"/>
        <v>-2.2010925921017407E-4</v>
      </c>
      <c r="AQ77" s="28">
        <f t="shared" si="31"/>
        <v>-3.0672218020884415E-4</v>
      </c>
      <c r="AR77" s="28">
        <f t="shared" si="31"/>
        <v>-2.5895452698083434E-4</v>
      </c>
      <c r="AS77" s="28">
        <f t="shared" si="31"/>
        <v>-2.0771658430557196E-4</v>
      </c>
      <c r="AT77" s="28">
        <f t="shared" si="31"/>
        <v>-1.5800663466348797E-4</v>
      </c>
      <c r="AU77" s="28">
        <f t="shared" si="31"/>
        <v>-1.0644306048522792E-4</v>
      </c>
    </row>
    <row r="78" spans="2:47">
      <c r="B78" s="27" t="s">
        <v>435</v>
      </c>
      <c r="C78" s="28" t="s">
        <v>512</v>
      </c>
      <c r="D78" s="28">
        <f t="shared" si="21"/>
        <v>-3.3410581879524977E-4</v>
      </c>
      <c r="E78" s="28">
        <f t="shared" si="21"/>
        <v>-3.0211769101656078E-4</v>
      </c>
      <c r="F78" s="28">
        <f t="shared" si="21"/>
        <v>1.6630379429159107E-4</v>
      </c>
      <c r="G78" s="28">
        <f t="shared" si="21"/>
        <v>9.0470037979517202E-5</v>
      </c>
      <c r="H78" s="28">
        <f t="shared" si="21"/>
        <v>7.4922327365181985E-5</v>
      </c>
      <c r="I78" s="28">
        <f t="shared" si="21"/>
        <v>-2.3944179478112629E-5</v>
      </c>
      <c r="J78" s="28">
        <f t="shared" si="21"/>
        <v>-1.6217238176080689E-4</v>
      </c>
      <c r="K78" s="28">
        <f t="shared" si="21"/>
        <v>-3.3601702828336901E-4</v>
      </c>
      <c r="L78" s="28">
        <f t="shared" ref="L78:AU78" si="32">+VLOOKUP($B78,Precios,L$67-2021,FALSE)*L46/1000000</f>
        <v>2.2875202658912476E-4</v>
      </c>
      <c r="M78" s="28">
        <f t="shared" si="32"/>
        <v>3.2368558677613971E-4</v>
      </c>
      <c r="N78" s="28">
        <f t="shared" si="32"/>
        <v>3.7487423379955429E-4</v>
      </c>
      <c r="O78" s="28">
        <f t="shared" si="32"/>
        <v>-3.8900045971877414E-4</v>
      </c>
      <c r="P78" s="28">
        <f t="shared" si="32"/>
        <v>3.5282353671007243E-4</v>
      </c>
      <c r="Q78" s="28">
        <f t="shared" si="32"/>
        <v>4.0386359248480229E-4</v>
      </c>
      <c r="R78" s="28">
        <f t="shared" si="32"/>
        <v>4.2122805446132531E-4</v>
      </c>
      <c r="S78" s="28">
        <f t="shared" si="32"/>
        <v>-3.7108189356343049E-4</v>
      </c>
      <c r="T78" s="28">
        <f t="shared" si="32"/>
        <v>-5.4103185411852376E-5</v>
      </c>
      <c r="U78" s="28">
        <f t="shared" si="32"/>
        <v>2.4048463154398173E-4</v>
      </c>
      <c r="V78" s="28">
        <f t="shared" si="32"/>
        <v>-3.170389457383963E-4</v>
      </c>
      <c r="W78" s="28">
        <f t="shared" si="32"/>
        <v>-7.0695083727482767E-6</v>
      </c>
      <c r="X78" s="28">
        <f t="shared" si="32"/>
        <v>3.4043935530578279E-4</v>
      </c>
      <c r="Y78" s="28">
        <f t="shared" si="32"/>
        <v>-2.1580280806926096E-4</v>
      </c>
      <c r="Z78" s="28">
        <f t="shared" si="32"/>
        <v>1.5799230885769336E-4</v>
      </c>
      <c r="AA78" s="28">
        <f t="shared" si="32"/>
        <v>-3.8355941278003498E-4</v>
      </c>
      <c r="AB78" s="28">
        <f t="shared" si="32"/>
        <v>-1.0916886404150632E-4</v>
      </c>
      <c r="AC78" s="28">
        <f t="shared" si="32"/>
        <v>3.3004296385724587E-4</v>
      </c>
      <c r="AD78" s="28">
        <f t="shared" si="32"/>
        <v>-6.8185765103084267E-5</v>
      </c>
      <c r="AE78" s="28">
        <f t="shared" si="32"/>
        <v>4.0087116239633761E-4</v>
      </c>
      <c r="AF78" s="28">
        <f t="shared" si="32"/>
        <v>1.9653732346998915E-4</v>
      </c>
      <c r="AG78" s="28">
        <f t="shared" si="32"/>
        <v>2.2476522398137697E-5</v>
      </c>
      <c r="AH78" s="28">
        <f t="shared" si="32"/>
        <v>3.7824092043264316E-5</v>
      </c>
      <c r="AI78" s="28">
        <f t="shared" si="32"/>
        <v>5.7468332406171476E-5</v>
      </c>
      <c r="AJ78" s="28">
        <f t="shared" si="32"/>
        <v>1.1335058653510441E-4</v>
      </c>
      <c r="AK78" s="28">
        <f t="shared" si="32"/>
        <v>2.0088878444070164E-4</v>
      </c>
      <c r="AL78" s="28">
        <f t="shared" si="32"/>
        <v>-7.071102831023585E-5</v>
      </c>
      <c r="AM78" s="28">
        <f t="shared" si="32"/>
        <v>-3.1138177198337659E-4</v>
      </c>
      <c r="AN78" s="28">
        <f t="shared" si="32"/>
        <v>3.7635837473016083E-4</v>
      </c>
      <c r="AO78" s="28">
        <f t="shared" si="32"/>
        <v>2.2619452402181304E-4</v>
      </c>
      <c r="AP78" s="28">
        <f t="shared" si="32"/>
        <v>1.0823720753542858E-4</v>
      </c>
      <c r="AQ78" s="28">
        <f t="shared" si="32"/>
        <v>2.5574471963649002E-5</v>
      </c>
      <c r="AR78" s="28">
        <f t="shared" si="32"/>
        <v>-1.2058903863598801E-5</v>
      </c>
      <c r="AS78" s="28">
        <f t="shared" si="32"/>
        <v>-1.8750742063505219E-5</v>
      </c>
      <c r="AT78" s="28">
        <f t="shared" si="32"/>
        <v>2.074610909877079E-5</v>
      </c>
      <c r="AU78" s="28">
        <f t="shared" si="32"/>
        <v>9.8400999135766953E-5</v>
      </c>
    </row>
    <row r="79" spans="2:47">
      <c r="B79" s="27" t="s">
        <v>436</v>
      </c>
      <c r="C79" s="28" t="s">
        <v>635</v>
      </c>
      <c r="D79" s="28">
        <f t="shared" si="21"/>
        <v>1.5777618697753576E-3</v>
      </c>
      <c r="E79" s="28">
        <f t="shared" si="21"/>
        <v>-7.4067387589815995E-4</v>
      </c>
      <c r="F79" s="28">
        <f t="shared" si="21"/>
        <v>3.0481421154695731E-6</v>
      </c>
      <c r="G79" s="28">
        <f t="shared" si="21"/>
        <v>-6.8478645086297071E-4</v>
      </c>
      <c r="H79" s="28">
        <f t="shared" si="21"/>
        <v>1.7978068792615326E-3</v>
      </c>
      <c r="I79" s="28">
        <f t="shared" si="21"/>
        <v>1.4970050868407566E-3</v>
      </c>
      <c r="J79" s="28">
        <f t="shared" si="21"/>
        <v>1.8191052708634227E-3</v>
      </c>
      <c r="K79" s="28">
        <f t="shared" si="21"/>
        <v>1.4595951760318401E-3</v>
      </c>
      <c r="L79" s="28">
        <f t="shared" ref="L79:AU79" si="33">+VLOOKUP($B79,Precios,L$67-2021,FALSE)*L47/1000000</f>
        <v>8.5111296438315548E-4</v>
      </c>
      <c r="M79" s="28">
        <f t="shared" si="33"/>
        <v>3.3354995340999693E-4</v>
      </c>
      <c r="N79" s="28">
        <f t="shared" si="33"/>
        <v>-5.8557142068482487E-4</v>
      </c>
      <c r="O79" s="28">
        <f t="shared" si="33"/>
        <v>-1.6976955170212933E-3</v>
      </c>
      <c r="P79" s="28">
        <f t="shared" si="33"/>
        <v>7.5424547591165781E-4</v>
      </c>
      <c r="Q79" s="28">
        <f t="shared" si="33"/>
        <v>-5.087089744276696E-4</v>
      </c>
      <c r="R79" s="28">
        <f t="shared" si="33"/>
        <v>-1.5472148182324931E-3</v>
      </c>
      <c r="S79" s="28">
        <f t="shared" si="33"/>
        <v>1.2302490595338797E-3</v>
      </c>
      <c r="T79" s="28">
        <f t="shared" si="33"/>
        <v>-3.0516571142552341E-5</v>
      </c>
      <c r="U79" s="28">
        <f t="shared" si="33"/>
        <v>-1.4952459298318427E-3</v>
      </c>
      <c r="V79" s="28">
        <f t="shared" si="33"/>
        <v>1.1863949953870229E-3</v>
      </c>
      <c r="W79" s="28">
        <f t="shared" si="33"/>
        <v>-5.7395621483630058E-4</v>
      </c>
      <c r="X79" s="28">
        <f t="shared" si="33"/>
        <v>1.9614328231439557E-3</v>
      </c>
      <c r="Y79" s="28">
        <f t="shared" si="33"/>
        <v>-1.1933790562820868E-4</v>
      </c>
      <c r="Z79" s="28">
        <f t="shared" si="33"/>
        <v>2.2070778161691895E-3</v>
      </c>
      <c r="AA79" s="28">
        <f t="shared" si="33"/>
        <v>-2.2445652000516287E-4</v>
      </c>
      <c r="AB79" s="28">
        <f t="shared" si="33"/>
        <v>1.8591866378137119E-3</v>
      </c>
      <c r="AC79" s="28">
        <f t="shared" si="33"/>
        <v>-9.5848355682916729E-4</v>
      </c>
      <c r="AD79" s="28">
        <f t="shared" si="33"/>
        <v>8.4896575849735328E-4</v>
      </c>
      <c r="AE79" s="28">
        <f t="shared" si="33"/>
        <v>-2.3979207581839163E-3</v>
      </c>
      <c r="AF79" s="28">
        <f t="shared" si="33"/>
        <v>-6.822877502587005E-4</v>
      </c>
      <c r="AG79" s="28">
        <f t="shared" si="33"/>
        <v>1.0155826861217318E-3</v>
      </c>
      <c r="AH79" s="28">
        <f t="shared" si="33"/>
        <v>2.4591064746223882E-3</v>
      </c>
      <c r="AI79" s="28">
        <f t="shared" si="33"/>
        <v>-1.3188943205790611E-3</v>
      </c>
      <c r="AJ79" s="28">
        <f t="shared" si="33"/>
        <v>-2.274376157254951E-4</v>
      </c>
      <c r="AK79" s="28">
        <f t="shared" si="33"/>
        <v>7.9316629872686246E-4</v>
      </c>
      <c r="AL79" s="28">
        <f t="shared" si="33"/>
        <v>1.5080220627024124E-3</v>
      </c>
      <c r="AM79" s="28">
        <f t="shared" si="33"/>
        <v>2.3412562692218045E-3</v>
      </c>
      <c r="AN79" s="28">
        <f t="shared" si="33"/>
        <v>-2.161539396328762E-3</v>
      </c>
      <c r="AO79" s="28">
        <f t="shared" si="33"/>
        <v>-1.4444145083823239E-3</v>
      </c>
      <c r="AP79" s="28">
        <f t="shared" si="33"/>
        <v>-6.0802938109169482E-4</v>
      </c>
      <c r="AQ79" s="28">
        <f t="shared" si="33"/>
        <v>1.1075571690538729E-4</v>
      </c>
      <c r="AR79" s="28">
        <f t="shared" si="33"/>
        <v>9.4912307536804705E-4</v>
      </c>
      <c r="AS79" s="28">
        <f t="shared" si="33"/>
        <v>1.6695337381943192E-3</v>
      </c>
      <c r="AT79" s="28">
        <f t="shared" si="33"/>
        <v>2.5103914807470596E-3</v>
      </c>
      <c r="AU79" s="28">
        <f t="shared" si="33"/>
        <v>-1.9875116860218539E-3</v>
      </c>
    </row>
    <row r="80" spans="2:47">
      <c r="B80" s="27" t="s">
        <v>397</v>
      </c>
      <c r="C80" s="28" t="s">
        <v>636</v>
      </c>
      <c r="D80" s="28">
        <f t="shared" si="21"/>
        <v>3.8407907072748066E-3</v>
      </c>
      <c r="E80" s="28">
        <f t="shared" si="21"/>
        <v>1.5406482364524281E-3</v>
      </c>
      <c r="F80" s="28">
        <f t="shared" si="21"/>
        <v>-2.6726415653549964E-4</v>
      </c>
      <c r="G80" s="28">
        <f t="shared" si="21"/>
        <v>1.3766012368105944E-3</v>
      </c>
      <c r="H80" s="28">
        <f t="shared" si="21"/>
        <v>-7.8173745680668982E-4</v>
      </c>
      <c r="I80" s="28">
        <f t="shared" si="21"/>
        <v>-1.5659349898159596E-3</v>
      </c>
      <c r="J80" s="28">
        <f t="shared" si="21"/>
        <v>-2.5319218225714922E-3</v>
      </c>
      <c r="K80" s="28">
        <f t="shared" si="21"/>
        <v>-3.115045191578506E-3</v>
      </c>
      <c r="L80" s="28">
        <f t="shared" ref="L80:AU80" si="34">+VLOOKUP($B80,Precios,L$67-2021,FALSE)*L48/1000000</f>
        <v>-2.2720285089821114E-3</v>
      </c>
      <c r="M80" s="28">
        <f t="shared" si="34"/>
        <v>-8.9342188179669787E-4</v>
      </c>
      <c r="N80" s="28">
        <f t="shared" si="34"/>
        <v>3.2996470954558887E-4</v>
      </c>
      <c r="O80" s="28">
        <f t="shared" si="34"/>
        <v>-2.6288160528707837E-3</v>
      </c>
      <c r="P80" s="28">
        <f t="shared" si="34"/>
        <v>-2.4985586780440468E-3</v>
      </c>
      <c r="Q80" s="28">
        <f t="shared" si="34"/>
        <v>2.6907618436305351E-3</v>
      </c>
      <c r="R80" s="28">
        <f t="shared" si="34"/>
        <v>-4.1518313847049544E-3</v>
      </c>
      <c r="S80" s="28">
        <f t="shared" si="34"/>
        <v>4.6217026436302404E-3</v>
      </c>
      <c r="T80" s="28">
        <f t="shared" si="34"/>
        <v>3.7783156067095706E-3</v>
      </c>
      <c r="U80" s="28">
        <f t="shared" si="34"/>
        <v>6.0404285738133159E-3</v>
      </c>
      <c r="V80" s="28">
        <f t="shared" si="34"/>
        <v>-2.0985020346056074E-3</v>
      </c>
      <c r="W80" s="28">
        <f t="shared" si="34"/>
        <v>-6.8104143345869821E-3</v>
      </c>
      <c r="X80" s="28">
        <f t="shared" si="34"/>
        <v>4.4525881078949052E-3</v>
      </c>
      <c r="Y80" s="28">
        <f t="shared" si="34"/>
        <v>4.2058020751609918E-3</v>
      </c>
      <c r="Z80" s="28">
        <f t="shared" si="34"/>
        <v>7.495477439561523E-3</v>
      </c>
      <c r="AA80" s="28">
        <f t="shared" si="34"/>
        <v>-3.014462613024447E-3</v>
      </c>
      <c r="AB80" s="28">
        <f t="shared" si="34"/>
        <v>3.9268331389763055E-3</v>
      </c>
      <c r="AC80" s="28">
        <f t="shared" si="34"/>
        <v>-1.4905588010749257E-3</v>
      </c>
      <c r="AD80" s="28">
        <f t="shared" si="34"/>
        <v>-6.2029702313846653E-3</v>
      </c>
      <c r="AE80" s="28">
        <f t="shared" si="34"/>
        <v>-8.0560726602627395E-3</v>
      </c>
      <c r="AF80" s="28">
        <f t="shared" si="34"/>
        <v>-1.3650992216263445E-3</v>
      </c>
      <c r="AG80" s="28">
        <f t="shared" si="34"/>
        <v>7.647285516619977E-3</v>
      </c>
      <c r="AH80" s="28">
        <f t="shared" si="34"/>
        <v>1.53209375786182E-3</v>
      </c>
      <c r="AI80" s="28">
        <f t="shared" si="34"/>
        <v>-4.1302002712180355E-3</v>
      </c>
      <c r="AJ80" s="28">
        <f t="shared" si="34"/>
        <v>7.6561946446930731E-3</v>
      </c>
      <c r="AK80" s="28">
        <f t="shared" si="34"/>
        <v>4.2678223308446929E-3</v>
      </c>
      <c r="AL80" s="28">
        <f t="shared" si="34"/>
        <v>2.1179437992516191E-3</v>
      </c>
      <c r="AM80" s="28">
        <f t="shared" si="34"/>
        <v>-4.9733908104785231E-4</v>
      </c>
      <c r="AN80" s="28">
        <f t="shared" si="34"/>
        <v>-4.6363844596281709E-3</v>
      </c>
      <c r="AO80" s="28">
        <f t="shared" si="34"/>
        <v>-7.9186374757502388E-3</v>
      </c>
      <c r="AP80" s="28">
        <f t="shared" si="34"/>
        <v>7.3017966759902067E-3</v>
      </c>
      <c r="AQ80" s="28">
        <f t="shared" si="34"/>
        <v>3.6106464002821034E-3</v>
      </c>
      <c r="AR80" s="28">
        <f t="shared" si="34"/>
        <v>-1.8826487176812329E-4</v>
      </c>
      <c r="AS80" s="28">
        <f t="shared" si="34"/>
        <v>-5.7001328966300386E-3</v>
      </c>
      <c r="AT80" s="28">
        <f t="shared" si="34"/>
        <v>8.7421190093996681E-3</v>
      </c>
      <c r="AU80" s="28">
        <f t="shared" si="34"/>
        <v>4.3944632760179901E-3</v>
      </c>
    </row>
    <row r="81" spans="2:47">
      <c r="B81" s="27" t="s">
        <v>389</v>
      </c>
      <c r="C81" s="28" t="s">
        <v>637</v>
      </c>
      <c r="D81" s="28">
        <f t="shared" si="21"/>
        <v>0</v>
      </c>
      <c r="E81" s="28">
        <f t="shared" si="21"/>
        <v>0</v>
      </c>
      <c r="F81" s="28">
        <f t="shared" si="21"/>
        <v>0</v>
      </c>
      <c r="G81" s="28">
        <f t="shared" si="21"/>
        <v>0</v>
      </c>
      <c r="H81" s="28">
        <f t="shared" si="21"/>
        <v>0</v>
      </c>
      <c r="I81" s="28">
        <f t="shared" si="21"/>
        <v>0</v>
      </c>
      <c r="J81" s="28">
        <f t="shared" si="21"/>
        <v>0</v>
      </c>
      <c r="K81" s="28">
        <f t="shared" si="21"/>
        <v>0</v>
      </c>
      <c r="L81" s="28">
        <f t="shared" ref="L81:AU81" si="35">+VLOOKUP($B81,Precios,L$67-2021,FALSE)*L49/1000000</f>
        <v>0</v>
      </c>
      <c r="M81" s="28">
        <f t="shared" si="35"/>
        <v>0</v>
      </c>
      <c r="N81" s="28">
        <f t="shared" si="35"/>
        <v>0</v>
      </c>
      <c r="O81" s="28">
        <f t="shared" si="35"/>
        <v>0</v>
      </c>
      <c r="P81" s="28">
        <f t="shared" si="35"/>
        <v>0</v>
      </c>
      <c r="Q81" s="28">
        <f t="shared" si="35"/>
        <v>0</v>
      </c>
      <c r="R81" s="28">
        <f t="shared" si="35"/>
        <v>0</v>
      </c>
      <c r="S81" s="28">
        <f t="shared" si="35"/>
        <v>0</v>
      </c>
      <c r="T81" s="28">
        <f t="shared" si="35"/>
        <v>0</v>
      </c>
      <c r="U81" s="28">
        <f t="shared" si="35"/>
        <v>0</v>
      </c>
      <c r="V81" s="28">
        <f t="shared" si="35"/>
        <v>0</v>
      </c>
      <c r="W81" s="28">
        <f t="shared" si="35"/>
        <v>0</v>
      </c>
      <c r="X81" s="28">
        <f t="shared" si="35"/>
        <v>0</v>
      </c>
      <c r="Y81" s="28">
        <f t="shared" si="35"/>
        <v>0</v>
      </c>
      <c r="Z81" s="28">
        <f t="shared" si="35"/>
        <v>0</v>
      </c>
      <c r="AA81" s="28">
        <f t="shared" si="35"/>
        <v>0</v>
      </c>
      <c r="AB81" s="28">
        <f t="shared" si="35"/>
        <v>0</v>
      </c>
      <c r="AC81" s="28">
        <f t="shared" si="35"/>
        <v>0</v>
      </c>
      <c r="AD81" s="28">
        <f t="shared" si="35"/>
        <v>0</v>
      </c>
      <c r="AE81" s="28">
        <f t="shared" si="35"/>
        <v>0</v>
      </c>
      <c r="AF81" s="28">
        <f t="shared" si="35"/>
        <v>0</v>
      </c>
      <c r="AG81" s="28">
        <f t="shared" si="35"/>
        <v>0</v>
      </c>
      <c r="AH81" s="28">
        <f t="shared" si="35"/>
        <v>0</v>
      </c>
      <c r="AI81" s="28">
        <f t="shared" si="35"/>
        <v>0</v>
      </c>
      <c r="AJ81" s="28">
        <f t="shared" si="35"/>
        <v>0</v>
      </c>
      <c r="AK81" s="28">
        <f t="shared" si="35"/>
        <v>0</v>
      </c>
      <c r="AL81" s="28">
        <f t="shared" si="35"/>
        <v>0</v>
      </c>
      <c r="AM81" s="28">
        <f t="shared" si="35"/>
        <v>0</v>
      </c>
      <c r="AN81" s="28">
        <f t="shared" si="35"/>
        <v>0</v>
      </c>
      <c r="AO81" s="28">
        <f t="shared" si="35"/>
        <v>0</v>
      </c>
      <c r="AP81" s="28">
        <f t="shared" si="35"/>
        <v>0</v>
      </c>
      <c r="AQ81" s="28">
        <f t="shared" si="35"/>
        <v>0</v>
      </c>
      <c r="AR81" s="28">
        <f t="shared" si="35"/>
        <v>0</v>
      </c>
      <c r="AS81" s="28">
        <f t="shared" si="35"/>
        <v>0</v>
      </c>
      <c r="AT81" s="28">
        <f t="shared" si="35"/>
        <v>0</v>
      </c>
      <c r="AU81" s="28">
        <f t="shared" si="35"/>
        <v>0</v>
      </c>
    </row>
    <row r="82" spans="2:47" s="48" customFormat="1">
      <c r="B82" s="27" t="s">
        <v>501</v>
      </c>
      <c r="C82" s="28" t="s">
        <v>512</v>
      </c>
      <c r="D82" s="30">
        <f t="shared" ref="D82:AU82" si="36">SUM(D68:D81)</f>
        <v>-3.0722991866125385E-4</v>
      </c>
      <c r="E82" s="30">
        <f t="shared" si="36"/>
        <v>4.0187966983869002E-3</v>
      </c>
      <c r="F82" s="30">
        <f t="shared" si="36"/>
        <v>7.7599547435358899E-5</v>
      </c>
      <c r="G82" s="30">
        <f t="shared" si="36"/>
        <v>-1.1260829834459377E-2</v>
      </c>
      <c r="H82" s="30">
        <f t="shared" si="36"/>
        <v>2.8565947894992568E-5</v>
      </c>
      <c r="I82" s="30">
        <f t="shared" si="36"/>
        <v>4.3678552716740274E-3</v>
      </c>
      <c r="J82" s="30">
        <f t="shared" si="36"/>
        <v>8.4749513811063319E-3</v>
      </c>
      <c r="K82" s="30">
        <f t="shared" si="36"/>
        <v>1.4531216937619635</v>
      </c>
      <c r="L82" s="30">
        <f t="shared" si="36"/>
        <v>2.1524382892427978</v>
      </c>
      <c r="M82" s="30">
        <f t="shared" si="36"/>
        <v>4.8639758078029258</v>
      </c>
      <c r="N82" s="30">
        <f t="shared" si="36"/>
        <v>10.825758267799889</v>
      </c>
      <c r="O82" s="30">
        <f t="shared" si="36"/>
        <v>27.598196093449886</v>
      </c>
      <c r="P82" s="30">
        <f t="shared" si="36"/>
        <v>61.730802357001629</v>
      </c>
      <c r="Q82" s="30">
        <f t="shared" si="36"/>
        <v>120.02992232912356</v>
      </c>
      <c r="R82" s="30">
        <f t="shared" si="36"/>
        <v>136.50934146673779</v>
      </c>
      <c r="S82" s="30">
        <f t="shared" si="36"/>
        <v>145.47244609932946</v>
      </c>
      <c r="T82" s="30">
        <f t="shared" si="36"/>
        <v>158.87234977700018</v>
      </c>
      <c r="U82" s="30">
        <f t="shared" si="36"/>
        <v>174.10257709707412</v>
      </c>
      <c r="V82" s="30">
        <f t="shared" si="36"/>
        <v>191.57255619500208</v>
      </c>
      <c r="W82" s="30">
        <f t="shared" si="36"/>
        <v>224.7033237768857</v>
      </c>
      <c r="X82" s="30">
        <f t="shared" si="36"/>
        <v>239.30287081718805</v>
      </c>
      <c r="Y82" s="30">
        <f t="shared" si="36"/>
        <v>252.81891675297734</v>
      </c>
      <c r="Z82" s="30">
        <f t="shared" si="36"/>
        <v>268.03093971515625</v>
      </c>
      <c r="AA82" s="30">
        <f t="shared" si="36"/>
        <v>280.81738192843875</v>
      </c>
      <c r="AB82" s="30">
        <f t="shared" si="36"/>
        <v>293.85190205065669</v>
      </c>
      <c r="AC82" s="30">
        <f t="shared" si="36"/>
        <v>305.44015106958773</v>
      </c>
      <c r="AD82" s="30">
        <f t="shared" si="36"/>
        <v>321.16036848041409</v>
      </c>
      <c r="AE82" s="30">
        <f t="shared" si="36"/>
        <v>337.70896524163209</v>
      </c>
      <c r="AF82" s="30">
        <f t="shared" si="36"/>
        <v>354.46131804273267</v>
      </c>
      <c r="AG82" s="30">
        <f t="shared" si="36"/>
        <v>366.38317903874628</v>
      </c>
      <c r="AH82" s="30">
        <f t="shared" si="36"/>
        <v>387.17737351272893</v>
      </c>
      <c r="AI82" s="30">
        <f t="shared" si="36"/>
        <v>404.07779002515861</v>
      </c>
      <c r="AJ82" s="30">
        <f t="shared" si="36"/>
        <v>418.1800501785641</v>
      </c>
      <c r="AK82" s="30">
        <f t="shared" si="36"/>
        <v>435.02492457279124</v>
      </c>
      <c r="AL82" s="30">
        <f t="shared" si="36"/>
        <v>449.00754278203391</v>
      </c>
      <c r="AM82" s="30">
        <f t="shared" si="36"/>
        <v>455.68064098619561</v>
      </c>
      <c r="AN82" s="30">
        <f t="shared" si="36"/>
        <v>473.60731012989896</v>
      </c>
      <c r="AO82" s="30">
        <f t="shared" si="36"/>
        <v>486.81829277259214</v>
      </c>
      <c r="AP82" s="30">
        <f t="shared" si="36"/>
        <v>497.12173921529654</v>
      </c>
      <c r="AQ82" s="30">
        <f t="shared" si="36"/>
        <v>507.36131545710703</v>
      </c>
      <c r="AR82" s="30">
        <f t="shared" si="36"/>
        <v>516.9423294250696</v>
      </c>
      <c r="AS82" s="30">
        <f t="shared" si="36"/>
        <v>524.93179822180628</v>
      </c>
      <c r="AT82" s="30">
        <f t="shared" si="36"/>
        <v>532.65508266473864</v>
      </c>
      <c r="AU82" s="30">
        <f t="shared" si="36"/>
        <v>538.44482696757098</v>
      </c>
    </row>
    <row r="84" spans="2:47">
      <c r="B84" s="24" t="s">
        <v>682</v>
      </c>
      <c r="C84" s="30" t="s">
        <v>512</v>
      </c>
      <c r="D84" s="30">
        <f>+NPV(Td,G82:AK82)</f>
        <v>1666.0480756444836</v>
      </c>
      <c r="E84" s="30">
        <f>+NPV(Td,K82:Q82)</f>
        <v>159.91294541237556</v>
      </c>
    </row>
    <row r="87" spans="2:47">
      <c r="C87" s="25" t="s">
        <v>422</v>
      </c>
      <c r="D87" s="25">
        <v>2017</v>
      </c>
      <c r="E87" s="25">
        <v>2018</v>
      </c>
      <c r="F87" s="25">
        <v>2019</v>
      </c>
      <c r="G87" s="25">
        <v>2020</v>
      </c>
      <c r="H87" s="25">
        <v>2021</v>
      </c>
      <c r="I87" s="25">
        <v>2022</v>
      </c>
      <c r="J87" s="25">
        <v>2023</v>
      </c>
      <c r="K87" s="25">
        <v>2024</v>
      </c>
      <c r="L87" s="25">
        <v>2025</v>
      </c>
      <c r="M87" s="25">
        <v>2026</v>
      </c>
      <c r="N87" s="25">
        <v>2027</v>
      </c>
      <c r="O87" s="25">
        <v>2028</v>
      </c>
      <c r="P87" s="25">
        <v>2029</v>
      </c>
      <c r="Q87" s="25">
        <v>2030</v>
      </c>
      <c r="R87" s="25">
        <v>2031</v>
      </c>
      <c r="S87" s="25">
        <v>2032</v>
      </c>
      <c r="T87" s="25">
        <v>2033</v>
      </c>
      <c r="U87" s="25">
        <v>2034</v>
      </c>
      <c r="V87" s="25">
        <v>2035</v>
      </c>
      <c r="W87" s="25">
        <v>2036</v>
      </c>
      <c r="X87" s="25">
        <v>2037</v>
      </c>
      <c r="Y87" s="25">
        <v>2038</v>
      </c>
      <c r="Z87" s="25">
        <v>2039</v>
      </c>
      <c r="AA87" s="25">
        <v>2040</v>
      </c>
      <c r="AB87" s="25">
        <v>2041</v>
      </c>
      <c r="AC87" s="25">
        <v>2042</v>
      </c>
      <c r="AD87" s="25">
        <v>2043</v>
      </c>
      <c r="AE87" s="25">
        <v>2044</v>
      </c>
      <c r="AF87" s="25">
        <v>2045</v>
      </c>
      <c r="AG87" s="25">
        <v>2046</v>
      </c>
      <c r="AH87" s="25">
        <v>2047</v>
      </c>
      <c r="AI87" s="25">
        <v>2048</v>
      </c>
      <c r="AJ87" s="25">
        <v>2049</v>
      </c>
      <c r="AK87" s="25">
        <v>2050</v>
      </c>
      <c r="AL87" s="25">
        <v>2051</v>
      </c>
      <c r="AM87" s="25">
        <v>2052</v>
      </c>
      <c r="AN87" s="25">
        <v>2053</v>
      </c>
      <c r="AO87" s="25">
        <v>2054</v>
      </c>
      <c r="AP87" s="25">
        <v>2055</v>
      </c>
      <c r="AQ87" s="25">
        <v>2056</v>
      </c>
      <c r="AR87" s="25">
        <v>2057</v>
      </c>
      <c r="AS87" s="25">
        <v>2058</v>
      </c>
      <c r="AT87" s="25">
        <v>2059</v>
      </c>
      <c r="AU87" s="25">
        <v>2060</v>
      </c>
    </row>
    <row r="88" spans="2:47">
      <c r="B88" s="27" t="s">
        <v>702</v>
      </c>
      <c r="C88" s="28" t="s">
        <v>703</v>
      </c>
      <c r="D88" s="28"/>
      <c r="E88" s="28">
        <f t="shared" ref="E88:AU88" si="37">CONVERT(IF(-E38+D38&lt;0,0,-E38+D38),"Tcal","MWh")</f>
        <v>0</v>
      </c>
      <c r="F88" s="28">
        <f t="shared" si="37"/>
        <v>43.24635162705453</v>
      </c>
      <c r="G88" s="28">
        <f t="shared" si="37"/>
        <v>37.595185772417608</v>
      </c>
      <c r="H88" s="28">
        <f t="shared" si="37"/>
        <v>0</v>
      </c>
      <c r="I88" s="28">
        <f t="shared" si="37"/>
        <v>0</v>
      </c>
      <c r="J88" s="28">
        <f t="shared" si="37"/>
        <v>16.595674386433529</v>
      </c>
      <c r="K88" s="28">
        <f t="shared" si="37"/>
        <v>6871.92481962694</v>
      </c>
      <c r="L88" s="28">
        <f t="shared" si="37"/>
        <v>8633.3793383945376</v>
      </c>
      <c r="M88" s="28">
        <f t="shared" si="37"/>
        <v>19580.145664807853</v>
      </c>
      <c r="N88" s="28">
        <f t="shared" si="37"/>
        <v>42765.752542158873</v>
      </c>
      <c r="O88" s="28">
        <f t="shared" si="37"/>
        <v>89332.996723175442</v>
      </c>
      <c r="P88" s="28">
        <f t="shared" si="37"/>
        <v>169469.57998765181</v>
      </c>
      <c r="Q88" s="28">
        <f t="shared" si="37"/>
        <v>270555.00305196142</v>
      </c>
      <c r="R88" s="28">
        <f t="shared" si="37"/>
        <v>32333.689767903183</v>
      </c>
      <c r="S88" s="28">
        <f t="shared" si="37"/>
        <v>33105.375199453199</v>
      </c>
      <c r="T88" s="28">
        <f t="shared" si="37"/>
        <v>33631.812854597192</v>
      </c>
      <c r="U88" s="28">
        <f t="shared" si="37"/>
        <v>33937.262472997667</v>
      </c>
      <c r="V88" s="28">
        <f t="shared" si="37"/>
        <v>34439.729803139824</v>
      </c>
      <c r="W88" s="28">
        <f t="shared" si="37"/>
        <v>34460.979421221826</v>
      </c>
      <c r="X88" s="28">
        <f t="shared" si="37"/>
        <v>36083.696294020068</v>
      </c>
      <c r="Y88" s="28">
        <f t="shared" si="37"/>
        <v>36163.270724360882</v>
      </c>
      <c r="Z88" s="28">
        <f t="shared" si="37"/>
        <v>36106.149559714533</v>
      </c>
      <c r="AA88" s="28">
        <f t="shared" si="37"/>
        <v>36075.307303479785</v>
      </c>
      <c r="AB88" s="28">
        <f t="shared" si="37"/>
        <v>35718.713718663705</v>
      </c>
      <c r="AC88" s="28">
        <f t="shared" si="37"/>
        <v>35528.132270612005</v>
      </c>
      <c r="AD88" s="28">
        <f t="shared" si="37"/>
        <v>34860.340920881776</v>
      </c>
      <c r="AE88" s="28">
        <f t="shared" si="37"/>
        <v>34432.456853185162</v>
      </c>
      <c r="AF88" s="28">
        <f t="shared" si="37"/>
        <v>34336.205836055815</v>
      </c>
      <c r="AG88" s="28">
        <f t="shared" si="37"/>
        <v>33541.751282923498</v>
      </c>
      <c r="AH88" s="28">
        <f t="shared" si="37"/>
        <v>32678.79195467805</v>
      </c>
      <c r="AI88" s="28">
        <f t="shared" si="37"/>
        <v>31651.078394622404</v>
      </c>
      <c r="AJ88" s="28">
        <f t="shared" si="37"/>
        <v>30619.062339924083</v>
      </c>
      <c r="AK88" s="28">
        <f t="shared" si="37"/>
        <v>29519.925504122279</v>
      </c>
      <c r="AL88" s="28">
        <f t="shared" si="37"/>
        <v>28274.342082030576</v>
      </c>
      <c r="AM88" s="28">
        <f t="shared" si="37"/>
        <v>27398.760726682885</v>
      </c>
      <c r="AN88" s="28">
        <f t="shared" si="37"/>
        <v>26748.205756120518</v>
      </c>
      <c r="AO88" s="28">
        <f t="shared" si="37"/>
        <v>25967.004669738635</v>
      </c>
      <c r="AP88" s="28">
        <f t="shared" si="37"/>
        <v>25253.821654326039</v>
      </c>
      <c r="AQ88" s="28">
        <f t="shared" si="37"/>
        <v>24248.38088600395</v>
      </c>
      <c r="AR88" s="28">
        <f t="shared" si="37"/>
        <v>23514.504092740204</v>
      </c>
      <c r="AS88" s="28">
        <f t="shared" si="37"/>
        <v>22767.944701224616</v>
      </c>
      <c r="AT88" s="28">
        <f t="shared" si="37"/>
        <v>21879.876714016471</v>
      </c>
      <c r="AU88" s="28">
        <f t="shared" si="37"/>
        <v>16487.478358655877</v>
      </c>
    </row>
    <row r="89" spans="2:47">
      <c r="B89" s="27" t="s">
        <v>684</v>
      </c>
      <c r="C89" s="28" t="s">
        <v>35</v>
      </c>
      <c r="D89" s="31">
        <v>0.7</v>
      </c>
    </row>
    <row r="90" spans="2:47">
      <c r="B90" s="27" t="s">
        <v>704</v>
      </c>
      <c r="C90" s="28" t="s">
        <v>705</v>
      </c>
      <c r="D90" s="31">
        <v>7.0000000000000007E-2</v>
      </c>
    </row>
    <row r="91" spans="2:47">
      <c r="B91" s="27" t="s">
        <v>706</v>
      </c>
      <c r="C91" s="28" t="s">
        <v>656</v>
      </c>
      <c r="D91" s="28"/>
      <c r="E91" s="28">
        <f>+ROUND(E88/(8760*$D$89)/$D$90,0)</f>
        <v>0</v>
      </c>
      <c r="F91" s="28">
        <f t="shared" ref="F91:AU91" si="38">+ROUND(F88/(8760*$D$89)/$D$90,0)</f>
        <v>0</v>
      </c>
      <c r="G91" s="28">
        <f t="shared" si="38"/>
        <v>0</v>
      </c>
      <c r="H91" s="28">
        <f t="shared" si="38"/>
        <v>0</v>
      </c>
      <c r="I91" s="28">
        <f t="shared" si="38"/>
        <v>0</v>
      </c>
      <c r="J91" s="28">
        <f t="shared" si="38"/>
        <v>0</v>
      </c>
      <c r="K91" s="28">
        <f t="shared" si="38"/>
        <v>16</v>
      </c>
      <c r="L91" s="28">
        <f t="shared" si="38"/>
        <v>20</v>
      </c>
      <c r="M91" s="28">
        <f t="shared" si="38"/>
        <v>46</v>
      </c>
      <c r="N91" s="28">
        <f t="shared" si="38"/>
        <v>100</v>
      </c>
      <c r="O91" s="28">
        <f t="shared" si="38"/>
        <v>208</v>
      </c>
      <c r="P91" s="28">
        <f t="shared" si="38"/>
        <v>395</v>
      </c>
      <c r="Q91" s="28">
        <f t="shared" si="38"/>
        <v>630</v>
      </c>
      <c r="R91" s="28">
        <f t="shared" si="38"/>
        <v>75</v>
      </c>
      <c r="S91" s="28">
        <f t="shared" si="38"/>
        <v>77</v>
      </c>
      <c r="T91" s="28">
        <f t="shared" si="38"/>
        <v>78</v>
      </c>
      <c r="U91" s="28">
        <f t="shared" si="38"/>
        <v>79</v>
      </c>
      <c r="V91" s="28">
        <f t="shared" si="38"/>
        <v>80</v>
      </c>
      <c r="W91" s="28">
        <f t="shared" si="38"/>
        <v>80</v>
      </c>
      <c r="X91" s="28">
        <f t="shared" si="38"/>
        <v>84</v>
      </c>
      <c r="Y91" s="28">
        <f t="shared" si="38"/>
        <v>84</v>
      </c>
      <c r="Z91" s="28">
        <f t="shared" si="38"/>
        <v>84</v>
      </c>
      <c r="AA91" s="28">
        <f t="shared" si="38"/>
        <v>84</v>
      </c>
      <c r="AB91" s="28">
        <f t="shared" si="38"/>
        <v>83</v>
      </c>
      <c r="AC91" s="28">
        <f t="shared" si="38"/>
        <v>83</v>
      </c>
      <c r="AD91" s="28">
        <f t="shared" si="38"/>
        <v>81</v>
      </c>
      <c r="AE91" s="28">
        <f t="shared" si="38"/>
        <v>80</v>
      </c>
      <c r="AF91" s="28">
        <f t="shared" si="38"/>
        <v>80</v>
      </c>
      <c r="AG91" s="28">
        <f t="shared" si="38"/>
        <v>78</v>
      </c>
      <c r="AH91" s="28">
        <f t="shared" si="38"/>
        <v>76</v>
      </c>
      <c r="AI91" s="28">
        <f t="shared" si="38"/>
        <v>74</v>
      </c>
      <c r="AJ91" s="28">
        <f t="shared" si="38"/>
        <v>71</v>
      </c>
      <c r="AK91" s="28">
        <f t="shared" si="38"/>
        <v>69</v>
      </c>
      <c r="AL91" s="28">
        <f t="shared" si="38"/>
        <v>66</v>
      </c>
      <c r="AM91" s="28">
        <f t="shared" si="38"/>
        <v>64</v>
      </c>
      <c r="AN91" s="28">
        <f t="shared" si="38"/>
        <v>62</v>
      </c>
      <c r="AO91" s="28">
        <f t="shared" si="38"/>
        <v>60</v>
      </c>
      <c r="AP91" s="28">
        <f t="shared" si="38"/>
        <v>59</v>
      </c>
      <c r="AQ91" s="28">
        <f t="shared" si="38"/>
        <v>56</v>
      </c>
      <c r="AR91" s="28">
        <f t="shared" si="38"/>
        <v>55</v>
      </c>
      <c r="AS91" s="28">
        <f t="shared" si="38"/>
        <v>53</v>
      </c>
      <c r="AT91" s="28">
        <f t="shared" si="38"/>
        <v>51</v>
      </c>
      <c r="AU91" s="28">
        <f t="shared" si="38"/>
        <v>38</v>
      </c>
    </row>
    <row r="92" spans="2:47">
      <c r="B92" s="27" t="s">
        <v>490</v>
      </c>
      <c r="C92" s="28" t="s">
        <v>491</v>
      </c>
      <c r="D92" s="28">
        <v>7</v>
      </c>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row>
    <row r="93" spans="2:47">
      <c r="B93" s="27" t="s">
        <v>707</v>
      </c>
      <c r="C93" s="28" t="s">
        <v>537</v>
      </c>
      <c r="D93" s="111">
        <v>263000</v>
      </c>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row>
    <row r="95" spans="2:47" s="26" customFormat="1" ht="12.95">
      <c r="B95" s="24" t="s">
        <v>475</v>
      </c>
      <c r="C95" s="25" t="s">
        <v>422</v>
      </c>
      <c r="D95" s="25">
        <v>2017</v>
      </c>
      <c r="E95" s="25">
        <v>2018</v>
      </c>
      <c r="F95" s="25">
        <v>2019</v>
      </c>
      <c r="G95" s="25">
        <v>2020</v>
      </c>
      <c r="H95" s="25">
        <v>2021</v>
      </c>
      <c r="I95" s="25">
        <v>2022</v>
      </c>
      <c r="J95" s="25">
        <v>2023</v>
      </c>
      <c r="K95" s="25">
        <v>2024</v>
      </c>
      <c r="L95" s="25">
        <v>2025</v>
      </c>
      <c r="M95" s="25">
        <v>2026</v>
      </c>
      <c r="N95" s="25">
        <v>2027</v>
      </c>
      <c r="O95" s="25">
        <v>2028</v>
      </c>
      <c r="P95" s="25">
        <v>2029</v>
      </c>
      <c r="Q95" s="25">
        <v>2030</v>
      </c>
      <c r="R95" s="25">
        <v>2031</v>
      </c>
      <c r="S95" s="25">
        <v>2032</v>
      </c>
      <c r="T95" s="25">
        <v>2033</v>
      </c>
      <c r="U95" s="25">
        <v>2034</v>
      </c>
      <c r="V95" s="25">
        <v>2035</v>
      </c>
      <c r="W95" s="25">
        <v>2036</v>
      </c>
      <c r="X95" s="25">
        <v>2037</v>
      </c>
      <c r="Y95" s="25">
        <v>2038</v>
      </c>
      <c r="Z95" s="25">
        <v>2039</v>
      </c>
      <c r="AA95" s="25">
        <v>2040</v>
      </c>
      <c r="AB95" s="25">
        <v>2041</v>
      </c>
      <c r="AC95" s="25">
        <v>2042</v>
      </c>
      <c r="AD95" s="25">
        <v>2043</v>
      </c>
      <c r="AE95" s="25">
        <v>2044</v>
      </c>
      <c r="AF95" s="25">
        <v>2045</v>
      </c>
      <c r="AG95" s="25">
        <v>2046</v>
      </c>
      <c r="AH95" s="25">
        <v>2047</v>
      </c>
      <c r="AI95" s="25">
        <v>2048</v>
      </c>
      <c r="AJ95" s="25">
        <v>2049</v>
      </c>
      <c r="AK95" s="25">
        <v>2050</v>
      </c>
      <c r="AL95" s="25">
        <v>2051</v>
      </c>
      <c r="AM95" s="25">
        <v>2052</v>
      </c>
      <c r="AN95" s="25">
        <v>2053</v>
      </c>
      <c r="AO95" s="25">
        <v>2054</v>
      </c>
      <c r="AP95" s="25">
        <v>2055</v>
      </c>
      <c r="AQ95" s="25">
        <v>2056</v>
      </c>
      <c r="AR95" s="25">
        <v>2057</v>
      </c>
      <c r="AS95" s="25">
        <v>2058</v>
      </c>
      <c r="AT95" s="25">
        <v>2059</v>
      </c>
      <c r="AU95" s="25">
        <v>2060</v>
      </c>
    </row>
    <row r="96" spans="2:47">
      <c r="B96" s="27" t="s">
        <v>501</v>
      </c>
      <c r="C96" s="28" t="s">
        <v>526</v>
      </c>
      <c r="D96" s="52">
        <f>+D148*$D$93/1000000</f>
        <v>0</v>
      </c>
      <c r="E96" s="52">
        <f t="shared" ref="E96:AU96" si="39">+E148*$D$93/1000000</f>
        <v>0</v>
      </c>
      <c r="F96" s="52">
        <f>+F148*$D$93/1000000</f>
        <v>0</v>
      </c>
      <c r="G96" s="52">
        <f t="shared" si="39"/>
        <v>0</v>
      </c>
      <c r="H96" s="52">
        <f t="shared" si="39"/>
        <v>0</v>
      </c>
      <c r="I96" s="52">
        <f t="shared" si="39"/>
        <v>0</v>
      </c>
      <c r="J96" s="52">
        <f t="shared" si="39"/>
        <v>0</v>
      </c>
      <c r="K96" s="52">
        <f t="shared" si="39"/>
        <v>4.2080000000000002</v>
      </c>
      <c r="L96" s="52">
        <f t="shared" si="39"/>
        <v>5.26</v>
      </c>
      <c r="M96" s="52">
        <f t="shared" si="39"/>
        <v>12.098000000000001</v>
      </c>
      <c r="N96" s="52">
        <f t="shared" si="39"/>
        <v>26.3</v>
      </c>
      <c r="O96" s="52">
        <f t="shared" si="39"/>
        <v>54.704000000000001</v>
      </c>
      <c r="P96" s="52">
        <f t="shared" si="39"/>
        <v>103.88500000000001</v>
      </c>
      <c r="Q96" s="52">
        <f t="shared" si="39"/>
        <v>165.69</v>
      </c>
      <c r="R96" s="52">
        <f t="shared" si="39"/>
        <v>23.933</v>
      </c>
      <c r="S96" s="52">
        <f>+S148*$D$93/1000000</f>
        <v>25.510999999999999</v>
      </c>
      <c r="T96" s="52">
        <f t="shared" si="39"/>
        <v>32.612000000000002</v>
      </c>
      <c r="U96" s="52">
        <f t="shared" si="39"/>
        <v>47.076999999999998</v>
      </c>
      <c r="V96" s="52">
        <f t="shared" si="39"/>
        <v>75.744</v>
      </c>
      <c r="W96" s="52">
        <f t="shared" si="39"/>
        <v>124.925</v>
      </c>
      <c r="X96" s="52">
        <f t="shared" si="39"/>
        <v>187.78200000000001</v>
      </c>
      <c r="Y96" s="52">
        <f t="shared" si="39"/>
        <v>46.024999999999999</v>
      </c>
      <c r="Z96" s="52">
        <f t="shared" si="39"/>
        <v>47.603000000000002</v>
      </c>
      <c r="AA96" s="52">
        <f t="shared" si="39"/>
        <v>54.704000000000001</v>
      </c>
      <c r="AB96" s="52">
        <f t="shared" si="39"/>
        <v>68.906000000000006</v>
      </c>
      <c r="AC96" s="52">
        <f t="shared" si="39"/>
        <v>97.572999999999993</v>
      </c>
      <c r="AD96" s="52">
        <f t="shared" si="39"/>
        <v>146.22800000000001</v>
      </c>
      <c r="AE96" s="52">
        <f t="shared" si="39"/>
        <v>208.822</v>
      </c>
      <c r="AF96" s="52">
        <f t="shared" si="39"/>
        <v>67.064999999999998</v>
      </c>
      <c r="AG96" s="52">
        <f t="shared" si="39"/>
        <v>68.117000000000004</v>
      </c>
      <c r="AH96" s="52">
        <f t="shared" si="39"/>
        <v>74.691999999999993</v>
      </c>
      <c r="AI96" s="52">
        <f t="shared" si="39"/>
        <v>88.367999999999995</v>
      </c>
      <c r="AJ96" s="52">
        <f t="shared" si="39"/>
        <v>116.246</v>
      </c>
      <c r="AK96" s="52">
        <f t="shared" si="39"/>
        <v>164.375</v>
      </c>
      <c r="AL96" s="52">
        <f t="shared" si="39"/>
        <v>226.18</v>
      </c>
      <c r="AM96" s="52">
        <f t="shared" si="39"/>
        <v>83.897000000000006</v>
      </c>
      <c r="AN96" s="52">
        <f t="shared" si="39"/>
        <v>84.423000000000002</v>
      </c>
      <c r="AO96" s="52">
        <f t="shared" si="39"/>
        <v>90.471999999999994</v>
      </c>
      <c r="AP96" s="52">
        <f t="shared" si="39"/>
        <v>103.88500000000001</v>
      </c>
      <c r="AQ96" s="52">
        <f t="shared" si="39"/>
        <v>130.97399999999999</v>
      </c>
      <c r="AR96" s="52">
        <f t="shared" si="39"/>
        <v>178.84</v>
      </c>
      <c r="AS96" s="52">
        <f t="shared" si="39"/>
        <v>240.119</v>
      </c>
      <c r="AT96" s="52">
        <f t="shared" si="39"/>
        <v>97.31</v>
      </c>
      <c r="AU96" s="52">
        <f t="shared" si="39"/>
        <v>94.417000000000002</v>
      </c>
    </row>
    <row r="98" spans="2:47" s="26" customFormat="1" ht="12.95">
      <c r="B98" s="24" t="s">
        <v>607</v>
      </c>
      <c r="C98" s="30" t="s">
        <v>512</v>
      </c>
      <c r="D98" s="30">
        <f>+NPV(Td,G96:AK96)</f>
        <v>691.60003247492182</v>
      </c>
      <c r="E98" s="30">
        <f>+NPV(Td,K96:Q96)</f>
        <v>263.94712001263974</v>
      </c>
    </row>
    <row r="99" spans="2:47" s="26" customFormat="1" ht="12.95"/>
    <row r="100" spans="2:47" ht="15.95" thickBot="1"/>
    <row r="101" spans="2:47" ht="15.95" thickBot="1">
      <c r="B101" s="214" t="s">
        <v>528</v>
      </c>
      <c r="C101" s="215"/>
      <c r="D101" s="215"/>
      <c r="E101" s="215"/>
      <c r="F101" s="216"/>
      <c r="M101" t="s">
        <v>225</v>
      </c>
    </row>
    <row r="103" spans="2:47">
      <c r="B103" s="27" t="s">
        <v>687</v>
      </c>
      <c r="C103" s="25" t="s">
        <v>656</v>
      </c>
      <c r="D103" s="25">
        <v>2017</v>
      </c>
      <c r="E103" s="25">
        <v>2018</v>
      </c>
      <c r="F103" s="25">
        <v>2019</v>
      </c>
      <c r="G103" s="25">
        <v>2020</v>
      </c>
      <c r="H103" s="25">
        <v>2021</v>
      </c>
      <c r="I103" s="25">
        <v>2022</v>
      </c>
      <c r="J103" s="25">
        <v>2023</v>
      </c>
      <c r="K103" s="25">
        <v>2024</v>
      </c>
      <c r="L103" s="25">
        <v>2025</v>
      </c>
      <c r="M103" s="25">
        <v>2026</v>
      </c>
      <c r="N103" s="25">
        <v>2027</v>
      </c>
      <c r="O103" s="25">
        <v>2028</v>
      </c>
      <c r="P103" s="25">
        <v>2029</v>
      </c>
      <c r="Q103" s="25">
        <v>2030</v>
      </c>
      <c r="R103" s="25">
        <v>2031</v>
      </c>
      <c r="S103" s="25">
        <v>2032</v>
      </c>
      <c r="T103" s="25">
        <v>2033</v>
      </c>
      <c r="U103" s="25">
        <v>2034</v>
      </c>
      <c r="V103" s="25">
        <v>2035</v>
      </c>
      <c r="W103" s="25">
        <v>2036</v>
      </c>
      <c r="X103" s="25">
        <v>2037</v>
      </c>
      <c r="Y103" s="25">
        <v>2038</v>
      </c>
      <c r="Z103" s="25">
        <v>2039</v>
      </c>
      <c r="AA103" s="25">
        <v>2040</v>
      </c>
      <c r="AB103" s="25">
        <v>2041</v>
      </c>
      <c r="AC103" s="25">
        <v>2042</v>
      </c>
      <c r="AD103" s="25">
        <v>2043</v>
      </c>
      <c r="AE103" s="25">
        <v>2044</v>
      </c>
      <c r="AF103" s="25">
        <v>2045</v>
      </c>
      <c r="AG103" s="25">
        <v>2046</v>
      </c>
      <c r="AH103" s="25">
        <v>2047</v>
      </c>
      <c r="AI103" s="25">
        <v>2048</v>
      </c>
      <c r="AJ103" s="25">
        <v>2049</v>
      </c>
      <c r="AK103" s="25">
        <v>2050</v>
      </c>
      <c r="AL103" s="25">
        <v>2051</v>
      </c>
      <c r="AM103" s="25">
        <v>2052</v>
      </c>
      <c r="AN103" s="25">
        <v>2053</v>
      </c>
      <c r="AO103" s="25">
        <v>2054</v>
      </c>
      <c r="AP103" s="25">
        <v>2055</v>
      </c>
      <c r="AQ103" s="25">
        <v>2056</v>
      </c>
      <c r="AR103" s="25">
        <v>2057</v>
      </c>
      <c r="AS103" s="25">
        <v>2058</v>
      </c>
      <c r="AT103" s="25">
        <v>2059</v>
      </c>
      <c r="AU103" s="25">
        <v>2060</v>
      </c>
    </row>
    <row r="104" spans="2:47">
      <c r="B104" s="25">
        <v>2017</v>
      </c>
      <c r="C104" s="28" cm="1">
        <f t="array" ref="C104:C147">+TRANSPOSE(D91:AU91)</f>
        <v>0</v>
      </c>
      <c r="D104" s="28">
        <f>+IF(D$103&lt;$B104,0,IF(MOD(D$103-$B104,$D$92)=0,1,0))*$C104</f>
        <v>0</v>
      </c>
      <c r="E104" s="28">
        <f t="shared" ref="E104:AU110" si="40">+IF(E$103&lt;$B104,0,IF(MOD(E$103-$B104,$D$92)=0,1,0))*$C104</f>
        <v>0</v>
      </c>
      <c r="F104" s="28">
        <f t="shared" si="40"/>
        <v>0</v>
      </c>
      <c r="G104" s="28">
        <f t="shared" si="40"/>
        <v>0</v>
      </c>
      <c r="H104" s="28">
        <f t="shared" si="40"/>
        <v>0</v>
      </c>
      <c r="I104" s="28">
        <f t="shared" si="40"/>
        <v>0</v>
      </c>
      <c r="J104" s="28">
        <f t="shared" si="40"/>
        <v>0</v>
      </c>
      <c r="K104" s="28">
        <f t="shared" si="40"/>
        <v>0</v>
      </c>
      <c r="L104" s="28">
        <f t="shared" si="40"/>
        <v>0</v>
      </c>
      <c r="M104" s="28">
        <f t="shared" si="40"/>
        <v>0</v>
      </c>
      <c r="N104" s="28">
        <f t="shared" si="40"/>
        <v>0</v>
      </c>
      <c r="O104" s="28">
        <f t="shared" si="40"/>
        <v>0</v>
      </c>
      <c r="P104" s="28">
        <f t="shared" si="40"/>
        <v>0</v>
      </c>
      <c r="Q104" s="28">
        <f t="shared" si="40"/>
        <v>0</v>
      </c>
      <c r="R104" s="28">
        <f t="shared" si="40"/>
        <v>0</v>
      </c>
      <c r="S104" s="28">
        <f t="shared" si="40"/>
        <v>0</v>
      </c>
      <c r="T104" s="28">
        <f t="shared" si="40"/>
        <v>0</v>
      </c>
      <c r="U104" s="28">
        <f t="shared" si="40"/>
        <v>0</v>
      </c>
      <c r="V104" s="28">
        <f t="shared" si="40"/>
        <v>0</v>
      </c>
      <c r="W104" s="28">
        <f t="shared" si="40"/>
        <v>0</v>
      </c>
      <c r="X104" s="28">
        <f t="shared" si="40"/>
        <v>0</v>
      </c>
      <c r="Y104" s="28">
        <f t="shared" si="40"/>
        <v>0</v>
      </c>
      <c r="Z104" s="28">
        <f t="shared" si="40"/>
        <v>0</v>
      </c>
      <c r="AA104" s="28">
        <f t="shared" si="40"/>
        <v>0</v>
      </c>
      <c r="AB104" s="28">
        <f t="shared" si="40"/>
        <v>0</v>
      </c>
      <c r="AC104" s="28">
        <f t="shared" si="40"/>
        <v>0</v>
      </c>
      <c r="AD104" s="28">
        <f t="shared" si="40"/>
        <v>0</v>
      </c>
      <c r="AE104" s="28">
        <f t="shared" si="40"/>
        <v>0</v>
      </c>
      <c r="AF104" s="28">
        <f t="shared" si="40"/>
        <v>0</v>
      </c>
      <c r="AG104" s="28">
        <f t="shared" si="40"/>
        <v>0</v>
      </c>
      <c r="AH104" s="28">
        <f t="shared" si="40"/>
        <v>0</v>
      </c>
      <c r="AI104" s="28">
        <f t="shared" si="40"/>
        <v>0</v>
      </c>
      <c r="AJ104" s="28">
        <f t="shared" si="40"/>
        <v>0</v>
      </c>
      <c r="AK104" s="28">
        <f t="shared" si="40"/>
        <v>0</v>
      </c>
      <c r="AL104" s="28">
        <f t="shared" si="40"/>
        <v>0</v>
      </c>
      <c r="AM104" s="28">
        <f t="shared" si="40"/>
        <v>0</v>
      </c>
      <c r="AN104" s="28">
        <f t="shared" si="40"/>
        <v>0</v>
      </c>
      <c r="AO104" s="28">
        <f t="shared" si="40"/>
        <v>0</v>
      </c>
      <c r="AP104" s="28">
        <f t="shared" si="40"/>
        <v>0</v>
      </c>
      <c r="AQ104" s="28">
        <f t="shared" si="40"/>
        <v>0</v>
      </c>
      <c r="AR104" s="28">
        <f t="shared" si="40"/>
        <v>0</v>
      </c>
      <c r="AS104" s="28">
        <f t="shared" si="40"/>
        <v>0</v>
      </c>
      <c r="AT104" s="28">
        <f t="shared" si="40"/>
        <v>0</v>
      </c>
      <c r="AU104" s="28">
        <f t="shared" si="40"/>
        <v>0</v>
      </c>
    </row>
    <row r="105" spans="2:47">
      <c r="B105" s="25">
        <v>2018</v>
      </c>
      <c r="C105" s="28">
        <v>0</v>
      </c>
      <c r="D105" s="28">
        <f t="shared" ref="D105:S147" si="41">+IF(D$103&lt;$B105,0,IF(MOD(D$103-$B105,$D$92)=0,1,0))*$C105</f>
        <v>0</v>
      </c>
      <c r="E105" s="28">
        <f t="shared" si="41"/>
        <v>0</v>
      </c>
      <c r="F105" s="28">
        <f t="shared" si="41"/>
        <v>0</v>
      </c>
      <c r="G105" s="28">
        <f t="shared" si="41"/>
        <v>0</v>
      </c>
      <c r="H105" s="28">
        <f t="shared" si="41"/>
        <v>0</v>
      </c>
      <c r="I105" s="28">
        <f t="shared" si="41"/>
        <v>0</v>
      </c>
      <c r="J105" s="28">
        <f t="shared" si="41"/>
        <v>0</v>
      </c>
      <c r="K105" s="28">
        <f t="shared" si="41"/>
        <v>0</v>
      </c>
      <c r="L105" s="28">
        <f t="shared" si="41"/>
        <v>0</v>
      </c>
      <c r="M105" s="28">
        <f t="shared" si="41"/>
        <v>0</v>
      </c>
      <c r="N105" s="28">
        <f t="shared" si="41"/>
        <v>0</v>
      </c>
      <c r="O105" s="28">
        <f t="shared" si="41"/>
        <v>0</v>
      </c>
      <c r="P105" s="28">
        <f t="shared" si="41"/>
        <v>0</v>
      </c>
      <c r="Q105" s="28">
        <f t="shared" si="41"/>
        <v>0</v>
      </c>
      <c r="R105" s="28">
        <f t="shared" si="41"/>
        <v>0</v>
      </c>
      <c r="S105" s="28">
        <f t="shared" si="41"/>
        <v>0</v>
      </c>
      <c r="T105" s="28">
        <f t="shared" si="40"/>
        <v>0</v>
      </c>
      <c r="U105" s="28">
        <f t="shared" si="40"/>
        <v>0</v>
      </c>
      <c r="V105" s="28">
        <f t="shared" si="40"/>
        <v>0</v>
      </c>
      <c r="W105" s="28">
        <f t="shared" si="40"/>
        <v>0</v>
      </c>
      <c r="X105" s="28">
        <f t="shared" si="40"/>
        <v>0</v>
      </c>
      <c r="Y105" s="28">
        <f t="shared" si="40"/>
        <v>0</v>
      </c>
      <c r="Z105" s="28">
        <f t="shared" si="40"/>
        <v>0</v>
      </c>
      <c r="AA105" s="28">
        <f t="shared" si="40"/>
        <v>0</v>
      </c>
      <c r="AB105" s="28">
        <f t="shared" si="40"/>
        <v>0</v>
      </c>
      <c r="AC105" s="28">
        <f t="shared" si="40"/>
        <v>0</v>
      </c>
      <c r="AD105" s="28">
        <f t="shared" si="40"/>
        <v>0</v>
      </c>
      <c r="AE105" s="28">
        <f t="shared" si="40"/>
        <v>0</v>
      </c>
      <c r="AF105" s="28">
        <f t="shared" si="40"/>
        <v>0</v>
      </c>
      <c r="AG105" s="28">
        <f t="shared" si="40"/>
        <v>0</v>
      </c>
      <c r="AH105" s="28">
        <f t="shared" si="40"/>
        <v>0</v>
      </c>
      <c r="AI105" s="28">
        <f t="shared" si="40"/>
        <v>0</v>
      </c>
      <c r="AJ105" s="28">
        <f t="shared" si="40"/>
        <v>0</v>
      </c>
      <c r="AK105" s="28">
        <f t="shared" si="40"/>
        <v>0</v>
      </c>
      <c r="AL105" s="28">
        <f t="shared" si="40"/>
        <v>0</v>
      </c>
      <c r="AM105" s="28">
        <f t="shared" si="40"/>
        <v>0</v>
      </c>
      <c r="AN105" s="28">
        <f t="shared" si="40"/>
        <v>0</v>
      </c>
      <c r="AO105" s="28">
        <f t="shared" si="40"/>
        <v>0</v>
      </c>
      <c r="AP105" s="28">
        <f t="shared" si="40"/>
        <v>0</v>
      </c>
      <c r="AQ105" s="28">
        <f t="shared" si="40"/>
        <v>0</v>
      </c>
      <c r="AR105" s="28">
        <f t="shared" si="40"/>
        <v>0</v>
      </c>
      <c r="AS105" s="28">
        <f t="shared" si="40"/>
        <v>0</v>
      </c>
      <c r="AT105" s="28">
        <f t="shared" si="40"/>
        <v>0</v>
      </c>
      <c r="AU105" s="28">
        <f t="shared" si="40"/>
        <v>0</v>
      </c>
    </row>
    <row r="106" spans="2:47">
      <c r="B106" s="25">
        <v>2019</v>
      </c>
      <c r="C106" s="28">
        <v>0</v>
      </c>
      <c r="D106" s="28">
        <f t="shared" si="41"/>
        <v>0</v>
      </c>
      <c r="E106" s="28">
        <f t="shared" si="40"/>
        <v>0</v>
      </c>
      <c r="F106" s="28">
        <f t="shared" si="40"/>
        <v>0</v>
      </c>
      <c r="G106" s="28">
        <f t="shared" si="40"/>
        <v>0</v>
      </c>
      <c r="H106" s="28">
        <f t="shared" si="40"/>
        <v>0</v>
      </c>
      <c r="I106" s="28">
        <f t="shared" si="40"/>
        <v>0</v>
      </c>
      <c r="J106" s="28">
        <f t="shared" si="40"/>
        <v>0</v>
      </c>
      <c r="K106" s="28">
        <f t="shared" si="40"/>
        <v>0</v>
      </c>
      <c r="L106" s="28">
        <f t="shared" si="40"/>
        <v>0</v>
      </c>
      <c r="M106" s="28">
        <f t="shared" si="40"/>
        <v>0</v>
      </c>
      <c r="N106" s="28">
        <f t="shared" si="40"/>
        <v>0</v>
      </c>
      <c r="O106" s="28">
        <f t="shared" si="40"/>
        <v>0</v>
      </c>
      <c r="P106" s="28">
        <f t="shared" si="40"/>
        <v>0</v>
      </c>
      <c r="Q106" s="28">
        <f t="shared" si="40"/>
        <v>0</v>
      </c>
      <c r="R106" s="28">
        <f t="shared" si="40"/>
        <v>0</v>
      </c>
      <c r="S106" s="28">
        <f t="shared" si="40"/>
        <v>0</v>
      </c>
      <c r="T106" s="28">
        <f t="shared" si="40"/>
        <v>0</v>
      </c>
      <c r="U106" s="28">
        <f t="shared" si="40"/>
        <v>0</v>
      </c>
      <c r="V106" s="28">
        <f t="shared" si="40"/>
        <v>0</v>
      </c>
      <c r="W106" s="28">
        <f t="shared" si="40"/>
        <v>0</v>
      </c>
      <c r="X106" s="28">
        <f t="shared" si="40"/>
        <v>0</v>
      </c>
      <c r="Y106" s="28">
        <f t="shared" si="40"/>
        <v>0</v>
      </c>
      <c r="Z106" s="28">
        <f t="shared" si="40"/>
        <v>0</v>
      </c>
      <c r="AA106" s="28">
        <f t="shared" si="40"/>
        <v>0</v>
      </c>
      <c r="AB106" s="28">
        <f t="shared" si="40"/>
        <v>0</v>
      </c>
      <c r="AC106" s="28">
        <f t="shared" si="40"/>
        <v>0</v>
      </c>
      <c r="AD106" s="28">
        <f t="shared" si="40"/>
        <v>0</v>
      </c>
      <c r="AE106" s="28">
        <f t="shared" si="40"/>
        <v>0</v>
      </c>
      <c r="AF106" s="28">
        <f t="shared" si="40"/>
        <v>0</v>
      </c>
      <c r="AG106" s="28">
        <f t="shared" si="40"/>
        <v>0</v>
      </c>
      <c r="AH106" s="28">
        <f t="shared" si="40"/>
        <v>0</v>
      </c>
      <c r="AI106" s="28">
        <f t="shared" si="40"/>
        <v>0</v>
      </c>
      <c r="AJ106" s="28">
        <f t="shared" si="40"/>
        <v>0</v>
      </c>
      <c r="AK106" s="28">
        <f t="shared" si="40"/>
        <v>0</v>
      </c>
      <c r="AL106" s="28">
        <f t="shared" si="40"/>
        <v>0</v>
      </c>
      <c r="AM106" s="28">
        <f t="shared" si="40"/>
        <v>0</v>
      </c>
      <c r="AN106" s="28">
        <f t="shared" si="40"/>
        <v>0</v>
      </c>
      <c r="AO106" s="28">
        <f t="shared" si="40"/>
        <v>0</v>
      </c>
      <c r="AP106" s="28">
        <f t="shared" si="40"/>
        <v>0</v>
      </c>
      <c r="AQ106" s="28">
        <f t="shared" si="40"/>
        <v>0</v>
      </c>
      <c r="AR106" s="28">
        <f t="shared" si="40"/>
        <v>0</v>
      </c>
      <c r="AS106" s="28">
        <f t="shared" si="40"/>
        <v>0</v>
      </c>
      <c r="AT106" s="28">
        <f t="shared" si="40"/>
        <v>0</v>
      </c>
      <c r="AU106" s="28">
        <f t="shared" si="40"/>
        <v>0</v>
      </c>
    </row>
    <row r="107" spans="2:47">
      <c r="B107" s="25">
        <v>2020</v>
      </c>
      <c r="C107" s="28">
        <v>0</v>
      </c>
      <c r="D107" s="28">
        <f t="shared" si="41"/>
        <v>0</v>
      </c>
      <c r="E107" s="28">
        <f t="shared" si="40"/>
        <v>0</v>
      </c>
      <c r="F107" s="28">
        <f t="shared" si="40"/>
        <v>0</v>
      </c>
      <c r="G107" s="28">
        <f t="shared" si="40"/>
        <v>0</v>
      </c>
      <c r="H107" s="28">
        <f t="shared" si="40"/>
        <v>0</v>
      </c>
      <c r="I107" s="28">
        <f t="shared" si="40"/>
        <v>0</v>
      </c>
      <c r="J107" s="28">
        <f t="shared" si="40"/>
        <v>0</v>
      </c>
      <c r="K107" s="28">
        <f t="shared" si="40"/>
        <v>0</v>
      </c>
      <c r="L107" s="28">
        <f t="shared" si="40"/>
        <v>0</v>
      </c>
      <c r="M107" s="28">
        <f t="shared" si="40"/>
        <v>0</v>
      </c>
      <c r="N107" s="28">
        <f t="shared" si="40"/>
        <v>0</v>
      </c>
      <c r="O107" s="28">
        <f t="shared" si="40"/>
        <v>0</v>
      </c>
      <c r="P107" s="28">
        <f t="shared" si="40"/>
        <v>0</v>
      </c>
      <c r="Q107" s="28">
        <f t="shared" si="40"/>
        <v>0</v>
      </c>
      <c r="R107" s="28">
        <f t="shared" si="40"/>
        <v>0</v>
      </c>
      <c r="S107" s="28">
        <f t="shared" si="40"/>
        <v>0</v>
      </c>
      <c r="T107" s="28">
        <f t="shared" si="40"/>
        <v>0</v>
      </c>
      <c r="U107" s="28">
        <f t="shared" si="40"/>
        <v>0</v>
      </c>
      <c r="V107" s="28">
        <f t="shared" si="40"/>
        <v>0</v>
      </c>
      <c r="W107" s="28">
        <f t="shared" si="40"/>
        <v>0</v>
      </c>
      <c r="X107" s="28">
        <f t="shared" si="40"/>
        <v>0</v>
      </c>
      <c r="Y107" s="28">
        <f t="shared" si="40"/>
        <v>0</v>
      </c>
      <c r="Z107" s="28">
        <f t="shared" si="40"/>
        <v>0</v>
      </c>
      <c r="AA107" s="28">
        <f t="shared" si="40"/>
        <v>0</v>
      </c>
      <c r="AB107" s="28">
        <f t="shared" si="40"/>
        <v>0</v>
      </c>
      <c r="AC107" s="28">
        <f t="shared" si="40"/>
        <v>0</v>
      </c>
      <c r="AD107" s="28">
        <f t="shared" si="40"/>
        <v>0</v>
      </c>
      <c r="AE107" s="28">
        <f t="shared" si="40"/>
        <v>0</v>
      </c>
      <c r="AF107" s="28">
        <f t="shared" si="40"/>
        <v>0</v>
      </c>
      <c r="AG107" s="28">
        <f t="shared" si="40"/>
        <v>0</v>
      </c>
      <c r="AH107" s="28">
        <f t="shared" si="40"/>
        <v>0</v>
      </c>
      <c r="AI107" s="28">
        <f t="shared" si="40"/>
        <v>0</v>
      </c>
      <c r="AJ107" s="28">
        <f t="shared" si="40"/>
        <v>0</v>
      </c>
      <c r="AK107" s="28">
        <f t="shared" si="40"/>
        <v>0</v>
      </c>
      <c r="AL107" s="28">
        <f t="shared" si="40"/>
        <v>0</v>
      </c>
      <c r="AM107" s="28">
        <f t="shared" si="40"/>
        <v>0</v>
      </c>
      <c r="AN107" s="28">
        <f t="shared" si="40"/>
        <v>0</v>
      </c>
      <c r="AO107" s="28">
        <f t="shared" si="40"/>
        <v>0</v>
      </c>
      <c r="AP107" s="28">
        <f t="shared" si="40"/>
        <v>0</v>
      </c>
      <c r="AQ107" s="28">
        <f t="shared" si="40"/>
        <v>0</v>
      </c>
      <c r="AR107" s="28">
        <f t="shared" si="40"/>
        <v>0</v>
      </c>
      <c r="AS107" s="28">
        <f t="shared" si="40"/>
        <v>0</v>
      </c>
      <c r="AT107" s="28">
        <f t="shared" si="40"/>
        <v>0</v>
      </c>
      <c r="AU107" s="28">
        <f t="shared" si="40"/>
        <v>0</v>
      </c>
    </row>
    <row r="108" spans="2:47">
      <c r="B108" s="25">
        <v>2021</v>
      </c>
      <c r="C108" s="28">
        <v>0</v>
      </c>
      <c r="D108" s="28">
        <f t="shared" si="41"/>
        <v>0</v>
      </c>
      <c r="E108" s="28">
        <f t="shared" si="40"/>
        <v>0</v>
      </c>
      <c r="F108" s="28">
        <f t="shared" si="40"/>
        <v>0</v>
      </c>
      <c r="G108" s="28">
        <f t="shared" si="40"/>
        <v>0</v>
      </c>
      <c r="H108" s="28">
        <f t="shared" si="40"/>
        <v>0</v>
      </c>
      <c r="I108" s="28">
        <f t="shared" si="40"/>
        <v>0</v>
      </c>
      <c r="J108" s="28">
        <f t="shared" si="40"/>
        <v>0</v>
      </c>
      <c r="K108" s="28">
        <f t="shared" si="40"/>
        <v>0</v>
      </c>
      <c r="L108" s="28">
        <f t="shared" si="40"/>
        <v>0</v>
      </c>
      <c r="M108" s="28">
        <f t="shared" si="40"/>
        <v>0</v>
      </c>
      <c r="N108" s="28">
        <f t="shared" si="40"/>
        <v>0</v>
      </c>
      <c r="O108" s="28">
        <f t="shared" si="40"/>
        <v>0</v>
      </c>
      <c r="P108" s="28">
        <f t="shared" si="40"/>
        <v>0</v>
      </c>
      <c r="Q108" s="28">
        <f t="shared" si="40"/>
        <v>0</v>
      </c>
      <c r="R108" s="28">
        <f t="shared" si="40"/>
        <v>0</v>
      </c>
      <c r="S108" s="28">
        <f t="shared" si="40"/>
        <v>0</v>
      </c>
      <c r="T108" s="28">
        <f t="shared" si="40"/>
        <v>0</v>
      </c>
      <c r="U108" s="28">
        <f t="shared" si="40"/>
        <v>0</v>
      </c>
      <c r="V108" s="28">
        <f t="shared" si="40"/>
        <v>0</v>
      </c>
      <c r="W108" s="28">
        <f t="shared" si="40"/>
        <v>0</v>
      </c>
      <c r="X108" s="28">
        <f t="shared" si="40"/>
        <v>0</v>
      </c>
      <c r="Y108" s="28">
        <f t="shared" si="40"/>
        <v>0</v>
      </c>
      <c r="Z108" s="28">
        <f t="shared" si="40"/>
        <v>0</v>
      </c>
      <c r="AA108" s="28">
        <f t="shared" si="40"/>
        <v>0</v>
      </c>
      <c r="AB108" s="28">
        <f t="shared" si="40"/>
        <v>0</v>
      </c>
      <c r="AC108" s="28">
        <f t="shared" si="40"/>
        <v>0</v>
      </c>
      <c r="AD108" s="28">
        <f t="shared" si="40"/>
        <v>0</v>
      </c>
      <c r="AE108" s="28">
        <f t="shared" si="40"/>
        <v>0</v>
      </c>
      <c r="AF108" s="28">
        <f t="shared" si="40"/>
        <v>0</v>
      </c>
      <c r="AG108" s="28">
        <f t="shared" si="40"/>
        <v>0</v>
      </c>
      <c r="AH108" s="28">
        <f t="shared" si="40"/>
        <v>0</v>
      </c>
      <c r="AI108" s="28">
        <f t="shared" si="40"/>
        <v>0</v>
      </c>
      <c r="AJ108" s="28">
        <f t="shared" si="40"/>
        <v>0</v>
      </c>
      <c r="AK108" s="28">
        <f t="shared" si="40"/>
        <v>0</v>
      </c>
      <c r="AL108" s="28">
        <f t="shared" si="40"/>
        <v>0</v>
      </c>
      <c r="AM108" s="28">
        <f t="shared" si="40"/>
        <v>0</v>
      </c>
      <c r="AN108" s="28">
        <f t="shared" si="40"/>
        <v>0</v>
      </c>
      <c r="AO108" s="28">
        <f t="shared" si="40"/>
        <v>0</v>
      </c>
      <c r="AP108" s="28">
        <f t="shared" si="40"/>
        <v>0</v>
      </c>
      <c r="AQ108" s="28">
        <f t="shared" si="40"/>
        <v>0</v>
      </c>
      <c r="AR108" s="28">
        <f t="shared" si="40"/>
        <v>0</v>
      </c>
      <c r="AS108" s="28">
        <f t="shared" si="40"/>
        <v>0</v>
      </c>
      <c r="AT108" s="28">
        <f t="shared" si="40"/>
        <v>0</v>
      </c>
      <c r="AU108" s="28">
        <f t="shared" si="40"/>
        <v>0</v>
      </c>
    </row>
    <row r="109" spans="2:47">
      <c r="B109" s="25">
        <v>2022</v>
      </c>
      <c r="C109" s="28">
        <v>0</v>
      </c>
      <c r="D109" s="28">
        <f t="shared" si="41"/>
        <v>0</v>
      </c>
      <c r="E109" s="28">
        <f t="shared" si="40"/>
        <v>0</v>
      </c>
      <c r="F109" s="28">
        <f t="shared" si="40"/>
        <v>0</v>
      </c>
      <c r="G109" s="28">
        <f t="shared" si="40"/>
        <v>0</v>
      </c>
      <c r="H109" s="28">
        <f t="shared" si="40"/>
        <v>0</v>
      </c>
      <c r="I109" s="28">
        <f t="shared" si="40"/>
        <v>0</v>
      </c>
      <c r="J109" s="28">
        <f t="shared" si="40"/>
        <v>0</v>
      </c>
      <c r="K109" s="28">
        <f t="shared" si="40"/>
        <v>0</v>
      </c>
      <c r="L109" s="28">
        <f t="shared" si="40"/>
        <v>0</v>
      </c>
      <c r="M109" s="28">
        <f t="shared" si="40"/>
        <v>0</v>
      </c>
      <c r="N109" s="28">
        <f t="shared" si="40"/>
        <v>0</v>
      </c>
      <c r="O109" s="28">
        <f t="shared" si="40"/>
        <v>0</v>
      </c>
      <c r="P109" s="28">
        <f t="shared" si="40"/>
        <v>0</v>
      </c>
      <c r="Q109" s="28">
        <f t="shared" si="40"/>
        <v>0</v>
      </c>
      <c r="R109" s="28">
        <f t="shared" si="40"/>
        <v>0</v>
      </c>
      <c r="S109" s="28">
        <f t="shared" si="40"/>
        <v>0</v>
      </c>
      <c r="T109" s="28">
        <f t="shared" si="40"/>
        <v>0</v>
      </c>
      <c r="U109" s="28">
        <f t="shared" si="40"/>
        <v>0</v>
      </c>
      <c r="V109" s="28">
        <f t="shared" si="40"/>
        <v>0</v>
      </c>
      <c r="W109" s="28">
        <f t="shared" si="40"/>
        <v>0</v>
      </c>
      <c r="X109" s="28">
        <f t="shared" si="40"/>
        <v>0</v>
      </c>
      <c r="Y109" s="28">
        <f t="shared" si="40"/>
        <v>0</v>
      </c>
      <c r="Z109" s="28">
        <f t="shared" si="40"/>
        <v>0</v>
      </c>
      <c r="AA109" s="28">
        <f t="shared" si="40"/>
        <v>0</v>
      </c>
      <c r="AB109" s="28">
        <f t="shared" si="40"/>
        <v>0</v>
      </c>
      <c r="AC109" s="28">
        <f t="shared" si="40"/>
        <v>0</v>
      </c>
      <c r="AD109" s="28">
        <f t="shared" si="40"/>
        <v>0</v>
      </c>
      <c r="AE109" s="28">
        <f t="shared" si="40"/>
        <v>0</v>
      </c>
      <c r="AF109" s="28">
        <f t="shared" si="40"/>
        <v>0</v>
      </c>
      <c r="AG109" s="28">
        <f t="shared" si="40"/>
        <v>0</v>
      </c>
      <c r="AH109" s="28">
        <f t="shared" si="40"/>
        <v>0</v>
      </c>
      <c r="AI109" s="28">
        <f t="shared" si="40"/>
        <v>0</v>
      </c>
      <c r="AJ109" s="28">
        <f t="shared" si="40"/>
        <v>0</v>
      </c>
      <c r="AK109" s="28">
        <f t="shared" si="40"/>
        <v>0</v>
      </c>
      <c r="AL109" s="28">
        <f t="shared" si="40"/>
        <v>0</v>
      </c>
      <c r="AM109" s="28">
        <f t="shared" si="40"/>
        <v>0</v>
      </c>
      <c r="AN109" s="28">
        <f t="shared" si="40"/>
        <v>0</v>
      </c>
      <c r="AO109" s="28">
        <f t="shared" si="40"/>
        <v>0</v>
      </c>
      <c r="AP109" s="28">
        <f t="shared" si="40"/>
        <v>0</v>
      </c>
      <c r="AQ109" s="28">
        <f t="shared" si="40"/>
        <v>0</v>
      </c>
      <c r="AR109" s="28">
        <f t="shared" si="40"/>
        <v>0</v>
      </c>
      <c r="AS109" s="28">
        <f t="shared" si="40"/>
        <v>0</v>
      </c>
      <c r="AT109" s="28">
        <f t="shared" si="40"/>
        <v>0</v>
      </c>
      <c r="AU109" s="28">
        <f t="shared" si="40"/>
        <v>0</v>
      </c>
    </row>
    <row r="110" spans="2:47">
      <c r="B110" s="25">
        <v>2023</v>
      </c>
      <c r="C110" s="28">
        <v>0</v>
      </c>
      <c r="D110" s="28">
        <f t="shared" si="41"/>
        <v>0</v>
      </c>
      <c r="E110" s="28">
        <f t="shared" si="40"/>
        <v>0</v>
      </c>
      <c r="F110" s="28">
        <f t="shared" si="40"/>
        <v>0</v>
      </c>
      <c r="G110" s="28">
        <f t="shared" si="40"/>
        <v>0</v>
      </c>
      <c r="H110" s="28">
        <f t="shared" si="40"/>
        <v>0</v>
      </c>
      <c r="I110" s="28">
        <f t="shared" si="40"/>
        <v>0</v>
      </c>
      <c r="J110" s="28">
        <f t="shared" si="40"/>
        <v>0</v>
      </c>
      <c r="K110" s="28">
        <f t="shared" si="40"/>
        <v>0</v>
      </c>
      <c r="L110" s="28">
        <f t="shared" si="40"/>
        <v>0</v>
      </c>
      <c r="M110" s="28">
        <f t="shared" si="40"/>
        <v>0</v>
      </c>
      <c r="N110" s="28">
        <f t="shared" si="40"/>
        <v>0</v>
      </c>
      <c r="O110" s="28">
        <f t="shared" si="40"/>
        <v>0</v>
      </c>
      <c r="P110" s="28">
        <f t="shared" si="40"/>
        <v>0</v>
      </c>
      <c r="Q110" s="28">
        <f t="shared" ref="E110:AU116" si="42">+IF(Q$103&lt;$B110,0,IF(MOD(Q$103-$B110,$D$92)=0,1,0))*$C110</f>
        <v>0</v>
      </c>
      <c r="R110" s="28">
        <f t="shared" si="42"/>
        <v>0</v>
      </c>
      <c r="S110" s="28">
        <f t="shared" si="42"/>
        <v>0</v>
      </c>
      <c r="T110" s="28">
        <f t="shared" si="42"/>
        <v>0</v>
      </c>
      <c r="U110" s="28">
        <f t="shared" si="42"/>
        <v>0</v>
      </c>
      <c r="V110" s="28">
        <f t="shared" si="42"/>
        <v>0</v>
      </c>
      <c r="W110" s="28">
        <f t="shared" si="42"/>
        <v>0</v>
      </c>
      <c r="X110" s="28">
        <f t="shared" si="42"/>
        <v>0</v>
      </c>
      <c r="Y110" s="28">
        <f t="shared" si="42"/>
        <v>0</v>
      </c>
      <c r="Z110" s="28">
        <f t="shared" si="42"/>
        <v>0</v>
      </c>
      <c r="AA110" s="28">
        <f t="shared" si="42"/>
        <v>0</v>
      </c>
      <c r="AB110" s="28">
        <f t="shared" si="42"/>
        <v>0</v>
      </c>
      <c r="AC110" s="28">
        <f t="shared" si="42"/>
        <v>0</v>
      </c>
      <c r="AD110" s="28">
        <f t="shared" si="42"/>
        <v>0</v>
      </c>
      <c r="AE110" s="28">
        <f t="shared" si="42"/>
        <v>0</v>
      </c>
      <c r="AF110" s="28">
        <f t="shared" si="42"/>
        <v>0</v>
      </c>
      <c r="AG110" s="28">
        <f t="shared" si="42"/>
        <v>0</v>
      </c>
      <c r="AH110" s="28">
        <f t="shared" si="42"/>
        <v>0</v>
      </c>
      <c r="AI110" s="28">
        <f t="shared" si="42"/>
        <v>0</v>
      </c>
      <c r="AJ110" s="28">
        <f t="shared" si="42"/>
        <v>0</v>
      </c>
      <c r="AK110" s="28">
        <f t="shared" si="42"/>
        <v>0</v>
      </c>
      <c r="AL110" s="28">
        <f t="shared" si="42"/>
        <v>0</v>
      </c>
      <c r="AM110" s="28">
        <f t="shared" si="42"/>
        <v>0</v>
      </c>
      <c r="AN110" s="28">
        <f t="shared" si="42"/>
        <v>0</v>
      </c>
      <c r="AO110" s="28">
        <f t="shared" si="42"/>
        <v>0</v>
      </c>
      <c r="AP110" s="28">
        <f t="shared" si="42"/>
        <v>0</v>
      </c>
      <c r="AQ110" s="28">
        <f t="shared" si="42"/>
        <v>0</v>
      </c>
      <c r="AR110" s="28">
        <f t="shared" si="42"/>
        <v>0</v>
      </c>
      <c r="AS110" s="28">
        <f t="shared" si="42"/>
        <v>0</v>
      </c>
      <c r="AT110" s="28">
        <f t="shared" si="42"/>
        <v>0</v>
      </c>
      <c r="AU110" s="28">
        <f t="shared" si="42"/>
        <v>0</v>
      </c>
    </row>
    <row r="111" spans="2:47">
      <c r="B111" s="25">
        <v>2024</v>
      </c>
      <c r="C111" s="28">
        <v>16</v>
      </c>
      <c r="D111" s="28">
        <f t="shared" si="41"/>
        <v>0</v>
      </c>
      <c r="E111" s="28">
        <f t="shared" si="42"/>
        <v>0</v>
      </c>
      <c r="F111" s="28">
        <f t="shared" si="42"/>
        <v>0</v>
      </c>
      <c r="G111" s="28">
        <f t="shared" si="42"/>
        <v>0</v>
      </c>
      <c r="H111" s="28">
        <f t="shared" si="42"/>
        <v>0</v>
      </c>
      <c r="I111" s="28">
        <f t="shared" si="42"/>
        <v>0</v>
      </c>
      <c r="J111" s="28">
        <f t="shared" si="42"/>
        <v>0</v>
      </c>
      <c r="K111" s="28">
        <f t="shared" si="42"/>
        <v>16</v>
      </c>
      <c r="L111" s="28">
        <f t="shared" si="42"/>
        <v>0</v>
      </c>
      <c r="M111" s="28">
        <f t="shared" si="42"/>
        <v>0</v>
      </c>
      <c r="N111" s="28">
        <f t="shared" si="42"/>
        <v>0</v>
      </c>
      <c r="O111" s="28">
        <f t="shared" si="42"/>
        <v>0</v>
      </c>
      <c r="P111" s="28">
        <f t="shared" si="42"/>
        <v>0</v>
      </c>
      <c r="Q111" s="28">
        <f t="shared" si="42"/>
        <v>0</v>
      </c>
      <c r="R111" s="28">
        <f t="shared" si="42"/>
        <v>16</v>
      </c>
      <c r="S111" s="28">
        <f t="shared" si="42"/>
        <v>0</v>
      </c>
      <c r="T111" s="28">
        <f t="shared" si="42"/>
        <v>0</v>
      </c>
      <c r="U111" s="28">
        <f t="shared" si="42"/>
        <v>0</v>
      </c>
      <c r="V111" s="28">
        <f t="shared" si="42"/>
        <v>0</v>
      </c>
      <c r="W111" s="28">
        <f t="shared" si="42"/>
        <v>0</v>
      </c>
      <c r="X111" s="28">
        <f t="shared" si="42"/>
        <v>0</v>
      </c>
      <c r="Y111" s="28">
        <f t="shared" si="42"/>
        <v>16</v>
      </c>
      <c r="Z111" s="28">
        <f t="shared" si="42"/>
        <v>0</v>
      </c>
      <c r="AA111" s="28">
        <f t="shared" si="42"/>
        <v>0</v>
      </c>
      <c r="AB111" s="28">
        <f t="shared" si="42"/>
        <v>0</v>
      </c>
      <c r="AC111" s="28">
        <f t="shared" si="42"/>
        <v>0</v>
      </c>
      <c r="AD111" s="28">
        <f t="shared" si="42"/>
        <v>0</v>
      </c>
      <c r="AE111" s="28">
        <f t="shared" si="42"/>
        <v>0</v>
      </c>
      <c r="AF111" s="28">
        <f t="shared" si="42"/>
        <v>16</v>
      </c>
      <c r="AG111" s="28">
        <f t="shared" si="42"/>
        <v>0</v>
      </c>
      <c r="AH111" s="28">
        <f t="shared" si="42"/>
        <v>0</v>
      </c>
      <c r="AI111" s="28">
        <f t="shared" si="42"/>
        <v>0</v>
      </c>
      <c r="AJ111" s="28">
        <f t="shared" si="42"/>
        <v>0</v>
      </c>
      <c r="AK111" s="28">
        <f t="shared" si="42"/>
        <v>0</v>
      </c>
      <c r="AL111" s="28">
        <f t="shared" si="42"/>
        <v>0</v>
      </c>
      <c r="AM111" s="28">
        <f t="shared" si="42"/>
        <v>16</v>
      </c>
      <c r="AN111" s="28">
        <f t="shared" si="42"/>
        <v>0</v>
      </c>
      <c r="AO111" s="28">
        <f t="shared" si="42"/>
        <v>0</v>
      </c>
      <c r="AP111" s="28">
        <f t="shared" si="42"/>
        <v>0</v>
      </c>
      <c r="AQ111" s="28">
        <f t="shared" si="42"/>
        <v>0</v>
      </c>
      <c r="AR111" s="28">
        <f t="shared" si="42"/>
        <v>0</v>
      </c>
      <c r="AS111" s="28">
        <f t="shared" si="42"/>
        <v>0</v>
      </c>
      <c r="AT111" s="28">
        <f t="shared" si="42"/>
        <v>16</v>
      </c>
      <c r="AU111" s="28">
        <f t="shared" si="42"/>
        <v>0</v>
      </c>
    </row>
    <row r="112" spans="2:47">
      <c r="B112" s="25">
        <v>2025</v>
      </c>
      <c r="C112" s="28">
        <v>20</v>
      </c>
      <c r="D112" s="28">
        <f t="shared" si="41"/>
        <v>0</v>
      </c>
      <c r="E112" s="28">
        <f t="shared" si="42"/>
        <v>0</v>
      </c>
      <c r="F112" s="28">
        <f t="shared" si="42"/>
        <v>0</v>
      </c>
      <c r="G112" s="28">
        <f t="shared" si="42"/>
        <v>0</v>
      </c>
      <c r="H112" s="28">
        <f t="shared" si="42"/>
        <v>0</v>
      </c>
      <c r="I112" s="28">
        <f t="shared" si="42"/>
        <v>0</v>
      </c>
      <c r="J112" s="28">
        <f t="shared" si="42"/>
        <v>0</v>
      </c>
      <c r="K112" s="28">
        <f t="shared" si="42"/>
        <v>0</v>
      </c>
      <c r="L112" s="28">
        <f t="shared" si="42"/>
        <v>20</v>
      </c>
      <c r="M112" s="28">
        <f t="shared" si="42"/>
        <v>0</v>
      </c>
      <c r="N112" s="28">
        <f t="shared" si="42"/>
        <v>0</v>
      </c>
      <c r="O112" s="28">
        <f t="shared" si="42"/>
        <v>0</v>
      </c>
      <c r="P112" s="28">
        <f t="shared" si="42"/>
        <v>0</v>
      </c>
      <c r="Q112" s="28">
        <f t="shared" si="42"/>
        <v>0</v>
      </c>
      <c r="R112" s="28">
        <f t="shared" si="42"/>
        <v>0</v>
      </c>
      <c r="S112" s="28">
        <f t="shared" si="42"/>
        <v>20</v>
      </c>
      <c r="T112" s="28">
        <f t="shared" si="42"/>
        <v>0</v>
      </c>
      <c r="U112" s="28">
        <f t="shared" si="42"/>
        <v>0</v>
      </c>
      <c r="V112" s="28">
        <f t="shared" si="42"/>
        <v>0</v>
      </c>
      <c r="W112" s="28">
        <f t="shared" si="42"/>
        <v>0</v>
      </c>
      <c r="X112" s="28">
        <f t="shared" si="42"/>
        <v>0</v>
      </c>
      <c r="Y112" s="28">
        <f t="shared" si="42"/>
        <v>0</v>
      </c>
      <c r="Z112" s="28">
        <f t="shared" si="42"/>
        <v>20</v>
      </c>
      <c r="AA112" s="28">
        <f t="shared" si="42"/>
        <v>0</v>
      </c>
      <c r="AB112" s="28">
        <f t="shared" si="42"/>
        <v>0</v>
      </c>
      <c r="AC112" s="28">
        <f t="shared" si="42"/>
        <v>0</v>
      </c>
      <c r="AD112" s="28">
        <f t="shared" si="42"/>
        <v>0</v>
      </c>
      <c r="AE112" s="28">
        <f t="shared" si="42"/>
        <v>0</v>
      </c>
      <c r="AF112" s="28">
        <f t="shared" si="42"/>
        <v>0</v>
      </c>
      <c r="AG112" s="28">
        <f t="shared" si="42"/>
        <v>20</v>
      </c>
      <c r="AH112" s="28">
        <f t="shared" si="42"/>
        <v>0</v>
      </c>
      <c r="AI112" s="28">
        <f t="shared" si="42"/>
        <v>0</v>
      </c>
      <c r="AJ112" s="28">
        <f t="shared" si="42"/>
        <v>0</v>
      </c>
      <c r="AK112" s="28">
        <f t="shared" si="42"/>
        <v>0</v>
      </c>
      <c r="AL112" s="28">
        <f t="shared" si="42"/>
        <v>0</v>
      </c>
      <c r="AM112" s="28">
        <f t="shared" si="42"/>
        <v>0</v>
      </c>
      <c r="AN112" s="28">
        <f t="shared" si="42"/>
        <v>20</v>
      </c>
      <c r="AO112" s="28">
        <f t="shared" si="42"/>
        <v>0</v>
      </c>
      <c r="AP112" s="28">
        <f t="shared" si="42"/>
        <v>0</v>
      </c>
      <c r="AQ112" s="28">
        <f t="shared" si="42"/>
        <v>0</v>
      </c>
      <c r="AR112" s="28">
        <f t="shared" si="42"/>
        <v>0</v>
      </c>
      <c r="AS112" s="28">
        <f t="shared" si="42"/>
        <v>0</v>
      </c>
      <c r="AT112" s="28">
        <f t="shared" si="42"/>
        <v>0</v>
      </c>
      <c r="AU112" s="28">
        <f t="shared" si="42"/>
        <v>20</v>
      </c>
    </row>
    <row r="113" spans="2:47">
      <c r="B113" s="25">
        <v>2026</v>
      </c>
      <c r="C113" s="28">
        <v>46</v>
      </c>
      <c r="D113" s="28">
        <f t="shared" si="41"/>
        <v>0</v>
      </c>
      <c r="E113" s="28">
        <f t="shared" si="42"/>
        <v>0</v>
      </c>
      <c r="F113" s="28">
        <f t="shared" si="42"/>
        <v>0</v>
      </c>
      <c r="G113" s="28">
        <f t="shared" si="42"/>
        <v>0</v>
      </c>
      <c r="H113" s="28">
        <f t="shared" si="42"/>
        <v>0</v>
      </c>
      <c r="I113" s="28">
        <f t="shared" si="42"/>
        <v>0</v>
      </c>
      <c r="J113" s="28">
        <f t="shared" si="42"/>
        <v>0</v>
      </c>
      <c r="K113" s="28">
        <f t="shared" si="42"/>
        <v>0</v>
      </c>
      <c r="L113" s="28">
        <f t="shared" si="42"/>
        <v>0</v>
      </c>
      <c r="M113" s="28">
        <f t="shared" si="42"/>
        <v>46</v>
      </c>
      <c r="N113" s="28">
        <f t="shared" si="42"/>
        <v>0</v>
      </c>
      <c r="O113" s="28">
        <f t="shared" si="42"/>
        <v>0</v>
      </c>
      <c r="P113" s="28">
        <f t="shared" si="42"/>
        <v>0</v>
      </c>
      <c r="Q113" s="28">
        <f t="shared" si="42"/>
        <v>0</v>
      </c>
      <c r="R113" s="28">
        <f t="shared" si="42"/>
        <v>0</v>
      </c>
      <c r="S113" s="28">
        <f t="shared" si="42"/>
        <v>0</v>
      </c>
      <c r="T113" s="28">
        <f t="shared" si="42"/>
        <v>46</v>
      </c>
      <c r="U113" s="28">
        <f t="shared" si="42"/>
        <v>0</v>
      </c>
      <c r="V113" s="28">
        <f t="shared" si="42"/>
        <v>0</v>
      </c>
      <c r="W113" s="28">
        <f t="shared" si="42"/>
        <v>0</v>
      </c>
      <c r="X113" s="28">
        <f t="shared" si="42"/>
        <v>0</v>
      </c>
      <c r="Y113" s="28">
        <f t="shared" si="42"/>
        <v>0</v>
      </c>
      <c r="Z113" s="28">
        <f t="shared" si="42"/>
        <v>0</v>
      </c>
      <c r="AA113" s="28">
        <f t="shared" si="42"/>
        <v>46</v>
      </c>
      <c r="AB113" s="28">
        <f t="shared" si="42"/>
        <v>0</v>
      </c>
      <c r="AC113" s="28">
        <f t="shared" si="42"/>
        <v>0</v>
      </c>
      <c r="AD113" s="28">
        <f t="shared" si="42"/>
        <v>0</v>
      </c>
      <c r="AE113" s="28">
        <f t="shared" si="42"/>
        <v>0</v>
      </c>
      <c r="AF113" s="28">
        <f t="shared" si="42"/>
        <v>0</v>
      </c>
      <c r="AG113" s="28">
        <f t="shared" si="42"/>
        <v>0</v>
      </c>
      <c r="AH113" s="28">
        <f t="shared" si="42"/>
        <v>46</v>
      </c>
      <c r="AI113" s="28">
        <f t="shared" si="42"/>
        <v>0</v>
      </c>
      <c r="AJ113" s="28">
        <f t="shared" si="42"/>
        <v>0</v>
      </c>
      <c r="AK113" s="28">
        <f t="shared" si="42"/>
        <v>0</v>
      </c>
      <c r="AL113" s="28">
        <f t="shared" si="42"/>
        <v>0</v>
      </c>
      <c r="AM113" s="28">
        <f t="shared" si="42"/>
        <v>0</v>
      </c>
      <c r="AN113" s="28">
        <f t="shared" si="42"/>
        <v>0</v>
      </c>
      <c r="AO113" s="28">
        <f t="shared" si="42"/>
        <v>46</v>
      </c>
      <c r="AP113" s="28">
        <f t="shared" si="42"/>
        <v>0</v>
      </c>
      <c r="AQ113" s="28">
        <f t="shared" si="42"/>
        <v>0</v>
      </c>
      <c r="AR113" s="28">
        <f t="shared" si="42"/>
        <v>0</v>
      </c>
      <c r="AS113" s="28">
        <f t="shared" si="42"/>
        <v>0</v>
      </c>
      <c r="AT113" s="28">
        <f t="shared" si="42"/>
        <v>0</v>
      </c>
      <c r="AU113" s="28">
        <f t="shared" si="42"/>
        <v>0</v>
      </c>
    </row>
    <row r="114" spans="2:47">
      <c r="B114" s="25">
        <v>2027</v>
      </c>
      <c r="C114" s="28">
        <v>100</v>
      </c>
      <c r="D114" s="28">
        <f t="shared" si="41"/>
        <v>0</v>
      </c>
      <c r="E114" s="28">
        <f t="shared" si="42"/>
        <v>0</v>
      </c>
      <c r="F114" s="28">
        <f t="shared" si="42"/>
        <v>0</v>
      </c>
      <c r="G114" s="28">
        <f t="shared" si="42"/>
        <v>0</v>
      </c>
      <c r="H114" s="28">
        <f t="shared" si="42"/>
        <v>0</v>
      </c>
      <c r="I114" s="28">
        <f t="shared" si="42"/>
        <v>0</v>
      </c>
      <c r="J114" s="28">
        <f t="shared" si="42"/>
        <v>0</v>
      </c>
      <c r="K114" s="28">
        <f t="shared" si="42"/>
        <v>0</v>
      </c>
      <c r="L114" s="28">
        <f t="shared" si="42"/>
        <v>0</v>
      </c>
      <c r="M114" s="28">
        <f t="shared" si="42"/>
        <v>0</v>
      </c>
      <c r="N114" s="28">
        <f t="shared" si="42"/>
        <v>100</v>
      </c>
      <c r="O114" s="28">
        <f t="shared" si="42"/>
        <v>0</v>
      </c>
      <c r="P114" s="28">
        <f t="shared" si="42"/>
        <v>0</v>
      </c>
      <c r="Q114" s="28">
        <f t="shared" si="42"/>
        <v>0</v>
      </c>
      <c r="R114" s="28">
        <f t="shared" si="42"/>
        <v>0</v>
      </c>
      <c r="S114" s="28">
        <f t="shared" si="42"/>
        <v>0</v>
      </c>
      <c r="T114" s="28">
        <f t="shared" si="42"/>
        <v>0</v>
      </c>
      <c r="U114" s="28">
        <f t="shared" si="42"/>
        <v>100</v>
      </c>
      <c r="V114" s="28">
        <f t="shared" si="42"/>
        <v>0</v>
      </c>
      <c r="W114" s="28">
        <f t="shared" si="42"/>
        <v>0</v>
      </c>
      <c r="X114" s="28">
        <f t="shared" si="42"/>
        <v>0</v>
      </c>
      <c r="Y114" s="28">
        <f t="shared" si="42"/>
        <v>0</v>
      </c>
      <c r="Z114" s="28">
        <f t="shared" si="42"/>
        <v>0</v>
      </c>
      <c r="AA114" s="28">
        <f t="shared" si="42"/>
        <v>0</v>
      </c>
      <c r="AB114" s="28">
        <f t="shared" si="42"/>
        <v>100</v>
      </c>
      <c r="AC114" s="28">
        <f t="shared" si="42"/>
        <v>0</v>
      </c>
      <c r="AD114" s="28">
        <f t="shared" si="42"/>
        <v>0</v>
      </c>
      <c r="AE114" s="28">
        <f t="shared" si="42"/>
        <v>0</v>
      </c>
      <c r="AF114" s="28">
        <f t="shared" si="42"/>
        <v>0</v>
      </c>
      <c r="AG114" s="28">
        <f t="shared" si="42"/>
        <v>0</v>
      </c>
      <c r="AH114" s="28">
        <f t="shared" si="42"/>
        <v>0</v>
      </c>
      <c r="AI114" s="28">
        <f t="shared" si="42"/>
        <v>100</v>
      </c>
      <c r="AJ114" s="28">
        <f t="shared" si="42"/>
        <v>0</v>
      </c>
      <c r="AK114" s="28">
        <f t="shared" si="42"/>
        <v>0</v>
      </c>
      <c r="AL114" s="28">
        <f t="shared" si="42"/>
        <v>0</v>
      </c>
      <c r="AM114" s="28">
        <f t="shared" si="42"/>
        <v>0</v>
      </c>
      <c r="AN114" s="28">
        <f t="shared" si="42"/>
        <v>0</v>
      </c>
      <c r="AO114" s="28">
        <f t="shared" si="42"/>
        <v>0</v>
      </c>
      <c r="AP114" s="28">
        <f t="shared" si="42"/>
        <v>100</v>
      </c>
      <c r="AQ114" s="28">
        <f t="shared" si="42"/>
        <v>0</v>
      </c>
      <c r="AR114" s="28">
        <f t="shared" si="42"/>
        <v>0</v>
      </c>
      <c r="AS114" s="28">
        <f t="shared" si="42"/>
        <v>0</v>
      </c>
      <c r="AT114" s="28">
        <f t="shared" si="42"/>
        <v>0</v>
      </c>
      <c r="AU114" s="28">
        <f t="shared" si="42"/>
        <v>0</v>
      </c>
    </row>
    <row r="115" spans="2:47">
      <c r="B115" s="25">
        <v>2028</v>
      </c>
      <c r="C115" s="28">
        <v>208</v>
      </c>
      <c r="D115" s="28">
        <f t="shared" si="41"/>
        <v>0</v>
      </c>
      <c r="E115" s="28">
        <f t="shared" si="42"/>
        <v>0</v>
      </c>
      <c r="F115" s="28">
        <f t="shared" si="42"/>
        <v>0</v>
      </c>
      <c r="G115" s="28">
        <f t="shared" si="42"/>
        <v>0</v>
      </c>
      <c r="H115" s="28">
        <f t="shared" si="42"/>
        <v>0</v>
      </c>
      <c r="I115" s="28">
        <f t="shared" si="42"/>
        <v>0</v>
      </c>
      <c r="J115" s="28">
        <f t="shared" si="42"/>
        <v>0</v>
      </c>
      <c r="K115" s="28">
        <f t="shared" si="42"/>
        <v>0</v>
      </c>
      <c r="L115" s="28">
        <f t="shared" si="42"/>
        <v>0</v>
      </c>
      <c r="M115" s="28">
        <f t="shared" si="42"/>
        <v>0</v>
      </c>
      <c r="N115" s="28">
        <f t="shared" si="42"/>
        <v>0</v>
      </c>
      <c r="O115" s="28">
        <f t="shared" si="42"/>
        <v>208</v>
      </c>
      <c r="P115" s="28">
        <f t="shared" si="42"/>
        <v>0</v>
      </c>
      <c r="Q115" s="28">
        <f t="shared" si="42"/>
        <v>0</v>
      </c>
      <c r="R115" s="28">
        <f t="shared" si="42"/>
        <v>0</v>
      </c>
      <c r="S115" s="28">
        <f t="shared" si="42"/>
        <v>0</v>
      </c>
      <c r="T115" s="28">
        <f t="shared" si="42"/>
        <v>0</v>
      </c>
      <c r="U115" s="28">
        <f t="shared" si="42"/>
        <v>0</v>
      </c>
      <c r="V115" s="28">
        <f t="shared" si="42"/>
        <v>208</v>
      </c>
      <c r="W115" s="28">
        <f t="shared" si="42"/>
        <v>0</v>
      </c>
      <c r="X115" s="28">
        <f t="shared" si="42"/>
        <v>0</v>
      </c>
      <c r="Y115" s="28">
        <f t="shared" si="42"/>
        <v>0</v>
      </c>
      <c r="Z115" s="28">
        <f t="shared" si="42"/>
        <v>0</v>
      </c>
      <c r="AA115" s="28">
        <f t="shared" si="42"/>
        <v>0</v>
      </c>
      <c r="AB115" s="28">
        <f t="shared" si="42"/>
        <v>0</v>
      </c>
      <c r="AC115" s="28">
        <f t="shared" si="42"/>
        <v>208</v>
      </c>
      <c r="AD115" s="28">
        <f t="shared" si="42"/>
        <v>0</v>
      </c>
      <c r="AE115" s="28">
        <f t="shared" si="42"/>
        <v>0</v>
      </c>
      <c r="AF115" s="28">
        <f t="shared" si="42"/>
        <v>0</v>
      </c>
      <c r="AG115" s="28">
        <f t="shared" si="42"/>
        <v>0</v>
      </c>
      <c r="AH115" s="28">
        <f t="shared" si="42"/>
        <v>0</v>
      </c>
      <c r="AI115" s="28">
        <f t="shared" si="42"/>
        <v>0</v>
      </c>
      <c r="AJ115" s="28">
        <f t="shared" si="42"/>
        <v>208</v>
      </c>
      <c r="AK115" s="28">
        <f t="shared" si="42"/>
        <v>0</v>
      </c>
      <c r="AL115" s="28">
        <f t="shared" si="42"/>
        <v>0</v>
      </c>
      <c r="AM115" s="28">
        <f t="shared" si="42"/>
        <v>0</v>
      </c>
      <c r="AN115" s="28">
        <f t="shared" si="42"/>
        <v>0</v>
      </c>
      <c r="AO115" s="28">
        <f t="shared" si="42"/>
        <v>0</v>
      </c>
      <c r="AP115" s="28">
        <f t="shared" si="42"/>
        <v>0</v>
      </c>
      <c r="AQ115" s="28">
        <f t="shared" si="42"/>
        <v>208</v>
      </c>
      <c r="AR115" s="28">
        <f t="shared" si="42"/>
        <v>0</v>
      </c>
      <c r="AS115" s="28">
        <f t="shared" si="42"/>
        <v>0</v>
      </c>
      <c r="AT115" s="28">
        <f t="shared" si="42"/>
        <v>0</v>
      </c>
      <c r="AU115" s="28">
        <f t="shared" si="42"/>
        <v>0</v>
      </c>
    </row>
    <row r="116" spans="2:47">
      <c r="B116" s="25">
        <v>2029</v>
      </c>
      <c r="C116" s="28">
        <v>395</v>
      </c>
      <c r="D116" s="28">
        <f t="shared" si="41"/>
        <v>0</v>
      </c>
      <c r="E116" s="28">
        <f t="shared" si="42"/>
        <v>0</v>
      </c>
      <c r="F116" s="28">
        <f t="shared" si="42"/>
        <v>0</v>
      </c>
      <c r="G116" s="28">
        <f t="shared" si="42"/>
        <v>0</v>
      </c>
      <c r="H116" s="28">
        <f t="shared" si="42"/>
        <v>0</v>
      </c>
      <c r="I116" s="28">
        <f t="shared" si="42"/>
        <v>0</v>
      </c>
      <c r="J116" s="28">
        <f t="shared" si="42"/>
        <v>0</v>
      </c>
      <c r="K116" s="28">
        <f t="shared" si="42"/>
        <v>0</v>
      </c>
      <c r="L116" s="28">
        <f t="shared" si="42"/>
        <v>0</v>
      </c>
      <c r="M116" s="28">
        <f t="shared" si="42"/>
        <v>0</v>
      </c>
      <c r="N116" s="28">
        <f t="shared" ref="E116:AU122" si="43">+IF(N$103&lt;$B116,0,IF(MOD(N$103-$B116,$D$92)=0,1,0))*$C116</f>
        <v>0</v>
      </c>
      <c r="O116" s="28">
        <f t="shared" si="43"/>
        <v>0</v>
      </c>
      <c r="P116" s="28">
        <f t="shared" si="43"/>
        <v>395</v>
      </c>
      <c r="Q116" s="28">
        <f t="shared" si="43"/>
        <v>0</v>
      </c>
      <c r="R116" s="28">
        <f t="shared" si="43"/>
        <v>0</v>
      </c>
      <c r="S116" s="28">
        <f t="shared" si="43"/>
        <v>0</v>
      </c>
      <c r="T116" s="28">
        <f t="shared" si="43"/>
        <v>0</v>
      </c>
      <c r="U116" s="28">
        <f t="shared" si="43"/>
        <v>0</v>
      </c>
      <c r="V116" s="28">
        <f t="shared" si="43"/>
        <v>0</v>
      </c>
      <c r="W116" s="28">
        <f t="shared" si="43"/>
        <v>395</v>
      </c>
      <c r="X116" s="28">
        <f t="shared" si="43"/>
        <v>0</v>
      </c>
      <c r="Y116" s="28">
        <f t="shared" si="43"/>
        <v>0</v>
      </c>
      <c r="Z116" s="28">
        <f t="shared" si="43"/>
        <v>0</v>
      </c>
      <c r="AA116" s="28">
        <f t="shared" si="43"/>
        <v>0</v>
      </c>
      <c r="AB116" s="28">
        <f t="shared" si="43"/>
        <v>0</v>
      </c>
      <c r="AC116" s="28">
        <f t="shared" si="43"/>
        <v>0</v>
      </c>
      <c r="AD116" s="28">
        <f t="shared" si="43"/>
        <v>395</v>
      </c>
      <c r="AE116" s="28">
        <f t="shared" si="43"/>
        <v>0</v>
      </c>
      <c r="AF116" s="28">
        <f t="shared" si="43"/>
        <v>0</v>
      </c>
      <c r="AG116" s="28">
        <f t="shared" si="43"/>
        <v>0</v>
      </c>
      <c r="AH116" s="28">
        <f t="shared" si="43"/>
        <v>0</v>
      </c>
      <c r="AI116" s="28">
        <f t="shared" si="43"/>
        <v>0</v>
      </c>
      <c r="AJ116" s="28">
        <f t="shared" si="43"/>
        <v>0</v>
      </c>
      <c r="AK116" s="28">
        <f t="shared" si="43"/>
        <v>395</v>
      </c>
      <c r="AL116" s="28">
        <f t="shared" si="43"/>
        <v>0</v>
      </c>
      <c r="AM116" s="28">
        <f t="shared" si="43"/>
        <v>0</v>
      </c>
      <c r="AN116" s="28">
        <f t="shared" si="43"/>
        <v>0</v>
      </c>
      <c r="AO116" s="28">
        <f t="shared" si="43"/>
        <v>0</v>
      </c>
      <c r="AP116" s="28">
        <f t="shared" si="43"/>
        <v>0</v>
      </c>
      <c r="AQ116" s="28">
        <f t="shared" si="43"/>
        <v>0</v>
      </c>
      <c r="AR116" s="28">
        <f t="shared" si="43"/>
        <v>395</v>
      </c>
      <c r="AS116" s="28">
        <f t="shared" si="43"/>
        <v>0</v>
      </c>
      <c r="AT116" s="28">
        <f t="shared" si="43"/>
        <v>0</v>
      </c>
      <c r="AU116" s="28">
        <f t="shared" si="43"/>
        <v>0</v>
      </c>
    </row>
    <row r="117" spans="2:47">
      <c r="B117" s="25">
        <v>2030</v>
      </c>
      <c r="C117" s="28">
        <v>630</v>
      </c>
      <c r="D117" s="28">
        <f t="shared" si="41"/>
        <v>0</v>
      </c>
      <c r="E117" s="28">
        <f t="shared" si="43"/>
        <v>0</v>
      </c>
      <c r="F117" s="28">
        <f t="shared" si="43"/>
        <v>0</v>
      </c>
      <c r="G117" s="28">
        <f t="shared" si="43"/>
        <v>0</v>
      </c>
      <c r="H117" s="28">
        <f t="shared" si="43"/>
        <v>0</v>
      </c>
      <c r="I117" s="28">
        <f t="shared" si="43"/>
        <v>0</v>
      </c>
      <c r="J117" s="28">
        <f t="shared" si="43"/>
        <v>0</v>
      </c>
      <c r="K117" s="28">
        <f t="shared" si="43"/>
        <v>0</v>
      </c>
      <c r="L117" s="28">
        <f t="shared" si="43"/>
        <v>0</v>
      </c>
      <c r="M117" s="28">
        <f t="shared" si="43"/>
        <v>0</v>
      </c>
      <c r="N117" s="28">
        <f t="shared" si="43"/>
        <v>0</v>
      </c>
      <c r="O117" s="28">
        <f t="shared" si="43"/>
        <v>0</v>
      </c>
      <c r="P117" s="28">
        <f t="shared" si="43"/>
        <v>0</v>
      </c>
      <c r="Q117" s="28">
        <f t="shared" si="43"/>
        <v>630</v>
      </c>
      <c r="R117" s="28">
        <f t="shared" si="43"/>
        <v>0</v>
      </c>
      <c r="S117" s="28">
        <f t="shared" si="43"/>
        <v>0</v>
      </c>
      <c r="T117" s="28">
        <f t="shared" si="43"/>
        <v>0</v>
      </c>
      <c r="U117" s="28">
        <f t="shared" si="43"/>
        <v>0</v>
      </c>
      <c r="V117" s="28">
        <f t="shared" si="43"/>
        <v>0</v>
      </c>
      <c r="W117" s="28">
        <f t="shared" si="43"/>
        <v>0</v>
      </c>
      <c r="X117" s="28">
        <f t="shared" si="43"/>
        <v>630</v>
      </c>
      <c r="Y117" s="28">
        <f t="shared" si="43"/>
        <v>0</v>
      </c>
      <c r="Z117" s="28">
        <f t="shared" si="43"/>
        <v>0</v>
      </c>
      <c r="AA117" s="28">
        <f t="shared" si="43"/>
        <v>0</v>
      </c>
      <c r="AB117" s="28">
        <f t="shared" si="43"/>
        <v>0</v>
      </c>
      <c r="AC117" s="28">
        <f t="shared" si="43"/>
        <v>0</v>
      </c>
      <c r="AD117" s="28">
        <f t="shared" si="43"/>
        <v>0</v>
      </c>
      <c r="AE117" s="28">
        <f t="shared" si="43"/>
        <v>630</v>
      </c>
      <c r="AF117" s="28">
        <f t="shared" si="43"/>
        <v>0</v>
      </c>
      <c r="AG117" s="28">
        <f t="shared" si="43"/>
        <v>0</v>
      </c>
      <c r="AH117" s="28">
        <f t="shared" si="43"/>
        <v>0</v>
      </c>
      <c r="AI117" s="28">
        <f t="shared" si="43"/>
        <v>0</v>
      </c>
      <c r="AJ117" s="28">
        <f t="shared" si="43"/>
        <v>0</v>
      </c>
      <c r="AK117" s="28">
        <f t="shared" si="43"/>
        <v>0</v>
      </c>
      <c r="AL117" s="28">
        <f t="shared" si="43"/>
        <v>630</v>
      </c>
      <c r="AM117" s="28">
        <f t="shared" si="43"/>
        <v>0</v>
      </c>
      <c r="AN117" s="28">
        <f t="shared" si="43"/>
        <v>0</v>
      </c>
      <c r="AO117" s="28">
        <f t="shared" si="43"/>
        <v>0</v>
      </c>
      <c r="AP117" s="28">
        <f t="shared" si="43"/>
        <v>0</v>
      </c>
      <c r="AQ117" s="28">
        <f t="shared" si="43"/>
        <v>0</v>
      </c>
      <c r="AR117" s="28">
        <f t="shared" si="43"/>
        <v>0</v>
      </c>
      <c r="AS117" s="28">
        <f t="shared" si="43"/>
        <v>630</v>
      </c>
      <c r="AT117" s="28">
        <f t="shared" si="43"/>
        <v>0</v>
      </c>
      <c r="AU117" s="28">
        <f t="shared" si="43"/>
        <v>0</v>
      </c>
    </row>
    <row r="118" spans="2:47">
      <c r="B118" s="25">
        <v>2031</v>
      </c>
      <c r="C118" s="28">
        <v>75</v>
      </c>
      <c r="D118" s="28">
        <f t="shared" si="41"/>
        <v>0</v>
      </c>
      <c r="E118" s="28">
        <f t="shared" si="43"/>
        <v>0</v>
      </c>
      <c r="F118" s="28">
        <f t="shared" si="43"/>
        <v>0</v>
      </c>
      <c r="G118" s="28">
        <f t="shared" si="43"/>
        <v>0</v>
      </c>
      <c r="H118" s="28">
        <f t="shared" si="43"/>
        <v>0</v>
      </c>
      <c r="I118" s="28">
        <f t="shared" si="43"/>
        <v>0</v>
      </c>
      <c r="J118" s="28">
        <f t="shared" si="43"/>
        <v>0</v>
      </c>
      <c r="K118" s="28">
        <f t="shared" si="43"/>
        <v>0</v>
      </c>
      <c r="L118" s="28">
        <f t="shared" si="43"/>
        <v>0</v>
      </c>
      <c r="M118" s="28">
        <f t="shared" si="43"/>
        <v>0</v>
      </c>
      <c r="N118" s="28">
        <f t="shared" si="43"/>
        <v>0</v>
      </c>
      <c r="O118" s="28">
        <f t="shared" si="43"/>
        <v>0</v>
      </c>
      <c r="P118" s="28">
        <f t="shared" si="43"/>
        <v>0</v>
      </c>
      <c r="Q118" s="28">
        <f t="shared" si="43"/>
        <v>0</v>
      </c>
      <c r="R118" s="28">
        <f t="shared" si="43"/>
        <v>75</v>
      </c>
      <c r="S118" s="28">
        <f t="shared" si="43"/>
        <v>0</v>
      </c>
      <c r="T118" s="28">
        <f t="shared" si="43"/>
        <v>0</v>
      </c>
      <c r="U118" s="28">
        <f t="shared" si="43"/>
        <v>0</v>
      </c>
      <c r="V118" s="28">
        <f t="shared" si="43"/>
        <v>0</v>
      </c>
      <c r="W118" s="28">
        <f t="shared" si="43"/>
        <v>0</v>
      </c>
      <c r="X118" s="28">
        <f t="shared" si="43"/>
        <v>0</v>
      </c>
      <c r="Y118" s="28">
        <f t="shared" si="43"/>
        <v>75</v>
      </c>
      <c r="Z118" s="28">
        <f t="shared" si="43"/>
        <v>0</v>
      </c>
      <c r="AA118" s="28">
        <f t="shared" si="43"/>
        <v>0</v>
      </c>
      <c r="AB118" s="28">
        <f t="shared" si="43"/>
        <v>0</v>
      </c>
      <c r="AC118" s="28">
        <f t="shared" si="43"/>
        <v>0</v>
      </c>
      <c r="AD118" s="28">
        <f t="shared" si="43"/>
        <v>0</v>
      </c>
      <c r="AE118" s="28">
        <f t="shared" si="43"/>
        <v>0</v>
      </c>
      <c r="AF118" s="28">
        <f t="shared" si="43"/>
        <v>75</v>
      </c>
      <c r="AG118" s="28">
        <f t="shared" si="43"/>
        <v>0</v>
      </c>
      <c r="AH118" s="28">
        <f t="shared" si="43"/>
        <v>0</v>
      </c>
      <c r="AI118" s="28">
        <f t="shared" si="43"/>
        <v>0</v>
      </c>
      <c r="AJ118" s="28">
        <f t="shared" si="43"/>
        <v>0</v>
      </c>
      <c r="AK118" s="28">
        <f t="shared" si="43"/>
        <v>0</v>
      </c>
      <c r="AL118" s="28">
        <f t="shared" si="43"/>
        <v>0</v>
      </c>
      <c r="AM118" s="28">
        <f t="shared" si="43"/>
        <v>75</v>
      </c>
      <c r="AN118" s="28">
        <f t="shared" si="43"/>
        <v>0</v>
      </c>
      <c r="AO118" s="28">
        <f t="shared" si="43"/>
        <v>0</v>
      </c>
      <c r="AP118" s="28">
        <f t="shared" si="43"/>
        <v>0</v>
      </c>
      <c r="AQ118" s="28">
        <f t="shared" si="43"/>
        <v>0</v>
      </c>
      <c r="AR118" s="28">
        <f t="shared" si="43"/>
        <v>0</v>
      </c>
      <c r="AS118" s="28">
        <f t="shared" si="43"/>
        <v>0</v>
      </c>
      <c r="AT118" s="28">
        <f t="shared" si="43"/>
        <v>75</v>
      </c>
      <c r="AU118" s="28">
        <f t="shared" si="43"/>
        <v>0</v>
      </c>
    </row>
    <row r="119" spans="2:47">
      <c r="B119" s="25">
        <v>2032</v>
      </c>
      <c r="C119" s="28">
        <v>77</v>
      </c>
      <c r="D119" s="28">
        <f t="shared" si="41"/>
        <v>0</v>
      </c>
      <c r="E119" s="28">
        <f t="shared" si="43"/>
        <v>0</v>
      </c>
      <c r="F119" s="28">
        <f t="shared" si="43"/>
        <v>0</v>
      </c>
      <c r="G119" s="28">
        <f t="shared" si="43"/>
        <v>0</v>
      </c>
      <c r="H119" s="28">
        <f t="shared" si="43"/>
        <v>0</v>
      </c>
      <c r="I119" s="28">
        <f t="shared" si="43"/>
        <v>0</v>
      </c>
      <c r="J119" s="28">
        <f t="shared" si="43"/>
        <v>0</v>
      </c>
      <c r="K119" s="28">
        <f t="shared" si="43"/>
        <v>0</v>
      </c>
      <c r="L119" s="28">
        <f t="shared" si="43"/>
        <v>0</v>
      </c>
      <c r="M119" s="28">
        <f t="shared" si="43"/>
        <v>0</v>
      </c>
      <c r="N119" s="28">
        <f t="shared" si="43"/>
        <v>0</v>
      </c>
      <c r="O119" s="28">
        <f t="shared" si="43"/>
        <v>0</v>
      </c>
      <c r="P119" s="28">
        <f t="shared" si="43"/>
        <v>0</v>
      </c>
      <c r="Q119" s="28">
        <f t="shared" si="43"/>
        <v>0</v>
      </c>
      <c r="R119" s="28">
        <f t="shared" si="43"/>
        <v>0</v>
      </c>
      <c r="S119" s="28">
        <f t="shared" si="43"/>
        <v>77</v>
      </c>
      <c r="T119" s="28">
        <f t="shared" si="43"/>
        <v>0</v>
      </c>
      <c r="U119" s="28">
        <f t="shared" si="43"/>
        <v>0</v>
      </c>
      <c r="V119" s="28">
        <f t="shared" si="43"/>
        <v>0</v>
      </c>
      <c r="W119" s="28">
        <f t="shared" si="43"/>
        <v>0</v>
      </c>
      <c r="X119" s="28">
        <f t="shared" si="43"/>
        <v>0</v>
      </c>
      <c r="Y119" s="28">
        <f t="shared" si="43"/>
        <v>0</v>
      </c>
      <c r="Z119" s="28">
        <f t="shared" si="43"/>
        <v>77</v>
      </c>
      <c r="AA119" s="28">
        <f t="shared" si="43"/>
        <v>0</v>
      </c>
      <c r="AB119" s="28">
        <f t="shared" si="43"/>
        <v>0</v>
      </c>
      <c r="AC119" s="28">
        <f t="shared" si="43"/>
        <v>0</v>
      </c>
      <c r="AD119" s="28">
        <f t="shared" si="43"/>
        <v>0</v>
      </c>
      <c r="AE119" s="28">
        <f t="shared" si="43"/>
        <v>0</v>
      </c>
      <c r="AF119" s="28">
        <f t="shared" si="43"/>
        <v>0</v>
      </c>
      <c r="AG119" s="28">
        <f t="shared" si="43"/>
        <v>77</v>
      </c>
      <c r="AH119" s="28">
        <f t="shared" si="43"/>
        <v>0</v>
      </c>
      <c r="AI119" s="28">
        <f t="shared" si="43"/>
        <v>0</v>
      </c>
      <c r="AJ119" s="28">
        <f t="shared" si="43"/>
        <v>0</v>
      </c>
      <c r="AK119" s="28">
        <f t="shared" si="43"/>
        <v>0</v>
      </c>
      <c r="AL119" s="28">
        <f t="shared" si="43"/>
        <v>0</v>
      </c>
      <c r="AM119" s="28">
        <f t="shared" si="43"/>
        <v>0</v>
      </c>
      <c r="AN119" s="28">
        <f t="shared" si="43"/>
        <v>77</v>
      </c>
      <c r="AO119" s="28">
        <f t="shared" si="43"/>
        <v>0</v>
      </c>
      <c r="AP119" s="28">
        <f t="shared" si="43"/>
        <v>0</v>
      </c>
      <c r="AQ119" s="28">
        <f t="shared" si="43"/>
        <v>0</v>
      </c>
      <c r="AR119" s="28">
        <f t="shared" si="43"/>
        <v>0</v>
      </c>
      <c r="AS119" s="28">
        <f t="shared" si="43"/>
        <v>0</v>
      </c>
      <c r="AT119" s="28">
        <f t="shared" si="43"/>
        <v>0</v>
      </c>
      <c r="AU119" s="28">
        <f t="shared" si="43"/>
        <v>77</v>
      </c>
    </row>
    <row r="120" spans="2:47">
      <c r="B120" s="25">
        <v>2033</v>
      </c>
      <c r="C120" s="28">
        <v>78</v>
      </c>
      <c r="D120" s="28">
        <f t="shared" si="41"/>
        <v>0</v>
      </c>
      <c r="E120" s="28">
        <f t="shared" si="43"/>
        <v>0</v>
      </c>
      <c r="F120" s="28">
        <f t="shared" si="43"/>
        <v>0</v>
      </c>
      <c r="G120" s="28">
        <f t="shared" si="43"/>
        <v>0</v>
      </c>
      <c r="H120" s="28">
        <f t="shared" si="43"/>
        <v>0</v>
      </c>
      <c r="I120" s="28">
        <f t="shared" si="43"/>
        <v>0</v>
      </c>
      <c r="J120" s="28">
        <f t="shared" si="43"/>
        <v>0</v>
      </c>
      <c r="K120" s="28">
        <f t="shared" si="43"/>
        <v>0</v>
      </c>
      <c r="L120" s="28">
        <f t="shared" si="43"/>
        <v>0</v>
      </c>
      <c r="M120" s="28">
        <f t="shared" si="43"/>
        <v>0</v>
      </c>
      <c r="N120" s="28">
        <f t="shared" si="43"/>
        <v>0</v>
      </c>
      <c r="O120" s="28">
        <f t="shared" si="43"/>
        <v>0</v>
      </c>
      <c r="P120" s="28">
        <f t="shared" si="43"/>
        <v>0</v>
      </c>
      <c r="Q120" s="28">
        <f t="shared" si="43"/>
        <v>0</v>
      </c>
      <c r="R120" s="28">
        <f t="shared" si="43"/>
        <v>0</v>
      </c>
      <c r="S120" s="28">
        <f t="shared" si="43"/>
        <v>0</v>
      </c>
      <c r="T120" s="28">
        <f t="shared" si="43"/>
        <v>78</v>
      </c>
      <c r="U120" s="28">
        <f t="shared" si="43"/>
        <v>0</v>
      </c>
      <c r="V120" s="28">
        <f t="shared" si="43"/>
        <v>0</v>
      </c>
      <c r="W120" s="28">
        <f t="shared" si="43"/>
        <v>0</v>
      </c>
      <c r="X120" s="28">
        <f t="shared" si="43"/>
        <v>0</v>
      </c>
      <c r="Y120" s="28">
        <f t="shared" si="43"/>
        <v>0</v>
      </c>
      <c r="Z120" s="28">
        <f t="shared" si="43"/>
        <v>0</v>
      </c>
      <c r="AA120" s="28">
        <f t="shared" si="43"/>
        <v>78</v>
      </c>
      <c r="AB120" s="28">
        <f t="shared" si="43"/>
        <v>0</v>
      </c>
      <c r="AC120" s="28">
        <f t="shared" si="43"/>
        <v>0</v>
      </c>
      <c r="AD120" s="28">
        <f t="shared" si="43"/>
        <v>0</v>
      </c>
      <c r="AE120" s="28">
        <f t="shared" si="43"/>
        <v>0</v>
      </c>
      <c r="AF120" s="28">
        <f t="shared" si="43"/>
        <v>0</v>
      </c>
      <c r="AG120" s="28">
        <f t="shared" si="43"/>
        <v>0</v>
      </c>
      <c r="AH120" s="28">
        <f t="shared" si="43"/>
        <v>78</v>
      </c>
      <c r="AI120" s="28">
        <f t="shared" si="43"/>
        <v>0</v>
      </c>
      <c r="AJ120" s="28">
        <f t="shared" si="43"/>
        <v>0</v>
      </c>
      <c r="AK120" s="28">
        <f t="shared" si="43"/>
        <v>0</v>
      </c>
      <c r="AL120" s="28">
        <f t="shared" si="43"/>
        <v>0</v>
      </c>
      <c r="AM120" s="28">
        <f t="shared" si="43"/>
        <v>0</v>
      </c>
      <c r="AN120" s="28">
        <f t="shared" si="43"/>
        <v>0</v>
      </c>
      <c r="AO120" s="28">
        <f t="shared" si="43"/>
        <v>78</v>
      </c>
      <c r="AP120" s="28">
        <f t="shared" si="43"/>
        <v>0</v>
      </c>
      <c r="AQ120" s="28">
        <f t="shared" si="43"/>
        <v>0</v>
      </c>
      <c r="AR120" s="28">
        <f t="shared" si="43"/>
        <v>0</v>
      </c>
      <c r="AS120" s="28">
        <f t="shared" si="43"/>
        <v>0</v>
      </c>
      <c r="AT120" s="28">
        <f t="shared" si="43"/>
        <v>0</v>
      </c>
      <c r="AU120" s="28">
        <f t="shared" si="43"/>
        <v>0</v>
      </c>
    </row>
    <row r="121" spans="2:47">
      <c r="B121" s="25">
        <v>2034</v>
      </c>
      <c r="C121" s="28">
        <v>79</v>
      </c>
      <c r="D121" s="28">
        <f t="shared" si="41"/>
        <v>0</v>
      </c>
      <c r="E121" s="28">
        <f t="shared" si="43"/>
        <v>0</v>
      </c>
      <c r="F121" s="28">
        <f t="shared" si="43"/>
        <v>0</v>
      </c>
      <c r="G121" s="28">
        <f t="shared" si="43"/>
        <v>0</v>
      </c>
      <c r="H121" s="28">
        <f t="shared" si="43"/>
        <v>0</v>
      </c>
      <c r="I121" s="28">
        <f t="shared" si="43"/>
        <v>0</v>
      </c>
      <c r="J121" s="28">
        <f t="shared" si="43"/>
        <v>0</v>
      </c>
      <c r="K121" s="28">
        <f t="shared" si="43"/>
        <v>0</v>
      </c>
      <c r="L121" s="28">
        <f t="shared" si="43"/>
        <v>0</v>
      </c>
      <c r="M121" s="28">
        <f t="shared" si="43"/>
        <v>0</v>
      </c>
      <c r="N121" s="28">
        <f t="shared" si="43"/>
        <v>0</v>
      </c>
      <c r="O121" s="28">
        <f t="shared" si="43"/>
        <v>0</v>
      </c>
      <c r="P121" s="28">
        <f t="shared" si="43"/>
        <v>0</v>
      </c>
      <c r="Q121" s="28">
        <f t="shared" si="43"/>
        <v>0</v>
      </c>
      <c r="R121" s="28">
        <f t="shared" si="43"/>
        <v>0</v>
      </c>
      <c r="S121" s="28">
        <f t="shared" si="43"/>
        <v>0</v>
      </c>
      <c r="T121" s="28">
        <f t="shared" si="43"/>
        <v>0</v>
      </c>
      <c r="U121" s="28">
        <f t="shared" si="43"/>
        <v>79</v>
      </c>
      <c r="V121" s="28">
        <f t="shared" si="43"/>
        <v>0</v>
      </c>
      <c r="W121" s="28">
        <f t="shared" si="43"/>
        <v>0</v>
      </c>
      <c r="X121" s="28">
        <f t="shared" si="43"/>
        <v>0</v>
      </c>
      <c r="Y121" s="28">
        <f t="shared" si="43"/>
        <v>0</v>
      </c>
      <c r="Z121" s="28">
        <f t="shared" si="43"/>
        <v>0</v>
      </c>
      <c r="AA121" s="28">
        <f t="shared" si="43"/>
        <v>0</v>
      </c>
      <c r="AB121" s="28">
        <f t="shared" si="43"/>
        <v>79</v>
      </c>
      <c r="AC121" s="28">
        <f t="shared" si="43"/>
        <v>0</v>
      </c>
      <c r="AD121" s="28">
        <f t="shared" si="43"/>
        <v>0</v>
      </c>
      <c r="AE121" s="28">
        <f t="shared" si="43"/>
        <v>0</v>
      </c>
      <c r="AF121" s="28">
        <f t="shared" si="43"/>
        <v>0</v>
      </c>
      <c r="AG121" s="28">
        <f t="shared" si="43"/>
        <v>0</v>
      </c>
      <c r="AH121" s="28">
        <f t="shared" si="43"/>
        <v>0</v>
      </c>
      <c r="AI121" s="28">
        <f t="shared" si="43"/>
        <v>79</v>
      </c>
      <c r="AJ121" s="28">
        <f t="shared" si="43"/>
        <v>0</v>
      </c>
      <c r="AK121" s="28">
        <f t="shared" si="43"/>
        <v>0</v>
      </c>
      <c r="AL121" s="28">
        <f t="shared" si="43"/>
        <v>0</v>
      </c>
      <c r="AM121" s="28">
        <f t="shared" si="43"/>
        <v>0</v>
      </c>
      <c r="AN121" s="28">
        <f t="shared" si="43"/>
        <v>0</v>
      </c>
      <c r="AO121" s="28">
        <f t="shared" si="43"/>
        <v>0</v>
      </c>
      <c r="AP121" s="28">
        <f t="shared" si="43"/>
        <v>79</v>
      </c>
      <c r="AQ121" s="28">
        <f t="shared" si="43"/>
        <v>0</v>
      </c>
      <c r="AR121" s="28">
        <f t="shared" si="43"/>
        <v>0</v>
      </c>
      <c r="AS121" s="28">
        <f t="shared" si="43"/>
        <v>0</v>
      </c>
      <c r="AT121" s="28">
        <f t="shared" si="43"/>
        <v>0</v>
      </c>
      <c r="AU121" s="28">
        <f t="shared" si="43"/>
        <v>0</v>
      </c>
    </row>
    <row r="122" spans="2:47">
      <c r="B122" s="25">
        <v>2035</v>
      </c>
      <c r="C122" s="28">
        <v>80</v>
      </c>
      <c r="D122" s="28">
        <f t="shared" si="41"/>
        <v>0</v>
      </c>
      <c r="E122" s="28">
        <f t="shared" si="43"/>
        <v>0</v>
      </c>
      <c r="F122" s="28">
        <f t="shared" si="43"/>
        <v>0</v>
      </c>
      <c r="G122" s="28">
        <f t="shared" si="43"/>
        <v>0</v>
      </c>
      <c r="H122" s="28">
        <f t="shared" si="43"/>
        <v>0</v>
      </c>
      <c r="I122" s="28">
        <f t="shared" si="43"/>
        <v>0</v>
      </c>
      <c r="J122" s="28">
        <f t="shared" si="43"/>
        <v>0</v>
      </c>
      <c r="K122" s="28">
        <f t="shared" ref="E122:AU128" si="44">+IF(K$103&lt;$B122,0,IF(MOD(K$103-$B122,$D$92)=0,1,0))*$C122</f>
        <v>0</v>
      </c>
      <c r="L122" s="28">
        <f t="shared" si="44"/>
        <v>0</v>
      </c>
      <c r="M122" s="28">
        <f t="shared" si="44"/>
        <v>0</v>
      </c>
      <c r="N122" s="28">
        <f t="shared" si="44"/>
        <v>0</v>
      </c>
      <c r="O122" s="28">
        <f t="shared" si="44"/>
        <v>0</v>
      </c>
      <c r="P122" s="28">
        <f t="shared" si="44"/>
        <v>0</v>
      </c>
      <c r="Q122" s="28">
        <f t="shared" si="44"/>
        <v>0</v>
      </c>
      <c r="R122" s="28">
        <f t="shared" si="44"/>
        <v>0</v>
      </c>
      <c r="S122" s="28">
        <f t="shared" si="44"/>
        <v>0</v>
      </c>
      <c r="T122" s="28">
        <f t="shared" si="44"/>
        <v>0</v>
      </c>
      <c r="U122" s="28">
        <f t="shared" si="44"/>
        <v>0</v>
      </c>
      <c r="V122" s="28">
        <f t="shared" si="44"/>
        <v>80</v>
      </c>
      <c r="W122" s="28">
        <f t="shared" si="44"/>
        <v>0</v>
      </c>
      <c r="X122" s="28">
        <f t="shared" si="44"/>
        <v>0</v>
      </c>
      <c r="Y122" s="28">
        <f t="shared" si="44"/>
        <v>0</v>
      </c>
      <c r="Z122" s="28">
        <f t="shared" si="44"/>
        <v>0</v>
      </c>
      <c r="AA122" s="28">
        <f t="shared" si="44"/>
        <v>0</v>
      </c>
      <c r="AB122" s="28">
        <f t="shared" si="44"/>
        <v>0</v>
      </c>
      <c r="AC122" s="28">
        <f t="shared" si="44"/>
        <v>80</v>
      </c>
      <c r="AD122" s="28">
        <f t="shared" si="44"/>
        <v>0</v>
      </c>
      <c r="AE122" s="28">
        <f t="shared" si="44"/>
        <v>0</v>
      </c>
      <c r="AF122" s="28">
        <f t="shared" si="44"/>
        <v>0</v>
      </c>
      <c r="AG122" s="28">
        <f t="shared" si="44"/>
        <v>0</v>
      </c>
      <c r="AH122" s="28">
        <f t="shared" si="44"/>
        <v>0</v>
      </c>
      <c r="AI122" s="28">
        <f t="shared" si="44"/>
        <v>0</v>
      </c>
      <c r="AJ122" s="28">
        <f t="shared" si="44"/>
        <v>80</v>
      </c>
      <c r="AK122" s="28">
        <f t="shared" si="44"/>
        <v>0</v>
      </c>
      <c r="AL122" s="28">
        <f t="shared" si="44"/>
        <v>0</v>
      </c>
      <c r="AM122" s="28">
        <f t="shared" si="44"/>
        <v>0</v>
      </c>
      <c r="AN122" s="28">
        <f t="shared" si="44"/>
        <v>0</v>
      </c>
      <c r="AO122" s="28">
        <f t="shared" si="44"/>
        <v>0</v>
      </c>
      <c r="AP122" s="28">
        <f t="shared" si="44"/>
        <v>0</v>
      </c>
      <c r="AQ122" s="28">
        <f t="shared" si="44"/>
        <v>80</v>
      </c>
      <c r="AR122" s="28">
        <f t="shared" si="44"/>
        <v>0</v>
      </c>
      <c r="AS122" s="28">
        <f t="shared" si="44"/>
        <v>0</v>
      </c>
      <c r="AT122" s="28">
        <f t="shared" si="44"/>
        <v>0</v>
      </c>
      <c r="AU122" s="28">
        <f t="shared" si="44"/>
        <v>0</v>
      </c>
    </row>
    <row r="123" spans="2:47">
      <c r="B123" s="25">
        <v>2036</v>
      </c>
      <c r="C123" s="28">
        <v>80</v>
      </c>
      <c r="D123" s="28">
        <f t="shared" si="41"/>
        <v>0</v>
      </c>
      <c r="E123" s="28">
        <f t="shared" si="44"/>
        <v>0</v>
      </c>
      <c r="F123" s="28">
        <f t="shared" si="44"/>
        <v>0</v>
      </c>
      <c r="G123" s="28">
        <f t="shared" si="44"/>
        <v>0</v>
      </c>
      <c r="H123" s="28">
        <f t="shared" si="44"/>
        <v>0</v>
      </c>
      <c r="I123" s="28">
        <f t="shared" si="44"/>
        <v>0</v>
      </c>
      <c r="J123" s="28">
        <f t="shared" si="44"/>
        <v>0</v>
      </c>
      <c r="K123" s="28">
        <f t="shared" si="44"/>
        <v>0</v>
      </c>
      <c r="L123" s="28">
        <f t="shared" si="44"/>
        <v>0</v>
      </c>
      <c r="M123" s="28">
        <f t="shared" si="44"/>
        <v>0</v>
      </c>
      <c r="N123" s="28">
        <f t="shared" si="44"/>
        <v>0</v>
      </c>
      <c r="O123" s="28">
        <f t="shared" si="44"/>
        <v>0</v>
      </c>
      <c r="P123" s="28">
        <f t="shared" si="44"/>
        <v>0</v>
      </c>
      <c r="Q123" s="28">
        <f t="shared" si="44"/>
        <v>0</v>
      </c>
      <c r="R123" s="28">
        <f t="shared" si="44"/>
        <v>0</v>
      </c>
      <c r="S123" s="28">
        <f t="shared" si="44"/>
        <v>0</v>
      </c>
      <c r="T123" s="28">
        <f t="shared" si="44"/>
        <v>0</v>
      </c>
      <c r="U123" s="28">
        <f t="shared" si="44"/>
        <v>0</v>
      </c>
      <c r="V123" s="28">
        <f t="shared" si="44"/>
        <v>0</v>
      </c>
      <c r="W123" s="28">
        <f t="shared" si="44"/>
        <v>80</v>
      </c>
      <c r="X123" s="28">
        <f t="shared" si="44"/>
        <v>0</v>
      </c>
      <c r="Y123" s="28">
        <f t="shared" si="44"/>
        <v>0</v>
      </c>
      <c r="Z123" s="28">
        <f t="shared" si="44"/>
        <v>0</v>
      </c>
      <c r="AA123" s="28">
        <f t="shared" si="44"/>
        <v>0</v>
      </c>
      <c r="AB123" s="28">
        <f t="shared" si="44"/>
        <v>0</v>
      </c>
      <c r="AC123" s="28">
        <f t="shared" si="44"/>
        <v>0</v>
      </c>
      <c r="AD123" s="28">
        <f t="shared" si="44"/>
        <v>80</v>
      </c>
      <c r="AE123" s="28">
        <f t="shared" si="44"/>
        <v>0</v>
      </c>
      <c r="AF123" s="28">
        <f t="shared" si="44"/>
        <v>0</v>
      </c>
      <c r="AG123" s="28">
        <f t="shared" si="44"/>
        <v>0</v>
      </c>
      <c r="AH123" s="28">
        <f t="shared" si="44"/>
        <v>0</v>
      </c>
      <c r="AI123" s="28">
        <f t="shared" si="44"/>
        <v>0</v>
      </c>
      <c r="AJ123" s="28">
        <f t="shared" si="44"/>
        <v>0</v>
      </c>
      <c r="AK123" s="28">
        <f t="shared" si="44"/>
        <v>80</v>
      </c>
      <c r="AL123" s="28">
        <f t="shared" si="44"/>
        <v>0</v>
      </c>
      <c r="AM123" s="28">
        <f t="shared" si="44"/>
        <v>0</v>
      </c>
      <c r="AN123" s="28">
        <f t="shared" si="44"/>
        <v>0</v>
      </c>
      <c r="AO123" s="28">
        <f t="shared" si="44"/>
        <v>0</v>
      </c>
      <c r="AP123" s="28">
        <f t="shared" si="44"/>
        <v>0</v>
      </c>
      <c r="AQ123" s="28">
        <f t="shared" si="44"/>
        <v>0</v>
      </c>
      <c r="AR123" s="28">
        <f t="shared" si="44"/>
        <v>80</v>
      </c>
      <c r="AS123" s="28">
        <f t="shared" si="44"/>
        <v>0</v>
      </c>
      <c r="AT123" s="28">
        <f t="shared" si="44"/>
        <v>0</v>
      </c>
      <c r="AU123" s="28">
        <f t="shared" si="44"/>
        <v>0</v>
      </c>
    </row>
    <row r="124" spans="2:47">
      <c r="B124" s="25">
        <v>2037</v>
      </c>
      <c r="C124" s="28">
        <v>84</v>
      </c>
      <c r="D124" s="28">
        <f t="shared" si="41"/>
        <v>0</v>
      </c>
      <c r="E124" s="28">
        <f t="shared" si="44"/>
        <v>0</v>
      </c>
      <c r="F124" s="28">
        <f t="shared" si="44"/>
        <v>0</v>
      </c>
      <c r="G124" s="28">
        <f t="shared" si="44"/>
        <v>0</v>
      </c>
      <c r="H124" s="28">
        <f t="shared" si="44"/>
        <v>0</v>
      </c>
      <c r="I124" s="28">
        <f t="shared" si="44"/>
        <v>0</v>
      </c>
      <c r="J124" s="28">
        <f t="shared" si="44"/>
        <v>0</v>
      </c>
      <c r="K124" s="28">
        <f t="shared" si="44"/>
        <v>0</v>
      </c>
      <c r="L124" s="28">
        <f t="shared" si="44"/>
        <v>0</v>
      </c>
      <c r="M124" s="28">
        <f t="shared" si="44"/>
        <v>0</v>
      </c>
      <c r="N124" s="28">
        <f t="shared" si="44"/>
        <v>0</v>
      </c>
      <c r="O124" s="28">
        <f t="shared" si="44"/>
        <v>0</v>
      </c>
      <c r="P124" s="28">
        <f t="shared" si="44"/>
        <v>0</v>
      </c>
      <c r="Q124" s="28">
        <f t="shared" si="44"/>
        <v>0</v>
      </c>
      <c r="R124" s="28">
        <f t="shared" si="44"/>
        <v>0</v>
      </c>
      <c r="S124" s="28">
        <f t="shared" si="44"/>
        <v>0</v>
      </c>
      <c r="T124" s="28">
        <f t="shared" si="44"/>
        <v>0</v>
      </c>
      <c r="U124" s="28">
        <f t="shared" si="44"/>
        <v>0</v>
      </c>
      <c r="V124" s="28">
        <f t="shared" si="44"/>
        <v>0</v>
      </c>
      <c r="W124" s="28">
        <f t="shared" si="44"/>
        <v>0</v>
      </c>
      <c r="X124" s="28">
        <f t="shared" si="44"/>
        <v>84</v>
      </c>
      <c r="Y124" s="28">
        <f t="shared" si="44"/>
        <v>0</v>
      </c>
      <c r="Z124" s="28">
        <f t="shared" si="44"/>
        <v>0</v>
      </c>
      <c r="AA124" s="28">
        <f t="shared" si="44"/>
        <v>0</v>
      </c>
      <c r="AB124" s="28">
        <f t="shared" si="44"/>
        <v>0</v>
      </c>
      <c r="AC124" s="28">
        <f t="shared" si="44"/>
        <v>0</v>
      </c>
      <c r="AD124" s="28">
        <f t="shared" si="44"/>
        <v>0</v>
      </c>
      <c r="AE124" s="28">
        <f t="shared" si="44"/>
        <v>84</v>
      </c>
      <c r="AF124" s="28">
        <f t="shared" si="44"/>
        <v>0</v>
      </c>
      <c r="AG124" s="28">
        <f t="shared" si="44"/>
        <v>0</v>
      </c>
      <c r="AH124" s="28">
        <f t="shared" si="44"/>
        <v>0</v>
      </c>
      <c r="AI124" s="28">
        <f t="shared" si="44"/>
        <v>0</v>
      </c>
      <c r="AJ124" s="28">
        <f t="shared" si="44"/>
        <v>0</v>
      </c>
      <c r="AK124" s="28">
        <f t="shared" si="44"/>
        <v>0</v>
      </c>
      <c r="AL124" s="28">
        <f t="shared" si="44"/>
        <v>84</v>
      </c>
      <c r="AM124" s="28">
        <f t="shared" si="44"/>
        <v>0</v>
      </c>
      <c r="AN124" s="28">
        <f t="shared" si="44"/>
        <v>0</v>
      </c>
      <c r="AO124" s="28">
        <f t="shared" si="44"/>
        <v>0</v>
      </c>
      <c r="AP124" s="28">
        <f t="shared" si="44"/>
        <v>0</v>
      </c>
      <c r="AQ124" s="28">
        <f t="shared" si="44"/>
        <v>0</v>
      </c>
      <c r="AR124" s="28">
        <f t="shared" si="44"/>
        <v>0</v>
      </c>
      <c r="AS124" s="28">
        <f t="shared" si="44"/>
        <v>84</v>
      </c>
      <c r="AT124" s="28">
        <f t="shared" si="44"/>
        <v>0</v>
      </c>
      <c r="AU124" s="28">
        <f t="shared" si="44"/>
        <v>0</v>
      </c>
    </row>
    <row r="125" spans="2:47">
      <c r="B125" s="25">
        <v>2038</v>
      </c>
      <c r="C125" s="28">
        <v>84</v>
      </c>
      <c r="D125" s="28">
        <f t="shared" si="41"/>
        <v>0</v>
      </c>
      <c r="E125" s="28">
        <f t="shared" si="44"/>
        <v>0</v>
      </c>
      <c r="F125" s="28">
        <f t="shared" si="44"/>
        <v>0</v>
      </c>
      <c r="G125" s="28">
        <f t="shared" si="44"/>
        <v>0</v>
      </c>
      <c r="H125" s="28">
        <f t="shared" si="44"/>
        <v>0</v>
      </c>
      <c r="I125" s="28">
        <f t="shared" si="44"/>
        <v>0</v>
      </c>
      <c r="J125" s="28">
        <f t="shared" si="44"/>
        <v>0</v>
      </c>
      <c r="K125" s="28">
        <f t="shared" si="44"/>
        <v>0</v>
      </c>
      <c r="L125" s="28">
        <f t="shared" si="44"/>
        <v>0</v>
      </c>
      <c r="M125" s="28">
        <f t="shared" si="44"/>
        <v>0</v>
      </c>
      <c r="N125" s="28">
        <f t="shared" si="44"/>
        <v>0</v>
      </c>
      <c r="O125" s="28">
        <f t="shared" si="44"/>
        <v>0</v>
      </c>
      <c r="P125" s="28">
        <f t="shared" si="44"/>
        <v>0</v>
      </c>
      <c r="Q125" s="28">
        <f t="shared" si="44"/>
        <v>0</v>
      </c>
      <c r="R125" s="28">
        <f t="shared" si="44"/>
        <v>0</v>
      </c>
      <c r="S125" s="28">
        <f t="shared" si="44"/>
        <v>0</v>
      </c>
      <c r="T125" s="28">
        <f t="shared" si="44"/>
        <v>0</v>
      </c>
      <c r="U125" s="28">
        <f t="shared" si="44"/>
        <v>0</v>
      </c>
      <c r="V125" s="28">
        <f t="shared" si="44"/>
        <v>0</v>
      </c>
      <c r="W125" s="28">
        <f t="shared" si="44"/>
        <v>0</v>
      </c>
      <c r="X125" s="28">
        <f t="shared" si="44"/>
        <v>0</v>
      </c>
      <c r="Y125" s="28">
        <f t="shared" si="44"/>
        <v>84</v>
      </c>
      <c r="Z125" s="28">
        <f t="shared" si="44"/>
        <v>0</v>
      </c>
      <c r="AA125" s="28">
        <f t="shared" si="44"/>
        <v>0</v>
      </c>
      <c r="AB125" s="28">
        <f t="shared" si="44"/>
        <v>0</v>
      </c>
      <c r="AC125" s="28">
        <f t="shared" si="44"/>
        <v>0</v>
      </c>
      <c r="AD125" s="28">
        <f t="shared" si="44"/>
        <v>0</v>
      </c>
      <c r="AE125" s="28">
        <f t="shared" si="44"/>
        <v>0</v>
      </c>
      <c r="AF125" s="28">
        <f t="shared" si="44"/>
        <v>84</v>
      </c>
      <c r="AG125" s="28">
        <f t="shared" si="44"/>
        <v>0</v>
      </c>
      <c r="AH125" s="28">
        <f t="shared" si="44"/>
        <v>0</v>
      </c>
      <c r="AI125" s="28">
        <f t="shared" si="44"/>
        <v>0</v>
      </c>
      <c r="AJ125" s="28">
        <f t="shared" si="44"/>
        <v>0</v>
      </c>
      <c r="AK125" s="28">
        <f t="shared" si="44"/>
        <v>0</v>
      </c>
      <c r="AL125" s="28">
        <f t="shared" si="44"/>
        <v>0</v>
      </c>
      <c r="AM125" s="28">
        <f t="shared" si="44"/>
        <v>84</v>
      </c>
      <c r="AN125" s="28">
        <f t="shared" si="44"/>
        <v>0</v>
      </c>
      <c r="AO125" s="28">
        <f t="shared" si="44"/>
        <v>0</v>
      </c>
      <c r="AP125" s="28">
        <f t="shared" si="44"/>
        <v>0</v>
      </c>
      <c r="AQ125" s="28">
        <f t="shared" si="44"/>
        <v>0</v>
      </c>
      <c r="AR125" s="28">
        <f t="shared" si="44"/>
        <v>0</v>
      </c>
      <c r="AS125" s="28">
        <f t="shared" si="44"/>
        <v>0</v>
      </c>
      <c r="AT125" s="28">
        <f t="shared" si="44"/>
        <v>84</v>
      </c>
      <c r="AU125" s="28">
        <f t="shared" si="44"/>
        <v>0</v>
      </c>
    </row>
    <row r="126" spans="2:47">
      <c r="B126" s="25">
        <v>2039</v>
      </c>
      <c r="C126" s="28">
        <v>84</v>
      </c>
      <c r="D126" s="28">
        <f t="shared" si="41"/>
        <v>0</v>
      </c>
      <c r="E126" s="28">
        <f t="shared" si="44"/>
        <v>0</v>
      </c>
      <c r="F126" s="28">
        <f t="shared" si="44"/>
        <v>0</v>
      </c>
      <c r="G126" s="28">
        <f t="shared" si="44"/>
        <v>0</v>
      </c>
      <c r="H126" s="28">
        <f t="shared" si="44"/>
        <v>0</v>
      </c>
      <c r="I126" s="28">
        <f t="shared" si="44"/>
        <v>0</v>
      </c>
      <c r="J126" s="28">
        <f t="shared" si="44"/>
        <v>0</v>
      </c>
      <c r="K126" s="28">
        <f t="shared" si="44"/>
        <v>0</v>
      </c>
      <c r="L126" s="28">
        <f t="shared" si="44"/>
        <v>0</v>
      </c>
      <c r="M126" s="28">
        <f t="shared" si="44"/>
        <v>0</v>
      </c>
      <c r="N126" s="28">
        <f t="shared" si="44"/>
        <v>0</v>
      </c>
      <c r="O126" s="28">
        <f t="shared" si="44"/>
        <v>0</v>
      </c>
      <c r="P126" s="28">
        <f t="shared" si="44"/>
        <v>0</v>
      </c>
      <c r="Q126" s="28">
        <f t="shared" si="44"/>
        <v>0</v>
      </c>
      <c r="R126" s="28">
        <f t="shared" si="44"/>
        <v>0</v>
      </c>
      <c r="S126" s="28">
        <f t="shared" si="44"/>
        <v>0</v>
      </c>
      <c r="T126" s="28">
        <f t="shared" si="44"/>
        <v>0</v>
      </c>
      <c r="U126" s="28">
        <f t="shared" si="44"/>
        <v>0</v>
      </c>
      <c r="V126" s="28">
        <f t="shared" si="44"/>
        <v>0</v>
      </c>
      <c r="W126" s="28">
        <f t="shared" si="44"/>
        <v>0</v>
      </c>
      <c r="X126" s="28">
        <f t="shared" si="44"/>
        <v>0</v>
      </c>
      <c r="Y126" s="28">
        <f t="shared" si="44"/>
        <v>0</v>
      </c>
      <c r="Z126" s="28">
        <f t="shared" si="44"/>
        <v>84</v>
      </c>
      <c r="AA126" s="28">
        <f t="shared" si="44"/>
        <v>0</v>
      </c>
      <c r="AB126" s="28">
        <f t="shared" si="44"/>
        <v>0</v>
      </c>
      <c r="AC126" s="28">
        <f t="shared" si="44"/>
        <v>0</v>
      </c>
      <c r="AD126" s="28">
        <f t="shared" si="44"/>
        <v>0</v>
      </c>
      <c r="AE126" s="28">
        <f t="shared" si="44"/>
        <v>0</v>
      </c>
      <c r="AF126" s="28">
        <f t="shared" si="44"/>
        <v>0</v>
      </c>
      <c r="AG126" s="28">
        <f t="shared" si="44"/>
        <v>84</v>
      </c>
      <c r="AH126" s="28">
        <f t="shared" si="44"/>
        <v>0</v>
      </c>
      <c r="AI126" s="28">
        <f t="shared" si="44"/>
        <v>0</v>
      </c>
      <c r="AJ126" s="28">
        <f t="shared" si="44"/>
        <v>0</v>
      </c>
      <c r="AK126" s="28">
        <f t="shared" si="44"/>
        <v>0</v>
      </c>
      <c r="AL126" s="28">
        <f t="shared" si="44"/>
        <v>0</v>
      </c>
      <c r="AM126" s="28">
        <f t="shared" si="44"/>
        <v>0</v>
      </c>
      <c r="AN126" s="28">
        <f t="shared" si="44"/>
        <v>84</v>
      </c>
      <c r="AO126" s="28">
        <f t="shared" si="44"/>
        <v>0</v>
      </c>
      <c r="AP126" s="28">
        <f t="shared" si="44"/>
        <v>0</v>
      </c>
      <c r="AQ126" s="28">
        <f t="shared" si="44"/>
        <v>0</v>
      </c>
      <c r="AR126" s="28">
        <f t="shared" si="44"/>
        <v>0</v>
      </c>
      <c r="AS126" s="28">
        <f t="shared" si="44"/>
        <v>0</v>
      </c>
      <c r="AT126" s="28">
        <f t="shared" si="44"/>
        <v>0</v>
      </c>
      <c r="AU126" s="28">
        <f t="shared" si="44"/>
        <v>84</v>
      </c>
    </row>
    <row r="127" spans="2:47">
      <c r="B127" s="25">
        <v>2040</v>
      </c>
      <c r="C127" s="28">
        <v>84</v>
      </c>
      <c r="D127" s="28">
        <f t="shared" si="41"/>
        <v>0</v>
      </c>
      <c r="E127" s="28">
        <f t="shared" si="44"/>
        <v>0</v>
      </c>
      <c r="F127" s="28">
        <f t="shared" si="44"/>
        <v>0</v>
      </c>
      <c r="G127" s="28">
        <f t="shared" si="44"/>
        <v>0</v>
      </c>
      <c r="H127" s="28">
        <f t="shared" si="44"/>
        <v>0</v>
      </c>
      <c r="I127" s="28">
        <f t="shared" si="44"/>
        <v>0</v>
      </c>
      <c r="J127" s="28">
        <f t="shared" si="44"/>
        <v>0</v>
      </c>
      <c r="K127" s="28">
        <f t="shared" si="44"/>
        <v>0</v>
      </c>
      <c r="L127" s="28">
        <f t="shared" si="44"/>
        <v>0</v>
      </c>
      <c r="M127" s="28">
        <f t="shared" si="44"/>
        <v>0</v>
      </c>
      <c r="N127" s="28">
        <f t="shared" si="44"/>
        <v>0</v>
      </c>
      <c r="O127" s="28">
        <f t="shared" si="44"/>
        <v>0</v>
      </c>
      <c r="P127" s="28">
        <f t="shared" si="44"/>
        <v>0</v>
      </c>
      <c r="Q127" s="28">
        <f t="shared" si="44"/>
        <v>0</v>
      </c>
      <c r="R127" s="28">
        <f t="shared" si="44"/>
        <v>0</v>
      </c>
      <c r="S127" s="28">
        <f t="shared" si="44"/>
        <v>0</v>
      </c>
      <c r="T127" s="28">
        <f t="shared" si="44"/>
        <v>0</v>
      </c>
      <c r="U127" s="28">
        <f t="shared" si="44"/>
        <v>0</v>
      </c>
      <c r="V127" s="28">
        <f t="shared" si="44"/>
        <v>0</v>
      </c>
      <c r="W127" s="28">
        <f t="shared" si="44"/>
        <v>0</v>
      </c>
      <c r="X127" s="28">
        <f t="shared" si="44"/>
        <v>0</v>
      </c>
      <c r="Y127" s="28">
        <f t="shared" si="44"/>
        <v>0</v>
      </c>
      <c r="Z127" s="28">
        <f t="shared" si="44"/>
        <v>0</v>
      </c>
      <c r="AA127" s="28">
        <f t="shared" si="44"/>
        <v>84</v>
      </c>
      <c r="AB127" s="28">
        <f t="shared" si="44"/>
        <v>0</v>
      </c>
      <c r="AC127" s="28">
        <f t="shared" si="44"/>
        <v>0</v>
      </c>
      <c r="AD127" s="28">
        <f t="shared" si="44"/>
        <v>0</v>
      </c>
      <c r="AE127" s="28">
        <f t="shared" si="44"/>
        <v>0</v>
      </c>
      <c r="AF127" s="28">
        <f t="shared" si="44"/>
        <v>0</v>
      </c>
      <c r="AG127" s="28">
        <f t="shared" si="44"/>
        <v>0</v>
      </c>
      <c r="AH127" s="28">
        <f t="shared" si="44"/>
        <v>84</v>
      </c>
      <c r="AI127" s="28">
        <f t="shared" si="44"/>
        <v>0</v>
      </c>
      <c r="AJ127" s="28">
        <f t="shared" si="44"/>
        <v>0</v>
      </c>
      <c r="AK127" s="28">
        <f t="shared" si="44"/>
        <v>0</v>
      </c>
      <c r="AL127" s="28">
        <f t="shared" si="44"/>
        <v>0</v>
      </c>
      <c r="AM127" s="28">
        <f t="shared" si="44"/>
        <v>0</v>
      </c>
      <c r="AN127" s="28">
        <f t="shared" si="44"/>
        <v>0</v>
      </c>
      <c r="AO127" s="28">
        <f t="shared" si="44"/>
        <v>84</v>
      </c>
      <c r="AP127" s="28">
        <f t="shared" si="44"/>
        <v>0</v>
      </c>
      <c r="AQ127" s="28">
        <f t="shared" si="44"/>
        <v>0</v>
      </c>
      <c r="AR127" s="28">
        <f t="shared" si="44"/>
        <v>0</v>
      </c>
      <c r="AS127" s="28">
        <f t="shared" si="44"/>
        <v>0</v>
      </c>
      <c r="AT127" s="28">
        <f t="shared" si="44"/>
        <v>0</v>
      </c>
      <c r="AU127" s="28">
        <f t="shared" si="44"/>
        <v>0</v>
      </c>
    </row>
    <row r="128" spans="2:47">
      <c r="B128" s="25">
        <v>2041</v>
      </c>
      <c r="C128" s="28">
        <v>83</v>
      </c>
      <c r="D128" s="28">
        <f t="shared" si="41"/>
        <v>0</v>
      </c>
      <c r="E128" s="28">
        <f t="shared" si="44"/>
        <v>0</v>
      </c>
      <c r="F128" s="28">
        <f t="shared" si="44"/>
        <v>0</v>
      </c>
      <c r="G128" s="28">
        <f t="shared" si="44"/>
        <v>0</v>
      </c>
      <c r="H128" s="28">
        <f t="shared" ref="E128:AU133" si="45">+IF(H$103&lt;$B128,0,IF(MOD(H$103-$B128,$D$92)=0,1,0))*$C128</f>
        <v>0</v>
      </c>
      <c r="I128" s="28">
        <f t="shared" si="45"/>
        <v>0</v>
      </c>
      <c r="J128" s="28">
        <f t="shared" si="45"/>
        <v>0</v>
      </c>
      <c r="K128" s="28">
        <f t="shared" si="45"/>
        <v>0</v>
      </c>
      <c r="L128" s="28">
        <f t="shared" si="45"/>
        <v>0</v>
      </c>
      <c r="M128" s="28">
        <f t="shared" si="45"/>
        <v>0</v>
      </c>
      <c r="N128" s="28">
        <f t="shared" si="45"/>
        <v>0</v>
      </c>
      <c r="O128" s="28">
        <f t="shared" si="45"/>
        <v>0</v>
      </c>
      <c r="P128" s="28">
        <f t="shared" si="45"/>
        <v>0</v>
      </c>
      <c r="Q128" s="28">
        <f t="shared" si="45"/>
        <v>0</v>
      </c>
      <c r="R128" s="28">
        <f t="shared" si="45"/>
        <v>0</v>
      </c>
      <c r="S128" s="28">
        <f t="shared" si="45"/>
        <v>0</v>
      </c>
      <c r="T128" s="28">
        <f t="shared" si="45"/>
        <v>0</v>
      </c>
      <c r="U128" s="28">
        <f t="shared" si="45"/>
        <v>0</v>
      </c>
      <c r="V128" s="28">
        <f t="shared" si="45"/>
        <v>0</v>
      </c>
      <c r="W128" s="28">
        <f t="shared" si="45"/>
        <v>0</v>
      </c>
      <c r="X128" s="28">
        <f t="shared" si="45"/>
        <v>0</v>
      </c>
      <c r="Y128" s="28">
        <f t="shared" si="45"/>
        <v>0</v>
      </c>
      <c r="Z128" s="28">
        <f t="shared" si="45"/>
        <v>0</v>
      </c>
      <c r="AA128" s="28">
        <f t="shared" si="45"/>
        <v>0</v>
      </c>
      <c r="AB128" s="28">
        <f t="shared" si="45"/>
        <v>83</v>
      </c>
      <c r="AC128" s="28">
        <f t="shared" si="45"/>
        <v>0</v>
      </c>
      <c r="AD128" s="28">
        <f t="shared" si="45"/>
        <v>0</v>
      </c>
      <c r="AE128" s="28">
        <f t="shared" si="45"/>
        <v>0</v>
      </c>
      <c r="AF128" s="28">
        <f t="shared" si="45"/>
        <v>0</v>
      </c>
      <c r="AG128" s="28">
        <f t="shared" si="45"/>
        <v>0</v>
      </c>
      <c r="AH128" s="28">
        <f t="shared" si="45"/>
        <v>0</v>
      </c>
      <c r="AI128" s="28">
        <f t="shared" si="45"/>
        <v>83</v>
      </c>
      <c r="AJ128" s="28">
        <f t="shared" si="45"/>
        <v>0</v>
      </c>
      <c r="AK128" s="28">
        <f t="shared" si="45"/>
        <v>0</v>
      </c>
      <c r="AL128" s="28">
        <f t="shared" si="45"/>
        <v>0</v>
      </c>
      <c r="AM128" s="28">
        <f t="shared" si="45"/>
        <v>0</v>
      </c>
      <c r="AN128" s="28">
        <f t="shared" si="45"/>
        <v>0</v>
      </c>
      <c r="AO128" s="28">
        <f t="shared" si="45"/>
        <v>0</v>
      </c>
      <c r="AP128" s="28">
        <f t="shared" si="45"/>
        <v>83</v>
      </c>
      <c r="AQ128" s="28">
        <f t="shared" si="45"/>
        <v>0</v>
      </c>
      <c r="AR128" s="28">
        <f t="shared" si="45"/>
        <v>0</v>
      </c>
      <c r="AS128" s="28">
        <f t="shared" si="45"/>
        <v>0</v>
      </c>
      <c r="AT128" s="28">
        <f t="shared" si="45"/>
        <v>0</v>
      </c>
      <c r="AU128" s="28">
        <f t="shared" si="45"/>
        <v>0</v>
      </c>
    </row>
    <row r="129" spans="2:47">
      <c r="B129" s="25">
        <v>2042</v>
      </c>
      <c r="C129" s="28">
        <v>83</v>
      </c>
      <c r="D129" s="28">
        <f t="shared" si="41"/>
        <v>0</v>
      </c>
      <c r="E129" s="28">
        <f t="shared" si="45"/>
        <v>0</v>
      </c>
      <c r="F129" s="28">
        <f t="shared" si="45"/>
        <v>0</v>
      </c>
      <c r="G129" s="28">
        <f t="shared" si="45"/>
        <v>0</v>
      </c>
      <c r="H129" s="28">
        <f t="shared" si="45"/>
        <v>0</v>
      </c>
      <c r="I129" s="28">
        <f t="shared" si="45"/>
        <v>0</v>
      </c>
      <c r="J129" s="28">
        <f t="shared" si="45"/>
        <v>0</v>
      </c>
      <c r="K129" s="28">
        <f t="shared" si="45"/>
        <v>0</v>
      </c>
      <c r="L129" s="28">
        <f t="shared" si="45"/>
        <v>0</v>
      </c>
      <c r="M129" s="28">
        <f t="shared" si="45"/>
        <v>0</v>
      </c>
      <c r="N129" s="28">
        <f t="shared" si="45"/>
        <v>0</v>
      </c>
      <c r="O129" s="28">
        <f t="shared" si="45"/>
        <v>0</v>
      </c>
      <c r="P129" s="28">
        <f t="shared" si="45"/>
        <v>0</v>
      </c>
      <c r="Q129" s="28">
        <f t="shared" si="45"/>
        <v>0</v>
      </c>
      <c r="R129" s="28">
        <f t="shared" si="45"/>
        <v>0</v>
      </c>
      <c r="S129" s="28">
        <f t="shared" si="45"/>
        <v>0</v>
      </c>
      <c r="T129" s="28">
        <f t="shared" si="45"/>
        <v>0</v>
      </c>
      <c r="U129" s="28">
        <f t="shared" si="45"/>
        <v>0</v>
      </c>
      <c r="V129" s="28">
        <f t="shared" si="45"/>
        <v>0</v>
      </c>
      <c r="W129" s="28">
        <f t="shared" si="45"/>
        <v>0</v>
      </c>
      <c r="X129" s="28">
        <f t="shared" si="45"/>
        <v>0</v>
      </c>
      <c r="Y129" s="28">
        <f t="shared" si="45"/>
        <v>0</v>
      </c>
      <c r="Z129" s="28">
        <f t="shared" si="45"/>
        <v>0</v>
      </c>
      <c r="AA129" s="28">
        <f t="shared" si="45"/>
        <v>0</v>
      </c>
      <c r="AB129" s="28">
        <f t="shared" si="45"/>
        <v>0</v>
      </c>
      <c r="AC129" s="28">
        <f t="shared" si="45"/>
        <v>83</v>
      </c>
      <c r="AD129" s="28">
        <f t="shared" si="45"/>
        <v>0</v>
      </c>
      <c r="AE129" s="28">
        <f t="shared" si="45"/>
        <v>0</v>
      </c>
      <c r="AF129" s="28">
        <f t="shared" si="45"/>
        <v>0</v>
      </c>
      <c r="AG129" s="28">
        <f t="shared" si="45"/>
        <v>0</v>
      </c>
      <c r="AH129" s="28">
        <f t="shared" si="45"/>
        <v>0</v>
      </c>
      <c r="AI129" s="28">
        <f t="shared" si="45"/>
        <v>0</v>
      </c>
      <c r="AJ129" s="28">
        <f t="shared" si="45"/>
        <v>83</v>
      </c>
      <c r="AK129" s="28">
        <f t="shared" si="45"/>
        <v>0</v>
      </c>
      <c r="AL129" s="28">
        <f t="shared" si="45"/>
        <v>0</v>
      </c>
      <c r="AM129" s="28">
        <f t="shared" si="45"/>
        <v>0</v>
      </c>
      <c r="AN129" s="28">
        <f t="shared" si="45"/>
        <v>0</v>
      </c>
      <c r="AO129" s="28">
        <f t="shared" si="45"/>
        <v>0</v>
      </c>
      <c r="AP129" s="28">
        <f t="shared" si="45"/>
        <v>0</v>
      </c>
      <c r="AQ129" s="28">
        <f t="shared" si="45"/>
        <v>83</v>
      </c>
      <c r="AR129" s="28">
        <f t="shared" si="45"/>
        <v>0</v>
      </c>
      <c r="AS129" s="28">
        <f t="shared" si="45"/>
        <v>0</v>
      </c>
      <c r="AT129" s="28">
        <f t="shared" si="45"/>
        <v>0</v>
      </c>
      <c r="AU129" s="28">
        <f t="shared" si="45"/>
        <v>0</v>
      </c>
    </row>
    <row r="130" spans="2:47">
      <c r="B130" s="25">
        <v>2043</v>
      </c>
      <c r="C130" s="28">
        <v>81</v>
      </c>
      <c r="D130" s="28">
        <f t="shared" si="41"/>
        <v>0</v>
      </c>
      <c r="E130" s="28">
        <f t="shared" si="45"/>
        <v>0</v>
      </c>
      <c r="F130" s="28">
        <f t="shared" si="45"/>
        <v>0</v>
      </c>
      <c r="G130" s="28">
        <f t="shared" si="45"/>
        <v>0</v>
      </c>
      <c r="H130" s="28">
        <f t="shared" si="45"/>
        <v>0</v>
      </c>
      <c r="I130" s="28">
        <f t="shared" si="45"/>
        <v>0</v>
      </c>
      <c r="J130" s="28">
        <f t="shared" si="45"/>
        <v>0</v>
      </c>
      <c r="K130" s="28">
        <f t="shared" si="45"/>
        <v>0</v>
      </c>
      <c r="L130" s="28">
        <f t="shared" si="45"/>
        <v>0</v>
      </c>
      <c r="M130" s="28">
        <f t="shared" si="45"/>
        <v>0</v>
      </c>
      <c r="N130" s="28">
        <f t="shared" si="45"/>
        <v>0</v>
      </c>
      <c r="O130" s="28">
        <f t="shared" si="45"/>
        <v>0</v>
      </c>
      <c r="P130" s="28">
        <f t="shared" si="45"/>
        <v>0</v>
      </c>
      <c r="Q130" s="28">
        <f t="shared" si="45"/>
        <v>0</v>
      </c>
      <c r="R130" s="28">
        <f t="shared" si="45"/>
        <v>0</v>
      </c>
      <c r="S130" s="28">
        <f t="shared" si="45"/>
        <v>0</v>
      </c>
      <c r="T130" s="28">
        <f t="shared" si="45"/>
        <v>0</v>
      </c>
      <c r="U130" s="28">
        <f t="shared" si="45"/>
        <v>0</v>
      </c>
      <c r="V130" s="28">
        <f t="shared" si="45"/>
        <v>0</v>
      </c>
      <c r="W130" s="28">
        <f t="shared" si="45"/>
        <v>0</v>
      </c>
      <c r="X130" s="28">
        <f t="shared" si="45"/>
        <v>0</v>
      </c>
      <c r="Y130" s="28">
        <f t="shared" si="45"/>
        <v>0</v>
      </c>
      <c r="Z130" s="28">
        <f t="shared" si="45"/>
        <v>0</v>
      </c>
      <c r="AA130" s="28">
        <f t="shared" si="45"/>
        <v>0</v>
      </c>
      <c r="AB130" s="28">
        <f t="shared" si="45"/>
        <v>0</v>
      </c>
      <c r="AC130" s="28">
        <f t="shared" si="45"/>
        <v>0</v>
      </c>
      <c r="AD130" s="28">
        <f t="shared" si="45"/>
        <v>81</v>
      </c>
      <c r="AE130" s="28">
        <f t="shared" si="45"/>
        <v>0</v>
      </c>
      <c r="AF130" s="28">
        <f t="shared" si="45"/>
        <v>0</v>
      </c>
      <c r="AG130" s="28">
        <f t="shared" si="45"/>
        <v>0</v>
      </c>
      <c r="AH130" s="28">
        <f t="shared" si="45"/>
        <v>0</v>
      </c>
      <c r="AI130" s="28">
        <f t="shared" si="45"/>
        <v>0</v>
      </c>
      <c r="AJ130" s="28">
        <f t="shared" si="45"/>
        <v>0</v>
      </c>
      <c r="AK130" s="28">
        <f t="shared" si="45"/>
        <v>81</v>
      </c>
      <c r="AL130" s="28">
        <f t="shared" si="45"/>
        <v>0</v>
      </c>
      <c r="AM130" s="28">
        <f t="shared" si="45"/>
        <v>0</v>
      </c>
      <c r="AN130" s="28">
        <f t="shared" si="45"/>
        <v>0</v>
      </c>
      <c r="AO130" s="28">
        <f t="shared" si="45"/>
        <v>0</v>
      </c>
      <c r="AP130" s="28">
        <f t="shared" si="45"/>
        <v>0</v>
      </c>
      <c r="AQ130" s="28">
        <f t="shared" si="45"/>
        <v>0</v>
      </c>
      <c r="AR130" s="28">
        <f t="shared" si="45"/>
        <v>81</v>
      </c>
      <c r="AS130" s="28">
        <f t="shared" si="45"/>
        <v>0</v>
      </c>
      <c r="AT130" s="28">
        <f t="shared" si="45"/>
        <v>0</v>
      </c>
      <c r="AU130" s="28">
        <f t="shared" si="45"/>
        <v>0</v>
      </c>
    </row>
    <row r="131" spans="2:47">
      <c r="B131" s="25">
        <v>2044</v>
      </c>
      <c r="C131" s="28">
        <v>80</v>
      </c>
      <c r="D131" s="28">
        <f t="shared" si="41"/>
        <v>0</v>
      </c>
      <c r="E131" s="28">
        <f t="shared" si="45"/>
        <v>0</v>
      </c>
      <c r="F131" s="28">
        <f t="shared" si="45"/>
        <v>0</v>
      </c>
      <c r="G131" s="28">
        <f t="shared" si="45"/>
        <v>0</v>
      </c>
      <c r="H131" s="28">
        <f t="shared" si="45"/>
        <v>0</v>
      </c>
      <c r="I131" s="28">
        <f t="shared" si="45"/>
        <v>0</v>
      </c>
      <c r="J131" s="28">
        <f t="shared" si="45"/>
        <v>0</v>
      </c>
      <c r="K131" s="28">
        <f t="shared" si="45"/>
        <v>0</v>
      </c>
      <c r="L131" s="28">
        <f t="shared" si="45"/>
        <v>0</v>
      </c>
      <c r="M131" s="28">
        <f t="shared" si="45"/>
        <v>0</v>
      </c>
      <c r="N131" s="28">
        <f t="shared" si="45"/>
        <v>0</v>
      </c>
      <c r="O131" s="28">
        <f t="shared" si="45"/>
        <v>0</v>
      </c>
      <c r="P131" s="28">
        <f t="shared" si="45"/>
        <v>0</v>
      </c>
      <c r="Q131" s="28">
        <f t="shared" si="45"/>
        <v>0</v>
      </c>
      <c r="R131" s="28">
        <f t="shared" si="45"/>
        <v>0</v>
      </c>
      <c r="S131" s="28">
        <f t="shared" si="45"/>
        <v>0</v>
      </c>
      <c r="T131" s="28">
        <f t="shared" si="45"/>
        <v>0</v>
      </c>
      <c r="U131" s="28">
        <f t="shared" si="45"/>
        <v>0</v>
      </c>
      <c r="V131" s="28">
        <f t="shared" si="45"/>
        <v>0</v>
      </c>
      <c r="W131" s="28">
        <f t="shared" si="45"/>
        <v>0</v>
      </c>
      <c r="X131" s="28">
        <f t="shared" si="45"/>
        <v>0</v>
      </c>
      <c r="Y131" s="28">
        <f t="shared" si="45"/>
        <v>0</v>
      </c>
      <c r="Z131" s="28">
        <f t="shared" si="45"/>
        <v>0</v>
      </c>
      <c r="AA131" s="28">
        <f t="shared" si="45"/>
        <v>0</v>
      </c>
      <c r="AB131" s="28">
        <f t="shared" si="45"/>
        <v>0</v>
      </c>
      <c r="AC131" s="28">
        <f t="shared" si="45"/>
        <v>0</v>
      </c>
      <c r="AD131" s="28">
        <f t="shared" si="45"/>
        <v>0</v>
      </c>
      <c r="AE131" s="28">
        <f t="shared" si="45"/>
        <v>80</v>
      </c>
      <c r="AF131" s="28">
        <f t="shared" si="45"/>
        <v>0</v>
      </c>
      <c r="AG131" s="28">
        <f t="shared" si="45"/>
        <v>0</v>
      </c>
      <c r="AH131" s="28">
        <f t="shared" si="45"/>
        <v>0</v>
      </c>
      <c r="AI131" s="28">
        <f t="shared" si="45"/>
        <v>0</v>
      </c>
      <c r="AJ131" s="28">
        <f t="shared" si="45"/>
        <v>0</v>
      </c>
      <c r="AK131" s="28">
        <f t="shared" si="45"/>
        <v>0</v>
      </c>
      <c r="AL131" s="28">
        <f t="shared" si="45"/>
        <v>80</v>
      </c>
      <c r="AM131" s="28">
        <f t="shared" si="45"/>
        <v>0</v>
      </c>
      <c r="AN131" s="28">
        <f t="shared" si="45"/>
        <v>0</v>
      </c>
      <c r="AO131" s="28">
        <f t="shared" si="45"/>
        <v>0</v>
      </c>
      <c r="AP131" s="28">
        <f t="shared" si="45"/>
        <v>0</v>
      </c>
      <c r="AQ131" s="28">
        <f t="shared" si="45"/>
        <v>0</v>
      </c>
      <c r="AR131" s="28">
        <f t="shared" si="45"/>
        <v>0</v>
      </c>
      <c r="AS131" s="28">
        <f t="shared" si="45"/>
        <v>80</v>
      </c>
      <c r="AT131" s="28">
        <f t="shared" si="45"/>
        <v>0</v>
      </c>
      <c r="AU131" s="28">
        <f t="shared" si="45"/>
        <v>0</v>
      </c>
    </row>
    <row r="132" spans="2:47">
      <c r="B132" s="25">
        <v>2045</v>
      </c>
      <c r="C132" s="28">
        <v>80</v>
      </c>
      <c r="D132" s="28">
        <f t="shared" si="41"/>
        <v>0</v>
      </c>
      <c r="E132" s="28">
        <f t="shared" si="45"/>
        <v>0</v>
      </c>
      <c r="F132" s="28">
        <f t="shared" si="45"/>
        <v>0</v>
      </c>
      <c r="G132" s="28">
        <f t="shared" si="45"/>
        <v>0</v>
      </c>
      <c r="H132" s="28">
        <f t="shared" si="45"/>
        <v>0</v>
      </c>
      <c r="I132" s="28">
        <f t="shared" si="45"/>
        <v>0</v>
      </c>
      <c r="J132" s="28">
        <f t="shared" si="45"/>
        <v>0</v>
      </c>
      <c r="K132" s="28">
        <f t="shared" si="45"/>
        <v>0</v>
      </c>
      <c r="L132" s="28">
        <f t="shared" si="45"/>
        <v>0</v>
      </c>
      <c r="M132" s="28">
        <f t="shared" si="45"/>
        <v>0</v>
      </c>
      <c r="N132" s="28">
        <f t="shared" si="45"/>
        <v>0</v>
      </c>
      <c r="O132" s="28">
        <f t="shared" si="45"/>
        <v>0</v>
      </c>
      <c r="P132" s="28">
        <f t="shared" si="45"/>
        <v>0</v>
      </c>
      <c r="Q132" s="28">
        <f t="shared" si="45"/>
        <v>0</v>
      </c>
      <c r="R132" s="28">
        <f t="shared" si="45"/>
        <v>0</v>
      </c>
      <c r="S132" s="28">
        <f t="shared" si="45"/>
        <v>0</v>
      </c>
      <c r="T132" s="28">
        <f t="shared" si="45"/>
        <v>0</v>
      </c>
      <c r="U132" s="28">
        <f t="shared" si="45"/>
        <v>0</v>
      </c>
      <c r="V132" s="28">
        <f t="shared" si="45"/>
        <v>0</v>
      </c>
      <c r="W132" s="28">
        <f t="shared" si="45"/>
        <v>0</v>
      </c>
      <c r="X132" s="28">
        <f t="shared" si="45"/>
        <v>0</v>
      </c>
      <c r="Y132" s="28">
        <f t="shared" si="45"/>
        <v>0</v>
      </c>
      <c r="Z132" s="28">
        <f t="shared" si="45"/>
        <v>0</v>
      </c>
      <c r="AA132" s="28">
        <f t="shared" si="45"/>
        <v>0</v>
      </c>
      <c r="AB132" s="28">
        <f t="shared" si="45"/>
        <v>0</v>
      </c>
      <c r="AC132" s="28">
        <f t="shared" si="45"/>
        <v>0</v>
      </c>
      <c r="AD132" s="28">
        <f t="shared" si="45"/>
        <v>0</v>
      </c>
      <c r="AE132" s="28">
        <f t="shared" si="45"/>
        <v>0</v>
      </c>
      <c r="AF132" s="28">
        <f t="shared" si="45"/>
        <v>80</v>
      </c>
      <c r="AG132" s="28">
        <f t="shared" si="45"/>
        <v>0</v>
      </c>
      <c r="AH132" s="28">
        <f t="shared" si="45"/>
        <v>0</v>
      </c>
      <c r="AI132" s="28">
        <f t="shared" si="45"/>
        <v>0</v>
      </c>
      <c r="AJ132" s="28">
        <f t="shared" si="45"/>
        <v>0</v>
      </c>
      <c r="AK132" s="28">
        <f t="shared" si="45"/>
        <v>0</v>
      </c>
      <c r="AL132" s="28">
        <f t="shared" si="45"/>
        <v>0</v>
      </c>
      <c r="AM132" s="28">
        <f t="shared" si="45"/>
        <v>80</v>
      </c>
      <c r="AN132" s="28">
        <f t="shared" si="45"/>
        <v>0</v>
      </c>
      <c r="AO132" s="28">
        <f t="shared" si="45"/>
        <v>0</v>
      </c>
      <c r="AP132" s="28">
        <f t="shared" si="45"/>
        <v>0</v>
      </c>
      <c r="AQ132" s="28">
        <f t="shared" si="45"/>
        <v>0</v>
      </c>
      <c r="AR132" s="28">
        <f t="shared" si="45"/>
        <v>0</v>
      </c>
      <c r="AS132" s="28">
        <f t="shared" si="45"/>
        <v>0</v>
      </c>
      <c r="AT132" s="28">
        <f t="shared" si="45"/>
        <v>80</v>
      </c>
      <c r="AU132" s="28">
        <f t="shared" si="45"/>
        <v>0</v>
      </c>
    </row>
    <row r="133" spans="2:47">
      <c r="B133" s="25">
        <v>2046</v>
      </c>
      <c r="C133" s="28">
        <v>78</v>
      </c>
      <c r="D133" s="28">
        <f t="shared" si="41"/>
        <v>0</v>
      </c>
      <c r="E133" s="28">
        <f t="shared" si="45"/>
        <v>0</v>
      </c>
      <c r="F133" s="28">
        <f t="shared" si="45"/>
        <v>0</v>
      </c>
      <c r="G133" s="28">
        <f t="shared" si="45"/>
        <v>0</v>
      </c>
      <c r="H133" s="28">
        <f t="shared" si="45"/>
        <v>0</v>
      </c>
      <c r="I133" s="28">
        <f t="shared" si="45"/>
        <v>0</v>
      </c>
      <c r="J133" s="28">
        <f t="shared" si="45"/>
        <v>0</v>
      </c>
      <c r="K133" s="28">
        <f t="shared" si="45"/>
        <v>0</v>
      </c>
      <c r="L133" s="28">
        <f t="shared" si="45"/>
        <v>0</v>
      </c>
      <c r="M133" s="28">
        <f t="shared" si="45"/>
        <v>0</v>
      </c>
      <c r="N133" s="28">
        <f t="shared" si="45"/>
        <v>0</v>
      </c>
      <c r="O133" s="28">
        <f t="shared" si="45"/>
        <v>0</v>
      </c>
      <c r="P133" s="28">
        <f t="shared" si="45"/>
        <v>0</v>
      </c>
      <c r="Q133" s="28">
        <f t="shared" si="45"/>
        <v>0</v>
      </c>
      <c r="R133" s="28">
        <f t="shared" si="45"/>
        <v>0</v>
      </c>
      <c r="S133" s="28">
        <f t="shared" si="45"/>
        <v>0</v>
      </c>
      <c r="T133" s="28">
        <f t="shared" si="45"/>
        <v>0</v>
      </c>
      <c r="U133" s="28">
        <f t="shared" si="45"/>
        <v>0</v>
      </c>
      <c r="V133" s="28">
        <f t="shared" si="45"/>
        <v>0</v>
      </c>
      <c r="W133" s="28">
        <f t="shared" si="45"/>
        <v>0</v>
      </c>
      <c r="X133" s="28">
        <f t="shared" si="45"/>
        <v>0</v>
      </c>
      <c r="Y133" s="28">
        <f t="shared" si="45"/>
        <v>0</v>
      </c>
      <c r="Z133" s="28">
        <f t="shared" si="45"/>
        <v>0</v>
      </c>
      <c r="AA133" s="28">
        <f t="shared" si="45"/>
        <v>0</v>
      </c>
      <c r="AB133" s="28">
        <f t="shared" si="45"/>
        <v>0</v>
      </c>
      <c r="AC133" s="28">
        <f t="shared" si="45"/>
        <v>0</v>
      </c>
      <c r="AD133" s="28">
        <f t="shared" si="45"/>
        <v>0</v>
      </c>
      <c r="AE133" s="28">
        <f t="shared" si="45"/>
        <v>0</v>
      </c>
      <c r="AF133" s="28">
        <f t="shared" si="45"/>
        <v>0</v>
      </c>
      <c r="AG133" s="28">
        <f t="shared" si="45"/>
        <v>78</v>
      </c>
      <c r="AH133" s="28">
        <f t="shared" si="45"/>
        <v>0</v>
      </c>
      <c r="AI133" s="28">
        <f t="shared" si="45"/>
        <v>0</v>
      </c>
      <c r="AJ133" s="28">
        <f t="shared" si="45"/>
        <v>0</v>
      </c>
      <c r="AK133" s="28">
        <f t="shared" si="45"/>
        <v>0</v>
      </c>
      <c r="AL133" s="28">
        <f t="shared" si="45"/>
        <v>0</v>
      </c>
      <c r="AM133" s="28">
        <f t="shared" si="45"/>
        <v>0</v>
      </c>
      <c r="AN133" s="28">
        <f t="shared" si="45"/>
        <v>78</v>
      </c>
      <c r="AO133" s="28">
        <f t="shared" si="45"/>
        <v>0</v>
      </c>
      <c r="AP133" s="28">
        <f t="shared" si="45"/>
        <v>0</v>
      </c>
      <c r="AQ133" s="28">
        <f t="shared" si="45"/>
        <v>0</v>
      </c>
      <c r="AR133" s="28">
        <f t="shared" si="45"/>
        <v>0</v>
      </c>
      <c r="AS133" s="28">
        <f t="shared" si="45"/>
        <v>0</v>
      </c>
      <c r="AT133" s="28">
        <f t="shared" si="45"/>
        <v>0</v>
      </c>
      <c r="AU133" s="28">
        <f t="shared" si="45"/>
        <v>78</v>
      </c>
    </row>
    <row r="134" spans="2:47">
      <c r="B134" s="25">
        <v>2047</v>
      </c>
      <c r="C134" s="28">
        <v>76</v>
      </c>
      <c r="D134" s="28">
        <f t="shared" si="41"/>
        <v>0</v>
      </c>
      <c r="E134" s="28">
        <f t="shared" ref="E134:AU139" si="46">+IF(E$103&lt;$B134,0,IF(MOD(E$103-$B134,$D$92)=0,1,0))*$C134</f>
        <v>0</v>
      </c>
      <c r="F134" s="28">
        <f t="shared" si="46"/>
        <v>0</v>
      </c>
      <c r="G134" s="28">
        <f t="shared" si="46"/>
        <v>0</v>
      </c>
      <c r="H134" s="28">
        <f t="shared" si="46"/>
        <v>0</v>
      </c>
      <c r="I134" s="28">
        <f t="shared" si="46"/>
        <v>0</v>
      </c>
      <c r="J134" s="28">
        <f t="shared" si="46"/>
        <v>0</v>
      </c>
      <c r="K134" s="28">
        <f t="shared" si="46"/>
        <v>0</v>
      </c>
      <c r="L134" s="28">
        <f t="shared" si="46"/>
        <v>0</v>
      </c>
      <c r="M134" s="28">
        <f t="shared" si="46"/>
        <v>0</v>
      </c>
      <c r="N134" s="28">
        <f t="shared" si="46"/>
        <v>0</v>
      </c>
      <c r="O134" s="28">
        <f t="shared" si="46"/>
        <v>0</v>
      </c>
      <c r="P134" s="28">
        <f t="shared" si="46"/>
        <v>0</v>
      </c>
      <c r="Q134" s="28">
        <f t="shared" si="46"/>
        <v>0</v>
      </c>
      <c r="R134" s="28">
        <f t="shared" si="46"/>
        <v>0</v>
      </c>
      <c r="S134" s="28">
        <f t="shared" si="46"/>
        <v>0</v>
      </c>
      <c r="T134" s="28">
        <f t="shared" si="46"/>
        <v>0</v>
      </c>
      <c r="U134" s="28">
        <f t="shared" si="46"/>
        <v>0</v>
      </c>
      <c r="V134" s="28">
        <f t="shared" si="46"/>
        <v>0</v>
      </c>
      <c r="W134" s="28">
        <f t="shared" si="46"/>
        <v>0</v>
      </c>
      <c r="X134" s="28">
        <f t="shared" si="46"/>
        <v>0</v>
      </c>
      <c r="Y134" s="28">
        <f t="shared" si="46"/>
        <v>0</v>
      </c>
      <c r="Z134" s="28">
        <f t="shared" si="46"/>
        <v>0</v>
      </c>
      <c r="AA134" s="28">
        <f t="shared" si="46"/>
        <v>0</v>
      </c>
      <c r="AB134" s="28">
        <f t="shared" si="46"/>
        <v>0</v>
      </c>
      <c r="AC134" s="28">
        <f t="shared" si="46"/>
        <v>0</v>
      </c>
      <c r="AD134" s="28">
        <f t="shared" si="46"/>
        <v>0</v>
      </c>
      <c r="AE134" s="28">
        <f t="shared" si="46"/>
        <v>0</v>
      </c>
      <c r="AF134" s="28">
        <f t="shared" si="46"/>
        <v>0</v>
      </c>
      <c r="AG134" s="28">
        <f t="shared" si="46"/>
        <v>0</v>
      </c>
      <c r="AH134" s="28">
        <f t="shared" si="46"/>
        <v>76</v>
      </c>
      <c r="AI134" s="28">
        <f t="shared" si="46"/>
        <v>0</v>
      </c>
      <c r="AJ134" s="28">
        <f t="shared" si="46"/>
        <v>0</v>
      </c>
      <c r="AK134" s="28">
        <f t="shared" si="46"/>
        <v>0</v>
      </c>
      <c r="AL134" s="28">
        <f t="shared" si="46"/>
        <v>0</v>
      </c>
      <c r="AM134" s="28">
        <f t="shared" si="46"/>
        <v>0</v>
      </c>
      <c r="AN134" s="28">
        <f t="shared" si="46"/>
        <v>0</v>
      </c>
      <c r="AO134" s="28">
        <f t="shared" si="46"/>
        <v>76</v>
      </c>
      <c r="AP134" s="28">
        <f t="shared" si="46"/>
        <v>0</v>
      </c>
      <c r="AQ134" s="28">
        <f t="shared" si="46"/>
        <v>0</v>
      </c>
      <c r="AR134" s="28">
        <f t="shared" si="46"/>
        <v>0</v>
      </c>
      <c r="AS134" s="28">
        <f t="shared" si="46"/>
        <v>0</v>
      </c>
      <c r="AT134" s="28">
        <f t="shared" si="46"/>
        <v>0</v>
      </c>
      <c r="AU134" s="28">
        <f t="shared" si="46"/>
        <v>0</v>
      </c>
    </row>
    <row r="135" spans="2:47">
      <c r="B135" s="25">
        <v>2048</v>
      </c>
      <c r="C135" s="28">
        <v>74</v>
      </c>
      <c r="D135" s="28">
        <f t="shared" si="41"/>
        <v>0</v>
      </c>
      <c r="E135" s="28">
        <f t="shared" si="46"/>
        <v>0</v>
      </c>
      <c r="F135" s="28">
        <f t="shared" si="46"/>
        <v>0</v>
      </c>
      <c r="G135" s="28">
        <f t="shared" si="46"/>
        <v>0</v>
      </c>
      <c r="H135" s="28">
        <f t="shared" si="46"/>
        <v>0</v>
      </c>
      <c r="I135" s="28">
        <f t="shared" si="46"/>
        <v>0</v>
      </c>
      <c r="J135" s="28">
        <f t="shared" si="46"/>
        <v>0</v>
      </c>
      <c r="K135" s="28">
        <f t="shared" si="46"/>
        <v>0</v>
      </c>
      <c r="L135" s="28">
        <f t="shared" si="46"/>
        <v>0</v>
      </c>
      <c r="M135" s="28">
        <f t="shared" si="46"/>
        <v>0</v>
      </c>
      <c r="N135" s="28">
        <f t="shared" si="46"/>
        <v>0</v>
      </c>
      <c r="O135" s="28">
        <f t="shared" si="46"/>
        <v>0</v>
      </c>
      <c r="P135" s="28">
        <f t="shared" si="46"/>
        <v>0</v>
      </c>
      <c r="Q135" s="28">
        <f t="shared" si="46"/>
        <v>0</v>
      </c>
      <c r="R135" s="28">
        <f t="shared" si="46"/>
        <v>0</v>
      </c>
      <c r="S135" s="28">
        <f t="shared" si="46"/>
        <v>0</v>
      </c>
      <c r="T135" s="28">
        <f t="shared" si="46"/>
        <v>0</v>
      </c>
      <c r="U135" s="28">
        <f t="shared" si="46"/>
        <v>0</v>
      </c>
      <c r="V135" s="28">
        <f t="shared" si="46"/>
        <v>0</v>
      </c>
      <c r="W135" s="28">
        <f t="shared" si="46"/>
        <v>0</v>
      </c>
      <c r="X135" s="28">
        <f t="shared" si="46"/>
        <v>0</v>
      </c>
      <c r="Y135" s="28">
        <f t="shared" si="46"/>
        <v>0</v>
      </c>
      <c r="Z135" s="28">
        <f t="shared" si="46"/>
        <v>0</v>
      </c>
      <c r="AA135" s="28">
        <f t="shared" si="46"/>
        <v>0</v>
      </c>
      <c r="AB135" s="28">
        <f t="shared" si="46"/>
        <v>0</v>
      </c>
      <c r="AC135" s="28">
        <f t="shared" si="46"/>
        <v>0</v>
      </c>
      <c r="AD135" s="28">
        <f t="shared" si="46"/>
        <v>0</v>
      </c>
      <c r="AE135" s="28">
        <f t="shared" si="46"/>
        <v>0</v>
      </c>
      <c r="AF135" s="28">
        <f t="shared" si="46"/>
        <v>0</v>
      </c>
      <c r="AG135" s="28">
        <f t="shared" si="46"/>
        <v>0</v>
      </c>
      <c r="AH135" s="28">
        <f t="shared" si="46"/>
        <v>0</v>
      </c>
      <c r="AI135" s="28">
        <f t="shared" si="46"/>
        <v>74</v>
      </c>
      <c r="AJ135" s="28">
        <f t="shared" si="46"/>
        <v>0</v>
      </c>
      <c r="AK135" s="28">
        <f t="shared" si="46"/>
        <v>0</v>
      </c>
      <c r="AL135" s="28">
        <f t="shared" si="46"/>
        <v>0</v>
      </c>
      <c r="AM135" s="28">
        <f t="shared" si="46"/>
        <v>0</v>
      </c>
      <c r="AN135" s="28">
        <f t="shared" si="46"/>
        <v>0</v>
      </c>
      <c r="AO135" s="28">
        <f t="shared" si="46"/>
        <v>0</v>
      </c>
      <c r="AP135" s="28">
        <f t="shared" si="46"/>
        <v>74</v>
      </c>
      <c r="AQ135" s="28">
        <f t="shared" si="46"/>
        <v>0</v>
      </c>
      <c r="AR135" s="28">
        <f t="shared" si="46"/>
        <v>0</v>
      </c>
      <c r="AS135" s="28">
        <f t="shared" si="46"/>
        <v>0</v>
      </c>
      <c r="AT135" s="28">
        <f t="shared" si="46"/>
        <v>0</v>
      </c>
      <c r="AU135" s="28">
        <f t="shared" si="46"/>
        <v>0</v>
      </c>
    </row>
    <row r="136" spans="2:47">
      <c r="B136" s="25">
        <v>2049</v>
      </c>
      <c r="C136" s="28">
        <v>71</v>
      </c>
      <c r="D136" s="28">
        <f t="shared" si="41"/>
        <v>0</v>
      </c>
      <c r="E136" s="28">
        <f t="shared" si="46"/>
        <v>0</v>
      </c>
      <c r="F136" s="28">
        <f t="shared" si="46"/>
        <v>0</v>
      </c>
      <c r="G136" s="28">
        <f t="shared" si="46"/>
        <v>0</v>
      </c>
      <c r="H136" s="28">
        <f t="shared" si="46"/>
        <v>0</v>
      </c>
      <c r="I136" s="28">
        <f t="shared" si="46"/>
        <v>0</v>
      </c>
      <c r="J136" s="28">
        <f t="shared" si="46"/>
        <v>0</v>
      </c>
      <c r="K136" s="28">
        <f t="shared" si="46"/>
        <v>0</v>
      </c>
      <c r="L136" s="28">
        <f t="shared" si="46"/>
        <v>0</v>
      </c>
      <c r="M136" s="28">
        <f t="shared" si="46"/>
        <v>0</v>
      </c>
      <c r="N136" s="28">
        <f t="shared" si="46"/>
        <v>0</v>
      </c>
      <c r="O136" s="28">
        <f t="shared" si="46"/>
        <v>0</v>
      </c>
      <c r="P136" s="28">
        <f t="shared" si="46"/>
        <v>0</v>
      </c>
      <c r="Q136" s="28">
        <f t="shared" si="46"/>
        <v>0</v>
      </c>
      <c r="R136" s="28">
        <f t="shared" si="46"/>
        <v>0</v>
      </c>
      <c r="S136" s="28">
        <f t="shared" si="46"/>
        <v>0</v>
      </c>
      <c r="T136" s="28">
        <f t="shared" si="46"/>
        <v>0</v>
      </c>
      <c r="U136" s="28">
        <f t="shared" si="46"/>
        <v>0</v>
      </c>
      <c r="V136" s="28">
        <f t="shared" si="46"/>
        <v>0</v>
      </c>
      <c r="W136" s="28">
        <f t="shared" si="46"/>
        <v>0</v>
      </c>
      <c r="X136" s="28">
        <f t="shared" si="46"/>
        <v>0</v>
      </c>
      <c r="Y136" s="28">
        <f t="shared" si="46"/>
        <v>0</v>
      </c>
      <c r="Z136" s="28">
        <f t="shared" si="46"/>
        <v>0</v>
      </c>
      <c r="AA136" s="28">
        <f t="shared" si="46"/>
        <v>0</v>
      </c>
      <c r="AB136" s="28">
        <f t="shared" si="46"/>
        <v>0</v>
      </c>
      <c r="AC136" s="28">
        <f t="shared" si="46"/>
        <v>0</v>
      </c>
      <c r="AD136" s="28">
        <f t="shared" si="46"/>
        <v>0</v>
      </c>
      <c r="AE136" s="28">
        <f t="shared" si="46"/>
        <v>0</v>
      </c>
      <c r="AF136" s="28">
        <f t="shared" si="46"/>
        <v>0</v>
      </c>
      <c r="AG136" s="28">
        <f t="shared" si="46"/>
        <v>0</v>
      </c>
      <c r="AH136" s="28">
        <f t="shared" si="46"/>
        <v>0</v>
      </c>
      <c r="AI136" s="28">
        <f t="shared" si="46"/>
        <v>0</v>
      </c>
      <c r="AJ136" s="28">
        <f t="shared" si="46"/>
        <v>71</v>
      </c>
      <c r="AK136" s="28">
        <f t="shared" si="46"/>
        <v>0</v>
      </c>
      <c r="AL136" s="28">
        <f t="shared" si="46"/>
        <v>0</v>
      </c>
      <c r="AM136" s="28">
        <f t="shared" si="46"/>
        <v>0</v>
      </c>
      <c r="AN136" s="28">
        <f t="shared" si="46"/>
        <v>0</v>
      </c>
      <c r="AO136" s="28">
        <f t="shared" si="46"/>
        <v>0</v>
      </c>
      <c r="AP136" s="28">
        <f t="shared" si="46"/>
        <v>0</v>
      </c>
      <c r="AQ136" s="28">
        <f t="shared" si="46"/>
        <v>71</v>
      </c>
      <c r="AR136" s="28">
        <f t="shared" si="46"/>
        <v>0</v>
      </c>
      <c r="AS136" s="28">
        <f t="shared" si="46"/>
        <v>0</v>
      </c>
      <c r="AT136" s="28">
        <f t="shared" si="46"/>
        <v>0</v>
      </c>
      <c r="AU136" s="28">
        <f t="shared" si="46"/>
        <v>0</v>
      </c>
    </row>
    <row r="137" spans="2:47">
      <c r="B137" s="25">
        <v>2050</v>
      </c>
      <c r="C137" s="28">
        <v>69</v>
      </c>
      <c r="D137" s="28">
        <f t="shared" si="41"/>
        <v>0</v>
      </c>
      <c r="E137" s="28">
        <f t="shared" si="46"/>
        <v>0</v>
      </c>
      <c r="F137" s="28">
        <f t="shared" si="46"/>
        <v>0</v>
      </c>
      <c r="G137" s="28">
        <f t="shared" si="46"/>
        <v>0</v>
      </c>
      <c r="H137" s="28">
        <f t="shared" si="46"/>
        <v>0</v>
      </c>
      <c r="I137" s="28">
        <f t="shared" si="46"/>
        <v>0</v>
      </c>
      <c r="J137" s="28">
        <f t="shared" si="46"/>
        <v>0</v>
      </c>
      <c r="K137" s="28">
        <f t="shared" si="46"/>
        <v>0</v>
      </c>
      <c r="L137" s="28">
        <f t="shared" si="46"/>
        <v>0</v>
      </c>
      <c r="M137" s="28">
        <f t="shared" si="46"/>
        <v>0</v>
      </c>
      <c r="N137" s="28">
        <f t="shared" si="46"/>
        <v>0</v>
      </c>
      <c r="O137" s="28">
        <f t="shared" si="46"/>
        <v>0</v>
      </c>
      <c r="P137" s="28">
        <f t="shared" si="46"/>
        <v>0</v>
      </c>
      <c r="Q137" s="28">
        <f t="shared" si="46"/>
        <v>0</v>
      </c>
      <c r="R137" s="28">
        <f t="shared" si="46"/>
        <v>0</v>
      </c>
      <c r="S137" s="28">
        <f t="shared" si="46"/>
        <v>0</v>
      </c>
      <c r="T137" s="28">
        <f t="shared" si="46"/>
        <v>0</v>
      </c>
      <c r="U137" s="28">
        <f t="shared" si="46"/>
        <v>0</v>
      </c>
      <c r="V137" s="28">
        <f t="shared" si="46"/>
        <v>0</v>
      </c>
      <c r="W137" s="28">
        <f t="shared" si="46"/>
        <v>0</v>
      </c>
      <c r="X137" s="28">
        <f t="shared" si="46"/>
        <v>0</v>
      </c>
      <c r="Y137" s="28">
        <f t="shared" si="46"/>
        <v>0</v>
      </c>
      <c r="Z137" s="28">
        <f t="shared" si="46"/>
        <v>0</v>
      </c>
      <c r="AA137" s="28">
        <f t="shared" si="46"/>
        <v>0</v>
      </c>
      <c r="AB137" s="28">
        <f t="shared" si="46"/>
        <v>0</v>
      </c>
      <c r="AC137" s="28">
        <f t="shared" si="46"/>
        <v>0</v>
      </c>
      <c r="AD137" s="28">
        <f t="shared" si="46"/>
        <v>0</v>
      </c>
      <c r="AE137" s="28">
        <f t="shared" si="46"/>
        <v>0</v>
      </c>
      <c r="AF137" s="28">
        <f t="shared" si="46"/>
        <v>0</v>
      </c>
      <c r="AG137" s="28">
        <f t="shared" si="46"/>
        <v>0</v>
      </c>
      <c r="AH137" s="28">
        <f t="shared" si="46"/>
        <v>0</v>
      </c>
      <c r="AI137" s="28">
        <f t="shared" si="46"/>
        <v>0</v>
      </c>
      <c r="AJ137" s="28">
        <f t="shared" si="46"/>
        <v>0</v>
      </c>
      <c r="AK137" s="28">
        <f t="shared" si="46"/>
        <v>69</v>
      </c>
      <c r="AL137" s="28">
        <f t="shared" si="46"/>
        <v>0</v>
      </c>
      <c r="AM137" s="28">
        <f t="shared" si="46"/>
        <v>0</v>
      </c>
      <c r="AN137" s="28">
        <f t="shared" si="46"/>
        <v>0</v>
      </c>
      <c r="AO137" s="28">
        <f t="shared" si="46"/>
        <v>0</v>
      </c>
      <c r="AP137" s="28">
        <f t="shared" si="46"/>
        <v>0</v>
      </c>
      <c r="AQ137" s="28">
        <f t="shared" si="46"/>
        <v>0</v>
      </c>
      <c r="AR137" s="28">
        <f t="shared" si="46"/>
        <v>69</v>
      </c>
      <c r="AS137" s="28">
        <f t="shared" si="46"/>
        <v>0</v>
      </c>
      <c r="AT137" s="28">
        <f t="shared" si="46"/>
        <v>0</v>
      </c>
      <c r="AU137" s="28">
        <f t="shared" si="46"/>
        <v>0</v>
      </c>
    </row>
    <row r="138" spans="2:47">
      <c r="B138" s="25">
        <v>2051</v>
      </c>
      <c r="C138" s="28">
        <v>66</v>
      </c>
      <c r="D138" s="28">
        <f t="shared" si="41"/>
        <v>0</v>
      </c>
      <c r="E138" s="28">
        <f t="shared" si="46"/>
        <v>0</v>
      </c>
      <c r="F138" s="28">
        <f t="shared" si="46"/>
        <v>0</v>
      </c>
      <c r="G138" s="28">
        <f t="shared" si="46"/>
        <v>0</v>
      </c>
      <c r="H138" s="28">
        <f t="shared" si="46"/>
        <v>0</v>
      </c>
      <c r="I138" s="28">
        <f t="shared" si="46"/>
        <v>0</v>
      </c>
      <c r="J138" s="28">
        <f t="shared" si="46"/>
        <v>0</v>
      </c>
      <c r="K138" s="28">
        <f t="shared" si="46"/>
        <v>0</v>
      </c>
      <c r="L138" s="28">
        <f t="shared" si="46"/>
        <v>0</v>
      </c>
      <c r="M138" s="28">
        <f t="shared" si="46"/>
        <v>0</v>
      </c>
      <c r="N138" s="28">
        <f t="shared" si="46"/>
        <v>0</v>
      </c>
      <c r="O138" s="28">
        <f t="shared" si="46"/>
        <v>0</v>
      </c>
      <c r="P138" s="28">
        <f t="shared" si="46"/>
        <v>0</v>
      </c>
      <c r="Q138" s="28">
        <f t="shared" si="46"/>
        <v>0</v>
      </c>
      <c r="R138" s="28">
        <f t="shared" si="46"/>
        <v>0</v>
      </c>
      <c r="S138" s="28">
        <f t="shared" si="46"/>
        <v>0</v>
      </c>
      <c r="T138" s="28">
        <f t="shared" si="46"/>
        <v>0</v>
      </c>
      <c r="U138" s="28">
        <f t="shared" si="46"/>
        <v>0</v>
      </c>
      <c r="V138" s="28">
        <f t="shared" si="46"/>
        <v>0</v>
      </c>
      <c r="W138" s="28">
        <f t="shared" si="46"/>
        <v>0</v>
      </c>
      <c r="X138" s="28">
        <f t="shared" si="46"/>
        <v>0</v>
      </c>
      <c r="Y138" s="28">
        <f t="shared" si="46"/>
        <v>0</v>
      </c>
      <c r="Z138" s="28">
        <f t="shared" si="46"/>
        <v>0</v>
      </c>
      <c r="AA138" s="28">
        <f t="shared" si="46"/>
        <v>0</v>
      </c>
      <c r="AB138" s="28">
        <f t="shared" si="46"/>
        <v>0</v>
      </c>
      <c r="AC138" s="28">
        <f t="shared" si="46"/>
        <v>0</v>
      </c>
      <c r="AD138" s="28">
        <f t="shared" si="46"/>
        <v>0</v>
      </c>
      <c r="AE138" s="28">
        <f t="shared" si="46"/>
        <v>0</v>
      </c>
      <c r="AF138" s="28">
        <f t="shared" si="46"/>
        <v>0</v>
      </c>
      <c r="AG138" s="28">
        <f t="shared" si="46"/>
        <v>0</v>
      </c>
      <c r="AH138" s="28">
        <f t="shared" si="46"/>
        <v>0</v>
      </c>
      <c r="AI138" s="28">
        <f t="shared" si="46"/>
        <v>0</v>
      </c>
      <c r="AJ138" s="28">
        <f t="shared" si="46"/>
        <v>0</v>
      </c>
      <c r="AK138" s="28">
        <f t="shared" si="46"/>
        <v>0</v>
      </c>
      <c r="AL138" s="28">
        <f t="shared" si="46"/>
        <v>66</v>
      </c>
      <c r="AM138" s="28">
        <f t="shared" si="46"/>
        <v>0</v>
      </c>
      <c r="AN138" s="28">
        <f t="shared" si="46"/>
        <v>0</v>
      </c>
      <c r="AO138" s="28">
        <f t="shared" si="46"/>
        <v>0</v>
      </c>
      <c r="AP138" s="28">
        <f t="shared" si="46"/>
        <v>0</v>
      </c>
      <c r="AQ138" s="28">
        <f t="shared" si="46"/>
        <v>0</v>
      </c>
      <c r="AR138" s="28">
        <f t="shared" si="46"/>
        <v>0</v>
      </c>
      <c r="AS138" s="28">
        <f t="shared" si="46"/>
        <v>66</v>
      </c>
      <c r="AT138" s="28">
        <f t="shared" si="46"/>
        <v>0</v>
      </c>
      <c r="AU138" s="28">
        <f t="shared" si="46"/>
        <v>0</v>
      </c>
    </row>
    <row r="139" spans="2:47">
      <c r="B139" s="25">
        <v>2052</v>
      </c>
      <c r="C139" s="28">
        <v>64</v>
      </c>
      <c r="D139" s="28">
        <f t="shared" si="41"/>
        <v>0</v>
      </c>
      <c r="E139" s="28">
        <f t="shared" si="46"/>
        <v>0</v>
      </c>
      <c r="F139" s="28">
        <f t="shared" si="46"/>
        <v>0</v>
      </c>
      <c r="G139" s="28">
        <f t="shared" si="46"/>
        <v>0</v>
      </c>
      <c r="H139" s="28">
        <f t="shared" si="46"/>
        <v>0</v>
      </c>
      <c r="I139" s="28">
        <f t="shared" si="46"/>
        <v>0</v>
      </c>
      <c r="J139" s="28">
        <f t="shared" si="46"/>
        <v>0</v>
      </c>
      <c r="K139" s="28">
        <f t="shared" si="46"/>
        <v>0</v>
      </c>
      <c r="L139" s="28">
        <f t="shared" si="46"/>
        <v>0</v>
      </c>
      <c r="M139" s="28">
        <f t="shared" si="46"/>
        <v>0</v>
      </c>
      <c r="N139" s="28">
        <f t="shared" si="46"/>
        <v>0</v>
      </c>
      <c r="O139" s="28">
        <f t="shared" si="46"/>
        <v>0</v>
      </c>
      <c r="P139" s="28">
        <f t="shared" si="46"/>
        <v>0</v>
      </c>
      <c r="Q139" s="28">
        <f t="shared" si="46"/>
        <v>0</v>
      </c>
      <c r="R139" s="28">
        <f t="shared" si="46"/>
        <v>0</v>
      </c>
      <c r="S139" s="28">
        <f t="shared" si="46"/>
        <v>0</v>
      </c>
      <c r="T139" s="28">
        <f t="shared" si="46"/>
        <v>0</v>
      </c>
      <c r="U139" s="28">
        <f t="shared" si="46"/>
        <v>0</v>
      </c>
      <c r="V139" s="28">
        <f t="shared" si="46"/>
        <v>0</v>
      </c>
      <c r="W139" s="28">
        <f t="shared" si="46"/>
        <v>0</v>
      </c>
      <c r="X139" s="28">
        <f t="shared" si="46"/>
        <v>0</v>
      </c>
      <c r="Y139" s="28">
        <f t="shared" si="46"/>
        <v>0</v>
      </c>
      <c r="Z139" s="28">
        <f t="shared" si="46"/>
        <v>0</v>
      </c>
      <c r="AA139" s="28">
        <f t="shared" si="46"/>
        <v>0</v>
      </c>
      <c r="AB139" s="28">
        <f t="shared" si="46"/>
        <v>0</v>
      </c>
      <c r="AC139" s="28">
        <f t="shared" si="46"/>
        <v>0</v>
      </c>
      <c r="AD139" s="28">
        <f t="shared" si="46"/>
        <v>0</v>
      </c>
      <c r="AE139" s="28">
        <f t="shared" si="46"/>
        <v>0</v>
      </c>
      <c r="AF139" s="28">
        <f t="shared" si="46"/>
        <v>0</v>
      </c>
      <c r="AG139" s="28">
        <f t="shared" si="46"/>
        <v>0</v>
      </c>
      <c r="AH139" s="28">
        <f t="shared" si="46"/>
        <v>0</v>
      </c>
      <c r="AI139" s="28">
        <f t="shared" si="46"/>
        <v>0</v>
      </c>
      <c r="AJ139" s="28">
        <f t="shared" si="46"/>
        <v>0</v>
      </c>
      <c r="AK139" s="28">
        <f t="shared" si="46"/>
        <v>0</v>
      </c>
      <c r="AL139" s="28">
        <f t="shared" si="46"/>
        <v>0</v>
      </c>
      <c r="AM139" s="28">
        <f t="shared" si="46"/>
        <v>64</v>
      </c>
      <c r="AN139" s="28">
        <f t="shared" si="46"/>
        <v>0</v>
      </c>
      <c r="AO139" s="28">
        <f t="shared" si="46"/>
        <v>0</v>
      </c>
      <c r="AP139" s="28">
        <f t="shared" si="46"/>
        <v>0</v>
      </c>
      <c r="AQ139" s="28">
        <f t="shared" si="46"/>
        <v>0</v>
      </c>
      <c r="AR139" s="28">
        <f t="shared" si="46"/>
        <v>0</v>
      </c>
      <c r="AS139" s="28">
        <f t="shared" ref="E139:AU145" si="47">+IF(AS$103&lt;$B139,0,IF(MOD(AS$103-$B139,$D$92)=0,1,0))*$C139</f>
        <v>0</v>
      </c>
      <c r="AT139" s="28">
        <f t="shared" si="47"/>
        <v>64</v>
      </c>
      <c r="AU139" s="28">
        <f t="shared" si="47"/>
        <v>0</v>
      </c>
    </row>
    <row r="140" spans="2:47">
      <c r="B140" s="25">
        <v>2053</v>
      </c>
      <c r="C140" s="28">
        <v>62</v>
      </c>
      <c r="D140" s="28">
        <f t="shared" si="41"/>
        <v>0</v>
      </c>
      <c r="E140" s="28">
        <f t="shared" si="47"/>
        <v>0</v>
      </c>
      <c r="F140" s="28">
        <f t="shared" si="47"/>
        <v>0</v>
      </c>
      <c r="G140" s="28">
        <f t="shared" si="47"/>
        <v>0</v>
      </c>
      <c r="H140" s="28">
        <f t="shared" si="47"/>
        <v>0</v>
      </c>
      <c r="I140" s="28">
        <f t="shared" si="47"/>
        <v>0</v>
      </c>
      <c r="J140" s="28">
        <f t="shared" si="47"/>
        <v>0</v>
      </c>
      <c r="K140" s="28">
        <f t="shared" si="47"/>
        <v>0</v>
      </c>
      <c r="L140" s="28">
        <f t="shared" si="47"/>
        <v>0</v>
      </c>
      <c r="M140" s="28">
        <f t="shared" si="47"/>
        <v>0</v>
      </c>
      <c r="N140" s="28">
        <f t="shared" si="47"/>
        <v>0</v>
      </c>
      <c r="O140" s="28">
        <f t="shared" si="47"/>
        <v>0</v>
      </c>
      <c r="P140" s="28">
        <f t="shared" si="47"/>
        <v>0</v>
      </c>
      <c r="Q140" s="28">
        <f t="shared" si="47"/>
        <v>0</v>
      </c>
      <c r="R140" s="28">
        <f t="shared" si="47"/>
        <v>0</v>
      </c>
      <c r="S140" s="28">
        <f t="shared" si="47"/>
        <v>0</v>
      </c>
      <c r="T140" s="28">
        <f t="shared" si="47"/>
        <v>0</v>
      </c>
      <c r="U140" s="28">
        <f t="shared" si="47"/>
        <v>0</v>
      </c>
      <c r="V140" s="28">
        <f t="shared" si="47"/>
        <v>0</v>
      </c>
      <c r="W140" s="28">
        <f t="shared" si="47"/>
        <v>0</v>
      </c>
      <c r="X140" s="28">
        <f t="shared" si="47"/>
        <v>0</v>
      </c>
      <c r="Y140" s="28">
        <f t="shared" si="47"/>
        <v>0</v>
      </c>
      <c r="Z140" s="28">
        <f t="shared" si="47"/>
        <v>0</v>
      </c>
      <c r="AA140" s="28">
        <f t="shared" si="47"/>
        <v>0</v>
      </c>
      <c r="AB140" s="28">
        <f t="shared" si="47"/>
        <v>0</v>
      </c>
      <c r="AC140" s="28">
        <f t="shared" si="47"/>
        <v>0</v>
      </c>
      <c r="AD140" s="28">
        <f t="shared" si="47"/>
        <v>0</v>
      </c>
      <c r="AE140" s="28">
        <f t="shared" si="47"/>
        <v>0</v>
      </c>
      <c r="AF140" s="28">
        <f t="shared" si="47"/>
        <v>0</v>
      </c>
      <c r="AG140" s="28">
        <f t="shared" si="47"/>
        <v>0</v>
      </c>
      <c r="AH140" s="28">
        <f t="shared" si="47"/>
        <v>0</v>
      </c>
      <c r="AI140" s="28">
        <f t="shared" si="47"/>
        <v>0</v>
      </c>
      <c r="AJ140" s="28">
        <f t="shared" si="47"/>
        <v>0</v>
      </c>
      <c r="AK140" s="28">
        <f t="shared" si="47"/>
        <v>0</v>
      </c>
      <c r="AL140" s="28">
        <f t="shared" si="47"/>
        <v>0</v>
      </c>
      <c r="AM140" s="28">
        <f t="shared" si="47"/>
        <v>0</v>
      </c>
      <c r="AN140" s="28">
        <f t="shared" si="47"/>
        <v>62</v>
      </c>
      <c r="AO140" s="28">
        <f t="shared" si="47"/>
        <v>0</v>
      </c>
      <c r="AP140" s="28">
        <f t="shared" si="47"/>
        <v>0</v>
      </c>
      <c r="AQ140" s="28">
        <f t="shared" si="47"/>
        <v>0</v>
      </c>
      <c r="AR140" s="28">
        <f t="shared" si="47"/>
        <v>0</v>
      </c>
      <c r="AS140" s="28">
        <f t="shared" si="47"/>
        <v>0</v>
      </c>
      <c r="AT140" s="28">
        <f t="shared" si="47"/>
        <v>0</v>
      </c>
      <c r="AU140" s="28">
        <f t="shared" si="47"/>
        <v>62</v>
      </c>
    </row>
    <row r="141" spans="2:47">
      <c r="B141" s="25">
        <v>2054</v>
      </c>
      <c r="C141" s="28">
        <v>60</v>
      </c>
      <c r="D141" s="28">
        <f t="shared" si="41"/>
        <v>0</v>
      </c>
      <c r="E141" s="28">
        <f t="shared" si="47"/>
        <v>0</v>
      </c>
      <c r="F141" s="28">
        <f t="shared" si="47"/>
        <v>0</v>
      </c>
      <c r="G141" s="28">
        <f t="shared" si="47"/>
        <v>0</v>
      </c>
      <c r="H141" s="28">
        <f t="shared" si="47"/>
        <v>0</v>
      </c>
      <c r="I141" s="28">
        <f t="shared" si="47"/>
        <v>0</v>
      </c>
      <c r="J141" s="28">
        <f t="shared" si="47"/>
        <v>0</v>
      </c>
      <c r="K141" s="28">
        <f t="shared" si="47"/>
        <v>0</v>
      </c>
      <c r="L141" s="28">
        <f t="shared" si="47"/>
        <v>0</v>
      </c>
      <c r="M141" s="28">
        <f t="shared" si="47"/>
        <v>0</v>
      </c>
      <c r="N141" s="28">
        <f t="shared" si="47"/>
        <v>0</v>
      </c>
      <c r="O141" s="28">
        <f t="shared" si="47"/>
        <v>0</v>
      </c>
      <c r="P141" s="28">
        <f t="shared" si="47"/>
        <v>0</v>
      </c>
      <c r="Q141" s="28">
        <f t="shared" si="47"/>
        <v>0</v>
      </c>
      <c r="R141" s="28">
        <f t="shared" si="47"/>
        <v>0</v>
      </c>
      <c r="S141" s="28">
        <f t="shared" si="47"/>
        <v>0</v>
      </c>
      <c r="T141" s="28">
        <f t="shared" si="47"/>
        <v>0</v>
      </c>
      <c r="U141" s="28">
        <f t="shared" si="47"/>
        <v>0</v>
      </c>
      <c r="V141" s="28">
        <f t="shared" si="47"/>
        <v>0</v>
      </c>
      <c r="W141" s="28">
        <f t="shared" si="47"/>
        <v>0</v>
      </c>
      <c r="X141" s="28">
        <f t="shared" si="47"/>
        <v>0</v>
      </c>
      <c r="Y141" s="28">
        <f t="shared" si="47"/>
        <v>0</v>
      </c>
      <c r="Z141" s="28">
        <f t="shared" si="47"/>
        <v>0</v>
      </c>
      <c r="AA141" s="28">
        <f t="shared" si="47"/>
        <v>0</v>
      </c>
      <c r="AB141" s="28">
        <f t="shared" si="47"/>
        <v>0</v>
      </c>
      <c r="AC141" s="28">
        <f t="shared" si="47"/>
        <v>0</v>
      </c>
      <c r="AD141" s="28">
        <f t="shared" si="47"/>
        <v>0</v>
      </c>
      <c r="AE141" s="28">
        <f t="shared" si="47"/>
        <v>0</v>
      </c>
      <c r="AF141" s="28">
        <f t="shared" si="47"/>
        <v>0</v>
      </c>
      <c r="AG141" s="28">
        <f t="shared" si="47"/>
        <v>0</v>
      </c>
      <c r="AH141" s="28">
        <f t="shared" si="47"/>
        <v>0</v>
      </c>
      <c r="AI141" s="28">
        <f t="shared" si="47"/>
        <v>0</v>
      </c>
      <c r="AJ141" s="28">
        <f t="shared" si="47"/>
        <v>0</v>
      </c>
      <c r="AK141" s="28">
        <f t="shared" si="47"/>
        <v>0</v>
      </c>
      <c r="AL141" s="28">
        <f t="shared" si="47"/>
        <v>0</v>
      </c>
      <c r="AM141" s="28">
        <f t="shared" si="47"/>
        <v>0</v>
      </c>
      <c r="AN141" s="28">
        <f t="shared" si="47"/>
        <v>0</v>
      </c>
      <c r="AO141" s="28">
        <f t="shared" si="47"/>
        <v>60</v>
      </c>
      <c r="AP141" s="28">
        <f t="shared" si="47"/>
        <v>0</v>
      </c>
      <c r="AQ141" s="28">
        <f t="shared" si="47"/>
        <v>0</v>
      </c>
      <c r="AR141" s="28">
        <f t="shared" si="47"/>
        <v>0</v>
      </c>
      <c r="AS141" s="28">
        <f t="shared" si="47"/>
        <v>0</v>
      </c>
      <c r="AT141" s="28">
        <f t="shared" si="47"/>
        <v>0</v>
      </c>
      <c r="AU141" s="28">
        <f t="shared" si="47"/>
        <v>0</v>
      </c>
    </row>
    <row r="142" spans="2:47">
      <c r="B142" s="25">
        <v>2055</v>
      </c>
      <c r="C142" s="28">
        <v>59</v>
      </c>
      <c r="D142" s="28">
        <f t="shared" si="41"/>
        <v>0</v>
      </c>
      <c r="E142" s="28">
        <f t="shared" si="47"/>
        <v>0</v>
      </c>
      <c r="F142" s="28">
        <f t="shared" si="47"/>
        <v>0</v>
      </c>
      <c r="G142" s="28">
        <f t="shared" si="47"/>
        <v>0</v>
      </c>
      <c r="H142" s="28">
        <f t="shared" si="47"/>
        <v>0</v>
      </c>
      <c r="I142" s="28">
        <f t="shared" si="47"/>
        <v>0</v>
      </c>
      <c r="J142" s="28">
        <f t="shared" si="47"/>
        <v>0</v>
      </c>
      <c r="K142" s="28">
        <f t="shared" si="47"/>
        <v>0</v>
      </c>
      <c r="L142" s="28">
        <f t="shared" si="47"/>
        <v>0</v>
      </c>
      <c r="M142" s="28">
        <f t="shared" si="47"/>
        <v>0</v>
      </c>
      <c r="N142" s="28">
        <f t="shared" si="47"/>
        <v>0</v>
      </c>
      <c r="O142" s="28">
        <f t="shared" si="47"/>
        <v>0</v>
      </c>
      <c r="P142" s="28">
        <f t="shared" si="47"/>
        <v>0</v>
      </c>
      <c r="Q142" s="28">
        <f t="shared" si="47"/>
        <v>0</v>
      </c>
      <c r="R142" s="28">
        <f t="shared" si="47"/>
        <v>0</v>
      </c>
      <c r="S142" s="28">
        <f t="shared" si="47"/>
        <v>0</v>
      </c>
      <c r="T142" s="28">
        <f t="shared" si="47"/>
        <v>0</v>
      </c>
      <c r="U142" s="28">
        <f t="shared" si="47"/>
        <v>0</v>
      </c>
      <c r="V142" s="28">
        <f t="shared" si="47"/>
        <v>0</v>
      </c>
      <c r="W142" s="28">
        <f t="shared" si="47"/>
        <v>0</v>
      </c>
      <c r="X142" s="28">
        <f t="shared" si="47"/>
        <v>0</v>
      </c>
      <c r="Y142" s="28">
        <f t="shared" si="47"/>
        <v>0</v>
      </c>
      <c r="Z142" s="28">
        <f t="shared" si="47"/>
        <v>0</v>
      </c>
      <c r="AA142" s="28">
        <f t="shared" si="47"/>
        <v>0</v>
      </c>
      <c r="AB142" s="28">
        <f t="shared" si="47"/>
        <v>0</v>
      </c>
      <c r="AC142" s="28">
        <f t="shared" si="47"/>
        <v>0</v>
      </c>
      <c r="AD142" s="28">
        <f t="shared" si="47"/>
        <v>0</v>
      </c>
      <c r="AE142" s="28">
        <f t="shared" si="47"/>
        <v>0</v>
      </c>
      <c r="AF142" s="28">
        <f t="shared" si="47"/>
        <v>0</v>
      </c>
      <c r="AG142" s="28">
        <f t="shared" si="47"/>
        <v>0</v>
      </c>
      <c r="AH142" s="28">
        <f t="shared" si="47"/>
        <v>0</v>
      </c>
      <c r="AI142" s="28">
        <f t="shared" si="47"/>
        <v>0</v>
      </c>
      <c r="AJ142" s="28">
        <f t="shared" si="47"/>
        <v>0</v>
      </c>
      <c r="AK142" s="28">
        <f t="shared" si="47"/>
        <v>0</v>
      </c>
      <c r="AL142" s="28">
        <f t="shared" si="47"/>
        <v>0</v>
      </c>
      <c r="AM142" s="28">
        <f t="shared" si="47"/>
        <v>0</v>
      </c>
      <c r="AN142" s="28">
        <f t="shared" si="47"/>
        <v>0</v>
      </c>
      <c r="AO142" s="28">
        <f t="shared" si="47"/>
        <v>0</v>
      </c>
      <c r="AP142" s="28">
        <f t="shared" si="47"/>
        <v>59</v>
      </c>
      <c r="AQ142" s="28">
        <f t="shared" si="47"/>
        <v>0</v>
      </c>
      <c r="AR142" s="28">
        <f t="shared" si="47"/>
        <v>0</v>
      </c>
      <c r="AS142" s="28">
        <f t="shared" si="47"/>
        <v>0</v>
      </c>
      <c r="AT142" s="28">
        <f t="shared" si="47"/>
        <v>0</v>
      </c>
      <c r="AU142" s="28">
        <f t="shared" si="47"/>
        <v>0</v>
      </c>
    </row>
    <row r="143" spans="2:47">
      <c r="B143" s="25">
        <v>2056</v>
      </c>
      <c r="C143" s="28">
        <v>56</v>
      </c>
      <c r="D143" s="28">
        <f t="shared" si="41"/>
        <v>0</v>
      </c>
      <c r="E143" s="28">
        <f t="shared" si="47"/>
        <v>0</v>
      </c>
      <c r="F143" s="28">
        <f t="shared" si="47"/>
        <v>0</v>
      </c>
      <c r="G143" s="28">
        <f t="shared" si="47"/>
        <v>0</v>
      </c>
      <c r="H143" s="28">
        <f t="shared" si="47"/>
        <v>0</v>
      </c>
      <c r="I143" s="28">
        <f t="shared" si="47"/>
        <v>0</v>
      </c>
      <c r="J143" s="28">
        <f t="shared" si="47"/>
        <v>0</v>
      </c>
      <c r="K143" s="28">
        <f t="shared" si="47"/>
        <v>0</v>
      </c>
      <c r="L143" s="28">
        <f t="shared" si="47"/>
        <v>0</v>
      </c>
      <c r="M143" s="28">
        <f t="shared" si="47"/>
        <v>0</v>
      </c>
      <c r="N143" s="28">
        <f t="shared" si="47"/>
        <v>0</v>
      </c>
      <c r="O143" s="28">
        <f t="shared" si="47"/>
        <v>0</v>
      </c>
      <c r="P143" s="28">
        <f t="shared" si="47"/>
        <v>0</v>
      </c>
      <c r="Q143" s="28">
        <f t="shared" si="47"/>
        <v>0</v>
      </c>
      <c r="R143" s="28">
        <f t="shared" si="47"/>
        <v>0</v>
      </c>
      <c r="S143" s="28">
        <f t="shared" si="47"/>
        <v>0</v>
      </c>
      <c r="T143" s="28">
        <f t="shared" si="47"/>
        <v>0</v>
      </c>
      <c r="U143" s="28">
        <f t="shared" si="47"/>
        <v>0</v>
      </c>
      <c r="V143" s="28">
        <f t="shared" si="47"/>
        <v>0</v>
      </c>
      <c r="W143" s="28">
        <f t="shared" si="47"/>
        <v>0</v>
      </c>
      <c r="X143" s="28">
        <f t="shared" si="47"/>
        <v>0</v>
      </c>
      <c r="Y143" s="28">
        <f t="shared" si="47"/>
        <v>0</v>
      </c>
      <c r="Z143" s="28">
        <f t="shared" si="47"/>
        <v>0</v>
      </c>
      <c r="AA143" s="28">
        <f t="shared" si="47"/>
        <v>0</v>
      </c>
      <c r="AB143" s="28">
        <f t="shared" si="47"/>
        <v>0</v>
      </c>
      <c r="AC143" s="28">
        <f t="shared" si="47"/>
        <v>0</v>
      </c>
      <c r="AD143" s="28">
        <f t="shared" si="47"/>
        <v>0</v>
      </c>
      <c r="AE143" s="28">
        <f t="shared" si="47"/>
        <v>0</v>
      </c>
      <c r="AF143" s="28">
        <f t="shared" si="47"/>
        <v>0</v>
      </c>
      <c r="AG143" s="28">
        <f t="shared" si="47"/>
        <v>0</v>
      </c>
      <c r="AH143" s="28">
        <f t="shared" si="47"/>
        <v>0</v>
      </c>
      <c r="AI143" s="28">
        <f t="shared" si="47"/>
        <v>0</v>
      </c>
      <c r="AJ143" s="28">
        <f t="shared" si="47"/>
        <v>0</v>
      </c>
      <c r="AK143" s="28">
        <f t="shared" si="47"/>
        <v>0</v>
      </c>
      <c r="AL143" s="28">
        <f t="shared" si="47"/>
        <v>0</v>
      </c>
      <c r="AM143" s="28">
        <f t="shared" si="47"/>
        <v>0</v>
      </c>
      <c r="AN143" s="28">
        <f t="shared" si="47"/>
        <v>0</v>
      </c>
      <c r="AO143" s="28">
        <f t="shared" si="47"/>
        <v>0</v>
      </c>
      <c r="AP143" s="28">
        <f t="shared" si="47"/>
        <v>0</v>
      </c>
      <c r="AQ143" s="28">
        <f t="shared" si="47"/>
        <v>56</v>
      </c>
      <c r="AR143" s="28">
        <f t="shared" si="47"/>
        <v>0</v>
      </c>
      <c r="AS143" s="28">
        <f t="shared" si="47"/>
        <v>0</v>
      </c>
      <c r="AT143" s="28">
        <f t="shared" si="47"/>
        <v>0</v>
      </c>
      <c r="AU143" s="28">
        <f t="shared" si="47"/>
        <v>0</v>
      </c>
    </row>
    <row r="144" spans="2:47">
      <c r="B144" s="25">
        <v>2057</v>
      </c>
      <c r="C144" s="28">
        <v>55</v>
      </c>
      <c r="D144" s="28">
        <f t="shared" si="41"/>
        <v>0</v>
      </c>
      <c r="E144" s="28">
        <f t="shared" si="47"/>
        <v>0</v>
      </c>
      <c r="F144" s="28">
        <f t="shared" si="47"/>
        <v>0</v>
      </c>
      <c r="G144" s="28">
        <f t="shared" si="47"/>
        <v>0</v>
      </c>
      <c r="H144" s="28">
        <f t="shared" si="47"/>
        <v>0</v>
      </c>
      <c r="I144" s="28">
        <f t="shared" si="47"/>
        <v>0</v>
      </c>
      <c r="J144" s="28">
        <f t="shared" si="47"/>
        <v>0</v>
      </c>
      <c r="K144" s="28">
        <f t="shared" si="47"/>
        <v>0</v>
      </c>
      <c r="L144" s="28">
        <f t="shared" si="47"/>
        <v>0</v>
      </c>
      <c r="M144" s="28">
        <f t="shared" si="47"/>
        <v>0</v>
      </c>
      <c r="N144" s="28">
        <f t="shared" si="47"/>
        <v>0</v>
      </c>
      <c r="O144" s="28">
        <f t="shared" si="47"/>
        <v>0</v>
      </c>
      <c r="P144" s="28">
        <f t="shared" si="47"/>
        <v>0</v>
      </c>
      <c r="Q144" s="28">
        <f t="shared" si="47"/>
        <v>0</v>
      </c>
      <c r="R144" s="28">
        <f t="shared" si="47"/>
        <v>0</v>
      </c>
      <c r="S144" s="28">
        <f t="shared" si="47"/>
        <v>0</v>
      </c>
      <c r="T144" s="28">
        <f t="shared" si="47"/>
        <v>0</v>
      </c>
      <c r="U144" s="28">
        <f t="shared" si="47"/>
        <v>0</v>
      </c>
      <c r="V144" s="28">
        <f t="shared" si="47"/>
        <v>0</v>
      </c>
      <c r="W144" s="28">
        <f t="shared" si="47"/>
        <v>0</v>
      </c>
      <c r="X144" s="28">
        <f t="shared" si="47"/>
        <v>0</v>
      </c>
      <c r="Y144" s="28">
        <f t="shared" si="47"/>
        <v>0</v>
      </c>
      <c r="Z144" s="28">
        <f t="shared" si="47"/>
        <v>0</v>
      </c>
      <c r="AA144" s="28">
        <f t="shared" si="47"/>
        <v>0</v>
      </c>
      <c r="AB144" s="28">
        <f t="shared" si="47"/>
        <v>0</v>
      </c>
      <c r="AC144" s="28">
        <f t="shared" si="47"/>
        <v>0</v>
      </c>
      <c r="AD144" s="28">
        <f t="shared" si="47"/>
        <v>0</v>
      </c>
      <c r="AE144" s="28">
        <f t="shared" si="47"/>
        <v>0</v>
      </c>
      <c r="AF144" s="28">
        <f t="shared" si="47"/>
        <v>0</v>
      </c>
      <c r="AG144" s="28">
        <f t="shared" si="47"/>
        <v>0</v>
      </c>
      <c r="AH144" s="28">
        <f t="shared" si="47"/>
        <v>0</v>
      </c>
      <c r="AI144" s="28">
        <f t="shared" si="47"/>
        <v>0</v>
      </c>
      <c r="AJ144" s="28">
        <f t="shared" si="47"/>
        <v>0</v>
      </c>
      <c r="AK144" s="28">
        <f t="shared" si="47"/>
        <v>0</v>
      </c>
      <c r="AL144" s="28">
        <f t="shared" si="47"/>
        <v>0</v>
      </c>
      <c r="AM144" s="28">
        <f t="shared" si="47"/>
        <v>0</v>
      </c>
      <c r="AN144" s="28">
        <f t="shared" si="47"/>
        <v>0</v>
      </c>
      <c r="AO144" s="28">
        <f t="shared" si="47"/>
        <v>0</v>
      </c>
      <c r="AP144" s="28">
        <f t="shared" si="47"/>
        <v>0</v>
      </c>
      <c r="AQ144" s="28">
        <f t="shared" si="47"/>
        <v>0</v>
      </c>
      <c r="AR144" s="28">
        <f t="shared" si="47"/>
        <v>55</v>
      </c>
      <c r="AS144" s="28">
        <f t="shared" si="47"/>
        <v>0</v>
      </c>
      <c r="AT144" s="28">
        <f t="shared" si="47"/>
        <v>0</v>
      </c>
      <c r="AU144" s="28">
        <f t="shared" si="47"/>
        <v>0</v>
      </c>
    </row>
    <row r="145" spans="2:47">
      <c r="B145" s="25">
        <v>2058</v>
      </c>
      <c r="C145" s="28">
        <v>53</v>
      </c>
      <c r="D145" s="28">
        <f t="shared" si="41"/>
        <v>0</v>
      </c>
      <c r="E145" s="28">
        <f t="shared" si="47"/>
        <v>0</v>
      </c>
      <c r="F145" s="28">
        <f t="shared" si="47"/>
        <v>0</v>
      </c>
      <c r="G145" s="28">
        <f t="shared" si="47"/>
        <v>0</v>
      </c>
      <c r="H145" s="28">
        <f t="shared" si="47"/>
        <v>0</v>
      </c>
      <c r="I145" s="28">
        <f t="shared" si="47"/>
        <v>0</v>
      </c>
      <c r="J145" s="28">
        <f t="shared" si="47"/>
        <v>0</v>
      </c>
      <c r="K145" s="28">
        <f t="shared" si="47"/>
        <v>0</v>
      </c>
      <c r="L145" s="28">
        <f t="shared" si="47"/>
        <v>0</v>
      </c>
      <c r="M145" s="28">
        <f t="shared" si="47"/>
        <v>0</v>
      </c>
      <c r="N145" s="28">
        <f t="shared" si="47"/>
        <v>0</v>
      </c>
      <c r="O145" s="28">
        <f t="shared" si="47"/>
        <v>0</v>
      </c>
      <c r="P145" s="28">
        <f t="shared" si="47"/>
        <v>0</v>
      </c>
      <c r="Q145" s="28">
        <f t="shared" si="47"/>
        <v>0</v>
      </c>
      <c r="R145" s="28">
        <f t="shared" si="47"/>
        <v>0</v>
      </c>
      <c r="S145" s="28">
        <f t="shared" si="47"/>
        <v>0</v>
      </c>
      <c r="T145" s="28">
        <f t="shared" si="47"/>
        <v>0</v>
      </c>
      <c r="U145" s="28">
        <f t="shared" si="47"/>
        <v>0</v>
      </c>
      <c r="V145" s="28">
        <f t="shared" si="47"/>
        <v>0</v>
      </c>
      <c r="W145" s="28">
        <f t="shared" si="47"/>
        <v>0</v>
      </c>
      <c r="X145" s="28">
        <f t="shared" si="47"/>
        <v>0</v>
      </c>
      <c r="Y145" s="28">
        <f t="shared" si="47"/>
        <v>0</v>
      </c>
      <c r="Z145" s="28">
        <f t="shared" si="47"/>
        <v>0</v>
      </c>
      <c r="AA145" s="28">
        <f t="shared" si="47"/>
        <v>0</v>
      </c>
      <c r="AB145" s="28">
        <f t="shared" si="47"/>
        <v>0</v>
      </c>
      <c r="AC145" s="28">
        <f t="shared" si="47"/>
        <v>0</v>
      </c>
      <c r="AD145" s="28">
        <f t="shared" si="47"/>
        <v>0</v>
      </c>
      <c r="AE145" s="28">
        <f t="shared" si="47"/>
        <v>0</v>
      </c>
      <c r="AF145" s="28">
        <f t="shared" si="47"/>
        <v>0</v>
      </c>
      <c r="AG145" s="28">
        <f t="shared" si="47"/>
        <v>0</v>
      </c>
      <c r="AH145" s="28">
        <f t="shared" si="47"/>
        <v>0</v>
      </c>
      <c r="AI145" s="28">
        <f t="shared" si="47"/>
        <v>0</v>
      </c>
      <c r="AJ145" s="28">
        <f t="shared" si="47"/>
        <v>0</v>
      </c>
      <c r="AK145" s="28">
        <f t="shared" si="47"/>
        <v>0</v>
      </c>
      <c r="AL145" s="28">
        <f t="shared" si="47"/>
        <v>0</v>
      </c>
      <c r="AM145" s="28">
        <f t="shared" si="47"/>
        <v>0</v>
      </c>
      <c r="AN145" s="28">
        <f t="shared" si="47"/>
        <v>0</v>
      </c>
      <c r="AO145" s="28">
        <f t="shared" si="47"/>
        <v>0</v>
      </c>
      <c r="AP145" s="28">
        <f t="shared" ref="E145:AU147" si="48">+IF(AP$103&lt;$B145,0,IF(MOD(AP$103-$B145,$D$92)=0,1,0))*$C145</f>
        <v>0</v>
      </c>
      <c r="AQ145" s="28">
        <f t="shared" si="48"/>
        <v>0</v>
      </c>
      <c r="AR145" s="28">
        <f t="shared" si="48"/>
        <v>0</v>
      </c>
      <c r="AS145" s="28">
        <f t="shared" si="48"/>
        <v>53</v>
      </c>
      <c r="AT145" s="28">
        <f t="shared" si="48"/>
        <v>0</v>
      </c>
      <c r="AU145" s="28">
        <f t="shared" si="48"/>
        <v>0</v>
      </c>
    </row>
    <row r="146" spans="2:47">
      <c r="B146" s="25">
        <v>2059</v>
      </c>
      <c r="C146" s="28">
        <v>51</v>
      </c>
      <c r="D146" s="28">
        <f t="shared" si="41"/>
        <v>0</v>
      </c>
      <c r="E146" s="28">
        <f t="shared" si="48"/>
        <v>0</v>
      </c>
      <c r="F146" s="28">
        <f t="shared" si="48"/>
        <v>0</v>
      </c>
      <c r="G146" s="28">
        <f t="shared" si="48"/>
        <v>0</v>
      </c>
      <c r="H146" s="28">
        <f t="shared" si="48"/>
        <v>0</v>
      </c>
      <c r="I146" s="28">
        <f t="shared" si="48"/>
        <v>0</v>
      </c>
      <c r="J146" s="28">
        <f t="shared" si="48"/>
        <v>0</v>
      </c>
      <c r="K146" s="28">
        <f t="shared" si="48"/>
        <v>0</v>
      </c>
      <c r="L146" s="28">
        <f t="shared" si="48"/>
        <v>0</v>
      </c>
      <c r="M146" s="28">
        <f t="shared" si="48"/>
        <v>0</v>
      </c>
      <c r="N146" s="28">
        <f t="shared" si="48"/>
        <v>0</v>
      </c>
      <c r="O146" s="28">
        <f t="shared" si="48"/>
        <v>0</v>
      </c>
      <c r="P146" s="28">
        <f t="shared" si="48"/>
        <v>0</v>
      </c>
      <c r="Q146" s="28">
        <f t="shared" si="48"/>
        <v>0</v>
      </c>
      <c r="R146" s="28">
        <f t="shared" si="48"/>
        <v>0</v>
      </c>
      <c r="S146" s="28">
        <f t="shared" si="48"/>
        <v>0</v>
      </c>
      <c r="T146" s="28">
        <f t="shared" si="48"/>
        <v>0</v>
      </c>
      <c r="U146" s="28">
        <f t="shared" si="48"/>
        <v>0</v>
      </c>
      <c r="V146" s="28">
        <f t="shared" si="48"/>
        <v>0</v>
      </c>
      <c r="W146" s="28">
        <f t="shared" si="48"/>
        <v>0</v>
      </c>
      <c r="X146" s="28">
        <f t="shared" si="48"/>
        <v>0</v>
      </c>
      <c r="Y146" s="28">
        <f t="shared" si="48"/>
        <v>0</v>
      </c>
      <c r="Z146" s="28">
        <f t="shared" si="48"/>
        <v>0</v>
      </c>
      <c r="AA146" s="28">
        <f t="shared" si="48"/>
        <v>0</v>
      </c>
      <c r="AB146" s="28">
        <f t="shared" si="48"/>
        <v>0</v>
      </c>
      <c r="AC146" s="28">
        <f t="shared" si="48"/>
        <v>0</v>
      </c>
      <c r="AD146" s="28">
        <f t="shared" si="48"/>
        <v>0</v>
      </c>
      <c r="AE146" s="28">
        <f t="shared" si="48"/>
        <v>0</v>
      </c>
      <c r="AF146" s="28">
        <f t="shared" si="48"/>
        <v>0</v>
      </c>
      <c r="AG146" s="28">
        <f t="shared" si="48"/>
        <v>0</v>
      </c>
      <c r="AH146" s="28">
        <f t="shared" si="48"/>
        <v>0</v>
      </c>
      <c r="AI146" s="28">
        <f t="shared" si="48"/>
        <v>0</v>
      </c>
      <c r="AJ146" s="28">
        <f t="shared" si="48"/>
        <v>0</v>
      </c>
      <c r="AK146" s="28">
        <f t="shared" si="48"/>
        <v>0</v>
      </c>
      <c r="AL146" s="28">
        <f t="shared" si="48"/>
        <v>0</v>
      </c>
      <c r="AM146" s="28">
        <f t="shared" si="48"/>
        <v>0</v>
      </c>
      <c r="AN146" s="28">
        <f t="shared" si="48"/>
        <v>0</v>
      </c>
      <c r="AO146" s="28">
        <f t="shared" si="48"/>
        <v>0</v>
      </c>
      <c r="AP146" s="28">
        <f t="shared" si="48"/>
        <v>0</v>
      </c>
      <c r="AQ146" s="28">
        <f t="shared" si="48"/>
        <v>0</v>
      </c>
      <c r="AR146" s="28">
        <f t="shared" si="48"/>
        <v>0</v>
      </c>
      <c r="AS146" s="28">
        <f t="shared" si="48"/>
        <v>0</v>
      </c>
      <c r="AT146" s="28">
        <f t="shared" si="48"/>
        <v>51</v>
      </c>
      <c r="AU146" s="28">
        <f t="shared" si="48"/>
        <v>0</v>
      </c>
    </row>
    <row r="147" spans="2:47">
      <c r="B147" s="25">
        <v>2060</v>
      </c>
      <c r="C147" s="28">
        <v>38</v>
      </c>
      <c r="D147" s="28">
        <f t="shared" si="41"/>
        <v>0</v>
      </c>
      <c r="E147" s="28">
        <f t="shared" si="48"/>
        <v>0</v>
      </c>
      <c r="F147" s="28">
        <f t="shared" si="48"/>
        <v>0</v>
      </c>
      <c r="G147" s="28">
        <f t="shared" si="48"/>
        <v>0</v>
      </c>
      <c r="H147" s="28">
        <f t="shared" si="48"/>
        <v>0</v>
      </c>
      <c r="I147" s="28">
        <f t="shared" si="48"/>
        <v>0</v>
      </c>
      <c r="J147" s="28">
        <f t="shared" si="48"/>
        <v>0</v>
      </c>
      <c r="K147" s="28">
        <f t="shared" si="48"/>
        <v>0</v>
      </c>
      <c r="L147" s="28">
        <f t="shared" si="48"/>
        <v>0</v>
      </c>
      <c r="M147" s="28">
        <f t="shared" si="48"/>
        <v>0</v>
      </c>
      <c r="N147" s="28">
        <f t="shared" si="48"/>
        <v>0</v>
      </c>
      <c r="O147" s="28">
        <f t="shared" si="48"/>
        <v>0</v>
      </c>
      <c r="P147" s="28">
        <f t="shared" si="48"/>
        <v>0</v>
      </c>
      <c r="Q147" s="28">
        <f t="shared" si="48"/>
        <v>0</v>
      </c>
      <c r="R147" s="28">
        <f t="shared" si="48"/>
        <v>0</v>
      </c>
      <c r="S147" s="28">
        <f t="shared" si="48"/>
        <v>0</v>
      </c>
      <c r="T147" s="28">
        <f t="shared" si="48"/>
        <v>0</v>
      </c>
      <c r="U147" s="28">
        <f t="shared" si="48"/>
        <v>0</v>
      </c>
      <c r="V147" s="28">
        <f t="shared" si="48"/>
        <v>0</v>
      </c>
      <c r="W147" s="28">
        <f t="shared" si="48"/>
        <v>0</v>
      </c>
      <c r="X147" s="28">
        <f t="shared" si="48"/>
        <v>0</v>
      </c>
      <c r="Y147" s="28">
        <f t="shared" si="48"/>
        <v>0</v>
      </c>
      <c r="Z147" s="28">
        <f t="shared" si="48"/>
        <v>0</v>
      </c>
      <c r="AA147" s="28">
        <f t="shared" si="48"/>
        <v>0</v>
      </c>
      <c r="AB147" s="28">
        <f t="shared" si="48"/>
        <v>0</v>
      </c>
      <c r="AC147" s="28">
        <f t="shared" si="48"/>
        <v>0</v>
      </c>
      <c r="AD147" s="28">
        <f t="shared" si="48"/>
        <v>0</v>
      </c>
      <c r="AE147" s="28">
        <f t="shared" si="48"/>
        <v>0</v>
      </c>
      <c r="AF147" s="28">
        <f t="shared" si="48"/>
        <v>0</v>
      </c>
      <c r="AG147" s="28">
        <f t="shared" si="48"/>
        <v>0</v>
      </c>
      <c r="AH147" s="28">
        <f t="shared" si="48"/>
        <v>0</v>
      </c>
      <c r="AI147" s="28">
        <f t="shared" si="48"/>
        <v>0</v>
      </c>
      <c r="AJ147" s="28">
        <f t="shared" si="48"/>
        <v>0</v>
      </c>
      <c r="AK147" s="28">
        <f t="shared" si="48"/>
        <v>0</v>
      </c>
      <c r="AL147" s="28">
        <f t="shared" si="48"/>
        <v>0</v>
      </c>
      <c r="AM147" s="28">
        <f t="shared" si="48"/>
        <v>0</v>
      </c>
      <c r="AN147" s="28">
        <f t="shared" si="48"/>
        <v>0</v>
      </c>
      <c r="AO147" s="28">
        <f t="shared" si="48"/>
        <v>0</v>
      </c>
      <c r="AP147" s="28">
        <f t="shared" si="48"/>
        <v>0</v>
      </c>
      <c r="AQ147" s="28">
        <f t="shared" si="48"/>
        <v>0</v>
      </c>
      <c r="AR147" s="28">
        <f t="shared" si="48"/>
        <v>0</v>
      </c>
      <c r="AS147" s="28">
        <f t="shared" si="48"/>
        <v>0</v>
      </c>
      <c r="AT147" s="28">
        <f t="shared" si="48"/>
        <v>0</v>
      </c>
      <c r="AU147" s="28">
        <f t="shared" si="48"/>
        <v>38</v>
      </c>
    </row>
    <row r="148" spans="2:47">
      <c r="D148" s="30">
        <f>SUM(D104:D147)</f>
        <v>0</v>
      </c>
      <c r="E148" s="30">
        <f t="shared" ref="E148:AD148" si="49">SUM(E104:E147)</f>
        <v>0</v>
      </c>
      <c r="F148" s="30">
        <f t="shared" si="49"/>
        <v>0</v>
      </c>
      <c r="G148" s="30">
        <f t="shared" si="49"/>
        <v>0</v>
      </c>
      <c r="H148" s="30">
        <f t="shared" si="49"/>
        <v>0</v>
      </c>
      <c r="I148" s="30">
        <f t="shared" si="49"/>
        <v>0</v>
      </c>
      <c r="J148" s="30">
        <f t="shared" si="49"/>
        <v>0</v>
      </c>
      <c r="K148" s="30">
        <f t="shared" si="49"/>
        <v>16</v>
      </c>
      <c r="L148" s="30">
        <f t="shared" si="49"/>
        <v>20</v>
      </c>
      <c r="M148" s="30">
        <f t="shared" si="49"/>
        <v>46</v>
      </c>
      <c r="N148" s="30">
        <f t="shared" si="49"/>
        <v>100</v>
      </c>
      <c r="O148" s="30">
        <f t="shared" si="49"/>
        <v>208</v>
      </c>
      <c r="P148" s="30">
        <f t="shared" si="49"/>
        <v>395</v>
      </c>
      <c r="Q148" s="30">
        <f t="shared" si="49"/>
        <v>630</v>
      </c>
      <c r="R148" s="30">
        <f t="shared" si="49"/>
        <v>91</v>
      </c>
      <c r="S148" s="30">
        <f t="shared" si="49"/>
        <v>97</v>
      </c>
      <c r="T148" s="30">
        <f t="shared" si="49"/>
        <v>124</v>
      </c>
      <c r="U148" s="30">
        <f t="shared" si="49"/>
        <v>179</v>
      </c>
      <c r="V148" s="30">
        <f t="shared" si="49"/>
        <v>288</v>
      </c>
      <c r="W148" s="30">
        <f t="shared" si="49"/>
        <v>475</v>
      </c>
      <c r="X148" s="30">
        <f t="shared" si="49"/>
        <v>714</v>
      </c>
      <c r="Y148" s="30">
        <f t="shared" si="49"/>
        <v>175</v>
      </c>
      <c r="Z148" s="30">
        <f t="shared" si="49"/>
        <v>181</v>
      </c>
      <c r="AA148" s="30">
        <f t="shared" si="49"/>
        <v>208</v>
      </c>
      <c r="AB148" s="30">
        <f t="shared" si="49"/>
        <v>262</v>
      </c>
      <c r="AC148" s="30">
        <f t="shared" si="49"/>
        <v>371</v>
      </c>
      <c r="AD148" s="30">
        <f t="shared" si="49"/>
        <v>556</v>
      </c>
      <c r="AE148" s="30">
        <f>SUM(AE104:AE147)</f>
        <v>794</v>
      </c>
      <c r="AF148" s="30">
        <f t="shared" ref="AF148:AU148" si="50">SUM(AF104:AF147)</f>
        <v>255</v>
      </c>
      <c r="AG148" s="30">
        <f t="shared" si="50"/>
        <v>259</v>
      </c>
      <c r="AH148" s="30">
        <f t="shared" si="50"/>
        <v>284</v>
      </c>
      <c r="AI148" s="30">
        <f t="shared" si="50"/>
        <v>336</v>
      </c>
      <c r="AJ148" s="30">
        <f t="shared" si="50"/>
        <v>442</v>
      </c>
      <c r="AK148" s="30">
        <f t="shared" si="50"/>
        <v>625</v>
      </c>
      <c r="AL148" s="30">
        <f t="shared" si="50"/>
        <v>860</v>
      </c>
      <c r="AM148" s="30">
        <f t="shared" si="50"/>
        <v>319</v>
      </c>
      <c r="AN148" s="30">
        <f t="shared" si="50"/>
        <v>321</v>
      </c>
      <c r="AO148" s="30">
        <f t="shared" si="50"/>
        <v>344</v>
      </c>
      <c r="AP148" s="30">
        <f t="shared" si="50"/>
        <v>395</v>
      </c>
      <c r="AQ148" s="30">
        <f t="shared" si="50"/>
        <v>498</v>
      </c>
      <c r="AR148" s="30">
        <f t="shared" si="50"/>
        <v>680</v>
      </c>
      <c r="AS148" s="30">
        <f t="shared" si="50"/>
        <v>913</v>
      </c>
      <c r="AT148" s="30">
        <f t="shared" si="50"/>
        <v>370</v>
      </c>
      <c r="AU148" s="30">
        <f t="shared" si="50"/>
        <v>359</v>
      </c>
    </row>
  </sheetData>
  <mergeCells count="1">
    <mergeCell ref="B101:F101"/>
  </mergeCells>
  <phoneticPr fontId="17" type="noConversion"/>
  <hyperlinks>
    <hyperlink ref="B101:F101" location="Min_ElecMot_MinV!A1" display="Ir a Hoja Resumen" xr:uid="{9EC333B2-2AC7-4424-BFD0-BC88B3CEBB9E}"/>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464BE-05D9-4650-995D-F443919FBBF7}">
  <sheetPr>
    <tabColor theme="5"/>
  </sheetPr>
  <dimension ref="B1:AU141"/>
  <sheetViews>
    <sheetView workbookViewId="0">
      <selection activeCell="H40" sqref="H40"/>
    </sheetView>
  </sheetViews>
  <sheetFormatPr defaultColWidth="11.42578125" defaultRowHeight="15"/>
  <cols>
    <col min="2" max="2" width="20.42578125" bestFit="1" customWidth="1"/>
    <col min="3" max="3" width="15" bestFit="1" customWidth="1"/>
  </cols>
  <sheetData>
    <row r="1" spans="2:47">
      <c r="B1" s="24" t="s">
        <v>423</v>
      </c>
      <c r="C1" s="25" t="s">
        <v>422</v>
      </c>
      <c r="D1" s="25">
        <v>2017</v>
      </c>
      <c r="E1" s="25">
        <v>2018</v>
      </c>
      <c r="F1" s="25">
        <v>2019</v>
      </c>
      <c r="G1" s="25">
        <v>2020</v>
      </c>
      <c r="H1" s="25">
        <v>2021</v>
      </c>
      <c r="I1" s="25">
        <v>2022</v>
      </c>
      <c r="J1" s="25">
        <v>2023</v>
      </c>
      <c r="K1" s="25">
        <v>2024</v>
      </c>
      <c r="L1" s="25">
        <v>2025</v>
      </c>
      <c r="M1" s="25">
        <v>2026</v>
      </c>
      <c r="N1" s="25">
        <v>2027</v>
      </c>
      <c r="O1" s="25">
        <v>2028</v>
      </c>
      <c r="P1" s="25">
        <v>2029</v>
      </c>
      <c r="Q1" s="25">
        <v>2030</v>
      </c>
      <c r="R1" s="25">
        <v>2031</v>
      </c>
      <c r="S1" s="25">
        <v>2032</v>
      </c>
      <c r="T1" s="25">
        <v>2033</v>
      </c>
      <c r="U1" s="25">
        <v>2034</v>
      </c>
      <c r="V1" s="25">
        <v>2035</v>
      </c>
      <c r="W1" s="25">
        <v>2036</v>
      </c>
      <c r="X1" s="25">
        <v>2037</v>
      </c>
      <c r="Y1" s="25">
        <v>2038</v>
      </c>
      <c r="Z1" s="25">
        <v>2039</v>
      </c>
      <c r="AA1" s="25">
        <v>2040</v>
      </c>
      <c r="AB1" s="25">
        <v>2041</v>
      </c>
      <c r="AC1" s="25">
        <v>2042</v>
      </c>
      <c r="AD1" s="25">
        <v>2043</v>
      </c>
      <c r="AE1" s="25">
        <v>2044</v>
      </c>
      <c r="AF1" s="25">
        <v>2045</v>
      </c>
      <c r="AG1" s="25">
        <v>2046</v>
      </c>
      <c r="AH1" s="25">
        <v>2047</v>
      </c>
      <c r="AI1" s="25">
        <v>2048</v>
      </c>
      <c r="AJ1" s="25">
        <v>2049</v>
      </c>
      <c r="AK1" s="25">
        <v>2050</v>
      </c>
      <c r="AL1" s="25">
        <v>2051</v>
      </c>
      <c r="AM1" s="25">
        <v>2052</v>
      </c>
      <c r="AN1" s="25">
        <v>2053</v>
      </c>
      <c r="AO1" s="25">
        <v>2054</v>
      </c>
      <c r="AP1" s="25">
        <v>2055</v>
      </c>
      <c r="AQ1" s="25">
        <v>2056</v>
      </c>
      <c r="AR1" s="25">
        <v>2057</v>
      </c>
      <c r="AS1" s="25">
        <v>2058</v>
      </c>
      <c r="AT1" s="25">
        <v>2059</v>
      </c>
      <c r="AU1" s="25">
        <v>2060</v>
      </c>
    </row>
    <row r="2" spans="2:47">
      <c r="B2" s="27" t="s">
        <v>384</v>
      </c>
      <c r="C2" s="28" t="s">
        <v>498</v>
      </c>
      <c r="D2" s="28">
        <v>20285.649015262308</v>
      </c>
      <c r="E2" s="28">
        <v>21775.370632409253</v>
      </c>
      <c r="F2" s="28">
        <v>21705.80458235844</v>
      </c>
      <c r="G2" s="28">
        <v>22436.787626536072</v>
      </c>
      <c r="H2" s="28">
        <v>22189.997666325107</v>
      </c>
      <c r="I2" s="28">
        <v>24066.211670488727</v>
      </c>
      <c r="J2" s="28">
        <v>25558.51111053921</v>
      </c>
      <c r="K2" s="28">
        <v>26186.838602940155</v>
      </c>
      <c r="L2" s="28">
        <v>26263.707408509148</v>
      </c>
      <c r="M2" s="28">
        <v>25462.689585690408</v>
      </c>
      <c r="N2" s="28">
        <v>24928.852980522999</v>
      </c>
      <c r="O2" s="28">
        <v>24351.423348234159</v>
      </c>
      <c r="P2" s="28">
        <v>23374.48434096235</v>
      </c>
      <c r="Q2" s="28">
        <v>22065.844272175633</v>
      </c>
      <c r="R2" s="28">
        <v>21614.675470659709</v>
      </c>
      <c r="S2" s="28">
        <v>21641.930169195915</v>
      </c>
      <c r="T2" s="28">
        <v>21833.450968316505</v>
      </c>
      <c r="U2" s="28">
        <v>22020.858483401185</v>
      </c>
      <c r="V2" s="28">
        <v>22214.00544460056</v>
      </c>
      <c r="W2" s="28">
        <v>22407.600007927416</v>
      </c>
      <c r="X2" s="28">
        <v>22596.8919609923</v>
      </c>
      <c r="Y2" s="28">
        <v>22793.493089176722</v>
      </c>
      <c r="Z2" s="28">
        <v>22999.07999571379</v>
      </c>
      <c r="AA2" s="28">
        <v>23211.792516631336</v>
      </c>
      <c r="AB2" s="28">
        <v>23430.025014828258</v>
      </c>
      <c r="AC2" s="28">
        <v>23647.450667552184</v>
      </c>
      <c r="AD2" s="28">
        <v>23866.454437302571</v>
      </c>
      <c r="AE2" s="28">
        <v>24089.603627876706</v>
      </c>
      <c r="AF2" s="28">
        <v>24396.024141817907</v>
      </c>
      <c r="AG2" s="28">
        <v>24703.20188617946</v>
      </c>
      <c r="AH2" s="28">
        <v>25016.862555893265</v>
      </c>
      <c r="AI2" s="28">
        <v>25334.768862009227</v>
      </c>
      <c r="AJ2" s="28">
        <v>25656.28296401988</v>
      </c>
      <c r="AK2" s="28">
        <v>25982.302253139453</v>
      </c>
      <c r="AL2" s="28">
        <v>26313.222436057073</v>
      </c>
      <c r="AM2" s="28">
        <v>26650.951676528592</v>
      </c>
      <c r="AN2" s="28">
        <v>26996.079254505643</v>
      </c>
      <c r="AO2" s="28">
        <v>27347.347164741186</v>
      </c>
      <c r="AP2" s="28">
        <v>27705.989731979073</v>
      </c>
      <c r="AQ2" s="28">
        <v>28072.80060620121</v>
      </c>
      <c r="AR2" s="28">
        <v>28446.74988834127</v>
      </c>
      <c r="AS2" s="28">
        <v>28827.46579605536</v>
      </c>
      <c r="AT2" s="28">
        <v>29216.853974935551</v>
      </c>
      <c r="AU2" s="28">
        <v>29597.972122978463</v>
      </c>
    </row>
    <row r="3" spans="2:47">
      <c r="B3" s="27" t="s">
        <v>386</v>
      </c>
      <c r="C3" s="28" t="s">
        <v>498</v>
      </c>
      <c r="D3" s="28">
        <v>147.76071412040793</v>
      </c>
      <c r="E3" s="28">
        <v>160.10295762828204</v>
      </c>
      <c r="F3" s="28">
        <v>156.42575182988369</v>
      </c>
      <c r="G3" s="28">
        <v>155.79258172447504</v>
      </c>
      <c r="H3" s="28">
        <v>159.21479244724199</v>
      </c>
      <c r="I3" s="28">
        <v>173.03675415598096</v>
      </c>
      <c r="J3" s="28">
        <v>177.3371272713149</v>
      </c>
      <c r="K3" s="28">
        <v>178.43248821878703</v>
      </c>
      <c r="L3" s="28">
        <v>183.07276197237704</v>
      </c>
      <c r="M3" s="28">
        <v>180.37285139146027</v>
      </c>
      <c r="N3" s="28">
        <v>179.80056861965301</v>
      </c>
      <c r="O3" s="28">
        <v>181.06200268258377</v>
      </c>
      <c r="P3" s="28">
        <v>176.77572077930594</v>
      </c>
      <c r="Q3" s="28">
        <v>170.52117399219244</v>
      </c>
      <c r="R3" s="28">
        <v>169.6581166593779</v>
      </c>
      <c r="S3" s="28">
        <v>169.75288266118085</v>
      </c>
      <c r="T3" s="28">
        <v>169.92649264587257</v>
      </c>
      <c r="U3" s="28">
        <v>170.0267477570039</v>
      </c>
      <c r="V3" s="28">
        <v>170.1239282021773</v>
      </c>
      <c r="W3" s="28">
        <v>170.2198022610398</v>
      </c>
      <c r="X3" s="28">
        <v>170.28797729556717</v>
      </c>
      <c r="Y3" s="28">
        <v>170.34849170242649</v>
      </c>
      <c r="Z3" s="28">
        <v>170.38815130564714</v>
      </c>
      <c r="AA3" s="28">
        <v>170.41542607903745</v>
      </c>
      <c r="AB3" s="28">
        <v>170.48075537194885</v>
      </c>
      <c r="AC3" s="28">
        <v>170.5084915009532</v>
      </c>
      <c r="AD3" s="28">
        <v>170.54296276959352</v>
      </c>
      <c r="AE3" s="28">
        <v>170.56209358410368</v>
      </c>
      <c r="AF3" s="28">
        <v>171.28519899737825</v>
      </c>
      <c r="AG3" s="28">
        <v>171.89994109836846</v>
      </c>
      <c r="AH3" s="28">
        <v>172.58548023259576</v>
      </c>
      <c r="AI3" s="28">
        <v>173.23023804329114</v>
      </c>
      <c r="AJ3" s="28">
        <v>173.85143536603547</v>
      </c>
      <c r="AK3" s="28">
        <v>174.54820384572417</v>
      </c>
      <c r="AL3" s="28">
        <v>175.48174380660666</v>
      </c>
      <c r="AM3" s="28">
        <v>176.4378318094997</v>
      </c>
      <c r="AN3" s="28">
        <v>177.42566935125615</v>
      </c>
      <c r="AO3" s="28">
        <v>178.39211942511292</v>
      </c>
      <c r="AP3" s="28">
        <v>179.38016082395177</v>
      </c>
      <c r="AQ3" s="28">
        <v>180.4377438400042</v>
      </c>
      <c r="AR3" s="28">
        <v>181.43723952908056</v>
      </c>
      <c r="AS3" s="28">
        <v>182.46431069552114</v>
      </c>
      <c r="AT3" s="28">
        <v>183.49277909935509</v>
      </c>
      <c r="AU3" s="28">
        <v>184.58302622927044</v>
      </c>
    </row>
    <row r="4" spans="2:47">
      <c r="B4" s="27" t="s">
        <v>385</v>
      </c>
      <c r="C4" s="28" t="s">
        <v>498</v>
      </c>
      <c r="D4" s="28">
        <v>22049.81268278732</v>
      </c>
      <c r="E4" s="28">
        <v>23274.121552928824</v>
      </c>
      <c r="F4" s="28">
        <v>23798.284367759756</v>
      </c>
      <c r="G4" s="28">
        <v>24702.752041718679</v>
      </c>
      <c r="H4" s="28">
        <v>24355.094516562051</v>
      </c>
      <c r="I4" s="28">
        <v>27360.230587783386</v>
      </c>
      <c r="J4" s="28">
        <v>29230.916318071962</v>
      </c>
      <c r="K4" s="28">
        <v>30345.407526309598</v>
      </c>
      <c r="L4" s="28">
        <v>31981.984156285183</v>
      </c>
      <c r="M4" s="28">
        <v>32265.848261474515</v>
      </c>
      <c r="N4" s="28">
        <v>32429.876333235341</v>
      </c>
      <c r="O4" s="28">
        <v>32795.863782312575</v>
      </c>
      <c r="P4" s="28">
        <v>32307.546172692928</v>
      </c>
      <c r="Q4" s="28">
        <v>31432.110744445326</v>
      </c>
      <c r="R4" s="28">
        <v>31734.508775599323</v>
      </c>
      <c r="S4" s="28">
        <v>32260.043276717592</v>
      </c>
      <c r="T4" s="28">
        <v>32670.325122930317</v>
      </c>
      <c r="U4" s="28">
        <v>33088.644329746312</v>
      </c>
      <c r="V4" s="28">
        <v>33512.431492426331</v>
      </c>
      <c r="W4" s="28">
        <v>33943.300383723647</v>
      </c>
      <c r="X4" s="28">
        <v>34393.473989661717</v>
      </c>
      <c r="Y4" s="28">
        <v>34844.479173905609</v>
      </c>
      <c r="Z4" s="28">
        <v>35296.133473510323</v>
      </c>
      <c r="AA4" s="28">
        <v>35751.914292681882</v>
      </c>
      <c r="AB4" s="28">
        <v>36209.001727145624</v>
      </c>
      <c r="AC4" s="28">
        <v>36679.353032157996</v>
      </c>
      <c r="AD4" s="28">
        <v>37158.178534375642</v>
      </c>
      <c r="AE4" s="28">
        <v>37643.471950666964</v>
      </c>
      <c r="AF4" s="28">
        <v>38257.648127936052</v>
      </c>
      <c r="AG4" s="28">
        <v>38890.807413161398</v>
      </c>
      <c r="AH4" s="28">
        <v>39530.208709846971</v>
      </c>
      <c r="AI4" s="28">
        <v>40184.693681132761</v>
      </c>
      <c r="AJ4" s="28">
        <v>40852.566026498265</v>
      </c>
      <c r="AK4" s="28">
        <v>41532.083459426787</v>
      </c>
      <c r="AL4" s="28">
        <v>42229.371901316706</v>
      </c>
      <c r="AM4" s="28">
        <v>42941.513207656615</v>
      </c>
      <c r="AN4" s="28">
        <v>43669.413890583426</v>
      </c>
      <c r="AO4" s="28">
        <v>44412.586285536359</v>
      </c>
      <c r="AP4" s="28">
        <v>45172.271907501687</v>
      </c>
      <c r="AQ4" s="28">
        <v>45949.622052913546</v>
      </c>
      <c r="AR4" s="28">
        <v>46743.303218783934</v>
      </c>
      <c r="AS4" s="28">
        <v>47554.526310184425</v>
      </c>
      <c r="AT4" s="28">
        <v>48383.613002605736</v>
      </c>
      <c r="AU4" s="28">
        <v>49214.036323019616</v>
      </c>
    </row>
    <row r="5" spans="2:47">
      <c r="B5" s="27" t="s">
        <v>634</v>
      </c>
      <c r="C5" s="28" t="s">
        <v>498</v>
      </c>
      <c r="D5" s="28">
        <v>1236.5905327758628</v>
      </c>
      <c r="E5" s="28">
        <v>1590.3230912902552</v>
      </c>
      <c r="F5" s="28">
        <v>1644.777650977451</v>
      </c>
      <c r="G5" s="28">
        <v>1735.0634556866455</v>
      </c>
      <c r="H5" s="28">
        <v>1631.1774558483628</v>
      </c>
      <c r="I5" s="28">
        <v>1745.7616120750533</v>
      </c>
      <c r="J5" s="28">
        <v>1766.097417692956</v>
      </c>
      <c r="K5" s="28">
        <v>1758.3305262588988</v>
      </c>
      <c r="L5" s="28">
        <v>1774.8318473386116</v>
      </c>
      <c r="M5" s="28">
        <v>1728.6044404965937</v>
      </c>
      <c r="N5" s="28">
        <v>1721.9200084395252</v>
      </c>
      <c r="O5" s="28">
        <v>1730.012067866176</v>
      </c>
      <c r="P5" s="28">
        <v>1671.3871157608746</v>
      </c>
      <c r="Q5" s="28">
        <v>1604.3753778891589</v>
      </c>
      <c r="R5" s="28">
        <v>1599.7856878795185</v>
      </c>
      <c r="S5" s="28">
        <v>1596.0246126677509</v>
      </c>
      <c r="T5" s="28">
        <v>1597.2288731956912</v>
      </c>
      <c r="U5" s="28">
        <v>1598.2181796329876</v>
      </c>
      <c r="V5" s="28">
        <v>1599.0977554895801</v>
      </c>
      <c r="W5" s="28">
        <v>1599.9128797206904</v>
      </c>
      <c r="X5" s="28">
        <v>1600.2494879207516</v>
      </c>
      <c r="Y5" s="28">
        <v>1600.5643621899551</v>
      </c>
      <c r="Z5" s="28">
        <v>1600.9860235510107</v>
      </c>
      <c r="AA5" s="28">
        <v>1601.3016934750203</v>
      </c>
      <c r="AB5" s="28">
        <v>1601.413142255394</v>
      </c>
      <c r="AC5" s="28">
        <v>1601.7499874477749</v>
      </c>
      <c r="AD5" s="28">
        <v>1601.9349948850565</v>
      </c>
      <c r="AE5" s="28">
        <v>1602.106395591185</v>
      </c>
      <c r="AF5" s="28">
        <v>1607.2318784397535</v>
      </c>
      <c r="AG5" s="28">
        <v>1612.1413004315864</v>
      </c>
      <c r="AH5" s="28">
        <v>1617.3601714075567</v>
      </c>
      <c r="AI5" s="28">
        <v>1622.3870929482505</v>
      </c>
      <c r="AJ5" s="28">
        <v>1627.2888902898603</v>
      </c>
      <c r="AK5" s="28">
        <v>1632.2252146669841</v>
      </c>
      <c r="AL5" s="28">
        <v>1637.8279325670562</v>
      </c>
      <c r="AM5" s="28">
        <v>1643.5809963243796</v>
      </c>
      <c r="AN5" s="28">
        <v>1649.3697035415942</v>
      </c>
      <c r="AO5" s="28">
        <v>1655.3021768694985</v>
      </c>
      <c r="AP5" s="28">
        <v>1661.1858127505102</v>
      </c>
      <c r="AQ5" s="28">
        <v>1667.2194838129658</v>
      </c>
      <c r="AR5" s="28">
        <v>1673.2529320790504</v>
      </c>
      <c r="AS5" s="28">
        <v>1679.3074120878111</v>
      </c>
      <c r="AT5" s="28">
        <v>1685.46710712247</v>
      </c>
      <c r="AU5" s="28">
        <v>1691.7987689965687</v>
      </c>
    </row>
    <row r="6" spans="2:47">
      <c r="B6" s="27" t="s">
        <v>437</v>
      </c>
      <c r="C6" s="28" t="s">
        <v>498</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A6" s="28">
        <v>0</v>
      </c>
      <c r="AB6" s="28">
        <v>0</v>
      </c>
      <c r="AC6" s="28">
        <v>0</v>
      </c>
      <c r="AD6" s="28">
        <v>0</v>
      </c>
      <c r="AE6" s="28">
        <v>0</v>
      </c>
      <c r="AF6" s="28">
        <v>0</v>
      </c>
      <c r="AG6" s="28">
        <v>0</v>
      </c>
      <c r="AH6" s="28">
        <v>0</v>
      </c>
      <c r="AI6" s="28">
        <v>0</v>
      </c>
      <c r="AJ6" s="28">
        <v>0</v>
      </c>
      <c r="AK6" s="28">
        <v>0</v>
      </c>
      <c r="AL6" s="28">
        <v>0</v>
      </c>
      <c r="AM6" s="28">
        <v>0</v>
      </c>
      <c r="AN6" s="28">
        <v>0</v>
      </c>
      <c r="AO6" s="28">
        <v>0</v>
      </c>
      <c r="AP6" s="28">
        <v>0</v>
      </c>
      <c r="AQ6" s="28">
        <v>0</v>
      </c>
      <c r="AR6" s="28">
        <v>0</v>
      </c>
      <c r="AS6" s="28">
        <v>0</v>
      </c>
      <c r="AT6" s="28">
        <v>0</v>
      </c>
      <c r="AU6" s="28">
        <v>0</v>
      </c>
    </row>
    <row r="7" spans="2:47">
      <c r="B7" s="27" t="s">
        <v>391</v>
      </c>
      <c r="C7" s="28" t="s">
        <v>498</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A7" s="28">
        <v>0</v>
      </c>
      <c r="AB7" s="28">
        <v>0</v>
      </c>
      <c r="AC7" s="28">
        <v>0</v>
      </c>
      <c r="AD7" s="28">
        <v>0</v>
      </c>
      <c r="AE7" s="28">
        <v>0</v>
      </c>
      <c r="AF7" s="28">
        <v>0</v>
      </c>
      <c r="AG7" s="28">
        <v>0</v>
      </c>
      <c r="AH7" s="28">
        <v>0</v>
      </c>
      <c r="AI7" s="28">
        <v>0</v>
      </c>
      <c r="AJ7" s="28">
        <v>0</v>
      </c>
      <c r="AK7" s="28">
        <v>0</v>
      </c>
      <c r="AL7" s="28">
        <v>0</v>
      </c>
      <c r="AM7" s="28">
        <v>0</v>
      </c>
      <c r="AN7" s="28">
        <v>0</v>
      </c>
      <c r="AO7" s="28">
        <v>0</v>
      </c>
      <c r="AP7" s="28">
        <v>0</v>
      </c>
      <c r="AQ7" s="28">
        <v>0</v>
      </c>
      <c r="AR7" s="28">
        <v>0</v>
      </c>
      <c r="AS7" s="28">
        <v>0</v>
      </c>
      <c r="AT7" s="28">
        <v>0</v>
      </c>
      <c r="AU7" s="28">
        <v>0</v>
      </c>
    </row>
    <row r="8" spans="2:47">
      <c r="B8" s="27" t="s">
        <v>439</v>
      </c>
      <c r="C8" s="28" t="s">
        <v>498</v>
      </c>
      <c r="D8" s="28">
        <v>3.689998889817999</v>
      </c>
      <c r="E8" s="28">
        <v>4.3590917137742418</v>
      </c>
      <c r="F8" s="28">
        <v>4.3477174993192884</v>
      </c>
      <c r="G8" s="28">
        <v>4.3663705934842838</v>
      </c>
      <c r="H8" s="28">
        <v>3.9224414321820942</v>
      </c>
      <c r="I8" s="28">
        <v>4.1465581228790471</v>
      </c>
      <c r="J8" s="28">
        <v>4.2607852143307525</v>
      </c>
      <c r="K8" s="28">
        <v>4.0813271790794872</v>
      </c>
      <c r="L8" s="28">
        <v>3.6411828499140153</v>
      </c>
      <c r="M8" s="28">
        <v>3.1152380830777675</v>
      </c>
      <c r="N8" s="28">
        <v>2.6798418932836534</v>
      </c>
      <c r="O8" s="28">
        <v>2.2720858772714236</v>
      </c>
      <c r="P8" s="28">
        <v>1.8460583051710133</v>
      </c>
      <c r="Q8" s="28">
        <v>1.3985084747277154</v>
      </c>
      <c r="R8" s="28">
        <v>1.0541950118395911</v>
      </c>
      <c r="S8" s="28">
        <v>0.94747067289337905</v>
      </c>
      <c r="T8" s="28">
        <v>0.9451048637885735</v>
      </c>
      <c r="U8" s="28">
        <v>0.94003534509410513</v>
      </c>
      <c r="V8" s="28">
        <v>0.9368061841215245</v>
      </c>
      <c r="W8" s="28">
        <v>0.93377736455526905</v>
      </c>
      <c r="X8" s="28">
        <v>0.92771291756472707</v>
      </c>
      <c r="Y8" s="28">
        <v>0.92444473672016791</v>
      </c>
      <c r="Z8" s="28">
        <v>0.92461151351151227</v>
      </c>
      <c r="AA8" s="28">
        <v>0.92757929299703801</v>
      </c>
      <c r="AB8" s="28">
        <v>0.93331069955574641</v>
      </c>
      <c r="AC8" s="28">
        <v>0.93716797269274832</v>
      </c>
      <c r="AD8" s="28">
        <v>0.94114012359797439</v>
      </c>
      <c r="AE8" s="28">
        <v>0.94593926854877197</v>
      </c>
      <c r="AF8" s="28">
        <v>0.95639248881962358</v>
      </c>
      <c r="AG8" s="28">
        <v>0.96418140816852949</v>
      </c>
      <c r="AH8" s="28">
        <v>0.97371349098117888</v>
      </c>
      <c r="AI8" s="28">
        <v>0.98271852938998749</v>
      </c>
      <c r="AJ8" s="28">
        <v>0.99140735633419297</v>
      </c>
      <c r="AK8" s="28">
        <v>1.0015316273502435</v>
      </c>
      <c r="AL8" s="28">
        <v>1.0100160529593007</v>
      </c>
      <c r="AM8" s="28">
        <v>1.0188377151882104</v>
      </c>
      <c r="AN8" s="28">
        <v>1.0280869528207699</v>
      </c>
      <c r="AO8" s="28">
        <v>1.0368412220168146</v>
      </c>
      <c r="AP8" s="28">
        <v>1.0458950216609342</v>
      </c>
      <c r="AQ8" s="28">
        <v>1.0560972845920511</v>
      </c>
      <c r="AR8" s="28">
        <v>1.0651209885974966</v>
      </c>
      <c r="AS8" s="28">
        <v>1.0745586741855353</v>
      </c>
      <c r="AT8" s="28">
        <v>1.0838846246823348</v>
      </c>
      <c r="AU8" s="28">
        <v>1.0942108360776726</v>
      </c>
    </row>
    <row r="9" spans="2:47">
      <c r="B9" s="27" t="s">
        <v>430</v>
      </c>
      <c r="C9" s="28" t="s">
        <v>498</v>
      </c>
      <c r="D9" s="28">
        <v>1234.7504398489659</v>
      </c>
      <c r="E9" s="28">
        <v>1194.6988451162315</v>
      </c>
      <c r="F9" s="28">
        <v>1069.6842682030185</v>
      </c>
      <c r="G9" s="28">
        <v>1159.6818515802556</v>
      </c>
      <c r="H9" s="28">
        <v>1058.5931387132814</v>
      </c>
      <c r="I9" s="28">
        <v>1124.6357058924998</v>
      </c>
      <c r="J9" s="28">
        <v>1142.3727104651412</v>
      </c>
      <c r="K9" s="28">
        <v>1120.5910861056434</v>
      </c>
      <c r="L9" s="28">
        <v>1070.5011403499536</v>
      </c>
      <c r="M9" s="28">
        <v>989.81404904403894</v>
      </c>
      <c r="N9" s="28">
        <v>932.84186007849632</v>
      </c>
      <c r="O9" s="28">
        <v>885.94188678355613</v>
      </c>
      <c r="P9" s="28">
        <v>815.3885205741733</v>
      </c>
      <c r="Q9" s="28">
        <v>740.38124973313711</v>
      </c>
      <c r="R9" s="28">
        <v>694.18005268015384</v>
      </c>
      <c r="S9" s="28">
        <v>681.45863404750435</v>
      </c>
      <c r="T9" s="28">
        <v>684.56062126465565</v>
      </c>
      <c r="U9" s="28">
        <v>687.21754492927312</v>
      </c>
      <c r="V9" s="28">
        <v>690.01350612610645</v>
      </c>
      <c r="W9" s="28">
        <v>692.69854156334293</v>
      </c>
      <c r="X9" s="28">
        <v>694.77997822558166</v>
      </c>
      <c r="Y9" s="28">
        <v>697.12109006230128</v>
      </c>
      <c r="Z9" s="28">
        <v>699.91110331781056</v>
      </c>
      <c r="AA9" s="28">
        <v>702.93433994792974</v>
      </c>
      <c r="AB9" s="28">
        <v>706.05499406122453</v>
      </c>
      <c r="AC9" s="28">
        <v>708.99559632874309</v>
      </c>
      <c r="AD9" s="28">
        <v>711.78886962004026</v>
      </c>
      <c r="AE9" s="28">
        <v>714.5643096106927</v>
      </c>
      <c r="AF9" s="28">
        <v>718.63084083657543</v>
      </c>
      <c r="AG9" s="28">
        <v>722.32393944875571</v>
      </c>
      <c r="AH9" s="28">
        <v>726.18135024146943</v>
      </c>
      <c r="AI9" s="28">
        <v>729.837360569412</v>
      </c>
      <c r="AJ9" s="28">
        <v>733.32231773285025</v>
      </c>
      <c r="AK9" s="28">
        <v>736.75460166058178</v>
      </c>
      <c r="AL9" s="28">
        <v>740.46277945798602</v>
      </c>
      <c r="AM9" s="28">
        <v>744.23552776421752</v>
      </c>
      <c r="AN9" s="28">
        <v>748.05259028381761</v>
      </c>
      <c r="AO9" s="28">
        <v>751.90304151257817</v>
      </c>
      <c r="AP9" s="28">
        <v>755.76829735242995</v>
      </c>
      <c r="AQ9" s="28">
        <v>759.72838583700093</v>
      </c>
      <c r="AR9" s="28">
        <v>763.66243570792358</v>
      </c>
      <c r="AS9" s="28">
        <v>767.61974632873557</v>
      </c>
      <c r="AT9" s="28">
        <v>771.62228258169591</v>
      </c>
      <c r="AU9" s="28">
        <v>775.7223440691655</v>
      </c>
    </row>
    <row r="10" spans="2:47">
      <c r="B10" s="27" t="s">
        <v>440</v>
      </c>
      <c r="C10" s="28" t="s">
        <v>498</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row>
    <row r="11" spans="2:47">
      <c r="B11" s="27" t="s">
        <v>398</v>
      </c>
      <c r="C11" s="28" t="s">
        <v>498</v>
      </c>
      <c r="D11" s="28">
        <v>850.11055919813748</v>
      </c>
      <c r="E11" s="28">
        <v>561.39669552645842</v>
      </c>
      <c r="F11" s="28">
        <v>313.22642038081614</v>
      </c>
      <c r="G11" s="28">
        <v>279.97418502723855</v>
      </c>
      <c r="H11" s="28">
        <v>83.435345348214014</v>
      </c>
      <c r="I11" s="28">
        <v>83.297831502282918</v>
      </c>
      <c r="J11" s="28">
        <v>83.306777725140009</v>
      </c>
      <c r="K11" s="28">
        <v>81.993984569249903</v>
      </c>
      <c r="L11" s="28">
        <v>80.715399739054803</v>
      </c>
      <c r="M11" s="28">
        <v>79.450187235655335</v>
      </c>
      <c r="N11" s="28">
        <v>78.204989559608848</v>
      </c>
      <c r="O11" s="28">
        <v>76.974475265960805</v>
      </c>
      <c r="P11" s="28">
        <v>75.758181774288985</v>
      </c>
      <c r="Q11" s="28">
        <v>74.573486749855107</v>
      </c>
      <c r="R11" s="28">
        <v>74.003406837753445</v>
      </c>
      <c r="S11" s="28">
        <v>73.447539122288561</v>
      </c>
      <c r="T11" s="28">
        <v>72.888494688909304</v>
      </c>
      <c r="U11" s="28">
        <v>72.326371622674074</v>
      </c>
      <c r="V11" s="28">
        <v>71.777977620896252</v>
      </c>
      <c r="W11" s="28">
        <v>71.226325454470782</v>
      </c>
      <c r="X11" s="28">
        <v>70.688221792248299</v>
      </c>
      <c r="Y11" s="28">
        <v>70.14669474019</v>
      </c>
      <c r="Z11" s="28">
        <v>69.601467923243518</v>
      </c>
      <c r="AA11" s="28">
        <v>69.052463206412355</v>
      </c>
      <c r="AB11" s="28">
        <v>68.516899899965438</v>
      </c>
      <c r="AC11" s="28">
        <v>67.977425644644043</v>
      </c>
      <c r="AD11" s="28">
        <v>67.451263141948786</v>
      </c>
      <c r="AE11" s="28">
        <v>66.921277052929867</v>
      </c>
      <c r="AF11" s="28">
        <v>66.617821632632868</v>
      </c>
      <c r="AG11" s="28">
        <v>66.327787748985116</v>
      </c>
      <c r="AH11" s="28">
        <v>66.016340767291595</v>
      </c>
      <c r="AI11" s="28">
        <v>65.718013809881199</v>
      </c>
      <c r="AJ11" s="28">
        <v>65.415473576784791</v>
      </c>
      <c r="AK11" s="28">
        <v>65.091615191455077</v>
      </c>
      <c r="AL11" s="28">
        <v>64.780554447379387</v>
      </c>
      <c r="AM11" s="28">
        <v>64.486801310420489</v>
      </c>
      <c r="AN11" s="28">
        <v>64.175783393061792</v>
      </c>
      <c r="AO11" s="28">
        <v>63.864783053101739</v>
      </c>
      <c r="AP11" s="28">
        <v>63.571308856040162</v>
      </c>
      <c r="AQ11" s="28">
        <v>63.260350772441591</v>
      </c>
      <c r="AR11" s="28">
        <v>62.966701720971194</v>
      </c>
      <c r="AS11" s="28">
        <v>62.673290272760404</v>
      </c>
      <c r="AT11" s="28">
        <v>62.379682343959111</v>
      </c>
      <c r="AU11" s="28">
        <v>62.08631276784368</v>
      </c>
    </row>
    <row r="12" spans="2:47">
      <c r="B12" s="27" t="s">
        <v>435</v>
      </c>
      <c r="C12" s="28" t="s">
        <v>498</v>
      </c>
      <c r="D12" s="28">
        <v>25.354828878494317</v>
      </c>
      <c r="E12" s="28">
        <v>26.559153674787424</v>
      </c>
      <c r="F12" s="28">
        <v>26.72248428035731</v>
      </c>
      <c r="G12" s="28">
        <v>25.310246437231292</v>
      </c>
      <c r="H12" s="28">
        <v>25.008431578962451</v>
      </c>
      <c r="I12" s="28">
        <v>29.897308124295403</v>
      </c>
      <c r="J12" s="28">
        <v>30.681769433314219</v>
      </c>
      <c r="K12" s="28">
        <v>31.261191057657399</v>
      </c>
      <c r="L12" s="28">
        <v>33.43092728413108</v>
      </c>
      <c r="M12" s="28">
        <v>32.74376230567497</v>
      </c>
      <c r="N12" s="28">
        <v>33.04245743001816</v>
      </c>
      <c r="O12" s="28">
        <v>34.456222821582116</v>
      </c>
      <c r="P12" s="28">
        <v>33.239665468902267</v>
      </c>
      <c r="Q12" s="28">
        <v>31.545400222126677</v>
      </c>
      <c r="R12" s="28">
        <v>31.348650556081015</v>
      </c>
      <c r="S12" s="28">
        <v>31.457420415830704</v>
      </c>
      <c r="T12" s="28">
        <v>31.593802530381204</v>
      </c>
      <c r="U12" s="28">
        <v>31.727455910814943</v>
      </c>
      <c r="V12" s="28">
        <v>31.86391562907232</v>
      </c>
      <c r="W12" s="28">
        <v>31.999196838205787</v>
      </c>
      <c r="X12" s="28">
        <v>32.138612331613643</v>
      </c>
      <c r="Y12" s="28">
        <v>32.275579202398013</v>
      </c>
      <c r="Z12" s="28">
        <v>32.417885301805669</v>
      </c>
      <c r="AA12" s="28">
        <v>32.556654424715774</v>
      </c>
      <c r="AB12" s="28">
        <v>32.687679389032198</v>
      </c>
      <c r="AC12" s="28">
        <v>32.837236774433933</v>
      </c>
      <c r="AD12" s="28">
        <v>32.992309947836048</v>
      </c>
      <c r="AE12" s="28">
        <v>33.145086249259577</v>
      </c>
      <c r="AF12" s="28">
        <v>33.422035965080731</v>
      </c>
      <c r="AG12" s="28">
        <v>33.702519038358652</v>
      </c>
      <c r="AH12" s="28">
        <v>34.004257115601412</v>
      </c>
      <c r="AI12" s="28">
        <v>34.306497096063822</v>
      </c>
      <c r="AJ12" s="28">
        <v>34.61283964607815</v>
      </c>
      <c r="AK12" s="28">
        <v>34.922769529712426</v>
      </c>
      <c r="AL12" s="28">
        <v>35.291985713193846</v>
      </c>
      <c r="AM12" s="28">
        <v>35.664681432693222</v>
      </c>
      <c r="AN12" s="28">
        <v>36.042716067593382</v>
      </c>
      <c r="AO12" s="28">
        <v>36.425694417884777</v>
      </c>
      <c r="AP12" s="28">
        <v>36.812285069026458</v>
      </c>
      <c r="AQ12" s="28">
        <v>37.202897531145503</v>
      </c>
      <c r="AR12" s="28">
        <v>37.598633758765644</v>
      </c>
      <c r="AS12" s="28">
        <v>37.997875591573518</v>
      </c>
      <c r="AT12" s="28">
        <v>38.402350478121711</v>
      </c>
      <c r="AU12" s="28">
        <v>38.811148567402306</v>
      </c>
    </row>
    <row r="13" spans="2:47">
      <c r="B13" s="27" t="s">
        <v>680</v>
      </c>
      <c r="C13" s="28" t="s">
        <v>498</v>
      </c>
      <c r="D13" s="28">
        <v>9.148780101460158</v>
      </c>
      <c r="E13" s="28">
        <v>28.177980706146286</v>
      </c>
      <c r="F13" s="28">
        <v>28.000088463088606</v>
      </c>
      <c r="G13" s="28">
        <v>27.680660445062319</v>
      </c>
      <c r="H13" s="28">
        <v>7.2495889462050407</v>
      </c>
      <c r="I13" s="28">
        <v>7.340240887933243</v>
      </c>
      <c r="J13" s="28">
        <v>7.3477983948862402</v>
      </c>
      <c r="K13" s="28">
        <v>7.4376042959673017</v>
      </c>
      <c r="L13" s="28">
        <v>7.5253025077234321</v>
      </c>
      <c r="M13" s="28">
        <v>7.6096802766948217</v>
      </c>
      <c r="N13" s="28">
        <v>7.6834624492847396</v>
      </c>
      <c r="O13" s="28">
        <v>7.753172427674385</v>
      </c>
      <c r="P13" s="28">
        <v>7.8202748193290175</v>
      </c>
      <c r="Q13" s="28">
        <v>7.8866332791008151</v>
      </c>
      <c r="R13" s="28">
        <v>7.9601383144414148</v>
      </c>
      <c r="S13" s="28">
        <v>8.0310411510408706</v>
      </c>
      <c r="T13" s="28">
        <v>8.0992618799918237</v>
      </c>
      <c r="U13" s="28">
        <v>8.1647158218637585</v>
      </c>
      <c r="V13" s="28">
        <v>8.2273294725204345</v>
      </c>
      <c r="W13" s="28">
        <v>8.2870245414359651</v>
      </c>
      <c r="X13" s="28">
        <v>8.3437285637288827</v>
      </c>
      <c r="Y13" s="28">
        <v>8.3973695822452292</v>
      </c>
      <c r="Z13" s="28">
        <v>8.4478814178760206</v>
      </c>
      <c r="AA13" s="28">
        <v>8.495198367506811</v>
      </c>
      <c r="AB13" s="28">
        <v>8.539265712919617</v>
      </c>
      <c r="AC13" s="28">
        <v>8.5800291484250675</v>
      </c>
      <c r="AD13" s="28">
        <v>8.617429542277927</v>
      </c>
      <c r="AE13" s="28">
        <v>8.6514186682970013</v>
      </c>
      <c r="AF13" s="28">
        <v>8.6863550552043574</v>
      </c>
      <c r="AG13" s="28">
        <v>8.720044230613075</v>
      </c>
      <c r="AH13" s="28">
        <v>8.7480425011205707</v>
      </c>
      <c r="AI13" s="28">
        <v>8.7747320589891</v>
      </c>
      <c r="AJ13" s="28">
        <v>8.7956426529645775</v>
      </c>
      <c r="AK13" s="28">
        <v>8.8151958189032662</v>
      </c>
      <c r="AL13" s="28">
        <v>8.8288913311164858</v>
      </c>
      <c r="AM13" s="28">
        <v>8.8448547881198891</v>
      </c>
      <c r="AN13" s="28">
        <v>8.8585883045313345</v>
      </c>
      <c r="AO13" s="28">
        <v>8.8723272895912775</v>
      </c>
      <c r="AP13" s="28">
        <v>8.8883511132813329</v>
      </c>
      <c r="AQ13" s="28">
        <v>8.9021219053549014</v>
      </c>
      <c r="AR13" s="28">
        <v>8.9181837054768387</v>
      </c>
      <c r="AS13" s="28">
        <v>8.9319856408160749</v>
      </c>
      <c r="AT13" s="28">
        <v>8.9480951527806525</v>
      </c>
      <c r="AU13" s="28">
        <v>8.9619224017745207</v>
      </c>
    </row>
    <row r="14" spans="2:47">
      <c r="B14" s="27" t="s">
        <v>397</v>
      </c>
      <c r="C14" s="28" t="s">
        <v>498</v>
      </c>
      <c r="D14" s="28">
        <v>177.04684142676982</v>
      </c>
      <c r="E14" s="28">
        <v>284.31878940224709</v>
      </c>
      <c r="F14" s="28">
        <v>298.39674050596068</v>
      </c>
      <c r="G14" s="28">
        <v>287.81678872163047</v>
      </c>
      <c r="H14" s="28">
        <v>279.791560694775</v>
      </c>
      <c r="I14" s="28">
        <v>282.38418939197254</v>
      </c>
      <c r="J14" s="28">
        <v>283.07676298522426</v>
      </c>
      <c r="K14" s="28">
        <v>283.97309792434822</v>
      </c>
      <c r="L14" s="28">
        <v>284.87229084708497</v>
      </c>
      <c r="M14" s="28">
        <v>285.68910402600915</v>
      </c>
      <c r="N14" s="28">
        <v>286.20402417599831</v>
      </c>
      <c r="O14" s="28">
        <v>286.67162041954441</v>
      </c>
      <c r="P14" s="28">
        <v>287.07477307030689</v>
      </c>
      <c r="Q14" s="28">
        <v>287.42469478803059</v>
      </c>
      <c r="R14" s="28">
        <v>288.76414405726547</v>
      </c>
      <c r="S14" s="28">
        <v>290.03811048928463</v>
      </c>
      <c r="T14" s="28">
        <v>291.22971593079478</v>
      </c>
      <c r="U14" s="28">
        <v>292.3459318339182</v>
      </c>
      <c r="V14" s="28">
        <v>293.38457755256422</v>
      </c>
      <c r="W14" s="28">
        <v>294.35134723487909</v>
      </c>
      <c r="X14" s="28">
        <v>295.23089049834908</v>
      </c>
      <c r="Y14" s="28">
        <v>296.02856142651592</v>
      </c>
      <c r="Z14" s="28">
        <v>296.74955459114881</v>
      </c>
      <c r="AA14" s="28">
        <v>297.38037909886583</v>
      </c>
      <c r="AB14" s="28">
        <v>297.92515697126817</v>
      </c>
      <c r="AC14" s="28">
        <v>298.39054911999449</v>
      </c>
      <c r="AD14" s="28">
        <v>298.76135021551613</v>
      </c>
      <c r="AE14" s="28">
        <v>299.05077218303495</v>
      </c>
      <c r="AF14" s="28">
        <v>299.69181051894356</v>
      </c>
      <c r="AG14" s="28">
        <v>300.24571364858366</v>
      </c>
      <c r="AH14" s="28">
        <v>300.7088927554247</v>
      </c>
      <c r="AI14" s="28">
        <v>301.07644138316994</v>
      </c>
      <c r="AJ14" s="28">
        <v>301.34323506592506</v>
      </c>
      <c r="AK14" s="28">
        <v>301.52368945705234</v>
      </c>
      <c r="AL14" s="28">
        <v>301.61163446564626</v>
      </c>
      <c r="AM14" s="28">
        <v>301.69724860600297</v>
      </c>
      <c r="AN14" s="28">
        <v>301.7748632822607</v>
      </c>
      <c r="AO14" s="28">
        <v>301.85745607326106</v>
      </c>
      <c r="AP14" s="28">
        <v>301.93911666952312</v>
      </c>
      <c r="AQ14" s="28">
        <v>302.01928179102902</v>
      </c>
      <c r="AR14" s="28">
        <v>302.09899705051379</v>
      </c>
      <c r="AS14" s="28">
        <v>302.16963349930097</v>
      </c>
      <c r="AT14" s="28">
        <v>302.24657217082898</v>
      </c>
      <c r="AU14" s="28">
        <v>302.32341076507566</v>
      </c>
    </row>
    <row r="15" spans="2:47">
      <c r="B15" s="27" t="s">
        <v>389</v>
      </c>
      <c r="C15" s="28" t="s">
        <v>498</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row>
    <row r="16" spans="2:47" s="48" customFormat="1">
      <c r="B16" s="27" t="s">
        <v>501</v>
      </c>
      <c r="C16" s="30" t="s">
        <v>498</v>
      </c>
      <c r="D16" s="30">
        <f>SUM(D2:D15)</f>
        <v>46019.914393289539</v>
      </c>
      <c r="E16" s="30">
        <f t="shared" ref="E16:AU16" si="0">SUM(E2:E15)</f>
        <v>48899.428790396261</v>
      </c>
      <c r="F16" s="30">
        <f t="shared" si="0"/>
        <v>49045.670072258079</v>
      </c>
      <c r="G16" s="30">
        <f t="shared" si="0"/>
        <v>50815.225808470772</v>
      </c>
      <c r="H16" s="30">
        <f t="shared" si="0"/>
        <v>49793.484937896377</v>
      </c>
      <c r="I16" s="30">
        <f t="shared" si="0"/>
        <v>54876.942458425016</v>
      </c>
      <c r="J16" s="30">
        <f t="shared" si="0"/>
        <v>58283.908577793489</v>
      </c>
      <c r="K16" s="30">
        <f t="shared" si="0"/>
        <v>59998.347434859388</v>
      </c>
      <c r="L16" s="30">
        <f t="shared" si="0"/>
        <v>61684.282417683185</v>
      </c>
      <c r="M16" s="30">
        <f t="shared" si="0"/>
        <v>61035.937160024128</v>
      </c>
      <c r="N16" s="30">
        <f t="shared" si="0"/>
        <v>60601.106526404197</v>
      </c>
      <c r="O16" s="30">
        <f t="shared" si="0"/>
        <v>60352.430664691092</v>
      </c>
      <c r="P16" s="30">
        <f t="shared" si="0"/>
        <v>58751.320824207629</v>
      </c>
      <c r="Q16" s="30">
        <f t="shared" si="0"/>
        <v>56416.061541749288</v>
      </c>
      <c r="R16" s="30">
        <f t="shared" si="0"/>
        <v>56215.938638255458</v>
      </c>
      <c r="S16" s="30">
        <f t="shared" si="0"/>
        <v>56753.131157141288</v>
      </c>
      <c r="T16" s="30">
        <f t="shared" si="0"/>
        <v>57360.248458246904</v>
      </c>
      <c r="U16" s="30">
        <f t="shared" si="0"/>
        <v>57970.469796001111</v>
      </c>
      <c r="V16" s="30">
        <f t="shared" si="0"/>
        <v>58591.86273330394</v>
      </c>
      <c r="W16" s="30">
        <f t="shared" si="0"/>
        <v>59220.529286629688</v>
      </c>
      <c r="X16" s="30">
        <f t="shared" si="0"/>
        <v>59863.012560199422</v>
      </c>
      <c r="Y16" s="30">
        <f t="shared" si="0"/>
        <v>60513.77885672509</v>
      </c>
      <c r="Z16" s="30">
        <f t="shared" si="0"/>
        <v>61174.64014814618</v>
      </c>
      <c r="AA16" s="30">
        <f t="shared" si="0"/>
        <v>61846.770543205705</v>
      </c>
      <c r="AB16" s="30">
        <f t="shared" si="0"/>
        <v>62525.577946335179</v>
      </c>
      <c r="AC16" s="30">
        <f t="shared" si="0"/>
        <v>63216.780183647839</v>
      </c>
      <c r="AD16" s="30">
        <f t="shared" si="0"/>
        <v>63917.663291924073</v>
      </c>
      <c r="AE16" s="30">
        <f t="shared" si="0"/>
        <v>64629.022870751716</v>
      </c>
      <c r="AF16" s="30">
        <f t="shared" si="0"/>
        <v>65560.194603688346</v>
      </c>
      <c r="AG16" s="30">
        <f t="shared" si="0"/>
        <v>66510.3347263943</v>
      </c>
      <c r="AH16" s="30">
        <f t="shared" si="0"/>
        <v>67473.649514252291</v>
      </c>
      <c r="AI16" s="30">
        <f t="shared" si="0"/>
        <v>68455.775637580417</v>
      </c>
      <c r="AJ16" s="30">
        <f t="shared" si="0"/>
        <v>69454.470232204985</v>
      </c>
      <c r="AK16" s="30">
        <f t="shared" si="0"/>
        <v>70469.26853436399</v>
      </c>
      <c r="AL16" s="30">
        <f t="shared" si="0"/>
        <v>71507.889875215726</v>
      </c>
      <c r="AM16" s="30">
        <f t="shared" si="0"/>
        <v>72568.431663935742</v>
      </c>
      <c r="AN16" s="30">
        <f t="shared" si="0"/>
        <v>73652.221146265991</v>
      </c>
      <c r="AO16" s="30">
        <f t="shared" si="0"/>
        <v>74757.587890140581</v>
      </c>
      <c r="AP16" s="30">
        <f t="shared" si="0"/>
        <v>75886.852867137204</v>
      </c>
      <c r="AQ16" s="30">
        <f t="shared" si="0"/>
        <v>77042.249021889278</v>
      </c>
      <c r="AR16" s="30">
        <f t="shared" si="0"/>
        <v>78221.0533516656</v>
      </c>
      <c r="AS16" s="30">
        <f t="shared" si="0"/>
        <v>79424.23091903051</v>
      </c>
      <c r="AT16" s="30">
        <f t="shared" si="0"/>
        <v>80654.109731115183</v>
      </c>
      <c r="AU16" s="30">
        <f t="shared" si="0"/>
        <v>81877.389590631254</v>
      </c>
    </row>
    <row r="18" spans="2:47">
      <c r="B18" s="24" t="s">
        <v>502</v>
      </c>
      <c r="C18" s="25" t="s">
        <v>422</v>
      </c>
      <c r="D18" s="25">
        <v>2017</v>
      </c>
      <c r="E18" s="25">
        <v>2018</v>
      </c>
      <c r="F18" s="25">
        <v>2019</v>
      </c>
      <c r="G18" s="25">
        <v>2020</v>
      </c>
      <c r="H18" s="25">
        <v>2021</v>
      </c>
      <c r="I18" s="25">
        <v>2022</v>
      </c>
      <c r="J18" s="25">
        <v>2023</v>
      </c>
      <c r="K18" s="25">
        <v>2024</v>
      </c>
      <c r="L18" s="25">
        <v>2025</v>
      </c>
      <c r="M18" s="25">
        <v>2026</v>
      </c>
      <c r="N18" s="25">
        <v>2027</v>
      </c>
      <c r="O18" s="25">
        <v>2028</v>
      </c>
      <c r="P18" s="25">
        <v>2029</v>
      </c>
      <c r="Q18" s="25">
        <v>2030</v>
      </c>
      <c r="R18" s="25">
        <v>2031</v>
      </c>
      <c r="S18" s="25">
        <v>2032</v>
      </c>
      <c r="T18" s="25">
        <v>2033</v>
      </c>
      <c r="U18" s="25">
        <v>2034</v>
      </c>
      <c r="V18" s="25">
        <v>2035</v>
      </c>
      <c r="W18" s="25">
        <v>2036</v>
      </c>
      <c r="X18" s="25">
        <v>2037</v>
      </c>
      <c r="Y18" s="25">
        <v>2038</v>
      </c>
      <c r="Z18" s="25">
        <v>2039</v>
      </c>
      <c r="AA18" s="25">
        <v>2040</v>
      </c>
      <c r="AB18" s="25">
        <v>2041</v>
      </c>
      <c r="AC18" s="25">
        <v>2042</v>
      </c>
      <c r="AD18" s="25">
        <v>2043</v>
      </c>
      <c r="AE18" s="25">
        <v>2044</v>
      </c>
      <c r="AF18" s="25">
        <v>2045</v>
      </c>
      <c r="AG18" s="25">
        <v>2046</v>
      </c>
      <c r="AH18" s="25">
        <v>2047</v>
      </c>
      <c r="AI18" s="25">
        <v>2048</v>
      </c>
      <c r="AJ18" s="25">
        <v>2049</v>
      </c>
      <c r="AK18" s="25">
        <v>2050</v>
      </c>
      <c r="AL18" s="25">
        <v>2051</v>
      </c>
      <c r="AM18" s="25">
        <v>2052</v>
      </c>
      <c r="AN18" s="25">
        <v>2053</v>
      </c>
      <c r="AO18" s="25">
        <v>2054</v>
      </c>
      <c r="AP18" s="25">
        <v>2055</v>
      </c>
      <c r="AQ18" s="25">
        <v>2056</v>
      </c>
      <c r="AR18" s="25">
        <v>2057</v>
      </c>
      <c r="AS18" s="25">
        <v>2058</v>
      </c>
      <c r="AT18" s="25">
        <v>2059</v>
      </c>
      <c r="AU18" s="25">
        <v>2060</v>
      </c>
    </row>
    <row r="19" spans="2:47">
      <c r="B19" s="27" t="s">
        <v>384</v>
      </c>
      <c r="C19" s="28" t="s">
        <v>498</v>
      </c>
      <c r="D19" s="28">
        <v>20285.599999999999</v>
      </c>
      <c r="E19" s="28">
        <v>21775.4</v>
      </c>
      <c r="F19" s="28">
        <v>21705.8</v>
      </c>
      <c r="G19" s="28">
        <v>22436.799999999999</v>
      </c>
      <c r="H19" s="28">
        <v>22190</v>
      </c>
      <c r="I19" s="28">
        <v>24066.2</v>
      </c>
      <c r="J19" s="28">
        <v>25558.5</v>
      </c>
      <c r="K19" s="28">
        <v>26186.799999999999</v>
      </c>
      <c r="L19" s="28">
        <v>26263.7</v>
      </c>
      <c r="M19" s="28">
        <v>25462.7</v>
      </c>
      <c r="N19" s="28">
        <v>24928.9</v>
      </c>
      <c r="O19" s="28">
        <v>24351.4</v>
      </c>
      <c r="P19" s="28">
        <v>23374.5</v>
      </c>
      <c r="Q19" s="28">
        <v>22065.8</v>
      </c>
      <c r="R19" s="28">
        <v>21614.7</v>
      </c>
      <c r="S19" s="28">
        <v>21641.9</v>
      </c>
      <c r="T19" s="28">
        <v>21833.5</v>
      </c>
      <c r="U19" s="28">
        <v>22020.9</v>
      </c>
      <c r="V19" s="28">
        <v>22214</v>
      </c>
      <c r="W19" s="28">
        <v>22263.8</v>
      </c>
      <c r="X19" s="28">
        <v>22312.5</v>
      </c>
      <c r="Y19" s="28">
        <v>22371.9</v>
      </c>
      <c r="Z19" s="28">
        <v>22443.5</v>
      </c>
      <c r="AA19" s="28">
        <v>22525.5</v>
      </c>
      <c r="AB19" s="28">
        <v>22096.3</v>
      </c>
      <c r="AC19" s="28">
        <v>21763.4</v>
      </c>
      <c r="AD19" s="28">
        <v>21507.8</v>
      </c>
      <c r="AE19" s="28">
        <v>21317</v>
      </c>
      <c r="AF19" s="28">
        <v>21257.1</v>
      </c>
      <c r="AG19" s="28">
        <v>21238.6</v>
      </c>
      <c r="AH19" s="28">
        <v>21260.9</v>
      </c>
      <c r="AI19" s="28">
        <v>21317</v>
      </c>
      <c r="AJ19" s="28">
        <v>21402</v>
      </c>
      <c r="AK19" s="28">
        <v>21513.9</v>
      </c>
      <c r="AL19" s="28">
        <v>21837.3</v>
      </c>
      <c r="AM19" s="28">
        <v>22167.599999999999</v>
      </c>
      <c r="AN19" s="28">
        <v>22505.200000000001</v>
      </c>
      <c r="AO19" s="28">
        <v>22849</v>
      </c>
      <c r="AP19" s="28">
        <v>23200.1</v>
      </c>
      <c r="AQ19" s="28">
        <v>23559.4</v>
      </c>
      <c r="AR19" s="28">
        <v>23925.8</v>
      </c>
      <c r="AS19" s="28">
        <v>24299</v>
      </c>
      <c r="AT19" s="28">
        <v>24680.799999999999</v>
      </c>
      <c r="AU19" s="28">
        <v>25068.799999999999</v>
      </c>
    </row>
    <row r="20" spans="2:47">
      <c r="B20" s="27" t="s">
        <v>386</v>
      </c>
      <c r="C20" s="28" t="s">
        <v>498</v>
      </c>
      <c r="D20" s="28">
        <v>147.80000000000001</v>
      </c>
      <c r="E20" s="28">
        <v>160.1</v>
      </c>
      <c r="F20" s="28">
        <v>156.4</v>
      </c>
      <c r="G20" s="28">
        <v>155.80000000000001</v>
      </c>
      <c r="H20" s="28">
        <v>159.19999999999999</v>
      </c>
      <c r="I20" s="28">
        <v>173</v>
      </c>
      <c r="J20" s="28">
        <v>177.3</v>
      </c>
      <c r="K20" s="28">
        <v>178.4</v>
      </c>
      <c r="L20" s="28">
        <v>183.1</v>
      </c>
      <c r="M20" s="28">
        <v>180.4</v>
      </c>
      <c r="N20" s="28">
        <v>179.8</v>
      </c>
      <c r="O20" s="28">
        <v>181.1</v>
      </c>
      <c r="P20" s="28">
        <v>176.8</v>
      </c>
      <c r="Q20" s="28">
        <v>170.5</v>
      </c>
      <c r="R20" s="28">
        <v>169.7</v>
      </c>
      <c r="S20" s="28">
        <v>169.8</v>
      </c>
      <c r="T20" s="28">
        <v>169.9</v>
      </c>
      <c r="U20" s="28">
        <v>170</v>
      </c>
      <c r="V20" s="28">
        <v>170.1</v>
      </c>
      <c r="W20" s="28">
        <v>170.2</v>
      </c>
      <c r="X20" s="28">
        <v>170.3</v>
      </c>
      <c r="Y20" s="28">
        <v>170.3</v>
      </c>
      <c r="Z20" s="28">
        <v>170.4</v>
      </c>
      <c r="AA20" s="28">
        <v>170.4</v>
      </c>
      <c r="AB20" s="28">
        <v>170.5</v>
      </c>
      <c r="AC20" s="28">
        <v>170.5</v>
      </c>
      <c r="AD20" s="28">
        <v>170.5</v>
      </c>
      <c r="AE20" s="28">
        <v>170.6</v>
      </c>
      <c r="AF20" s="28">
        <v>171.3</v>
      </c>
      <c r="AG20" s="28">
        <v>171.9</v>
      </c>
      <c r="AH20" s="28">
        <v>172.6</v>
      </c>
      <c r="AI20" s="28">
        <v>173.2</v>
      </c>
      <c r="AJ20" s="28">
        <v>173.9</v>
      </c>
      <c r="AK20" s="28">
        <v>174.5</v>
      </c>
      <c r="AL20" s="28">
        <v>175.5</v>
      </c>
      <c r="AM20" s="28">
        <v>176.4</v>
      </c>
      <c r="AN20" s="28">
        <v>177.4</v>
      </c>
      <c r="AO20" s="28">
        <v>178.4</v>
      </c>
      <c r="AP20" s="28">
        <v>179.4</v>
      </c>
      <c r="AQ20" s="28">
        <v>180.4</v>
      </c>
      <c r="AR20" s="28">
        <v>181.4</v>
      </c>
      <c r="AS20" s="28">
        <v>182.5</v>
      </c>
      <c r="AT20" s="28">
        <v>183.5</v>
      </c>
      <c r="AU20" s="28">
        <v>184.6</v>
      </c>
    </row>
    <row r="21" spans="2:47">
      <c r="B21" s="27" t="s">
        <v>385</v>
      </c>
      <c r="C21" s="28" t="s">
        <v>498</v>
      </c>
      <c r="D21" s="28">
        <v>22049.8</v>
      </c>
      <c r="E21" s="28">
        <v>23274.1</v>
      </c>
      <c r="F21" s="28">
        <v>23798.3</v>
      </c>
      <c r="G21" s="28">
        <v>24702.799999999999</v>
      </c>
      <c r="H21" s="28">
        <v>24355.1</v>
      </c>
      <c r="I21" s="28">
        <v>27360.2</v>
      </c>
      <c r="J21" s="28">
        <v>29230.9</v>
      </c>
      <c r="K21" s="28">
        <v>30345.4</v>
      </c>
      <c r="L21" s="28">
        <v>31982</v>
      </c>
      <c r="M21" s="28">
        <v>32265.8</v>
      </c>
      <c r="N21" s="28">
        <v>32429.9</v>
      </c>
      <c r="O21" s="28">
        <v>32795.9</v>
      </c>
      <c r="P21" s="28">
        <v>32307.5</v>
      </c>
      <c r="Q21" s="28">
        <v>31432.1</v>
      </c>
      <c r="R21" s="28">
        <v>31734.5</v>
      </c>
      <c r="S21" s="28">
        <v>32260</v>
      </c>
      <c r="T21" s="28">
        <v>32670.3</v>
      </c>
      <c r="U21" s="28">
        <v>33088.6</v>
      </c>
      <c r="V21" s="28">
        <v>33512.400000000001</v>
      </c>
      <c r="W21" s="28">
        <v>33926.6</v>
      </c>
      <c r="X21" s="28">
        <v>34360.300000000003</v>
      </c>
      <c r="Y21" s="28">
        <v>34795.199999999997</v>
      </c>
      <c r="Z21" s="28">
        <v>35231.1</v>
      </c>
      <c r="AA21" s="28">
        <v>35671.4</v>
      </c>
      <c r="AB21" s="28">
        <v>36051.300000000003</v>
      </c>
      <c r="AC21" s="28">
        <v>36455.199999999997</v>
      </c>
      <c r="AD21" s="28">
        <v>36876</v>
      </c>
      <c r="AE21" s="28">
        <v>37310.300000000003</v>
      </c>
      <c r="AF21" s="28">
        <v>37878.9</v>
      </c>
      <c r="AG21" s="28">
        <v>38471.4</v>
      </c>
      <c r="AH21" s="28">
        <v>39074.199999999997</v>
      </c>
      <c r="AI21" s="28">
        <v>39695.699999999997</v>
      </c>
      <c r="AJ21" s="28">
        <v>40333.599999999999</v>
      </c>
      <c r="AK21" s="28">
        <v>40985.9</v>
      </c>
      <c r="AL21" s="28">
        <v>41682.300000000003</v>
      </c>
      <c r="AM21" s="28">
        <v>42393.5</v>
      </c>
      <c r="AN21" s="28">
        <v>43120.5</v>
      </c>
      <c r="AO21" s="28">
        <v>43862.7</v>
      </c>
      <c r="AP21" s="28">
        <v>44621.5</v>
      </c>
      <c r="AQ21" s="28">
        <v>45397.9</v>
      </c>
      <c r="AR21" s="28">
        <v>46190.7</v>
      </c>
      <c r="AS21" s="28">
        <v>47001</v>
      </c>
      <c r="AT21" s="28">
        <v>47829.1</v>
      </c>
      <c r="AU21" s="28">
        <v>48663.8</v>
      </c>
    </row>
    <row r="22" spans="2:47">
      <c r="B22" s="27" t="s">
        <v>634</v>
      </c>
      <c r="C22" s="28" t="s">
        <v>498</v>
      </c>
      <c r="D22" s="28">
        <v>1236.5999999999999</v>
      </c>
      <c r="E22" s="28">
        <v>1590.3</v>
      </c>
      <c r="F22" s="28">
        <v>1644.8</v>
      </c>
      <c r="G22" s="28">
        <v>1735.1</v>
      </c>
      <c r="H22" s="28">
        <v>1631.2</v>
      </c>
      <c r="I22" s="28">
        <v>1745.8</v>
      </c>
      <c r="J22" s="28">
        <v>1766.1</v>
      </c>
      <c r="K22" s="28">
        <v>1758.3</v>
      </c>
      <c r="L22" s="28">
        <v>1774.8</v>
      </c>
      <c r="M22" s="28">
        <v>1728.6</v>
      </c>
      <c r="N22" s="28">
        <v>1721.9</v>
      </c>
      <c r="O22" s="28">
        <v>1730</v>
      </c>
      <c r="P22" s="28">
        <v>1671.4</v>
      </c>
      <c r="Q22" s="28">
        <v>1604.4</v>
      </c>
      <c r="R22" s="28">
        <v>1599.8</v>
      </c>
      <c r="S22" s="28">
        <v>1596</v>
      </c>
      <c r="T22" s="28">
        <v>1597.2</v>
      </c>
      <c r="U22" s="28">
        <v>1598.2</v>
      </c>
      <c r="V22" s="28">
        <v>1599.1</v>
      </c>
      <c r="W22" s="28">
        <v>1599.9</v>
      </c>
      <c r="X22" s="28">
        <v>1600.2</v>
      </c>
      <c r="Y22" s="28">
        <v>1600.6</v>
      </c>
      <c r="Z22" s="28">
        <v>1601</v>
      </c>
      <c r="AA22" s="28">
        <v>1601.3</v>
      </c>
      <c r="AB22" s="28">
        <v>1601.4</v>
      </c>
      <c r="AC22" s="28">
        <v>1601.7</v>
      </c>
      <c r="AD22" s="28">
        <v>1601.9</v>
      </c>
      <c r="AE22" s="28">
        <v>1602.1</v>
      </c>
      <c r="AF22" s="28">
        <v>1607.2</v>
      </c>
      <c r="AG22" s="28">
        <v>1612.1</v>
      </c>
      <c r="AH22" s="28">
        <v>1617.4</v>
      </c>
      <c r="AI22" s="28">
        <v>1622.4</v>
      </c>
      <c r="AJ22" s="28">
        <v>1627.3</v>
      </c>
      <c r="AK22" s="28">
        <v>1632.2</v>
      </c>
      <c r="AL22" s="28">
        <v>1637.8</v>
      </c>
      <c r="AM22" s="28">
        <v>1643.6</v>
      </c>
      <c r="AN22" s="28">
        <v>1649.4</v>
      </c>
      <c r="AO22" s="28">
        <v>1655.3</v>
      </c>
      <c r="AP22" s="28">
        <v>1661.2</v>
      </c>
      <c r="AQ22" s="28">
        <v>1667.2</v>
      </c>
      <c r="AR22" s="28">
        <v>1673.3</v>
      </c>
      <c r="AS22" s="28">
        <v>1679.3</v>
      </c>
      <c r="AT22" s="28">
        <v>1685.5</v>
      </c>
      <c r="AU22" s="28">
        <v>1691.8</v>
      </c>
    </row>
    <row r="23" spans="2:47">
      <c r="B23" s="27" t="s">
        <v>437</v>
      </c>
      <c r="C23" s="28" t="s">
        <v>498</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row>
    <row r="24" spans="2:47">
      <c r="B24" s="27" t="s">
        <v>391</v>
      </c>
      <c r="C24" s="28" t="s">
        <v>498</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64.900000000000006</v>
      </c>
      <c r="X24" s="28">
        <v>128.4</v>
      </c>
      <c r="Y24" s="28">
        <v>190.5</v>
      </c>
      <c r="Z24" s="28">
        <v>251.2</v>
      </c>
      <c r="AA24" s="28">
        <v>310.39999999999998</v>
      </c>
      <c r="AB24" s="28">
        <v>604.5</v>
      </c>
      <c r="AC24" s="28">
        <v>855.4</v>
      </c>
      <c r="AD24" s="28">
        <v>1072.3</v>
      </c>
      <c r="AE24" s="28">
        <v>1262.0999999999999</v>
      </c>
      <c r="AF24" s="28">
        <v>1430.3</v>
      </c>
      <c r="AG24" s="28">
        <v>1580.1</v>
      </c>
      <c r="AH24" s="28">
        <v>1714.3</v>
      </c>
      <c r="AI24" s="28">
        <v>1835</v>
      </c>
      <c r="AJ24" s="28">
        <v>1944.2</v>
      </c>
      <c r="AK24" s="28">
        <v>2043.2</v>
      </c>
      <c r="AL24" s="28">
        <v>2046.6</v>
      </c>
      <c r="AM24" s="28">
        <v>2050</v>
      </c>
      <c r="AN24" s="28">
        <v>2053.5</v>
      </c>
      <c r="AO24" s="28">
        <v>2056.9</v>
      </c>
      <c r="AP24" s="28">
        <v>2060.3000000000002</v>
      </c>
      <c r="AQ24" s="28">
        <v>2063.8000000000002</v>
      </c>
      <c r="AR24" s="28">
        <v>2067.1999999999998</v>
      </c>
      <c r="AS24" s="28">
        <v>2070.6999999999998</v>
      </c>
      <c r="AT24" s="28">
        <v>2074.1</v>
      </c>
      <c r="AU24" s="28">
        <v>2067.5</v>
      </c>
    </row>
    <row r="25" spans="2:47">
      <c r="B25" s="27" t="s">
        <v>439</v>
      </c>
      <c r="C25" s="28" t="s">
        <v>498</v>
      </c>
      <c r="D25" s="28">
        <v>3.7</v>
      </c>
      <c r="E25" s="28">
        <v>4.4000000000000004</v>
      </c>
      <c r="F25" s="28">
        <v>4.3</v>
      </c>
      <c r="G25" s="28">
        <v>4.4000000000000004</v>
      </c>
      <c r="H25" s="28">
        <v>3.9</v>
      </c>
      <c r="I25" s="28">
        <v>4.0999999999999996</v>
      </c>
      <c r="J25" s="28">
        <v>4.3</v>
      </c>
      <c r="K25" s="28">
        <v>4.0999999999999996</v>
      </c>
      <c r="L25" s="28">
        <v>3.6</v>
      </c>
      <c r="M25" s="28">
        <v>3.1</v>
      </c>
      <c r="N25" s="28">
        <v>2.7</v>
      </c>
      <c r="O25" s="28">
        <v>2.2999999999999998</v>
      </c>
      <c r="P25" s="28">
        <v>1.8</v>
      </c>
      <c r="Q25" s="28">
        <v>1.4</v>
      </c>
      <c r="R25" s="28">
        <v>1.1000000000000001</v>
      </c>
      <c r="S25" s="28">
        <v>0.9</v>
      </c>
      <c r="T25" s="28">
        <v>0.9</v>
      </c>
      <c r="U25" s="28">
        <v>0.9</v>
      </c>
      <c r="V25" s="28">
        <v>0.9</v>
      </c>
      <c r="W25" s="28">
        <v>0.9</v>
      </c>
      <c r="X25" s="28">
        <v>0.9</v>
      </c>
      <c r="Y25" s="28">
        <v>0.9</v>
      </c>
      <c r="Z25" s="28">
        <v>0.9</v>
      </c>
      <c r="AA25" s="28">
        <v>0.9</v>
      </c>
      <c r="AB25" s="28">
        <v>0.9</v>
      </c>
      <c r="AC25" s="28">
        <v>0.9</v>
      </c>
      <c r="AD25" s="28">
        <v>0.9</v>
      </c>
      <c r="AE25" s="28">
        <v>0.9</v>
      </c>
      <c r="AF25" s="28">
        <v>1</v>
      </c>
      <c r="AG25" s="28">
        <v>1</v>
      </c>
      <c r="AH25" s="28">
        <v>1</v>
      </c>
      <c r="AI25" s="28">
        <v>1</v>
      </c>
      <c r="AJ25" s="28">
        <v>1</v>
      </c>
      <c r="AK25" s="28">
        <v>1</v>
      </c>
      <c r="AL25" s="28">
        <v>1</v>
      </c>
      <c r="AM25" s="28">
        <v>1</v>
      </c>
      <c r="AN25" s="28">
        <v>1</v>
      </c>
      <c r="AO25" s="28">
        <v>1</v>
      </c>
      <c r="AP25" s="28">
        <v>1</v>
      </c>
      <c r="AQ25" s="28">
        <v>1.1000000000000001</v>
      </c>
      <c r="AR25" s="28">
        <v>1.1000000000000001</v>
      </c>
      <c r="AS25" s="28">
        <v>1.1000000000000001</v>
      </c>
      <c r="AT25" s="28">
        <v>1.1000000000000001</v>
      </c>
      <c r="AU25" s="28">
        <v>1.1000000000000001</v>
      </c>
    </row>
    <row r="26" spans="2:47">
      <c r="B26" s="27" t="s">
        <v>430</v>
      </c>
      <c r="C26" s="28" t="s">
        <v>498</v>
      </c>
      <c r="D26" s="28">
        <v>1234.8</v>
      </c>
      <c r="E26" s="28">
        <v>1194.7</v>
      </c>
      <c r="F26" s="28">
        <v>1069.7</v>
      </c>
      <c r="G26" s="28">
        <v>1159.7</v>
      </c>
      <c r="H26" s="28">
        <v>1058.5999999999999</v>
      </c>
      <c r="I26" s="28">
        <v>1124.5999999999999</v>
      </c>
      <c r="J26" s="28">
        <v>1142.4000000000001</v>
      </c>
      <c r="K26" s="28">
        <v>1120.5999999999999</v>
      </c>
      <c r="L26" s="28">
        <v>1070.5</v>
      </c>
      <c r="M26" s="28">
        <v>989.8</v>
      </c>
      <c r="N26" s="28">
        <v>932.8</v>
      </c>
      <c r="O26" s="28">
        <v>885.9</v>
      </c>
      <c r="P26" s="28">
        <v>815.4</v>
      </c>
      <c r="Q26" s="28">
        <v>740.4</v>
      </c>
      <c r="R26" s="28">
        <v>694.2</v>
      </c>
      <c r="S26" s="28">
        <v>681.5</v>
      </c>
      <c r="T26" s="28">
        <v>684.6</v>
      </c>
      <c r="U26" s="28">
        <v>687.2</v>
      </c>
      <c r="V26" s="28">
        <v>690</v>
      </c>
      <c r="W26" s="28">
        <v>692.7</v>
      </c>
      <c r="X26" s="28">
        <v>694.8</v>
      </c>
      <c r="Y26" s="28">
        <v>697.1</v>
      </c>
      <c r="Z26" s="28">
        <v>699.9</v>
      </c>
      <c r="AA26" s="28">
        <v>702.9</v>
      </c>
      <c r="AB26" s="28">
        <v>706.1</v>
      </c>
      <c r="AC26" s="28">
        <v>709</v>
      </c>
      <c r="AD26" s="28">
        <v>711.8</v>
      </c>
      <c r="AE26" s="28">
        <v>714.6</v>
      </c>
      <c r="AF26" s="28">
        <v>718.6</v>
      </c>
      <c r="AG26" s="28">
        <v>722.3</v>
      </c>
      <c r="AH26" s="28">
        <v>726.2</v>
      </c>
      <c r="AI26" s="28">
        <v>729.8</v>
      </c>
      <c r="AJ26" s="28">
        <v>733.3</v>
      </c>
      <c r="AK26" s="28">
        <v>736.8</v>
      </c>
      <c r="AL26" s="28">
        <v>740.5</v>
      </c>
      <c r="AM26" s="28">
        <v>744.2</v>
      </c>
      <c r="AN26" s="28">
        <v>748.1</v>
      </c>
      <c r="AO26" s="28">
        <v>751.9</v>
      </c>
      <c r="AP26" s="28">
        <v>755.8</v>
      </c>
      <c r="AQ26" s="28">
        <v>759.7</v>
      </c>
      <c r="AR26" s="28">
        <v>763.7</v>
      </c>
      <c r="AS26" s="28">
        <v>767.6</v>
      </c>
      <c r="AT26" s="28">
        <v>771.6</v>
      </c>
      <c r="AU26" s="28">
        <v>775.7</v>
      </c>
    </row>
    <row r="27" spans="2:47">
      <c r="B27" s="27" t="s">
        <v>440</v>
      </c>
      <c r="C27" s="28" t="s">
        <v>498</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row>
    <row r="28" spans="2:47">
      <c r="B28" s="27" t="s">
        <v>398</v>
      </c>
      <c r="C28" s="28" t="s">
        <v>498</v>
      </c>
      <c r="D28" s="28">
        <v>850.1</v>
      </c>
      <c r="E28" s="28">
        <v>561.4</v>
      </c>
      <c r="F28" s="28">
        <v>313.2</v>
      </c>
      <c r="G28" s="28">
        <v>280</v>
      </c>
      <c r="H28" s="28">
        <v>83.4</v>
      </c>
      <c r="I28" s="28">
        <v>83.3</v>
      </c>
      <c r="J28" s="28">
        <v>83.3</v>
      </c>
      <c r="K28" s="28">
        <v>82</v>
      </c>
      <c r="L28" s="28">
        <v>80.7</v>
      </c>
      <c r="M28" s="28">
        <v>79.5</v>
      </c>
      <c r="N28" s="28">
        <v>78.2</v>
      </c>
      <c r="O28" s="28">
        <v>77</v>
      </c>
      <c r="P28" s="28">
        <v>75.8</v>
      </c>
      <c r="Q28" s="28">
        <v>74.599999999999994</v>
      </c>
      <c r="R28" s="28">
        <v>74</v>
      </c>
      <c r="S28" s="28">
        <v>73.400000000000006</v>
      </c>
      <c r="T28" s="28">
        <v>72.900000000000006</v>
      </c>
      <c r="U28" s="28">
        <v>72.3</v>
      </c>
      <c r="V28" s="28">
        <v>71.8</v>
      </c>
      <c r="W28" s="28">
        <v>71.2</v>
      </c>
      <c r="X28" s="28">
        <v>70.7</v>
      </c>
      <c r="Y28" s="28">
        <v>70.099999999999994</v>
      </c>
      <c r="Z28" s="28">
        <v>69.599999999999994</v>
      </c>
      <c r="AA28" s="28">
        <v>69.099999999999994</v>
      </c>
      <c r="AB28" s="28">
        <v>68.5</v>
      </c>
      <c r="AC28" s="28">
        <v>68</v>
      </c>
      <c r="AD28" s="28">
        <v>67.5</v>
      </c>
      <c r="AE28" s="28">
        <v>66.900000000000006</v>
      </c>
      <c r="AF28" s="28">
        <v>66.599999999999994</v>
      </c>
      <c r="AG28" s="28">
        <v>66.3</v>
      </c>
      <c r="AH28" s="28">
        <v>66</v>
      </c>
      <c r="AI28" s="28">
        <v>65.7</v>
      </c>
      <c r="AJ28" s="28">
        <v>65.400000000000006</v>
      </c>
      <c r="AK28" s="28">
        <v>65.099999999999994</v>
      </c>
      <c r="AL28" s="28">
        <v>64.8</v>
      </c>
      <c r="AM28" s="28">
        <v>64.5</v>
      </c>
      <c r="AN28" s="28">
        <v>64.2</v>
      </c>
      <c r="AO28" s="28">
        <v>63.9</v>
      </c>
      <c r="AP28" s="28">
        <v>63.6</v>
      </c>
      <c r="AQ28" s="28">
        <v>63.3</v>
      </c>
      <c r="AR28" s="28">
        <v>63</v>
      </c>
      <c r="AS28" s="28">
        <v>62.7</v>
      </c>
      <c r="AT28" s="28">
        <v>62.4</v>
      </c>
      <c r="AU28" s="28">
        <v>62.1</v>
      </c>
    </row>
    <row r="29" spans="2:47">
      <c r="B29" s="27" t="s">
        <v>435</v>
      </c>
      <c r="C29" s="28" t="s">
        <v>498</v>
      </c>
      <c r="D29" s="28">
        <v>25.4</v>
      </c>
      <c r="E29" s="28">
        <v>26.6</v>
      </c>
      <c r="F29" s="28">
        <v>26.7</v>
      </c>
      <c r="G29" s="28">
        <v>25.3</v>
      </c>
      <c r="H29" s="28">
        <v>25</v>
      </c>
      <c r="I29" s="28">
        <v>29.9</v>
      </c>
      <c r="J29" s="28">
        <v>30.7</v>
      </c>
      <c r="K29" s="28">
        <v>31.3</v>
      </c>
      <c r="L29" s="28">
        <v>33.4</v>
      </c>
      <c r="M29" s="28">
        <v>32.700000000000003</v>
      </c>
      <c r="N29" s="28">
        <v>33</v>
      </c>
      <c r="O29" s="28">
        <v>34.5</v>
      </c>
      <c r="P29" s="28">
        <v>33.200000000000003</v>
      </c>
      <c r="Q29" s="28">
        <v>31.5</v>
      </c>
      <c r="R29" s="28">
        <v>31.3</v>
      </c>
      <c r="S29" s="28">
        <v>31.5</v>
      </c>
      <c r="T29" s="28">
        <v>31.6</v>
      </c>
      <c r="U29" s="28">
        <v>31.7</v>
      </c>
      <c r="V29" s="28">
        <v>31.9</v>
      </c>
      <c r="W29" s="28">
        <v>32</v>
      </c>
      <c r="X29" s="28">
        <v>32.1</v>
      </c>
      <c r="Y29" s="28">
        <v>32.299999999999997</v>
      </c>
      <c r="Z29" s="28">
        <v>32.4</v>
      </c>
      <c r="AA29" s="28">
        <v>32.6</v>
      </c>
      <c r="AB29" s="28">
        <v>32.700000000000003</v>
      </c>
      <c r="AC29" s="28">
        <v>32.799999999999997</v>
      </c>
      <c r="AD29" s="28">
        <v>33</v>
      </c>
      <c r="AE29" s="28">
        <v>33.1</v>
      </c>
      <c r="AF29" s="28">
        <v>33.4</v>
      </c>
      <c r="AG29" s="28">
        <v>33.700000000000003</v>
      </c>
      <c r="AH29" s="28">
        <v>34</v>
      </c>
      <c r="AI29" s="28">
        <v>34.299999999999997</v>
      </c>
      <c r="AJ29" s="28">
        <v>34.6</v>
      </c>
      <c r="AK29" s="28">
        <v>34.9</v>
      </c>
      <c r="AL29" s="28">
        <v>35.299999999999997</v>
      </c>
      <c r="AM29" s="28">
        <v>35.700000000000003</v>
      </c>
      <c r="AN29" s="28">
        <v>36</v>
      </c>
      <c r="AO29" s="28">
        <v>36.4</v>
      </c>
      <c r="AP29" s="28">
        <v>36.799999999999997</v>
      </c>
      <c r="AQ29" s="28">
        <v>37.200000000000003</v>
      </c>
      <c r="AR29" s="28">
        <v>37.6</v>
      </c>
      <c r="AS29" s="28">
        <v>38</v>
      </c>
      <c r="AT29" s="28">
        <v>38.4</v>
      </c>
      <c r="AU29" s="28">
        <v>38.799999999999997</v>
      </c>
    </row>
    <row r="30" spans="2:47">
      <c r="B30" s="27" t="s">
        <v>680</v>
      </c>
      <c r="C30" s="28" t="s">
        <v>498</v>
      </c>
      <c r="D30" s="28">
        <v>9.1</v>
      </c>
      <c r="E30" s="28">
        <v>28.2</v>
      </c>
      <c r="F30" s="28">
        <v>28</v>
      </c>
      <c r="G30" s="28">
        <v>27.7</v>
      </c>
      <c r="H30" s="28">
        <v>7.2</v>
      </c>
      <c r="I30" s="28">
        <v>7.3</v>
      </c>
      <c r="J30" s="28">
        <v>7.3</v>
      </c>
      <c r="K30" s="28">
        <v>7.4</v>
      </c>
      <c r="L30" s="28">
        <v>7.5</v>
      </c>
      <c r="M30" s="28">
        <v>7.6</v>
      </c>
      <c r="N30" s="28">
        <v>7.7</v>
      </c>
      <c r="O30" s="28">
        <v>7.8</v>
      </c>
      <c r="P30" s="28">
        <v>7.8</v>
      </c>
      <c r="Q30" s="28">
        <v>7.9</v>
      </c>
      <c r="R30" s="28">
        <v>8</v>
      </c>
      <c r="S30" s="28">
        <v>8</v>
      </c>
      <c r="T30" s="28">
        <v>8.1</v>
      </c>
      <c r="U30" s="28">
        <v>8.1999999999999993</v>
      </c>
      <c r="V30" s="28">
        <v>8.1999999999999993</v>
      </c>
      <c r="W30" s="28">
        <v>8.3000000000000007</v>
      </c>
      <c r="X30" s="28">
        <v>8.3000000000000007</v>
      </c>
      <c r="Y30" s="28">
        <v>8.4</v>
      </c>
      <c r="Z30" s="28">
        <v>8.4</v>
      </c>
      <c r="AA30" s="28">
        <v>8.5</v>
      </c>
      <c r="AB30" s="28">
        <v>8.5</v>
      </c>
      <c r="AC30" s="28">
        <v>8.6</v>
      </c>
      <c r="AD30" s="28">
        <v>8.6</v>
      </c>
      <c r="AE30" s="28">
        <v>8.6999999999999993</v>
      </c>
      <c r="AF30" s="28">
        <v>8.6999999999999993</v>
      </c>
      <c r="AG30" s="28">
        <v>8.6999999999999993</v>
      </c>
      <c r="AH30" s="28">
        <v>8.6999999999999993</v>
      </c>
      <c r="AI30" s="28">
        <v>8.8000000000000007</v>
      </c>
      <c r="AJ30" s="28">
        <v>8.8000000000000007</v>
      </c>
      <c r="AK30" s="28">
        <v>8.8000000000000007</v>
      </c>
      <c r="AL30" s="28">
        <v>8.8000000000000007</v>
      </c>
      <c r="AM30" s="28">
        <v>8.8000000000000007</v>
      </c>
      <c r="AN30" s="28">
        <v>8.9</v>
      </c>
      <c r="AO30" s="28">
        <v>8.9</v>
      </c>
      <c r="AP30" s="28">
        <v>8.9</v>
      </c>
      <c r="AQ30" s="28">
        <v>8.9</v>
      </c>
      <c r="AR30" s="28">
        <v>8.9</v>
      </c>
      <c r="AS30" s="28">
        <v>8.9</v>
      </c>
      <c r="AT30" s="28">
        <v>8.9</v>
      </c>
      <c r="AU30" s="28">
        <v>9</v>
      </c>
    </row>
    <row r="31" spans="2:47">
      <c r="B31" s="27" t="s">
        <v>397</v>
      </c>
      <c r="C31" s="28" t="s">
        <v>498</v>
      </c>
      <c r="D31" s="28">
        <v>177</v>
      </c>
      <c r="E31" s="28">
        <v>284.3</v>
      </c>
      <c r="F31" s="28">
        <v>298.39999999999998</v>
      </c>
      <c r="G31" s="28">
        <v>287.8</v>
      </c>
      <c r="H31" s="28">
        <v>279.8</v>
      </c>
      <c r="I31" s="28">
        <v>282.39999999999998</v>
      </c>
      <c r="J31" s="28">
        <v>283.10000000000002</v>
      </c>
      <c r="K31" s="28">
        <v>284</v>
      </c>
      <c r="L31" s="28">
        <v>284.89999999999998</v>
      </c>
      <c r="M31" s="28">
        <v>285.7</v>
      </c>
      <c r="N31" s="28">
        <v>286.2</v>
      </c>
      <c r="O31" s="28">
        <v>286.7</v>
      </c>
      <c r="P31" s="28">
        <v>287.10000000000002</v>
      </c>
      <c r="Q31" s="28">
        <v>287.39999999999998</v>
      </c>
      <c r="R31" s="28">
        <v>288.8</v>
      </c>
      <c r="S31" s="28">
        <v>290</v>
      </c>
      <c r="T31" s="28">
        <v>291.2</v>
      </c>
      <c r="U31" s="28">
        <v>292.3</v>
      </c>
      <c r="V31" s="28">
        <v>293.39999999999998</v>
      </c>
      <c r="W31" s="28">
        <v>294.39999999999998</v>
      </c>
      <c r="X31" s="28">
        <v>295.2</v>
      </c>
      <c r="Y31" s="28">
        <v>296</v>
      </c>
      <c r="Z31" s="28">
        <v>296.7</v>
      </c>
      <c r="AA31" s="28">
        <v>297.39999999999998</v>
      </c>
      <c r="AB31" s="28">
        <v>297.89999999999998</v>
      </c>
      <c r="AC31" s="28">
        <v>298.39999999999998</v>
      </c>
      <c r="AD31" s="28">
        <v>298.8</v>
      </c>
      <c r="AE31" s="28">
        <v>299.10000000000002</v>
      </c>
      <c r="AF31" s="28">
        <v>299.7</v>
      </c>
      <c r="AG31" s="28">
        <v>300.2</v>
      </c>
      <c r="AH31" s="28">
        <v>300.7</v>
      </c>
      <c r="AI31" s="28">
        <v>301.10000000000002</v>
      </c>
      <c r="AJ31" s="28">
        <v>301.3</v>
      </c>
      <c r="AK31" s="28">
        <v>301.5</v>
      </c>
      <c r="AL31" s="28">
        <v>301.60000000000002</v>
      </c>
      <c r="AM31" s="28">
        <v>301.7</v>
      </c>
      <c r="AN31" s="28">
        <v>301.8</v>
      </c>
      <c r="AO31" s="28">
        <v>301.89999999999998</v>
      </c>
      <c r="AP31" s="28">
        <v>301.89999999999998</v>
      </c>
      <c r="AQ31" s="28">
        <v>302</v>
      </c>
      <c r="AR31" s="28">
        <v>302.10000000000002</v>
      </c>
      <c r="AS31" s="28">
        <v>302.2</v>
      </c>
      <c r="AT31" s="28">
        <v>302.2</v>
      </c>
      <c r="AU31" s="28">
        <v>302.3</v>
      </c>
    </row>
    <row r="32" spans="2:47">
      <c r="B32" s="27" t="s">
        <v>389</v>
      </c>
      <c r="C32" s="28" t="s">
        <v>498</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row>
    <row r="33" spans="2:47" s="48" customFormat="1">
      <c r="B33" s="27" t="s">
        <v>501</v>
      </c>
      <c r="C33" s="30" t="s">
        <v>498</v>
      </c>
      <c r="D33" s="30">
        <f t="shared" ref="D33:AU33" si="1">SUM(D19:D32)</f>
        <v>46019.899999999994</v>
      </c>
      <c r="E33" s="30">
        <f t="shared" si="1"/>
        <v>48899.5</v>
      </c>
      <c r="F33" s="30">
        <f t="shared" si="1"/>
        <v>49045.599999999999</v>
      </c>
      <c r="G33" s="30">
        <f t="shared" si="1"/>
        <v>50815.399999999994</v>
      </c>
      <c r="H33" s="30">
        <f t="shared" si="1"/>
        <v>49793.4</v>
      </c>
      <c r="I33" s="30">
        <f t="shared" si="1"/>
        <v>54876.80000000001</v>
      </c>
      <c r="J33" s="30">
        <f t="shared" si="1"/>
        <v>58283.9</v>
      </c>
      <c r="K33" s="30">
        <f t="shared" si="1"/>
        <v>59998.30000000001</v>
      </c>
      <c r="L33" s="30">
        <f t="shared" si="1"/>
        <v>61684.200000000004</v>
      </c>
      <c r="M33" s="30">
        <f t="shared" si="1"/>
        <v>61035.899999999994</v>
      </c>
      <c r="N33" s="30">
        <f t="shared" si="1"/>
        <v>60601.1</v>
      </c>
      <c r="O33" s="30">
        <f t="shared" si="1"/>
        <v>60352.600000000006</v>
      </c>
      <c r="P33" s="30">
        <f t="shared" si="1"/>
        <v>58751.30000000001</v>
      </c>
      <c r="Q33" s="30">
        <f t="shared" si="1"/>
        <v>56416</v>
      </c>
      <c r="R33" s="30">
        <f t="shared" si="1"/>
        <v>56216.100000000006</v>
      </c>
      <c r="S33" s="30">
        <f t="shared" si="1"/>
        <v>56753</v>
      </c>
      <c r="T33" s="30">
        <f t="shared" si="1"/>
        <v>57360.19999999999</v>
      </c>
      <c r="U33" s="30">
        <f t="shared" si="1"/>
        <v>57970.299999999996</v>
      </c>
      <c r="V33" s="30">
        <f t="shared" si="1"/>
        <v>58591.8</v>
      </c>
      <c r="W33" s="30">
        <f t="shared" si="1"/>
        <v>59124.9</v>
      </c>
      <c r="X33" s="30">
        <f t="shared" si="1"/>
        <v>59673.700000000004</v>
      </c>
      <c r="Y33" s="30">
        <f t="shared" si="1"/>
        <v>60233.299999999996</v>
      </c>
      <c r="Z33" s="30">
        <f t="shared" si="1"/>
        <v>60805.1</v>
      </c>
      <c r="AA33" s="30">
        <f t="shared" si="1"/>
        <v>61390.400000000009</v>
      </c>
      <c r="AB33" s="30">
        <f t="shared" si="1"/>
        <v>61638.600000000006</v>
      </c>
      <c r="AC33" s="30">
        <f t="shared" si="1"/>
        <v>61963.9</v>
      </c>
      <c r="AD33" s="30">
        <f t="shared" si="1"/>
        <v>62349.100000000013</v>
      </c>
      <c r="AE33" s="30">
        <f t="shared" si="1"/>
        <v>62785.399999999994</v>
      </c>
      <c r="AF33" s="30">
        <f t="shared" si="1"/>
        <v>63472.799999999996</v>
      </c>
      <c r="AG33" s="30">
        <f t="shared" si="1"/>
        <v>64206.299999999996</v>
      </c>
      <c r="AH33" s="30">
        <f t="shared" si="1"/>
        <v>64975.999999999993</v>
      </c>
      <c r="AI33" s="30">
        <f t="shared" si="1"/>
        <v>65784</v>
      </c>
      <c r="AJ33" s="30">
        <f t="shared" si="1"/>
        <v>66625.400000000009</v>
      </c>
      <c r="AK33" s="30">
        <f t="shared" si="1"/>
        <v>67497.8</v>
      </c>
      <c r="AL33" s="30">
        <f t="shared" si="1"/>
        <v>68531.500000000029</v>
      </c>
      <c r="AM33" s="30">
        <f t="shared" si="1"/>
        <v>69587</v>
      </c>
      <c r="AN33" s="30">
        <f t="shared" si="1"/>
        <v>70666</v>
      </c>
      <c r="AO33" s="30">
        <f t="shared" si="1"/>
        <v>71766.299999999974</v>
      </c>
      <c r="AP33" s="30">
        <f t="shared" si="1"/>
        <v>72890.5</v>
      </c>
      <c r="AQ33" s="30">
        <f t="shared" si="1"/>
        <v>74040.900000000009</v>
      </c>
      <c r="AR33" s="30">
        <f t="shared" si="1"/>
        <v>75214.8</v>
      </c>
      <c r="AS33" s="30">
        <f t="shared" si="1"/>
        <v>76413</v>
      </c>
      <c r="AT33" s="30">
        <f t="shared" si="1"/>
        <v>77637.599999999991</v>
      </c>
      <c r="AU33" s="30">
        <f t="shared" si="1"/>
        <v>78865.500000000015</v>
      </c>
    </row>
    <row r="35" spans="2:47">
      <c r="B35" s="24" t="s">
        <v>503</v>
      </c>
      <c r="C35" s="25" t="s">
        <v>422</v>
      </c>
      <c r="D35" s="25">
        <v>2017</v>
      </c>
      <c r="E35" s="25">
        <v>2018</v>
      </c>
      <c r="F35" s="25">
        <v>2019</v>
      </c>
      <c r="G35" s="25">
        <v>2020</v>
      </c>
      <c r="H35" s="25">
        <v>2021</v>
      </c>
      <c r="I35" s="25">
        <v>2022</v>
      </c>
      <c r="J35" s="25">
        <v>2023</v>
      </c>
      <c r="K35" s="25">
        <v>2024</v>
      </c>
      <c r="L35" s="25">
        <v>2025</v>
      </c>
      <c r="M35" s="25">
        <v>2026</v>
      </c>
      <c r="N35" s="25">
        <v>2027</v>
      </c>
      <c r="O35" s="25">
        <v>2028</v>
      </c>
      <c r="P35" s="25">
        <v>2029</v>
      </c>
      <c r="Q35" s="25">
        <v>2030</v>
      </c>
      <c r="R35" s="25">
        <v>2031</v>
      </c>
      <c r="S35" s="25">
        <v>2032</v>
      </c>
      <c r="T35" s="25">
        <v>2033</v>
      </c>
      <c r="U35" s="25">
        <v>2034</v>
      </c>
      <c r="V35" s="25">
        <v>2035</v>
      </c>
      <c r="W35" s="25">
        <v>2036</v>
      </c>
      <c r="X35" s="25">
        <v>2037</v>
      </c>
      <c r="Y35" s="25">
        <v>2038</v>
      </c>
      <c r="Z35" s="25">
        <v>2039</v>
      </c>
      <c r="AA35" s="25">
        <v>2040</v>
      </c>
      <c r="AB35" s="25">
        <v>2041</v>
      </c>
      <c r="AC35" s="25">
        <v>2042</v>
      </c>
      <c r="AD35" s="25">
        <v>2043</v>
      </c>
      <c r="AE35" s="25">
        <v>2044</v>
      </c>
      <c r="AF35" s="25">
        <v>2045</v>
      </c>
      <c r="AG35" s="25">
        <v>2046</v>
      </c>
      <c r="AH35" s="25">
        <v>2047</v>
      </c>
      <c r="AI35" s="25">
        <v>2048</v>
      </c>
      <c r="AJ35" s="25">
        <v>2049</v>
      </c>
      <c r="AK35" s="25">
        <v>2050</v>
      </c>
      <c r="AL35" s="25">
        <v>2051</v>
      </c>
      <c r="AM35" s="25">
        <v>2052</v>
      </c>
      <c r="AN35" s="25">
        <v>2053</v>
      </c>
      <c r="AO35" s="25">
        <v>2054</v>
      </c>
      <c r="AP35" s="25">
        <v>2055</v>
      </c>
      <c r="AQ35" s="25">
        <v>2056</v>
      </c>
      <c r="AR35" s="25">
        <v>2057</v>
      </c>
      <c r="AS35" s="25">
        <v>2058</v>
      </c>
      <c r="AT35" s="25">
        <v>2059</v>
      </c>
      <c r="AU35" s="25">
        <v>2060</v>
      </c>
    </row>
    <row r="36" spans="2:47">
      <c r="B36" s="27" t="s">
        <v>384</v>
      </c>
      <c r="C36" s="28" t="s">
        <v>498</v>
      </c>
      <c r="D36" s="28">
        <f>+D2-D19</f>
        <v>4.9015262309694663E-2</v>
      </c>
      <c r="E36" s="28">
        <f t="shared" ref="E36:AU42" si="2">+E2-E19</f>
        <v>-2.9367590748734074E-2</v>
      </c>
      <c r="F36" s="28">
        <f t="shared" si="2"/>
        <v>4.5823584405297879E-3</v>
      </c>
      <c r="G36" s="28">
        <f t="shared" si="2"/>
        <v>-1.2373463927360717E-2</v>
      </c>
      <c r="H36" s="28">
        <f t="shared" si="2"/>
        <v>-2.3336748927249573E-3</v>
      </c>
      <c r="I36" s="28">
        <f t="shared" si="2"/>
        <v>1.1670488725940231E-2</v>
      </c>
      <c r="J36" s="28">
        <f t="shared" si="2"/>
        <v>1.1110539209767012E-2</v>
      </c>
      <c r="K36" s="28">
        <f t="shared" si="2"/>
        <v>3.8602940156124532E-2</v>
      </c>
      <c r="L36" s="28">
        <f t="shared" si="2"/>
        <v>7.4085091473534703E-3</v>
      </c>
      <c r="M36" s="28">
        <f t="shared" si="2"/>
        <v>-1.0414309592306381E-2</v>
      </c>
      <c r="N36" s="28">
        <f t="shared" si="2"/>
        <v>-4.7019477002322674E-2</v>
      </c>
      <c r="O36" s="28">
        <f t="shared" si="2"/>
        <v>2.3348234157310799E-2</v>
      </c>
      <c r="P36" s="28">
        <f t="shared" si="2"/>
        <v>-1.5659037650038954E-2</v>
      </c>
      <c r="Q36" s="28">
        <f t="shared" si="2"/>
        <v>4.4272175633523148E-2</v>
      </c>
      <c r="R36" s="28">
        <f t="shared" si="2"/>
        <v>-2.4529340291337576E-2</v>
      </c>
      <c r="S36" s="28">
        <f t="shared" si="2"/>
        <v>3.0169195913913427E-2</v>
      </c>
      <c r="T36" s="28">
        <f t="shared" si="2"/>
        <v>-4.9031683494831668E-2</v>
      </c>
      <c r="U36" s="28">
        <f t="shared" si="2"/>
        <v>-4.1516598816087935E-2</v>
      </c>
      <c r="V36" s="28">
        <f t="shared" si="2"/>
        <v>5.4446005597128533E-3</v>
      </c>
      <c r="W36" s="28">
        <f t="shared" si="2"/>
        <v>143.80000792741703</v>
      </c>
      <c r="X36" s="28">
        <f t="shared" si="2"/>
        <v>284.39196099229957</v>
      </c>
      <c r="Y36" s="28">
        <f t="shared" si="2"/>
        <v>421.59308917672024</v>
      </c>
      <c r="Z36" s="28">
        <f t="shared" si="2"/>
        <v>555.57999571378969</v>
      </c>
      <c r="AA36" s="28">
        <f t="shared" si="2"/>
        <v>686.29251663133618</v>
      </c>
      <c r="AB36" s="28">
        <f t="shared" si="2"/>
        <v>1333.7250148282583</v>
      </c>
      <c r="AC36" s="28">
        <f t="shared" si="2"/>
        <v>1884.0506675521829</v>
      </c>
      <c r="AD36" s="28">
        <f t="shared" si="2"/>
        <v>2358.6544373025718</v>
      </c>
      <c r="AE36" s="28">
        <f t="shared" si="2"/>
        <v>2772.603627876706</v>
      </c>
      <c r="AF36" s="28">
        <f t="shared" si="2"/>
        <v>3138.9241418179081</v>
      </c>
      <c r="AG36" s="28">
        <f t="shared" si="2"/>
        <v>3464.6018861794619</v>
      </c>
      <c r="AH36" s="28">
        <f t="shared" si="2"/>
        <v>3755.9625558932639</v>
      </c>
      <c r="AI36" s="28">
        <f t="shared" si="2"/>
        <v>4017.7688620092267</v>
      </c>
      <c r="AJ36" s="28">
        <f t="shared" si="2"/>
        <v>4254.2829640198797</v>
      </c>
      <c r="AK36" s="28">
        <f t="shared" si="2"/>
        <v>4468.4022531394512</v>
      </c>
      <c r="AL36" s="28">
        <f t="shared" si="2"/>
        <v>4475.9224360570734</v>
      </c>
      <c r="AM36" s="28">
        <f t="shared" si="2"/>
        <v>4483.3516765285931</v>
      </c>
      <c r="AN36" s="28">
        <f t="shared" si="2"/>
        <v>4490.8792545056422</v>
      </c>
      <c r="AO36" s="28">
        <f t="shared" si="2"/>
        <v>4498.3471647411861</v>
      </c>
      <c r="AP36" s="28">
        <f t="shared" si="2"/>
        <v>4505.889731979074</v>
      </c>
      <c r="AQ36" s="28">
        <f t="shared" si="2"/>
        <v>4513.4006062012086</v>
      </c>
      <c r="AR36" s="28">
        <f t="shared" si="2"/>
        <v>4520.9498883412707</v>
      </c>
      <c r="AS36" s="28">
        <f t="shared" si="2"/>
        <v>4528.4657960553595</v>
      </c>
      <c r="AT36" s="28">
        <f t="shared" si="2"/>
        <v>4536.0539749355521</v>
      </c>
      <c r="AU36" s="28">
        <f t="shared" si="2"/>
        <v>4529.1721229784634</v>
      </c>
    </row>
    <row r="37" spans="2:47">
      <c r="B37" s="27" t="s">
        <v>386</v>
      </c>
      <c r="C37" s="28" t="s">
        <v>498</v>
      </c>
      <c r="D37" s="28">
        <f t="shared" ref="D37:S49" si="3">+D3-D20</f>
        <v>-3.9285879592085848E-2</v>
      </c>
      <c r="E37" s="28">
        <f t="shared" si="3"/>
        <v>2.9576282820471533E-3</v>
      </c>
      <c r="F37" s="28">
        <f t="shared" si="3"/>
        <v>2.5751829883688515E-2</v>
      </c>
      <c r="G37" s="28">
        <f t="shared" si="3"/>
        <v>-7.418275524969431E-3</v>
      </c>
      <c r="H37" s="28">
        <f t="shared" si="3"/>
        <v>1.4792447242001572E-2</v>
      </c>
      <c r="I37" s="28">
        <f t="shared" si="3"/>
        <v>3.6754155980958103E-2</v>
      </c>
      <c r="J37" s="28">
        <f t="shared" si="3"/>
        <v>3.7127271314886912E-2</v>
      </c>
      <c r="K37" s="28">
        <f t="shared" si="3"/>
        <v>3.2488218787023015E-2</v>
      </c>
      <c r="L37" s="28">
        <f t="shared" si="3"/>
        <v>-2.7238027622956906E-2</v>
      </c>
      <c r="M37" s="28">
        <f t="shared" si="3"/>
        <v>-2.7148608539732777E-2</v>
      </c>
      <c r="N37" s="28">
        <f t="shared" si="3"/>
        <v>5.6861965299503936E-4</v>
      </c>
      <c r="O37" s="28">
        <f t="shared" si="3"/>
        <v>-3.7997317416227361E-2</v>
      </c>
      <c r="P37" s="28">
        <f t="shared" si="3"/>
        <v>-2.4279220694069181E-2</v>
      </c>
      <c r="Q37" s="28">
        <f t="shared" si="3"/>
        <v>2.1173992192444757E-2</v>
      </c>
      <c r="R37" s="28">
        <f t="shared" si="3"/>
        <v>-4.1883340622092646E-2</v>
      </c>
      <c r="S37" s="28">
        <f t="shared" si="3"/>
        <v>-4.7117338819163024E-2</v>
      </c>
      <c r="T37" s="28">
        <f t="shared" si="2"/>
        <v>2.649264587256539E-2</v>
      </c>
      <c r="U37" s="28">
        <f t="shared" si="2"/>
        <v>2.6747757003903416E-2</v>
      </c>
      <c r="V37" s="28">
        <f t="shared" si="2"/>
        <v>2.3928202177302182E-2</v>
      </c>
      <c r="W37" s="28">
        <f t="shared" si="2"/>
        <v>1.9802261039814084E-2</v>
      </c>
      <c r="X37" s="28">
        <f t="shared" si="2"/>
        <v>-1.2022704432837372E-2</v>
      </c>
      <c r="Y37" s="28">
        <f t="shared" si="2"/>
        <v>4.8491702426474603E-2</v>
      </c>
      <c r="Z37" s="28">
        <f t="shared" si="2"/>
        <v>-1.1848694352863731E-2</v>
      </c>
      <c r="AA37" s="28">
        <f t="shared" si="2"/>
        <v>1.5426079037439422E-2</v>
      </c>
      <c r="AB37" s="28">
        <f t="shared" si="2"/>
        <v>-1.9244628051154677E-2</v>
      </c>
      <c r="AC37" s="28">
        <f t="shared" si="2"/>
        <v>8.4915009531982832E-3</v>
      </c>
      <c r="AD37" s="28">
        <f t="shared" si="2"/>
        <v>4.2962769593515304E-2</v>
      </c>
      <c r="AE37" s="28">
        <f t="shared" si="2"/>
        <v>-3.7906415896316048E-2</v>
      </c>
      <c r="AF37" s="28">
        <f t="shared" si="2"/>
        <v>-1.4801002621766202E-2</v>
      </c>
      <c r="AG37" s="28">
        <f t="shared" si="2"/>
        <v>-5.8901631547314537E-5</v>
      </c>
      <c r="AH37" s="28">
        <f t="shared" si="2"/>
        <v>-1.4519767404237882E-2</v>
      </c>
      <c r="AI37" s="28">
        <f t="shared" si="2"/>
        <v>3.0238043291149097E-2</v>
      </c>
      <c r="AJ37" s="28">
        <f t="shared" si="2"/>
        <v>-4.8564633964531367E-2</v>
      </c>
      <c r="AK37" s="28">
        <f t="shared" si="2"/>
        <v>4.8203845724174244E-2</v>
      </c>
      <c r="AL37" s="28">
        <f t="shared" si="2"/>
        <v>-1.8256193393341391E-2</v>
      </c>
      <c r="AM37" s="28">
        <f t="shared" si="2"/>
        <v>3.7831809499692781E-2</v>
      </c>
      <c r="AN37" s="28">
        <f t="shared" si="2"/>
        <v>2.5669351256141226E-2</v>
      </c>
      <c r="AO37" s="28">
        <f t="shared" si="2"/>
        <v>-7.880574887082048E-3</v>
      </c>
      <c r="AP37" s="28">
        <f t="shared" si="2"/>
        <v>-1.9839176048236595E-2</v>
      </c>
      <c r="AQ37" s="28">
        <f t="shared" si="2"/>
        <v>3.7743840004196727E-2</v>
      </c>
      <c r="AR37" s="28">
        <f t="shared" si="2"/>
        <v>3.7239529080551392E-2</v>
      </c>
      <c r="AS37" s="28">
        <f t="shared" si="2"/>
        <v>-3.5689304478864869E-2</v>
      </c>
      <c r="AT37" s="28">
        <f t="shared" si="2"/>
        <v>-7.2209006449099888E-3</v>
      </c>
      <c r="AU37" s="28">
        <f t="shared" si="2"/>
        <v>-1.6973770729549642E-2</v>
      </c>
    </row>
    <row r="38" spans="2:47">
      <c r="B38" s="27" t="s">
        <v>385</v>
      </c>
      <c r="C38" s="28" t="s">
        <v>498</v>
      </c>
      <c r="D38" s="28">
        <f t="shared" si="3"/>
        <v>1.2682787320954958E-2</v>
      </c>
      <c r="E38" s="28">
        <f t="shared" si="2"/>
        <v>2.1552928825258277E-2</v>
      </c>
      <c r="F38" s="28">
        <f t="shared" si="2"/>
        <v>-1.5632240243576234E-2</v>
      </c>
      <c r="G38" s="28">
        <f t="shared" si="2"/>
        <v>-4.7958281320461538E-2</v>
      </c>
      <c r="H38" s="28">
        <f t="shared" si="2"/>
        <v>-5.4834379479871131E-3</v>
      </c>
      <c r="I38" s="28">
        <f t="shared" si="2"/>
        <v>3.0587783385271905E-2</v>
      </c>
      <c r="J38" s="28">
        <f t="shared" si="2"/>
        <v>1.6318071960995439E-2</v>
      </c>
      <c r="K38" s="28">
        <f t="shared" si="2"/>
        <v>7.526309596869396E-3</v>
      </c>
      <c r="L38" s="28">
        <f t="shared" si="2"/>
        <v>-1.5843714816583088E-2</v>
      </c>
      <c r="M38" s="28">
        <f t="shared" si="2"/>
        <v>4.8261474516039016E-2</v>
      </c>
      <c r="N38" s="28">
        <f t="shared" si="2"/>
        <v>-2.366676466044737E-2</v>
      </c>
      <c r="O38" s="28">
        <f t="shared" si="2"/>
        <v>-3.6217687425960321E-2</v>
      </c>
      <c r="P38" s="28">
        <f t="shared" si="2"/>
        <v>4.6172692927939352E-2</v>
      </c>
      <c r="Q38" s="28">
        <f t="shared" si="2"/>
        <v>1.0744445327873109E-2</v>
      </c>
      <c r="R38" s="28">
        <f t="shared" si="2"/>
        <v>8.7755993226892315E-3</v>
      </c>
      <c r="S38" s="28">
        <f t="shared" si="2"/>
        <v>4.3276717591652414E-2</v>
      </c>
      <c r="T38" s="28">
        <f t="shared" si="2"/>
        <v>2.5122930317593273E-2</v>
      </c>
      <c r="U38" s="28">
        <f t="shared" si="2"/>
        <v>4.4329746313451324E-2</v>
      </c>
      <c r="V38" s="28">
        <f t="shared" si="2"/>
        <v>3.1492426329350565E-2</v>
      </c>
      <c r="W38" s="28">
        <f t="shared" si="2"/>
        <v>16.700383723647974</v>
      </c>
      <c r="X38" s="28">
        <f t="shared" si="2"/>
        <v>33.173989661714586</v>
      </c>
      <c r="Y38" s="28">
        <f t="shared" si="2"/>
        <v>49.27917390561197</v>
      </c>
      <c r="Z38" s="28">
        <f t="shared" si="2"/>
        <v>65.033473510324256</v>
      </c>
      <c r="AA38" s="28">
        <f t="shared" si="2"/>
        <v>80.514292681880761</v>
      </c>
      <c r="AB38" s="28">
        <f t="shared" si="2"/>
        <v>157.70172714562068</v>
      </c>
      <c r="AC38" s="28">
        <f t="shared" si="2"/>
        <v>224.15303215799941</v>
      </c>
      <c r="AD38" s="28">
        <f t="shared" si="2"/>
        <v>282.1785343756419</v>
      </c>
      <c r="AE38" s="28">
        <f t="shared" si="2"/>
        <v>333.17195066696149</v>
      </c>
      <c r="AF38" s="28">
        <f t="shared" si="2"/>
        <v>378.74812793605088</v>
      </c>
      <c r="AG38" s="28">
        <f t="shared" si="2"/>
        <v>419.40741316139611</v>
      </c>
      <c r="AH38" s="28">
        <f t="shared" si="2"/>
        <v>456.00870984697394</v>
      </c>
      <c r="AI38" s="28">
        <f t="shared" si="2"/>
        <v>488.99368113276432</v>
      </c>
      <c r="AJ38" s="28">
        <f t="shared" si="2"/>
        <v>518.96602649826673</v>
      </c>
      <c r="AK38" s="28">
        <f t="shared" si="2"/>
        <v>546.1834594267857</v>
      </c>
      <c r="AL38" s="28">
        <f t="shared" si="2"/>
        <v>547.07190131670359</v>
      </c>
      <c r="AM38" s="28">
        <f t="shared" si="2"/>
        <v>548.01320765661512</v>
      </c>
      <c r="AN38" s="28">
        <f t="shared" si="2"/>
        <v>548.91389058342611</v>
      </c>
      <c r="AO38" s="28">
        <f t="shared" si="2"/>
        <v>549.88628553636227</v>
      </c>
      <c r="AP38" s="28">
        <f t="shared" si="2"/>
        <v>550.77190750168666</v>
      </c>
      <c r="AQ38" s="28">
        <f t="shared" si="2"/>
        <v>551.72205291354476</v>
      </c>
      <c r="AR38" s="28">
        <f t="shared" si="2"/>
        <v>552.60321878393734</v>
      </c>
      <c r="AS38" s="28">
        <f t="shared" si="2"/>
        <v>553.5263101844248</v>
      </c>
      <c r="AT38" s="28">
        <f t="shared" si="2"/>
        <v>554.51300260573771</v>
      </c>
      <c r="AU38" s="28">
        <f t="shared" si="2"/>
        <v>550.23632301961334</v>
      </c>
    </row>
    <row r="39" spans="2:47">
      <c r="B39" s="27" t="s">
        <v>634</v>
      </c>
      <c r="C39" s="28" t="s">
        <v>498</v>
      </c>
      <c r="D39" s="28">
        <f t="shared" si="3"/>
        <v>-9.4672241370972188E-3</v>
      </c>
      <c r="E39" s="28">
        <f t="shared" si="2"/>
        <v>2.3091290255251806E-2</v>
      </c>
      <c r="F39" s="28">
        <f t="shared" si="2"/>
        <v>-2.2349022548951325E-2</v>
      </c>
      <c r="G39" s="28">
        <f t="shared" si="2"/>
        <v>-3.6544313354397673E-2</v>
      </c>
      <c r="H39" s="28">
        <f t="shared" si="2"/>
        <v>-2.2544151637248433E-2</v>
      </c>
      <c r="I39" s="28">
        <f t="shared" si="2"/>
        <v>-3.8387924946619023E-2</v>
      </c>
      <c r="J39" s="28">
        <f t="shared" si="2"/>
        <v>-2.5823070438946161E-3</v>
      </c>
      <c r="K39" s="28">
        <f t="shared" si="2"/>
        <v>3.0526258898817105E-2</v>
      </c>
      <c r="L39" s="28">
        <f t="shared" si="2"/>
        <v>3.1847338611669329E-2</v>
      </c>
      <c r="M39" s="28">
        <f t="shared" si="2"/>
        <v>4.4404965938156238E-3</v>
      </c>
      <c r="N39" s="28">
        <f t="shared" si="2"/>
        <v>2.0008439525099675E-2</v>
      </c>
      <c r="O39" s="28">
        <f t="shared" si="2"/>
        <v>1.2067866176039388E-2</v>
      </c>
      <c r="P39" s="28">
        <f t="shared" si="2"/>
        <v>-1.2884239125469321E-2</v>
      </c>
      <c r="Q39" s="28">
        <f t="shared" si="2"/>
        <v>-2.4622110841164613E-2</v>
      </c>
      <c r="R39" s="28">
        <f t="shared" si="2"/>
        <v>-1.4312120481463353E-2</v>
      </c>
      <c r="S39" s="28">
        <f t="shared" si="2"/>
        <v>2.4612667750943729E-2</v>
      </c>
      <c r="T39" s="28">
        <f t="shared" si="2"/>
        <v>2.8873195691176079E-2</v>
      </c>
      <c r="U39" s="28">
        <f t="shared" si="2"/>
        <v>1.8179632987539662E-2</v>
      </c>
      <c r="V39" s="28">
        <f t="shared" si="2"/>
        <v>-2.2445104198141053E-3</v>
      </c>
      <c r="W39" s="28">
        <f t="shared" si="2"/>
        <v>1.2879720690307295E-2</v>
      </c>
      <c r="X39" s="28">
        <f t="shared" si="2"/>
        <v>4.9487920751516867E-2</v>
      </c>
      <c r="Y39" s="28">
        <f t="shared" si="2"/>
        <v>-3.5637810044818252E-2</v>
      </c>
      <c r="Z39" s="28">
        <f t="shared" si="2"/>
        <v>-1.3976448989296841E-2</v>
      </c>
      <c r="AA39" s="28">
        <f t="shared" si="2"/>
        <v>1.6934750203745352E-3</v>
      </c>
      <c r="AB39" s="28">
        <f t="shared" si="2"/>
        <v>1.3142255393859159E-2</v>
      </c>
      <c r="AC39" s="28">
        <f t="shared" si="2"/>
        <v>4.9987447774810789E-2</v>
      </c>
      <c r="AD39" s="28">
        <f t="shared" si="2"/>
        <v>3.4994885056448766E-2</v>
      </c>
      <c r="AE39" s="28">
        <f t="shared" si="2"/>
        <v>6.3955911850825942E-3</v>
      </c>
      <c r="AF39" s="28">
        <f t="shared" si="2"/>
        <v>3.1878439753427301E-2</v>
      </c>
      <c r="AG39" s="28">
        <f t="shared" si="2"/>
        <v>4.1300431586478226E-2</v>
      </c>
      <c r="AH39" s="28">
        <f t="shared" si="2"/>
        <v>-3.9828592443427624E-2</v>
      </c>
      <c r="AI39" s="28">
        <f t="shared" si="2"/>
        <v>-1.290705174960749E-2</v>
      </c>
      <c r="AJ39" s="28">
        <f t="shared" si="2"/>
        <v>-1.1109710139635354E-2</v>
      </c>
      <c r="AK39" s="28">
        <f t="shared" si="2"/>
        <v>2.5214666984084033E-2</v>
      </c>
      <c r="AL39" s="28">
        <f t="shared" si="2"/>
        <v>2.7932567056268454E-2</v>
      </c>
      <c r="AM39" s="28">
        <f t="shared" si="2"/>
        <v>-1.9003675620297145E-2</v>
      </c>
      <c r="AN39" s="28">
        <f t="shared" si="2"/>
        <v>-3.0296458405928206E-2</v>
      </c>
      <c r="AO39" s="28">
        <f t="shared" si="2"/>
        <v>2.1768694984984904E-3</v>
      </c>
      <c r="AP39" s="28">
        <f t="shared" si="2"/>
        <v>-1.4187249489850728E-2</v>
      </c>
      <c r="AQ39" s="28">
        <f t="shared" si="2"/>
        <v>1.9483812965745528E-2</v>
      </c>
      <c r="AR39" s="28">
        <f t="shared" si="2"/>
        <v>-4.7067920949530162E-2</v>
      </c>
      <c r="AS39" s="28">
        <f t="shared" si="2"/>
        <v>7.4120878111898492E-3</v>
      </c>
      <c r="AT39" s="28">
        <f t="shared" si="2"/>
        <v>-3.2892877530002806E-2</v>
      </c>
      <c r="AU39" s="28">
        <f t="shared" si="2"/>
        <v>-1.2310034312577045E-3</v>
      </c>
    </row>
    <row r="40" spans="2:47">
      <c r="B40" s="27" t="s">
        <v>437</v>
      </c>
      <c r="C40" s="28" t="s">
        <v>498</v>
      </c>
      <c r="D40" s="28">
        <f t="shared" si="3"/>
        <v>0</v>
      </c>
      <c r="E40" s="28">
        <f t="shared" si="2"/>
        <v>0</v>
      </c>
      <c r="F40" s="28">
        <f t="shared" si="2"/>
        <v>0</v>
      </c>
      <c r="G40" s="28">
        <f t="shared" si="2"/>
        <v>0</v>
      </c>
      <c r="H40" s="28">
        <f t="shared" si="2"/>
        <v>0</v>
      </c>
      <c r="I40" s="28">
        <f t="shared" si="2"/>
        <v>0</v>
      </c>
      <c r="J40" s="28">
        <f t="shared" si="2"/>
        <v>0</v>
      </c>
      <c r="K40" s="28">
        <f t="shared" si="2"/>
        <v>0</v>
      </c>
      <c r="L40" s="28">
        <f t="shared" si="2"/>
        <v>0</v>
      </c>
      <c r="M40" s="28">
        <f t="shared" si="2"/>
        <v>0</v>
      </c>
      <c r="N40" s="28">
        <f t="shared" si="2"/>
        <v>0</v>
      </c>
      <c r="O40" s="28">
        <f t="shared" si="2"/>
        <v>0</v>
      </c>
      <c r="P40" s="28">
        <f t="shared" si="2"/>
        <v>0</v>
      </c>
      <c r="Q40" s="28">
        <f t="shared" si="2"/>
        <v>0</v>
      </c>
      <c r="R40" s="28">
        <f t="shared" si="2"/>
        <v>0</v>
      </c>
      <c r="S40" s="28">
        <f t="shared" si="2"/>
        <v>0</v>
      </c>
      <c r="T40" s="28">
        <f t="shared" si="2"/>
        <v>0</v>
      </c>
      <c r="U40" s="28">
        <f t="shared" si="2"/>
        <v>0</v>
      </c>
      <c r="V40" s="28">
        <f t="shared" si="2"/>
        <v>0</v>
      </c>
      <c r="W40" s="28">
        <f t="shared" si="2"/>
        <v>0</v>
      </c>
      <c r="X40" s="28">
        <f t="shared" si="2"/>
        <v>0</v>
      </c>
      <c r="Y40" s="28">
        <f t="shared" si="2"/>
        <v>0</v>
      </c>
      <c r="Z40" s="28">
        <f t="shared" si="2"/>
        <v>0</v>
      </c>
      <c r="AA40" s="28">
        <f t="shared" si="2"/>
        <v>0</v>
      </c>
      <c r="AB40" s="28">
        <f t="shared" si="2"/>
        <v>0</v>
      </c>
      <c r="AC40" s="28">
        <f t="shared" si="2"/>
        <v>0</v>
      </c>
      <c r="AD40" s="28">
        <f t="shared" si="2"/>
        <v>0</v>
      </c>
      <c r="AE40" s="28">
        <f t="shared" si="2"/>
        <v>0</v>
      </c>
      <c r="AF40" s="28">
        <f t="shared" si="2"/>
        <v>0</v>
      </c>
      <c r="AG40" s="28">
        <f t="shared" si="2"/>
        <v>0</v>
      </c>
      <c r="AH40" s="28">
        <f t="shared" si="2"/>
        <v>0</v>
      </c>
      <c r="AI40" s="28">
        <f t="shared" si="2"/>
        <v>0</v>
      </c>
      <c r="AJ40" s="28">
        <f t="shared" si="2"/>
        <v>0</v>
      </c>
      <c r="AK40" s="28">
        <f t="shared" si="2"/>
        <v>0</v>
      </c>
      <c r="AL40" s="28">
        <f t="shared" si="2"/>
        <v>0</v>
      </c>
      <c r="AM40" s="28">
        <f t="shared" si="2"/>
        <v>0</v>
      </c>
      <c r="AN40" s="28">
        <f t="shared" si="2"/>
        <v>0</v>
      </c>
      <c r="AO40" s="28">
        <f t="shared" si="2"/>
        <v>0</v>
      </c>
      <c r="AP40" s="28">
        <f t="shared" si="2"/>
        <v>0</v>
      </c>
      <c r="AQ40" s="28">
        <f t="shared" si="2"/>
        <v>0</v>
      </c>
      <c r="AR40" s="28">
        <f t="shared" si="2"/>
        <v>0</v>
      </c>
      <c r="AS40" s="28">
        <f t="shared" si="2"/>
        <v>0</v>
      </c>
      <c r="AT40" s="28">
        <f t="shared" si="2"/>
        <v>0</v>
      </c>
      <c r="AU40" s="28">
        <f t="shared" si="2"/>
        <v>0</v>
      </c>
    </row>
    <row r="41" spans="2:47">
      <c r="B41" s="27" t="s">
        <v>391</v>
      </c>
      <c r="C41" s="28" t="s">
        <v>498</v>
      </c>
      <c r="D41" s="28">
        <f t="shared" si="3"/>
        <v>0</v>
      </c>
      <c r="E41" s="28">
        <f t="shared" si="2"/>
        <v>0</v>
      </c>
      <c r="F41" s="28">
        <f t="shared" si="2"/>
        <v>0</v>
      </c>
      <c r="G41" s="28">
        <f t="shared" si="2"/>
        <v>0</v>
      </c>
      <c r="H41" s="28">
        <f t="shared" si="2"/>
        <v>0</v>
      </c>
      <c r="I41" s="28">
        <f t="shared" si="2"/>
        <v>0</v>
      </c>
      <c r="J41" s="28">
        <f t="shared" si="2"/>
        <v>0</v>
      </c>
      <c r="K41" s="28">
        <f t="shared" si="2"/>
        <v>0</v>
      </c>
      <c r="L41" s="28">
        <f t="shared" si="2"/>
        <v>0</v>
      </c>
      <c r="M41" s="28">
        <f t="shared" si="2"/>
        <v>0</v>
      </c>
      <c r="N41" s="28">
        <f t="shared" si="2"/>
        <v>0</v>
      </c>
      <c r="O41" s="28">
        <f t="shared" si="2"/>
        <v>0</v>
      </c>
      <c r="P41" s="28">
        <f t="shared" si="2"/>
        <v>0</v>
      </c>
      <c r="Q41" s="28">
        <f t="shared" si="2"/>
        <v>0</v>
      </c>
      <c r="R41" s="28">
        <f t="shared" si="2"/>
        <v>0</v>
      </c>
      <c r="S41" s="28">
        <f t="shared" si="2"/>
        <v>0</v>
      </c>
      <c r="T41" s="28">
        <f t="shared" si="2"/>
        <v>0</v>
      </c>
      <c r="U41" s="28">
        <f t="shared" si="2"/>
        <v>0</v>
      </c>
      <c r="V41" s="28">
        <f t="shared" si="2"/>
        <v>0</v>
      </c>
      <c r="W41" s="28">
        <f t="shared" si="2"/>
        <v>-64.900000000000006</v>
      </c>
      <c r="X41" s="28">
        <f t="shared" si="2"/>
        <v>-128.4</v>
      </c>
      <c r="Y41" s="28">
        <f t="shared" si="2"/>
        <v>-190.5</v>
      </c>
      <c r="Z41" s="28">
        <f t="shared" si="2"/>
        <v>-251.2</v>
      </c>
      <c r="AA41" s="28">
        <f t="shared" si="2"/>
        <v>-310.39999999999998</v>
      </c>
      <c r="AB41" s="28">
        <f t="shared" si="2"/>
        <v>-604.5</v>
      </c>
      <c r="AC41" s="28">
        <f t="shared" si="2"/>
        <v>-855.4</v>
      </c>
      <c r="AD41" s="28">
        <f t="shared" si="2"/>
        <v>-1072.3</v>
      </c>
      <c r="AE41" s="28">
        <f t="shared" si="2"/>
        <v>-1262.0999999999999</v>
      </c>
      <c r="AF41" s="28">
        <f t="shared" si="2"/>
        <v>-1430.3</v>
      </c>
      <c r="AG41" s="28">
        <f t="shared" si="2"/>
        <v>-1580.1</v>
      </c>
      <c r="AH41" s="28">
        <f t="shared" si="2"/>
        <v>-1714.3</v>
      </c>
      <c r="AI41" s="28">
        <f t="shared" si="2"/>
        <v>-1835</v>
      </c>
      <c r="AJ41" s="28">
        <f t="shared" si="2"/>
        <v>-1944.2</v>
      </c>
      <c r="AK41" s="28">
        <f t="shared" si="2"/>
        <v>-2043.2</v>
      </c>
      <c r="AL41" s="28">
        <f t="shared" si="2"/>
        <v>-2046.6</v>
      </c>
      <c r="AM41" s="28">
        <f t="shared" si="2"/>
        <v>-2050</v>
      </c>
      <c r="AN41" s="28">
        <f t="shared" si="2"/>
        <v>-2053.5</v>
      </c>
      <c r="AO41" s="28">
        <f t="shared" si="2"/>
        <v>-2056.9</v>
      </c>
      <c r="AP41" s="28">
        <f t="shared" si="2"/>
        <v>-2060.3000000000002</v>
      </c>
      <c r="AQ41" s="28">
        <f t="shared" si="2"/>
        <v>-2063.8000000000002</v>
      </c>
      <c r="AR41" s="28">
        <f t="shared" si="2"/>
        <v>-2067.1999999999998</v>
      </c>
      <c r="AS41" s="28">
        <f t="shared" si="2"/>
        <v>-2070.6999999999998</v>
      </c>
      <c r="AT41" s="28">
        <f t="shared" si="2"/>
        <v>-2074.1</v>
      </c>
      <c r="AU41" s="28">
        <f t="shared" si="2"/>
        <v>-2067.5</v>
      </c>
    </row>
    <row r="42" spans="2:47">
      <c r="B42" s="27" t="s">
        <v>439</v>
      </c>
      <c r="C42" s="28" t="s">
        <v>498</v>
      </c>
      <c r="D42" s="28">
        <f t="shared" si="3"/>
        <v>-1.0001110182001227E-2</v>
      </c>
      <c r="E42" s="28">
        <f t="shared" si="2"/>
        <v>-4.0908286225758594E-2</v>
      </c>
      <c r="F42" s="28">
        <f t="shared" si="2"/>
        <v>4.7717499319288592E-2</v>
      </c>
      <c r="G42" s="28">
        <f t="shared" si="2"/>
        <v>-3.3629406515716553E-2</v>
      </c>
      <c r="H42" s="28">
        <f t="shared" si="2"/>
        <v>2.2441432182094267E-2</v>
      </c>
      <c r="I42" s="28">
        <f t="shared" si="2"/>
        <v>4.6558122879047481E-2</v>
      </c>
      <c r="J42" s="28">
        <f t="shared" si="2"/>
        <v>-3.9214785669247298E-2</v>
      </c>
      <c r="K42" s="28">
        <f t="shared" si="2"/>
        <v>-1.8672820920512478E-2</v>
      </c>
      <c r="L42" s="28">
        <f t="shared" si="2"/>
        <v>4.1182849914015218E-2</v>
      </c>
      <c r="M42" s="28">
        <f t="shared" si="2"/>
        <v>1.5238083077767417E-2</v>
      </c>
      <c r="N42" s="28">
        <f t="shared" si="2"/>
        <v>-2.0158106716346769E-2</v>
      </c>
      <c r="O42" s="28">
        <f t="shared" si="2"/>
        <v>-2.7914122728576185E-2</v>
      </c>
      <c r="P42" s="28">
        <f t="shared" si="2"/>
        <v>4.6058305171013281E-2</v>
      </c>
      <c r="Q42" s="28">
        <f t="shared" ref="E42:AU48" si="4">+Q8-Q25</f>
        <v>-1.4915252722844663E-3</v>
      </c>
      <c r="R42" s="28">
        <f t="shared" si="4"/>
        <v>-4.580498816040901E-2</v>
      </c>
      <c r="S42" s="28">
        <f t="shared" si="4"/>
        <v>4.7470672893379029E-2</v>
      </c>
      <c r="T42" s="28">
        <f t="shared" si="4"/>
        <v>4.5104863788573479E-2</v>
      </c>
      <c r="U42" s="28">
        <f t="shared" si="4"/>
        <v>4.0035345094105113E-2</v>
      </c>
      <c r="V42" s="28">
        <f t="shared" si="4"/>
        <v>3.6806184121524477E-2</v>
      </c>
      <c r="W42" s="28">
        <f t="shared" si="4"/>
        <v>3.3777364555269029E-2</v>
      </c>
      <c r="X42" s="28">
        <f t="shared" si="4"/>
        <v>2.7712917564727046E-2</v>
      </c>
      <c r="Y42" s="28">
        <f t="shared" si="4"/>
        <v>2.4444736720167892E-2</v>
      </c>
      <c r="Z42" s="28">
        <f t="shared" si="4"/>
        <v>2.4611513511512251E-2</v>
      </c>
      <c r="AA42" s="28">
        <f t="shared" si="4"/>
        <v>2.7579292997037985E-2</v>
      </c>
      <c r="AB42" s="28">
        <f t="shared" si="4"/>
        <v>3.3310699555746393E-2</v>
      </c>
      <c r="AC42" s="28">
        <f t="shared" si="4"/>
        <v>3.7167972692748297E-2</v>
      </c>
      <c r="AD42" s="28">
        <f t="shared" si="4"/>
        <v>4.1140123597974365E-2</v>
      </c>
      <c r="AE42" s="28">
        <f t="shared" si="4"/>
        <v>4.593926854877195E-2</v>
      </c>
      <c r="AF42" s="28">
        <f t="shared" si="4"/>
        <v>-4.3607511180376424E-2</v>
      </c>
      <c r="AG42" s="28">
        <f t="shared" si="4"/>
        <v>-3.5818591831470514E-2</v>
      </c>
      <c r="AH42" s="28">
        <f t="shared" si="4"/>
        <v>-2.6286509018821125E-2</v>
      </c>
      <c r="AI42" s="28">
        <f t="shared" si="4"/>
        <v>-1.7281470610012506E-2</v>
      </c>
      <c r="AJ42" s="28">
        <f t="shared" si="4"/>
        <v>-8.5926436658070315E-3</v>
      </c>
      <c r="AK42" s="28">
        <f t="shared" si="4"/>
        <v>1.5316273502434807E-3</v>
      </c>
      <c r="AL42" s="28">
        <f t="shared" si="4"/>
        <v>1.0016052959300747E-2</v>
      </c>
      <c r="AM42" s="28">
        <f t="shared" si="4"/>
        <v>1.8837715188210424E-2</v>
      </c>
      <c r="AN42" s="28">
        <f t="shared" si="4"/>
        <v>2.8086952820769895E-2</v>
      </c>
      <c r="AO42" s="28">
        <f t="shared" si="4"/>
        <v>3.6841222016814612E-2</v>
      </c>
      <c r="AP42" s="28">
        <f t="shared" si="4"/>
        <v>4.5895021660934177E-2</v>
      </c>
      <c r="AQ42" s="28">
        <f t="shared" si="4"/>
        <v>-4.3902715407948989E-2</v>
      </c>
      <c r="AR42" s="28">
        <f t="shared" si="4"/>
        <v>-3.487901140250349E-2</v>
      </c>
      <c r="AS42" s="28">
        <f t="shared" si="4"/>
        <v>-2.5441325814464788E-2</v>
      </c>
      <c r="AT42" s="28">
        <f t="shared" si="4"/>
        <v>-1.611537531766527E-2</v>
      </c>
      <c r="AU42" s="28">
        <f t="shared" si="4"/>
        <v>-5.7891639223275337E-3</v>
      </c>
    </row>
    <row r="43" spans="2:47">
      <c r="B43" s="27" t="s">
        <v>430</v>
      </c>
      <c r="C43" s="28" t="s">
        <v>498</v>
      </c>
      <c r="D43" s="28">
        <f t="shared" si="3"/>
        <v>-4.9560151034029332E-2</v>
      </c>
      <c r="E43" s="28">
        <f t="shared" si="4"/>
        <v>-1.1548837685495528E-3</v>
      </c>
      <c r="F43" s="28">
        <f t="shared" si="4"/>
        <v>-1.5731796981526713E-2</v>
      </c>
      <c r="G43" s="28">
        <f t="shared" si="4"/>
        <v>-1.8148419744420607E-2</v>
      </c>
      <c r="H43" s="28">
        <f t="shared" si="4"/>
        <v>-6.861286718503834E-3</v>
      </c>
      <c r="I43" s="28">
        <f t="shared" si="4"/>
        <v>3.5705892499890979E-2</v>
      </c>
      <c r="J43" s="28">
        <f t="shared" si="4"/>
        <v>-2.7289534858937259E-2</v>
      </c>
      <c r="K43" s="28">
        <f t="shared" si="4"/>
        <v>-8.9138943565103546E-3</v>
      </c>
      <c r="L43" s="28">
        <f t="shared" si="4"/>
        <v>1.1403499536299933E-3</v>
      </c>
      <c r="M43" s="28">
        <f t="shared" si="4"/>
        <v>1.4049044038983993E-2</v>
      </c>
      <c r="N43" s="28">
        <f t="shared" si="4"/>
        <v>4.1860078496370079E-2</v>
      </c>
      <c r="O43" s="28">
        <f t="shared" si="4"/>
        <v>4.1886783556151386E-2</v>
      </c>
      <c r="P43" s="28">
        <f t="shared" si="4"/>
        <v>-1.147942582667838E-2</v>
      </c>
      <c r="Q43" s="28">
        <f t="shared" si="4"/>
        <v>-1.8750266862866738E-2</v>
      </c>
      <c r="R43" s="28">
        <f t="shared" si="4"/>
        <v>-1.9947319846210121E-2</v>
      </c>
      <c r="S43" s="28">
        <f t="shared" si="4"/>
        <v>-4.1365952495652891E-2</v>
      </c>
      <c r="T43" s="28">
        <f t="shared" si="4"/>
        <v>-3.9378735344371307E-2</v>
      </c>
      <c r="U43" s="28">
        <f t="shared" si="4"/>
        <v>1.754492927307183E-2</v>
      </c>
      <c r="V43" s="28">
        <f t="shared" si="4"/>
        <v>1.3506126106449301E-2</v>
      </c>
      <c r="W43" s="28">
        <f t="shared" si="4"/>
        <v>-1.4584366571170904E-3</v>
      </c>
      <c r="X43" s="28">
        <f t="shared" si="4"/>
        <v>-2.0021774418296445E-2</v>
      </c>
      <c r="Y43" s="28">
        <f t="shared" si="4"/>
        <v>2.1090062301254875E-2</v>
      </c>
      <c r="Z43" s="28">
        <f t="shared" si="4"/>
        <v>1.1103317810579938E-2</v>
      </c>
      <c r="AA43" s="28">
        <f t="shared" si="4"/>
        <v>3.4339947929765913E-2</v>
      </c>
      <c r="AB43" s="28">
        <f t="shared" si="4"/>
        <v>-4.5005938775489085E-2</v>
      </c>
      <c r="AC43" s="28">
        <f t="shared" si="4"/>
        <v>-4.4036712569095471E-3</v>
      </c>
      <c r="AD43" s="28">
        <f t="shared" si="4"/>
        <v>-1.1130379959695347E-2</v>
      </c>
      <c r="AE43" s="28">
        <f t="shared" si="4"/>
        <v>-3.5690389307319492E-2</v>
      </c>
      <c r="AF43" s="28">
        <f t="shared" si="4"/>
        <v>3.0840836575407593E-2</v>
      </c>
      <c r="AG43" s="28">
        <f t="shared" si="4"/>
        <v>2.3939448755754711E-2</v>
      </c>
      <c r="AH43" s="28">
        <f t="shared" si="4"/>
        <v>-1.8649758530614235E-2</v>
      </c>
      <c r="AI43" s="28">
        <f t="shared" si="4"/>
        <v>3.7360569412044242E-2</v>
      </c>
      <c r="AJ43" s="28">
        <f t="shared" si="4"/>
        <v>2.2317732850297034E-2</v>
      </c>
      <c r="AK43" s="28">
        <f t="shared" si="4"/>
        <v>-4.5398339418170508E-2</v>
      </c>
      <c r="AL43" s="28">
        <f t="shared" si="4"/>
        <v>-3.7220542013983504E-2</v>
      </c>
      <c r="AM43" s="28">
        <f t="shared" si="4"/>
        <v>3.5527764217476943E-2</v>
      </c>
      <c r="AN43" s="28">
        <f t="shared" si="4"/>
        <v>-4.7409716182414741E-2</v>
      </c>
      <c r="AO43" s="28">
        <f t="shared" si="4"/>
        <v>3.0415125781928509E-3</v>
      </c>
      <c r="AP43" s="28">
        <f t="shared" si="4"/>
        <v>-3.1702647570000408E-2</v>
      </c>
      <c r="AQ43" s="28">
        <f t="shared" si="4"/>
        <v>2.838583700088293E-2</v>
      </c>
      <c r="AR43" s="28">
        <f t="shared" si="4"/>
        <v>-3.7564292076467609E-2</v>
      </c>
      <c r="AS43" s="28">
        <f t="shared" si="4"/>
        <v>1.9746328735550378E-2</v>
      </c>
      <c r="AT43" s="28">
        <f t="shared" si="4"/>
        <v>2.2282581695890258E-2</v>
      </c>
      <c r="AU43" s="28">
        <f t="shared" si="4"/>
        <v>2.2344069165455949E-2</v>
      </c>
    </row>
    <row r="44" spans="2:47">
      <c r="B44" s="27" t="s">
        <v>440</v>
      </c>
      <c r="C44" s="28" t="s">
        <v>498</v>
      </c>
      <c r="D44" s="28">
        <f t="shared" si="3"/>
        <v>0</v>
      </c>
      <c r="E44" s="28">
        <f t="shared" si="4"/>
        <v>0</v>
      </c>
      <c r="F44" s="28">
        <f t="shared" si="4"/>
        <v>0</v>
      </c>
      <c r="G44" s="28">
        <f t="shared" si="4"/>
        <v>0</v>
      </c>
      <c r="H44" s="28">
        <f t="shared" si="4"/>
        <v>0</v>
      </c>
      <c r="I44" s="28">
        <f t="shared" si="4"/>
        <v>0</v>
      </c>
      <c r="J44" s="28">
        <f t="shared" si="4"/>
        <v>0</v>
      </c>
      <c r="K44" s="28">
        <f t="shared" si="4"/>
        <v>0</v>
      </c>
      <c r="L44" s="28">
        <f t="shared" si="4"/>
        <v>0</v>
      </c>
      <c r="M44" s="28">
        <f t="shared" si="4"/>
        <v>0</v>
      </c>
      <c r="N44" s="28">
        <f t="shared" si="4"/>
        <v>0</v>
      </c>
      <c r="O44" s="28">
        <f t="shared" si="4"/>
        <v>0</v>
      </c>
      <c r="P44" s="28">
        <f t="shared" si="4"/>
        <v>0</v>
      </c>
      <c r="Q44" s="28">
        <f t="shared" si="4"/>
        <v>0</v>
      </c>
      <c r="R44" s="28">
        <f t="shared" si="4"/>
        <v>0</v>
      </c>
      <c r="S44" s="28">
        <f t="shared" si="4"/>
        <v>0</v>
      </c>
      <c r="T44" s="28">
        <f t="shared" si="4"/>
        <v>0</v>
      </c>
      <c r="U44" s="28">
        <f t="shared" si="4"/>
        <v>0</v>
      </c>
      <c r="V44" s="28">
        <f t="shared" si="4"/>
        <v>0</v>
      </c>
      <c r="W44" s="28">
        <f t="shared" si="4"/>
        <v>0</v>
      </c>
      <c r="X44" s="28">
        <f t="shared" si="4"/>
        <v>0</v>
      </c>
      <c r="Y44" s="28">
        <f t="shared" si="4"/>
        <v>0</v>
      </c>
      <c r="Z44" s="28">
        <f t="shared" si="4"/>
        <v>0</v>
      </c>
      <c r="AA44" s="28">
        <f t="shared" si="4"/>
        <v>0</v>
      </c>
      <c r="AB44" s="28">
        <f t="shared" si="4"/>
        <v>0</v>
      </c>
      <c r="AC44" s="28">
        <f t="shared" si="4"/>
        <v>0</v>
      </c>
      <c r="AD44" s="28">
        <f t="shared" si="4"/>
        <v>0</v>
      </c>
      <c r="AE44" s="28">
        <f t="shared" si="4"/>
        <v>0</v>
      </c>
      <c r="AF44" s="28">
        <f t="shared" si="4"/>
        <v>0</v>
      </c>
      <c r="AG44" s="28">
        <f t="shared" si="4"/>
        <v>0</v>
      </c>
      <c r="AH44" s="28">
        <f t="shared" si="4"/>
        <v>0</v>
      </c>
      <c r="AI44" s="28">
        <f t="shared" si="4"/>
        <v>0</v>
      </c>
      <c r="AJ44" s="28">
        <f t="shared" si="4"/>
        <v>0</v>
      </c>
      <c r="AK44" s="28">
        <f t="shared" si="4"/>
        <v>0</v>
      </c>
      <c r="AL44" s="28">
        <f t="shared" si="4"/>
        <v>0</v>
      </c>
      <c r="AM44" s="28">
        <f t="shared" si="4"/>
        <v>0</v>
      </c>
      <c r="AN44" s="28">
        <f t="shared" si="4"/>
        <v>0</v>
      </c>
      <c r="AO44" s="28">
        <f t="shared" si="4"/>
        <v>0</v>
      </c>
      <c r="AP44" s="28">
        <f t="shared" si="4"/>
        <v>0</v>
      </c>
      <c r="AQ44" s="28">
        <f t="shared" si="4"/>
        <v>0</v>
      </c>
      <c r="AR44" s="28">
        <f t="shared" si="4"/>
        <v>0</v>
      </c>
      <c r="AS44" s="28">
        <f t="shared" si="4"/>
        <v>0</v>
      </c>
      <c r="AT44" s="28">
        <f t="shared" si="4"/>
        <v>0</v>
      </c>
      <c r="AU44" s="28">
        <f t="shared" si="4"/>
        <v>0</v>
      </c>
    </row>
    <row r="45" spans="2:47">
      <c r="B45" s="27" t="s">
        <v>398</v>
      </c>
      <c r="C45" s="28" t="s">
        <v>498</v>
      </c>
      <c r="D45" s="28">
        <f t="shared" si="3"/>
        <v>1.0559198137457315E-2</v>
      </c>
      <c r="E45" s="28">
        <f t="shared" si="4"/>
        <v>-3.3044735415614923E-3</v>
      </c>
      <c r="F45" s="28">
        <f t="shared" si="4"/>
        <v>2.6420380816148281E-2</v>
      </c>
      <c r="G45" s="28">
        <f t="shared" si="4"/>
        <v>-2.5814972761452282E-2</v>
      </c>
      <c r="H45" s="28">
        <f t="shared" si="4"/>
        <v>3.5345348214008254E-2</v>
      </c>
      <c r="I45" s="28">
        <f t="shared" si="4"/>
        <v>-2.1684977170792763E-3</v>
      </c>
      <c r="J45" s="28">
        <f t="shared" si="4"/>
        <v>6.7777251400116256E-3</v>
      </c>
      <c r="K45" s="28">
        <f t="shared" si="4"/>
        <v>-6.0154307500965842E-3</v>
      </c>
      <c r="L45" s="28">
        <f t="shared" si="4"/>
        <v>1.5399739054799966E-2</v>
      </c>
      <c r="M45" s="28">
        <f t="shared" si="4"/>
        <v>-4.9812764344665084E-2</v>
      </c>
      <c r="N45" s="28">
        <f t="shared" si="4"/>
        <v>4.9895596088447292E-3</v>
      </c>
      <c r="O45" s="28">
        <f t="shared" si="4"/>
        <v>-2.5524734039194641E-2</v>
      </c>
      <c r="P45" s="28">
        <f t="shared" si="4"/>
        <v>-4.1818225711011792E-2</v>
      </c>
      <c r="Q45" s="28">
        <f t="shared" si="4"/>
        <v>-2.6513250144887479E-2</v>
      </c>
      <c r="R45" s="28">
        <f t="shared" si="4"/>
        <v>3.406837753445302E-3</v>
      </c>
      <c r="S45" s="28">
        <f t="shared" si="4"/>
        <v>4.7539122288554836E-2</v>
      </c>
      <c r="T45" s="28">
        <f t="shared" si="4"/>
        <v>-1.1505311090701298E-2</v>
      </c>
      <c r="U45" s="28">
        <f t="shared" si="4"/>
        <v>2.6371622674076889E-2</v>
      </c>
      <c r="V45" s="28">
        <f t="shared" si="4"/>
        <v>-2.2022379103745493E-2</v>
      </c>
      <c r="W45" s="28">
        <f t="shared" si="4"/>
        <v>2.6325454470779164E-2</v>
      </c>
      <c r="X45" s="28">
        <f t="shared" si="4"/>
        <v>-1.1778207751703462E-2</v>
      </c>
      <c r="Y45" s="28">
        <f t="shared" si="4"/>
        <v>4.6694740190005746E-2</v>
      </c>
      <c r="Z45" s="28">
        <f t="shared" si="4"/>
        <v>1.4679232435241829E-3</v>
      </c>
      <c r="AA45" s="28">
        <f t="shared" si="4"/>
        <v>-4.7536793587639181E-2</v>
      </c>
      <c r="AB45" s="28">
        <f t="shared" si="4"/>
        <v>1.6899899965437726E-2</v>
      </c>
      <c r="AC45" s="28">
        <f t="shared" si="4"/>
        <v>-2.2574355355956754E-2</v>
      </c>
      <c r="AD45" s="28">
        <f t="shared" si="4"/>
        <v>-4.8736858051213972E-2</v>
      </c>
      <c r="AE45" s="28">
        <f t="shared" si="4"/>
        <v>2.1277052929860929E-2</v>
      </c>
      <c r="AF45" s="28">
        <f t="shared" si="4"/>
        <v>1.782163263287373E-2</v>
      </c>
      <c r="AG45" s="28">
        <f t="shared" si="4"/>
        <v>2.7787748985119265E-2</v>
      </c>
      <c r="AH45" s="28">
        <f t="shared" si="4"/>
        <v>1.6340767291595171E-2</v>
      </c>
      <c r="AI45" s="28">
        <f t="shared" si="4"/>
        <v>1.8013809881196607E-2</v>
      </c>
      <c r="AJ45" s="28">
        <f t="shared" si="4"/>
        <v>1.5473576784785337E-2</v>
      </c>
      <c r="AK45" s="28">
        <f t="shared" si="4"/>
        <v>-8.3848085449176324E-3</v>
      </c>
      <c r="AL45" s="28">
        <f t="shared" si="4"/>
        <v>-1.9445552620609874E-2</v>
      </c>
      <c r="AM45" s="28">
        <f t="shared" si="4"/>
        <v>-1.3198689579510869E-2</v>
      </c>
      <c r="AN45" s="28">
        <f t="shared" si="4"/>
        <v>-2.4216606938210816E-2</v>
      </c>
      <c r="AO45" s="28">
        <f t="shared" si="4"/>
        <v>-3.5216946898259494E-2</v>
      </c>
      <c r="AP45" s="28">
        <f t="shared" si="4"/>
        <v>-2.8691143959839849E-2</v>
      </c>
      <c r="AQ45" s="28">
        <f t="shared" si="4"/>
        <v>-3.9649227558406608E-2</v>
      </c>
      <c r="AR45" s="28">
        <f t="shared" si="4"/>
        <v>-3.3298279028805666E-2</v>
      </c>
      <c r="AS45" s="28">
        <f t="shared" si="4"/>
        <v>-2.6709727239598635E-2</v>
      </c>
      <c r="AT45" s="28">
        <f t="shared" si="4"/>
        <v>-2.0317656040887755E-2</v>
      </c>
      <c r="AU45" s="28">
        <f t="shared" si="4"/>
        <v>-1.3687232156321727E-2</v>
      </c>
    </row>
    <row r="46" spans="2:47">
      <c r="B46" s="27" t="s">
        <v>435</v>
      </c>
      <c r="C46" s="28" t="s">
        <v>498</v>
      </c>
      <c r="D46" s="28">
        <f t="shared" si="3"/>
        <v>-4.5171121505681811E-2</v>
      </c>
      <c r="E46" s="28">
        <f t="shared" si="4"/>
        <v>-4.0846325212577028E-2</v>
      </c>
      <c r="F46" s="28">
        <f t="shared" si="4"/>
        <v>2.2484280357311093E-2</v>
      </c>
      <c r="G46" s="28">
        <f t="shared" si="4"/>
        <v>1.0246437231291594E-2</v>
      </c>
      <c r="H46" s="28">
        <f t="shared" si="4"/>
        <v>8.4315789624511694E-3</v>
      </c>
      <c r="I46" s="28">
        <f t="shared" si="4"/>
        <v>-2.6918757045955033E-3</v>
      </c>
      <c r="J46" s="28">
        <f t="shared" si="4"/>
        <v>-1.8230566685780047E-2</v>
      </c>
      <c r="K46" s="28">
        <f t="shared" si="4"/>
        <v>-3.8808942342601682E-2</v>
      </c>
      <c r="L46" s="28">
        <f t="shared" si="4"/>
        <v>3.0927284131081478E-2</v>
      </c>
      <c r="M46" s="28">
        <f t="shared" si="4"/>
        <v>4.3762305674967195E-2</v>
      </c>
      <c r="N46" s="28">
        <f t="shared" si="4"/>
        <v>4.245743001816038E-2</v>
      </c>
      <c r="O46" s="28">
        <f t="shared" si="4"/>
        <v>-4.3777178417883533E-2</v>
      </c>
      <c r="P46" s="28">
        <f t="shared" si="4"/>
        <v>3.9665468902263967E-2</v>
      </c>
      <c r="Q46" s="28">
        <f t="shared" si="4"/>
        <v>4.5400222126676937E-2</v>
      </c>
      <c r="R46" s="28">
        <f t="shared" si="4"/>
        <v>4.8650556081014429E-2</v>
      </c>
      <c r="S46" s="28">
        <f t="shared" si="4"/>
        <v>-4.257958416929597E-2</v>
      </c>
      <c r="T46" s="28">
        <f t="shared" si="4"/>
        <v>-6.1974696187974132E-3</v>
      </c>
      <c r="U46" s="28">
        <f t="shared" si="4"/>
        <v>2.7455910814943252E-2</v>
      </c>
      <c r="V46" s="28">
        <f t="shared" si="4"/>
        <v>-3.6084370927678577E-2</v>
      </c>
      <c r="W46" s="28">
        <f t="shared" si="4"/>
        <v>-8.0316179421302536E-4</v>
      </c>
      <c r="X46" s="28">
        <f t="shared" si="4"/>
        <v>3.861233161364197E-2</v>
      </c>
      <c r="Y46" s="28">
        <f t="shared" si="4"/>
        <v>-2.4420797601983679E-2</v>
      </c>
      <c r="Z46" s="28">
        <f t="shared" si="4"/>
        <v>1.788530180566994E-2</v>
      </c>
      <c r="AA46" s="28">
        <f t="shared" si="4"/>
        <v>-4.3345575284227778E-2</v>
      </c>
      <c r="AB46" s="28">
        <f t="shared" si="4"/>
        <v>-1.2320610967805123E-2</v>
      </c>
      <c r="AC46" s="28">
        <f t="shared" si="4"/>
        <v>3.7236774433935693E-2</v>
      </c>
      <c r="AD46" s="28">
        <f t="shared" si="4"/>
        <v>-7.6900521639515773E-3</v>
      </c>
      <c r="AE46" s="28">
        <f t="shared" si="4"/>
        <v>4.508624925957605E-2</v>
      </c>
      <c r="AF46" s="28">
        <f t="shared" si="4"/>
        <v>2.2035965080732467E-2</v>
      </c>
      <c r="AG46" s="28">
        <f t="shared" si="4"/>
        <v>2.5190383586490839E-3</v>
      </c>
      <c r="AH46" s="28">
        <f t="shared" si="4"/>
        <v>4.2571156014119538E-3</v>
      </c>
      <c r="AI46" s="28">
        <f t="shared" si="4"/>
        <v>6.4970960638248698E-3</v>
      </c>
      <c r="AJ46" s="28">
        <f t="shared" si="4"/>
        <v>1.2839646078148803E-2</v>
      </c>
      <c r="AK46" s="28">
        <f t="shared" si="4"/>
        <v>2.2769529712427072E-2</v>
      </c>
      <c r="AL46" s="28">
        <f t="shared" si="4"/>
        <v>-8.0142868061514605E-3</v>
      </c>
      <c r="AM46" s="28">
        <f t="shared" si="4"/>
        <v>-3.531856730678129E-2</v>
      </c>
      <c r="AN46" s="28">
        <f t="shared" si="4"/>
        <v>4.2716067593381979E-2</v>
      </c>
      <c r="AO46" s="28">
        <f t="shared" si="4"/>
        <v>2.5694417884778886E-2</v>
      </c>
      <c r="AP46" s="28">
        <f t="shared" si="4"/>
        <v>1.2285069026461315E-2</v>
      </c>
      <c r="AQ46" s="28">
        <f t="shared" si="4"/>
        <v>2.8975311454999542E-3</v>
      </c>
      <c r="AR46" s="28">
        <f t="shared" si="4"/>
        <v>-1.3662412343578012E-3</v>
      </c>
      <c r="AS46" s="28">
        <f t="shared" si="4"/>
        <v>-2.124408426482205E-3</v>
      </c>
      <c r="AT46" s="28">
        <f t="shared" si="4"/>
        <v>2.3504781217127402E-3</v>
      </c>
      <c r="AU46" s="28">
        <f t="shared" si="4"/>
        <v>1.1148567402308629E-2</v>
      </c>
    </row>
    <row r="47" spans="2:47">
      <c r="B47" s="27" t="s">
        <v>680</v>
      </c>
      <c r="C47" s="28" t="s">
        <v>498</v>
      </c>
      <c r="D47" s="28">
        <f t="shared" si="3"/>
        <v>4.878010146015832E-2</v>
      </c>
      <c r="E47" s="28">
        <f t="shared" si="4"/>
        <v>-2.2019293853713151E-2</v>
      </c>
      <c r="F47" s="28">
        <f t="shared" si="4"/>
        <v>8.8463088605550411E-5</v>
      </c>
      <c r="G47" s="28">
        <f t="shared" si="4"/>
        <v>-1.9339554937680248E-2</v>
      </c>
      <c r="H47" s="28">
        <f t="shared" si="4"/>
        <v>4.9588946205040507E-2</v>
      </c>
      <c r="I47" s="28">
        <f t="shared" si="4"/>
        <v>4.0240887933243208E-2</v>
      </c>
      <c r="J47" s="28">
        <f t="shared" si="4"/>
        <v>4.7798394886240381E-2</v>
      </c>
      <c r="K47" s="28">
        <f t="shared" si="4"/>
        <v>3.7604295967301304E-2</v>
      </c>
      <c r="L47" s="28">
        <f t="shared" si="4"/>
        <v>2.5302507723432122E-2</v>
      </c>
      <c r="M47" s="28">
        <f t="shared" si="4"/>
        <v>9.6802766948220764E-3</v>
      </c>
      <c r="N47" s="28">
        <f t="shared" si="4"/>
        <v>-1.6537550715260529E-2</v>
      </c>
      <c r="O47" s="28">
        <f t="shared" si="4"/>
        <v>-4.6827572325614852E-2</v>
      </c>
      <c r="P47" s="28">
        <f t="shared" si="4"/>
        <v>2.0274819329017646E-2</v>
      </c>
      <c r="Q47" s="28">
        <f t="shared" si="4"/>
        <v>-1.3366720899185225E-2</v>
      </c>
      <c r="R47" s="28">
        <f t="shared" si="4"/>
        <v>-3.9861685558585158E-2</v>
      </c>
      <c r="S47" s="28">
        <f t="shared" si="4"/>
        <v>3.1041151040870574E-2</v>
      </c>
      <c r="T47" s="28">
        <f t="shared" si="4"/>
        <v>-7.3812000817596868E-4</v>
      </c>
      <c r="U47" s="28">
        <f t="shared" si="4"/>
        <v>-3.528417813624074E-2</v>
      </c>
      <c r="V47" s="28">
        <f t="shared" si="4"/>
        <v>2.7329472520435161E-2</v>
      </c>
      <c r="W47" s="28">
        <f t="shared" si="4"/>
        <v>-1.2975458564035591E-2</v>
      </c>
      <c r="X47" s="28">
        <f t="shared" si="4"/>
        <v>4.3728563728882008E-2</v>
      </c>
      <c r="Y47" s="28">
        <f t="shared" si="4"/>
        <v>-2.6304177547711305E-3</v>
      </c>
      <c r="Z47" s="28">
        <f t="shared" si="4"/>
        <v>4.7881417876020294E-2</v>
      </c>
      <c r="AA47" s="28">
        <f t="shared" si="4"/>
        <v>-4.8016324931889898E-3</v>
      </c>
      <c r="AB47" s="28">
        <f t="shared" si="4"/>
        <v>3.9265712919617002E-2</v>
      </c>
      <c r="AC47" s="28">
        <f t="shared" si="4"/>
        <v>-1.9970851574932169E-2</v>
      </c>
      <c r="AD47" s="28">
        <f t="shared" si="4"/>
        <v>1.7429542277927368E-2</v>
      </c>
      <c r="AE47" s="28">
        <f t="shared" si="4"/>
        <v>-4.8581331702997943E-2</v>
      </c>
      <c r="AF47" s="28">
        <f t="shared" si="4"/>
        <v>-1.3644944795641933E-2</v>
      </c>
      <c r="AG47" s="28">
        <f t="shared" si="4"/>
        <v>2.0044230613075698E-2</v>
      </c>
      <c r="AH47" s="28">
        <f t="shared" si="4"/>
        <v>4.8042501120571401E-2</v>
      </c>
      <c r="AI47" s="28">
        <f t="shared" si="4"/>
        <v>-2.5267941010900685E-2</v>
      </c>
      <c r="AJ47" s="28">
        <f t="shared" si="4"/>
        <v>-4.3573470354232313E-3</v>
      </c>
      <c r="AK47" s="28">
        <f t="shared" si="4"/>
        <v>1.519581890326549E-2</v>
      </c>
      <c r="AL47" s="28">
        <f t="shared" si="4"/>
        <v>2.8891331116485119E-2</v>
      </c>
      <c r="AM47" s="28">
        <f t="shared" si="4"/>
        <v>4.4854788119888411E-2</v>
      </c>
      <c r="AN47" s="28">
        <f t="shared" si="4"/>
        <v>-4.1411695468665854E-2</v>
      </c>
      <c r="AO47" s="28">
        <f t="shared" si="4"/>
        <v>-2.7672710408722878E-2</v>
      </c>
      <c r="AP47" s="28">
        <f t="shared" si="4"/>
        <v>-1.1648886718667484E-2</v>
      </c>
      <c r="AQ47" s="28">
        <f t="shared" si="4"/>
        <v>2.121905354901088E-3</v>
      </c>
      <c r="AR47" s="28">
        <f t="shared" si="4"/>
        <v>1.8183705476838341E-2</v>
      </c>
      <c r="AS47" s="28">
        <f t="shared" si="4"/>
        <v>3.1985640816074579E-2</v>
      </c>
      <c r="AT47" s="28">
        <f t="shared" si="4"/>
        <v>4.8095152780652128E-2</v>
      </c>
      <c r="AU47" s="28">
        <f t="shared" si="4"/>
        <v>-3.8077598225479292E-2</v>
      </c>
    </row>
    <row r="48" spans="2:47">
      <c r="B48" s="27" t="s">
        <v>397</v>
      </c>
      <c r="C48" s="28" t="s">
        <v>498</v>
      </c>
      <c r="D48" s="28">
        <f t="shared" si="3"/>
        <v>4.6841426769816508E-2</v>
      </c>
      <c r="E48" s="28">
        <f t="shared" si="4"/>
        <v>1.8789402247080034E-2</v>
      </c>
      <c r="F48" s="28">
        <f t="shared" si="4"/>
        <v>-3.2594940392982608E-3</v>
      </c>
      <c r="G48" s="28">
        <f t="shared" si="4"/>
        <v>1.6788721630462078E-2</v>
      </c>
      <c r="H48" s="28">
        <f t="shared" si="4"/>
        <v>-8.4393052250106848E-3</v>
      </c>
      <c r="I48" s="28">
        <f t="shared" si="4"/>
        <v>-1.5810608027436501E-2</v>
      </c>
      <c r="J48" s="28">
        <f t="shared" si="4"/>
        <v>-2.3237014775759235E-2</v>
      </c>
      <c r="K48" s="28">
        <f t="shared" si="4"/>
        <v>-2.6902075651776158E-2</v>
      </c>
      <c r="L48" s="28">
        <f t="shared" si="4"/>
        <v>-2.7709152915008417E-2</v>
      </c>
      <c r="M48" s="28">
        <f t="shared" si="4"/>
        <v>-1.0895973990841412E-2</v>
      </c>
      <c r="N48" s="28">
        <f t="shared" ref="E48:AU49" si="5">+N14-N31</f>
        <v>4.0241759983246084E-3</v>
      </c>
      <c r="O48" s="28">
        <f t="shared" si="5"/>
        <v>-2.837958045557798E-2</v>
      </c>
      <c r="P48" s="28">
        <f t="shared" si="5"/>
        <v>-2.5226929693133116E-2</v>
      </c>
      <c r="Q48" s="28">
        <f t="shared" si="5"/>
        <v>2.46947880306152E-2</v>
      </c>
      <c r="R48" s="28">
        <f t="shared" si="5"/>
        <v>-3.5855942734542623E-2</v>
      </c>
      <c r="S48" s="28">
        <f t="shared" si="5"/>
        <v>3.8110489284633786E-2</v>
      </c>
      <c r="T48" s="28">
        <f t="shared" si="5"/>
        <v>2.9715930794793621E-2</v>
      </c>
      <c r="U48" s="28">
        <f t="shared" si="5"/>
        <v>4.5931833918189113E-2</v>
      </c>
      <c r="V48" s="28">
        <f t="shared" si="5"/>
        <v>-1.5422447435753384E-2</v>
      </c>
      <c r="W48" s="28">
        <f t="shared" si="5"/>
        <v>-4.8652765120891672E-2</v>
      </c>
      <c r="X48" s="28">
        <f t="shared" si="5"/>
        <v>3.0890498349094742E-2</v>
      </c>
      <c r="Y48" s="28">
        <f t="shared" si="5"/>
        <v>2.8561426515921085E-2</v>
      </c>
      <c r="Z48" s="28">
        <f t="shared" si="5"/>
        <v>4.9554591148819327E-2</v>
      </c>
      <c r="AA48" s="28">
        <f t="shared" si="5"/>
        <v>-1.9620901134146607E-2</v>
      </c>
      <c r="AB48" s="28">
        <f t="shared" si="5"/>
        <v>2.5156971268188499E-2</v>
      </c>
      <c r="AC48" s="28">
        <f t="shared" si="5"/>
        <v>-9.4508800054882158E-3</v>
      </c>
      <c r="AD48" s="28">
        <f t="shared" si="5"/>
        <v>-3.8649784483880012E-2</v>
      </c>
      <c r="AE48" s="28">
        <f t="shared" si="5"/>
        <v>-4.9227816965071725E-2</v>
      </c>
      <c r="AF48" s="28">
        <f t="shared" si="5"/>
        <v>-8.1894810564335785E-3</v>
      </c>
      <c r="AG48" s="28">
        <f t="shared" si="5"/>
        <v>4.5713648583671329E-2</v>
      </c>
      <c r="AH48" s="28">
        <f t="shared" si="5"/>
        <v>8.8927554247106855E-3</v>
      </c>
      <c r="AI48" s="28">
        <f t="shared" si="5"/>
        <v>-2.3558616830086976E-2</v>
      </c>
      <c r="AJ48" s="28">
        <f t="shared" si="5"/>
        <v>4.3235065925046001E-2</v>
      </c>
      <c r="AK48" s="28">
        <f t="shared" si="5"/>
        <v>2.3689457052341822E-2</v>
      </c>
      <c r="AL48" s="28">
        <f t="shared" si="5"/>
        <v>1.1634465646238823E-2</v>
      </c>
      <c r="AM48" s="28">
        <f t="shared" si="5"/>
        <v>-2.7513939970162937E-3</v>
      </c>
      <c r="AN48" s="28">
        <f t="shared" si="5"/>
        <v>-2.5136717739314918E-2</v>
      </c>
      <c r="AO48" s="28">
        <f t="shared" si="5"/>
        <v>-4.2543926738915161E-2</v>
      </c>
      <c r="AP48" s="28">
        <f t="shared" si="5"/>
        <v>3.911666952313908E-2</v>
      </c>
      <c r="AQ48" s="28">
        <f t="shared" si="5"/>
        <v>1.9281791029015949E-2</v>
      </c>
      <c r="AR48" s="28">
        <f t="shared" si="5"/>
        <v>-1.0029494862351385E-3</v>
      </c>
      <c r="AS48" s="28">
        <f t="shared" si="5"/>
        <v>-3.0366500699017251E-2</v>
      </c>
      <c r="AT48" s="28">
        <f t="shared" si="5"/>
        <v>4.6572170828994786E-2</v>
      </c>
      <c r="AU48" s="28">
        <f t="shared" si="5"/>
        <v>2.3410765075652762E-2</v>
      </c>
    </row>
    <row r="49" spans="2:47">
      <c r="B49" s="27" t="s">
        <v>389</v>
      </c>
      <c r="C49" s="28" t="s">
        <v>498</v>
      </c>
      <c r="D49" s="28">
        <f t="shared" si="3"/>
        <v>0</v>
      </c>
      <c r="E49" s="28">
        <f t="shared" si="5"/>
        <v>0</v>
      </c>
      <c r="F49" s="28">
        <f t="shared" si="5"/>
        <v>0</v>
      </c>
      <c r="G49" s="28">
        <f t="shared" si="5"/>
        <v>0</v>
      </c>
      <c r="H49" s="28">
        <f t="shared" si="5"/>
        <v>0</v>
      </c>
      <c r="I49" s="28">
        <f t="shared" si="5"/>
        <v>0</v>
      </c>
      <c r="J49" s="28">
        <f t="shared" si="5"/>
        <v>0</v>
      </c>
      <c r="K49" s="28">
        <f t="shared" si="5"/>
        <v>0</v>
      </c>
      <c r="L49" s="28">
        <f t="shared" si="5"/>
        <v>0</v>
      </c>
      <c r="M49" s="28">
        <f t="shared" si="5"/>
        <v>0</v>
      </c>
      <c r="N49" s="28">
        <f t="shared" si="5"/>
        <v>0</v>
      </c>
      <c r="O49" s="28">
        <f t="shared" si="5"/>
        <v>0</v>
      </c>
      <c r="P49" s="28">
        <f t="shared" si="5"/>
        <v>0</v>
      </c>
      <c r="Q49" s="28">
        <f t="shared" si="5"/>
        <v>0</v>
      </c>
      <c r="R49" s="28">
        <f t="shared" si="5"/>
        <v>0</v>
      </c>
      <c r="S49" s="28">
        <f t="shared" si="5"/>
        <v>0</v>
      </c>
      <c r="T49" s="28">
        <f t="shared" si="5"/>
        <v>0</v>
      </c>
      <c r="U49" s="28">
        <f t="shared" si="5"/>
        <v>0</v>
      </c>
      <c r="V49" s="28">
        <f t="shared" si="5"/>
        <v>0</v>
      </c>
      <c r="W49" s="28">
        <f t="shared" si="5"/>
        <v>0</v>
      </c>
      <c r="X49" s="28">
        <f t="shared" si="5"/>
        <v>0</v>
      </c>
      <c r="Y49" s="28">
        <f t="shared" si="5"/>
        <v>0</v>
      </c>
      <c r="Z49" s="28">
        <f t="shared" si="5"/>
        <v>0</v>
      </c>
      <c r="AA49" s="28">
        <f t="shared" si="5"/>
        <v>0</v>
      </c>
      <c r="AB49" s="28">
        <f t="shared" si="5"/>
        <v>0</v>
      </c>
      <c r="AC49" s="28">
        <f t="shared" si="5"/>
        <v>0</v>
      </c>
      <c r="AD49" s="28">
        <f t="shared" si="5"/>
        <v>0</v>
      </c>
      <c r="AE49" s="28">
        <f t="shared" si="5"/>
        <v>0</v>
      </c>
      <c r="AF49" s="28">
        <f t="shared" si="5"/>
        <v>0</v>
      </c>
      <c r="AG49" s="28">
        <f t="shared" si="5"/>
        <v>0</v>
      </c>
      <c r="AH49" s="28">
        <f t="shared" si="5"/>
        <v>0</v>
      </c>
      <c r="AI49" s="28">
        <f t="shared" si="5"/>
        <v>0</v>
      </c>
      <c r="AJ49" s="28">
        <f t="shared" si="5"/>
        <v>0</v>
      </c>
      <c r="AK49" s="28">
        <f t="shared" si="5"/>
        <v>0</v>
      </c>
      <c r="AL49" s="28">
        <f t="shared" si="5"/>
        <v>0</v>
      </c>
      <c r="AM49" s="28">
        <f t="shared" si="5"/>
        <v>0</v>
      </c>
      <c r="AN49" s="28">
        <f t="shared" si="5"/>
        <v>0</v>
      </c>
      <c r="AO49" s="28">
        <f t="shared" si="5"/>
        <v>0</v>
      </c>
      <c r="AP49" s="28">
        <f t="shared" si="5"/>
        <v>0</v>
      </c>
      <c r="AQ49" s="28">
        <f t="shared" si="5"/>
        <v>0</v>
      </c>
      <c r="AR49" s="28">
        <f t="shared" si="5"/>
        <v>0</v>
      </c>
      <c r="AS49" s="28">
        <f t="shared" si="5"/>
        <v>0</v>
      </c>
      <c r="AT49" s="28">
        <f t="shared" si="5"/>
        <v>0</v>
      </c>
      <c r="AU49" s="28">
        <f t="shared" si="5"/>
        <v>0</v>
      </c>
    </row>
    <row r="50" spans="2:47" s="48" customFormat="1">
      <c r="B50" s="27" t="s">
        <v>501</v>
      </c>
      <c r="C50" s="30" t="s">
        <v>498</v>
      </c>
      <c r="D50" s="30">
        <f t="shared" ref="D50:AU50" si="6">SUM(D36:D49)</f>
        <v>1.4393289547186328E-2</v>
      </c>
      <c r="E50" s="30">
        <f t="shared" si="6"/>
        <v>-7.1209603741256622E-2</v>
      </c>
      <c r="F50" s="30">
        <f t="shared" si="6"/>
        <v>7.0072258092219286E-2</v>
      </c>
      <c r="G50" s="30">
        <f t="shared" si="6"/>
        <v>-0.17419152922470538</v>
      </c>
      <c r="H50" s="30">
        <f t="shared" si="6"/>
        <v>8.4937896384120748E-2</v>
      </c>
      <c r="I50" s="30">
        <f t="shared" si="6"/>
        <v>0.1424584250086216</v>
      </c>
      <c r="J50" s="30">
        <f t="shared" si="6"/>
        <v>8.5777934782829135E-3</v>
      </c>
      <c r="K50" s="30">
        <f t="shared" si="6"/>
        <v>4.7434859384638095E-2</v>
      </c>
      <c r="L50" s="30">
        <f t="shared" si="6"/>
        <v>8.2417683181433166E-2</v>
      </c>
      <c r="M50" s="30">
        <f t="shared" si="6"/>
        <v>3.7160024128849667E-2</v>
      </c>
      <c r="N50" s="30">
        <f t="shared" si="6"/>
        <v>6.5264042054171689E-3</v>
      </c>
      <c r="O50" s="30">
        <f t="shared" si="6"/>
        <v>-0.1693353089195333</v>
      </c>
      <c r="P50" s="30">
        <f t="shared" si="6"/>
        <v>2.0824207629833502E-2</v>
      </c>
      <c r="Q50" s="30">
        <f t="shared" si="6"/>
        <v>6.154174929074463E-2</v>
      </c>
      <c r="R50" s="30">
        <f t="shared" si="6"/>
        <v>-0.16136174453749152</v>
      </c>
      <c r="S50" s="30">
        <f t="shared" si="6"/>
        <v>0.13115714127983591</v>
      </c>
      <c r="T50" s="30">
        <f t="shared" si="6"/>
        <v>4.8458246907824187E-2</v>
      </c>
      <c r="U50" s="30">
        <f t="shared" si="6"/>
        <v>0.16979600112695192</v>
      </c>
      <c r="V50" s="30">
        <f t="shared" si="6"/>
        <v>6.273330392778298E-2</v>
      </c>
      <c r="W50" s="30">
        <f t="shared" si="6"/>
        <v>95.629286629684913</v>
      </c>
      <c r="X50" s="30">
        <f t="shared" si="6"/>
        <v>189.31256019941915</v>
      </c>
      <c r="Y50" s="30">
        <f t="shared" si="6"/>
        <v>280.47885672508448</v>
      </c>
      <c r="Z50" s="30">
        <f t="shared" si="6"/>
        <v>369.54014814616784</v>
      </c>
      <c r="AA50" s="30">
        <f t="shared" si="6"/>
        <v>456.37054320570235</v>
      </c>
      <c r="AB50" s="30">
        <f t="shared" si="6"/>
        <v>886.97794633518731</v>
      </c>
      <c r="AC50" s="30">
        <f t="shared" si="6"/>
        <v>1252.8801836478428</v>
      </c>
      <c r="AD50" s="30">
        <f t="shared" si="6"/>
        <v>1568.5632919240811</v>
      </c>
      <c r="AE50" s="30">
        <f t="shared" si="6"/>
        <v>1843.6228707517193</v>
      </c>
      <c r="AF50" s="30">
        <f t="shared" si="6"/>
        <v>2087.3946036883476</v>
      </c>
      <c r="AG50" s="30">
        <f t="shared" si="6"/>
        <v>2304.0347263942776</v>
      </c>
      <c r="AH50" s="30">
        <f t="shared" si="6"/>
        <v>2497.6495142522781</v>
      </c>
      <c r="AI50" s="30">
        <f t="shared" si="6"/>
        <v>2671.7756375804388</v>
      </c>
      <c r="AJ50" s="30">
        <f t="shared" si="6"/>
        <v>2829.0702322049792</v>
      </c>
      <c r="AK50" s="30">
        <f t="shared" si="6"/>
        <v>2971.4685343639994</v>
      </c>
      <c r="AL50" s="30">
        <f t="shared" si="6"/>
        <v>2976.3898752157211</v>
      </c>
      <c r="AM50" s="30">
        <f t="shared" si="6"/>
        <v>2981.4316639357298</v>
      </c>
      <c r="AN50" s="30">
        <f t="shared" si="6"/>
        <v>2986.2211462660043</v>
      </c>
      <c r="AO50" s="30">
        <f t="shared" si="6"/>
        <v>2991.2878901405938</v>
      </c>
      <c r="AP50" s="30">
        <f t="shared" si="6"/>
        <v>2996.3528671371837</v>
      </c>
      <c r="AQ50" s="30">
        <f t="shared" si="6"/>
        <v>3001.3490218892875</v>
      </c>
      <c r="AR50" s="30">
        <f t="shared" si="6"/>
        <v>3006.2533516655881</v>
      </c>
      <c r="AS50" s="30">
        <f t="shared" si="6"/>
        <v>3011.2309190304882</v>
      </c>
      <c r="AT50" s="30">
        <f t="shared" si="6"/>
        <v>3016.509731115184</v>
      </c>
      <c r="AU50" s="30">
        <f t="shared" si="6"/>
        <v>3011.8895906312569</v>
      </c>
    </row>
    <row r="52" spans="2:47">
      <c r="B52" s="24" t="s">
        <v>681</v>
      </c>
      <c r="C52" s="25" t="s">
        <v>422</v>
      </c>
      <c r="D52" s="25">
        <v>2017</v>
      </c>
      <c r="E52" s="25">
        <v>2018</v>
      </c>
      <c r="F52" s="25">
        <v>2019</v>
      </c>
      <c r="G52" s="25">
        <v>2020</v>
      </c>
      <c r="H52" s="25">
        <v>2021</v>
      </c>
      <c r="I52" s="25">
        <v>2022</v>
      </c>
      <c r="J52" s="25">
        <v>2023</v>
      </c>
      <c r="K52" s="25">
        <v>2024</v>
      </c>
      <c r="L52" s="25">
        <v>2025</v>
      </c>
      <c r="M52" s="25">
        <v>2026</v>
      </c>
      <c r="N52" s="25">
        <v>2027</v>
      </c>
      <c r="O52" s="25">
        <v>2028</v>
      </c>
      <c r="P52" s="25">
        <v>2029</v>
      </c>
      <c r="Q52" s="25">
        <v>2030</v>
      </c>
      <c r="R52" s="25">
        <v>2031</v>
      </c>
      <c r="S52" s="25">
        <v>2032</v>
      </c>
      <c r="T52" s="25">
        <v>2033</v>
      </c>
      <c r="U52" s="25">
        <v>2034</v>
      </c>
      <c r="V52" s="25">
        <v>2035</v>
      </c>
      <c r="W52" s="25">
        <v>2036</v>
      </c>
      <c r="X52" s="25">
        <v>2037</v>
      </c>
      <c r="Y52" s="25">
        <v>2038</v>
      </c>
      <c r="Z52" s="25">
        <v>2039</v>
      </c>
      <c r="AA52" s="25">
        <v>2040</v>
      </c>
      <c r="AB52" s="25">
        <v>2041</v>
      </c>
      <c r="AC52" s="25">
        <v>2042</v>
      </c>
      <c r="AD52" s="25">
        <v>2043</v>
      </c>
      <c r="AE52" s="25">
        <v>2044</v>
      </c>
      <c r="AF52" s="25">
        <v>2045</v>
      </c>
      <c r="AG52" s="25">
        <v>2046</v>
      </c>
      <c r="AH52" s="25">
        <v>2047</v>
      </c>
      <c r="AI52" s="25">
        <v>2048</v>
      </c>
      <c r="AJ52" s="25">
        <v>2049</v>
      </c>
      <c r="AK52" s="25">
        <v>2050</v>
      </c>
      <c r="AL52" s="25">
        <v>2051</v>
      </c>
      <c r="AM52" s="25">
        <v>2052</v>
      </c>
      <c r="AN52" s="25">
        <v>2053</v>
      </c>
      <c r="AO52" s="25">
        <v>2054</v>
      </c>
      <c r="AP52" s="25">
        <v>2055</v>
      </c>
      <c r="AQ52" s="25">
        <v>2056</v>
      </c>
      <c r="AR52" s="25">
        <v>2057</v>
      </c>
      <c r="AS52" s="25">
        <v>2058</v>
      </c>
      <c r="AT52" s="25">
        <v>2059</v>
      </c>
      <c r="AU52" s="25">
        <v>2060</v>
      </c>
    </row>
    <row r="53" spans="2:47">
      <c r="B53" s="27" t="s">
        <v>538</v>
      </c>
      <c r="C53" s="28" t="s">
        <v>506</v>
      </c>
      <c r="D53" s="28">
        <v>7430.7961945228708</v>
      </c>
      <c r="E53" s="28">
        <v>7886.8799217858341</v>
      </c>
      <c r="F53" s="28">
        <v>7743.9619545288815</v>
      </c>
      <c r="G53" s="28">
        <v>8004.4891808559178</v>
      </c>
      <c r="H53" s="28">
        <v>7792.7129880988914</v>
      </c>
      <c r="I53" s="28">
        <v>8430.9039450849377</v>
      </c>
      <c r="J53" s="28">
        <v>8906.8361170769458</v>
      </c>
      <c r="K53" s="28">
        <v>9093.4693867248825</v>
      </c>
      <c r="L53" s="28">
        <v>9107.1240311001184</v>
      </c>
      <c r="M53" s="28">
        <v>8819.9199777989234</v>
      </c>
      <c r="N53" s="28">
        <v>8633.6759746316602</v>
      </c>
      <c r="O53" s="28">
        <v>8441.6741303782565</v>
      </c>
      <c r="P53" s="28">
        <v>8099.3832528849562</v>
      </c>
      <c r="Q53" s="28">
        <v>7649.8287014159032</v>
      </c>
      <c r="R53" s="28">
        <v>7493.4410010946995</v>
      </c>
      <c r="S53" s="28">
        <v>7497.1341743058338</v>
      </c>
      <c r="T53" s="28">
        <v>7558.1590845241817</v>
      </c>
      <c r="U53" s="28">
        <v>7617.6645247666474</v>
      </c>
      <c r="V53" s="28">
        <v>7678.9550566369144</v>
      </c>
      <c r="W53" s="28">
        <v>7740.3102573001615</v>
      </c>
      <c r="X53" s="28">
        <v>7799.994129129791</v>
      </c>
      <c r="Y53" s="28">
        <v>7861.998724275827</v>
      </c>
      <c r="Z53" s="28">
        <v>7926.9371657491547</v>
      </c>
      <c r="AA53" s="28">
        <v>7994.1064900921047</v>
      </c>
      <c r="AB53" s="28">
        <v>8062.962415859125</v>
      </c>
      <c r="AC53" s="28">
        <v>8131.5340284089589</v>
      </c>
      <c r="AD53" s="28">
        <v>8200.4944514947547</v>
      </c>
      <c r="AE53" s="28">
        <v>8270.7024421412316</v>
      </c>
      <c r="AF53" s="28">
        <v>8368.818255139513</v>
      </c>
      <c r="AG53" s="28">
        <v>8466.9454830461727</v>
      </c>
      <c r="AH53" s="28">
        <v>8567.2085240140786</v>
      </c>
      <c r="AI53" s="28">
        <v>8668.6448023855955</v>
      </c>
      <c r="AJ53" s="28">
        <v>8771.0803277647246</v>
      </c>
      <c r="AK53" s="28">
        <v>8874.897455773802</v>
      </c>
      <c r="AL53" s="28">
        <v>8980.5596055157621</v>
      </c>
      <c r="AM53" s="28">
        <v>9088.4074792555057</v>
      </c>
      <c r="AN53" s="28">
        <v>9198.5792144141051</v>
      </c>
      <c r="AO53" s="28">
        <v>9310.6998602058175</v>
      </c>
      <c r="AP53" s="28">
        <v>9425.1193875164536</v>
      </c>
      <c r="AQ53" s="28">
        <v>9542.1579643409041</v>
      </c>
      <c r="AR53" s="28">
        <v>9661.3964239959132</v>
      </c>
      <c r="AS53" s="28">
        <v>9782.7566615589858</v>
      </c>
      <c r="AT53" s="28">
        <v>9906.8545343562455</v>
      </c>
      <c r="AU53" s="28">
        <v>10028.476466241626</v>
      </c>
    </row>
    <row r="55" spans="2:47">
      <c r="B55" s="24" t="s">
        <v>507</v>
      </c>
      <c r="C55" s="25" t="s">
        <v>422</v>
      </c>
      <c r="D55" s="25">
        <v>2017</v>
      </c>
      <c r="E55" s="25">
        <v>2018</v>
      </c>
      <c r="F55" s="25">
        <v>2019</v>
      </c>
      <c r="G55" s="25">
        <v>2020</v>
      </c>
      <c r="H55" s="25">
        <v>2021</v>
      </c>
      <c r="I55" s="25">
        <v>2022</v>
      </c>
      <c r="J55" s="25">
        <v>2023</v>
      </c>
      <c r="K55" s="25">
        <v>2024</v>
      </c>
      <c r="L55" s="25">
        <v>2025</v>
      </c>
      <c r="M55" s="25">
        <v>2026</v>
      </c>
      <c r="N55" s="25">
        <v>2027</v>
      </c>
      <c r="O55" s="25">
        <v>2028</v>
      </c>
      <c r="P55" s="25">
        <v>2029</v>
      </c>
      <c r="Q55" s="25">
        <v>2030</v>
      </c>
      <c r="R55" s="25">
        <v>2031</v>
      </c>
      <c r="S55" s="25">
        <v>2032</v>
      </c>
      <c r="T55" s="25">
        <v>2033</v>
      </c>
      <c r="U55" s="25">
        <v>2034</v>
      </c>
      <c r="V55" s="25">
        <v>2035</v>
      </c>
      <c r="W55" s="25">
        <v>2036</v>
      </c>
      <c r="X55" s="25">
        <v>2037</v>
      </c>
      <c r="Y55" s="25">
        <v>2038</v>
      </c>
      <c r="Z55" s="25">
        <v>2039</v>
      </c>
      <c r="AA55" s="25">
        <v>2040</v>
      </c>
      <c r="AB55" s="25">
        <v>2041</v>
      </c>
      <c r="AC55" s="25">
        <v>2042</v>
      </c>
      <c r="AD55" s="25">
        <v>2043</v>
      </c>
      <c r="AE55" s="25">
        <v>2044</v>
      </c>
      <c r="AF55" s="25">
        <v>2045</v>
      </c>
      <c r="AG55" s="25">
        <v>2046</v>
      </c>
      <c r="AH55" s="25">
        <v>2047</v>
      </c>
      <c r="AI55" s="25">
        <v>2048</v>
      </c>
      <c r="AJ55" s="25">
        <v>2049</v>
      </c>
      <c r="AK55" s="25">
        <v>2050</v>
      </c>
      <c r="AL55" s="25">
        <v>2051</v>
      </c>
      <c r="AM55" s="25">
        <v>2052</v>
      </c>
      <c r="AN55" s="25">
        <v>2053</v>
      </c>
      <c r="AO55" s="25">
        <v>2054</v>
      </c>
      <c r="AP55" s="25">
        <v>2055</v>
      </c>
      <c r="AQ55" s="25">
        <v>2056</v>
      </c>
      <c r="AR55" s="25">
        <v>2057</v>
      </c>
      <c r="AS55" s="25">
        <v>2058</v>
      </c>
      <c r="AT55" s="25">
        <v>2059</v>
      </c>
      <c r="AU55" s="25">
        <v>2060</v>
      </c>
    </row>
    <row r="56" spans="2:47">
      <c r="B56" s="27" t="s">
        <v>538</v>
      </c>
      <c r="C56" s="28" t="s">
        <v>506</v>
      </c>
      <c r="D56" s="28">
        <v>7430.8</v>
      </c>
      <c r="E56" s="28">
        <v>7886.9</v>
      </c>
      <c r="F56" s="28">
        <v>7744</v>
      </c>
      <c r="G56" s="28">
        <v>8004.5</v>
      </c>
      <c r="H56" s="28">
        <v>7792.7</v>
      </c>
      <c r="I56" s="28">
        <v>8430.9</v>
      </c>
      <c r="J56" s="28">
        <v>8906.7999999999993</v>
      </c>
      <c r="K56" s="28">
        <v>9093.5</v>
      </c>
      <c r="L56" s="28">
        <v>9107.1</v>
      </c>
      <c r="M56" s="28">
        <v>8819.9</v>
      </c>
      <c r="N56" s="28">
        <v>8633.7000000000007</v>
      </c>
      <c r="O56" s="28">
        <v>8441.7000000000007</v>
      </c>
      <c r="P56" s="28">
        <v>8099.4</v>
      </c>
      <c r="Q56" s="28">
        <v>7649.8</v>
      </c>
      <c r="R56" s="28">
        <v>7493.4</v>
      </c>
      <c r="S56" s="28">
        <v>7497.1</v>
      </c>
      <c r="T56" s="28">
        <v>7558.2</v>
      </c>
      <c r="U56" s="28">
        <v>7617.7</v>
      </c>
      <c r="V56" s="28">
        <v>7679</v>
      </c>
      <c r="W56" s="28">
        <v>7695.6</v>
      </c>
      <c r="X56" s="28">
        <v>7711.7</v>
      </c>
      <c r="Y56" s="28">
        <v>7731.1</v>
      </c>
      <c r="Z56" s="28">
        <v>7754.4</v>
      </c>
      <c r="AA56" s="28">
        <v>7780.9</v>
      </c>
      <c r="AB56" s="28">
        <v>7648.7</v>
      </c>
      <c r="AC56" s="28">
        <v>7546.3</v>
      </c>
      <c r="AD56" s="28">
        <v>7467.9</v>
      </c>
      <c r="AE56" s="28">
        <v>7409.5</v>
      </c>
      <c r="AF56" s="28">
        <v>7393.8</v>
      </c>
      <c r="AG56" s="28">
        <v>7390.8</v>
      </c>
      <c r="AH56" s="28">
        <v>7400.5</v>
      </c>
      <c r="AI56" s="28">
        <v>7420.6</v>
      </c>
      <c r="AJ56" s="28">
        <v>7449.6</v>
      </c>
      <c r="AK56" s="28">
        <v>7486.9</v>
      </c>
      <c r="AL56" s="28">
        <v>7590.3</v>
      </c>
      <c r="AM56" s="28">
        <v>7695.8</v>
      </c>
      <c r="AN56" s="28">
        <v>7803.6</v>
      </c>
      <c r="AO56" s="28">
        <v>7913.4</v>
      </c>
      <c r="AP56" s="28">
        <v>8025.5</v>
      </c>
      <c r="AQ56" s="28">
        <v>8140.2</v>
      </c>
      <c r="AR56" s="28">
        <v>8257.1</v>
      </c>
      <c r="AS56" s="28">
        <v>8376.1</v>
      </c>
      <c r="AT56" s="28">
        <v>8497.9</v>
      </c>
      <c r="AU56" s="28">
        <v>8621.6</v>
      </c>
    </row>
    <row r="58" spans="2:47">
      <c r="B58" s="24" t="s">
        <v>585</v>
      </c>
      <c r="C58" s="25" t="s">
        <v>422</v>
      </c>
      <c r="D58" s="25">
        <v>2017</v>
      </c>
      <c r="E58" s="25">
        <v>2018</v>
      </c>
      <c r="F58" s="25">
        <v>2019</v>
      </c>
      <c r="G58" s="25">
        <v>2020</v>
      </c>
      <c r="H58" s="25">
        <v>2021</v>
      </c>
      <c r="I58" s="25">
        <v>2022</v>
      </c>
      <c r="J58" s="25">
        <v>2023</v>
      </c>
      <c r="K58" s="25">
        <v>2024</v>
      </c>
      <c r="L58" s="25">
        <v>2025</v>
      </c>
      <c r="M58" s="25">
        <v>2026</v>
      </c>
      <c r="N58" s="25">
        <v>2027</v>
      </c>
      <c r="O58" s="25">
        <v>2028</v>
      </c>
      <c r="P58" s="25">
        <v>2029</v>
      </c>
      <c r="Q58" s="25">
        <v>2030</v>
      </c>
      <c r="R58" s="25">
        <v>2031</v>
      </c>
      <c r="S58" s="25">
        <v>2032</v>
      </c>
      <c r="T58" s="25">
        <v>2033</v>
      </c>
      <c r="U58" s="25">
        <v>2034</v>
      </c>
      <c r="V58" s="25">
        <v>2035</v>
      </c>
      <c r="W58" s="25">
        <v>2036</v>
      </c>
      <c r="X58" s="25">
        <v>2037</v>
      </c>
      <c r="Y58" s="25">
        <v>2038</v>
      </c>
      <c r="Z58" s="25">
        <v>2039</v>
      </c>
      <c r="AA58" s="25">
        <v>2040</v>
      </c>
      <c r="AB58" s="25">
        <v>2041</v>
      </c>
      <c r="AC58" s="25">
        <v>2042</v>
      </c>
      <c r="AD58" s="25">
        <v>2043</v>
      </c>
      <c r="AE58" s="25">
        <v>2044</v>
      </c>
      <c r="AF58" s="25">
        <v>2045</v>
      </c>
      <c r="AG58" s="25">
        <v>2046</v>
      </c>
      <c r="AH58" s="25">
        <v>2047</v>
      </c>
      <c r="AI58" s="25">
        <v>2048</v>
      </c>
      <c r="AJ58" s="25">
        <v>2049</v>
      </c>
      <c r="AK58" s="25">
        <v>2050</v>
      </c>
      <c r="AL58" s="25">
        <v>2051</v>
      </c>
      <c r="AM58" s="25">
        <v>2052</v>
      </c>
      <c r="AN58" s="25">
        <v>2053</v>
      </c>
      <c r="AO58" s="25">
        <v>2054</v>
      </c>
      <c r="AP58" s="25">
        <v>2055</v>
      </c>
      <c r="AQ58" s="25">
        <v>2056</v>
      </c>
      <c r="AR58" s="25">
        <v>2057</v>
      </c>
      <c r="AS58" s="25">
        <v>2058</v>
      </c>
      <c r="AT58" s="25">
        <v>2059</v>
      </c>
      <c r="AU58" s="25">
        <v>2060</v>
      </c>
    </row>
    <row r="59" spans="2:47">
      <c r="B59" s="27" t="s">
        <v>505</v>
      </c>
      <c r="C59" s="28" t="s">
        <v>506</v>
      </c>
      <c r="D59" s="28">
        <f>+D53-D56</f>
        <v>-3.8054771293900558E-3</v>
      </c>
      <c r="E59" s="28">
        <f t="shared" ref="E59:AU59" si="7">+E53-E56</f>
        <v>-2.0078214165550889E-2</v>
      </c>
      <c r="F59" s="28">
        <f t="shared" si="7"/>
        <v>-3.8045471118493879E-2</v>
      </c>
      <c r="G59" s="28">
        <f t="shared" si="7"/>
        <v>-1.0819144082233834E-2</v>
      </c>
      <c r="H59" s="28">
        <f t="shared" si="7"/>
        <v>1.2988098891582922E-2</v>
      </c>
      <c r="I59" s="28">
        <f t="shared" si="7"/>
        <v>3.9450849380955333E-3</v>
      </c>
      <c r="J59" s="28">
        <f t="shared" si="7"/>
        <v>3.6117076946538873E-2</v>
      </c>
      <c r="K59" s="28">
        <f t="shared" si="7"/>
        <v>-3.0613275117502781E-2</v>
      </c>
      <c r="L59" s="28">
        <f t="shared" si="7"/>
        <v>2.4031100118008908E-2</v>
      </c>
      <c r="M59" s="28">
        <f t="shared" si="7"/>
        <v>1.9977798923719092E-2</v>
      </c>
      <c r="N59" s="28">
        <f t="shared" si="7"/>
        <v>-2.4025368340517161E-2</v>
      </c>
      <c r="O59" s="28">
        <f t="shared" si="7"/>
        <v>-2.5869621744277538E-2</v>
      </c>
      <c r="P59" s="28">
        <f t="shared" si="7"/>
        <v>-1.6747115043472149E-2</v>
      </c>
      <c r="Q59" s="28">
        <f t="shared" si="7"/>
        <v>2.8701415903015004E-2</v>
      </c>
      <c r="R59" s="28">
        <f t="shared" si="7"/>
        <v>4.1001094699822715E-2</v>
      </c>
      <c r="S59" s="28">
        <f t="shared" si="7"/>
        <v>3.4174305833403196E-2</v>
      </c>
      <c r="T59" s="28">
        <f t="shared" si="7"/>
        <v>-4.0915475818110281E-2</v>
      </c>
      <c r="U59" s="28">
        <f t="shared" si="7"/>
        <v>-3.5475233352372015E-2</v>
      </c>
      <c r="V59" s="28">
        <f t="shared" si="7"/>
        <v>-4.4943363085621968E-2</v>
      </c>
      <c r="W59" s="28">
        <f t="shared" si="7"/>
        <v>44.710257300161174</v>
      </c>
      <c r="X59" s="28">
        <f t="shared" si="7"/>
        <v>88.294129129791145</v>
      </c>
      <c r="Y59" s="28">
        <f t="shared" si="7"/>
        <v>130.89872427582668</v>
      </c>
      <c r="Z59" s="28">
        <f t="shared" si="7"/>
        <v>172.53716574915506</v>
      </c>
      <c r="AA59" s="28">
        <f t="shared" si="7"/>
        <v>213.20649009210501</v>
      </c>
      <c r="AB59" s="28">
        <f t="shared" si="7"/>
        <v>414.26241585912521</v>
      </c>
      <c r="AC59" s="28">
        <f t="shared" si="7"/>
        <v>585.23402840895869</v>
      </c>
      <c r="AD59" s="28">
        <f t="shared" si="7"/>
        <v>732.59445149475505</v>
      </c>
      <c r="AE59" s="28">
        <f t="shared" si="7"/>
        <v>861.20244214123159</v>
      </c>
      <c r="AF59" s="28">
        <f t="shared" si="7"/>
        <v>975.0182551395128</v>
      </c>
      <c r="AG59" s="28">
        <f t="shared" si="7"/>
        <v>1076.1454830461726</v>
      </c>
      <c r="AH59" s="28">
        <f t="shared" si="7"/>
        <v>1166.7085240140786</v>
      </c>
      <c r="AI59" s="28">
        <f t="shared" si="7"/>
        <v>1248.0448023855952</v>
      </c>
      <c r="AJ59" s="28">
        <f t="shared" si="7"/>
        <v>1321.4803277647243</v>
      </c>
      <c r="AK59" s="28">
        <f t="shared" si="7"/>
        <v>1387.9974557738024</v>
      </c>
      <c r="AL59" s="28">
        <f t="shared" si="7"/>
        <v>1390.2596055157619</v>
      </c>
      <c r="AM59" s="28">
        <f t="shared" si="7"/>
        <v>1392.6074792555055</v>
      </c>
      <c r="AN59" s="28">
        <f t="shared" si="7"/>
        <v>1394.9792144141047</v>
      </c>
      <c r="AO59" s="28">
        <f t="shared" si="7"/>
        <v>1397.2998602058178</v>
      </c>
      <c r="AP59" s="28">
        <f t="shared" si="7"/>
        <v>1399.6193875164536</v>
      </c>
      <c r="AQ59" s="28">
        <f t="shared" si="7"/>
        <v>1401.9579643409043</v>
      </c>
      <c r="AR59" s="28">
        <f t="shared" si="7"/>
        <v>1404.2964239959128</v>
      </c>
      <c r="AS59" s="28">
        <f t="shared" si="7"/>
        <v>1406.6566615589854</v>
      </c>
      <c r="AT59" s="28">
        <f t="shared" si="7"/>
        <v>1408.9545343562459</v>
      </c>
      <c r="AU59" s="28">
        <f t="shared" si="7"/>
        <v>1406.8764662416252</v>
      </c>
    </row>
    <row r="61" spans="2:47">
      <c r="B61" s="24" t="s">
        <v>497</v>
      </c>
      <c r="C61" s="25" t="s">
        <v>422</v>
      </c>
      <c r="D61" s="25">
        <v>2017</v>
      </c>
      <c r="E61" s="25">
        <v>2018</v>
      </c>
      <c r="F61" s="25">
        <v>2019</v>
      </c>
      <c r="G61" s="25">
        <v>2020</v>
      </c>
      <c r="H61" s="25">
        <v>2021</v>
      </c>
      <c r="I61" s="25">
        <v>2022</v>
      </c>
      <c r="J61" s="25">
        <v>2023</v>
      </c>
      <c r="K61" s="25">
        <v>2024</v>
      </c>
      <c r="L61" s="25">
        <v>2025</v>
      </c>
      <c r="M61" s="25">
        <v>2026</v>
      </c>
      <c r="N61" s="25">
        <v>2027</v>
      </c>
      <c r="O61" s="25">
        <v>2028</v>
      </c>
      <c r="P61" s="25">
        <v>2029</v>
      </c>
      <c r="Q61" s="25">
        <v>2030</v>
      </c>
      <c r="R61" s="25">
        <v>2031</v>
      </c>
      <c r="S61" s="25">
        <v>2032</v>
      </c>
      <c r="T61" s="25">
        <v>2033</v>
      </c>
      <c r="U61" s="25">
        <v>2034</v>
      </c>
      <c r="V61" s="25">
        <v>2035</v>
      </c>
      <c r="W61" s="25">
        <v>2036</v>
      </c>
      <c r="X61" s="25">
        <v>2037</v>
      </c>
      <c r="Y61" s="25">
        <v>2038</v>
      </c>
      <c r="Z61" s="25">
        <v>2039</v>
      </c>
      <c r="AA61" s="25">
        <v>2040</v>
      </c>
      <c r="AB61" s="25">
        <v>2041</v>
      </c>
      <c r="AC61" s="25">
        <v>2042</v>
      </c>
      <c r="AD61" s="25">
        <v>2043</v>
      </c>
      <c r="AE61" s="25">
        <v>2044</v>
      </c>
      <c r="AF61" s="25">
        <v>2045</v>
      </c>
      <c r="AG61" s="25">
        <v>2046</v>
      </c>
      <c r="AH61" s="25">
        <v>2047</v>
      </c>
      <c r="AI61" s="25">
        <v>2048</v>
      </c>
      <c r="AJ61" s="25">
        <v>2049</v>
      </c>
      <c r="AK61" s="25">
        <v>2050</v>
      </c>
      <c r="AL61" s="25">
        <v>2051</v>
      </c>
      <c r="AM61" s="25">
        <v>2052</v>
      </c>
      <c r="AN61" s="25">
        <v>2053</v>
      </c>
      <c r="AO61" s="25">
        <v>2054</v>
      </c>
      <c r="AP61" s="25">
        <v>2055</v>
      </c>
      <c r="AQ61" s="25">
        <v>2056</v>
      </c>
      <c r="AR61" s="25">
        <v>2057</v>
      </c>
      <c r="AS61" s="25">
        <v>2058</v>
      </c>
      <c r="AT61" s="25">
        <v>2059</v>
      </c>
      <c r="AU61" s="25">
        <v>2060</v>
      </c>
    </row>
    <row r="62" spans="2:47">
      <c r="B62" s="27" t="s">
        <v>384</v>
      </c>
      <c r="C62" s="28" t="s">
        <v>512</v>
      </c>
      <c r="D62" s="28">
        <f t="shared" ref="D62:AU62" si="8">+VLOOKUP($B62,Precios,D$61-2014,FALSE)*D36/1000000</f>
        <v>3.7015367857587758E-3</v>
      </c>
      <c r="E62" s="28">
        <f t="shared" si="8"/>
        <v>-2.2177830402847327E-3</v>
      </c>
      <c r="F62" s="28">
        <f t="shared" si="8"/>
        <v>3.460507510085972E-4</v>
      </c>
      <c r="G62" s="28">
        <f t="shared" si="8"/>
        <v>-9.3441980591677995E-4</v>
      </c>
      <c r="H62" s="28">
        <f t="shared" si="8"/>
        <v>-1.9516692449348235E-4</v>
      </c>
      <c r="I62" s="28">
        <f t="shared" si="8"/>
        <v>1.03197621131147E-3</v>
      </c>
      <c r="J62" s="28">
        <f t="shared" si="8"/>
        <v>1.0639432364174012E-3</v>
      </c>
      <c r="K62" s="28">
        <f t="shared" si="8"/>
        <v>3.888567951255595E-3</v>
      </c>
      <c r="L62" s="28">
        <f t="shared" si="8"/>
        <v>7.7552557538802466E-4</v>
      </c>
      <c r="M62" s="28">
        <f t="shared" si="8"/>
        <v>-1.1339299758024342E-3</v>
      </c>
      <c r="N62" s="28">
        <f t="shared" si="8"/>
        <v>-5.2650002425917216E-3</v>
      </c>
      <c r="O62" s="28">
        <f t="shared" si="8"/>
        <v>2.6894924078090989E-3</v>
      </c>
      <c r="P62" s="28">
        <f t="shared" si="8"/>
        <v>-1.8467234597286037E-3</v>
      </c>
      <c r="Q62" s="28">
        <f t="shared" si="8"/>
        <v>5.3497173609291654E-3</v>
      </c>
      <c r="R62" s="28">
        <f t="shared" si="8"/>
        <v>-3.0170830930179439E-3</v>
      </c>
      <c r="S62" s="28">
        <f t="shared" si="8"/>
        <v>3.7943166250074384E-3</v>
      </c>
      <c r="T62" s="28">
        <f t="shared" si="8"/>
        <v>-6.2469218416214617E-3</v>
      </c>
      <c r="U62" s="28">
        <f t="shared" si="8"/>
        <v>-5.3595475506816219E-3</v>
      </c>
      <c r="V62" s="28">
        <f t="shared" si="8"/>
        <v>7.0891943340427961E-4</v>
      </c>
      <c r="W62" s="28">
        <f t="shared" si="8"/>
        <v>18.996511541326925</v>
      </c>
      <c r="X62" s="28">
        <f t="shared" si="8"/>
        <v>38.181342228146022</v>
      </c>
      <c r="Y62" s="28">
        <f t="shared" si="8"/>
        <v>57.472459906914587</v>
      </c>
      <c r="Z62" s="28">
        <f t="shared" si="8"/>
        <v>75.962644358483175</v>
      </c>
      <c r="AA62" s="28">
        <f t="shared" si="8"/>
        <v>96.156983382130605</v>
      </c>
      <c r="AB62" s="28">
        <f t="shared" si="8"/>
        <v>189.59160478642684</v>
      </c>
      <c r="AC62" s="28">
        <f t="shared" si="8"/>
        <v>270.05735016179574</v>
      </c>
      <c r="AD62" s="28">
        <f t="shared" si="8"/>
        <v>342.94748141302483</v>
      </c>
      <c r="AE62" s="28">
        <f t="shared" si="8"/>
        <v>406.62632748261996</v>
      </c>
      <c r="AF62" s="28">
        <f t="shared" si="8"/>
        <v>457.66616047531187</v>
      </c>
      <c r="AG62" s="28">
        <f t="shared" si="8"/>
        <v>513.68705655606743</v>
      </c>
      <c r="AH62" s="28">
        <f t="shared" si="8"/>
        <v>561.09204076114463</v>
      </c>
      <c r="AI62" s="28">
        <f t="shared" si="8"/>
        <v>601.64112069042574</v>
      </c>
      <c r="AJ62" s="28">
        <f t="shared" si="8"/>
        <v>638.72473417220704</v>
      </c>
      <c r="AK62" s="28">
        <f t="shared" si="8"/>
        <v>672.2203771382076</v>
      </c>
      <c r="AL62" s="28">
        <f t="shared" si="8"/>
        <v>673.35170326120385</v>
      </c>
      <c r="AM62" s="28">
        <f t="shared" si="8"/>
        <v>674.4693481258995</v>
      </c>
      <c r="AN62" s="28">
        <f t="shared" si="8"/>
        <v>675.60178675161046</v>
      </c>
      <c r="AO62" s="28">
        <f t="shared" si="8"/>
        <v>676.72524904318118</v>
      </c>
      <c r="AP62" s="28">
        <f t="shared" si="8"/>
        <v>677.85994263297175</v>
      </c>
      <c r="AQ62" s="28">
        <f t="shared" si="8"/>
        <v>678.98986836843881</v>
      </c>
      <c r="AR62" s="28">
        <f t="shared" si="8"/>
        <v>680.12557213900914</v>
      </c>
      <c r="AS62" s="28">
        <f t="shared" si="8"/>
        <v>681.2562551061817</v>
      </c>
      <c r="AT62" s="28">
        <f t="shared" si="8"/>
        <v>682.39781044960489</v>
      </c>
      <c r="AU62" s="28">
        <f t="shared" si="8"/>
        <v>681.3625139709244</v>
      </c>
    </row>
    <row r="63" spans="2:47">
      <c r="B63" s="27" t="s">
        <v>432</v>
      </c>
      <c r="C63" s="28" t="s">
        <v>512</v>
      </c>
      <c r="D63" s="28">
        <f t="shared" ref="D63:AU63" si="9">+VLOOKUP($B63,Precios,D$61-2014,FALSE)*D37/1000000</f>
        <v>-7.2261056263803348E-3</v>
      </c>
      <c r="E63" s="28">
        <f t="shared" si="9"/>
        <v>5.4401567666434436E-4</v>
      </c>
      <c r="F63" s="28">
        <f t="shared" si="9"/>
        <v>4.7367004314088921E-3</v>
      </c>
      <c r="G63" s="28">
        <f t="shared" si="9"/>
        <v>-1.364491340543128E-3</v>
      </c>
      <c r="H63" s="28">
        <f t="shared" si="9"/>
        <v>3.0164048648147089E-3</v>
      </c>
      <c r="I63" s="28">
        <f t="shared" si="9"/>
        <v>7.9292439160739692E-3</v>
      </c>
      <c r="J63" s="28">
        <f t="shared" si="9"/>
        <v>8.6813944346258564E-3</v>
      </c>
      <c r="K63" s="28">
        <f t="shared" si="9"/>
        <v>7.9955046294292471E-3</v>
      </c>
      <c r="L63" s="28">
        <f t="shared" si="9"/>
        <v>-6.969042530260686E-3</v>
      </c>
      <c r="M63" s="28">
        <f t="shared" si="9"/>
        <v>-7.2280504164032294E-3</v>
      </c>
      <c r="N63" s="28">
        <f t="shared" si="9"/>
        <v>1.5573751516009243E-4</v>
      </c>
      <c r="O63" s="28">
        <f t="shared" si="9"/>
        <v>-1.0709133449079616E-2</v>
      </c>
      <c r="P63" s="28">
        <f t="shared" si="9"/>
        <v>-7.0075884108608865E-3</v>
      </c>
      <c r="Q63" s="28">
        <f t="shared" si="9"/>
        <v>6.2634758506487113E-3</v>
      </c>
      <c r="R63" s="28">
        <f t="shared" si="9"/>
        <v>-1.2613627294264129E-2</v>
      </c>
      <c r="S63" s="28">
        <f t="shared" si="9"/>
        <v>-1.4512887202885195E-2</v>
      </c>
      <c r="T63" s="28">
        <f t="shared" si="9"/>
        <v>8.2676047728798552E-3</v>
      </c>
      <c r="U63" s="28">
        <f t="shared" si="9"/>
        <v>8.459053596961889E-3</v>
      </c>
      <c r="V63" s="28">
        <f t="shared" si="9"/>
        <v>7.6332603158971411E-3</v>
      </c>
      <c r="W63" s="28">
        <f t="shared" si="9"/>
        <v>6.4101473120607008E-3</v>
      </c>
      <c r="X63" s="28">
        <f t="shared" si="9"/>
        <v>-3.955956302767745E-3</v>
      </c>
      <c r="Y63" s="28">
        <f t="shared" si="9"/>
        <v>1.6203995513925731E-2</v>
      </c>
      <c r="Z63" s="28">
        <f t="shared" si="9"/>
        <v>-3.9712442160713844E-3</v>
      </c>
      <c r="AA63" s="28">
        <f t="shared" si="9"/>
        <v>5.2996352203832807E-3</v>
      </c>
      <c r="AB63" s="28">
        <f t="shared" si="9"/>
        <v>-6.7088841532225206E-3</v>
      </c>
      <c r="AC63" s="28">
        <f t="shared" si="9"/>
        <v>2.9852155780707617E-3</v>
      </c>
      <c r="AD63" s="28">
        <f t="shared" si="9"/>
        <v>1.5323275178256147E-2</v>
      </c>
      <c r="AE63" s="28">
        <f t="shared" si="9"/>
        <v>-1.363822271498303E-2</v>
      </c>
      <c r="AF63" s="28">
        <f t="shared" si="9"/>
        <v>-5.2938086013747014E-3</v>
      </c>
      <c r="AG63" s="28">
        <f t="shared" si="9"/>
        <v>-2.1427016329213968E-5</v>
      </c>
      <c r="AH63" s="28">
        <f t="shared" si="9"/>
        <v>-5.3222795265091289E-3</v>
      </c>
      <c r="AI63" s="28">
        <f t="shared" si="9"/>
        <v>1.1110738409930276E-2</v>
      </c>
      <c r="AJ63" s="28">
        <f t="shared" si="9"/>
        <v>-1.7891910485890325E-2</v>
      </c>
      <c r="AK63" s="28">
        <f t="shared" si="9"/>
        <v>1.7795081815011573E-2</v>
      </c>
      <c r="AL63" s="28">
        <f t="shared" si="9"/>
        <v>-6.7395132107117579E-3</v>
      </c>
      <c r="AM63" s="28">
        <f t="shared" si="9"/>
        <v>1.3966108619407206E-2</v>
      </c>
      <c r="AN63" s="28">
        <f t="shared" si="9"/>
        <v>9.4761776550999072E-3</v>
      </c>
      <c r="AO63" s="28">
        <f t="shared" si="9"/>
        <v>-2.9092175688095042E-3</v>
      </c>
      <c r="AP63" s="28">
        <f t="shared" si="9"/>
        <v>-7.323892017680628E-3</v>
      </c>
      <c r="AQ63" s="28">
        <f t="shared" si="9"/>
        <v>1.3933633526475095E-2</v>
      </c>
      <c r="AR63" s="28">
        <f t="shared" si="9"/>
        <v>1.3747460535261408E-2</v>
      </c>
      <c r="AS63" s="28">
        <f t="shared" si="9"/>
        <v>-1.3175174793237699E-2</v>
      </c>
      <c r="AT63" s="28">
        <f t="shared" si="9"/>
        <v>-2.6656901710603981E-3</v>
      </c>
      <c r="AU63" s="28">
        <f t="shared" si="9"/>
        <v>-6.2660900661315189E-3</v>
      </c>
    </row>
    <row r="64" spans="2:47">
      <c r="B64" s="27" t="s">
        <v>433</v>
      </c>
      <c r="C64" s="28" t="s">
        <v>512</v>
      </c>
      <c r="D64" s="28">
        <f t="shared" ref="D64:AU64" si="10">+VLOOKUP($B64,Precios,D$61-2014,FALSE)*D38/1000000</f>
        <v>7.693974209305491E-4</v>
      </c>
      <c r="E64" s="28">
        <f t="shared" si="10"/>
        <v>1.3075018473466603E-3</v>
      </c>
      <c r="F64" s="28">
        <f t="shared" si="10"/>
        <v>-9.4832508205055057E-4</v>
      </c>
      <c r="G64" s="28">
        <f t="shared" si="10"/>
        <v>-2.9093744952467201E-3</v>
      </c>
      <c r="H64" s="28">
        <f t="shared" si="10"/>
        <v>-2.9865081807106507E-4</v>
      </c>
      <c r="I64" s="28">
        <f t="shared" si="10"/>
        <v>1.4621135078474782E-3</v>
      </c>
      <c r="J64" s="28">
        <f t="shared" si="10"/>
        <v>8.6952286179968865E-4</v>
      </c>
      <c r="K64" s="28">
        <f t="shared" si="10"/>
        <v>3.7724064021117443E-4</v>
      </c>
      <c r="L64" s="28">
        <f t="shared" si="10"/>
        <v>-9.3521725013690936E-4</v>
      </c>
      <c r="M64" s="28">
        <f t="shared" si="10"/>
        <v>2.9876583056801151E-3</v>
      </c>
      <c r="N64" s="28">
        <f t="shared" si="10"/>
        <v>-1.4135159881660756E-3</v>
      </c>
      <c r="O64" s="28">
        <f t="shared" si="10"/>
        <v>-2.0165817393754519E-3</v>
      </c>
      <c r="P64" s="28">
        <f t="shared" si="10"/>
        <v>1.3413527047522846E-3</v>
      </c>
      <c r="Q64" s="28">
        <f t="shared" si="10"/>
        <v>3.3754614550739599E-4</v>
      </c>
      <c r="R64" s="28">
        <f t="shared" si="10"/>
        <v>2.9429772397366715E-4</v>
      </c>
      <c r="S64" s="28">
        <f t="shared" si="10"/>
        <v>1.5430724326993561E-3</v>
      </c>
      <c r="T64" s="28">
        <f t="shared" si="10"/>
        <v>9.4904346850896361E-4</v>
      </c>
      <c r="U64" s="28">
        <f t="shared" si="10"/>
        <v>1.7685805972719581E-3</v>
      </c>
      <c r="V64" s="28">
        <f t="shared" si="10"/>
        <v>1.3231876951564578E-3</v>
      </c>
      <c r="W64" s="28">
        <f t="shared" si="10"/>
        <v>0.69920976222365838</v>
      </c>
      <c r="X64" s="28">
        <f t="shared" si="10"/>
        <v>1.3840092737958074</v>
      </c>
      <c r="Y64" s="28">
        <f t="shared" si="10"/>
        <v>2.048610987922614</v>
      </c>
      <c r="Z64" s="28">
        <f t="shared" si="10"/>
        <v>2.6939051206448181</v>
      </c>
      <c r="AA64" s="28">
        <f t="shared" si="10"/>
        <v>3.3232425216961357</v>
      </c>
      <c r="AB64" s="28">
        <f t="shared" si="10"/>
        <v>6.4806331594294884</v>
      </c>
      <c r="AC64" s="28">
        <f t="shared" si="10"/>
        <v>9.1708401066978436</v>
      </c>
      <c r="AD64" s="28">
        <f t="shared" si="10"/>
        <v>11.493796325654751</v>
      </c>
      <c r="AE64" s="28">
        <f t="shared" si="10"/>
        <v>13.510592798603417</v>
      </c>
      <c r="AF64" s="28">
        <f t="shared" si="10"/>
        <v>15.290238891672084</v>
      </c>
      <c r="AG64" s="28">
        <f t="shared" si="10"/>
        <v>16.855783962685724</v>
      </c>
      <c r="AH64" s="28">
        <f t="shared" si="10"/>
        <v>18.244260567391798</v>
      </c>
      <c r="AI64" s="28">
        <f t="shared" si="10"/>
        <v>19.475461910685187</v>
      </c>
      <c r="AJ64" s="28">
        <f t="shared" si="10"/>
        <v>20.575285736909077</v>
      </c>
      <c r="AK64" s="28">
        <f t="shared" si="10"/>
        <v>21.555538251310633</v>
      </c>
      <c r="AL64" s="28">
        <f t="shared" si="10"/>
        <v>21.590601274204609</v>
      </c>
      <c r="AM64" s="28">
        <f t="shared" si="10"/>
        <v>21.627750632109841</v>
      </c>
      <c r="AN64" s="28">
        <f t="shared" si="10"/>
        <v>21.663296756669439</v>
      </c>
      <c r="AO64" s="28">
        <f t="shared" si="10"/>
        <v>21.701673049912362</v>
      </c>
      <c r="AP64" s="28">
        <f t="shared" si="10"/>
        <v>21.736624782375639</v>
      </c>
      <c r="AQ64" s="28">
        <f t="shared" si="10"/>
        <v>21.774122980858451</v>
      </c>
      <c r="AR64" s="28">
        <f t="shared" si="10"/>
        <v>21.808898850206322</v>
      </c>
      <c r="AS64" s="28">
        <f t="shared" si="10"/>
        <v>21.845329341919761</v>
      </c>
      <c r="AT64" s="28">
        <f t="shared" si="10"/>
        <v>21.884269895433061</v>
      </c>
      <c r="AU64" s="28">
        <f t="shared" si="10"/>
        <v>21.715487540683522</v>
      </c>
    </row>
    <row r="65" spans="2:47">
      <c r="B65" s="27" t="s">
        <v>434</v>
      </c>
      <c r="C65" s="28" t="s">
        <v>512</v>
      </c>
      <c r="D65" s="28">
        <f t="shared" ref="D65:AU65" si="11">+VLOOKUP($B65,Precios,D$61-2014,FALSE)*D39/1000000</f>
        <v>-1.6146599041968013E-3</v>
      </c>
      <c r="E65" s="28">
        <f t="shared" si="11"/>
        <v>3.9382801095018101E-3</v>
      </c>
      <c r="F65" s="28">
        <f t="shared" si="11"/>
        <v>-3.8116844056093496E-3</v>
      </c>
      <c r="G65" s="28">
        <f t="shared" si="11"/>
        <v>-6.2327284793578241E-3</v>
      </c>
      <c r="H65" s="28">
        <f t="shared" si="11"/>
        <v>-3.6651347636810377E-3</v>
      </c>
      <c r="I65" s="28">
        <f t="shared" si="11"/>
        <v>-6.9188269313385144E-3</v>
      </c>
      <c r="J65" s="28">
        <f t="shared" si="11"/>
        <v>-4.9240383886244834E-4</v>
      </c>
      <c r="K65" s="28">
        <f t="shared" si="11"/>
        <v>6.3089671600078598E-3</v>
      </c>
      <c r="L65" s="28">
        <f t="shared" si="11"/>
        <v>6.9275768145931373E-3</v>
      </c>
      <c r="M65" s="28">
        <f t="shared" si="11"/>
        <v>1.0041930859998884E-3</v>
      </c>
      <c r="N65" s="28">
        <f t="shared" si="11"/>
        <v>4.7084183477652357E-3</v>
      </c>
      <c r="O65" s="28">
        <f t="shared" si="11"/>
        <v>2.9213936929705807E-3</v>
      </c>
      <c r="P65" s="28">
        <f t="shared" si="11"/>
        <v>-3.2095814168947145E-3</v>
      </c>
      <c r="Q65" s="28">
        <f t="shared" si="11"/>
        <v>-6.281268404881646E-3</v>
      </c>
      <c r="R65" s="28">
        <f t="shared" si="11"/>
        <v>-3.7420093550195894E-3</v>
      </c>
      <c r="S65" s="28">
        <f t="shared" si="11"/>
        <v>6.5515731804000948E-3</v>
      </c>
      <c r="T65" s="28">
        <f t="shared" si="11"/>
        <v>7.8606081496335918E-3</v>
      </c>
      <c r="U65" s="28">
        <f t="shared" si="11"/>
        <v>5.0145008707503319E-3</v>
      </c>
      <c r="V65" s="28">
        <f t="shared" si="11"/>
        <v>-6.2739963274949283E-4</v>
      </c>
      <c r="W65" s="28">
        <f t="shared" si="11"/>
        <v>3.6315721380031215E-3</v>
      </c>
      <c r="X65" s="28">
        <f t="shared" si="11"/>
        <v>1.4159263464074166E-2</v>
      </c>
      <c r="Y65" s="28">
        <f t="shared" si="11"/>
        <v>-1.0364504646513759E-2</v>
      </c>
      <c r="Z65" s="28">
        <f t="shared" si="11"/>
        <v>-4.1280006149842455E-3</v>
      </c>
      <c r="AA65" s="28">
        <f t="shared" si="11"/>
        <v>5.0167576352226682E-4</v>
      </c>
      <c r="AB65" s="28">
        <f t="shared" si="11"/>
        <v>3.9906951641270243E-3</v>
      </c>
      <c r="AC65" s="28">
        <f t="shared" si="11"/>
        <v>1.5402455440389651E-2</v>
      </c>
      <c r="AD65" s="28">
        <f t="shared" si="11"/>
        <v>1.0873867447328444E-2</v>
      </c>
      <c r="AE65" s="28">
        <f t="shared" si="11"/>
        <v>2.0161751255754054E-3</v>
      </c>
      <c r="AF65" s="28">
        <f t="shared" si="11"/>
        <v>1.0137487670703004E-2</v>
      </c>
      <c r="AG65" s="28">
        <f t="shared" si="11"/>
        <v>1.3056293864397675E-2</v>
      </c>
      <c r="AH65" s="28">
        <f t="shared" si="11"/>
        <v>-1.2806119824188293E-2</v>
      </c>
      <c r="AI65" s="28">
        <f t="shared" si="11"/>
        <v>-4.1817041001917105E-3</v>
      </c>
      <c r="AJ65" s="28">
        <f t="shared" si="11"/>
        <v>-3.6081135193744775E-3</v>
      </c>
      <c r="AK65" s="28">
        <f t="shared" si="11"/>
        <v>8.2106598443681157E-3</v>
      </c>
      <c r="AL65" s="28">
        <f t="shared" si="11"/>
        <v>9.0956904893405802E-3</v>
      </c>
      <c r="AM65" s="28">
        <f t="shared" si="11"/>
        <v>-6.1881727967877534E-3</v>
      </c>
      <c r="AN65" s="28">
        <f t="shared" si="11"/>
        <v>-9.8654451640048102E-3</v>
      </c>
      <c r="AO65" s="28">
        <f t="shared" si="11"/>
        <v>7.0885469116183141E-4</v>
      </c>
      <c r="AP65" s="28">
        <f t="shared" si="11"/>
        <v>-4.6197984594394193E-3</v>
      </c>
      <c r="AQ65" s="28">
        <f t="shared" si="11"/>
        <v>6.3445200697675218E-3</v>
      </c>
      <c r="AR65" s="28">
        <f t="shared" si="11"/>
        <v>-1.5326741723066976E-2</v>
      </c>
      <c r="AS65" s="28">
        <f t="shared" si="11"/>
        <v>2.4136004569357051E-3</v>
      </c>
      <c r="AT65" s="28">
        <f t="shared" si="11"/>
        <v>-1.0710917930099451E-2</v>
      </c>
      <c r="AU65" s="28">
        <f t="shared" si="11"/>
        <v>-4.0085202980023286E-4</v>
      </c>
    </row>
    <row r="66" spans="2:47">
      <c r="B66" s="27" t="s">
        <v>437</v>
      </c>
      <c r="C66" s="28" t="s">
        <v>512</v>
      </c>
      <c r="D66" s="28">
        <f t="shared" ref="D66:AU66" si="12">+VLOOKUP($B66,Precios,D$61-2014,FALSE)*D40/1000000</f>
        <v>0</v>
      </c>
      <c r="E66" s="28">
        <f t="shared" si="12"/>
        <v>0</v>
      </c>
      <c r="F66" s="28">
        <f t="shared" si="12"/>
        <v>0</v>
      </c>
      <c r="G66" s="28">
        <f t="shared" si="12"/>
        <v>0</v>
      </c>
      <c r="H66" s="28">
        <f t="shared" si="12"/>
        <v>0</v>
      </c>
      <c r="I66" s="28">
        <f t="shared" si="12"/>
        <v>0</v>
      </c>
      <c r="J66" s="28">
        <f t="shared" si="12"/>
        <v>0</v>
      </c>
      <c r="K66" s="28">
        <f t="shared" si="12"/>
        <v>0</v>
      </c>
      <c r="L66" s="28">
        <f t="shared" si="12"/>
        <v>0</v>
      </c>
      <c r="M66" s="28">
        <f t="shared" si="12"/>
        <v>0</v>
      </c>
      <c r="N66" s="28">
        <f t="shared" si="12"/>
        <v>0</v>
      </c>
      <c r="O66" s="28">
        <f t="shared" si="12"/>
        <v>0</v>
      </c>
      <c r="P66" s="28">
        <f t="shared" si="12"/>
        <v>0</v>
      </c>
      <c r="Q66" s="28">
        <f t="shared" si="12"/>
        <v>0</v>
      </c>
      <c r="R66" s="28">
        <f t="shared" si="12"/>
        <v>0</v>
      </c>
      <c r="S66" s="28">
        <f t="shared" si="12"/>
        <v>0</v>
      </c>
      <c r="T66" s="28">
        <f t="shared" si="12"/>
        <v>0</v>
      </c>
      <c r="U66" s="28">
        <f t="shared" si="12"/>
        <v>0</v>
      </c>
      <c r="V66" s="28">
        <f t="shared" si="12"/>
        <v>0</v>
      </c>
      <c r="W66" s="28">
        <f t="shared" si="12"/>
        <v>0</v>
      </c>
      <c r="X66" s="28">
        <f t="shared" si="12"/>
        <v>0</v>
      </c>
      <c r="Y66" s="28">
        <f t="shared" si="12"/>
        <v>0</v>
      </c>
      <c r="Z66" s="28">
        <f t="shared" si="12"/>
        <v>0</v>
      </c>
      <c r="AA66" s="28">
        <f t="shared" si="12"/>
        <v>0</v>
      </c>
      <c r="AB66" s="28">
        <f t="shared" si="12"/>
        <v>0</v>
      </c>
      <c r="AC66" s="28">
        <f t="shared" si="12"/>
        <v>0</v>
      </c>
      <c r="AD66" s="28">
        <f t="shared" si="12"/>
        <v>0</v>
      </c>
      <c r="AE66" s="28">
        <f t="shared" si="12"/>
        <v>0</v>
      </c>
      <c r="AF66" s="28">
        <f t="shared" si="12"/>
        <v>0</v>
      </c>
      <c r="AG66" s="28">
        <f t="shared" si="12"/>
        <v>0</v>
      </c>
      <c r="AH66" s="28">
        <f t="shared" si="12"/>
        <v>0</v>
      </c>
      <c r="AI66" s="28">
        <f t="shared" si="12"/>
        <v>0</v>
      </c>
      <c r="AJ66" s="28">
        <f t="shared" si="12"/>
        <v>0</v>
      </c>
      <c r="AK66" s="28">
        <f t="shared" si="12"/>
        <v>0</v>
      </c>
      <c r="AL66" s="28">
        <f t="shared" si="12"/>
        <v>0</v>
      </c>
      <c r="AM66" s="28">
        <f t="shared" si="12"/>
        <v>0</v>
      </c>
      <c r="AN66" s="28">
        <f t="shared" si="12"/>
        <v>0</v>
      </c>
      <c r="AO66" s="28">
        <f t="shared" si="12"/>
        <v>0</v>
      </c>
      <c r="AP66" s="28">
        <f t="shared" si="12"/>
        <v>0</v>
      </c>
      <c r="AQ66" s="28">
        <f t="shared" si="12"/>
        <v>0</v>
      </c>
      <c r="AR66" s="28">
        <f t="shared" si="12"/>
        <v>0</v>
      </c>
      <c r="AS66" s="28">
        <f t="shared" si="12"/>
        <v>0</v>
      </c>
      <c r="AT66" s="28">
        <f t="shared" si="12"/>
        <v>0</v>
      </c>
      <c r="AU66" s="28">
        <f t="shared" si="12"/>
        <v>0</v>
      </c>
    </row>
    <row r="67" spans="2:47">
      <c r="B67" s="27" t="s">
        <v>427</v>
      </c>
      <c r="C67" s="28" t="s">
        <v>512</v>
      </c>
      <c r="D67" s="28">
        <f t="shared" ref="D67:AU67" si="13">+VLOOKUP($B67,Precios,D$61-2014,FALSE)*D41/1000000</f>
        <v>0</v>
      </c>
      <c r="E67" s="28">
        <f t="shared" si="13"/>
        <v>0</v>
      </c>
      <c r="F67" s="28">
        <f t="shared" si="13"/>
        <v>0</v>
      </c>
      <c r="G67" s="28">
        <f t="shared" si="13"/>
        <v>0</v>
      </c>
      <c r="H67" s="28">
        <f t="shared" si="13"/>
        <v>0</v>
      </c>
      <c r="I67" s="28">
        <f t="shared" si="13"/>
        <v>0</v>
      </c>
      <c r="J67" s="28">
        <f t="shared" si="13"/>
        <v>0</v>
      </c>
      <c r="K67" s="28">
        <f t="shared" si="13"/>
        <v>0</v>
      </c>
      <c r="L67" s="28">
        <f t="shared" si="13"/>
        <v>0</v>
      </c>
      <c r="M67" s="28">
        <f t="shared" si="13"/>
        <v>0</v>
      </c>
      <c r="N67" s="28">
        <f t="shared" si="13"/>
        <v>0</v>
      </c>
      <c r="O67" s="28">
        <f t="shared" si="13"/>
        <v>0</v>
      </c>
      <c r="P67" s="28">
        <f t="shared" si="13"/>
        <v>0</v>
      </c>
      <c r="Q67" s="28">
        <f t="shared" si="13"/>
        <v>0</v>
      </c>
      <c r="R67" s="28">
        <f t="shared" si="13"/>
        <v>0</v>
      </c>
      <c r="S67" s="28">
        <f t="shared" si="13"/>
        <v>0</v>
      </c>
      <c r="T67" s="28">
        <f t="shared" si="13"/>
        <v>0</v>
      </c>
      <c r="U67" s="28">
        <f t="shared" si="13"/>
        <v>0</v>
      </c>
      <c r="V67" s="28">
        <f t="shared" si="13"/>
        <v>0</v>
      </c>
      <c r="W67" s="28">
        <f t="shared" si="13"/>
        <v>-9.9549315880423066</v>
      </c>
      <c r="X67" s="28">
        <f t="shared" si="13"/>
        <v>-19.285041225737174</v>
      </c>
      <c r="Y67" s="28">
        <f t="shared" si="13"/>
        <v>-28.003742668429272</v>
      </c>
      <c r="Z67" s="28">
        <f t="shared" si="13"/>
        <v>-36.124449671463275</v>
      </c>
      <c r="AA67" s="28">
        <f t="shared" si="13"/>
        <v>-43.64651461305337</v>
      </c>
      <c r="AB67" s="28">
        <f t="shared" si="13"/>
        <v>-83.284915736724059</v>
      </c>
      <c r="AC67" s="28">
        <f t="shared" si="13"/>
        <v>-115.42424692796696</v>
      </c>
      <c r="AD67" s="28">
        <f t="shared" si="13"/>
        <v>-141.64772166483124</v>
      </c>
      <c r="AE67" s="28">
        <f t="shared" si="13"/>
        <v>-163.13678838681173</v>
      </c>
      <c r="AF67" s="28">
        <f t="shared" si="13"/>
        <v>-180.81755511916353</v>
      </c>
      <c r="AG67" s="28">
        <f t="shared" si="13"/>
        <v>-195.26943931497621</v>
      </c>
      <c r="AH67" s="28">
        <f t="shared" si="13"/>
        <v>-206.98722401861681</v>
      </c>
      <c r="AI67" s="28">
        <f t="shared" si="13"/>
        <v>-216.35136485042685</v>
      </c>
      <c r="AJ67" s="28">
        <f t="shared" si="13"/>
        <v>-223.70696437846709</v>
      </c>
      <c r="AK67" s="28">
        <f t="shared" si="13"/>
        <v>-229.29785664086467</v>
      </c>
      <c r="AL67" s="28">
        <f t="shared" si="13"/>
        <v>-229.6794212026202</v>
      </c>
      <c r="AM67" s="28">
        <f t="shared" si="13"/>
        <v>-230.06098576437574</v>
      </c>
      <c r="AN67" s="28">
        <f t="shared" si="13"/>
        <v>-230.45377281324176</v>
      </c>
      <c r="AO67" s="28">
        <f t="shared" si="13"/>
        <v>-230.83533737499732</v>
      </c>
      <c r="AP67" s="28">
        <f t="shared" si="13"/>
        <v>-231.21690193675289</v>
      </c>
      <c r="AQ67" s="28">
        <f t="shared" si="13"/>
        <v>-231.6096889856189</v>
      </c>
      <c r="AR67" s="28">
        <f t="shared" si="13"/>
        <v>-231.99125354737438</v>
      </c>
      <c r="AS67" s="28">
        <f t="shared" si="13"/>
        <v>-232.3840405962404</v>
      </c>
      <c r="AT67" s="28">
        <f t="shared" si="13"/>
        <v>-232.76560515799596</v>
      </c>
      <c r="AU67" s="28">
        <f t="shared" si="13"/>
        <v>-232.0249210087058</v>
      </c>
    </row>
    <row r="68" spans="2:47">
      <c r="B68" s="27" t="s">
        <v>439</v>
      </c>
      <c r="C68" s="28" t="s">
        <v>635</v>
      </c>
      <c r="D68" s="28">
        <f t="shared" ref="D68:AU68" si="14">+VLOOKUP($B68,Precios,D$61-2014,FALSE)*D42/1000000</f>
        <v>0</v>
      </c>
      <c r="E68" s="28">
        <f t="shared" si="14"/>
        <v>0</v>
      </c>
      <c r="F68" s="28">
        <f t="shared" si="14"/>
        <v>0</v>
      </c>
      <c r="G68" s="28">
        <f t="shared" si="14"/>
        <v>0</v>
      </c>
      <c r="H68" s="28">
        <f t="shared" si="14"/>
        <v>0</v>
      </c>
      <c r="I68" s="28">
        <f t="shared" si="14"/>
        <v>0</v>
      </c>
      <c r="J68" s="28">
        <f t="shared" si="14"/>
        <v>0</v>
      </c>
      <c r="K68" s="28">
        <f t="shared" si="14"/>
        <v>0</v>
      </c>
      <c r="L68" s="28">
        <f t="shared" si="14"/>
        <v>0</v>
      </c>
      <c r="M68" s="28">
        <f t="shared" si="14"/>
        <v>0</v>
      </c>
      <c r="N68" s="28">
        <f t="shared" si="14"/>
        <v>0</v>
      </c>
      <c r="O68" s="28">
        <f t="shared" si="14"/>
        <v>0</v>
      </c>
      <c r="P68" s="28">
        <f t="shared" si="14"/>
        <v>0</v>
      </c>
      <c r="Q68" s="28">
        <f t="shared" si="14"/>
        <v>0</v>
      </c>
      <c r="R68" s="28">
        <f t="shared" si="14"/>
        <v>0</v>
      </c>
      <c r="S68" s="28">
        <f t="shared" si="14"/>
        <v>0</v>
      </c>
      <c r="T68" s="28">
        <f t="shared" si="14"/>
        <v>0</v>
      </c>
      <c r="U68" s="28">
        <f t="shared" si="14"/>
        <v>0</v>
      </c>
      <c r="V68" s="28">
        <f t="shared" si="14"/>
        <v>0</v>
      </c>
      <c r="W68" s="28">
        <f t="shared" si="14"/>
        <v>0</v>
      </c>
      <c r="X68" s="28">
        <f t="shared" si="14"/>
        <v>0</v>
      </c>
      <c r="Y68" s="28">
        <f t="shared" si="14"/>
        <v>0</v>
      </c>
      <c r="Z68" s="28">
        <f t="shared" si="14"/>
        <v>0</v>
      </c>
      <c r="AA68" s="28">
        <f t="shared" si="14"/>
        <v>0</v>
      </c>
      <c r="AB68" s="28">
        <f t="shared" si="14"/>
        <v>0</v>
      </c>
      <c r="AC68" s="28">
        <f t="shared" si="14"/>
        <v>0</v>
      </c>
      <c r="AD68" s="28">
        <f t="shared" si="14"/>
        <v>0</v>
      </c>
      <c r="AE68" s="28">
        <f t="shared" si="14"/>
        <v>0</v>
      </c>
      <c r="AF68" s="28">
        <f t="shared" si="14"/>
        <v>0</v>
      </c>
      <c r="AG68" s="28">
        <f t="shared" si="14"/>
        <v>0</v>
      </c>
      <c r="AH68" s="28">
        <f t="shared" si="14"/>
        <v>0</v>
      </c>
      <c r="AI68" s="28">
        <f t="shared" si="14"/>
        <v>0</v>
      </c>
      <c r="AJ68" s="28">
        <f t="shared" si="14"/>
        <v>0</v>
      </c>
      <c r="AK68" s="28">
        <f t="shared" si="14"/>
        <v>0</v>
      </c>
      <c r="AL68" s="28">
        <f t="shared" si="14"/>
        <v>0</v>
      </c>
      <c r="AM68" s="28">
        <f t="shared" si="14"/>
        <v>0</v>
      </c>
      <c r="AN68" s="28">
        <f t="shared" si="14"/>
        <v>0</v>
      </c>
      <c r="AO68" s="28">
        <f t="shared" si="14"/>
        <v>0</v>
      </c>
      <c r="AP68" s="28">
        <f t="shared" si="14"/>
        <v>0</v>
      </c>
      <c r="AQ68" s="28">
        <f t="shared" si="14"/>
        <v>0</v>
      </c>
      <c r="AR68" s="28">
        <f t="shared" si="14"/>
        <v>0</v>
      </c>
      <c r="AS68" s="28">
        <f t="shared" si="14"/>
        <v>0</v>
      </c>
      <c r="AT68" s="28">
        <f t="shared" si="14"/>
        <v>0</v>
      </c>
      <c r="AU68" s="28">
        <f t="shared" si="14"/>
        <v>0</v>
      </c>
    </row>
    <row r="69" spans="2:47">
      <c r="B69" s="27" t="s">
        <v>430</v>
      </c>
      <c r="C69" s="28" t="s">
        <v>636</v>
      </c>
      <c r="D69" s="28">
        <f t="shared" ref="D69:AU69" si="15">+VLOOKUP($B69,Precios,D$61-2014,FALSE)*D43/1000000</f>
        <v>-1.1029244186598686E-3</v>
      </c>
      <c r="E69" s="28">
        <f t="shared" si="15"/>
        <v>-2.5701082068386819E-5</v>
      </c>
      <c r="F69" s="28">
        <f t="shared" si="15"/>
        <v>-3.5009947868019562E-4</v>
      </c>
      <c r="G69" s="28">
        <f t="shared" si="15"/>
        <v>-4.0387962664735678E-4</v>
      </c>
      <c r="H69" s="28">
        <f t="shared" si="15"/>
        <v>-1.7397414483918727E-4</v>
      </c>
      <c r="I69" s="28">
        <f t="shared" si="15"/>
        <v>9.7220332718603232E-4</v>
      </c>
      <c r="J69" s="28">
        <f t="shared" si="15"/>
        <v>-8.2210065036906848E-4</v>
      </c>
      <c r="K69" s="28">
        <f t="shared" si="15"/>
        <v>-2.8633460607944294E-4</v>
      </c>
      <c r="L69" s="28">
        <f t="shared" si="15"/>
        <v>3.8458275434772622E-5</v>
      </c>
      <c r="M69" s="28">
        <f t="shared" si="15"/>
        <v>4.9796343797613011E-4</v>
      </c>
      <c r="N69" s="28">
        <f t="shared" si="15"/>
        <v>1.5371542282419173E-3</v>
      </c>
      <c r="O69" s="28">
        <f t="shared" si="15"/>
        <v>1.59406120032465E-3</v>
      </c>
      <c r="P69" s="28">
        <f t="shared" si="15"/>
        <v>-4.500202693295595E-4</v>
      </c>
      <c r="Q69" s="28">
        <f t="shared" si="15"/>
        <v>-7.5791385504139698E-4</v>
      </c>
      <c r="R69" s="28">
        <f t="shared" si="15"/>
        <v>-8.2450263802676875E-4</v>
      </c>
      <c r="S69" s="28">
        <f t="shared" si="15"/>
        <v>-1.7583510738484679E-3</v>
      </c>
      <c r="T69" s="28">
        <f t="shared" si="15"/>
        <v>-1.7013393254878115E-3</v>
      </c>
      <c r="U69" s="28">
        <f t="shared" si="15"/>
        <v>7.7066604662641522E-4</v>
      </c>
      <c r="V69" s="28">
        <f t="shared" si="15"/>
        <v>5.9968992170193161E-4</v>
      </c>
      <c r="W69" s="28">
        <f t="shared" si="15"/>
        <v>-6.5943715087889444E-5</v>
      </c>
      <c r="X69" s="28">
        <f t="shared" si="15"/>
        <v>-9.2383424958951074E-4</v>
      </c>
      <c r="Y69" s="28">
        <f t="shared" si="15"/>
        <v>9.9194120678791197E-4</v>
      </c>
      <c r="Z69" s="28">
        <f t="shared" si="15"/>
        <v>5.2417518359713976E-4</v>
      </c>
      <c r="AA69" s="28">
        <f t="shared" si="15"/>
        <v>1.6715263725439475E-3</v>
      </c>
      <c r="AB69" s="28">
        <f t="shared" si="15"/>
        <v>-2.2307355193674893E-3</v>
      </c>
      <c r="AC69" s="28">
        <f t="shared" si="15"/>
        <v>-2.2055409478923717E-4</v>
      </c>
      <c r="AD69" s="28">
        <f t="shared" si="15"/>
        <v>-5.6750140948035402E-4</v>
      </c>
      <c r="AE69" s="28">
        <f t="shared" si="15"/>
        <v>-1.8394750649970712E-3</v>
      </c>
      <c r="AF69" s="28">
        <f t="shared" si="15"/>
        <v>1.5779228044757584E-3</v>
      </c>
      <c r="AG69" s="28">
        <f t="shared" si="15"/>
        <v>1.2507493586681863E-3</v>
      </c>
      <c r="AH69" s="28">
        <f t="shared" si="15"/>
        <v>-9.8359468233705054E-4</v>
      </c>
      <c r="AI69" s="28">
        <f t="shared" si="15"/>
        <v>1.9763203378246777E-3</v>
      </c>
      <c r="AJ69" s="28">
        <f t="shared" si="15"/>
        <v>1.1844415861201199E-3</v>
      </c>
      <c r="AK69" s="28">
        <f t="shared" si="15"/>
        <v>-2.4154304022998151E-3</v>
      </c>
      <c r="AL69" s="28">
        <f t="shared" si="15"/>
        <v>-1.9803285741916313E-3</v>
      </c>
      <c r="AM69" s="28">
        <f t="shared" si="15"/>
        <v>1.8902638932710881E-3</v>
      </c>
      <c r="AN69" s="28">
        <f t="shared" si="15"/>
        <v>-2.5224462237835939E-3</v>
      </c>
      <c r="AO69" s="28">
        <f t="shared" si="15"/>
        <v>1.618244641653979E-4</v>
      </c>
      <c r="AP69" s="28">
        <f t="shared" si="15"/>
        <v>-1.6867475717256362E-3</v>
      </c>
      <c r="AQ69" s="28">
        <f t="shared" si="15"/>
        <v>1.5102758066788925E-3</v>
      </c>
      <c r="AR69" s="28">
        <f t="shared" si="15"/>
        <v>-1.9986178852624287E-3</v>
      </c>
      <c r="AS69" s="28">
        <f t="shared" si="15"/>
        <v>1.0506085326672707E-3</v>
      </c>
      <c r="AT69" s="28">
        <f t="shared" si="15"/>
        <v>1.1855505280539103E-3</v>
      </c>
      <c r="AU69" s="28">
        <f t="shared" si="15"/>
        <v>1.1888219847911584E-3</v>
      </c>
    </row>
    <row r="70" spans="2:47">
      <c r="B70" s="27" t="s">
        <v>440</v>
      </c>
      <c r="C70" s="28" t="s">
        <v>512</v>
      </c>
      <c r="D70" s="28">
        <f t="shared" ref="D70:AU70" si="16">+VLOOKUP($B70,Precios,D$61-2014,FALSE)*D44/1000000</f>
        <v>0</v>
      </c>
      <c r="E70" s="28">
        <f t="shared" si="16"/>
        <v>0</v>
      </c>
      <c r="F70" s="28">
        <f t="shared" si="16"/>
        <v>0</v>
      </c>
      <c r="G70" s="28">
        <f t="shared" si="16"/>
        <v>0</v>
      </c>
      <c r="H70" s="28">
        <f t="shared" si="16"/>
        <v>0</v>
      </c>
      <c r="I70" s="28">
        <f t="shared" si="16"/>
        <v>0</v>
      </c>
      <c r="J70" s="28">
        <f t="shared" si="16"/>
        <v>0</v>
      </c>
      <c r="K70" s="28">
        <f t="shared" si="16"/>
        <v>0</v>
      </c>
      <c r="L70" s="28">
        <f t="shared" si="16"/>
        <v>0</v>
      </c>
      <c r="M70" s="28">
        <f t="shared" si="16"/>
        <v>0</v>
      </c>
      <c r="N70" s="28">
        <f t="shared" si="16"/>
        <v>0</v>
      </c>
      <c r="O70" s="28">
        <f t="shared" si="16"/>
        <v>0</v>
      </c>
      <c r="P70" s="28">
        <f t="shared" si="16"/>
        <v>0</v>
      </c>
      <c r="Q70" s="28">
        <f t="shared" si="16"/>
        <v>0</v>
      </c>
      <c r="R70" s="28">
        <f t="shared" si="16"/>
        <v>0</v>
      </c>
      <c r="S70" s="28">
        <f t="shared" si="16"/>
        <v>0</v>
      </c>
      <c r="T70" s="28">
        <f t="shared" si="16"/>
        <v>0</v>
      </c>
      <c r="U70" s="28">
        <f t="shared" si="16"/>
        <v>0</v>
      </c>
      <c r="V70" s="28">
        <f t="shared" si="16"/>
        <v>0</v>
      </c>
      <c r="W70" s="28">
        <f t="shared" si="16"/>
        <v>0</v>
      </c>
      <c r="X70" s="28">
        <f t="shared" si="16"/>
        <v>0</v>
      </c>
      <c r="Y70" s="28">
        <f t="shared" si="16"/>
        <v>0</v>
      </c>
      <c r="Z70" s="28">
        <f t="shared" si="16"/>
        <v>0</v>
      </c>
      <c r="AA70" s="28">
        <f t="shared" si="16"/>
        <v>0</v>
      </c>
      <c r="AB70" s="28">
        <f t="shared" si="16"/>
        <v>0</v>
      </c>
      <c r="AC70" s="28">
        <f t="shared" si="16"/>
        <v>0</v>
      </c>
      <c r="AD70" s="28">
        <f t="shared" si="16"/>
        <v>0</v>
      </c>
      <c r="AE70" s="28">
        <f t="shared" si="16"/>
        <v>0</v>
      </c>
      <c r="AF70" s="28">
        <f t="shared" si="16"/>
        <v>0</v>
      </c>
      <c r="AG70" s="28">
        <f t="shared" si="16"/>
        <v>0</v>
      </c>
      <c r="AH70" s="28">
        <f t="shared" si="16"/>
        <v>0</v>
      </c>
      <c r="AI70" s="28">
        <f t="shared" si="16"/>
        <v>0</v>
      </c>
      <c r="AJ70" s="28">
        <f t="shared" si="16"/>
        <v>0</v>
      </c>
      <c r="AK70" s="28">
        <f t="shared" si="16"/>
        <v>0</v>
      </c>
      <c r="AL70" s="28">
        <f t="shared" si="16"/>
        <v>0</v>
      </c>
      <c r="AM70" s="28">
        <f t="shared" si="16"/>
        <v>0</v>
      </c>
      <c r="AN70" s="28">
        <f t="shared" si="16"/>
        <v>0</v>
      </c>
      <c r="AO70" s="28">
        <f t="shared" si="16"/>
        <v>0</v>
      </c>
      <c r="AP70" s="28">
        <f t="shared" si="16"/>
        <v>0</v>
      </c>
      <c r="AQ70" s="28">
        <f t="shared" si="16"/>
        <v>0</v>
      </c>
      <c r="AR70" s="28">
        <f t="shared" si="16"/>
        <v>0</v>
      </c>
      <c r="AS70" s="28">
        <f t="shared" si="16"/>
        <v>0</v>
      </c>
      <c r="AT70" s="28">
        <f t="shared" si="16"/>
        <v>0</v>
      </c>
      <c r="AU70" s="28">
        <f t="shared" si="16"/>
        <v>0</v>
      </c>
    </row>
    <row r="71" spans="2:47">
      <c r="B71" s="27" t="s">
        <v>398</v>
      </c>
      <c r="C71" s="28" t="s">
        <v>512</v>
      </c>
      <c r="D71" s="28">
        <f t="shared" ref="D71:AU71" si="17">+VLOOKUP($B71,Precios,D$61-2014,FALSE)*D45/1000000</f>
        <v>8.1079065631512514E-5</v>
      </c>
      <c r="E71" s="28">
        <f t="shared" si="17"/>
        <v>-2.5373482310502191E-5</v>
      </c>
      <c r="F71" s="28">
        <f t="shared" si="17"/>
        <v>2.0286955148640428E-4</v>
      </c>
      <c r="G71" s="28">
        <f t="shared" si="17"/>
        <v>-1.9822091067471067E-4</v>
      </c>
      <c r="H71" s="28">
        <f t="shared" si="17"/>
        <v>2.5409598434503129E-4</v>
      </c>
      <c r="I71" s="28">
        <f t="shared" si="17"/>
        <v>-1.5980676953092892E-5</v>
      </c>
      <c r="J71" s="28">
        <f t="shared" si="17"/>
        <v>4.9584270963781447E-5</v>
      </c>
      <c r="K71" s="28">
        <f t="shared" si="17"/>
        <v>-4.3325233294850536E-5</v>
      </c>
      <c r="L71" s="28">
        <f t="shared" si="17"/>
        <v>1.1030586841279078E-4</v>
      </c>
      <c r="M71" s="28">
        <f t="shared" si="17"/>
        <v>-3.5441943067013022E-4</v>
      </c>
      <c r="N71" s="28">
        <f t="shared" si="17"/>
        <v>3.5578107039170656E-5</v>
      </c>
      <c r="O71" s="28">
        <f t="shared" si="17"/>
        <v>-1.7967756913444109E-4</v>
      </c>
      <c r="P71" s="28">
        <f t="shared" si="17"/>
        <v>-2.9192807525021838E-4</v>
      </c>
      <c r="Q71" s="28">
        <f t="shared" si="17"/>
        <v>-1.8393420770013795E-4</v>
      </c>
      <c r="R71" s="28">
        <f t="shared" si="17"/>
        <v>2.381344032628478E-5</v>
      </c>
      <c r="S71" s="28">
        <f t="shared" si="17"/>
        <v>3.3319668092280242E-4</v>
      </c>
      <c r="T71" s="28">
        <f t="shared" si="17"/>
        <v>-8.0461926834574232E-5</v>
      </c>
      <c r="U71" s="28">
        <f t="shared" si="17"/>
        <v>1.8453375036414109E-4</v>
      </c>
      <c r="V71" s="28">
        <f t="shared" si="17"/>
        <v>-1.5523698318548553E-4</v>
      </c>
      <c r="W71" s="28">
        <f t="shared" si="17"/>
        <v>1.8667484328290277E-4</v>
      </c>
      <c r="X71" s="28">
        <f t="shared" si="17"/>
        <v>-8.4172294164147732E-5</v>
      </c>
      <c r="Y71" s="28">
        <f t="shared" si="17"/>
        <v>3.4018605649452718E-4</v>
      </c>
      <c r="Z71" s="28">
        <f t="shared" si="17"/>
        <v>1.0692463138423715E-5</v>
      </c>
      <c r="AA71" s="28">
        <f t="shared" si="17"/>
        <v>-3.4980911343758465E-4</v>
      </c>
      <c r="AB71" s="28">
        <f t="shared" si="17"/>
        <v>1.2455244311501297E-4</v>
      </c>
      <c r="AC71" s="28">
        <f t="shared" si="17"/>
        <v>-1.6731678375466711E-4</v>
      </c>
      <c r="AD71" s="28">
        <f t="shared" si="17"/>
        <v>-3.6398242117742789E-4</v>
      </c>
      <c r="AE71" s="28">
        <f t="shared" si="17"/>
        <v>1.5903148177923661E-4</v>
      </c>
      <c r="AF71" s="28">
        <f t="shared" si="17"/>
        <v>1.3493706694473907E-4</v>
      </c>
      <c r="AG71" s="28">
        <f t="shared" si="17"/>
        <v>2.1200125157547716E-4</v>
      </c>
      <c r="AH71" s="28">
        <f t="shared" si="17"/>
        <v>1.2512589554599412E-4</v>
      </c>
      <c r="AI71" s="28">
        <f t="shared" si="17"/>
        <v>1.3819617489121654E-4</v>
      </c>
      <c r="AJ71" s="28">
        <f t="shared" si="17"/>
        <v>1.197019336648345E-4</v>
      </c>
      <c r="AK71" s="28">
        <f t="shared" si="17"/>
        <v>-6.5207097600920131E-5</v>
      </c>
      <c r="AL71" s="28">
        <f t="shared" si="17"/>
        <v>-1.5122444845857744E-4</v>
      </c>
      <c r="AM71" s="28">
        <f t="shared" si="17"/>
        <v>-1.0264375566894562E-4</v>
      </c>
      <c r="AN71" s="28">
        <f t="shared" si="17"/>
        <v>-1.8832805110859509E-4</v>
      </c>
      <c r="AO71" s="28">
        <f t="shared" si="17"/>
        <v>-2.7387565038597877E-4</v>
      </c>
      <c r="AP71" s="28">
        <f t="shared" si="17"/>
        <v>-2.2312569386039637E-4</v>
      </c>
      <c r="AQ71" s="28">
        <f t="shared" si="17"/>
        <v>-3.083446732685665E-4</v>
      </c>
      <c r="AR71" s="28">
        <f t="shared" si="17"/>
        <v>-2.5895452698083434E-4</v>
      </c>
      <c r="AS71" s="28">
        <f t="shared" si="17"/>
        <v>-2.0771658430557196E-4</v>
      </c>
      <c r="AT71" s="28">
        <f t="shared" si="17"/>
        <v>-1.5800663466348797E-4</v>
      </c>
      <c r="AU71" s="28">
        <f t="shared" si="17"/>
        <v>-1.0644306048522792E-4</v>
      </c>
    </row>
    <row r="72" spans="2:47">
      <c r="B72" s="27" t="s">
        <v>435</v>
      </c>
      <c r="C72" s="28" t="s">
        <v>512</v>
      </c>
      <c r="D72" s="28">
        <f t="shared" ref="D72:AU72" si="18">+VLOOKUP($B72,Precios,D$61-2014,FALSE)*D46/1000000</f>
        <v>-3.3410581879524977E-4</v>
      </c>
      <c r="E72" s="28">
        <f t="shared" si="18"/>
        <v>-3.0211769101656078E-4</v>
      </c>
      <c r="F72" s="28">
        <f t="shared" si="18"/>
        <v>1.6630379429159107E-4</v>
      </c>
      <c r="G72" s="28">
        <f t="shared" si="18"/>
        <v>9.0470037979517202E-5</v>
      </c>
      <c r="H72" s="28">
        <f t="shared" si="18"/>
        <v>7.4922327365181985E-5</v>
      </c>
      <c r="I72" s="28">
        <f t="shared" si="18"/>
        <v>-2.3944179478112629E-5</v>
      </c>
      <c r="J72" s="28">
        <f t="shared" si="18"/>
        <v>-1.6217238176080689E-4</v>
      </c>
      <c r="K72" s="28">
        <f t="shared" si="18"/>
        <v>-3.3601702828336901E-4</v>
      </c>
      <c r="L72" s="28">
        <f t="shared" si="18"/>
        <v>2.6953187500623039E-4</v>
      </c>
      <c r="M72" s="28">
        <f t="shared" si="18"/>
        <v>3.8203981360417636E-4</v>
      </c>
      <c r="N72" s="28">
        <f t="shared" si="18"/>
        <v>3.7188201415137764E-4</v>
      </c>
      <c r="O72" s="28">
        <f t="shared" si="18"/>
        <v>-3.8462830683190621E-4</v>
      </c>
      <c r="P72" s="28">
        <f t="shared" si="18"/>
        <v>3.4913932228101724E-4</v>
      </c>
      <c r="Q72" s="28">
        <f t="shared" si="18"/>
        <v>4.0028720633085327E-4</v>
      </c>
      <c r="R72" s="28">
        <f t="shared" si="18"/>
        <v>4.2991743298184313E-4</v>
      </c>
      <c r="S72" s="28">
        <f t="shared" si="18"/>
        <v>-3.7613269746305931E-4</v>
      </c>
      <c r="T72" s="28">
        <f t="shared" si="18"/>
        <v>-5.4840610422651408E-5</v>
      </c>
      <c r="U72" s="28">
        <f t="shared" si="18"/>
        <v>2.4327775649475179E-4</v>
      </c>
      <c r="V72" s="28">
        <f t="shared" si="18"/>
        <v>-3.1982879588629629E-4</v>
      </c>
      <c r="W72" s="28">
        <f t="shared" si="18"/>
        <v>-7.1214343248147946E-6</v>
      </c>
      <c r="X72" s="28">
        <f t="shared" si="18"/>
        <v>3.433102223180819E-4</v>
      </c>
      <c r="Y72" s="28">
        <f t="shared" si="18"/>
        <v>-2.1780748790044214E-4</v>
      </c>
      <c r="Z72" s="28">
        <f t="shared" si="18"/>
        <v>1.5958446414773066E-4</v>
      </c>
      <c r="AA72" s="28">
        <f t="shared" si="18"/>
        <v>-3.8512156650740239E-4</v>
      </c>
      <c r="AB72" s="28">
        <f t="shared" si="18"/>
        <v>-1.089786821049584E-4</v>
      </c>
      <c r="AC72" s="28">
        <f t="shared" si="18"/>
        <v>3.2873259878597369E-4</v>
      </c>
      <c r="AD72" s="28">
        <f t="shared" si="18"/>
        <v>-6.784704168302078E-5</v>
      </c>
      <c r="AE72" s="28">
        <f t="shared" si="18"/>
        <v>3.9780146691894934E-4</v>
      </c>
      <c r="AF72" s="28">
        <f t="shared" si="18"/>
        <v>1.94277355437485E-4</v>
      </c>
      <c r="AG72" s="28">
        <f t="shared" si="18"/>
        <v>2.2194486429995833E-5</v>
      </c>
      <c r="AH72" s="28">
        <f t="shared" si="18"/>
        <v>3.7476476076838655E-5</v>
      </c>
      <c r="AI72" s="28">
        <f t="shared" si="18"/>
        <v>5.7242456963254981E-5</v>
      </c>
      <c r="AJ72" s="28">
        <f t="shared" si="18"/>
        <v>1.133265363372425E-4</v>
      </c>
      <c r="AK72" s="28">
        <f t="shared" si="18"/>
        <v>2.009715143391776E-4</v>
      </c>
      <c r="AL72" s="28">
        <f t="shared" si="18"/>
        <v>-7.0736786228030822E-5</v>
      </c>
      <c r="AM72" s="28">
        <f t="shared" si="18"/>
        <v>-3.1173353361181057E-4</v>
      </c>
      <c r="AN72" s="28">
        <f t="shared" si="18"/>
        <v>3.7702635492604453E-4</v>
      </c>
      <c r="AO72" s="28">
        <f t="shared" si="18"/>
        <v>2.2678755940880747E-4</v>
      </c>
      <c r="AP72" s="28">
        <f t="shared" si="18"/>
        <v>1.0843214406232389E-4</v>
      </c>
      <c r="AQ72" s="28">
        <f t="shared" si="18"/>
        <v>2.5574582765240008E-5</v>
      </c>
      <c r="AR72" s="28">
        <f t="shared" si="18"/>
        <v>-1.2058903863598801E-5</v>
      </c>
      <c r="AS72" s="28">
        <f t="shared" si="18"/>
        <v>-1.8750742063505219E-5</v>
      </c>
      <c r="AT72" s="28">
        <f t="shared" si="18"/>
        <v>2.074610909877079E-5</v>
      </c>
      <c r="AU72" s="28">
        <f t="shared" si="18"/>
        <v>9.8400999135766953E-5</v>
      </c>
    </row>
    <row r="73" spans="2:47">
      <c r="B73" s="27" t="s">
        <v>436</v>
      </c>
      <c r="C73" s="28" t="s">
        <v>512</v>
      </c>
      <c r="D73" s="28">
        <f t="shared" ref="D73:AU73" si="19">+VLOOKUP($B73,Precios,D$61-2014,FALSE)*D47/1000000</f>
        <v>1.5777618697753576E-3</v>
      </c>
      <c r="E73" s="28">
        <f t="shared" si="19"/>
        <v>-7.4067387589815995E-4</v>
      </c>
      <c r="F73" s="28">
        <f t="shared" si="19"/>
        <v>3.0481421154695731E-6</v>
      </c>
      <c r="G73" s="28">
        <f t="shared" si="19"/>
        <v>-6.8478645086297071E-4</v>
      </c>
      <c r="H73" s="28">
        <f t="shared" si="19"/>
        <v>1.7978068792615326E-3</v>
      </c>
      <c r="I73" s="28">
        <f t="shared" si="19"/>
        <v>1.4970050868407566E-3</v>
      </c>
      <c r="J73" s="28">
        <f t="shared" si="19"/>
        <v>1.8191052708634227E-3</v>
      </c>
      <c r="K73" s="28">
        <f t="shared" si="19"/>
        <v>1.4595951760318401E-3</v>
      </c>
      <c r="L73" s="28">
        <f t="shared" si="19"/>
        <v>1.002810311048571E-3</v>
      </c>
      <c r="M73" s="28">
        <f t="shared" si="19"/>
        <v>4.0021791736433122E-4</v>
      </c>
      <c r="N73" s="28">
        <f t="shared" si="19"/>
        <v>-7.0081568290754402E-4</v>
      </c>
      <c r="O73" s="28">
        <f t="shared" si="19"/>
        <v>-2.0328236270089821E-3</v>
      </c>
      <c r="P73" s="28">
        <f t="shared" si="19"/>
        <v>8.9683601555531987E-4</v>
      </c>
      <c r="Q73" s="28">
        <f t="shared" si="19"/>
        <v>-5.9956062751152458E-4</v>
      </c>
      <c r="R73" s="28">
        <f t="shared" si="19"/>
        <v>-1.8084618159010513E-3</v>
      </c>
      <c r="S73" s="28">
        <f t="shared" si="19"/>
        <v>1.4308313932569134E-3</v>
      </c>
      <c r="T73" s="28">
        <f t="shared" si="19"/>
        <v>-3.4504066818184822E-5</v>
      </c>
      <c r="U73" s="28">
        <f t="shared" si="19"/>
        <v>-1.6706655155206429E-3</v>
      </c>
      <c r="V73" s="28">
        <f t="shared" si="19"/>
        <v>1.3116541339945665E-3</v>
      </c>
      <c r="W73" s="28">
        <f t="shared" si="19"/>
        <v>-6.3201430341734634E-4</v>
      </c>
      <c r="X73" s="28">
        <f t="shared" si="19"/>
        <v>2.1583935025104245E-3</v>
      </c>
      <c r="Y73" s="28">
        <f t="shared" si="19"/>
        <v>-1.3152869718582866E-4</v>
      </c>
      <c r="Z73" s="28">
        <f t="shared" si="19"/>
        <v>2.4260117497412947E-3</v>
      </c>
      <c r="AA73" s="28">
        <f t="shared" si="19"/>
        <v>-2.4577666185872897E-4</v>
      </c>
      <c r="AB73" s="28">
        <f t="shared" si="19"/>
        <v>2.0495269377441348E-3</v>
      </c>
      <c r="AC73" s="28">
        <f t="shared" si="19"/>
        <v>-1.0424055805711475E-3</v>
      </c>
      <c r="AD73" s="28">
        <f t="shared" si="19"/>
        <v>9.0975850825099065E-4</v>
      </c>
      <c r="AE73" s="28">
        <f t="shared" si="19"/>
        <v>-2.5357682464752416E-3</v>
      </c>
      <c r="AF73" s="28">
        <f t="shared" si="19"/>
        <v>-7.1221632929344407E-4</v>
      </c>
      <c r="AG73" s="28">
        <f t="shared" si="19"/>
        <v>1.0462356986094673E-3</v>
      </c>
      <c r="AH73" s="28">
        <f t="shared" si="19"/>
        <v>2.5076432562114882E-3</v>
      </c>
      <c r="AI73" s="28">
        <f t="shared" si="19"/>
        <v>-1.3188943205790611E-3</v>
      </c>
      <c r="AJ73" s="28">
        <f t="shared" si="19"/>
        <v>-2.274376157254951E-4</v>
      </c>
      <c r="AK73" s="28">
        <f t="shared" si="19"/>
        <v>7.9316629872686246E-4</v>
      </c>
      <c r="AL73" s="28">
        <f t="shared" si="19"/>
        <v>1.5080220627024124E-3</v>
      </c>
      <c r="AM73" s="28">
        <f t="shared" si="19"/>
        <v>2.3412562692218045E-3</v>
      </c>
      <c r="AN73" s="28">
        <f t="shared" si="19"/>
        <v>-2.161539396328762E-3</v>
      </c>
      <c r="AO73" s="28">
        <f t="shared" si="19"/>
        <v>-1.4444145083823239E-3</v>
      </c>
      <c r="AP73" s="28">
        <f t="shared" si="19"/>
        <v>-6.0802938109169482E-4</v>
      </c>
      <c r="AQ73" s="28">
        <f t="shared" si="19"/>
        <v>1.1075571690538729E-4</v>
      </c>
      <c r="AR73" s="28">
        <f t="shared" si="19"/>
        <v>9.4912307536804705E-4</v>
      </c>
      <c r="AS73" s="28">
        <f t="shared" si="19"/>
        <v>1.6695337381943192E-3</v>
      </c>
      <c r="AT73" s="28">
        <f t="shared" si="19"/>
        <v>2.5103914807470596E-3</v>
      </c>
      <c r="AU73" s="28">
        <f t="shared" si="19"/>
        <v>-1.9875116860218539E-3</v>
      </c>
    </row>
    <row r="74" spans="2:47">
      <c r="B74" s="27" t="s">
        <v>397</v>
      </c>
      <c r="C74" s="28" t="s">
        <v>512</v>
      </c>
      <c r="D74" s="28">
        <f t="shared" ref="D74:AU74" si="20">+VLOOKUP($B74,Precios,D$61-2014,FALSE)*D48/1000000</f>
        <v>3.8407907072748066E-3</v>
      </c>
      <c r="E74" s="28">
        <f t="shared" si="20"/>
        <v>1.5406482364524281E-3</v>
      </c>
      <c r="F74" s="28">
        <f t="shared" si="20"/>
        <v>-2.6726415653549964E-4</v>
      </c>
      <c r="G74" s="28">
        <f t="shared" si="20"/>
        <v>1.3766012368105944E-3</v>
      </c>
      <c r="H74" s="28">
        <f t="shared" si="20"/>
        <v>-7.8173745680668982E-4</v>
      </c>
      <c r="I74" s="28">
        <f t="shared" si="20"/>
        <v>-1.5659349898159596E-3</v>
      </c>
      <c r="J74" s="28">
        <f t="shared" si="20"/>
        <v>-2.5319218225714922E-3</v>
      </c>
      <c r="K74" s="28">
        <f t="shared" si="20"/>
        <v>-3.115045191578506E-3</v>
      </c>
      <c r="L74" s="28">
        <f t="shared" si="20"/>
        <v>-3.3603206803142355E-3</v>
      </c>
      <c r="M74" s="28">
        <f t="shared" si="20"/>
        <v>-1.3853992615674884E-3</v>
      </c>
      <c r="N74" s="28">
        <f t="shared" si="20"/>
        <v>5.2921352388474456E-4</v>
      </c>
      <c r="O74" s="28">
        <f t="shared" si="20"/>
        <v>-3.861553594225279E-3</v>
      </c>
      <c r="P74" s="28">
        <f t="shared" si="20"/>
        <v>-3.5312657599795433E-3</v>
      </c>
      <c r="Q74" s="28">
        <f t="shared" si="20"/>
        <v>3.559532069359606E-3</v>
      </c>
      <c r="R74" s="28">
        <f t="shared" si="20"/>
        <v>-5.2799533061043185E-3</v>
      </c>
      <c r="S74" s="28">
        <f t="shared" si="20"/>
        <v>5.7644772365441996E-3</v>
      </c>
      <c r="T74" s="28">
        <f t="shared" si="20"/>
        <v>4.5654153078746101E-3</v>
      </c>
      <c r="U74" s="28">
        <f t="shared" si="20"/>
        <v>7.1696487482965877E-3</v>
      </c>
      <c r="V74" s="28">
        <f t="shared" si="20"/>
        <v>-2.4323729373485047E-3</v>
      </c>
      <c r="W74" s="28">
        <f t="shared" si="20"/>
        <v>-7.8083657580370718E-3</v>
      </c>
      <c r="X74" s="28">
        <f t="shared" si="20"/>
        <v>5.0551926645173526E-3</v>
      </c>
      <c r="Y74" s="28">
        <f t="shared" si="20"/>
        <v>4.7608854378864912E-3</v>
      </c>
      <c r="Z74" s="28">
        <f t="shared" si="20"/>
        <v>8.2898241316435271E-3</v>
      </c>
      <c r="AA74" s="28">
        <f t="shared" si="20"/>
        <v>-3.3803988432784225E-3</v>
      </c>
      <c r="AB74" s="28">
        <f t="shared" si="20"/>
        <v>4.4104172288332456E-3</v>
      </c>
      <c r="AC74" s="28">
        <f t="shared" si="20"/>
        <v>-1.6735900671713555E-3</v>
      </c>
      <c r="AD74" s="28">
        <f t="shared" si="20"/>
        <v>-6.9630305556678714E-3</v>
      </c>
      <c r="AE74" s="28">
        <f t="shared" si="20"/>
        <v>-8.9614558039949974E-3</v>
      </c>
      <c r="AF74" s="28">
        <f t="shared" si="20"/>
        <v>-1.4803219703475097E-3</v>
      </c>
      <c r="AG74" s="28">
        <f t="shared" si="20"/>
        <v>8.4317313057441969E-3</v>
      </c>
      <c r="AH74" s="28">
        <f t="shared" si="20"/>
        <v>1.6551952714882587E-3</v>
      </c>
      <c r="AI74" s="28">
        <f t="shared" si="20"/>
        <v>-4.3976195355562957E-3</v>
      </c>
      <c r="AJ74" s="28">
        <f t="shared" si="20"/>
        <v>8.0960598998978846E-3</v>
      </c>
      <c r="AK74" s="28">
        <f t="shared" si="20"/>
        <v>4.4467768869966683E-3</v>
      </c>
      <c r="AL74" s="28">
        <f t="shared" si="20"/>
        <v>2.1839197417628112E-3</v>
      </c>
      <c r="AM74" s="28">
        <f t="shared" si="20"/>
        <v>-5.1646752417839649E-4</v>
      </c>
      <c r="AN74" s="28">
        <f t="shared" si="20"/>
        <v>-4.7184439563630678E-3</v>
      </c>
      <c r="AO74" s="28">
        <f t="shared" si="20"/>
        <v>-7.9859723963570436E-3</v>
      </c>
      <c r="AP74" s="28">
        <f t="shared" si="20"/>
        <v>7.3426377627589696E-3</v>
      </c>
      <c r="AQ74" s="28">
        <f t="shared" si="20"/>
        <v>3.6194085199285657E-3</v>
      </c>
      <c r="AR74" s="28">
        <f t="shared" si="20"/>
        <v>-1.8826487176812329E-4</v>
      </c>
      <c r="AS74" s="28">
        <f t="shared" si="20"/>
        <v>-5.7001328966300386E-3</v>
      </c>
      <c r="AT74" s="28">
        <f t="shared" si="20"/>
        <v>8.7421190093996681E-3</v>
      </c>
      <c r="AU74" s="28">
        <f t="shared" si="20"/>
        <v>4.3944632760179901E-3</v>
      </c>
    </row>
    <row r="75" spans="2:47">
      <c r="B75" s="27" t="s">
        <v>389</v>
      </c>
      <c r="C75" s="28" t="s">
        <v>512</v>
      </c>
      <c r="D75" s="28">
        <f t="shared" ref="D75:AU75" si="21">+VLOOKUP($B75,Precios,D$61-2014,FALSE)*D49/1000000</f>
        <v>0</v>
      </c>
      <c r="E75" s="28">
        <f t="shared" si="21"/>
        <v>0</v>
      </c>
      <c r="F75" s="28">
        <f t="shared" si="21"/>
        <v>0</v>
      </c>
      <c r="G75" s="28">
        <f t="shared" si="21"/>
        <v>0</v>
      </c>
      <c r="H75" s="28">
        <f t="shared" si="21"/>
        <v>0</v>
      </c>
      <c r="I75" s="28">
        <f t="shared" si="21"/>
        <v>0</v>
      </c>
      <c r="J75" s="28">
        <f t="shared" si="21"/>
        <v>0</v>
      </c>
      <c r="K75" s="28">
        <f t="shared" si="21"/>
        <v>0</v>
      </c>
      <c r="L75" s="28">
        <f t="shared" si="21"/>
        <v>0</v>
      </c>
      <c r="M75" s="28">
        <f t="shared" si="21"/>
        <v>0</v>
      </c>
      <c r="N75" s="28">
        <f t="shared" si="21"/>
        <v>0</v>
      </c>
      <c r="O75" s="28">
        <f t="shared" si="21"/>
        <v>0</v>
      </c>
      <c r="P75" s="28">
        <f t="shared" si="21"/>
        <v>0</v>
      </c>
      <c r="Q75" s="28">
        <f t="shared" si="21"/>
        <v>0</v>
      </c>
      <c r="R75" s="28">
        <f t="shared" si="21"/>
        <v>0</v>
      </c>
      <c r="S75" s="28">
        <f t="shared" si="21"/>
        <v>0</v>
      </c>
      <c r="T75" s="28">
        <f t="shared" si="21"/>
        <v>0</v>
      </c>
      <c r="U75" s="28">
        <f t="shared" si="21"/>
        <v>0</v>
      </c>
      <c r="V75" s="28">
        <f t="shared" si="21"/>
        <v>0</v>
      </c>
      <c r="W75" s="28">
        <f t="shared" si="21"/>
        <v>0</v>
      </c>
      <c r="X75" s="28">
        <f t="shared" si="21"/>
        <v>0</v>
      </c>
      <c r="Y75" s="28">
        <f t="shared" si="21"/>
        <v>0</v>
      </c>
      <c r="Z75" s="28">
        <f t="shared" si="21"/>
        <v>0</v>
      </c>
      <c r="AA75" s="28">
        <f t="shared" si="21"/>
        <v>0</v>
      </c>
      <c r="AB75" s="28">
        <f t="shared" si="21"/>
        <v>0</v>
      </c>
      <c r="AC75" s="28">
        <f t="shared" si="21"/>
        <v>0</v>
      </c>
      <c r="AD75" s="28">
        <f t="shared" si="21"/>
        <v>0</v>
      </c>
      <c r="AE75" s="28">
        <f t="shared" si="21"/>
        <v>0</v>
      </c>
      <c r="AF75" s="28">
        <f t="shared" si="21"/>
        <v>0</v>
      </c>
      <c r="AG75" s="28">
        <f t="shared" si="21"/>
        <v>0</v>
      </c>
      <c r="AH75" s="28">
        <f t="shared" si="21"/>
        <v>0</v>
      </c>
      <c r="AI75" s="28">
        <f t="shared" si="21"/>
        <v>0</v>
      </c>
      <c r="AJ75" s="28">
        <f t="shared" si="21"/>
        <v>0</v>
      </c>
      <c r="AK75" s="28">
        <f t="shared" si="21"/>
        <v>0</v>
      </c>
      <c r="AL75" s="28">
        <f t="shared" si="21"/>
        <v>0</v>
      </c>
      <c r="AM75" s="28">
        <f t="shared" si="21"/>
        <v>0</v>
      </c>
      <c r="AN75" s="28">
        <f t="shared" si="21"/>
        <v>0</v>
      </c>
      <c r="AO75" s="28">
        <f t="shared" si="21"/>
        <v>0</v>
      </c>
      <c r="AP75" s="28">
        <f t="shared" si="21"/>
        <v>0</v>
      </c>
      <c r="AQ75" s="28">
        <f t="shared" si="21"/>
        <v>0</v>
      </c>
      <c r="AR75" s="28">
        <f t="shared" si="21"/>
        <v>0</v>
      </c>
      <c r="AS75" s="28">
        <f t="shared" si="21"/>
        <v>0</v>
      </c>
      <c r="AT75" s="28">
        <f t="shared" si="21"/>
        <v>0</v>
      </c>
      <c r="AU75" s="28">
        <f t="shared" si="21"/>
        <v>0</v>
      </c>
    </row>
    <row r="76" spans="2:47" s="48" customFormat="1">
      <c r="B76" s="27" t="s">
        <v>501</v>
      </c>
      <c r="C76" s="28" t="s">
        <v>512</v>
      </c>
      <c r="D76" s="30">
        <f t="shared" ref="D76:AU76" si="22">SUM(D62:D75)</f>
        <v>-3.0722991866125385E-4</v>
      </c>
      <c r="E76" s="30">
        <f t="shared" si="22"/>
        <v>4.0187966983869002E-3</v>
      </c>
      <c r="F76" s="30">
        <f t="shared" si="22"/>
        <v>7.7599547435358899E-5</v>
      </c>
      <c r="G76" s="30">
        <f t="shared" si="22"/>
        <v>-1.1260829834459377E-2</v>
      </c>
      <c r="H76" s="30">
        <f t="shared" si="22"/>
        <v>2.8565947894992568E-5</v>
      </c>
      <c r="I76" s="30">
        <f t="shared" si="22"/>
        <v>4.3678552716740274E-3</v>
      </c>
      <c r="J76" s="30">
        <f t="shared" si="22"/>
        <v>8.4749513811063319E-3</v>
      </c>
      <c r="K76" s="30">
        <f t="shared" si="22"/>
        <v>1.6249153497699551E-2</v>
      </c>
      <c r="L76" s="30">
        <f t="shared" si="22"/>
        <v>-2.1403717408283044E-3</v>
      </c>
      <c r="M76" s="30">
        <f t="shared" si="22"/>
        <v>-4.8297265238186407E-3</v>
      </c>
      <c r="N76" s="30">
        <f t="shared" si="22"/>
        <v>-4.1348177422803308E-5</v>
      </c>
      <c r="O76" s="30">
        <f t="shared" si="22"/>
        <v>-1.1979450984551346E-2</v>
      </c>
      <c r="P76" s="30">
        <f t="shared" si="22"/>
        <v>-1.3749779349454903E-2</v>
      </c>
      <c r="Q76" s="30">
        <f t="shared" si="22"/>
        <v>8.0878815376410271E-3</v>
      </c>
      <c r="R76" s="30">
        <f t="shared" si="22"/>
        <v>-2.653760890505201E-2</v>
      </c>
      <c r="S76" s="30">
        <f t="shared" si="22"/>
        <v>2.7700965746340839E-3</v>
      </c>
      <c r="T76" s="30">
        <f t="shared" si="22"/>
        <v>1.3524603927712337E-2</v>
      </c>
      <c r="U76" s="30">
        <f t="shared" si="22"/>
        <v>1.658004830056381E-2</v>
      </c>
      <c r="V76" s="30">
        <f t="shared" si="22"/>
        <v>8.0418731509845996E-3</v>
      </c>
      <c r="W76" s="30">
        <f t="shared" si="22"/>
        <v>9.742504664590756</v>
      </c>
      <c r="X76" s="30">
        <f t="shared" si="22"/>
        <v>20.29706247321155</v>
      </c>
      <c r="Y76" s="30">
        <f t="shared" si="22"/>
        <v>31.528911393791429</v>
      </c>
      <c r="Z76" s="30">
        <f t="shared" si="22"/>
        <v>42.535410850825926</v>
      </c>
      <c r="AA76" s="30">
        <f t="shared" si="22"/>
        <v>55.836823021944731</v>
      </c>
      <c r="AB76" s="30">
        <f t="shared" si="22"/>
        <v>112.7888488025514</v>
      </c>
      <c r="AC76" s="30">
        <f t="shared" si="22"/>
        <v>163.81955587761752</v>
      </c>
      <c r="AD76" s="30">
        <f t="shared" si="22"/>
        <v>212.81270061355414</v>
      </c>
      <c r="AE76" s="30">
        <f t="shared" si="22"/>
        <v>256.97572998065544</v>
      </c>
      <c r="AF76" s="30">
        <f t="shared" si="22"/>
        <v>292.1434025258169</v>
      </c>
      <c r="AG76" s="30">
        <f t="shared" si="22"/>
        <v>335.29739898272595</v>
      </c>
      <c r="AH76" s="30">
        <f t="shared" si="22"/>
        <v>372.33429075678595</v>
      </c>
      <c r="AI76" s="30">
        <f t="shared" si="22"/>
        <v>404.76860203010727</v>
      </c>
      <c r="AJ76" s="30">
        <f t="shared" si="22"/>
        <v>435.58084159898414</v>
      </c>
      <c r="AK76" s="30">
        <f t="shared" si="22"/>
        <v>464.50702476751314</v>
      </c>
      <c r="AL76" s="30">
        <f t="shared" si="22"/>
        <v>465.26672916206229</v>
      </c>
      <c r="AM76" s="30">
        <f t="shared" si="22"/>
        <v>466.04719160480528</v>
      </c>
      <c r="AN76" s="30">
        <f t="shared" si="22"/>
        <v>466.80170769625659</v>
      </c>
      <c r="AO76" s="30">
        <f t="shared" si="22"/>
        <v>467.58006870468711</v>
      </c>
      <c r="AP76" s="30">
        <f t="shared" si="22"/>
        <v>468.37265495537753</v>
      </c>
      <c r="AQ76" s="30">
        <f t="shared" si="22"/>
        <v>469.17953818722754</v>
      </c>
      <c r="AR76" s="30">
        <f t="shared" si="22"/>
        <v>469.94012938754076</v>
      </c>
      <c r="AS76" s="30">
        <f t="shared" si="22"/>
        <v>470.70357581957268</v>
      </c>
      <c r="AT76" s="30">
        <f t="shared" si="22"/>
        <v>471.51539937943352</v>
      </c>
      <c r="AU76" s="30">
        <f t="shared" si="22"/>
        <v>471.05000129231968</v>
      </c>
    </row>
    <row r="77" spans="2:47" s="48" customFormat="1">
      <c r="B77"/>
      <c r="C77" s="28"/>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row>
    <row r="78" spans="2:47">
      <c r="B78" s="24" t="s">
        <v>682</v>
      </c>
      <c r="C78" s="30" t="s">
        <v>512</v>
      </c>
      <c r="D78" s="30">
        <f>+NPV(Td,G76:AK76)</f>
        <v>670.88526566321161</v>
      </c>
    </row>
    <row r="80" spans="2:47">
      <c r="C80" s="25" t="s">
        <v>422</v>
      </c>
      <c r="D80" s="25">
        <v>2017</v>
      </c>
      <c r="E80" s="25">
        <v>2018</v>
      </c>
      <c r="F80" s="25">
        <v>2019</v>
      </c>
      <c r="G80" s="25">
        <v>2020</v>
      </c>
      <c r="H80" s="25">
        <v>2021</v>
      </c>
      <c r="I80" s="25">
        <v>2022</v>
      </c>
      <c r="J80" s="25">
        <v>2023</v>
      </c>
      <c r="K80" s="25">
        <v>2024</v>
      </c>
      <c r="L80" s="25">
        <v>2025</v>
      </c>
      <c r="M80" s="25">
        <v>2026</v>
      </c>
      <c r="N80" s="25">
        <v>2027</v>
      </c>
      <c r="O80" s="25">
        <v>2028</v>
      </c>
      <c r="P80" s="25">
        <v>2029</v>
      </c>
      <c r="Q80" s="25">
        <v>2030</v>
      </c>
      <c r="R80" s="25">
        <v>2031</v>
      </c>
      <c r="S80" s="25">
        <v>2032</v>
      </c>
      <c r="T80" s="25">
        <v>2033</v>
      </c>
      <c r="U80" s="25">
        <v>2034</v>
      </c>
      <c r="V80" s="25">
        <v>2035</v>
      </c>
      <c r="W80" s="25">
        <v>2036</v>
      </c>
      <c r="X80" s="25">
        <v>2037</v>
      </c>
      <c r="Y80" s="25">
        <v>2038</v>
      </c>
      <c r="Z80" s="25">
        <v>2039</v>
      </c>
      <c r="AA80" s="25">
        <v>2040</v>
      </c>
      <c r="AB80" s="25">
        <v>2041</v>
      </c>
      <c r="AC80" s="25">
        <v>2042</v>
      </c>
      <c r="AD80" s="25">
        <v>2043</v>
      </c>
      <c r="AE80" s="25">
        <v>2044</v>
      </c>
      <c r="AF80" s="25">
        <v>2045</v>
      </c>
      <c r="AG80" s="25">
        <v>2046</v>
      </c>
      <c r="AH80" s="25">
        <v>2047</v>
      </c>
      <c r="AI80" s="25">
        <v>2048</v>
      </c>
      <c r="AJ80" s="25">
        <v>2049</v>
      </c>
      <c r="AK80" s="25">
        <v>2050</v>
      </c>
      <c r="AL80" s="25">
        <v>2051</v>
      </c>
      <c r="AM80" s="25">
        <v>2052</v>
      </c>
      <c r="AN80" s="25">
        <v>2053</v>
      </c>
      <c r="AO80" s="25">
        <v>2054</v>
      </c>
      <c r="AP80" s="25">
        <v>2055</v>
      </c>
      <c r="AQ80" s="25">
        <v>2056</v>
      </c>
      <c r="AR80" s="25">
        <v>2057</v>
      </c>
      <c r="AS80" s="25">
        <v>2058</v>
      </c>
      <c r="AT80" s="25">
        <v>2059</v>
      </c>
      <c r="AU80" s="25">
        <v>2060</v>
      </c>
    </row>
    <row r="81" spans="2:47">
      <c r="B81" s="27" t="s">
        <v>702</v>
      </c>
      <c r="C81" s="28" t="s">
        <v>703</v>
      </c>
      <c r="D81" s="28"/>
      <c r="E81" s="28">
        <f>CONVERT(IF(-E41+D41&lt;0,0,-E41+D41),"Tcal","MWh")</f>
        <v>0</v>
      </c>
      <c r="F81" s="28">
        <f t="shared" ref="F81:AU81" si="23">CONVERT(IF(-F41+E41&lt;0,0,-F41+E41),"Tcal","MWh")</f>
        <v>0</v>
      </c>
      <c r="G81" s="28">
        <f t="shared" si="23"/>
        <v>0</v>
      </c>
      <c r="H81" s="28">
        <f t="shared" si="23"/>
        <v>0</v>
      </c>
      <c r="I81" s="28">
        <f t="shared" si="23"/>
        <v>0</v>
      </c>
      <c r="J81" s="28">
        <f t="shared" si="23"/>
        <v>0</v>
      </c>
      <c r="K81" s="28">
        <f t="shared" si="23"/>
        <v>0</v>
      </c>
      <c r="L81" s="28">
        <f t="shared" si="23"/>
        <v>0</v>
      </c>
      <c r="M81" s="28">
        <f t="shared" si="23"/>
        <v>0</v>
      </c>
      <c r="N81" s="28">
        <f t="shared" si="23"/>
        <v>0</v>
      </c>
      <c r="O81" s="28">
        <f t="shared" si="23"/>
        <v>0</v>
      </c>
      <c r="P81" s="28">
        <f t="shared" si="23"/>
        <v>0</v>
      </c>
      <c r="Q81" s="28">
        <f t="shared" si="23"/>
        <v>0</v>
      </c>
      <c r="R81" s="28">
        <f t="shared" si="23"/>
        <v>0</v>
      </c>
      <c r="S81" s="28">
        <f t="shared" si="23"/>
        <v>0</v>
      </c>
      <c r="T81" s="28">
        <f t="shared" si="23"/>
        <v>0</v>
      </c>
      <c r="U81" s="28">
        <f t="shared" si="23"/>
        <v>0</v>
      </c>
      <c r="V81" s="28">
        <f t="shared" si="23"/>
        <v>0</v>
      </c>
      <c r="W81" s="28">
        <f t="shared" si="23"/>
        <v>75478.7</v>
      </c>
      <c r="X81" s="28">
        <f t="shared" si="23"/>
        <v>73850.5</v>
      </c>
      <c r="Y81" s="28">
        <f t="shared" si="23"/>
        <v>72222.3</v>
      </c>
      <c r="Z81" s="28">
        <f t="shared" si="23"/>
        <v>70594.099999999991</v>
      </c>
      <c r="AA81" s="28">
        <f t="shared" si="23"/>
        <v>68849.599999999977</v>
      </c>
      <c r="AB81" s="28">
        <f t="shared" si="23"/>
        <v>342038.3</v>
      </c>
      <c r="AC81" s="28">
        <f t="shared" si="23"/>
        <v>291796.7</v>
      </c>
      <c r="AD81" s="28">
        <f t="shared" si="23"/>
        <v>252254.7</v>
      </c>
      <c r="AE81" s="28">
        <f t="shared" si="23"/>
        <v>220737.39999999994</v>
      </c>
      <c r="AF81" s="28">
        <f t="shared" si="23"/>
        <v>195616.60000000006</v>
      </c>
      <c r="AG81" s="28">
        <f t="shared" si="23"/>
        <v>174217.39999999994</v>
      </c>
      <c r="AH81" s="28">
        <f t="shared" si="23"/>
        <v>156074.60000000006</v>
      </c>
      <c r="AI81" s="28">
        <f t="shared" si="23"/>
        <v>140374.10000000006</v>
      </c>
      <c r="AJ81" s="28">
        <f t="shared" si="23"/>
        <v>126999.60000000005</v>
      </c>
      <c r="AK81" s="28">
        <f t="shared" si="23"/>
        <v>115137</v>
      </c>
      <c r="AL81" s="28">
        <f t="shared" si="23"/>
        <v>3954.1999999998411</v>
      </c>
      <c r="AM81" s="28">
        <f t="shared" si="23"/>
        <v>3954.2000000001058</v>
      </c>
      <c r="AN81" s="28">
        <f t="shared" si="23"/>
        <v>4070.5000000000005</v>
      </c>
      <c r="AO81" s="28">
        <f t="shared" si="23"/>
        <v>3954.2000000001058</v>
      </c>
      <c r="AP81" s="28">
        <f t="shared" si="23"/>
        <v>3954.2000000001058</v>
      </c>
      <c r="AQ81" s="28">
        <f t="shared" si="23"/>
        <v>4070.5000000000005</v>
      </c>
      <c r="AR81" s="28">
        <f t="shared" si="23"/>
        <v>3954.1999999995774</v>
      </c>
      <c r="AS81" s="28">
        <f t="shared" si="23"/>
        <v>4070.5000000000005</v>
      </c>
      <c r="AT81" s="28">
        <f t="shared" si="23"/>
        <v>3954.2000000001058</v>
      </c>
      <c r="AU81" s="28">
        <f t="shared" si="23"/>
        <v>0</v>
      </c>
    </row>
    <row r="82" spans="2:47">
      <c r="B82" s="27" t="s">
        <v>684</v>
      </c>
      <c r="C82" s="28" t="s">
        <v>35</v>
      </c>
      <c r="D82" s="31">
        <v>0.5</v>
      </c>
    </row>
    <row r="83" spans="2:47">
      <c r="B83" s="27" t="s">
        <v>519</v>
      </c>
      <c r="C83" s="28" t="s">
        <v>491</v>
      </c>
      <c r="D83" s="31">
        <v>7</v>
      </c>
    </row>
    <row r="84" spans="2:47">
      <c r="B84" s="27" t="s">
        <v>704</v>
      </c>
      <c r="C84" s="28" t="s">
        <v>705</v>
      </c>
      <c r="D84" s="31">
        <v>7.0000000000000007E-2</v>
      </c>
    </row>
    <row r="85" spans="2:47">
      <c r="B85" s="27" t="s">
        <v>706</v>
      </c>
      <c r="C85" s="28" t="s">
        <v>656</v>
      </c>
      <c r="D85" s="28"/>
      <c r="E85" s="28">
        <f>+ROUND(E81/(8760*$D$82)/$D$84,0)</f>
        <v>0</v>
      </c>
      <c r="F85" s="28">
        <f t="shared" ref="F85:AU85" si="24">+ROUND(F81/(8760*$D$82)/$D$84,0)</f>
        <v>0</v>
      </c>
      <c r="G85" s="28">
        <f t="shared" si="24"/>
        <v>0</v>
      </c>
      <c r="H85" s="28">
        <f t="shared" si="24"/>
        <v>0</v>
      </c>
      <c r="I85" s="28">
        <f t="shared" si="24"/>
        <v>0</v>
      </c>
      <c r="J85" s="28">
        <f t="shared" si="24"/>
        <v>0</v>
      </c>
      <c r="K85" s="28">
        <f t="shared" si="24"/>
        <v>0</v>
      </c>
      <c r="L85" s="28">
        <f t="shared" si="24"/>
        <v>0</v>
      </c>
      <c r="M85" s="28">
        <f t="shared" si="24"/>
        <v>0</v>
      </c>
      <c r="N85" s="28">
        <f t="shared" si="24"/>
        <v>0</v>
      </c>
      <c r="O85" s="28">
        <f t="shared" si="24"/>
        <v>0</v>
      </c>
      <c r="P85" s="28">
        <f t="shared" si="24"/>
        <v>0</v>
      </c>
      <c r="Q85" s="28">
        <f t="shared" si="24"/>
        <v>0</v>
      </c>
      <c r="R85" s="28">
        <f t="shared" si="24"/>
        <v>0</v>
      </c>
      <c r="S85" s="28">
        <f t="shared" si="24"/>
        <v>0</v>
      </c>
      <c r="T85" s="28">
        <f t="shared" si="24"/>
        <v>0</v>
      </c>
      <c r="U85" s="28">
        <f t="shared" si="24"/>
        <v>0</v>
      </c>
      <c r="V85" s="28">
        <f t="shared" si="24"/>
        <v>0</v>
      </c>
      <c r="W85" s="28">
        <f t="shared" si="24"/>
        <v>246</v>
      </c>
      <c r="X85" s="28">
        <f t="shared" si="24"/>
        <v>241</v>
      </c>
      <c r="Y85" s="28">
        <f t="shared" si="24"/>
        <v>236</v>
      </c>
      <c r="Z85" s="28">
        <f t="shared" si="24"/>
        <v>230</v>
      </c>
      <c r="AA85" s="28">
        <f t="shared" si="24"/>
        <v>225</v>
      </c>
      <c r="AB85" s="28">
        <f t="shared" si="24"/>
        <v>1116</v>
      </c>
      <c r="AC85" s="28">
        <f t="shared" si="24"/>
        <v>952</v>
      </c>
      <c r="AD85" s="28">
        <f t="shared" si="24"/>
        <v>823</v>
      </c>
      <c r="AE85" s="28">
        <f t="shared" si="24"/>
        <v>720</v>
      </c>
      <c r="AF85" s="28">
        <f t="shared" si="24"/>
        <v>638</v>
      </c>
      <c r="AG85" s="28">
        <f t="shared" si="24"/>
        <v>568</v>
      </c>
      <c r="AH85" s="28">
        <f t="shared" si="24"/>
        <v>509</v>
      </c>
      <c r="AI85" s="28">
        <f t="shared" si="24"/>
        <v>458</v>
      </c>
      <c r="AJ85" s="28">
        <f>+ROUND(AJ81/(8760*$D$82)/$D$84,0)</f>
        <v>414</v>
      </c>
      <c r="AK85" s="28">
        <f t="shared" si="24"/>
        <v>376</v>
      </c>
      <c r="AL85" s="28">
        <f t="shared" si="24"/>
        <v>13</v>
      </c>
      <c r="AM85" s="28">
        <f t="shared" si="24"/>
        <v>13</v>
      </c>
      <c r="AN85" s="28">
        <f t="shared" si="24"/>
        <v>13</v>
      </c>
      <c r="AO85" s="28">
        <f t="shared" si="24"/>
        <v>13</v>
      </c>
      <c r="AP85" s="28">
        <f t="shared" si="24"/>
        <v>13</v>
      </c>
      <c r="AQ85" s="28">
        <f t="shared" si="24"/>
        <v>13</v>
      </c>
      <c r="AR85" s="28">
        <f t="shared" si="24"/>
        <v>13</v>
      </c>
      <c r="AS85" s="28">
        <f t="shared" si="24"/>
        <v>13</v>
      </c>
      <c r="AT85" s="28">
        <f t="shared" si="24"/>
        <v>13</v>
      </c>
      <c r="AU85" s="28">
        <f t="shared" si="24"/>
        <v>0</v>
      </c>
    </row>
    <row r="86" spans="2:47">
      <c r="B86" s="27" t="s">
        <v>707</v>
      </c>
      <c r="C86" s="28" t="s">
        <v>537</v>
      </c>
      <c r="D86" s="111">
        <v>263000</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row>
    <row r="88" spans="2:47" s="26" customFormat="1" ht="12.95">
      <c r="B88" s="24" t="s">
        <v>475</v>
      </c>
      <c r="C88" s="25" t="s">
        <v>422</v>
      </c>
      <c r="D88" s="25">
        <v>2017</v>
      </c>
      <c r="E88" s="25">
        <v>2018</v>
      </c>
      <c r="F88" s="25">
        <v>2019</v>
      </c>
      <c r="G88" s="25">
        <v>2020</v>
      </c>
      <c r="H88" s="25">
        <v>2021</v>
      </c>
      <c r="I88" s="25">
        <v>2022</v>
      </c>
      <c r="J88" s="25">
        <v>2023</v>
      </c>
      <c r="K88" s="25">
        <v>2024</v>
      </c>
      <c r="L88" s="25">
        <v>2025</v>
      </c>
      <c r="M88" s="25">
        <v>2026</v>
      </c>
      <c r="N88" s="25">
        <v>2027</v>
      </c>
      <c r="O88" s="25">
        <v>2028</v>
      </c>
      <c r="P88" s="25">
        <v>2029</v>
      </c>
      <c r="Q88" s="25">
        <v>2030</v>
      </c>
      <c r="R88" s="25">
        <v>2031</v>
      </c>
      <c r="S88" s="25">
        <v>2032</v>
      </c>
      <c r="T88" s="25">
        <v>2033</v>
      </c>
      <c r="U88" s="25">
        <v>2034</v>
      </c>
      <c r="V88" s="25">
        <v>2035</v>
      </c>
      <c r="W88" s="25">
        <v>2036</v>
      </c>
      <c r="X88" s="25">
        <v>2037</v>
      </c>
      <c r="Y88" s="25">
        <v>2038</v>
      </c>
      <c r="Z88" s="25">
        <v>2039</v>
      </c>
      <c r="AA88" s="25">
        <v>2040</v>
      </c>
      <c r="AB88" s="25">
        <v>2041</v>
      </c>
      <c r="AC88" s="25">
        <v>2042</v>
      </c>
      <c r="AD88" s="25">
        <v>2043</v>
      </c>
      <c r="AE88" s="25">
        <v>2044</v>
      </c>
      <c r="AF88" s="25">
        <v>2045</v>
      </c>
      <c r="AG88" s="25">
        <v>2046</v>
      </c>
      <c r="AH88" s="25">
        <v>2047</v>
      </c>
      <c r="AI88" s="25">
        <v>2048</v>
      </c>
      <c r="AJ88" s="25">
        <v>2049</v>
      </c>
      <c r="AK88" s="25">
        <v>2050</v>
      </c>
      <c r="AL88" s="25">
        <v>2051</v>
      </c>
      <c r="AM88" s="25">
        <v>2052</v>
      </c>
      <c r="AN88" s="25">
        <v>2053</v>
      </c>
      <c r="AO88" s="25">
        <v>2054</v>
      </c>
      <c r="AP88" s="25">
        <v>2055</v>
      </c>
      <c r="AQ88" s="25">
        <v>2056</v>
      </c>
      <c r="AR88" s="25">
        <v>2057</v>
      </c>
      <c r="AS88" s="25">
        <v>2058</v>
      </c>
      <c r="AT88" s="25">
        <v>2059</v>
      </c>
      <c r="AU88" s="25">
        <v>2060</v>
      </c>
    </row>
    <row r="89" spans="2:47">
      <c r="B89" s="27" t="s">
        <v>501</v>
      </c>
      <c r="C89" s="28" t="s">
        <v>526</v>
      </c>
      <c r="D89" s="52">
        <f>+D141*$D$86/1000000</f>
        <v>0</v>
      </c>
      <c r="E89" s="52">
        <f t="shared" ref="E89:AU89" si="25">+E141*$D$86/1000000</f>
        <v>0</v>
      </c>
      <c r="F89" s="52">
        <f t="shared" si="25"/>
        <v>0</v>
      </c>
      <c r="G89" s="52">
        <f t="shared" si="25"/>
        <v>0</v>
      </c>
      <c r="H89" s="52">
        <f t="shared" si="25"/>
        <v>0</v>
      </c>
      <c r="I89" s="52">
        <f t="shared" si="25"/>
        <v>0</v>
      </c>
      <c r="J89" s="52">
        <f t="shared" si="25"/>
        <v>0</v>
      </c>
      <c r="K89" s="52">
        <f t="shared" si="25"/>
        <v>0</v>
      </c>
      <c r="L89" s="52">
        <f t="shared" si="25"/>
        <v>0</v>
      </c>
      <c r="M89" s="52">
        <f t="shared" si="25"/>
        <v>0</v>
      </c>
      <c r="N89" s="52">
        <f t="shared" si="25"/>
        <v>0</v>
      </c>
      <c r="O89" s="52">
        <f t="shared" si="25"/>
        <v>0</v>
      </c>
      <c r="P89" s="52">
        <f t="shared" si="25"/>
        <v>0</v>
      </c>
      <c r="Q89" s="52">
        <f t="shared" si="25"/>
        <v>0</v>
      </c>
      <c r="R89" s="52">
        <f t="shared" si="25"/>
        <v>0</v>
      </c>
      <c r="S89" s="52">
        <f t="shared" si="25"/>
        <v>0</v>
      </c>
      <c r="T89" s="52">
        <f t="shared" si="25"/>
        <v>0</v>
      </c>
      <c r="U89" s="52">
        <f t="shared" si="25"/>
        <v>0</v>
      </c>
      <c r="V89" s="52">
        <f t="shared" si="25"/>
        <v>0</v>
      </c>
      <c r="W89" s="52">
        <f t="shared" si="25"/>
        <v>64.697999999999993</v>
      </c>
      <c r="X89" s="52">
        <f t="shared" si="25"/>
        <v>63.383000000000003</v>
      </c>
      <c r="Y89" s="52">
        <f t="shared" si="25"/>
        <v>62.067999999999998</v>
      </c>
      <c r="Z89" s="52">
        <f t="shared" si="25"/>
        <v>60.49</v>
      </c>
      <c r="AA89" s="52">
        <f t="shared" si="25"/>
        <v>59.174999999999997</v>
      </c>
      <c r="AB89" s="52">
        <f t="shared" si="25"/>
        <v>293.50799999999998</v>
      </c>
      <c r="AC89" s="52">
        <f t="shared" si="25"/>
        <v>250.376</v>
      </c>
      <c r="AD89" s="52">
        <f t="shared" si="25"/>
        <v>281.14699999999999</v>
      </c>
      <c r="AE89" s="52">
        <f t="shared" si="25"/>
        <v>252.74299999999999</v>
      </c>
      <c r="AF89" s="52">
        <f t="shared" si="25"/>
        <v>229.86199999999999</v>
      </c>
      <c r="AG89" s="52">
        <f t="shared" si="25"/>
        <v>209.874</v>
      </c>
      <c r="AH89" s="52">
        <f t="shared" si="25"/>
        <v>193.042</v>
      </c>
      <c r="AI89" s="52">
        <f t="shared" si="25"/>
        <v>413.96199999999999</v>
      </c>
      <c r="AJ89" s="52">
        <f t="shared" si="25"/>
        <v>359.25799999999998</v>
      </c>
      <c r="AK89" s="52">
        <f t="shared" si="25"/>
        <v>380.03500000000003</v>
      </c>
      <c r="AL89" s="52">
        <f t="shared" si="25"/>
        <v>256.16199999999998</v>
      </c>
      <c r="AM89" s="52">
        <f t="shared" si="25"/>
        <v>233.28100000000001</v>
      </c>
      <c r="AN89" s="52">
        <f t="shared" si="25"/>
        <v>213.29300000000001</v>
      </c>
      <c r="AO89" s="52">
        <f t="shared" si="25"/>
        <v>196.46100000000001</v>
      </c>
      <c r="AP89" s="52">
        <f t="shared" si="25"/>
        <v>417.38099999999997</v>
      </c>
      <c r="AQ89" s="52">
        <f t="shared" si="25"/>
        <v>362.67700000000002</v>
      </c>
      <c r="AR89" s="52">
        <f t="shared" si="25"/>
        <v>383.45400000000001</v>
      </c>
      <c r="AS89" s="52">
        <f t="shared" ca="1" si="25"/>
        <v>0</v>
      </c>
      <c r="AT89" s="52">
        <f t="shared" ca="1" si="25"/>
        <v>0</v>
      </c>
      <c r="AU89" s="52">
        <f t="shared" ca="1" si="25"/>
        <v>0</v>
      </c>
    </row>
    <row r="90" spans="2:47" s="26" customFormat="1" ht="12.95"/>
    <row r="91" spans="2:47" s="26" customFormat="1" ht="12.95">
      <c r="B91" s="24" t="s">
        <v>607</v>
      </c>
      <c r="C91" s="30" t="s">
        <v>512</v>
      </c>
      <c r="D91" s="30">
        <f>+NPV(Td,G89:AK89)</f>
        <v>711.52260976221339</v>
      </c>
    </row>
    <row r="93" spans="2:47" ht="15.95" thickBot="1"/>
    <row r="94" spans="2:47" ht="15.95" thickBot="1">
      <c r="B94" s="214" t="s">
        <v>528</v>
      </c>
      <c r="C94" s="215"/>
      <c r="D94" s="215"/>
      <c r="E94" s="215"/>
      <c r="F94" s="216"/>
    </row>
    <row r="96" spans="2:47">
      <c r="B96" s="27" t="s">
        <v>687</v>
      </c>
      <c r="C96" s="25" t="s">
        <v>656</v>
      </c>
      <c r="D96" s="25">
        <v>2017</v>
      </c>
      <c r="E96" s="25">
        <v>2018</v>
      </c>
      <c r="F96" s="25">
        <v>2019</v>
      </c>
      <c r="G96" s="25">
        <v>2020</v>
      </c>
      <c r="H96" s="25">
        <v>2021</v>
      </c>
      <c r="I96" s="25">
        <v>2022</v>
      </c>
      <c r="J96" s="25">
        <v>2023</v>
      </c>
      <c r="K96" s="25">
        <v>2024</v>
      </c>
      <c r="L96" s="25">
        <v>2025</v>
      </c>
      <c r="M96" s="25">
        <v>2026</v>
      </c>
      <c r="N96" s="25">
        <v>2027</v>
      </c>
      <c r="O96" s="25">
        <v>2028</v>
      </c>
      <c r="P96" s="25">
        <v>2029</v>
      </c>
      <c r="Q96" s="25">
        <v>2030</v>
      </c>
      <c r="R96" s="25">
        <v>2031</v>
      </c>
      <c r="S96" s="25">
        <v>2032</v>
      </c>
      <c r="T96" s="25">
        <v>2033</v>
      </c>
      <c r="U96" s="25">
        <v>2034</v>
      </c>
      <c r="V96" s="25">
        <v>2035</v>
      </c>
      <c r="W96" s="25">
        <v>2036</v>
      </c>
      <c r="X96" s="25">
        <v>2037</v>
      </c>
      <c r="Y96" s="25">
        <v>2038</v>
      </c>
      <c r="Z96" s="25">
        <v>2039</v>
      </c>
      <c r="AA96" s="25">
        <v>2040</v>
      </c>
      <c r="AB96" s="25">
        <v>2041</v>
      </c>
      <c r="AC96" s="25">
        <v>2042</v>
      </c>
      <c r="AD96" s="25">
        <v>2043</v>
      </c>
      <c r="AE96" s="25">
        <v>2044</v>
      </c>
      <c r="AF96" s="25">
        <v>2045</v>
      </c>
      <c r="AG96" s="25">
        <v>2046</v>
      </c>
      <c r="AH96" s="25">
        <v>2047</v>
      </c>
      <c r="AI96" s="25">
        <v>2048</v>
      </c>
      <c r="AJ96" s="25">
        <v>2049</v>
      </c>
      <c r="AK96" s="25">
        <v>2050</v>
      </c>
      <c r="AL96" s="25">
        <v>2051</v>
      </c>
      <c r="AM96" s="25">
        <v>2052</v>
      </c>
      <c r="AN96" s="25">
        <v>2053</v>
      </c>
      <c r="AO96" s="25">
        <v>2054</v>
      </c>
      <c r="AP96" s="25">
        <v>2055</v>
      </c>
      <c r="AQ96" s="25">
        <v>2056</v>
      </c>
      <c r="AR96" s="25">
        <v>2057</v>
      </c>
      <c r="AS96" s="25">
        <v>2058</v>
      </c>
      <c r="AT96" s="25">
        <v>2059</v>
      </c>
      <c r="AU96" s="25">
        <v>2060</v>
      </c>
    </row>
    <row r="97" spans="2:47">
      <c r="B97" s="25">
        <v>2017</v>
      </c>
      <c r="C97" s="28" cm="1">
        <f t="array" ref="C97:C140">+TRANSPOSE(D85:AU85)</f>
        <v>0</v>
      </c>
      <c r="D97" s="28">
        <f>+IF(D$96&lt;$B97,0,IF(MOD(D$96-$B97,$D$83)=0,1,0))*$C97</f>
        <v>0</v>
      </c>
      <c r="E97" s="28">
        <f t="shared" ref="E97:AR103" si="26">+IF(E$96&lt;$B97,0,IF(MOD(E$96-$B97,$D$83)=0,1,0))*$C97</f>
        <v>0</v>
      </c>
      <c r="F97" s="28">
        <f t="shared" si="26"/>
        <v>0</v>
      </c>
      <c r="G97" s="28">
        <f t="shared" si="26"/>
        <v>0</v>
      </c>
      <c r="H97" s="28">
        <f t="shared" si="26"/>
        <v>0</v>
      </c>
      <c r="I97" s="28">
        <f t="shared" si="26"/>
        <v>0</v>
      </c>
      <c r="J97" s="28">
        <f t="shared" si="26"/>
        <v>0</v>
      </c>
      <c r="K97" s="28">
        <f t="shared" si="26"/>
        <v>0</v>
      </c>
      <c r="L97" s="28">
        <f t="shared" si="26"/>
        <v>0</v>
      </c>
      <c r="M97" s="28">
        <f t="shared" si="26"/>
        <v>0</v>
      </c>
      <c r="N97" s="28">
        <f t="shared" si="26"/>
        <v>0</v>
      </c>
      <c r="O97" s="28">
        <f t="shared" si="26"/>
        <v>0</v>
      </c>
      <c r="P97" s="28">
        <f t="shared" si="26"/>
        <v>0</v>
      </c>
      <c r="Q97" s="28">
        <f t="shared" si="26"/>
        <v>0</v>
      </c>
      <c r="R97" s="28">
        <f t="shared" si="26"/>
        <v>0</v>
      </c>
      <c r="S97" s="28">
        <f t="shared" si="26"/>
        <v>0</v>
      </c>
      <c r="T97" s="28">
        <f t="shared" si="26"/>
        <v>0</v>
      </c>
      <c r="U97" s="28">
        <f t="shared" si="26"/>
        <v>0</v>
      </c>
      <c r="V97" s="28">
        <f t="shared" si="26"/>
        <v>0</v>
      </c>
      <c r="W97" s="28">
        <f t="shared" si="26"/>
        <v>0</v>
      </c>
      <c r="X97" s="28">
        <f t="shared" si="26"/>
        <v>0</v>
      </c>
      <c r="Y97" s="28">
        <f t="shared" si="26"/>
        <v>0</v>
      </c>
      <c r="Z97" s="28">
        <f t="shared" si="26"/>
        <v>0</v>
      </c>
      <c r="AA97" s="28">
        <f t="shared" si="26"/>
        <v>0</v>
      </c>
      <c r="AB97" s="28">
        <f t="shared" si="26"/>
        <v>0</v>
      </c>
      <c r="AC97" s="28">
        <f t="shared" si="26"/>
        <v>0</v>
      </c>
      <c r="AD97" s="28">
        <f t="shared" si="26"/>
        <v>0</v>
      </c>
      <c r="AE97" s="28">
        <f t="shared" si="26"/>
        <v>0</v>
      </c>
      <c r="AF97" s="28">
        <f t="shared" si="26"/>
        <v>0</v>
      </c>
      <c r="AG97" s="28">
        <f t="shared" si="26"/>
        <v>0</v>
      </c>
      <c r="AH97" s="28">
        <f t="shared" si="26"/>
        <v>0</v>
      </c>
      <c r="AI97" s="28">
        <f t="shared" si="26"/>
        <v>0</v>
      </c>
      <c r="AJ97" s="28">
        <f t="shared" si="26"/>
        <v>0</v>
      </c>
      <c r="AK97" s="28">
        <f t="shared" si="26"/>
        <v>0</v>
      </c>
      <c r="AL97" s="28">
        <f t="shared" si="26"/>
        <v>0</v>
      </c>
      <c r="AM97" s="28">
        <f t="shared" si="26"/>
        <v>0</v>
      </c>
      <c r="AN97" s="28">
        <f t="shared" si="26"/>
        <v>0</v>
      </c>
      <c r="AO97" s="28">
        <f t="shared" si="26"/>
        <v>0</v>
      </c>
      <c r="AP97" s="28">
        <f t="shared" si="26"/>
        <v>0</v>
      </c>
      <c r="AQ97" s="28">
        <f t="shared" si="26"/>
        <v>0</v>
      </c>
      <c r="AR97" s="28">
        <f t="shared" si="26"/>
        <v>0</v>
      </c>
      <c r="AS97" s="28">
        <f t="shared" ref="AS97:AU102" ca="1" si="27">+IF(AS$104&lt;$B97,0,IF(MOD(AS$104-$B97,$D$93)=0,1,0))*$C97</f>
        <v>0</v>
      </c>
      <c r="AT97" s="28">
        <f t="shared" ca="1" si="27"/>
        <v>0</v>
      </c>
      <c r="AU97" s="28">
        <f t="shared" ca="1" si="27"/>
        <v>0</v>
      </c>
    </row>
    <row r="98" spans="2:47">
      <c r="B98" s="25">
        <v>2018</v>
      </c>
      <c r="C98" s="28">
        <v>0</v>
      </c>
      <c r="D98" s="28">
        <f t="shared" ref="D98:S140" si="28">+IF(D$96&lt;$B98,0,IF(MOD(D$96-$B98,$D$83)=0,1,0))*$C98</f>
        <v>0</v>
      </c>
      <c r="E98" s="28">
        <f t="shared" si="28"/>
        <v>0</v>
      </c>
      <c r="F98" s="28">
        <f t="shared" si="28"/>
        <v>0</v>
      </c>
      <c r="G98" s="28">
        <f t="shared" si="28"/>
        <v>0</v>
      </c>
      <c r="H98" s="28">
        <f t="shared" si="28"/>
        <v>0</v>
      </c>
      <c r="I98" s="28">
        <f t="shared" si="28"/>
        <v>0</v>
      </c>
      <c r="J98" s="28">
        <f t="shared" si="28"/>
        <v>0</v>
      </c>
      <c r="K98" s="28">
        <f t="shared" si="28"/>
        <v>0</v>
      </c>
      <c r="L98" s="28">
        <f t="shared" si="28"/>
        <v>0</v>
      </c>
      <c r="M98" s="28">
        <f t="shared" si="28"/>
        <v>0</v>
      </c>
      <c r="N98" s="28">
        <f t="shared" si="28"/>
        <v>0</v>
      </c>
      <c r="O98" s="28">
        <f t="shared" si="28"/>
        <v>0</v>
      </c>
      <c r="P98" s="28">
        <f t="shared" si="28"/>
        <v>0</v>
      </c>
      <c r="Q98" s="28">
        <f t="shared" si="28"/>
        <v>0</v>
      </c>
      <c r="R98" s="28">
        <f t="shared" si="28"/>
        <v>0</v>
      </c>
      <c r="S98" s="28">
        <f t="shared" si="28"/>
        <v>0</v>
      </c>
      <c r="T98" s="28">
        <f t="shared" si="26"/>
        <v>0</v>
      </c>
      <c r="U98" s="28">
        <f t="shared" si="26"/>
        <v>0</v>
      </c>
      <c r="V98" s="28">
        <f t="shared" si="26"/>
        <v>0</v>
      </c>
      <c r="W98" s="28">
        <f t="shared" si="26"/>
        <v>0</v>
      </c>
      <c r="X98" s="28">
        <f t="shared" si="26"/>
        <v>0</v>
      </c>
      <c r="Y98" s="28">
        <f t="shared" si="26"/>
        <v>0</v>
      </c>
      <c r="Z98" s="28">
        <f t="shared" si="26"/>
        <v>0</v>
      </c>
      <c r="AA98" s="28">
        <f t="shared" si="26"/>
        <v>0</v>
      </c>
      <c r="AB98" s="28">
        <f t="shared" si="26"/>
        <v>0</v>
      </c>
      <c r="AC98" s="28">
        <f t="shared" si="26"/>
        <v>0</v>
      </c>
      <c r="AD98" s="28">
        <f t="shared" si="26"/>
        <v>0</v>
      </c>
      <c r="AE98" s="28">
        <f t="shared" si="26"/>
        <v>0</v>
      </c>
      <c r="AF98" s="28">
        <f t="shared" si="26"/>
        <v>0</v>
      </c>
      <c r="AG98" s="28">
        <f t="shared" si="26"/>
        <v>0</v>
      </c>
      <c r="AH98" s="28">
        <f t="shared" si="26"/>
        <v>0</v>
      </c>
      <c r="AI98" s="28">
        <f t="shared" si="26"/>
        <v>0</v>
      </c>
      <c r="AJ98" s="28">
        <f t="shared" si="26"/>
        <v>0</v>
      </c>
      <c r="AK98" s="28">
        <f t="shared" si="26"/>
        <v>0</v>
      </c>
      <c r="AL98" s="28">
        <f t="shared" si="26"/>
        <v>0</v>
      </c>
      <c r="AM98" s="28">
        <f t="shared" si="26"/>
        <v>0</v>
      </c>
      <c r="AN98" s="28">
        <f t="shared" si="26"/>
        <v>0</v>
      </c>
      <c r="AO98" s="28">
        <f t="shared" si="26"/>
        <v>0</v>
      </c>
      <c r="AP98" s="28">
        <f t="shared" si="26"/>
        <v>0</v>
      </c>
      <c r="AQ98" s="28">
        <f t="shared" si="26"/>
        <v>0</v>
      </c>
      <c r="AR98" s="28">
        <f t="shared" si="26"/>
        <v>0</v>
      </c>
      <c r="AS98" s="28">
        <f t="shared" ca="1" si="27"/>
        <v>0</v>
      </c>
      <c r="AT98" s="28">
        <f t="shared" ca="1" si="27"/>
        <v>0</v>
      </c>
      <c r="AU98" s="28">
        <f t="shared" ca="1" si="27"/>
        <v>0</v>
      </c>
    </row>
    <row r="99" spans="2:47">
      <c r="B99" s="25">
        <v>2019</v>
      </c>
      <c r="C99" s="28">
        <v>0</v>
      </c>
      <c r="D99" s="28">
        <f t="shared" si="28"/>
        <v>0</v>
      </c>
      <c r="E99" s="28">
        <f t="shared" si="26"/>
        <v>0</v>
      </c>
      <c r="F99" s="28">
        <f t="shared" si="26"/>
        <v>0</v>
      </c>
      <c r="G99" s="28">
        <f t="shared" si="26"/>
        <v>0</v>
      </c>
      <c r="H99" s="28">
        <f t="shared" si="26"/>
        <v>0</v>
      </c>
      <c r="I99" s="28">
        <f t="shared" si="26"/>
        <v>0</v>
      </c>
      <c r="J99" s="28">
        <f t="shared" si="26"/>
        <v>0</v>
      </c>
      <c r="K99" s="28">
        <f t="shared" si="26"/>
        <v>0</v>
      </c>
      <c r="L99" s="28">
        <f t="shared" si="26"/>
        <v>0</v>
      </c>
      <c r="M99" s="28">
        <f t="shared" si="26"/>
        <v>0</v>
      </c>
      <c r="N99" s="28">
        <f t="shared" si="26"/>
        <v>0</v>
      </c>
      <c r="O99" s="28">
        <f t="shared" si="26"/>
        <v>0</v>
      </c>
      <c r="P99" s="28">
        <f t="shared" si="26"/>
        <v>0</v>
      </c>
      <c r="Q99" s="28">
        <f t="shared" si="26"/>
        <v>0</v>
      </c>
      <c r="R99" s="28">
        <f t="shared" si="26"/>
        <v>0</v>
      </c>
      <c r="S99" s="28">
        <f t="shared" si="26"/>
        <v>0</v>
      </c>
      <c r="T99" s="28">
        <f t="shared" si="26"/>
        <v>0</v>
      </c>
      <c r="U99" s="28">
        <f t="shared" si="26"/>
        <v>0</v>
      </c>
      <c r="V99" s="28">
        <f t="shared" si="26"/>
        <v>0</v>
      </c>
      <c r="W99" s="28">
        <f t="shared" si="26"/>
        <v>0</v>
      </c>
      <c r="X99" s="28">
        <f t="shared" si="26"/>
        <v>0</v>
      </c>
      <c r="Y99" s="28">
        <f t="shared" si="26"/>
        <v>0</v>
      </c>
      <c r="Z99" s="28">
        <f t="shared" si="26"/>
        <v>0</v>
      </c>
      <c r="AA99" s="28">
        <f t="shared" si="26"/>
        <v>0</v>
      </c>
      <c r="AB99" s="28">
        <f t="shared" si="26"/>
        <v>0</v>
      </c>
      <c r="AC99" s="28">
        <f t="shared" si="26"/>
        <v>0</v>
      </c>
      <c r="AD99" s="28">
        <f t="shared" si="26"/>
        <v>0</v>
      </c>
      <c r="AE99" s="28">
        <f t="shared" si="26"/>
        <v>0</v>
      </c>
      <c r="AF99" s="28">
        <f t="shared" si="26"/>
        <v>0</v>
      </c>
      <c r="AG99" s="28">
        <f t="shared" si="26"/>
        <v>0</v>
      </c>
      <c r="AH99" s="28">
        <f t="shared" si="26"/>
        <v>0</v>
      </c>
      <c r="AI99" s="28">
        <f t="shared" si="26"/>
        <v>0</v>
      </c>
      <c r="AJ99" s="28">
        <f t="shared" si="26"/>
        <v>0</v>
      </c>
      <c r="AK99" s="28">
        <f t="shared" si="26"/>
        <v>0</v>
      </c>
      <c r="AL99" s="28">
        <f t="shared" si="26"/>
        <v>0</v>
      </c>
      <c r="AM99" s="28">
        <f t="shared" si="26"/>
        <v>0</v>
      </c>
      <c r="AN99" s="28">
        <f t="shared" si="26"/>
        <v>0</v>
      </c>
      <c r="AO99" s="28">
        <f t="shared" si="26"/>
        <v>0</v>
      </c>
      <c r="AP99" s="28">
        <f t="shared" si="26"/>
        <v>0</v>
      </c>
      <c r="AQ99" s="28">
        <f t="shared" si="26"/>
        <v>0</v>
      </c>
      <c r="AR99" s="28">
        <f t="shared" si="26"/>
        <v>0</v>
      </c>
      <c r="AS99" s="28">
        <f t="shared" ca="1" si="27"/>
        <v>0</v>
      </c>
      <c r="AT99" s="28">
        <f t="shared" ca="1" si="27"/>
        <v>0</v>
      </c>
      <c r="AU99" s="28">
        <f t="shared" ca="1" si="27"/>
        <v>0</v>
      </c>
    </row>
    <row r="100" spans="2:47">
      <c r="B100" s="25">
        <v>2020</v>
      </c>
      <c r="C100" s="28">
        <v>0</v>
      </c>
      <c r="D100" s="28">
        <f t="shared" si="28"/>
        <v>0</v>
      </c>
      <c r="E100" s="28">
        <f t="shared" si="26"/>
        <v>0</v>
      </c>
      <c r="F100" s="28">
        <f t="shared" si="26"/>
        <v>0</v>
      </c>
      <c r="G100" s="28">
        <f t="shared" si="26"/>
        <v>0</v>
      </c>
      <c r="H100" s="28">
        <f t="shared" si="26"/>
        <v>0</v>
      </c>
      <c r="I100" s="28">
        <f t="shared" si="26"/>
        <v>0</v>
      </c>
      <c r="J100" s="28">
        <f t="shared" si="26"/>
        <v>0</v>
      </c>
      <c r="K100" s="28">
        <f t="shared" si="26"/>
        <v>0</v>
      </c>
      <c r="L100" s="28">
        <f t="shared" si="26"/>
        <v>0</v>
      </c>
      <c r="M100" s="28">
        <f t="shared" si="26"/>
        <v>0</v>
      </c>
      <c r="N100" s="28">
        <f t="shared" si="26"/>
        <v>0</v>
      </c>
      <c r="O100" s="28">
        <f t="shared" si="26"/>
        <v>0</v>
      </c>
      <c r="P100" s="28">
        <f t="shared" si="26"/>
        <v>0</v>
      </c>
      <c r="Q100" s="28">
        <f t="shared" si="26"/>
        <v>0</v>
      </c>
      <c r="R100" s="28">
        <f t="shared" si="26"/>
        <v>0</v>
      </c>
      <c r="S100" s="28">
        <f t="shared" si="26"/>
        <v>0</v>
      </c>
      <c r="T100" s="28">
        <f t="shared" si="26"/>
        <v>0</v>
      </c>
      <c r="U100" s="28">
        <f t="shared" si="26"/>
        <v>0</v>
      </c>
      <c r="V100" s="28">
        <f t="shared" si="26"/>
        <v>0</v>
      </c>
      <c r="W100" s="28">
        <f t="shared" si="26"/>
        <v>0</v>
      </c>
      <c r="X100" s="28">
        <f t="shared" si="26"/>
        <v>0</v>
      </c>
      <c r="Y100" s="28">
        <f t="shared" si="26"/>
        <v>0</v>
      </c>
      <c r="Z100" s="28">
        <f t="shared" si="26"/>
        <v>0</v>
      </c>
      <c r="AA100" s="28">
        <f t="shared" si="26"/>
        <v>0</v>
      </c>
      <c r="AB100" s="28">
        <f t="shared" si="26"/>
        <v>0</v>
      </c>
      <c r="AC100" s="28">
        <f t="shared" si="26"/>
        <v>0</v>
      </c>
      <c r="AD100" s="28">
        <f t="shared" si="26"/>
        <v>0</v>
      </c>
      <c r="AE100" s="28">
        <f t="shared" si="26"/>
        <v>0</v>
      </c>
      <c r="AF100" s="28">
        <f t="shared" si="26"/>
        <v>0</v>
      </c>
      <c r="AG100" s="28">
        <f t="shared" si="26"/>
        <v>0</v>
      </c>
      <c r="AH100" s="28">
        <f t="shared" si="26"/>
        <v>0</v>
      </c>
      <c r="AI100" s="28">
        <f t="shared" si="26"/>
        <v>0</v>
      </c>
      <c r="AJ100" s="28">
        <f t="shared" si="26"/>
        <v>0</v>
      </c>
      <c r="AK100" s="28">
        <f t="shared" si="26"/>
        <v>0</v>
      </c>
      <c r="AL100" s="28">
        <f t="shared" si="26"/>
        <v>0</v>
      </c>
      <c r="AM100" s="28">
        <f t="shared" si="26"/>
        <v>0</v>
      </c>
      <c r="AN100" s="28">
        <f t="shared" si="26"/>
        <v>0</v>
      </c>
      <c r="AO100" s="28">
        <f t="shared" si="26"/>
        <v>0</v>
      </c>
      <c r="AP100" s="28">
        <f t="shared" si="26"/>
        <v>0</v>
      </c>
      <c r="AQ100" s="28">
        <f t="shared" si="26"/>
        <v>0</v>
      </c>
      <c r="AR100" s="28">
        <f t="shared" si="26"/>
        <v>0</v>
      </c>
      <c r="AS100" s="28">
        <f t="shared" ca="1" si="27"/>
        <v>0</v>
      </c>
      <c r="AT100" s="28">
        <f t="shared" ca="1" si="27"/>
        <v>0</v>
      </c>
      <c r="AU100" s="28">
        <f t="shared" ca="1" si="27"/>
        <v>0</v>
      </c>
    </row>
    <row r="101" spans="2:47">
      <c r="B101" s="25">
        <v>2021</v>
      </c>
      <c r="C101" s="28">
        <v>0</v>
      </c>
      <c r="D101" s="28">
        <f t="shared" si="28"/>
        <v>0</v>
      </c>
      <c r="E101" s="28">
        <f t="shared" si="26"/>
        <v>0</v>
      </c>
      <c r="F101" s="28">
        <f t="shared" si="26"/>
        <v>0</v>
      </c>
      <c r="G101" s="28">
        <f t="shared" si="26"/>
        <v>0</v>
      </c>
      <c r="H101" s="28">
        <f t="shared" si="26"/>
        <v>0</v>
      </c>
      <c r="I101" s="28">
        <f t="shared" si="26"/>
        <v>0</v>
      </c>
      <c r="J101" s="28">
        <f t="shared" si="26"/>
        <v>0</v>
      </c>
      <c r="K101" s="28">
        <f t="shared" si="26"/>
        <v>0</v>
      </c>
      <c r="L101" s="28">
        <f t="shared" si="26"/>
        <v>0</v>
      </c>
      <c r="M101" s="28">
        <f t="shared" si="26"/>
        <v>0</v>
      </c>
      <c r="N101" s="28">
        <f t="shared" si="26"/>
        <v>0</v>
      </c>
      <c r="O101" s="28">
        <f t="shared" si="26"/>
        <v>0</v>
      </c>
      <c r="P101" s="28">
        <f t="shared" si="26"/>
        <v>0</v>
      </c>
      <c r="Q101" s="28">
        <f t="shared" si="26"/>
        <v>0</v>
      </c>
      <c r="R101" s="28">
        <f t="shared" si="26"/>
        <v>0</v>
      </c>
      <c r="S101" s="28">
        <f t="shared" si="26"/>
        <v>0</v>
      </c>
      <c r="T101" s="28">
        <f t="shared" si="26"/>
        <v>0</v>
      </c>
      <c r="U101" s="28">
        <f t="shared" si="26"/>
        <v>0</v>
      </c>
      <c r="V101" s="28">
        <f t="shared" si="26"/>
        <v>0</v>
      </c>
      <c r="W101" s="28">
        <f t="shared" si="26"/>
        <v>0</v>
      </c>
      <c r="X101" s="28">
        <f t="shared" si="26"/>
        <v>0</v>
      </c>
      <c r="Y101" s="28">
        <f t="shared" si="26"/>
        <v>0</v>
      </c>
      <c r="Z101" s="28">
        <f t="shared" si="26"/>
        <v>0</v>
      </c>
      <c r="AA101" s="28">
        <f t="shared" si="26"/>
        <v>0</v>
      </c>
      <c r="AB101" s="28">
        <f t="shared" si="26"/>
        <v>0</v>
      </c>
      <c r="AC101" s="28">
        <f t="shared" si="26"/>
        <v>0</v>
      </c>
      <c r="AD101" s="28">
        <f t="shared" si="26"/>
        <v>0</v>
      </c>
      <c r="AE101" s="28">
        <f t="shared" si="26"/>
        <v>0</v>
      </c>
      <c r="AF101" s="28">
        <f t="shared" si="26"/>
        <v>0</v>
      </c>
      <c r="AG101" s="28">
        <f t="shared" si="26"/>
        <v>0</v>
      </c>
      <c r="AH101" s="28">
        <f t="shared" si="26"/>
        <v>0</v>
      </c>
      <c r="AI101" s="28">
        <f t="shared" si="26"/>
        <v>0</v>
      </c>
      <c r="AJ101" s="28">
        <f t="shared" si="26"/>
        <v>0</v>
      </c>
      <c r="AK101" s="28">
        <f t="shared" si="26"/>
        <v>0</v>
      </c>
      <c r="AL101" s="28">
        <f t="shared" si="26"/>
        <v>0</v>
      </c>
      <c r="AM101" s="28">
        <f t="shared" si="26"/>
        <v>0</v>
      </c>
      <c r="AN101" s="28">
        <f t="shared" si="26"/>
        <v>0</v>
      </c>
      <c r="AO101" s="28">
        <f t="shared" si="26"/>
        <v>0</v>
      </c>
      <c r="AP101" s="28">
        <f t="shared" si="26"/>
        <v>0</v>
      </c>
      <c r="AQ101" s="28">
        <f t="shared" si="26"/>
        <v>0</v>
      </c>
      <c r="AR101" s="28">
        <f t="shared" si="26"/>
        <v>0</v>
      </c>
      <c r="AS101" s="28">
        <f t="shared" ca="1" si="27"/>
        <v>0</v>
      </c>
      <c r="AT101" s="28">
        <f t="shared" ca="1" si="27"/>
        <v>0</v>
      </c>
      <c r="AU101" s="28">
        <f t="shared" ca="1" si="27"/>
        <v>0</v>
      </c>
    </row>
    <row r="102" spans="2:47">
      <c r="B102" s="25">
        <v>2022</v>
      </c>
      <c r="C102" s="28">
        <v>0</v>
      </c>
      <c r="D102" s="28">
        <f t="shared" si="28"/>
        <v>0</v>
      </c>
      <c r="E102" s="28">
        <f t="shared" si="26"/>
        <v>0</v>
      </c>
      <c r="F102" s="28">
        <f t="shared" si="26"/>
        <v>0</v>
      </c>
      <c r="G102" s="28">
        <f t="shared" si="26"/>
        <v>0</v>
      </c>
      <c r="H102" s="28">
        <f t="shared" si="26"/>
        <v>0</v>
      </c>
      <c r="I102" s="28">
        <f t="shared" si="26"/>
        <v>0</v>
      </c>
      <c r="J102" s="28">
        <f t="shared" si="26"/>
        <v>0</v>
      </c>
      <c r="K102" s="28">
        <f t="shared" si="26"/>
        <v>0</v>
      </c>
      <c r="L102" s="28">
        <f t="shared" si="26"/>
        <v>0</v>
      </c>
      <c r="M102" s="28">
        <f t="shared" si="26"/>
        <v>0</v>
      </c>
      <c r="N102" s="28">
        <f t="shared" si="26"/>
        <v>0</v>
      </c>
      <c r="O102" s="28">
        <f t="shared" si="26"/>
        <v>0</v>
      </c>
      <c r="P102" s="28">
        <f t="shared" si="26"/>
        <v>0</v>
      </c>
      <c r="Q102" s="28">
        <f t="shared" si="26"/>
        <v>0</v>
      </c>
      <c r="R102" s="28">
        <f t="shared" si="26"/>
        <v>0</v>
      </c>
      <c r="S102" s="28">
        <f t="shared" si="26"/>
        <v>0</v>
      </c>
      <c r="T102" s="28">
        <f t="shared" si="26"/>
        <v>0</v>
      </c>
      <c r="U102" s="28">
        <f t="shared" si="26"/>
        <v>0</v>
      </c>
      <c r="V102" s="28">
        <f t="shared" si="26"/>
        <v>0</v>
      </c>
      <c r="W102" s="28">
        <f t="shared" si="26"/>
        <v>0</v>
      </c>
      <c r="X102" s="28">
        <f t="shared" si="26"/>
        <v>0</v>
      </c>
      <c r="Y102" s="28">
        <f t="shared" si="26"/>
        <v>0</v>
      </c>
      <c r="Z102" s="28">
        <f t="shared" si="26"/>
        <v>0</v>
      </c>
      <c r="AA102" s="28">
        <f t="shared" si="26"/>
        <v>0</v>
      </c>
      <c r="AB102" s="28">
        <f t="shared" si="26"/>
        <v>0</v>
      </c>
      <c r="AC102" s="28">
        <f t="shared" si="26"/>
        <v>0</v>
      </c>
      <c r="AD102" s="28">
        <f t="shared" si="26"/>
        <v>0</v>
      </c>
      <c r="AE102" s="28">
        <f t="shared" si="26"/>
        <v>0</v>
      </c>
      <c r="AF102" s="28">
        <f t="shared" si="26"/>
        <v>0</v>
      </c>
      <c r="AG102" s="28">
        <f t="shared" si="26"/>
        <v>0</v>
      </c>
      <c r="AH102" s="28">
        <f t="shared" si="26"/>
        <v>0</v>
      </c>
      <c r="AI102" s="28">
        <f t="shared" si="26"/>
        <v>0</v>
      </c>
      <c r="AJ102" s="28">
        <f t="shared" si="26"/>
        <v>0</v>
      </c>
      <c r="AK102" s="28">
        <f t="shared" si="26"/>
        <v>0</v>
      </c>
      <c r="AL102" s="28">
        <f t="shared" si="26"/>
        <v>0</v>
      </c>
      <c r="AM102" s="28">
        <f t="shared" si="26"/>
        <v>0</v>
      </c>
      <c r="AN102" s="28">
        <f t="shared" si="26"/>
        <v>0</v>
      </c>
      <c r="AO102" s="28">
        <f t="shared" si="26"/>
        <v>0</v>
      </c>
      <c r="AP102" s="28">
        <f t="shared" si="26"/>
        <v>0</v>
      </c>
      <c r="AQ102" s="28">
        <f t="shared" si="26"/>
        <v>0</v>
      </c>
      <c r="AR102" s="28">
        <f t="shared" si="26"/>
        <v>0</v>
      </c>
      <c r="AS102" s="28">
        <f t="shared" ca="1" si="27"/>
        <v>0</v>
      </c>
      <c r="AT102" s="28">
        <f t="shared" ca="1" si="27"/>
        <v>0</v>
      </c>
      <c r="AU102" s="28">
        <f t="shared" ca="1" si="27"/>
        <v>0</v>
      </c>
    </row>
    <row r="103" spans="2:47">
      <c r="B103" s="25">
        <v>2023</v>
      </c>
      <c r="C103" s="28">
        <v>0</v>
      </c>
      <c r="D103" s="28">
        <f t="shared" si="28"/>
        <v>0</v>
      </c>
      <c r="E103" s="28">
        <f t="shared" si="26"/>
        <v>0</v>
      </c>
      <c r="F103" s="28">
        <f t="shared" si="26"/>
        <v>0</v>
      </c>
      <c r="G103" s="28">
        <f t="shared" si="26"/>
        <v>0</v>
      </c>
      <c r="H103" s="28">
        <f t="shared" si="26"/>
        <v>0</v>
      </c>
      <c r="I103" s="28">
        <f t="shared" si="26"/>
        <v>0</v>
      </c>
      <c r="J103" s="28">
        <f t="shared" si="26"/>
        <v>0</v>
      </c>
      <c r="K103" s="28">
        <f t="shared" si="26"/>
        <v>0</v>
      </c>
      <c r="L103" s="28">
        <f t="shared" si="26"/>
        <v>0</v>
      </c>
      <c r="M103" s="28">
        <f t="shared" si="26"/>
        <v>0</v>
      </c>
      <c r="N103" s="28">
        <f t="shared" si="26"/>
        <v>0</v>
      </c>
      <c r="O103" s="28">
        <f t="shared" si="26"/>
        <v>0</v>
      </c>
      <c r="P103" s="28">
        <f t="shared" si="26"/>
        <v>0</v>
      </c>
      <c r="Q103" s="28">
        <f t="shared" si="26"/>
        <v>0</v>
      </c>
      <c r="R103" s="28">
        <f t="shared" si="26"/>
        <v>0</v>
      </c>
      <c r="S103" s="28">
        <f t="shared" si="26"/>
        <v>0</v>
      </c>
      <c r="T103" s="28">
        <f t="shared" si="26"/>
        <v>0</v>
      </c>
      <c r="U103" s="28">
        <f t="shared" si="26"/>
        <v>0</v>
      </c>
      <c r="V103" s="28">
        <f t="shared" si="26"/>
        <v>0</v>
      </c>
      <c r="W103" s="28">
        <f t="shared" si="26"/>
        <v>0</v>
      </c>
      <c r="X103" s="28">
        <f t="shared" si="26"/>
        <v>0</v>
      </c>
      <c r="Y103" s="28">
        <f t="shared" si="26"/>
        <v>0</v>
      </c>
      <c r="Z103" s="28">
        <f t="shared" si="26"/>
        <v>0</v>
      </c>
      <c r="AA103" s="28">
        <f t="shared" si="26"/>
        <v>0</v>
      </c>
      <c r="AB103" s="28">
        <f t="shared" si="26"/>
        <v>0</v>
      </c>
      <c r="AC103" s="28">
        <f t="shared" si="26"/>
        <v>0</v>
      </c>
      <c r="AD103" s="28">
        <f t="shared" si="26"/>
        <v>0</v>
      </c>
      <c r="AE103" s="28">
        <f t="shared" si="26"/>
        <v>0</v>
      </c>
      <c r="AF103" s="28">
        <f t="shared" si="26"/>
        <v>0</v>
      </c>
      <c r="AG103" s="28">
        <f t="shared" si="26"/>
        <v>0</v>
      </c>
      <c r="AH103" s="28">
        <f t="shared" si="26"/>
        <v>0</v>
      </c>
      <c r="AI103" s="28">
        <f t="shared" ref="E103:AR110" si="29">+IF(AI$96&lt;$B103,0,IF(MOD(AI$96-$B103,$D$83)=0,1,0))*$C103</f>
        <v>0</v>
      </c>
      <c r="AJ103" s="28">
        <f t="shared" si="29"/>
        <v>0</v>
      </c>
      <c r="AK103" s="28">
        <f t="shared" si="29"/>
        <v>0</v>
      </c>
      <c r="AL103" s="28">
        <f t="shared" si="29"/>
        <v>0</v>
      </c>
      <c r="AM103" s="28">
        <f t="shared" si="29"/>
        <v>0</v>
      </c>
      <c r="AN103" s="28">
        <f t="shared" si="29"/>
        <v>0</v>
      </c>
      <c r="AO103" s="28">
        <f t="shared" si="29"/>
        <v>0</v>
      </c>
      <c r="AP103" s="28">
        <f t="shared" si="29"/>
        <v>0</v>
      </c>
      <c r="AQ103" s="28">
        <f t="shared" si="29"/>
        <v>0</v>
      </c>
      <c r="AR103" s="28">
        <f t="shared" si="29"/>
        <v>0</v>
      </c>
      <c r="AS103" s="28">
        <f t="shared" ref="AS103:AU111" ca="1" si="30">+IF(AS$104&lt;$B103,0,IF(MOD(AS$104-$B103,$D$93)=0,1,0))*$C103</f>
        <v>0</v>
      </c>
      <c r="AT103" s="28">
        <f t="shared" ca="1" si="30"/>
        <v>0</v>
      </c>
      <c r="AU103" s="28">
        <f t="shared" ca="1" si="30"/>
        <v>0</v>
      </c>
    </row>
    <row r="104" spans="2:47">
      <c r="B104" s="25">
        <v>2024</v>
      </c>
      <c r="C104" s="28">
        <v>0</v>
      </c>
      <c r="D104" s="28">
        <f t="shared" si="28"/>
        <v>0</v>
      </c>
      <c r="E104" s="28">
        <f t="shared" si="29"/>
        <v>0</v>
      </c>
      <c r="F104" s="28">
        <f t="shared" si="29"/>
        <v>0</v>
      </c>
      <c r="G104" s="28">
        <f t="shared" si="29"/>
        <v>0</v>
      </c>
      <c r="H104" s="28">
        <f t="shared" si="29"/>
        <v>0</v>
      </c>
      <c r="I104" s="28">
        <f t="shared" si="29"/>
        <v>0</v>
      </c>
      <c r="J104" s="28">
        <f t="shared" si="29"/>
        <v>0</v>
      </c>
      <c r="K104" s="28">
        <f t="shared" si="29"/>
        <v>0</v>
      </c>
      <c r="L104" s="28">
        <f t="shared" si="29"/>
        <v>0</v>
      </c>
      <c r="M104" s="28">
        <f t="shared" si="29"/>
        <v>0</v>
      </c>
      <c r="N104" s="28">
        <f t="shared" si="29"/>
        <v>0</v>
      </c>
      <c r="O104" s="28">
        <f t="shared" si="29"/>
        <v>0</v>
      </c>
      <c r="P104" s="28">
        <f t="shared" si="29"/>
        <v>0</v>
      </c>
      <c r="Q104" s="28">
        <f t="shared" si="29"/>
        <v>0</v>
      </c>
      <c r="R104" s="28">
        <f t="shared" si="29"/>
        <v>0</v>
      </c>
      <c r="S104" s="28">
        <f t="shared" si="29"/>
        <v>0</v>
      </c>
      <c r="T104" s="28">
        <f t="shared" si="29"/>
        <v>0</v>
      </c>
      <c r="U104" s="28">
        <f t="shared" si="29"/>
        <v>0</v>
      </c>
      <c r="V104" s="28">
        <f t="shared" si="29"/>
        <v>0</v>
      </c>
      <c r="W104" s="28">
        <f t="shared" si="29"/>
        <v>0</v>
      </c>
      <c r="X104" s="28">
        <f t="shared" si="29"/>
        <v>0</v>
      </c>
      <c r="Y104" s="28">
        <f t="shared" si="29"/>
        <v>0</v>
      </c>
      <c r="Z104" s="28">
        <f t="shared" si="29"/>
        <v>0</v>
      </c>
      <c r="AA104" s="28">
        <f t="shared" si="29"/>
        <v>0</v>
      </c>
      <c r="AB104" s="28">
        <f t="shared" si="29"/>
        <v>0</v>
      </c>
      <c r="AC104" s="28">
        <f t="shared" si="29"/>
        <v>0</v>
      </c>
      <c r="AD104" s="28">
        <f t="shared" si="29"/>
        <v>0</v>
      </c>
      <c r="AE104" s="28">
        <f t="shared" si="29"/>
        <v>0</v>
      </c>
      <c r="AF104" s="28">
        <f t="shared" si="29"/>
        <v>0</v>
      </c>
      <c r="AG104" s="28">
        <f t="shared" si="29"/>
        <v>0</v>
      </c>
      <c r="AH104" s="28">
        <f t="shared" si="29"/>
        <v>0</v>
      </c>
      <c r="AI104" s="28">
        <f t="shared" si="29"/>
        <v>0</v>
      </c>
      <c r="AJ104" s="28">
        <f t="shared" si="29"/>
        <v>0</v>
      </c>
      <c r="AK104" s="28">
        <f t="shared" si="29"/>
        <v>0</v>
      </c>
      <c r="AL104" s="28">
        <f t="shared" si="29"/>
        <v>0</v>
      </c>
      <c r="AM104" s="28">
        <f t="shared" si="29"/>
        <v>0</v>
      </c>
      <c r="AN104" s="28">
        <f t="shared" si="29"/>
        <v>0</v>
      </c>
      <c r="AO104" s="28">
        <f t="shared" si="29"/>
        <v>0</v>
      </c>
      <c r="AP104" s="28">
        <f t="shared" si="29"/>
        <v>0</v>
      </c>
      <c r="AQ104" s="28">
        <f t="shared" si="29"/>
        <v>0</v>
      </c>
      <c r="AR104" s="28">
        <f t="shared" si="29"/>
        <v>0</v>
      </c>
      <c r="AS104" s="28">
        <f t="shared" ca="1" si="30"/>
        <v>0</v>
      </c>
      <c r="AT104" s="28">
        <f t="shared" ca="1" si="30"/>
        <v>16</v>
      </c>
      <c r="AU104" s="28">
        <f t="shared" ca="1" si="30"/>
        <v>0</v>
      </c>
    </row>
    <row r="105" spans="2:47">
      <c r="B105" s="25">
        <v>2025</v>
      </c>
      <c r="C105" s="28">
        <v>0</v>
      </c>
      <c r="D105" s="28">
        <f t="shared" si="28"/>
        <v>0</v>
      </c>
      <c r="E105" s="28">
        <f t="shared" si="29"/>
        <v>0</v>
      </c>
      <c r="F105" s="28">
        <f t="shared" si="29"/>
        <v>0</v>
      </c>
      <c r="G105" s="28">
        <f t="shared" si="29"/>
        <v>0</v>
      </c>
      <c r="H105" s="28">
        <f t="shared" si="29"/>
        <v>0</v>
      </c>
      <c r="I105" s="28">
        <f t="shared" si="29"/>
        <v>0</v>
      </c>
      <c r="J105" s="28">
        <f t="shared" si="29"/>
        <v>0</v>
      </c>
      <c r="K105" s="28">
        <f t="shared" si="29"/>
        <v>0</v>
      </c>
      <c r="L105" s="28">
        <f t="shared" si="29"/>
        <v>0</v>
      </c>
      <c r="M105" s="28">
        <f t="shared" si="29"/>
        <v>0</v>
      </c>
      <c r="N105" s="28">
        <f t="shared" si="29"/>
        <v>0</v>
      </c>
      <c r="O105" s="28">
        <f t="shared" si="29"/>
        <v>0</v>
      </c>
      <c r="P105" s="28">
        <f t="shared" si="29"/>
        <v>0</v>
      </c>
      <c r="Q105" s="28">
        <f t="shared" si="29"/>
        <v>0</v>
      </c>
      <c r="R105" s="28">
        <f t="shared" si="29"/>
        <v>0</v>
      </c>
      <c r="S105" s="28">
        <f t="shared" si="29"/>
        <v>0</v>
      </c>
      <c r="T105" s="28">
        <f t="shared" si="29"/>
        <v>0</v>
      </c>
      <c r="U105" s="28">
        <f t="shared" si="29"/>
        <v>0</v>
      </c>
      <c r="V105" s="28">
        <f t="shared" si="29"/>
        <v>0</v>
      </c>
      <c r="W105" s="28">
        <f t="shared" si="29"/>
        <v>0</v>
      </c>
      <c r="X105" s="28">
        <f t="shared" si="29"/>
        <v>0</v>
      </c>
      <c r="Y105" s="28">
        <f t="shared" si="29"/>
        <v>0</v>
      </c>
      <c r="Z105" s="28">
        <f t="shared" si="29"/>
        <v>0</v>
      </c>
      <c r="AA105" s="28">
        <f t="shared" si="29"/>
        <v>0</v>
      </c>
      <c r="AB105" s="28">
        <f t="shared" si="29"/>
        <v>0</v>
      </c>
      <c r="AC105" s="28">
        <f t="shared" si="29"/>
        <v>0</v>
      </c>
      <c r="AD105" s="28">
        <f t="shared" si="29"/>
        <v>0</v>
      </c>
      <c r="AE105" s="28">
        <f t="shared" si="29"/>
        <v>0</v>
      </c>
      <c r="AF105" s="28">
        <f t="shared" si="29"/>
        <v>0</v>
      </c>
      <c r="AG105" s="28">
        <f t="shared" si="29"/>
        <v>0</v>
      </c>
      <c r="AH105" s="28">
        <f t="shared" si="29"/>
        <v>0</v>
      </c>
      <c r="AI105" s="28">
        <f t="shared" si="29"/>
        <v>0</v>
      </c>
      <c r="AJ105" s="28">
        <f t="shared" si="29"/>
        <v>0</v>
      </c>
      <c r="AK105" s="28">
        <f t="shared" si="29"/>
        <v>0</v>
      </c>
      <c r="AL105" s="28">
        <f t="shared" si="29"/>
        <v>0</v>
      </c>
      <c r="AM105" s="28">
        <f t="shared" si="29"/>
        <v>0</v>
      </c>
      <c r="AN105" s="28">
        <f t="shared" si="29"/>
        <v>0</v>
      </c>
      <c r="AO105" s="28">
        <f t="shared" si="29"/>
        <v>0</v>
      </c>
      <c r="AP105" s="28">
        <f t="shared" si="29"/>
        <v>0</v>
      </c>
      <c r="AQ105" s="28">
        <f t="shared" si="29"/>
        <v>0</v>
      </c>
      <c r="AR105" s="28">
        <f t="shared" si="29"/>
        <v>0</v>
      </c>
      <c r="AS105" s="28">
        <f t="shared" ca="1" si="30"/>
        <v>0</v>
      </c>
      <c r="AT105" s="28">
        <f t="shared" ca="1" si="30"/>
        <v>0</v>
      </c>
      <c r="AU105" s="28">
        <f t="shared" ca="1" si="30"/>
        <v>20</v>
      </c>
    </row>
    <row r="106" spans="2:47">
      <c r="B106" s="25">
        <v>2026</v>
      </c>
      <c r="C106" s="28">
        <v>0</v>
      </c>
      <c r="D106" s="28">
        <f t="shared" si="28"/>
        <v>0</v>
      </c>
      <c r="E106" s="28">
        <f t="shared" si="29"/>
        <v>0</v>
      </c>
      <c r="F106" s="28">
        <f t="shared" si="29"/>
        <v>0</v>
      </c>
      <c r="G106" s="28">
        <f t="shared" si="29"/>
        <v>0</v>
      </c>
      <c r="H106" s="28">
        <f t="shared" si="29"/>
        <v>0</v>
      </c>
      <c r="I106" s="28">
        <f t="shared" si="29"/>
        <v>0</v>
      </c>
      <c r="J106" s="28">
        <f t="shared" si="29"/>
        <v>0</v>
      </c>
      <c r="K106" s="28">
        <f t="shared" si="29"/>
        <v>0</v>
      </c>
      <c r="L106" s="28">
        <f t="shared" si="29"/>
        <v>0</v>
      </c>
      <c r="M106" s="28">
        <f t="shared" si="29"/>
        <v>0</v>
      </c>
      <c r="N106" s="28">
        <f t="shared" si="29"/>
        <v>0</v>
      </c>
      <c r="O106" s="28">
        <f t="shared" si="29"/>
        <v>0</v>
      </c>
      <c r="P106" s="28">
        <f t="shared" si="29"/>
        <v>0</v>
      </c>
      <c r="Q106" s="28">
        <f t="shared" si="29"/>
        <v>0</v>
      </c>
      <c r="R106" s="28">
        <f t="shared" si="29"/>
        <v>0</v>
      </c>
      <c r="S106" s="28">
        <f t="shared" si="29"/>
        <v>0</v>
      </c>
      <c r="T106" s="28">
        <f t="shared" si="29"/>
        <v>0</v>
      </c>
      <c r="U106" s="28">
        <f t="shared" si="29"/>
        <v>0</v>
      </c>
      <c r="V106" s="28">
        <f t="shared" si="29"/>
        <v>0</v>
      </c>
      <c r="W106" s="28">
        <f t="shared" si="29"/>
        <v>0</v>
      </c>
      <c r="X106" s="28">
        <f t="shared" si="29"/>
        <v>0</v>
      </c>
      <c r="Y106" s="28">
        <f t="shared" si="29"/>
        <v>0</v>
      </c>
      <c r="Z106" s="28">
        <f t="shared" si="29"/>
        <v>0</v>
      </c>
      <c r="AA106" s="28">
        <f t="shared" si="29"/>
        <v>0</v>
      </c>
      <c r="AB106" s="28">
        <f t="shared" si="29"/>
        <v>0</v>
      </c>
      <c r="AC106" s="28">
        <f t="shared" si="29"/>
        <v>0</v>
      </c>
      <c r="AD106" s="28">
        <f t="shared" si="29"/>
        <v>0</v>
      </c>
      <c r="AE106" s="28">
        <f t="shared" si="29"/>
        <v>0</v>
      </c>
      <c r="AF106" s="28">
        <f t="shared" si="29"/>
        <v>0</v>
      </c>
      <c r="AG106" s="28">
        <f t="shared" si="29"/>
        <v>0</v>
      </c>
      <c r="AH106" s="28">
        <f t="shared" si="29"/>
        <v>0</v>
      </c>
      <c r="AI106" s="28">
        <f t="shared" si="29"/>
        <v>0</v>
      </c>
      <c r="AJ106" s="28">
        <f t="shared" si="29"/>
        <v>0</v>
      </c>
      <c r="AK106" s="28">
        <f t="shared" si="29"/>
        <v>0</v>
      </c>
      <c r="AL106" s="28">
        <f t="shared" si="29"/>
        <v>0</v>
      </c>
      <c r="AM106" s="28">
        <f t="shared" si="29"/>
        <v>0</v>
      </c>
      <c r="AN106" s="28">
        <f t="shared" si="29"/>
        <v>0</v>
      </c>
      <c r="AO106" s="28">
        <f t="shared" si="29"/>
        <v>0</v>
      </c>
      <c r="AP106" s="28">
        <f t="shared" si="29"/>
        <v>0</v>
      </c>
      <c r="AQ106" s="28">
        <f t="shared" si="29"/>
        <v>0</v>
      </c>
      <c r="AR106" s="28">
        <f t="shared" si="29"/>
        <v>0</v>
      </c>
      <c r="AS106" s="28">
        <f t="shared" ca="1" si="30"/>
        <v>0</v>
      </c>
      <c r="AT106" s="28">
        <f t="shared" ca="1" si="30"/>
        <v>0</v>
      </c>
      <c r="AU106" s="28">
        <f t="shared" ca="1" si="30"/>
        <v>0</v>
      </c>
    </row>
    <row r="107" spans="2:47">
      <c r="B107" s="25">
        <v>2027</v>
      </c>
      <c r="C107" s="28">
        <v>0</v>
      </c>
      <c r="D107" s="28">
        <f t="shared" si="28"/>
        <v>0</v>
      </c>
      <c r="E107" s="28">
        <f t="shared" si="29"/>
        <v>0</v>
      </c>
      <c r="F107" s="28">
        <f t="shared" si="29"/>
        <v>0</v>
      </c>
      <c r="G107" s="28">
        <f t="shared" si="29"/>
        <v>0</v>
      </c>
      <c r="H107" s="28">
        <f t="shared" si="29"/>
        <v>0</v>
      </c>
      <c r="I107" s="28">
        <f t="shared" si="29"/>
        <v>0</v>
      </c>
      <c r="J107" s="28">
        <f t="shared" si="29"/>
        <v>0</v>
      </c>
      <c r="K107" s="28">
        <f t="shared" si="29"/>
        <v>0</v>
      </c>
      <c r="L107" s="28">
        <f t="shared" si="29"/>
        <v>0</v>
      </c>
      <c r="M107" s="28">
        <f t="shared" si="29"/>
        <v>0</v>
      </c>
      <c r="N107" s="28">
        <f t="shared" si="29"/>
        <v>0</v>
      </c>
      <c r="O107" s="28">
        <f t="shared" si="29"/>
        <v>0</v>
      </c>
      <c r="P107" s="28">
        <f t="shared" si="29"/>
        <v>0</v>
      </c>
      <c r="Q107" s="28">
        <f t="shared" si="29"/>
        <v>0</v>
      </c>
      <c r="R107" s="28">
        <f t="shared" si="29"/>
        <v>0</v>
      </c>
      <c r="S107" s="28">
        <f t="shared" si="29"/>
        <v>0</v>
      </c>
      <c r="T107" s="28">
        <f t="shared" si="29"/>
        <v>0</v>
      </c>
      <c r="U107" s="28">
        <f t="shared" si="29"/>
        <v>0</v>
      </c>
      <c r="V107" s="28">
        <f t="shared" si="29"/>
        <v>0</v>
      </c>
      <c r="W107" s="28">
        <f t="shared" si="29"/>
        <v>0</v>
      </c>
      <c r="X107" s="28">
        <f t="shared" si="29"/>
        <v>0</v>
      </c>
      <c r="Y107" s="28">
        <f t="shared" si="29"/>
        <v>0</v>
      </c>
      <c r="Z107" s="28">
        <f t="shared" si="29"/>
        <v>0</v>
      </c>
      <c r="AA107" s="28">
        <f t="shared" si="29"/>
        <v>0</v>
      </c>
      <c r="AB107" s="28">
        <f t="shared" si="29"/>
        <v>0</v>
      </c>
      <c r="AC107" s="28">
        <f t="shared" si="29"/>
        <v>0</v>
      </c>
      <c r="AD107" s="28">
        <f t="shared" si="29"/>
        <v>0</v>
      </c>
      <c r="AE107" s="28">
        <f t="shared" si="29"/>
        <v>0</v>
      </c>
      <c r="AF107" s="28">
        <f t="shared" si="29"/>
        <v>0</v>
      </c>
      <c r="AG107" s="28">
        <f t="shared" si="29"/>
        <v>0</v>
      </c>
      <c r="AH107" s="28">
        <f t="shared" si="29"/>
        <v>0</v>
      </c>
      <c r="AI107" s="28">
        <f t="shared" si="29"/>
        <v>0</v>
      </c>
      <c r="AJ107" s="28">
        <f t="shared" si="29"/>
        <v>0</v>
      </c>
      <c r="AK107" s="28">
        <f t="shared" si="29"/>
        <v>0</v>
      </c>
      <c r="AL107" s="28">
        <f t="shared" si="29"/>
        <v>0</v>
      </c>
      <c r="AM107" s="28">
        <f t="shared" si="29"/>
        <v>0</v>
      </c>
      <c r="AN107" s="28">
        <f t="shared" si="29"/>
        <v>0</v>
      </c>
      <c r="AO107" s="28">
        <f t="shared" si="29"/>
        <v>0</v>
      </c>
      <c r="AP107" s="28">
        <f t="shared" si="29"/>
        <v>0</v>
      </c>
      <c r="AQ107" s="28">
        <f t="shared" si="29"/>
        <v>0</v>
      </c>
      <c r="AR107" s="28">
        <f t="shared" si="29"/>
        <v>0</v>
      </c>
      <c r="AS107" s="28">
        <f t="shared" ca="1" si="30"/>
        <v>0</v>
      </c>
      <c r="AT107" s="28">
        <f t="shared" ca="1" si="30"/>
        <v>0</v>
      </c>
      <c r="AU107" s="28">
        <f t="shared" ca="1" si="30"/>
        <v>0</v>
      </c>
    </row>
    <row r="108" spans="2:47">
      <c r="B108" s="25">
        <v>2028</v>
      </c>
      <c r="C108" s="28">
        <v>0</v>
      </c>
      <c r="D108" s="28">
        <f t="shared" si="28"/>
        <v>0</v>
      </c>
      <c r="E108" s="28">
        <f t="shared" si="29"/>
        <v>0</v>
      </c>
      <c r="F108" s="28">
        <f t="shared" si="29"/>
        <v>0</v>
      </c>
      <c r="G108" s="28">
        <f t="shared" si="29"/>
        <v>0</v>
      </c>
      <c r="H108" s="28">
        <f t="shared" si="29"/>
        <v>0</v>
      </c>
      <c r="I108" s="28">
        <f t="shared" si="29"/>
        <v>0</v>
      </c>
      <c r="J108" s="28">
        <f t="shared" si="29"/>
        <v>0</v>
      </c>
      <c r="K108" s="28">
        <f t="shared" si="29"/>
        <v>0</v>
      </c>
      <c r="L108" s="28">
        <f t="shared" si="29"/>
        <v>0</v>
      </c>
      <c r="M108" s="28">
        <f t="shared" si="29"/>
        <v>0</v>
      </c>
      <c r="N108" s="28">
        <f t="shared" si="29"/>
        <v>0</v>
      </c>
      <c r="O108" s="28">
        <f t="shared" si="29"/>
        <v>0</v>
      </c>
      <c r="P108" s="28">
        <f t="shared" si="29"/>
        <v>0</v>
      </c>
      <c r="Q108" s="28">
        <f t="shared" si="29"/>
        <v>0</v>
      </c>
      <c r="R108" s="28">
        <f t="shared" si="29"/>
        <v>0</v>
      </c>
      <c r="S108" s="28">
        <f t="shared" si="29"/>
        <v>0</v>
      </c>
      <c r="T108" s="28">
        <f t="shared" si="29"/>
        <v>0</v>
      </c>
      <c r="U108" s="28">
        <f t="shared" si="29"/>
        <v>0</v>
      </c>
      <c r="V108" s="28">
        <f t="shared" si="29"/>
        <v>0</v>
      </c>
      <c r="W108" s="28">
        <f t="shared" si="29"/>
        <v>0</v>
      </c>
      <c r="X108" s="28">
        <f t="shared" si="29"/>
        <v>0</v>
      </c>
      <c r="Y108" s="28">
        <f t="shared" si="29"/>
        <v>0</v>
      </c>
      <c r="Z108" s="28">
        <f t="shared" si="29"/>
        <v>0</v>
      </c>
      <c r="AA108" s="28">
        <f t="shared" si="29"/>
        <v>0</v>
      </c>
      <c r="AB108" s="28">
        <f t="shared" si="29"/>
        <v>0</v>
      </c>
      <c r="AC108" s="28">
        <f t="shared" si="29"/>
        <v>0</v>
      </c>
      <c r="AD108" s="28">
        <f t="shared" si="29"/>
        <v>0</v>
      </c>
      <c r="AE108" s="28">
        <f t="shared" si="29"/>
        <v>0</v>
      </c>
      <c r="AF108" s="28">
        <f t="shared" si="29"/>
        <v>0</v>
      </c>
      <c r="AG108" s="28">
        <f t="shared" si="29"/>
        <v>0</v>
      </c>
      <c r="AH108" s="28">
        <f t="shared" si="29"/>
        <v>0</v>
      </c>
      <c r="AI108" s="28">
        <f t="shared" si="29"/>
        <v>0</v>
      </c>
      <c r="AJ108" s="28">
        <f t="shared" si="29"/>
        <v>0</v>
      </c>
      <c r="AK108" s="28">
        <f t="shared" si="29"/>
        <v>0</v>
      </c>
      <c r="AL108" s="28">
        <f t="shared" si="29"/>
        <v>0</v>
      </c>
      <c r="AM108" s="28">
        <f t="shared" si="29"/>
        <v>0</v>
      </c>
      <c r="AN108" s="28">
        <f t="shared" si="29"/>
        <v>0</v>
      </c>
      <c r="AO108" s="28">
        <f t="shared" si="29"/>
        <v>0</v>
      </c>
      <c r="AP108" s="28">
        <f t="shared" si="29"/>
        <v>0</v>
      </c>
      <c r="AQ108" s="28">
        <f t="shared" si="29"/>
        <v>0</v>
      </c>
      <c r="AR108" s="28">
        <f t="shared" si="29"/>
        <v>0</v>
      </c>
      <c r="AS108" s="28">
        <f t="shared" ca="1" si="30"/>
        <v>0</v>
      </c>
      <c r="AT108" s="28">
        <f t="shared" ca="1" si="30"/>
        <v>0</v>
      </c>
      <c r="AU108" s="28">
        <f t="shared" ca="1" si="30"/>
        <v>0</v>
      </c>
    </row>
    <row r="109" spans="2:47">
      <c r="B109" s="25">
        <v>2029</v>
      </c>
      <c r="C109" s="28">
        <v>0</v>
      </c>
      <c r="D109" s="28">
        <f t="shared" si="28"/>
        <v>0</v>
      </c>
      <c r="E109" s="28">
        <f t="shared" si="29"/>
        <v>0</v>
      </c>
      <c r="F109" s="28">
        <f t="shared" si="29"/>
        <v>0</v>
      </c>
      <c r="G109" s="28">
        <f t="shared" si="29"/>
        <v>0</v>
      </c>
      <c r="H109" s="28">
        <f t="shared" si="29"/>
        <v>0</v>
      </c>
      <c r="I109" s="28">
        <f t="shared" si="29"/>
        <v>0</v>
      </c>
      <c r="J109" s="28">
        <f t="shared" si="29"/>
        <v>0</v>
      </c>
      <c r="K109" s="28">
        <f t="shared" si="29"/>
        <v>0</v>
      </c>
      <c r="L109" s="28">
        <f t="shared" si="29"/>
        <v>0</v>
      </c>
      <c r="M109" s="28">
        <f t="shared" si="29"/>
        <v>0</v>
      </c>
      <c r="N109" s="28">
        <f t="shared" si="29"/>
        <v>0</v>
      </c>
      <c r="O109" s="28">
        <f t="shared" si="29"/>
        <v>0</v>
      </c>
      <c r="P109" s="28">
        <f t="shared" si="29"/>
        <v>0</v>
      </c>
      <c r="Q109" s="28">
        <f t="shared" si="29"/>
        <v>0</v>
      </c>
      <c r="R109" s="28">
        <f t="shared" si="29"/>
        <v>0</v>
      </c>
      <c r="S109" s="28">
        <f t="shared" si="29"/>
        <v>0</v>
      </c>
      <c r="T109" s="28">
        <f t="shared" si="29"/>
        <v>0</v>
      </c>
      <c r="U109" s="28">
        <f t="shared" si="29"/>
        <v>0</v>
      </c>
      <c r="V109" s="28">
        <f t="shared" si="29"/>
        <v>0</v>
      </c>
      <c r="W109" s="28">
        <f t="shared" si="29"/>
        <v>0</v>
      </c>
      <c r="X109" s="28">
        <f t="shared" si="29"/>
        <v>0</v>
      </c>
      <c r="Y109" s="28">
        <f t="shared" si="29"/>
        <v>0</v>
      </c>
      <c r="Z109" s="28">
        <f t="shared" si="29"/>
        <v>0</v>
      </c>
      <c r="AA109" s="28">
        <f t="shared" si="29"/>
        <v>0</v>
      </c>
      <c r="AB109" s="28">
        <f t="shared" si="29"/>
        <v>0</v>
      </c>
      <c r="AC109" s="28">
        <f t="shared" si="29"/>
        <v>0</v>
      </c>
      <c r="AD109" s="28">
        <f t="shared" si="29"/>
        <v>0</v>
      </c>
      <c r="AE109" s="28">
        <f t="shared" si="29"/>
        <v>0</v>
      </c>
      <c r="AF109" s="28">
        <f t="shared" si="29"/>
        <v>0</v>
      </c>
      <c r="AG109" s="28">
        <f t="shared" si="29"/>
        <v>0</v>
      </c>
      <c r="AH109" s="28">
        <f t="shared" si="29"/>
        <v>0</v>
      </c>
      <c r="AI109" s="28">
        <f t="shared" si="29"/>
        <v>0</v>
      </c>
      <c r="AJ109" s="28">
        <f t="shared" si="29"/>
        <v>0</v>
      </c>
      <c r="AK109" s="28">
        <f t="shared" si="29"/>
        <v>0</v>
      </c>
      <c r="AL109" s="28">
        <f t="shared" si="29"/>
        <v>0</v>
      </c>
      <c r="AM109" s="28">
        <f t="shared" si="29"/>
        <v>0</v>
      </c>
      <c r="AN109" s="28">
        <f t="shared" si="29"/>
        <v>0</v>
      </c>
      <c r="AO109" s="28">
        <f t="shared" si="29"/>
        <v>0</v>
      </c>
      <c r="AP109" s="28">
        <f t="shared" si="29"/>
        <v>0</v>
      </c>
      <c r="AQ109" s="28">
        <f t="shared" si="29"/>
        <v>0</v>
      </c>
      <c r="AR109" s="28">
        <f t="shared" si="29"/>
        <v>0</v>
      </c>
      <c r="AS109" s="28">
        <f t="shared" ca="1" si="30"/>
        <v>0</v>
      </c>
      <c r="AT109" s="28">
        <f t="shared" ca="1" si="30"/>
        <v>0</v>
      </c>
      <c r="AU109" s="28">
        <f t="shared" ca="1" si="30"/>
        <v>0</v>
      </c>
    </row>
    <row r="110" spans="2:47">
      <c r="B110" s="25">
        <v>2030</v>
      </c>
      <c r="C110" s="28">
        <v>0</v>
      </c>
      <c r="D110" s="28">
        <f t="shared" si="28"/>
        <v>0</v>
      </c>
      <c r="E110" s="28">
        <f t="shared" si="29"/>
        <v>0</v>
      </c>
      <c r="F110" s="28">
        <f t="shared" si="29"/>
        <v>0</v>
      </c>
      <c r="G110" s="28">
        <f t="shared" si="29"/>
        <v>0</v>
      </c>
      <c r="H110" s="28">
        <f t="shared" si="29"/>
        <v>0</v>
      </c>
      <c r="I110" s="28">
        <f t="shared" si="29"/>
        <v>0</v>
      </c>
      <c r="J110" s="28">
        <f t="shared" ref="E110:AR116" si="31">+IF(J$96&lt;$B110,0,IF(MOD(J$96-$B110,$D$83)=0,1,0))*$C110</f>
        <v>0</v>
      </c>
      <c r="K110" s="28">
        <f t="shared" si="31"/>
        <v>0</v>
      </c>
      <c r="L110" s="28">
        <f t="shared" si="31"/>
        <v>0</v>
      </c>
      <c r="M110" s="28">
        <f t="shared" si="31"/>
        <v>0</v>
      </c>
      <c r="N110" s="28">
        <f t="shared" si="31"/>
        <v>0</v>
      </c>
      <c r="O110" s="28">
        <f t="shared" si="31"/>
        <v>0</v>
      </c>
      <c r="P110" s="28">
        <f t="shared" si="31"/>
        <v>0</v>
      </c>
      <c r="Q110" s="28">
        <f t="shared" si="31"/>
        <v>0</v>
      </c>
      <c r="R110" s="28">
        <f t="shared" si="31"/>
        <v>0</v>
      </c>
      <c r="S110" s="28">
        <f t="shared" si="31"/>
        <v>0</v>
      </c>
      <c r="T110" s="28">
        <f t="shared" si="31"/>
        <v>0</v>
      </c>
      <c r="U110" s="28">
        <f t="shared" si="31"/>
        <v>0</v>
      </c>
      <c r="V110" s="28">
        <f t="shared" si="31"/>
        <v>0</v>
      </c>
      <c r="W110" s="28">
        <f t="shared" si="31"/>
        <v>0</v>
      </c>
      <c r="X110" s="28">
        <f t="shared" si="31"/>
        <v>0</v>
      </c>
      <c r="Y110" s="28">
        <f t="shared" si="31"/>
        <v>0</v>
      </c>
      <c r="Z110" s="28">
        <f t="shared" si="31"/>
        <v>0</v>
      </c>
      <c r="AA110" s="28">
        <f t="shared" si="31"/>
        <v>0</v>
      </c>
      <c r="AB110" s="28">
        <f t="shared" si="31"/>
        <v>0</v>
      </c>
      <c r="AC110" s="28">
        <f t="shared" si="31"/>
        <v>0</v>
      </c>
      <c r="AD110" s="28">
        <f t="shared" si="31"/>
        <v>0</v>
      </c>
      <c r="AE110" s="28">
        <f t="shared" si="31"/>
        <v>0</v>
      </c>
      <c r="AF110" s="28">
        <f t="shared" si="31"/>
        <v>0</v>
      </c>
      <c r="AG110" s="28">
        <f t="shared" si="31"/>
        <v>0</v>
      </c>
      <c r="AH110" s="28">
        <f t="shared" si="31"/>
        <v>0</v>
      </c>
      <c r="AI110" s="28">
        <f t="shared" si="31"/>
        <v>0</v>
      </c>
      <c r="AJ110" s="28">
        <f t="shared" si="31"/>
        <v>0</v>
      </c>
      <c r="AK110" s="28">
        <f t="shared" si="31"/>
        <v>0</v>
      </c>
      <c r="AL110" s="28">
        <f t="shared" si="31"/>
        <v>0</v>
      </c>
      <c r="AM110" s="28">
        <f t="shared" si="31"/>
        <v>0</v>
      </c>
      <c r="AN110" s="28">
        <f t="shared" si="31"/>
        <v>0</v>
      </c>
      <c r="AO110" s="28">
        <f t="shared" si="31"/>
        <v>0</v>
      </c>
      <c r="AP110" s="28">
        <f t="shared" si="31"/>
        <v>0</v>
      </c>
      <c r="AQ110" s="28">
        <f t="shared" si="31"/>
        <v>0</v>
      </c>
      <c r="AR110" s="28">
        <f t="shared" si="31"/>
        <v>0</v>
      </c>
      <c r="AS110" s="28">
        <f t="shared" ca="1" si="30"/>
        <v>630</v>
      </c>
      <c r="AT110" s="28">
        <f t="shared" ca="1" si="30"/>
        <v>0</v>
      </c>
      <c r="AU110" s="28">
        <f t="shared" ca="1" si="30"/>
        <v>0</v>
      </c>
    </row>
    <row r="111" spans="2:47">
      <c r="B111" s="25">
        <v>2031</v>
      </c>
      <c r="C111" s="28">
        <v>0</v>
      </c>
      <c r="D111" s="28">
        <f t="shared" si="28"/>
        <v>0</v>
      </c>
      <c r="E111" s="28">
        <f t="shared" si="31"/>
        <v>0</v>
      </c>
      <c r="F111" s="28">
        <f t="shared" si="31"/>
        <v>0</v>
      </c>
      <c r="G111" s="28">
        <f t="shared" si="31"/>
        <v>0</v>
      </c>
      <c r="H111" s="28">
        <f t="shared" si="31"/>
        <v>0</v>
      </c>
      <c r="I111" s="28">
        <f t="shared" si="31"/>
        <v>0</v>
      </c>
      <c r="J111" s="28">
        <f t="shared" si="31"/>
        <v>0</v>
      </c>
      <c r="K111" s="28">
        <f t="shared" si="31"/>
        <v>0</v>
      </c>
      <c r="L111" s="28">
        <f t="shared" si="31"/>
        <v>0</v>
      </c>
      <c r="M111" s="28">
        <f t="shared" si="31"/>
        <v>0</v>
      </c>
      <c r="N111" s="28">
        <f t="shared" si="31"/>
        <v>0</v>
      </c>
      <c r="O111" s="28">
        <f t="shared" si="31"/>
        <v>0</v>
      </c>
      <c r="P111" s="28">
        <f t="shared" si="31"/>
        <v>0</v>
      </c>
      <c r="Q111" s="28">
        <f t="shared" si="31"/>
        <v>0</v>
      </c>
      <c r="R111" s="28">
        <f t="shared" si="31"/>
        <v>0</v>
      </c>
      <c r="S111" s="28">
        <f t="shared" si="31"/>
        <v>0</v>
      </c>
      <c r="T111" s="28">
        <f t="shared" si="31"/>
        <v>0</v>
      </c>
      <c r="U111" s="28">
        <f t="shared" si="31"/>
        <v>0</v>
      </c>
      <c r="V111" s="28">
        <f t="shared" si="31"/>
        <v>0</v>
      </c>
      <c r="W111" s="28">
        <f t="shared" si="31"/>
        <v>0</v>
      </c>
      <c r="X111" s="28">
        <f t="shared" si="31"/>
        <v>0</v>
      </c>
      <c r="Y111" s="28">
        <f t="shared" si="31"/>
        <v>0</v>
      </c>
      <c r="Z111" s="28">
        <f t="shared" si="31"/>
        <v>0</v>
      </c>
      <c r="AA111" s="28">
        <f t="shared" si="31"/>
        <v>0</v>
      </c>
      <c r="AB111" s="28">
        <f t="shared" si="31"/>
        <v>0</v>
      </c>
      <c r="AC111" s="28">
        <f t="shared" si="31"/>
        <v>0</v>
      </c>
      <c r="AD111" s="28">
        <f t="shared" si="31"/>
        <v>0</v>
      </c>
      <c r="AE111" s="28">
        <f t="shared" si="31"/>
        <v>0</v>
      </c>
      <c r="AF111" s="28">
        <f t="shared" si="31"/>
        <v>0</v>
      </c>
      <c r="AG111" s="28">
        <f t="shared" si="31"/>
        <v>0</v>
      </c>
      <c r="AH111" s="28">
        <f t="shared" si="31"/>
        <v>0</v>
      </c>
      <c r="AI111" s="28">
        <f t="shared" si="31"/>
        <v>0</v>
      </c>
      <c r="AJ111" s="28">
        <f t="shared" si="31"/>
        <v>0</v>
      </c>
      <c r="AK111" s="28">
        <f t="shared" si="31"/>
        <v>0</v>
      </c>
      <c r="AL111" s="28">
        <f t="shared" si="31"/>
        <v>0</v>
      </c>
      <c r="AM111" s="28">
        <f t="shared" si="31"/>
        <v>0</v>
      </c>
      <c r="AN111" s="28">
        <f t="shared" si="31"/>
        <v>0</v>
      </c>
      <c r="AO111" s="28">
        <f t="shared" si="31"/>
        <v>0</v>
      </c>
      <c r="AP111" s="28">
        <f t="shared" si="31"/>
        <v>0</v>
      </c>
      <c r="AQ111" s="28">
        <f t="shared" si="31"/>
        <v>0</v>
      </c>
      <c r="AR111" s="28">
        <f t="shared" si="31"/>
        <v>0</v>
      </c>
      <c r="AS111" s="28">
        <f t="shared" ca="1" si="30"/>
        <v>0</v>
      </c>
      <c r="AT111" s="28">
        <f t="shared" ca="1" si="30"/>
        <v>75</v>
      </c>
      <c r="AU111" s="28">
        <f t="shared" ca="1" si="30"/>
        <v>0</v>
      </c>
    </row>
    <row r="112" spans="2:47">
      <c r="B112" s="25">
        <v>2032</v>
      </c>
      <c r="C112" s="28">
        <v>0</v>
      </c>
      <c r="D112" s="28">
        <f t="shared" si="28"/>
        <v>0</v>
      </c>
      <c r="E112" s="28">
        <f t="shared" si="31"/>
        <v>0</v>
      </c>
      <c r="F112" s="28">
        <f t="shared" si="31"/>
        <v>0</v>
      </c>
      <c r="G112" s="28">
        <f t="shared" si="31"/>
        <v>0</v>
      </c>
      <c r="H112" s="28">
        <f t="shared" si="31"/>
        <v>0</v>
      </c>
      <c r="I112" s="28">
        <f t="shared" si="31"/>
        <v>0</v>
      </c>
      <c r="J112" s="28">
        <f t="shared" si="31"/>
        <v>0</v>
      </c>
      <c r="K112" s="28">
        <f t="shared" si="31"/>
        <v>0</v>
      </c>
      <c r="L112" s="28">
        <f t="shared" si="31"/>
        <v>0</v>
      </c>
      <c r="M112" s="28">
        <f t="shared" si="31"/>
        <v>0</v>
      </c>
      <c r="N112" s="28">
        <f t="shared" si="31"/>
        <v>0</v>
      </c>
      <c r="O112" s="28">
        <f t="shared" si="31"/>
        <v>0</v>
      </c>
      <c r="P112" s="28">
        <f t="shared" si="31"/>
        <v>0</v>
      </c>
      <c r="Q112" s="28">
        <f t="shared" si="31"/>
        <v>0</v>
      </c>
      <c r="R112" s="28">
        <f t="shared" si="31"/>
        <v>0</v>
      </c>
      <c r="S112" s="28">
        <f t="shared" si="31"/>
        <v>0</v>
      </c>
      <c r="T112" s="28">
        <f t="shared" si="31"/>
        <v>0</v>
      </c>
      <c r="U112" s="28">
        <f t="shared" si="31"/>
        <v>0</v>
      </c>
      <c r="V112" s="28">
        <f t="shared" si="31"/>
        <v>0</v>
      </c>
      <c r="W112" s="28">
        <f t="shared" si="31"/>
        <v>0</v>
      </c>
      <c r="X112" s="28">
        <f t="shared" si="31"/>
        <v>0</v>
      </c>
      <c r="Y112" s="28">
        <f t="shared" si="31"/>
        <v>0</v>
      </c>
      <c r="Z112" s="28">
        <f t="shared" si="31"/>
        <v>0</v>
      </c>
      <c r="AA112" s="28">
        <f t="shared" si="31"/>
        <v>0</v>
      </c>
      <c r="AB112" s="28">
        <f t="shared" si="31"/>
        <v>0</v>
      </c>
      <c r="AC112" s="28">
        <f t="shared" si="31"/>
        <v>0</v>
      </c>
      <c r="AD112" s="28">
        <f t="shared" si="31"/>
        <v>0</v>
      </c>
      <c r="AE112" s="28">
        <f t="shared" si="31"/>
        <v>0</v>
      </c>
      <c r="AF112" s="28">
        <f t="shared" si="31"/>
        <v>0</v>
      </c>
      <c r="AG112" s="28">
        <f t="shared" si="31"/>
        <v>0</v>
      </c>
      <c r="AH112" s="28">
        <f t="shared" si="31"/>
        <v>0</v>
      </c>
      <c r="AI112" s="28">
        <f t="shared" si="31"/>
        <v>0</v>
      </c>
      <c r="AJ112" s="28">
        <f t="shared" si="31"/>
        <v>0</v>
      </c>
      <c r="AK112" s="28">
        <f t="shared" si="31"/>
        <v>0</v>
      </c>
      <c r="AL112" s="28">
        <f t="shared" si="31"/>
        <v>0</v>
      </c>
      <c r="AM112" s="28">
        <f t="shared" si="31"/>
        <v>0</v>
      </c>
      <c r="AN112" s="28">
        <f t="shared" si="31"/>
        <v>0</v>
      </c>
      <c r="AO112" s="28">
        <f t="shared" si="31"/>
        <v>0</v>
      </c>
      <c r="AP112" s="28">
        <f t="shared" si="31"/>
        <v>0</v>
      </c>
      <c r="AQ112" s="28">
        <f t="shared" si="31"/>
        <v>0</v>
      </c>
      <c r="AR112" s="28">
        <f t="shared" si="31"/>
        <v>0</v>
      </c>
      <c r="AS112" s="28">
        <f t="shared" ref="AS112:AU117" ca="1" si="32">+IF(AS$104&lt;$B112,0,IF(MOD(AS$104-$B112,$D$93)=0,1,0))*$C112</f>
        <v>0</v>
      </c>
      <c r="AT112" s="28">
        <f t="shared" ca="1" si="32"/>
        <v>0</v>
      </c>
      <c r="AU112" s="28">
        <f t="shared" ca="1" si="32"/>
        <v>77</v>
      </c>
    </row>
    <row r="113" spans="2:47">
      <c r="B113" s="25">
        <v>2033</v>
      </c>
      <c r="C113" s="28">
        <v>0</v>
      </c>
      <c r="D113" s="28">
        <f t="shared" si="28"/>
        <v>0</v>
      </c>
      <c r="E113" s="28">
        <f t="shared" si="31"/>
        <v>0</v>
      </c>
      <c r="F113" s="28">
        <f t="shared" si="31"/>
        <v>0</v>
      </c>
      <c r="G113" s="28">
        <f t="shared" si="31"/>
        <v>0</v>
      </c>
      <c r="H113" s="28">
        <f t="shared" si="31"/>
        <v>0</v>
      </c>
      <c r="I113" s="28">
        <f t="shared" si="31"/>
        <v>0</v>
      </c>
      <c r="J113" s="28">
        <f t="shared" si="31"/>
        <v>0</v>
      </c>
      <c r="K113" s="28">
        <f t="shared" si="31"/>
        <v>0</v>
      </c>
      <c r="L113" s="28">
        <f t="shared" si="31"/>
        <v>0</v>
      </c>
      <c r="M113" s="28">
        <f t="shared" si="31"/>
        <v>0</v>
      </c>
      <c r="N113" s="28">
        <f t="shared" si="31"/>
        <v>0</v>
      </c>
      <c r="O113" s="28">
        <f t="shared" si="31"/>
        <v>0</v>
      </c>
      <c r="P113" s="28">
        <f t="shared" si="31"/>
        <v>0</v>
      </c>
      <c r="Q113" s="28">
        <f t="shared" si="31"/>
        <v>0</v>
      </c>
      <c r="R113" s="28">
        <f t="shared" si="31"/>
        <v>0</v>
      </c>
      <c r="S113" s="28">
        <f t="shared" si="31"/>
        <v>0</v>
      </c>
      <c r="T113" s="28">
        <f t="shared" si="31"/>
        <v>0</v>
      </c>
      <c r="U113" s="28">
        <f t="shared" si="31"/>
        <v>0</v>
      </c>
      <c r="V113" s="28">
        <f t="shared" si="31"/>
        <v>0</v>
      </c>
      <c r="W113" s="28">
        <f t="shared" si="31"/>
        <v>0</v>
      </c>
      <c r="X113" s="28">
        <f t="shared" si="31"/>
        <v>0</v>
      </c>
      <c r="Y113" s="28">
        <f t="shared" si="31"/>
        <v>0</v>
      </c>
      <c r="Z113" s="28">
        <f t="shared" si="31"/>
        <v>0</v>
      </c>
      <c r="AA113" s="28">
        <f t="shared" si="31"/>
        <v>0</v>
      </c>
      <c r="AB113" s="28">
        <f t="shared" si="31"/>
        <v>0</v>
      </c>
      <c r="AC113" s="28">
        <f t="shared" si="31"/>
        <v>0</v>
      </c>
      <c r="AD113" s="28">
        <f t="shared" si="31"/>
        <v>0</v>
      </c>
      <c r="AE113" s="28">
        <f t="shared" si="31"/>
        <v>0</v>
      </c>
      <c r="AF113" s="28">
        <f t="shared" si="31"/>
        <v>0</v>
      </c>
      <c r="AG113" s="28">
        <f t="shared" si="31"/>
        <v>0</v>
      </c>
      <c r="AH113" s="28">
        <f t="shared" si="31"/>
        <v>0</v>
      </c>
      <c r="AI113" s="28">
        <f t="shared" si="31"/>
        <v>0</v>
      </c>
      <c r="AJ113" s="28">
        <f t="shared" si="31"/>
        <v>0</v>
      </c>
      <c r="AK113" s="28">
        <f t="shared" si="31"/>
        <v>0</v>
      </c>
      <c r="AL113" s="28">
        <f t="shared" si="31"/>
        <v>0</v>
      </c>
      <c r="AM113" s="28">
        <f t="shared" si="31"/>
        <v>0</v>
      </c>
      <c r="AN113" s="28">
        <f t="shared" si="31"/>
        <v>0</v>
      </c>
      <c r="AO113" s="28">
        <f t="shared" si="31"/>
        <v>0</v>
      </c>
      <c r="AP113" s="28">
        <f t="shared" si="31"/>
        <v>0</v>
      </c>
      <c r="AQ113" s="28">
        <f t="shared" si="31"/>
        <v>0</v>
      </c>
      <c r="AR113" s="28">
        <f t="shared" si="31"/>
        <v>0</v>
      </c>
      <c r="AS113" s="28">
        <f t="shared" ca="1" si="32"/>
        <v>0</v>
      </c>
      <c r="AT113" s="28">
        <f t="shared" ca="1" si="32"/>
        <v>0</v>
      </c>
      <c r="AU113" s="28">
        <f t="shared" ca="1" si="32"/>
        <v>0</v>
      </c>
    </row>
    <row r="114" spans="2:47">
      <c r="B114" s="25">
        <v>2034</v>
      </c>
      <c r="C114" s="28">
        <v>0</v>
      </c>
      <c r="D114" s="28">
        <f t="shared" si="28"/>
        <v>0</v>
      </c>
      <c r="E114" s="28">
        <f t="shared" si="31"/>
        <v>0</v>
      </c>
      <c r="F114" s="28">
        <f t="shared" si="31"/>
        <v>0</v>
      </c>
      <c r="G114" s="28">
        <f t="shared" si="31"/>
        <v>0</v>
      </c>
      <c r="H114" s="28">
        <f t="shared" si="31"/>
        <v>0</v>
      </c>
      <c r="I114" s="28">
        <f t="shared" si="31"/>
        <v>0</v>
      </c>
      <c r="J114" s="28">
        <f t="shared" si="31"/>
        <v>0</v>
      </c>
      <c r="K114" s="28">
        <f t="shared" si="31"/>
        <v>0</v>
      </c>
      <c r="L114" s="28">
        <f t="shared" si="31"/>
        <v>0</v>
      </c>
      <c r="M114" s="28">
        <f t="shared" si="31"/>
        <v>0</v>
      </c>
      <c r="N114" s="28">
        <f t="shared" si="31"/>
        <v>0</v>
      </c>
      <c r="O114" s="28">
        <f t="shared" si="31"/>
        <v>0</v>
      </c>
      <c r="P114" s="28">
        <f t="shared" si="31"/>
        <v>0</v>
      </c>
      <c r="Q114" s="28">
        <f t="shared" si="31"/>
        <v>0</v>
      </c>
      <c r="R114" s="28">
        <f t="shared" si="31"/>
        <v>0</v>
      </c>
      <c r="S114" s="28">
        <f t="shared" si="31"/>
        <v>0</v>
      </c>
      <c r="T114" s="28">
        <f t="shared" si="31"/>
        <v>0</v>
      </c>
      <c r="U114" s="28">
        <f t="shared" si="31"/>
        <v>0</v>
      </c>
      <c r="V114" s="28">
        <f t="shared" si="31"/>
        <v>0</v>
      </c>
      <c r="W114" s="28">
        <f t="shared" si="31"/>
        <v>0</v>
      </c>
      <c r="X114" s="28">
        <f t="shared" si="31"/>
        <v>0</v>
      </c>
      <c r="Y114" s="28">
        <f t="shared" si="31"/>
        <v>0</v>
      </c>
      <c r="Z114" s="28">
        <f t="shared" si="31"/>
        <v>0</v>
      </c>
      <c r="AA114" s="28">
        <f t="shared" si="31"/>
        <v>0</v>
      </c>
      <c r="AB114" s="28">
        <f t="shared" si="31"/>
        <v>0</v>
      </c>
      <c r="AC114" s="28">
        <f t="shared" si="31"/>
        <v>0</v>
      </c>
      <c r="AD114" s="28">
        <f t="shared" si="31"/>
        <v>0</v>
      </c>
      <c r="AE114" s="28">
        <f t="shared" si="31"/>
        <v>0</v>
      </c>
      <c r="AF114" s="28">
        <f t="shared" si="31"/>
        <v>0</v>
      </c>
      <c r="AG114" s="28">
        <f t="shared" si="31"/>
        <v>0</v>
      </c>
      <c r="AH114" s="28">
        <f t="shared" si="31"/>
        <v>0</v>
      </c>
      <c r="AI114" s="28">
        <f t="shared" si="31"/>
        <v>0</v>
      </c>
      <c r="AJ114" s="28">
        <f t="shared" si="31"/>
        <v>0</v>
      </c>
      <c r="AK114" s="28">
        <f t="shared" si="31"/>
        <v>0</v>
      </c>
      <c r="AL114" s="28">
        <f t="shared" si="31"/>
        <v>0</v>
      </c>
      <c r="AM114" s="28">
        <f t="shared" si="31"/>
        <v>0</v>
      </c>
      <c r="AN114" s="28">
        <f t="shared" si="31"/>
        <v>0</v>
      </c>
      <c r="AO114" s="28">
        <f t="shared" si="31"/>
        <v>0</v>
      </c>
      <c r="AP114" s="28">
        <f t="shared" si="31"/>
        <v>0</v>
      </c>
      <c r="AQ114" s="28">
        <f t="shared" si="31"/>
        <v>0</v>
      </c>
      <c r="AR114" s="28">
        <f t="shared" si="31"/>
        <v>0</v>
      </c>
      <c r="AS114" s="28">
        <f t="shared" ca="1" si="32"/>
        <v>0</v>
      </c>
      <c r="AT114" s="28">
        <f t="shared" ca="1" si="32"/>
        <v>0</v>
      </c>
      <c r="AU114" s="28">
        <f t="shared" ca="1" si="32"/>
        <v>0</v>
      </c>
    </row>
    <row r="115" spans="2:47">
      <c r="B115" s="25">
        <v>2035</v>
      </c>
      <c r="C115" s="28">
        <v>0</v>
      </c>
      <c r="D115" s="28">
        <f t="shared" si="28"/>
        <v>0</v>
      </c>
      <c r="E115" s="28">
        <f t="shared" si="31"/>
        <v>0</v>
      </c>
      <c r="F115" s="28">
        <f t="shared" si="31"/>
        <v>0</v>
      </c>
      <c r="G115" s="28">
        <f t="shared" si="31"/>
        <v>0</v>
      </c>
      <c r="H115" s="28">
        <f t="shared" si="31"/>
        <v>0</v>
      </c>
      <c r="I115" s="28">
        <f t="shared" si="31"/>
        <v>0</v>
      </c>
      <c r="J115" s="28">
        <f t="shared" si="31"/>
        <v>0</v>
      </c>
      <c r="K115" s="28">
        <f t="shared" si="31"/>
        <v>0</v>
      </c>
      <c r="L115" s="28">
        <f t="shared" si="31"/>
        <v>0</v>
      </c>
      <c r="M115" s="28">
        <f t="shared" si="31"/>
        <v>0</v>
      </c>
      <c r="N115" s="28">
        <f t="shared" si="31"/>
        <v>0</v>
      </c>
      <c r="O115" s="28">
        <f t="shared" si="31"/>
        <v>0</v>
      </c>
      <c r="P115" s="28">
        <f t="shared" si="31"/>
        <v>0</v>
      </c>
      <c r="Q115" s="28">
        <f t="shared" si="31"/>
        <v>0</v>
      </c>
      <c r="R115" s="28">
        <f t="shared" si="31"/>
        <v>0</v>
      </c>
      <c r="S115" s="28">
        <f t="shared" si="31"/>
        <v>0</v>
      </c>
      <c r="T115" s="28">
        <f t="shared" si="31"/>
        <v>0</v>
      </c>
      <c r="U115" s="28">
        <f t="shared" si="31"/>
        <v>0</v>
      </c>
      <c r="V115" s="28">
        <f t="shared" si="31"/>
        <v>0</v>
      </c>
      <c r="W115" s="28">
        <f t="shared" si="31"/>
        <v>0</v>
      </c>
      <c r="X115" s="28">
        <f t="shared" si="31"/>
        <v>0</v>
      </c>
      <c r="Y115" s="28">
        <f t="shared" si="31"/>
        <v>0</v>
      </c>
      <c r="Z115" s="28">
        <f t="shared" si="31"/>
        <v>0</v>
      </c>
      <c r="AA115" s="28">
        <f t="shared" si="31"/>
        <v>0</v>
      </c>
      <c r="AB115" s="28">
        <f t="shared" si="31"/>
        <v>0</v>
      </c>
      <c r="AC115" s="28">
        <f t="shared" si="31"/>
        <v>0</v>
      </c>
      <c r="AD115" s="28">
        <f t="shared" si="31"/>
        <v>0</v>
      </c>
      <c r="AE115" s="28">
        <f t="shared" si="31"/>
        <v>0</v>
      </c>
      <c r="AF115" s="28">
        <f t="shared" si="31"/>
        <v>0</v>
      </c>
      <c r="AG115" s="28">
        <f t="shared" si="31"/>
        <v>0</v>
      </c>
      <c r="AH115" s="28">
        <f t="shared" si="31"/>
        <v>0</v>
      </c>
      <c r="AI115" s="28">
        <f t="shared" si="31"/>
        <v>0</v>
      </c>
      <c r="AJ115" s="28">
        <f t="shared" si="31"/>
        <v>0</v>
      </c>
      <c r="AK115" s="28">
        <f t="shared" si="31"/>
        <v>0</v>
      </c>
      <c r="AL115" s="28">
        <f t="shared" si="31"/>
        <v>0</v>
      </c>
      <c r="AM115" s="28">
        <f t="shared" si="31"/>
        <v>0</v>
      </c>
      <c r="AN115" s="28">
        <f t="shared" si="31"/>
        <v>0</v>
      </c>
      <c r="AO115" s="28">
        <f t="shared" si="31"/>
        <v>0</v>
      </c>
      <c r="AP115" s="28">
        <f t="shared" si="31"/>
        <v>0</v>
      </c>
      <c r="AQ115" s="28">
        <f t="shared" si="31"/>
        <v>0</v>
      </c>
      <c r="AR115" s="28">
        <f t="shared" si="31"/>
        <v>0</v>
      </c>
      <c r="AS115" s="28">
        <f t="shared" ca="1" si="32"/>
        <v>0</v>
      </c>
      <c r="AT115" s="28">
        <f t="shared" ca="1" si="32"/>
        <v>0</v>
      </c>
      <c r="AU115" s="28">
        <f t="shared" ca="1" si="32"/>
        <v>0</v>
      </c>
    </row>
    <row r="116" spans="2:47">
      <c r="B116" s="25">
        <v>2036</v>
      </c>
      <c r="C116" s="28">
        <v>246</v>
      </c>
      <c r="D116" s="28">
        <f t="shared" si="28"/>
        <v>0</v>
      </c>
      <c r="E116" s="28">
        <f t="shared" si="31"/>
        <v>0</v>
      </c>
      <c r="F116" s="28">
        <f t="shared" si="31"/>
        <v>0</v>
      </c>
      <c r="G116" s="28">
        <f t="shared" si="31"/>
        <v>0</v>
      </c>
      <c r="H116" s="28">
        <f t="shared" si="31"/>
        <v>0</v>
      </c>
      <c r="I116" s="28">
        <f t="shared" si="31"/>
        <v>0</v>
      </c>
      <c r="J116" s="28">
        <f t="shared" si="31"/>
        <v>0</v>
      </c>
      <c r="K116" s="28">
        <f t="shared" si="31"/>
        <v>0</v>
      </c>
      <c r="L116" s="28">
        <f t="shared" si="31"/>
        <v>0</v>
      </c>
      <c r="M116" s="28">
        <f t="shared" si="31"/>
        <v>0</v>
      </c>
      <c r="N116" s="28">
        <f t="shared" si="31"/>
        <v>0</v>
      </c>
      <c r="O116" s="28">
        <f t="shared" si="31"/>
        <v>0</v>
      </c>
      <c r="P116" s="28">
        <f t="shared" si="31"/>
        <v>0</v>
      </c>
      <c r="Q116" s="28">
        <f t="shared" si="31"/>
        <v>0</v>
      </c>
      <c r="R116" s="28">
        <f t="shared" si="31"/>
        <v>0</v>
      </c>
      <c r="S116" s="28">
        <f t="shared" si="31"/>
        <v>0</v>
      </c>
      <c r="T116" s="28">
        <f t="shared" si="31"/>
        <v>0</v>
      </c>
      <c r="U116" s="28">
        <f t="shared" si="31"/>
        <v>0</v>
      </c>
      <c r="V116" s="28">
        <f t="shared" si="31"/>
        <v>0</v>
      </c>
      <c r="W116" s="28">
        <f t="shared" si="31"/>
        <v>246</v>
      </c>
      <c r="X116" s="28">
        <f t="shared" si="31"/>
        <v>0</v>
      </c>
      <c r="Y116" s="28">
        <f t="shared" ref="E116:AR122" si="33">+IF(Y$96&lt;$B116,0,IF(MOD(Y$96-$B116,$D$83)=0,1,0))*$C116</f>
        <v>0</v>
      </c>
      <c r="Z116" s="28">
        <f t="shared" si="33"/>
        <v>0</v>
      </c>
      <c r="AA116" s="28">
        <f t="shared" si="33"/>
        <v>0</v>
      </c>
      <c r="AB116" s="28">
        <f t="shared" si="33"/>
        <v>0</v>
      </c>
      <c r="AC116" s="28">
        <f t="shared" si="33"/>
        <v>0</v>
      </c>
      <c r="AD116" s="28">
        <f t="shared" si="33"/>
        <v>246</v>
      </c>
      <c r="AE116" s="28">
        <f t="shared" si="33"/>
        <v>0</v>
      </c>
      <c r="AF116" s="28">
        <f t="shared" si="33"/>
        <v>0</v>
      </c>
      <c r="AG116" s="28">
        <f t="shared" si="33"/>
        <v>0</v>
      </c>
      <c r="AH116" s="28">
        <f t="shared" si="33"/>
        <v>0</v>
      </c>
      <c r="AI116" s="28">
        <f t="shared" si="33"/>
        <v>0</v>
      </c>
      <c r="AJ116" s="28">
        <f t="shared" si="33"/>
        <v>0</v>
      </c>
      <c r="AK116" s="28">
        <f t="shared" si="33"/>
        <v>246</v>
      </c>
      <c r="AL116" s="28">
        <f t="shared" si="33"/>
        <v>0</v>
      </c>
      <c r="AM116" s="28">
        <f t="shared" si="33"/>
        <v>0</v>
      </c>
      <c r="AN116" s="28">
        <f t="shared" si="33"/>
        <v>0</v>
      </c>
      <c r="AO116" s="28">
        <f t="shared" si="33"/>
        <v>0</v>
      </c>
      <c r="AP116" s="28">
        <f t="shared" si="33"/>
        <v>0</v>
      </c>
      <c r="AQ116" s="28">
        <f t="shared" si="33"/>
        <v>0</v>
      </c>
      <c r="AR116" s="28">
        <f t="shared" si="33"/>
        <v>246</v>
      </c>
      <c r="AS116" s="28">
        <f t="shared" ca="1" si="32"/>
        <v>0</v>
      </c>
      <c r="AT116" s="28">
        <f t="shared" ca="1" si="32"/>
        <v>0</v>
      </c>
      <c r="AU116" s="28">
        <f t="shared" ca="1" si="32"/>
        <v>0</v>
      </c>
    </row>
    <row r="117" spans="2:47">
      <c r="B117" s="25">
        <v>2037</v>
      </c>
      <c r="C117" s="28">
        <v>241</v>
      </c>
      <c r="D117" s="28">
        <f t="shared" si="28"/>
        <v>0</v>
      </c>
      <c r="E117" s="28">
        <f t="shared" si="33"/>
        <v>0</v>
      </c>
      <c r="F117" s="28">
        <f t="shared" si="33"/>
        <v>0</v>
      </c>
      <c r="G117" s="28">
        <f t="shared" si="33"/>
        <v>0</v>
      </c>
      <c r="H117" s="28">
        <f t="shared" si="33"/>
        <v>0</v>
      </c>
      <c r="I117" s="28">
        <f t="shared" si="33"/>
        <v>0</v>
      </c>
      <c r="J117" s="28">
        <f t="shared" si="33"/>
        <v>0</v>
      </c>
      <c r="K117" s="28">
        <f t="shared" si="33"/>
        <v>0</v>
      </c>
      <c r="L117" s="28">
        <f t="shared" si="33"/>
        <v>0</v>
      </c>
      <c r="M117" s="28">
        <f t="shared" si="33"/>
        <v>0</v>
      </c>
      <c r="N117" s="28">
        <f t="shared" si="33"/>
        <v>0</v>
      </c>
      <c r="O117" s="28">
        <f t="shared" si="33"/>
        <v>0</v>
      </c>
      <c r="P117" s="28">
        <f t="shared" si="33"/>
        <v>0</v>
      </c>
      <c r="Q117" s="28">
        <f t="shared" si="33"/>
        <v>0</v>
      </c>
      <c r="R117" s="28">
        <f t="shared" si="33"/>
        <v>0</v>
      </c>
      <c r="S117" s="28">
        <f t="shared" si="33"/>
        <v>0</v>
      </c>
      <c r="T117" s="28">
        <f t="shared" si="33"/>
        <v>0</v>
      </c>
      <c r="U117" s="28">
        <f t="shared" si="33"/>
        <v>0</v>
      </c>
      <c r="V117" s="28">
        <f t="shared" si="33"/>
        <v>0</v>
      </c>
      <c r="W117" s="28">
        <f t="shared" si="33"/>
        <v>0</v>
      </c>
      <c r="X117" s="28">
        <f t="shared" si="33"/>
        <v>241</v>
      </c>
      <c r="Y117" s="28">
        <f t="shared" si="33"/>
        <v>0</v>
      </c>
      <c r="Z117" s="28">
        <f t="shared" si="33"/>
        <v>0</v>
      </c>
      <c r="AA117" s="28">
        <f t="shared" si="33"/>
        <v>0</v>
      </c>
      <c r="AB117" s="28">
        <f t="shared" si="33"/>
        <v>0</v>
      </c>
      <c r="AC117" s="28">
        <f t="shared" si="33"/>
        <v>0</v>
      </c>
      <c r="AD117" s="28">
        <f t="shared" si="33"/>
        <v>0</v>
      </c>
      <c r="AE117" s="28">
        <f t="shared" si="33"/>
        <v>241</v>
      </c>
      <c r="AF117" s="28">
        <f t="shared" si="33"/>
        <v>0</v>
      </c>
      <c r="AG117" s="28">
        <f t="shared" si="33"/>
        <v>0</v>
      </c>
      <c r="AH117" s="28">
        <f t="shared" si="33"/>
        <v>0</v>
      </c>
      <c r="AI117" s="28">
        <f t="shared" si="33"/>
        <v>0</v>
      </c>
      <c r="AJ117" s="28">
        <f t="shared" si="33"/>
        <v>0</v>
      </c>
      <c r="AK117" s="28">
        <f t="shared" si="33"/>
        <v>0</v>
      </c>
      <c r="AL117" s="28">
        <f t="shared" si="33"/>
        <v>241</v>
      </c>
      <c r="AM117" s="28">
        <f t="shared" si="33"/>
        <v>0</v>
      </c>
      <c r="AN117" s="28">
        <f t="shared" si="33"/>
        <v>0</v>
      </c>
      <c r="AO117" s="28">
        <f t="shared" si="33"/>
        <v>0</v>
      </c>
      <c r="AP117" s="28">
        <f t="shared" si="33"/>
        <v>0</v>
      </c>
      <c r="AQ117" s="28">
        <f t="shared" si="33"/>
        <v>0</v>
      </c>
      <c r="AR117" s="28">
        <f t="shared" si="33"/>
        <v>0</v>
      </c>
      <c r="AS117" s="28">
        <f t="shared" ca="1" si="32"/>
        <v>84</v>
      </c>
      <c r="AT117" s="28">
        <f t="shared" ca="1" si="32"/>
        <v>0</v>
      </c>
      <c r="AU117" s="28">
        <f t="shared" ca="1" si="32"/>
        <v>0</v>
      </c>
    </row>
    <row r="118" spans="2:47">
      <c r="B118" s="25">
        <v>2038</v>
      </c>
      <c r="C118" s="28">
        <v>236</v>
      </c>
      <c r="D118" s="28">
        <f t="shared" si="28"/>
        <v>0</v>
      </c>
      <c r="E118" s="28">
        <f t="shared" si="33"/>
        <v>0</v>
      </c>
      <c r="F118" s="28">
        <f t="shared" si="33"/>
        <v>0</v>
      </c>
      <c r="G118" s="28">
        <f t="shared" si="33"/>
        <v>0</v>
      </c>
      <c r="H118" s="28">
        <f t="shared" si="33"/>
        <v>0</v>
      </c>
      <c r="I118" s="28">
        <f t="shared" si="33"/>
        <v>0</v>
      </c>
      <c r="J118" s="28">
        <f t="shared" si="33"/>
        <v>0</v>
      </c>
      <c r="K118" s="28">
        <f t="shared" si="33"/>
        <v>0</v>
      </c>
      <c r="L118" s="28">
        <f t="shared" si="33"/>
        <v>0</v>
      </c>
      <c r="M118" s="28">
        <f t="shared" si="33"/>
        <v>0</v>
      </c>
      <c r="N118" s="28">
        <f t="shared" si="33"/>
        <v>0</v>
      </c>
      <c r="O118" s="28">
        <f t="shared" si="33"/>
        <v>0</v>
      </c>
      <c r="P118" s="28">
        <f t="shared" si="33"/>
        <v>0</v>
      </c>
      <c r="Q118" s="28">
        <f t="shared" si="33"/>
        <v>0</v>
      </c>
      <c r="R118" s="28">
        <f t="shared" si="33"/>
        <v>0</v>
      </c>
      <c r="S118" s="28">
        <f t="shared" si="33"/>
        <v>0</v>
      </c>
      <c r="T118" s="28">
        <f t="shared" si="33"/>
        <v>0</v>
      </c>
      <c r="U118" s="28">
        <f t="shared" si="33"/>
        <v>0</v>
      </c>
      <c r="V118" s="28">
        <f t="shared" si="33"/>
        <v>0</v>
      </c>
      <c r="W118" s="28">
        <f t="shared" si="33"/>
        <v>0</v>
      </c>
      <c r="X118" s="28">
        <f t="shared" si="33"/>
        <v>0</v>
      </c>
      <c r="Y118" s="28">
        <f t="shared" si="33"/>
        <v>236</v>
      </c>
      <c r="Z118" s="28">
        <f t="shared" si="33"/>
        <v>0</v>
      </c>
      <c r="AA118" s="28">
        <f t="shared" si="33"/>
        <v>0</v>
      </c>
      <c r="AB118" s="28">
        <f t="shared" si="33"/>
        <v>0</v>
      </c>
      <c r="AC118" s="28">
        <f t="shared" si="33"/>
        <v>0</v>
      </c>
      <c r="AD118" s="28">
        <f t="shared" si="33"/>
        <v>0</v>
      </c>
      <c r="AE118" s="28">
        <f t="shared" si="33"/>
        <v>0</v>
      </c>
      <c r="AF118" s="28">
        <f t="shared" si="33"/>
        <v>236</v>
      </c>
      <c r="AG118" s="28">
        <f t="shared" si="33"/>
        <v>0</v>
      </c>
      <c r="AH118" s="28">
        <f t="shared" si="33"/>
        <v>0</v>
      </c>
      <c r="AI118" s="28">
        <f t="shared" si="33"/>
        <v>0</v>
      </c>
      <c r="AJ118" s="28">
        <f t="shared" si="33"/>
        <v>0</v>
      </c>
      <c r="AK118" s="28">
        <f t="shared" si="33"/>
        <v>0</v>
      </c>
      <c r="AL118" s="28">
        <f t="shared" si="33"/>
        <v>0</v>
      </c>
      <c r="AM118" s="28">
        <f t="shared" si="33"/>
        <v>236</v>
      </c>
      <c r="AN118" s="28">
        <f t="shared" si="33"/>
        <v>0</v>
      </c>
      <c r="AO118" s="28">
        <f t="shared" si="33"/>
        <v>0</v>
      </c>
      <c r="AP118" s="28">
        <f t="shared" si="33"/>
        <v>0</v>
      </c>
      <c r="AQ118" s="28">
        <f t="shared" si="33"/>
        <v>0</v>
      </c>
      <c r="AR118" s="28">
        <f t="shared" si="33"/>
        <v>0</v>
      </c>
      <c r="AS118" s="28">
        <f t="shared" ref="AS118:AU125" ca="1" si="34">+IF(AS$104&lt;$B118,0,IF(MOD(AS$104-$B118,$D$93)=0,1,0))*$C118</f>
        <v>0</v>
      </c>
      <c r="AT118" s="28">
        <f t="shared" ca="1" si="34"/>
        <v>84</v>
      </c>
      <c r="AU118" s="28">
        <f t="shared" ca="1" si="34"/>
        <v>0</v>
      </c>
    </row>
    <row r="119" spans="2:47">
      <c r="B119" s="25">
        <v>2039</v>
      </c>
      <c r="C119" s="28">
        <v>230</v>
      </c>
      <c r="D119" s="28">
        <f t="shared" si="28"/>
        <v>0</v>
      </c>
      <c r="E119" s="28">
        <f t="shared" si="33"/>
        <v>0</v>
      </c>
      <c r="F119" s="28">
        <f t="shared" si="33"/>
        <v>0</v>
      </c>
      <c r="G119" s="28">
        <f t="shared" si="33"/>
        <v>0</v>
      </c>
      <c r="H119" s="28">
        <f t="shared" si="33"/>
        <v>0</v>
      </c>
      <c r="I119" s="28">
        <f t="shared" si="33"/>
        <v>0</v>
      </c>
      <c r="J119" s="28">
        <f t="shared" si="33"/>
        <v>0</v>
      </c>
      <c r="K119" s="28">
        <f t="shared" si="33"/>
        <v>0</v>
      </c>
      <c r="L119" s="28">
        <f t="shared" si="33"/>
        <v>0</v>
      </c>
      <c r="M119" s="28">
        <f t="shared" si="33"/>
        <v>0</v>
      </c>
      <c r="N119" s="28">
        <f t="shared" si="33"/>
        <v>0</v>
      </c>
      <c r="O119" s="28">
        <f t="shared" si="33"/>
        <v>0</v>
      </c>
      <c r="P119" s="28">
        <f t="shared" si="33"/>
        <v>0</v>
      </c>
      <c r="Q119" s="28">
        <f t="shared" si="33"/>
        <v>0</v>
      </c>
      <c r="R119" s="28">
        <f t="shared" si="33"/>
        <v>0</v>
      </c>
      <c r="S119" s="28">
        <f t="shared" si="33"/>
        <v>0</v>
      </c>
      <c r="T119" s="28">
        <f t="shared" si="33"/>
        <v>0</v>
      </c>
      <c r="U119" s="28">
        <f t="shared" si="33"/>
        <v>0</v>
      </c>
      <c r="V119" s="28">
        <f t="shared" si="33"/>
        <v>0</v>
      </c>
      <c r="W119" s="28">
        <f t="shared" si="33"/>
        <v>0</v>
      </c>
      <c r="X119" s="28">
        <f t="shared" si="33"/>
        <v>0</v>
      </c>
      <c r="Y119" s="28">
        <f t="shared" si="33"/>
        <v>0</v>
      </c>
      <c r="Z119" s="28">
        <f t="shared" si="33"/>
        <v>230</v>
      </c>
      <c r="AA119" s="28">
        <f t="shared" si="33"/>
        <v>0</v>
      </c>
      <c r="AB119" s="28">
        <f t="shared" si="33"/>
        <v>0</v>
      </c>
      <c r="AC119" s="28">
        <f t="shared" si="33"/>
        <v>0</v>
      </c>
      <c r="AD119" s="28">
        <f t="shared" si="33"/>
        <v>0</v>
      </c>
      <c r="AE119" s="28">
        <f t="shared" si="33"/>
        <v>0</v>
      </c>
      <c r="AF119" s="28">
        <f t="shared" si="33"/>
        <v>0</v>
      </c>
      <c r="AG119" s="28">
        <f t="shared" si="33"/>
        <v>230</v>
      </c>
      <c r="AH119" s="28">
        <f t="shared" si="33"/>
        <v>0</v>
      </c>
      <c r="AI119" s="28">
        <f t="shared" si="33"/>
        <v>0</v>
      </c>
      <c r="AJ119" s="28">
        <f t="shared" si="33"/>
        <v>0</v>
      </c>
      <c r="AK119" s="28">
        <f t="shared" si="33"/>
        <v>0</v>
      </c>
      <c r="AL119" s="28">
        <f t="shared" si="33"/>
        <v>0</v>
      </c>
      <c r="AM119" s="28">
        <f t="shared" si="33"/>
        <v>0</v>
      </c>
      <c r="AN119" s="28">
        <f t="shared" si="33"/>
        <v>230</v>
      </c>
      <c r="AO119" s="28">
        <f t="shared" si="33"/>
        <v>0</v>
      </c>
      <c r="AP119" s="28">
        <f t="shared" si="33"/>
        <v>0</v>
      </c>
      <c r="AQ119" s="28">
        <f t="shared" si="33"/>
        <v>0</v>
      </c>
      <c r="AR119" s="28">
        <f t="shared" si="33"/>
        <v>0</v>
      </c>
      <c r="AS119" s="28">
        <f t="shared" ca="1" si="34"/>
        <v>0</v>
      </c>
      <c r="AT119" s="28">
        <f t="shared" ca="1" si="34"/>
        <v>0</v>
      </c>
      <c r="AU119" s="28">
        <f t="shared" ca="1" si="34"/>
        <v>84</v>
      </c>
    </row>
    <row r="120" spans="2:47">
      <c r="B120" s="25">
        <v>2040</v>
      </c>
      <c r="C120" s="28">
        <v>225</v>
      </c>
      <c r="D120" s="28">
        <f t="shared" si="28"/>
        <v>0</v>
      </c>
      <c r="E120" s="28">
        <f t="shared" si="33"/>
        <v>0</v>
      </c>
      <c r="F120" s="28">
        <f t="shared" si="33"/>
        <v>0</v>
      </c>
      <c r="G120" s="28">
        <f t="shared" si="33"/>
        <v>0</v>
      </c>
      <c r="H120" s="28">
        <f t="shared" si="33"/>
        <v>0</v>
      </c>
      <c r="I120" s="28">
        <f t="shared" si="33"/>
        <v>0</v>
      </c>
      <c r="J120" s="28">
        <f t="shared" si="33"/>
        <v>0</v>
      </c>
      <c r="K120" s="28">
        <f t="shared" si="33"/>
        <v>0</v>
      </c>
      <c r="L120" s="28">
        <f t="shared" si="33"/>
        <v>0</v>
      </c>
      <c r="M120" s="28">
        <f t="shared" si="33"/>
        <v>0</v>
      </c>
      <c r="N120" s="28">
        <f t="shared" si="33"/>
        <v>0</v>
      </c>
      <c r="O120" s="28">
        <f t="shared" si="33"/>
        <v>0</v>
      </c>
      <c r="P120" s="28">
        <f t="shared" si="33"/>
        <v>0</v>
      </c>
      <c r="Q120" s="28">
        <f t="shared" si="33"/>
        <v>0</v>
      </c>
      <c r="R120" s="28">
        <f t="shared" si="33"/>
        <v>0</v>
      </c>
      <c r="S120" s="28">
        <f t="shared" si="33"/>
        <v>0</v>
      </c>
      <c r="T120" s="28">
        <f t="shared" si="33"/>
        <v>0</v>
      </c>
      <c r="U120" s="28">
        <f t="shared" si="33"/>
        <v>0</v>
      </c>
      <c r="V120" s="28">
        <f t="shared" si="33"/>
        <v>0</v>
      </c>
      <c r="W120" s="28">
        <f t="shared" si="33"/>
        <v>0</v>
      </c>
      <c r="X120" s="28">
        <f t="shared" si="33"/>
        <v>0</v>
      </c>
      <c r="Y120" s="28">
        <f t="shared" si="33"/>
        <v>0</v>
      </c>
      <c r="Z120" s="28">
        <f t="shared" si="33"/>
        <v>0</v>
      </c>
      <c r="AA120" s="28">
        <f t="shared" si="33"/>
        <v>225</v>
      </c>
      <c r="AB120" s="28">
        <f t="shared" si="33"/>
        <v>0</v>
      </c>
      <c r="AC120" s="28">
        <f t="shared" si="33"/>
        <v>0</v>
      </c>
      <c r="AD120" s="28">
        <f t="shared" si="33"/>
        <v>0</v>
      </c>
      <c r="AE120" s="28">
        <f t="shared" si="33"/>
        <v>0</v>
      </c>
      <c r="AF120" s="28">
        <f t="shared" si="33"/>
        <v>0</v>
      </c>
      <c r="AG120" s="28">
        <f t="shared" si="33"/>
        <v>0</v>
      </c>
      <c r="AH120" s="28">
        <f t="shared" si="33"/>
        <v>225</v>
      </c>
      <c r="AI120" s="28">
        <f t="shared" si="33"/>
        <v>0</v>
      </c>
      <c r="AJ120" s="28">
        <f t="shared" si="33"/>
        <v>0</v>
      </c>
      <c r="AK120" s="28">
        <f t="shared" si="33"/>
        <v>0</v>
      </c>
      <c r="AL120" s="28">
        <f t="shared" si="33"/>
        <v>0</v>
      </c>
      <c r="AM120" s="28">
        <f t="shared" si="33"/>
        <v>0</v>
      </c>
      <c r="AN120" s="28">
        <f t="shared" si="33"/>
        <v>0</v>
      </c>
      <c r="AO120" s="28">
        <f t="shared" si="33"/>
        <v>225</v>
      </c>
      <c r="AP120" s="28">
        <f t="shared" si="33"/>
        <v>0</v>
      </c>
      <c r="AQ120" s="28">
        <f t="shared" si="33"/>
        <v>0</v>
      </c>
      <c r="AR120" s="28">
        <f t="shared" si="33"/>
        <v>0</v>
      </c>
      <c r="AS120" s="28">
        <f t="shared" ca="1" si="34"/>
        <v>0</v>
      </c>
      <c r="AT120" s="28">
        <f t="shared" ca="1" si="34"/>
        <v>0</v>
      </c>
      <c r="AU120" s="28">
        <f t="shared" ca="1" si="34"/>
        <v>0</v>
      </c>
    </row>
    <row r="121" spans="2:47">
      <c r="B121" s="25">
        <v>2041</v>
      </c>
      <c r="C121" s="28">
        <v>1116</v>
      </c>
      <c r="D121" s="28">
        <f t="shared" si="28"/>
        <v>0</v>
      </c>
      <c r="E121" s="28">
        <f t="shared" si="33"/>
        <v>0</v>
      </c>
      <c r="F121" s="28">
        <f t="shared" si="33"/>
        <v>0</v>
      </c>
      <c r="G121" s="28">
        <f t="shared" si="33"/>
        <v>0</v>
      </c>
      <c r="H121" s="28">
        <f t="shared" si="33"/>
        <v>0</v>
      </c>
      <c r="I121" s="28">
        <f t="shared" si="33"/>
        <v>0</v>
      </c>
      <c r="J121" s="28">
        <f t="shared" si="33"/>
        <v>0</v>
      </c>
      <c r="K121" s="28">
        <f t="shared" si="33"/>
        <v>0</v>
      </c>
      <c r="L121" s="28">
        <f t="shared" si="33"/>
        <v>0</v>
      </c>
      <c r="M121" s="28">
        <f t="shared" si="33"/>
        <v>0</v>
      </c>
      <c r="N121" s="28">
        <f t="shared" si="33"/>
        <v>0</v>
      </c>
      <c r="O121" s="28">
        <f t="shared" si="33"/>
        <v>0</v>
      </c>
      <c r="P121" s="28">
        <f t="shared" si="33"/>
        <v>0</v>
      </c>
      <c r="Q121" s="28">
        <f t="shared" si="33"/>
        <v>0</v>
      </c>
      <c r="R121" s="28">
        <f t="shared" si="33"/>
        <v>0</v>
      </c>
      <c r="S121" s="28">
        <f t="shared" si="33"/>
        <v>0</v>
      </c>
      <c r="T121" s="28">
        <f t="shared" si="33"/>
        <v>0</v>
      </c>
      <c r="U121" s="28">
        <f t="shared" si="33"/>
        <v>0</v>
      </c>
      <c r="V121" s="28">
        <f t="shared" si="33"/>
        <v>0</v>
      </c>
      <c r="W121" s="28">
        <f t="shared" si="33"/>
        <v>0</v>
      </c>
      <c r="X121" s="28">
        <f t="shared" si="33"/>
        <v>0</v>
      </c>
      <c r="Y121" s="28">
        <f t="shared" si="33"/>
        <v>0</v>
      </c>
      <c r="Z121" s="28">
        <f t="shared" si="33"/>
        <v>0</v>
      </c>
      <c r="AA121" s="28">
        <f t="shared" si="33"/>
        <v>0</v>
      </c>
      <c r="AB121" s="28">
        <f t="shared" si="33"/>
        <v>1116</v>
      </c>
      <c r="AC121" s="28">
        <f t="shared" si="33"/>
        <v>0</v>
      </c>
      <c r="AD121" s="28">
        <f t="shared" si="33"/>
        <v>0</v>
      </c>
      <c r="AE121" s="28">
        <f t="shared" si="33"/>
        <v>0</v>
      </c>
      <c r="AF121" s="28">
        <f t="shared" si="33"/>
        <v>0</v>
      </c>
      <c r="AG121" s="28">
        <f t="shared" si="33"/>
        <v>0</v>
      </c>
      <c r="AH121" s="28">
        <f t="shared" si="33"/>
        <v>0</v>
      </c>
      <c r="AI121" s="28">
        <f t="shared" si="33"/>
        <v>1116</v>
      </c>
      <c r="AJ121" s="28">
        <f t="shared" si="33"/>
        <v>0</v>
      </c>
      <c r="AK121" s="28">
        <f t="shared" si="33"/>
        <v>0</v>
      </c>
      <c r="AL121" s="28">
        <f t="shared" si="33"/>
        <v>0</v>
      </c>
      <c r="AM121" s="28">
        <f t="shared" si="33"/>
        <v>0</v>
      </c>
      <c r="AN121" s="28">
        <f t="shared" si="33"/>
        <v>0</v>
      </c>
      <c r="AO121" s="28">
        <f t="shared" si="33"/>
        <v>0</v>
      </c>
      <c r="AP121" s="28">
        <f t="shared" si="33"/>
        <v>1116</v>
      </c>
      <c r="AQ121" s="28">
        <f t="shared" si="33"/>
        <v>0</v>
      </c>
      <c r="AR121" s="28">
        <f t="shared" si="33"/>
        <v>0</v>
      </c>
      <c r="AS121" s="28">
        <f t="shared" ca="1" si="34"/>
        <v>0</v>
      </c>
      <c r="AT121" s="28">
        <f t="shared" ca="1" si="34"/>
        <v>0</v>
      </c>
      <c r="AU121" s="28">
        <f t="shared" ca="1" si="34"/>
        <v>0</v>
      </c>
    </row>
    <row r="122" spans="2:47">
      <c r="B122" s="25">
        <v>2042</v>
      </c>
      <c r="C122" s="28">
        <v>952</v>
      </c>
      <c r="D122" s="28">
        <f t="shared" si="28"/>
        <v>0</v>
      </c>
      <c r="E122" s="28">
        <f t="shared" si="33"/>
        <v>0</v>
      </c>
      <c r="F122" s="28">
        <f t="shared" si="33"/>
        <v>0</v>
      </c>
      <c r="G122" s="28">
        <f t="shared" si="33"/>
        <v>0</v>
      </c>
      <c r="H122" s="28">
        <f t="shared" si="33"/>
        <v>0</v>
      </c>
      <c r="I122" s="28">
        <f t="shared" si="33"/>
        <v>0</v>
      </c>
      <c r="J122" s="28">
        <f t="shared" si="33"/>
        <v>0</v>
      </c>
      <c r="K122" s="28">
        <f t="shared" si="33"/>
        <v>0</v>
      </c>
      <c r="L122" s="28">
        <f t="shared" si="33"/>
        <v>0</v>
      </c>
      <c r="M122" s="28">
        <f t="shared" si="33"/>
        <v>0</v>
      </c>
      <c r="N122" s="28">
        <f t="shared" si="33"/>
        <v>0</v>
      </c>
      <c r="O122" s="28">
        <f t="shared" si="33"/>
        <v>0</v>
      </c>
      <c r="P122" s="28">
        <f t="shared" si="33"/>
        <v>0</v>
      </c>
      <c r="Q122" s="28">
        <f t="shared" si="33"/>
        <v>0</v>
      </c>
      <c r="R122" s="28">
        <f t="shared" si="33"/>
        <v>0</v>
      </c>
      <c r="S122" s="28">
        <f t="shared" si="33"/>
        <v>0</v>
      </c>
      <c r="T122" s="28">
        <f t="shared" si="33"/>
        <v>0</v>
      </c>
      <c r="U122" s="28">
        <f t="shared" si="33"/>
        <v>0</v>
      </c>
      <c r="V122" s="28">
        <f t="shared" si="33"/>
        <v>0</v>
      </c>
      <c r="W122" s="28">
        <f t="shared" si="33"/>
        <v>0</v>
      </c>
      <c r="X122" s="28">
        <f t="shared" si="33"/>
        <v>0</v>
      </c>
      <c r="Y122" s="28">
        <f t="shared" si="33"/>
        <v>0</v>
      </c>
      <c r="Z122" s="28">
        <f t="shared" si="33"/>
        <v>0</v>
      </c>
      <c r="AA122" s="28">
        <f t="shared" si="33"/>
        <v>0</v>
      </c>
      <c r="AB122" s="28">
        <f t="shared" si="33"/>
        <v>0</v>
      </c>
      <c r="AC122" s="28">
        <f t="shared" si="33"/>
        <v>952</v>
      </c>
      <c r="AD122" s="28">
        <f t="shared" si="33"/>
        <v>0</v>
      </c>
      <c r="AE122" s="28">
        <f t="shared" si="33"/>
        <v>0</v>
      </c>
      <c r="AF122" s="28">
        <f t="shared" si="33"/>
        <v>0</v>
      </c>
      <c r="AG122" s="28">
        <f t="shared" si="33"/>
        <v>0</v>
      </c>
      <c r="AH122" s="28">
        <f t="shared" si="33"/>
        <v>0</v>
      </c>
      <c r="AI122" s="28">
        <f t="shared" si="33"/>
        <v>0</v>
      </c>
      <c r="AJ122" s="28">
        <f t="shared" si="33"/>
        <v>952</v>
      </c>
      <c r="AK122" s="28">
        <f t="shared" si="33"/>
        <v>0</v>
      </c>
      <c r="AL122" s="28">
        <f t="shared" si="33"/>
        <v>0</v>
      </c>
      <c r="AM122" s="28">
        <f t="shared" si="33"/>
        <v>0</v>
      </c>
      <c r="AN122" s="28">
        <f t="shared" ref="E122:AR129" si="35">+IF(AN$96&lt;$B122,0,IF(MOD(AN$96-$B122,$D$83)=0,1,0))*$C122</f>
        <v>0</v>
      </c>
      <c r="AO122" s="28">
        <f t="shared" si="35"/>
        <v>0</v>
      </c>
      <c r="AP122" s="28">
        <f t="shared" si="35"/>
        <v>0</v>
      </c>
      <c r="AQ122" s="28">
        <f t="shared" si="35"/>
        <v>952</v>
      </c>
      <c r="AR122" s="28">
        <f t="shared" si="35"/>
        <v>0</v>
      </c>
      <c r="AS122" s="28">
        <f t="shared" ca="1" si="34"/>
        <v>0</v>
      </c>
      <c r="AT122" s="28">
        <f t="shared" ca="1" si="34"/>
        <v>0</v>
      </c>
      <c r="AU122" s="28">
        <f t="shared" ca="1" si="34"/>
        <v>0</v>
      </c>
    </row>
    <row r="123" spans="2:47">
      <c r="B123" s="25">
        <v>2043</v>
      </c>
      <c r="C123" s="28">
        <v>823</v>
      </c>
      <c r="D123" s="28">
        <f t="shared" si="28"/>
        <v>0</v>
      </c>
      <c r="E123" s="28">
        <f t="shared" si="35"/>
        <v>0</v>
      </c>
      <c r="F123" s="28">
        <f t="shared" si="35"/>
        <v>0</v>
      </c>
      <c r="G123" s="28">
        <f t="shared" si="35"/>
        <v>0</v>
      </c>
      <c r="H123" s="28">
        <f t="shared" si="35"/>
        <v>0</v>
      </c>
      <c r="I123" s="28">
        <f t="shared" si="35"/>
        <v>0</v>
      </c>
      <c r="J123" s="28">
        <f t="shared" si="35"/>
        <v>0</v>
      </c>
      <c r="K123" s="28">
        <f t="shared" si="35"/>
        <v>0</v>
      </c>
      <c r="L123" s="28">
        <f t="shared" si="35"/>
        <v>0</v>
      </c>
      <c r="M123" s="28">
        <f t="shared" si="35"/>
        <v>0</v>
      </c>
      <c r="N123" s="28">
        <f t="shared" si="35"/>
        <v>0</v>
      </c>
      <c r="O123" s="28">
        <f t="shared" si="35"/>
        <v>0</v>
      </c>
      <c r="P123" s="28">
        <f t="shared" si="35"/>
        <v>0</v>
      </c>
      <c r="Q123" s="28">
        <f t="shared" si="35"/>
        <v>0</v>
      </c>
      <c r="R123" s="28">
        <f t="shared" si="35"/>
        <v>0</v>
      </c>
      <c r="S123" s="28">
        <f t="shared" si="35"/>
        <v>0</v>
      </c>
      <c r="T123" s="28">
        <f t="shared" si="35"/>
        <v>0</v>
      </c>
      <c r="U123" s="28">
        <f t="shared" si="35"/>
        <v>0</v>
      </c>
      <c r="V123" s="28">
        <f t="shared" si="35"/>
        <v>0</v>
      </c>
      <c r="W123" s="28">
        <f t="shared" si="35"/>
        <v>0</v>
      </c>
      <c r="X123" s="28">
        <f t="shared" si="35"/>
        <v>0</v>
      </c>
      <c r="Y123" s="28">
        <f t="shared" si="35"/>
        <v>0</v>
      </c>
      <c r="Z123" s="28">
        <f t="shared" si="35"/>
        <v>0</v>
      </c>
      <c r="AA123" s="28">
        <f t="shared" si="35"/>
        <v>0</v>
      </c>
      <c r="AB123" s="28">
        <f t="shared" si="35"/>
        <v>0</v>
      </c>
      <c r="AC123" s="28">
        <f t="shared" si="35"/>
        <v>0</v>
      </c>
      <c r="AD123" s="28">
        <f t="shared" si="35"/>
        <v>823</v>
      </c>
      <c r="AE123" s="28">
        <f t="shared" si="35"/>
        <v>0</v>
      </c>
      <c r="AF123" s="28">
        <f t="shared" si="35"/>
        <v>0</v>
      </c>
      <c r="AG123" s="28">
        <f t="shared" si="35"/>
        <v>0</v>
      </c>
      <c r="AH123" s="28">
        <f t="shared" si="35"/>
        <v>0</v>
      </c>
      <c r="AI123" s="28">
        <f t="shared" si="35"/>
        <v>0</v>
      </c>
      <c r="AJ123" s="28">
        <f t="shared" si="35"/>
        <v>0</v>
      </c>
      <c r="AK123" s="28">
        <f t="shared" si="35"/>
        <v>823</v>
      </c>
      <c r="AL123" s="28">
        <f t="shared" si="35"/>
        <v>0</v>
      </c>
      <c r="AM123" s="28">
        <f t="shared" si="35"/>
        <v>0</v>
      </c>
      <c r="AN123" s="28">
        <f t="shared" si="35"/>
        <v>0</v>
      </c>
      <c r="AO123" s="28">
        <f t="shared" si="35"/>
        <v>0</v>
      </c>
      <c r="AP123" s="28">
        <f t="shared" si="35"/>
        <v>0</v>
      </c>
      <c r="AQ123" s="28">
        <f t="shared" si="35"/>
        <v>0</v>
      </c>
      <c r="AR123" s="28">
        <f t="shared" si="35"/>
        <v>823</v>
      </c>
      <c r="AS123" s="28">
        <f t="shared" ca="1" si="34"/>
        <v>0</v>
      </c>
      <c r="AT123" s="28">
        <f t="shared" ca="1" si="34"/>
        <v>0</v>
      </c>
      <c r="AU123" s="28">
        <f t="shared" ca="1" si="34"/>
        <v>0</v>
      </c>
    </row>
    <row r="124" spans="2:47">
      <c r="B124" s="25">
        <v>2044</v>
      </c>
      <c r="C124" s="28">
        <v>720</v>
      </c>
      <c r="D124" s="28">
        <f t="shared" si="28"/>
        <v>0</v>
      </c>
      <c r="E124" s="28">
        <f t="shared" si="35"/>
        <v>0</v>
      </c>
      <c r="F124" s="28">
        <f t="shared" si="35"/>
        <v>0</v>
      </c>
      <c r="G124" s="28">
        <f t="shared" si="35"/>
        <v>0</v>
      </c>
      <c r="H124" s="28">
        <f t="shared" si="35"/>
        <v>0</v>
      </c>
      <c r="I124" s="28">
        <f t="shared" si="35"/>
        <v>0</v>
      </c>
      <c r="J124" s="28">
        <f t="shared" si="35"/>
        <v>0</v>
      </c>
      <c r="K124" s="28">
        <f t="shared" si="35"/>
        <v>0</v>
      </c>
      <c r="L124" s="28">
        <f t="shared" si="35"/>
        <v>0</v>
      </c>
      <c r="M124" s="28">
        <f t="shared" si="35"/>
        <v>0</v>
      </c>
      <c r="N124" s="28">
        <f t="shared" si="35"/>
        <v>0</v>
      </c>
      <c r="O124" s="28">
        <f t="shared" si="35"/>
        <v>0</v>
      </c>
      <c r="P124" s="28">
        <f t="shared" si="35"/>
        <v>0</v>
      </c>
      <c r="Q124" s="28">
        <f t="shared" si="35"/>
        <v>0</v>
      </c>
      <c r="R124" s="28">
        <f t="shared" si="35"/>
        <v>0</v>
      </c>
      <c r="S124" s="28">
        <f t="shared" si="35"/>
        <v>0</v>
      </c>
      <c r="T124" s="28">
        <f t="shared" si="35"/>
        <v>0</v>
      </c>
      <c r="U124" s="28">
        <f t="shared" si="35"/>
        <v>0</v>
      </c>
      <c r="V124" s="28">
        <f t="shared" si="35"/>
        <v>0</v>
      </c>
      <c r="W124" s="28">
        <f t="shared" si="35"/>
        <v>0</v>
      </c>
      <c r="X124" s="28">
        <f t="shared" si="35"/>
        <v>0</v>
      </c>
      <c r="Y124" s="28">
        <f t="shared" si="35"/>
        <v>0</v>
      </c>
      <c r="Z124" s="28">
        <f t="shared" si="35"/>
        <v>0</v>
      </c>
      <c r="AA124" s="28">
        <f t="shared" si="35"/>
        <v>0</v>
      </c>
      <c r="AB124" s="28">
        <f t="shared" si="35"/>
        <v>0</v>
      </c>
      <c r="AC124" s="28">
        <f t="shared" si="35"/>
        <v>0</v>
      </c>
      <c r="AD124" s="28">
        <f t="shared" si="35"/>
        <v>0</v>
      </c>
      <c r="AE124" s="28">
        <f t="shared" si="35"/>
        <v>720</v>
      </c>
      <c r="AF124" s="28">
        <f t="shared" si="35"/>
        <v>0</v>
      </c>
      <c r="AG124" s="28">
        <f t="shared" si="35"/>
        <v>0</v>
      </c>
      <c r="AH124" s="28">
        <f t="shared" si="35"/>
        <v>0</v>
      </c>
      <c r="AI124" s="28">
        <f t="shared" si="35"/>
        <v>0</v>
      </c>
      <c r="AJ124" s="28">
        <f t="shared" si="35"/>
        <v>0</v>
      </c>
      <c r="AK124" s="28">
        <f t="shared" si="35"/>
        <v>0</v>
      </c>
      <c r="AL124" s="28">
        <f t="shared" si="35"/>
        <v>720</v>
      </c>
      <c r="AM124" s="28">
        <f t="shared" si="35"/>
        <v>0</v>
      </c>
      <c r="AN124" s="28">
        <f t="shared" si="35"/>
        <v>0</v>
      </c>
      <c r="AO124" s="28">
        <f t="shared" si="35"/>
        <v>0</v>
      </c>
      <c r="AP124" s="28">
        <f t="shared" si="35"/>
        <v>0</v>
      </c>
      <c r="AQ124" s="28">
        <f t="shared" si="35"/>
        <v>0</v>
      </c>
      <c r="AR124" s="28">
        <f t="shared" si="35"/>
        <v>0</v>
      </c>
      <c r="AS124" s="28">
        <f t="shared" ca="1" si="34"/>
        <v>80</v>
      </c>
      <c r="AT124" s="28">
        <f t="shared" ca="1" si="34"/>
        <v>0</v>
      </c>
      <c r="AU124" s="28">
        <f t="shared" ca="1" si="34"/>
        <v>0</v>
      </c>
    </row>
    <row r="125" spans="2:47">
      <c r="B125" s="25">
        <v>2045</v>
      </c>
      <c r="C125" s="28">
        <v>638</v>
      </c>
      <c r="D125" s="28">
        <f t="shared" si="28"/>
        <v>0</v>
      </c>
      <c r="E125" s="28">
        <f t="shared" si="35"/>
        <v>0</v>
      </c>
      <c r="F125" s="28">
        <f t="shared" si="35"/>
        <v>0</v>
      </c>
      <c r="G125" s="28">
        <f t="shared" si="35"/>
        <v>0</v>
      </c>
      <c r="H125" s="28">
        <f t="shared" si="35"/>
        <v>0</v>
      </c>
      <c r="I125" s="28">
        <f t="shared" si="35"/>
        <v>0</v>
      </c>
      <c r="J125" s="28">
        <f t="shared" si="35"/>
        <v>0</v>
      </c>
      <c r="K125" s="28">
        <f t="shared" si="35"/>
        <v>0</v>
      </c>
      <c r="L125" s="28">
        <f t="shared" si="35"/>
        <v>0</v>
      </c>
      <c r="M125" s="28">
        <f t="shared" si="35"/>
        <v>0</v>
      </c>
      <c r="N125" s="28">
        <f t="shared" si="35"/>
        <v>0</v>
      </c>
      <c r="O125" s="28">
        <f t="shared" si="35"/>
        <v>0</v>
      </c>
      <c r="P125" s="28">
        <f t="shared" si="35"/>
        <v>0</v>
      </c>
      <c r="Q125" s="28">
        <f t="shared" si="35"/>
        <v>0</v>
      </c>
      <c r="R125" s="28">
        <f t="shared" si="35"/>
        <v>0</v>
      </c>
      <c r="S125" s="28">
        <f t="shared" si="35"/>
        <v>0</v>
      </c>
      <c r="T125" s="28">
        <f t="shared" si="35"/>
        <v>0</v>
      </c>
      <c r="U125" s="28">
        <f t="shared" si="35"/>
        <v>0</v>
      </c>
      <c r="V125" s="28">
        <f t="shared" si="35"/>
        <v>0</v>
      </c>
      <c r="W125" s="28">
        <f t="shared" si="35"/>
        <v>0</v>
      </c>
      <c r="X125" s="28">
        <f t="shared" si="35"/>
        <v>0</v>
      </c>
      <c r="Y125" s="28">
        <f t="shared" si="35"/>
        <v>0</v>
      </c>
      <c r="Z125" s="28">
        <f t="shared" si="35"/>
        <v>0</v>
      </c>
      <c r="AA125" s="28">
        <f t="shared" si="35"/>
        <v>0</v>
      </c>
      <c r="AB125" s="28">
        <f t="shared" si="35"/>
        <v>0</v>
      </c>
      <c r="AC125" s="28">
        <f t="shared" si="35"/>
        <v>0</v>
      </c>
      <c r="AD125" s="28">
        <f t="shared" si="35"/>
        <v>0</v>
      </c>
      <c r="AE125" s="28">
        <f t="shared" si="35"/>
        <v>0</v>
      </c>
      <c r="AF125" s="28">
        <f t="shared" si="35"/>
        <v>638</v>
      </c>
      <c r="AG125" s="28">
        <f t="shared" si="35"/>
        <v>0</v>
      </c>
      <c r="AH125" s="28">
        <f t="shared" si="35"/>
        <v>0</v>
      </c>
      <c r="AI125" s="28">
        <f t="shared" si="35"/>
        <v>0</v>
      </c>
      <c r="AJ125" s="28">
        <f t="shared" si="35"/>
        <v>0</v>
      </c>
      <c r="AK125" s="28">
        <f t="shared" si="35"/>
        <v>0</v>
      </c>
      <c r="AL125" s="28">
        <f t="shared" si="35"/>
        <v>0</v>
      </c>
      <c r="AM125" s="28">
        <f t="shared" si="35"/>
        <v>638</v>
      </c>
      <c r="AN125" s="28">
        <f t="shared" si="35"/>
        <v>0</v>
      </c>
      <c r="AO125" s="28">
        <f t="shared" si="35"/>
        <v>0</v>
      </c>
      <c r="AP125" s="28">
        <f t="shared" si="35"/>
        <v>0</v>
      </c>
      <c r="AQ125" s="28">
        <f t="shared" si="35"/>
        <v>0</v>
      </c>
      <c r="AR125" s="28">
        <f t="shared" si="35"/>
        <v>0</v>
      </c>
      <c r="AS125" s="28">
        <f t="shared" ca="1" si="34"/>
        <v>0</v>
      </c>
      <c r="AT125" s="28">
        <f t="shared" ca="1" si="34"/>
        <v>80</v>
      </c>
      <c r="AU125" s="28">
        <f t="shared" ca="1" si="34"/>
        <v>0</v>
      </c>
    </row>
    <row r="126" spans="2:47">
      <c r="B126" s="25">
        <v>2046</v>
      </c>
      <c r="C126" s="28">
        <v>568</v>
      </c>
      <c r="D126" s="28">
        <f t="shared" si="28"/>
        <v>0</v>
      </c>
      <c r="E126" s="28">
        <f t="shared" si="35"/>
        <v>0</v>
      </c>
      <c r="F126" s="28">
        <f t="shared" si="35"/>
        <v>0</v>
      </c>
      <c r="G126" s="28">
        <f t="shared" si="35"/>
        <v>0</v>
      </c>
      <c r="H126" s="28">
        <f t="shared" si="35"/>
        <v>0</v>
      </c>
      <c r="I126" s="28">
        <f t="shared" si="35"/>
        <v>0</v>
      </c>
      <c r="J126" s="28">
        <f t="shared" si="35"/>
        <v>0</v>
      </c>
      <c r="K126" s="28">
        <f t="shared" si="35"/>
        <v>0</v>
      </c>
      <c r="L126" s="28">
        <f t="shared" si="35"/>
        <v>0</v>
      </c>
      <c r="M126" s="28">
        <f t="shared" si="35"/>
        <v>0</v>
      </c>
      <c r="N126" s="28">
        <f t="shared" si="35"/>
        <v>0</v>
      </c>
      <c r="O126" s="28">
        <f t="shared" si="35"/>
        <v>0</v>
      </c>
      <c r="P126" s="28">
        <f t="shared" si="35"/>
        <v>0</v>
      </c>
      <c r="Q126" s="28">
        <f t="shared" si="35"/>
        <v>0</v>
      </c>
      <c r="R126" s="28">
        <f t="shared" si="35"/>
        <v>0</v>
      </c>
      <c r="S126" s="28">
        <f t="shared" si="35"/>
        <v>0</v>
      </c>
      <c r="T126" s="28">
        <f t="shared" si="35"/>
        <v>0</v>
      </c>
      <c r="U126" s="28">
        <f t="shared" si="35"/>
        <v>0</v>
      </c>
      <c r="V126" s="28">
        <f t="shared" si="35"/>
        <v>0</v>
      </c>
      <c r="W126" s="28">
        <f t="shared" si="35"/>
        <v>0</v>
      </c>
      <c r="X126" s="28">
        <f t="shared" si="35"/>
        <v>0</v>
      </c>
      <c r="Y126" s="28">
        <f t="shared" si="35"/>
        <v>0</v>
      </c>
      <c r="Z126" s="28">
        <f t="shared" si="35"/>
        <v>0</v>
      </c>
      <c r="AA126" s="28">
        <f t="shared" si="35"/>
        <v>0</v>
      </c>
      <c r="AB126" s="28">
        <f t="shared" si="35"/>
        <v>0</v>
      </c>
      <c r="AC126" s="28">
        <f t="shared" si="35"/>
        <v>0</v>
      </c>
      <c r="AD126" s="28">
        <f t="shared" si="35"/>
        <v>0</v>
      </c>
      <c r="AE126" s="28">
        <f t="shared" si="35"/>
        <v>0</v>
      </c>
      <c r="AF126" s="28">
        <f t="shared" si="35"/>
        <v>0</v>
      </c>
      <c r="AG126" s="28">
        <f t="shared" si="35"/>
        <v>568</v>
      </c>
      <c r="AH126" s="28">
        <f t="shared" si="35"/>
        <v>0</v>
      </c>
      <c r="AI126" s="28">
        <f t="shared" si="35"/>
        <v>0</v>
      </c>
      <c r="AJ126" s="28">
        <f t="shared" si="35"/>
        <v>0</v>
      </c>
      <c r="AK126" s="28">
        <f t="shared" si="35"/>
        <v>0</v>
      </c>
      <c r="AL126" s="28">
        <f t="shared" si="35"/>
        <v>0</v>
      </c>
      <c r="AM126" s="28">
        <f t="shared" si="35"/>
        <v>0</v>
      </c>
      <c r="AN126" s="28">
        <f t="shared" si="35"/>
        <v>568</v>
      </c>
      <c r="AO126" s="28">
        <f t="shared" si="35"/>
        <v>0</v>
      </c>
      <c r="AP126" s="28">
        <f t="shared" si="35"/>
        <v>0</v>
      </c>
      <c r="AQ126" s="28">
        <f t="shared" si="35"/>
        <v>0</v>
      </c>
      <c r="AR126" s="28">
        <f t="shared" si="35"/>
        <v>0</v>
      </c>
      <c r="AS126" s="28">
        <f t="shared" ref="AS126:AU126" ca="1" si="36">+IF(AS$104&lt;$B126,0,IF(MOD(AS$104-$B126,$D$93)=0,1,0))*$C126</f>
        <v>0</v>
      </c>
      <c r="AT126" s="28">
        <f t="shared" ca="1" si="36"/>
        <v>0</v>
      </c>
      <c r="AU126" s="28">
        <f t="shared" ca="1" si="36"/>
        <v>78</v>
      </c>
    </row>
    <row r="127" spans="2:47">
      <c r="B127" s="25">
        <v>2047</v>
      </c>
      <c r="C127" s="28">
        <v>509</v>
      </c>
      <c r="D127" s="28">
        <f t="shared" si="28"/>
        <v>0</v>
      </c>
      <c r="E127" s="28">
        <f t="shared" si="35"/>
        <v>0</v>
      </c>
      <c r="F127" s="28">
        <f t="shared" si="35"/>
        <v>0</v>
      </c>
      <c r="G127" s="28">
        <f t="shared" si="35"/>
        <v>0</v>
      </c>
      <c r="H127" s="28">
        <f t="shared" si="35"/>
        <v>0</v>
      </c>
      <c r="I127" s="28">
        <f t="shared" si="35"/>
        <v>0</v>
      </c>
      <c r="J127" s="28">
        <f t="shared" si="35"/>
        <v>0</v>
      </c>
      <c r="K127" s="28">
        <f t="shared" si="35"/>
        <v>0</v>
      </c>
      <c r="L127" s="28">
        <f t="shared" si="35"/>
        <v>0</v>
      </c>
      <c r="M127" s="28">
        <f t="shared" si="35"/>
        <v>0</v>
      </c>
      <c r="N127" s="28">
        <f t="shared" si="35"/>
        <v>0</v>
      </c>
      <c r="O127" s="28">
        <f t="shared" si="35"/>
        <v>0</v>
      </c>
      <c r="P127" s="28">
        <f t="shared" si="35"/>
        <v>0</v>
      </c>
      <c r="Q127" s="28">
        <f t="shared" si="35"/>
        <v>0</v>
      </c>
      <c r="R127" s="28">
        <f t="shared" si="35"/>
        <v>0</v>
      </c>
      <c r="S127" s="28">
        <f t="shared" si="35"/>
        <v>0</v>
      </c>
      <c r="T127" s="28">
        <f t="shared" si="35"/>
        <v>0</v>
      </c>
      <c r="U127" s="28">
        <f t="shared" si="35"/>
        <v>0</v>
      </c>
      <c r="V127" s="28">
        <f t="shared" si="35"/>
        <v>0</v>
      </c>
      <c r="W127" s="28">
        <f t="shared" si="35"/>
        <v>0</v>
      </c>
      <c r="X127" s="28">
        <f t="shared" si="35"/>
        <v>0</v>
      </c>
      <c r="Y127" s="28">
        <f t="shared" si="35"/>
        <v>0</v>
      </c>
      <c r="Z127" s="28">
        <f t="shared" si="35"/>
        <v>0</v>
      </c>
      <c r="AA127" s="28">
        <f t="shared" si="35"/>
        <v>0</v>
      </c>
      <c r="AB127" s="28">
        <f t="shared" si="35"/>
        <v>0</v>
      </c>
      <c r="AC127" s="28">
        <f t="shared" si="35"/>
        <v>0</v>
      </c>
      <c r="AD127" s="28">
        <f t="shared" si="35"/>
        <v>0</v>
      </c>
      <c r="AE127" s="28">
        <f t="shared" si="35"/>
        <v>0</v>
      </c>
      <c r="AF127" s="28">
        <f t="shared" si="35"/>
        <v>0</v>
      </c>
      <c r="AG127" s="28">
        <f t="shared" si="35"/>
        <v>0</v>
      </c>
      <c r="AH127" s="28">
        <f t="shared" si="35"/>
        <v>509</v>
      </c>
      <c r="AI127" s="28">
        <f t="shared" si="35"/>
        <v>0</v>
      </c>
      <c r="AJ127" s="28">
        <f t="shared" si="35"/>
        <v>0</v>
      </c>
      <c r="AK127" s="28">
        <f t="shared" si="35"/>
        <v>0</v>
      </c>
      <c r="AL127" s="28">
        <f t="shared" si="35"/>
        <v>0</v>
      </c>
      <c r="AM127" s="28">
        <f t="shared" si="35"/>
        <v>0</v>
      </c>
      <c r="AN127" s="28">
        <f t="shared" si="35"/>
        <v>0</v>
      </c>
      <c r="AO127" s="28">
        <f t="shared" si="35"/>
        <v>509</v>
      </c>
      <c r="AP127" s="28">
        <f t="shared" si="35"/>
        <v>0</v>
      </c>
      <c r="AQ127" s="28">
        <f t="shared" si="35"/>
        <v>0</v>
      </c>
      <c r="AR127" s="28">
        <f t="shared" si="35"/>
        <v>0</v>
      </c>
      <c r="AS127" s="28">
        <f t="shared" ref="AS127:AU133" ca="1" si="37">+IF(AS$104&lt;$B127,0,IF(MOD(AS$104-$B127,$D$93)=0,1,0))*$C127</f>
        <v>0</v>
      </c>
      <c r="AT127" s="28">
        <f t="shared" ca="1" si="37"/>
        <v>0</v>
      </c>
      <c r="AU127" s="28">
        <f t="shared" ca="1" si="37"/>
        <v>0</v>
      </c>
    </row>
    <row r="128" spans="2:47">
      <c r="B128" s="25">
        <v>2048</v>
      </c>
      <c r="C128" s="28">
        <v>458</v>
      </c>
      <c r="D128" s="28">
        <f t="shared" si="28"/>
        <v>0</v>
      </c>
      <c r="E128" s="28">
        <f t="shared" si="35"/>
        <v>0</v>
      </c>
      <c r="F128" s="28">
        <f t="shared" si="35"/>
        <v>0</v>
      </c>
      <c r="G128" s="28">
        <f t="shared" si="35"/>
        <v>0</v>
      </c>
      <c r="H128" s="28">
        <f t="shared" si="35"/>
        <v>0</v>
      </c>
      <c r="I128" s="28">
        <f t="shared" si="35"/>
        <v>0</v>
      </c>
      <c r="J128" s="28">
        <f t="shared" si="35"/>
        <v>0</v>
      </c>
      <c r="K128" s="28">
        <f t="shared" si="35"/>
        <v>0</v>
      </c>
      <c r="L128" s="28">
        <f t="shared" si="35"/>
        <v>0</v>
      </c>
      <c r="M128" s="28">
        <f t="shared" si="35"/>
        <v>0</v>
      </c>
      <c r="N128" s="28">
        <f t="shared" si="35"/>
        <v>0</v>
      </c>
      <c r="O128" s="28">
        <f t="shared" si="35"/>
        <v>0</v>
      </c>
      <c r="P128" s="28">
        <f t="shared" si="35"/>
        <v>0</v>
      </c>
      <c r="Q128" s="28">
        <f t="shared" si="35"/>
        <v>0</v>
      </c>
      <c r="R128" s="28">
        <f t="shared" si="35"/>
        <v>0</v>
      </c>
      <c r="S128" s="28">
        <f t="shared" si="35"/>
        <v>0</v>
      </c>
      <c r="T128" s="28">
        <f t="shared" si="35"/>
        <v>0</v>
      </c>
      <c r="U128" s="28">
        <f t="shared" si="35"/>
        <v>0</v>
      </c>
      <c r="V128" s="28">
        <f t="shared" si="35"/>
        <v>0</v>
      </c>
      <c r="W128" s="28">
        <f t="shared" si="35"/>
        <v>0</v>
      </c>
      <c r="X128" s="28">
        <f t="shared" si="35"/>
        <v>0</v>
      </c>
      <c r="Y128" s="28">
        <f t="shared" si="35"/>
        <v>0</v>
      </c>
      <c r="Z128" s="28">
        <f t="shared" si="35"/>
        <v>0</v>
      </c>
      <c r="AA128" s="28">
        <f t="shared" si="35"/>
        <v>0</v>
      </c>
      <c r="AB128" s="28">
        <f t="shared" si="35"/>
        <v>0</v>
      </c>
      <c r="AC128" s="28">
        <f t="shared" si="35"/>
        <v>0</v>
      </c>
      <c r="AD128" s="28">
        <f t="shared" si="35"/>
        <v>0</v>
      </c>
      <c r="AE128" s="28">
        <f t="shared" si="35"/>
        <v>0</v>
      </c>
      <c r="AF128" s="28">
        <f t="shared" si="35"/>
        <v>0</v>
      </c>
      <c r="AG128" s="28">
        <f t="shared" si="35"/>
        <v>0</v>
      </c>
      <c r="AH128" s="28">
        <f t="shared" si="35"/>
        <v>0</v>
      </c>
      <c r="AI128" s="28">
        <f t="shared" si="35"/>
        <v>458</v>
      </c>
      <c r="AJ128" s="28">
        <f t="shared" si="35"/>
        <v>0</v>
      </c>
      <c r="AK128" s="28">
        <f t="shared" si="35"/>
        <v>0</v>
      </c>
      <c r="AL128" s="28">
        <f t="shared" si="35"/>
        <v>0</v>
      </c>
      <c r="AM128" s="28">
        <f t="shared" si="35"/>
        <v>0</v>
      </c>
      <c r="AN128" s="28">
        <f t="shared" si="35"/>
        <v>0</v>
      </c>
      <c r="AO128" s="28">
        <f t="shared" si="35"/>
        <v>0</v>
      </c>
      <c r="AP128" s="28">
        <f t="shared" si="35"/>
        <v>458</v>
      </c>
      <c r="AQ128" s="28">
        <f t="shared" si="35"/>
        <v>0</v>
      </c>
      <c r="AR128" s="28">
        <f t="shared" si="35"/>
        <v>0</v>
      </c>
      <c r="AS128" s="28">
        <f t="shared" ca="1" si="37"/>
        <v>0</v>
      </c>
      <c r="AT128" s="28">
        <f t="shared" ca="1" si="37"/>
        <v>0</v>
      </c>
      <c r="AU128" s="28">
        <f t="shared" ca="1" si="37"/>
        <v>0</v>
      </c>
    </row>
    <row r="129" spans="2:47">
      <c r="B129" s="25">
        <v>2049</v>
      </c>
      <c r="C129" s="28">
        <v>414</v>
      </c>
      <c r="D129" s="28">
        <f t="shared" si="28"/>
        <v>0</v>
      </c>
      <c r="E129" s="28">
        <f t="shared" si="35"/>
        <v>0</v>
      </c>
      <c r="F129" s="28">
        <f t="shared" si="35"/>
        <v>0</v>
      </c>
      <c r="G129" s="28">
        <f t="shared" si="35"/>
        <v>0</v>
      </c>
      <c r="H129" s="28">
        <f t="shared" si="35"/>
        <v>0</v>
      </c>
      <c r="I129" s="28">
        <f t="shared" si="35"/>
        <v>0</v>
      </c>
      <c r="J129" s="28">
        <f t="shared" si="35"/>
        <v>0</v>
      </c>
      <c r="K129" s="28">
        <f t="shared" si="35"/>
        <v>0</v>
      </c>
      <c r="L129" s="28">
        <f t="shared" si="35"/>
        <v>0</v>
      </c>
      <c r="M129" s="28">
        <f t="shared" si="35"/>
        <v>0</v>
      </c>
      <c r="N129" s="28">
        <f t="shared" si="35"/>
        <v>0</v>
      </c>
      <c r="O129" s="28">
        <f t="shared" ref="E129:AR135" si="38">+IF(O$96&lt;$B129,0,IF(MOD(O$96-$B129,$D$83)=0,1,0))*$C129</f>
        <v>0</v>
      </c>
      <c r="P129" s="28">
        <f t="shared" si="38"/>
        <v>0</v>
      </c>
      <c r="Q129" s="28">
        <f t="shared" si="38"/>
        <v>0</v>
      </c>
      <c r="R129" s="28">
        <f t="shared" si="38"/>
        <v>0</v>
      </c>
      <c r="S129" s="28">
        <f t="shared" si="38"/>
        <v>0</v>
      </c>
      <c r="T129" s="28">
        <f t="shared" si="38"/>
        <v>0</v>
      </c>
      <c r="U129" s="28">
        <f t="shared" si="38"/>
        <v>0</v>
      </c>
      <c r="V129" s="28">
        <f t="shared" si="38"/>
        <v>0</v>
      </c>
      <c r="W129" s="28">
        <f t="shared" si="38"/>
        <v>0</v>
      </c>
      <c r="X129" s="28">
        <f t="shared" si="38"/>
        <v>0</v>
      </c>
      <c r="Y129" s="28">
        <f t="shared" si="38"/>
        <v>0</v>
      </c>
      <c r="Z129" s="28">
        <f t="shared" si="38"/>
        <v>0</v>
      </c>
      <c r="AA129" s="28">
        <f t="shared" si="38"/>
        <v>0</v>
      </c>
      <c r="AB129" s="28">
        <f t="shared" si="38"/>
        <v>0</v>
      </c>
      <c r="AC129" s="28">
        <f t="shared" si="38"/>
        <v>0</v>
      </c>
      <c r="AD129" s="28">
        <f t="shared" si="38"/>
        <v>0</v>
      </c>
      <c r="AE129" s="28">
        <f t="shared" si="38"/>
        <v>0</v>
      </c>
      <c r="AF129" s="28">
        <f t="shared" si="38"/>
        <v>0</v>
      </c>
      <c r="AG129" s="28">
        <f t="shared" si="38"/>
        <v>0</v>
      </c>
      <c r="AH129" s="28">
        <f t="shared" si="38"/>
        <v>0</v>
      </c>
      <c r="AI129" s="28">
        <f t="shared" si="38"/>
        <v>0</v>
      </c>
      <c r="AJ129" s="28">
        <f t="shared" si="38"/>
        <v>414</v>
      </c>
      <c r="AK129" s="28">
        <f t="shared" si="38"/>
        <v>0</v>
      </c>
      <c r="AL129" s="28">
        <f t="shared" si="38"/>
        <v>0</v>
      </c>
      <c r="AM129" s="28">
        <f t="shared" si="38"/>
        <v>0</v>
      </c>
      <c r="AN129" s="28">
        <f t="shared" si="38"/>
        <v>0</v>
      </c>
      <c r="AO129" s="28">
        <f t="shared" si="38"/>
        <v>0</v>
      </c>
      <c r="AP129" s="28">
        <f t="shared" si="38"/>
        <v>0</v>
      </c>
      <c r="AQ129" s="28">
        <f t="shared" si="38"/>
        <v>414</v>
      </c>
      <c r="AR129" s="28">
        <f t="shared" si="38"/>
        <v>0</v>
      </c>
      <c r="AS129" s="28">
        <f t="shared" ca="1" si="37"/>
        <v>0</v>
      </c>
      <c r="AT129" s="28">
        <f t="shared" ca="1" si="37"/>
        <v>0</v>
      </c>
      <c r="AU129" s="28">
        <f t="shared" ca="1" si="37"/>
        <v>0</v>
      </c>
    </row>
    <row r="130" spans="2:47">
      <c r="B130" s="25">
        <v>2050</v>
      </c>
      <c r="C130" s="28">
        <v>376</v>
      </c>
      <c r="D130" s="28">
        <f t="shared" si="28"/>
        <v>0</v>
      </c>
      <c r="E130" s="28">
        <f t="shared" si="38"/>
        <v>0</v>
      </c>
      <c r="F130" s="28">
        <f t="shared" si="38"/>
        <v>0</v>
      </c>
      <c r="G130" s="28">
        <f t="shared" si="38"/>
        <v>0</v>
      </c>
      <c r="H130" s="28">
        <f t="shared" si="38"/>
        <v>0</v>
      </c>
      <c r="I130" s="28">
        <f t="shared" si="38"/>
        <v>0</v>
      </c>
      <c r="J130" s="28">
        <f t="shared" si="38"/>
        <v>0</v>
      </c>
      <c r="K130" s="28">
        <f t="shared" si="38"/>
        <v>0</v>
      </c>
      <c r="L130" s="28">
        <f t="shared" si="38"/>
        <v>0</v>
      </c>
      <c r="M130" s="28">
        <f t="shared" si="38"/>
        <v>0</v>
      </c>
      <c r="N130" s="28">
        <f t="shared" si="38"/>
        <v>0</v>
      </c>
      <c r="O130" s="28">
        <f t="shared" si="38"/>
        <v>0</v>
      </c>
      <c r="P130" s="28">
        <f t="shared" si="38"/>
        <v>0</v>
      </c>
      <c r="Q130" s="28">
        <f t="shared" si="38"/>
        <v>0</v>
      </c>
      <c r="R130" s="28">
        <f t="shared" si="38"/>
        <v>0</v>
      </c>
      <c r="S130" s="28">
        <f t="shared" si="38"/>
        <v>0</v>
      </c>
      <c r="T130" s="28">
        <f t="shared" si="38"/>
        <v>0</v>
      </c>
      <c r="U130" s="28">
        <f t="shared" si="38"/>
        <v>0</v>
      </c>
      <c r="V130" s="28">
        <f t="shared" si="38"/>
        <v>0</v>
      </c>
      <c r="W130" s="28">
        <f t="shared" si="38"/>
        <v>0</v>
      </c>
      <c r="X130" s="28">
        <f t="shared" si="38"/>
        <v>0</v>
      </c>
      <c r="Y130" s="28">
        <f t="shared" si="38"/>
        <v>0</v>
      </c>
      <c r="Z130" s="28">
        <f t="shared" si="38"/>
        <v>0</v>
      </c>
      <c r="AA130" s="28">
        <f t="shared" si="38"/>
        <v>0</v>
      </c>
      <c r="AB130" s="28">
        <f t="shared" si="38"/>
        <v>0</v>
      </c>
      <c r="AC130" s="28">
        <f t="shared" si="38"/>
        <v>0</v>
      </c>
      <c r="AD130" s="28">
        <f t="shared" si="38"/>
        <v>0</v>
      </c>
      <c r="AE130" s="28">
        <f t="shared" si="38"/>
        <v>0</v>
      </c>
      <c r="AF130" s="28">
        <f t="shared" si="38"/>
        <v>0</v>
      </c>
      <c r="AG130" s="28">
        <f t="shared" si="38"/>
        <v>0</v>
      </c>
      <c r="AH130" s="28">
        <f t="shared" si="38"/>
        <v>0</v>
      </c>
      <c r="AI130" s="28">
        <f t="shared" si="38"/>
        <v>0</v>
      </c>
      <c r="AJ130" s="28">
        <f t="shared" si="38"/>
        <v>0</v>
      </c>
      <c r="AK130" s="28">
        <f t="shared" si="38"/>
        <v>376</v>
      </c>
      <c r="AL130" s="28">
        <f t="shared" si="38"/>
        <v>0</v>
      </c>
      <c r="AM130" s="28">
        <f t="shared" si="38"/>
        <v>0</v>
      </c>
      <c r="AN130" s="28">
        <f t="shared" si="38"/>
        <v>0</v>
      </c>
      <c r="AO130" s="28">
        <f t="shared" si="38"/>
        <v>0</v>
      </c>
      <c r="AP130" s="28">
        <f t="shared" si="38"/>
        <v>0</v>
      </c>
      <c r="AQ130" s="28">
        <f t="shared" si="38"/>
        <v>0</v>
      </c>
      <c r="AR130" s="28">
        <f t="shared" si="38"/>
        <v>376</v>
      </c>
      <c r="AS130" s="28">
        <f t="shared" ca="1" si="37"/>
        <v>0</v>
      </c>
      <c r="AT130" s="28">
        <f t="shared" ca="1" si="37"/>
        <v>0</v>
      </c>
      <c r="AU130" s="28">
        <f t="shared" ca="1" si="37"/>
        <v>0</v>
      </c>
    </row>
    <row r="131" spans="2:47">
      <c r="B131" s="25">
        <v>2051</v>
      </c>
      <c r="C131" s="28">
        <v>13</v>
      </c>
      <c r="D131" s="28">
        <f t="shared" si="28"/>
        <v>0</v>
      </c>
      <c r="E131" s="28">
        <f t="shared" si="38"/>
        <v>0</v>
      </c>
      <c r="F131" s="28">
        <f t="shared" si="38"/>
        <v>0</v>
      </c>
      <c r="G131" s="28">
        <f t="shared" si="38"/>
        <v>0</v>
      </c>
      <c r="H131" s="28">
        <f t="shared" si="38"/>
        <v>0</v>
      </c>
      <c r="I131" s="28">
        <f t="shared" si="38"/>
        <v>0</v>
      </c>
      <c r="J131" s="28">
        <f t="shared" si="38"/>
        <v>0</v>
      </c>
      <c r="K131" s="28">
        <f t="shared" si="38"/>
        <v>0</v>
      </c>
      <c r="L131" s="28">
        <f t="shared" si="38"/>
        <v>0</v>
      </c>
      <c r="M131" s="28">
        <f t="shared" si="38"/>
        <v>0</v>
      </c>
      <c r="N131" s="28">
        <f t="shared" si="38"/>
        <v>0</v>
      </c>
      <c r="O131" s="28">
        <f t="shared" si="38"/>
        <v>0</v>
      </c>
      <c r="P131" s="28">
        <f t="shared" si="38"/>
        <v>0</v>
      </c>
      <c r="Q131" s="28">
        <f t="shared" si="38"/>
        <v>0</v>
      </c>
      <c r="R131" s="28">
        <f t="shared" si="38"/>
        <v>0</v>
      </c>
      <c r="S131" s="28">
        <f t="shared" si="38"/>
        <v>0</v>
      </c>
      <c r="T131" s="28">
        <f t="shared" si="38"/>
        <v>0</v>
      </c>
      <c r="U131" s="28">
        <f t="shared" si="38"/>
        <v>0</v>
      </c>
      <c r="V131" s="28">
        <f t="shared" si="38"/>
        <v>0</v>
      </c>
      <c r="W131" s="28">
        <f t="shared" si="38"/>
        <v>0</v>
      </c>
      <c r="X131" s="28">
        <f t="shared" si="38"/>
        <v>0</v>
      </c>
      <c r="Y131" s="28">
        <f t="shared" si="38"/>
        <v>0</v>
      </c>
      <c r="Z131" s="28">
        <f t="shared" si="38"/>
        <v>0</v>
      </c>
      <c r="AA131" s="28">
        <f t="shared" si="38"/>
        <v>0</v>
      </c>
      <c r="AB131" s="28">
        <f t="shared" si="38"/>
        <v>0</v>
      </c>
      <c r="AC131" s="28">
        <f t="shared" si="38"/>
        <v>0</v>
      </c>
      <c r="AD131" s="28">
        <f t="shared" si="38"/>
        <v>0</v>
      </c>
      <c r="AE131" s="28">
        <f t="shared" si="38"/>
        <v>0</v>
      </c>
      <c r="AF131" s="28">
        <f t="shared" si="38"/>
        <v>0</v>
      </c>
      <c r="AG131" s="28">
        <f t="shared" si="38"/>
        <v>0</v>
      </c>
      <c r="AH131" s="28">
        <f t="shared" si="38"/>
        <v>0</v>
      </c>
      <c r="AI131" s="28">
        <f t="shared" si="38"/>
        <v>0</v>
      </c>
      <c r="AJ131" s="28">
        <f t="shared" si="38"/>
        <v>0</v>
      </c>
      <c r="AK131" s="28">
        <f t="shared" si="38"/>
        <v>0</v>
      </c>
      <c r="AL131" s="28">
        <f t="shared" si="38"/>
        <v>13</v>
      </c>
      <c r="AM131" s="28">
        <f t="shared" si="38"/>
        <v>0</v>
      </c>
      <c r="AN131" s="28">
        <f t="shared" si="38"/>
        <v>0</v>
      </c>
      <c r="AO131" s="28">
        <f t="shared" si="38"/>
        <v>0</v>
      </c>
      <c r="AP131" s="28">
        <f t="shared" si="38"/>
        <v>0</v>
      </c>
      <c r="AQ131" s="28">
        <f t="shared" si="38"/>
        <v>0</v>
      </c>
      <c r="AR131" s="28">
        <f t="shared" si="38"/>
        <v>0</v>
      </c>
      <c r="AS131" s="28">
        <f t="shared" ca="1" si="37"/>
        <v>66</v>
      </c>
      <c r="AT131" s="28">
        <f t="shared" ca="1" si="37"/>
        <v>0</v>
      </c>
      <c r="AU131" s="28">
        <f t="shared" ca="1" si="37"/>
        <v>0</v>
      </c>
    </row>
    <row r="132" spans="2:47">
      <c r="B132" s="25">
        <v>2052</v>
      </c>
      <c r="C132" s="28">
        <v>13</v>
      </c>
      <c r="D132" s="28">
        <f t="shared" si="28"/>
        <v>0</v>
      </c>
      <c r="E132" s="28">
        <f t="shared" si="38"/>
        <v>0</v>
      </c>
      <c r="F132" s="28">
        <f t="shared" si="38"/>
        <v>0</v>
      </c>
      <c r="G132" s="28">
        <f t="shared" si="38"/>
        <v>0</v>
      </c>
      <c r="H132" s="28">
        <f t="shared" si="38"/>
        <v>0</v>
      </c>
      <c r="I132" s="28">
        <f t="shared" si="38"/>
        <v>0</v>
      </c>
      <c r="J132" s="28">
        <f t="shared" si="38"/>
        <v>0</v>
      </c>
      <c r="K132" s="28">
        <f t="shared" si="38"/>
        <v>0</v>
      </c>
      <c r="L132" s="28">
        <f t="shared" si="38"/>
        <v>0</v>
      </c>
      <c r="M132" s="28">
        <f t="shared" si="38"/>
        <v>0</v>
      </c>
      <c r="N132" s="28">
        <f t="shared" si="38"/>
        <v>0</v>
      </c>
      <c r="O132" s="28">
        <f t="shared" si="38"/>
        <v>0</v>
      </c>
      <c r="P132" s="28">
        <f t="shared" si="38"/>
        <v>0</v>
      </c>
      <c r="Q132" s="28">
        <f t="shared" si="38"/>
        <v>0</v>
      </c>
      <c r="R132" s="28">
        <f t="shared" si="38"/>
        <v>0</v>
      </c>
      <c r="S132" s="28">
        <f t="shared" si="38"/>
        <v>0</v>
      </c>
      <c r="T132" s="28">
        <f t="shared" si="38"/>
        <v>0</v>
      </c>
      <c r="U132" s="28">
        <f t="shared" si="38"/>
        <v>0</v>
      </c>
      <c r="V132" s="28">
        <f t="shared" si="38"/>
        <v>0</v>
      </c>
      <c r="W132" s="28">
        <f t="shared" si="38"/>
        <v>0</v>
      </c>
      <c r="X132" s="28">
        <f t="shared" si="38"/>
        <v>0</v>
      </c>
      <c r="Y132" s="28">
        <f t="shared" si="38"/>
        <v>0</v>
      </c>
      <c r="Z132" s="28">
        <f t="shared" si="38"/>
        <v>0</v>
      </c>
      <c r="AA132" s="28">
        <f t="shared" si="38"/>
        <v>0</v>
      </c>
      <c r="AB132" s="28">
        <f t="shared" si="38"/>
        <v>0</v>
      </c>
      <c r="AC132" s="28">
        <f t="shared" si="38"/>
        <v>0</v>
      </c>
      <c r="AD132" s="28">
        <f t="shared" si="38"/>
        <v>0</v>
      </c>
      <c r="AE132" s="28">
        <f t="shared" si="38"/>
        <v>0</v>
      </c>
      <c r="AF132" s="28">
        <f t="shared" si="38"/>
        <v>0</v>
      </c>
      <c r="AG132" s="28">
        <f t="shared" si="38"/>
        <v>0</v>
      </c>
      <c r="AH132" s="28">
        <f t="shared" si="38"/>
        <v>0</v>
      </c>
      <c r="AI132" s="28">
        <f t="shared" si="38"/>
        <v>0</v>
      </c>
      <c r="AJ132" s="28">
        <f t="shared" si="38"/>
        <v>0</v>
      </c>
      <c r="AK132" s="28">
        <f t="shared" si="38"/>
        <v>0</v>
      </c>
      <c r="AL132" s="28">
        <f t="shared" si="38"/>
        <v>0</v>
      </c>
      <c r="AM132" s="28">
        <f t="shared" si="38"/>
        <v>13</v>
      </c>
      <c r="AN132" s="28">
        <f t="shared" si="38"/>
        <v>0</v>
      </c>
      <c r="AO132" s="28">
        <f t="shared" si="38"/>
        <v>0</v>
      </c>
      <c r="AP132" s="28">
        <f t="shared" si="38"/>
        <v>0</v>
      </c>
      <c r="AQ132" s="28">
        <f t="shared" si="38"/>
        <v>0</v>
      </c>
      <c r="AR132" s="28">
        <f t="shared" si="38"/>
        <v>0</v>
      </c>
      <c r="AS132" s="28">
        <f t="shared" ca="1" si="37"/>
        <v>0</v>
      </c>
      <c r="AT132" s="28">
        <f t="shared" ca="1" si="37"/>
        <v>64</v>
      </c>
      <c r="AU132" s="28">
        <f t="shared" ca="1" si="37"/>
        <v>0</v>
      </c>
    </row>
    <row r="133" spans="2:47">
      <c r="B133" s="25">
        <v>2053</v>
      </c>
      <c r="C133" s="28">
        <v>13</v>
      </c>
      <c r="D133" s="28">
        <f t="shared" si="28"/>
        <v>0</v>
      </c>
      <c r="E133" s="28">
        <f t="shared" si="38"/>
        <v>0</v>
      </c>
      <c r="F133" s="28">
        <f t="shared" si="38"/>
        <v>0</v>
      </c>
      <c r="G133" s="28">
        <f t="shared" si="38"/>
        <v>0</v>
      </c>
      <c r="H133" s="28">
        <f t="shared" si="38"/>
        <v>0</v>
      </c>
      <c r="I133" s="28">
        <f t="shared" si="38"/>
        <v>0</v>
      </c>
      <c r="J133" s="28">
        <f t="shared" si="38"/>
        <v>0</v>
      </c>
      <c r="K133" s="28">
        <f t="shared" si="38"/>
        <v>0</v>
      </c>
      <c r="L133" s="28">
        <f t="shared" si="38"/>
        <v>0</v>
      </c>
      <c r="M133" s="28">
        <f t="shared" si="38"/>
        <v>0</v>
      </c>
      <c r="N133" s="28">
        <f t="shared" si="38"/>
        <v>0</v>
      </c>
      <c r="O133" s="28">
        <f t="shared" si="38"/>
        <v>0</v>
      </c>
      <c r="P133" s="28">
        <f t="shared" si="38"/>
        <v>0</v>
      </c>
      <c r="Q133" s="28">
        <f t="shared" si="38"/>
        <v>0</v>
      </c>
      <c r="R133" s="28">
        <f t="shared" si="38"/>
        <v>0</v>
      </c>
      <c r="S133" s="28">
        <f t="shared" si="38"/>
        <v>0</v>
      </c>
      <c r="T133" s="28">
        <f t="shared" si="38"/>
        <v>0</v>
      </c>
      <c r="U133" s="28">
        <f t="shared" si="38"/>
        <v>0</v>
      </c>
      <c r="V133" s="28">
        <f t="shared" si="38"/>
        <v>0</v>
      </c>
      <c r="W133" s="28">
        <f t="shared" si="38"/>
        <v>0</v>
      </c>
      <c r="X133" s="28">
        <f t="shared" si="38"/>
        <v>0</v>
      </c>
      <c r="Y133" s="28">
        <f t="shared" si="38"/>
        <v>0</v>
      </c>
      <c r="Z133" s="28">
        <f t="shared" si="38"/>
        <v>0</v>
      </c>
      <c r="AA133" s="28">
        <f t="shared" si="38"/>
        <v>0</v>
      </c>
      <c r="AB133" s="28">
        <f t="shared" si="38"/>
        <v>0</v>
      </c>
      <c r="AC133" s="28">
        <f t="shared" si="38"/>
        <v>0</v>
      </c>
      <c r="AD133" s="28">
        <f t="shared" si="38"/>
        <v>0</v>
      </c>
      <c r="AE133" s="28">
        <f t="shared" si="38"/>
        <v>0</v>
      </c>
      <c r="AF133" s="28">
        <f t="shared" si="38"/>
        <v>0</v>
      </c>
      <c r="AG133" s="28">
        <f t="shared" si="38"/>
        <v>0</v>
      </c>
      <c r="AH133" s="28">
        <f t="shared" si="38"/>
        <v>0</v>
      </c>
      <c r="AI133" s="28">
        <f t="shared" si="38"/>
        <v>0</v>
      </c>
      <c r="AJ133" s="28">
        <f t="shared" si="38"/>
        <v>0</v>
      </c>
      <c r="AK133" s="28">
        <f t="shared" si="38"/>
        <v>0</v>
      </c>
      <c r="AL133" s="28">
        <f t="shared" si="38"/>
        <v>0</v>
      </c>
      <c r="AM133" s="28">
        <f t="shared" si="38"/>
        <v>0</v>
      </c>
      <c r="AN133" s="28">
        <f t="shared" si="38"/>
        <v>13</v>
      </c>
      <c r="AO133" s="28">
        <f t="shared" si="38"/>
        <v>0</v>
      </c>
      <c r="AP133" s="28">
        <f t="shared" si="38"/>
        <v>0</v>
      </c>
      <c r="AQ133" s="28">
        <f t="shared" si="38"/>
        <v>0</v>
      </c>
      <c r="AR133" s="28">
        <f t="shared" si="38"/>
        <v>0</v>
      </c>
      <c r="AS133" s="28">
        <f t="shared" ca="1" si="37"/>
        <v>0</v>
      </c>
      <c r="AT133" s="28">
        <f t="shared" ca="1" si="37"/>
        <v>0</v>
      </c>
      <c r="AU133" s="28">
        <f t="shared" ca="1" si="37"/>
        <v>62</v>
      </c>
    </row>
    <row r="134" spans="2:47">
      <c r="B134" s="25">
        <v>2054</v>
      </c>
      <c r="C134" s="28">
        <v>13</v>
      </c>
      <c r="D134" s="28">
        <f t="shared" si="28"/>
        <v>0</v>
      </c>
      <c r="E134" s="28">
        <f t="shared" si="38"/>
        <v>0</v>
      </c>
      <c r="F134" s="28">
        <f t="shared" si="38"/>
        <v>0</v>
      </c>
      <c r="G134" s="28">
        <f t="shared" si="38"/>
        <v>0</v>
      </c>
      <c r="H134" s="28">
        <f t="shared" si="38"/>
        <v>0</v>
      </c>
      <c r="I134" s="28">
        <f t="shared" si="38"/>
        <v>0</v>
      </c>
      <c r="J134" s="28">
        <f t="shared" si="38"/>
        <v>0</v>
      </c>
      <c r="K134" s="28">
        <f t="shared" si="38"/>
        <v>0</v>
      </c>
      <c r="L134" s="28">
        <f t="shared" si="38"/>
        <v>0</v>
      </c>
      <c r="M134" s="28">
        <f t="shared" si="38"/>
        <v>0</v>
      </c>
      <c r="N134" s="28">
        <f t="shared" si="38"/>
        <v>0</v>
      </c>
      <c r="O134" s="28">
        <f t="shared" si="38"/>
        <v>0</v>
      </c>
      <c r="P134" s="28">
        <f t="shared" si="38"/>
        <v>0</v>
      </c>
      <c r="Q134" s="28">
        <f t="shared" si="38"/>
        <v>0</v>
      </c>
      <c r="R134" s="28">
        <f t="shared" si="38"/>
        <v>0</v>
      </c>
      <c r="S134" s="28">
        <f t="shared" si="38"/>
        <v>0</v>
      </c>
      <c r="T134" s="28">
        <f t="shared" si="38"/>
        <v>0</v>
      </c>
      <c r="U134" s="28">
        <f t="shared" si="38"/>
        <v>0</v>
      </c>
      <c r="V134" s="28">
        <f t="shared" si="38"/>
        <v>0</v>
      </c>
      <c r="W134" s="28">
        <f t="shared" si="38"/>
        <v>0</v>
      </c>
      <c r="X134" s="28">
        <f t="shared" si="38"/>
        <v>0</v>
      </c>
      <c r="Y134" s="28">
        <f t="shared" si="38"/>
        <v>0</v>
      </c>
      <c r="Z134" s="28">
        <f t="shared" si="38"/>
        <v>0</v>
      </c>
      <c r="AA134" s="28">
        <f t="shared" si="38"/>
        <v>0</v>
      </c>
      <c r="AB134" s="28">
        <f t="shared" si="38"/>
        <v>0</v>
      </c>
      <c r="AC134" s="28">
        <f t="shared" si="38"/>
        <v>0</v>
      </c>
      <c r="AD134" s="28">
        <f t="shared" si="38"/>
        <v>0</v>
      </c>
      <c r="AE134" s="28">
        <f t="shared" si="38"/>
        <v>0</v>
      </c>
      <c r="AF134" s="28">
        <f t="shared" si="38"/>
        <v>0</v>
      </c>
      <c r="AG134" s="28">
        <f t="shared" si="38"/>
        <v>0</v>
      </c>
      <c r="AH134" s="28">
        <f t="shared" si="38"/>
        <v>0</v>
      </c>
      <c r="AI134" s="28">
        <f t="shared" si="38"/>
        <v>0</v>
      </c>
      <c r="AJ134" s="28">
        <f t="shared" si="38"/>
        <v>0</v>
      </c>
      <c r="AK134" s="28">
        <f t="shared" si="38"/>
        <v>0</v>
      </c>
      <c r="AL134" s="28">
        <f t="shared" si="38"/>
        <v>0</v>
      </c>
      <c r="AM134" s="28">
        <f t="shared" si="38"/>
        <v>0</v>
      </c>
      <c r="AN134" s="28">
        <f t="shared" si="38"/>
        <v>0</v>
      </c>
      <c r="AO134" s="28">
        <f t="shared" si="38"/>
        <v>13</v>
      </c>
      <c r="AP134" s="28">
        <f t="shared" si="38"/>
        <v>0</v>
      </c>
      <c r="AQ134" s="28">
        <f t="shared" si="38"/>
        <v>0</v>
      </c>
      <c r="AR134" s="28">
        <f t="shared" si="38"/>
        <v>0</v>
      </c>
      <c r="AS134" s="28">
        <f t="shared" ref="AS134:AU140" ca="1" si="39">+IF(AS$104&lt;$B134,0,IF(MOD(AS$104-$B134,$D$93)=0,1,0))*$C134</f>
        <v>0</v>
      </c>
      <c r="AT134" s="28">
        <f t="shared" ca="1" si="39"/>
        <v>0</v>
      </c>
      <c r="AU134" s="28">
        <f t="shared" ca="1" si="39"/>
        <v>0</v>
      </c>
    </row>
    <row r="135" spans="2:47">
      <c r="B135" s="25">
        <v>2055</v>
      </c>
      <c r="C135" s="28">
        <v>13</v>
      </c>
      <c r="D135" s="28">
        <f t="shared" si="28"/>
        <v>0</v>
      </c>
      <c r="E135" s="28">
        <f t="shared" si="38"/>
        <v>0</v>
      </c>
      <c r="F135" s="28">
        <f t="shared" si="38"/>
        <v>0</v>
      </c>
      <c r="G135" s="28">
        <f t="shared" si="38"/>
        <v>0</v>
      </c>
      <c r="H135" s="28">
        <f t="shared" si="38"/>
        <v>0</v>
      </c>
      <c r="I135" s="28">
        <f t="shared" si="38"/>
        <v>0</v>
      </c>
      <c r="J135" s="28">
        <f t="shared" si="38"/>
        <v>0</v>
      </c>
      <c r="K135" s="28">
        <f t="shared" si="38"/>
        <v>0</v>
      </c>
      <c r="L135" s="28">
        <f t="shared" si="38"/>
        <v>0</v>
      </c>
      <c r="M135" s="28">
        <f t="shared" si="38"/>
        <v>0</v>
      </c>
      <c r="N135" s="28">
        <f t="shared" si="38"/>
        <v>0</v>
      </c>
      <c r="O135" s="28">
        <f t="shared" si="38"/>
        <v>0</v>
      </c>
      <c r="P135" s="28">
        <f t="shared" si="38"/>
        <v>0</v>
      </c>
      <c r="Q135" s="28">
        <f t="shared" si="38"/>
        <v>0</v>
      </c>
      <c r="R135" s="28">
        <f t="shared" si="38"/>
        <v>0</v>
      </c>
      <c r="S135" s="28">
        <f t="shared" si="38"/>
        <v>0</v>
      </c>
      <c r="T135" s="28">
        <f t="shared" si="38"/>
        <v>0</v>
      </c>
      <c r="U135" s="28">
        <f t="shared" si="38"/>
        <v>0</v>
      </c>
      <c r="V135" s="28">
        <f t="shared" si="38"/>
        <v>0</v>
      </c>
      <c r="W135" s="28">
        <f t="shared" si="38"/>
        <v>0</v>
      </c>
      <c r="X135" s="28">
        <f t="shared" si="38"/>
        <v>0</v>
      </c>
      <c r="Y135" s="28">
        <f t="shared" si="38"/>
        <v>0</v>
      </c>
      <c r="Z135" s="28">
        <f t="shared" si="38"/>
        <v>0</v>
      </c>
      <c r="AA135" s="28">
        <f t="shared" si="38"/>
        <v>0</v>
      </c>
      <c r="AB135" s="28">
        <f t="shared" si="38"/>
        <v>0</v>
      </c>
      <c r="AC135" s="28">
        <f t="shared" si="38"/>
        <v>0</v>
      </c>
      <c r="AD135" s="28">
        <f t="shared" ref="E135:AR140" si="40">+IF(AD$96&lt;$B135,0,IF(MOD(AD$96-$B135,$D$83)=0,1,0))*$C135</f>
        <v>0</v>
      </c>
      <c r="AE135" s="28">
        <f t="shared" si="40"/>
        <v>0</v>
      </c>
      <c r="AF135" s="28">
        <f t="shared" si="40"/>
        <v>0</v>
      </c>
      <c r="AG135" s="28">
        <f t="shared" si="40"/>
        <v>0</v>
      </c>
      <c r="AH135" s="28">
        <f t="shared" si="40"/>
        <v>0</v>
      </c>
      <c r="AI135" s="28">
        <f t="shared" si="40"/>
        <v>0</v>
      </c>
      <c r="AJ135" s="28">
        <f t="shared" si="40"/>
        <v>0</v>
      </c>
      <c r="AK135" s="28">
        <f t="shared" si="40"/>
        <v>0</v>
      </c>
      <c r="AL135" s="28">
        <f t="shared" si="40"/>
        <v>0</v>
      </c>
      <c r="AM135" s="28">
        <f t="shared" si="40"/>
        <v>0</v>
      </c>
      <c r="AN135" s="28">
        <f t="shared" si="40"/>
        <v>0</v>
      </c>
      <c r="AO135" s="28">
        <f t="shared" si="40"/>
        <v>0</v>
      </c>
      <c r="AP135" s="28">
        <f t="shared" si="40"/>
        <v>13</v>
      </c>
      <c r="AQ135" s="28">
        <f t="shared" si="40"/>
        <v>0</v>
      </c>
      <c r="AR135" s="28">
        <f t="shared" si="40"/>
        <v>0</v>
      </c>
      <c r="AS135" s="28">
        <f t="shared" ca="1" si="39"/>
        <v>0</v>
      </c>
      <c r="AT135" s="28">
        <f t="shared" ca="1" si="39"/>
        <v>0</v>
      </c>
      <c r="AU135" s="28">
        <f t="shared" ca="1" si="39"/>
        <v>0</v>
      </c>
    </row>
    <row r="136" spans="2:47">
      <c r="B136" s="25">
        <v>2056</v>
      </c>
      <c r="C136" s="28">
        <v>13</v>
      </c>
      <c r="D136" s="28">
        <f t="shared" si="28"/>
        <v>0</v>
      </c>
      <c r="E136" s="28">
        <f t="shared" si="40"/>
        <v>0</v>
      </c>
      <c r="F136" s="28">
        <f t="shared" si="40"/>
        <v>0</v>
      </c>
      <c r="G136" s="28">
        <f t="shared" si="40"/>
        <v>0</v>
      </c>
      <c r="H136" s="28">
        <f t="shared" si="40"/>
        <v>0</v>
      </c>
      <c r="I136" s="28">
        <f t="shared" si="40"/>
        <v>0</v>
      </c>
      <c r="J136" s="28">
        <f t="shared" si="40"/>
        <v>0</v>
      </c>
      <c r="K136" s="28">
        <f t="shared" si="40"/>
        <v>0</v>
      </c>
      <c r="L136" s="28">
        <f t="shared" si="40"/>
        <v>0</v>
      </c>
      <c r="M136" s="28">
        <f t="shared" si="40"/>
        <v>0</v>
      </c>
      <c r="N136" s="28">
        <f t="shared" si="40"/>
        <v>0</v>
      </c>
      <c r="O136" s="28">
        <f t="shared" si="40"/>
        <v>0</v>
      </c>
      <c r="P136" s="28">
        <f t="shared" si="40"/>
        <v>0</v>
      </c>
      <c r="Q136" s="28">
        <f t="shared" si="40"/>
        <v>0</v>
      </c>
      <c r="R136" s="28">
        <f t="shared" si="40"/>
        <v>0</v>
      </c>
      <c r="S136" s="28">
        <f t="shared" si="40"/>
        <v>0</v>
      </c>
      <c r="T136" s="28">
        <f t="shared" si="40"/>
        <v>0</v>
      </c>
      <c r="U136" s="28">
        <f t="shared" si="40"/>
        <v>0</v>
      </c>
      <c r="V136" s="28">
        <f t="shared" si="40"/>
        <v>0</v>
      </c>
      <c r="W136" s="28">
        <f t="shared" si="40"/>
        <v>0</v>
      </c>
      <c r="X136" s="28">
        <f t="shared" si="40"/>
        <v>0</v>
      </c>
      <c r="Y136" s="28">
        <f t="shared" si="40"/>
        <v>0</v>
      </c>
      <c r="Z136" s="28">
        <f t="shared" si="40"/>
        <v>0</v>
      </c>
      <c r="AA136" s="28">
        <f t="shared" si="40"/>
        <v>0</v>
      </c>
      <c r="AB136" s="28">
        <f t="shared" si="40"/>
        <v>0</v>
      </c>
      <c r="AC136" s="28">
        <f t="shared" si="40"/>
        <v>0</v>
      </c>
      <c r="AD136" s="28">
        <f t="shared" si="40"/>
        <v>0</v>
      </c>
      <c r="AE136" s="28">
        <f t="shared" si="40"/>
        <v>0</v>
      </c>
      <c r="AF136" s="28">
        <f t="shared" si="40"/>
        <v>0</v>
      </c>
      <c r="AG136" s="28">
        <f t="shared" si="40"/>
        <v>0</v>
      </c>
      <c r="AH136" s="28">
        <f t="shared" si="40"/>
        <v>0</v>
      </c>
      <c r="AI136" s="28">
        <f t="shared" si="40"/>
        <v>0</v>
      </c>
      <c r="AJ136" s="28">
        <f t="shared" si="40"/>
        <v>0</v>
      </c>
      <c r="AK136" s="28">
        <f t="shared" si="40"/>
        <v>0</v>
      </c>
      <c r="AL136" s="28">
        <f t="shared" si="40"/>
        <v>0</v>
      </c>
      <c r="AM136" s="28">
        <f t="shared" si="40"/>
        <v>0</v>
      </c>
      <c r="AN136" s="28">
        <f t="shared" si="40"/>
        <v>0</v>
      </c>
      <c r="AO136" s="28">
        <f t="shared" si="40"/>
        <v>0</v>
      </c>
      <c r="AP136" s="28">
        <f t="shared" si="40"/>
        <v>0</v>
      </c>
      <c r="AQ136" s="28">
        <f t="shared" si="40"/>
        <v>13</v>
      </c>
      <c r="AR136" s="28">
        <f t="shared" si="40"/>
        <v>0</v>
      </c>
      <c r="AS136" s="28">
        <f t="shared" ca="1" si="39"/>
        <v>0</v>
      </c>
      <c r="AT136" s="28">
        <f t="shared" ca="1" si="39"/>
        <v>0</v>
      </c>
      <c r="AU136" s="28">
        <f t="shared" ca="1" si="39"/>
        <v>0</v>
      </c>
    </row>
    <row r="137" spans="2:47">
      <c r="B137" s="25">
        <v>2057</v>
      </c>
      <c r="C137" s="28">
        <v>13</v>
      </c>
      <c r="D137" s="28">
        <f t="shared" si="28"/>
        <v>0</v>
      </c>
      <c r="E137" s="28">
        <f t="shared" si="40"/>
        <v>0</v>
      </c>
      <c r="F137" s="28">
        <f t="shared" si="40"/>
        <v>0</v>
      </c>
      <c r="G137" s="28">
        <f t="shared" si="40"/>
        <v>0</v>
      </c>
      <c r="H137" s="28">
        <f t="shared" si="40"/>
        <v>0</v>
      </c>
      <c r="I137" s="28">
        <f t="shared" si="40"/>
        <v>0</v>
      </c>
      <c r="J137" s="28">
        <f t="shared" si="40"/>
        <v>0</v>
      </c>
      <c r="K137" s="28">
        <f t="shared" si="40"/>
        <v>0</v>
      </c>
      <c r="L137" s="28">
        <f t="shared" si="40"/>
        <v>0</v>
      </c>
      <c r="M137" s="28">
        <f t="shared" si="40"/>
        <v>0</v>
      </c>
      <c r="N137" s="28">
        <f t="shared" si="40"/>
        <v>0</v>
      </c>
      <c r="O137" s="28">
        <f t="shared" si="40"/>
        <v>0</v>
      </c>
      <c r="P137" s="28">
        <f t="shared" si="40"/>
        <v>0</v>
      </c>
      <c r="Q137" s="28">
        <f t="shared" si="40"/>
        <v>0</v>
      </c>
      <c r="R137" s="28">
        <f t="shared" si="40"/>
        <v>0</v>
      </c>
      <c r="S137" s="28">
        <f t="shared" si="40"/>
        <v>0</v>
      </c>
      <c r="T137" s="28">
        <f t="shared" si="40"/>
        <v>0</v>
      </c>
      <c r="U137" s="28">
        <f t="shared" si="40"/>
        <v>0</v>
      </c>
      <c r="V137" s="28">
        <f t="shared" si="40"/>
        <v>0</v>
      </c>
      <c r="W137" s="28">
        <f t="shared" si="40"/>
        <v>0</v>
      </c>
      <c r="X137" s="28">
        <f t="shared" si="40"/>
        <v>0</v>
      </c>
      <c r="Y137" s="28">
        <f t="shared" si="40"/>
        <v>0</v>
      </c>
      <c r="Z137" s="28">
        <f t="shared" si="40"/>
        <v>0</v>
      </c>
      <c r="AA137" s="28">
        <f t="shared" si="40"/>
        <v>0</v>
      </c>
      <c r="AB137" s="28">
        <f t="shared" si="40"/>
        <v>0</v>
      </c>
      <c r="AC137" s="28">
        <f t="shared" si="40"/>
        <v>0</v>
      </c>
      <c r="AD137" s="28">
        <f t="shared" si="40"/>
        <v>0</v>
      </c>
      <c r="AE137" s="28">
        <f t="shared" si="40"/>
        <v>0</v>
      </c>
      <c r="AF137" s="28">
        <f t="shared" si="40"/>
        <v>0</v>
      </c>
      <c r="AG137" s="28">
        <f t="shared" si="40"/>
        <v>0</v>
      </c>
      <c r="AH137" s="28">
        <f t="shared" si="40"/>
        <v>0</v>
      </c>
      <c r="AI137" s="28">
        <f t="shared" si="40"/>
        <v>0</v>
      </c>
      <c r="AJ137" s="28">
        <f t="shared" si="40"/>
        <v>0</v>
      </c>
      <c r="AK137" s="28">
        <f t="shared" si="40"/>
        <v>0</v>
      </c>
      <c r="AL137" s="28">
        <f t="shared" si="40"/>
        <v>0</v>
      </c>
      <c r="AM137" s="28">
        <f t="shared" si="40"/>
        <v>0</v>
      </c>
      <c r="AN137" s="28">
        <f t="shared" si="40"/>
        <v>0</v>
      </c>
      <c r="AO137" s="28">
        <f t="shared" si="40"/>
        <v>0</v>
      </c>
      <c r="AP137" s="28">
        <f t="shared" si="40"/>
        <v>0</v>
      </c>
      <c r="AQ137" s="28">
        <f t="shared" si="40"/>
        <v>0</v>
      </c>
      <c r="AR137" s="28">
        <f t="shared" si="40"/>
        <v>13</v>
      </c>
      <c r="AS137" s="28">
        <f t="shared" ca="1" si="39"/>
        <v>0</v>
      </c>
      <c r="AT137" s="28">
        <f t="shared" ca="1" si="39"/>
        <v>0</v>
      </c>
      <c r="AU137" s="28">
        <f t="shared" ca="1" si="39"/>
        <v>0</v>
      </c>
    </row>
    <row r="138" spans="2:47">
      <c r="B138" s="25">
        <v>2058</v>
      </c>
      <c r="C138" s="28">
        <v>13</v>
      </c>
      <c r="D138" s="28">
        <f t="shared" si="28"/>
        <v>0</v>
      </c>
      <c r="E138" s="28">
        <f t="shared" si="40"/>
        <v>0</v>
      </c>
      <c r="F138" s="28">
        <f t="shared" si="40"/>
        <v>0</v>
      </c>
      <c r="G138" s="28">
        <f t="shared" si="40"/>
        <v>0</v>
      </c>
      <c r="H138" s="28">
        <f t="shared" si="40"/>
        <v>0</v>
      </c>
      <c r="I138" s="28">
        <f t="shared" si="40"/>
        <v>0</v>
      </c>
      <c r="J138" s="28">
        <f t="shared" si="40"/>
        <v>0</v>
      </c>
      <c r="K138" s="28">
        <f t="shared" si="40"/>
        <v>0</v>
      </c>
      <c r="L138" s="28">
        <f t="shared" si="40"/>
        <v>0</v>
      </c>
      <c r="M138" s="28">
        <f t="shared" si="40"/>
        <v>0</v>
      </c>
      <c r="N138" s="28">
        <f t="shared" si="40"/>
        <v>0</v>
      </c>
      <c r="O138" s="28">
        <f t="shared" si="40"/>
        <v>0</v>
      </c>
      <c r="P138" s="28">
        <f t="shared" si="40"/>
        <v>0</v>
      </c>
      <c r="Q138" s="28">
        <f t="shared" si="40"/>
        <v>0</v>
      </c>
      <c r="R138" s="28">
        <f t="shared" si="40"/>
        <v>0</v>
      </c>
      <c r="S138" s="28">
        <f t="shared" si="40"/>
        <v>0</v>
      </c>
      <c r="T138" s="28">
        <f t="shared" si="40"/>
        <v>0</v>
      </c>
      <c r="U138" s="28">
        <f t="shared" si="40"/>
        <v>0</v>
      </c>
      <c r="V138" s="28">
        <f t="shared" si="40"/>
        <v>0</v>
      </c>
      <c r="W138" s="28">
        <f t="shared" si="40"/>
        <v>0</v>
      </c>
      <c r="X138" s="28">
        <f t="shared" si="40"/>
        <v>0</v>
      </c>
      <c r="Y138" s="28">
        <f t="shared" si="40"/>
        <v>0</v>
      </c>
      <c r="Z138" s="28">
        <f t="shared" si="40"/>
        <v>0</v>
      </c>
      <c r="AA138" s="28">
        <f t="shared" si="40"/>
        <v>0</v>
      </c>
      <c r="AB138" s="28">
        <f t="shared" si="40"/>
        <v>0</v>
      </c>
      <c r="AC138" s="28">
        <f t="shared" si="40"/>
        <v>0</v>
      </c>
      <c r="AD138" s="28">
        <f t="shared" si="40"/>
        <v>0</v>
      </c>
      <c r="AE138" s="28">
        <f t="shared" si="40"/>
        <v>0</v>
      </c>
      <c r="AF138" s="28">
        <f t="shared" si="40"/>
        <v>0</v>
      </c>
      <c r="AG138" s="28">
        <f t="shared" si="40"/>
        <v>0</v>
      </c>
      <c r="AH138" s="28">
        <f t="shared" si="40"/>
        <v>0</v>
      </c>
      <c r="AI138" s="28">
        <f t="shared" si="40"/>
        <v>0</v>
      </c>
      <c r="AJ138" s="28">
        <f t="shared" si="40"/>
        <v>0</v>
      </c>
      <c r="AK138" s="28">
        <f t="shared" si="40"/>
        <v>0</v>
      </c>
      <c r="AL138" s="28">
        <f t="shared" si="40"/>
        <v>0</v>
      </c>
      <c r="AM138" s="28">
        <f t="shared" si="40"/>
        <v>0</v>
      </c>
      <c r="AN138" s="28">
        <f t="shared" si="40"/>
        <v>0</v>
      </c>
      <c r="AO138" s="28">
        <f t="shared" si="40"/>
        <v>0</v>
      </c>
      <c r="AP138" s="28">
        <f t="shared" si="40"/>
        <v>0</v>
      </c>
      <c r="AQ138" s="28">
        <f t="shared" si="40"/>
        <v>0</v>
      </c>
      <c r="AR138" s="28">
        <f t="shared" si="40"/>
        <v>0</v>
      </c>
      <c r="AS138" s="28">
        <f t="shared" ca="1" si="39"/>
        <v>53</v>
      </c>
      <c r="AT138" s="28">
        <f t="shared" ca="1" si="39"/>
        <v>0</v>
      </c>
      <c r="AU138" s="28">
        <f t="shared" ca="1" si="39"/>
        <v>0</v>
      </c>
    </row>
    <row r="139" spans="2:47">
      <c r="B139" s="25">
        <v>2059</v>
      </c>
      <c r="C139" s="28">
        <v>13</v>
      </c>
      <c r="D139" s="28">
        <f t="shared" si="28"/>
        <v>0</v>
      </c>
      <c r="E139" s="28">
        <f t="shared" si="40"/>
        <v>0</v>
      </c>
      <c r="F139" s="28">
        <f t="shared" si="40"/>
        <v>0</v>
      </c>
      <c r="G139" s="28">
        <f t="shared" si="40"/>
        <v>0</v>
      </c>
      <c r="H139" s="28">
        <f t="shared" si="40"/>
        <v>0</v>
      </c>
      <c r="I139" s="28">
        <f t="shared" si="40"/>
        <v>0</v>
      </c>
      <c r="J139" s="28">
        <f t="shared" si="40"/>
        <v>0</v>
      </c>
      <c r="K139" s="28">
        <f t="shared" si="40"/>
        <v>0</v>
      </c>
      <c r="L139" s="28">
        <f t="shared" si="40"/>
        <v>0</v>
      </c>
      <c r="M139" s="28">
        <f t="shared" si="40"/>
        <v>0</v>
      </c>
      <c r="N139" s="28">
        <f t="shared" si="40"/>
        <v>0</v>
      </c>
      <c r="O139" s="28">
        <f t="shared" si="40"/>
        <v>0</v>
      </c>
      <c r="P139" s="28">
        <f t="shared" si="40"/>
        <v>0</v>
      </c>
      <c r="Q139" s="28">
        <f t="shared" si="40"/>
        <v>0</v>
      </c>
      <c r="R139" s="28">
        <f t="shared" si="40"/>
        <v>0</v>
      </c>
      <c r="S139" s="28">
        <f t="shared" si="40"/>
        <v>0</v>
      </c>
      <c r="T139" s="28">
        <f t="shared" si="40"/>
        <v>0</v>
      </c>
      <c r="U139" s="28">
        <f t="shared" si="40"/>
        <v>0</v>
      </c>
      <c r="V139" s="28">
        <f t="shared" si="40"/>
        <v>0</v>
      </c>
      <c r="W139" s="28">
        <f t="shared" si="40"/>
        <v>0</v>
      </c>
      <c r="X139" s="28">
        <f t="shared" si="40"/>
        <v>0</v>
      </c>
      <c r="Y139" s="28">
        <f t="shared" si="40"/>
        <v>0</v>
      </c>
      <c r="Z139" s="28">
        <f t="shared" si="40"/>
        <v>0</v>
      </c>
      <c r="AA139" s="28">
        <f t="shared" si="40"/>
        <v>0</v>
      </c>
      <c r="AB139" s="28">
        <f t="shared" si="40"/>
        <v>0</v>
      </c>
      <c r="AC139" s="28">
        <f t="shared" si="40"/>
        <v>0</v>
      </c>
      <c r="AD139" s="28">
        <f t="shared" si="40"/>
        <v>0</v>
      </c>
      <c r="AE139" s="28">
        <f t="shared" si="40"/>
        <v>0</v>
      </c>
      <c r="AF139" s="28">
        <f t="shared" si="40"/>
        <v>0</v>
      </c>
      <c r="AG139" s="28">
        <f t="shared" si="40"/>
        <v>0</v>
      </c>
      <c r="AH139" s="28">
        <f t="shared" si="40"/>
        <v>0</v>
      </c>
      <c r="AI139" s="28">
        <f t="shared" si="40"/>
        <v>0</v>
      </c>
      <c r="AJ139" s="28">
        <f t="shared" si="40"/>
        <v>0</v>
      </c>
      <c r="AK139" s="28">
        <f t="shared" si="40"/>
        <v>0</v>
      </c>
      <c r="AL139" s="28">
        <f t="shared" si="40"/>
        <v>0</v>
      </c>
      <c r="AM139" s="28">
        <f t="shared" si="40"/>
        <v>0</v>
      </c>
      <c r="AN139" s="28">
        <f t="shared" si="40"/>
        <v>0</v>
      </c>
      <c r="AO139" s="28">
        <f t="shared" si="40"/>
        <v>0</v>
      </c>
      <c r="AP139" s="28">
        <f t="shared" si="40"/>
        <v>0</v>
      </c>
      <c r="AQ139" s="28">
        <f t="shared" si="40"/>
        <v>0</v>
      </c>
      <c r="AR139" s="28">
        <f t="shared" si="40"/>
        <v>0</v>
      </c>
      <c r="AS139" s="28">
        <f t="shared" ca="1" si="39"/>
        <v>0</v>
      </c>
      <c r="AT139" s="28">
        <f t="shared" ca="1" si="39"/>
        <v>51</v>
      </c>
      <c r="AU139" s="28">
        <f t="shared" ca="1" si="39"/>
        <v>0</v>
      </c>
    </row>
    <row r="140" spans="2:47">
      <c r="B140" s="25">
        <v>2060</v>
      </c>
      <c r="C140" s="28">
        <v>0</v>
      </c>
      <c r="D140" s="28">
        <f t="shared" si="28"/>
        <v>0</v>
      </c>
      <c r="E140" s="28">
        <f t="shared" si="40"/>
        <v>0</v>
      </c>
      <c r="F140" s="28">
        <f t="shared" si="40"/>
        <v>0</v>
      </c>
      <c r="G140" s="28">
        <f t="shared" si="40"/>
        <v>0</v>
      </c>
      <c r="H140" s="28">
        <f t="shared" si="40"/>
        <v>0</v>
      </c>
      <c r="I140" s="28">
        <f t="shared" si="40"/>
        <v>0</v>
      </c>
      <c r="J140" s="28">
        <f t="shared" si="40"/>
        <v>0</v>
      </c>
      <c r="K140" s="28">
        <f t="shared" si="40"/>
        <v>0</v>
      </c>
      <c r="L140" s="28">
        <f t="shared" si="40"/>
        <v>0</v>
      </c>
      <c r="M140" s="28">
        <f t="shared" si="40"/>
        <v>0</v>
      </c>
      <c r="N140" s="28">
        <f t="shared" si="40"/>
        <v>0</v>
      </c>
      <c r="O140" s="28">
        <f t="shared" si="40"/>
        <v>0</v>
      </c>
      <c r="P140" s="28">
        <f t="shared" si="40"/>
        <v>0</v>
      </c>
      <c r="Q140" s="28">
        <f t="shared" si="40"/>
        <v>0</v>
      </c>
      <c r="R140" s="28">
        <f t="shared" si="40"/>
        <v>0</v>
      </c>
      <c r="S140" s="28">
        <f t="shared" si="40"/>
        <v>0</v>
      </c>
      <c r="T140" s="28">
        <f t="shared" si="40"/>
        <v>0</v>
      </c>
      <c r="U140" s="28">
        <f t="shared" si="40"/>
        <v>0</v>
      </c>
      <c r="V140" s="28">
        <f t="shared" si="40"/>
        <v>0</v>
      </c>
      <c r="W140" s="28">
        <f t="shared" si="40"/>
        <v>0</v>
      </c>
      <c r="X140" s="28">
        <f t="shared" si="40"/>
        <v>0</v>
      </c>
      <c r="Y140" s="28">
        <f t="shared" si="40"/>
        <v>0</v>
      </c>
      <c r="Z140" s="28">
        <f t="shared" si="40"/>
        <v>0</v>
      </c>
      <c r="AA140" s="28">
        <f t="shared" si="40"/>
        <v>0</v>
      </c>
      <c r="AB140" s="28">
        <f t="shared" si="40"/>
        <v>0</v>
      </c>
      <c r="AC140" s="28">
        <f t="shared" si="40"/>
        <v>0</v>
      </c>
      <c r="AD140" s="28">
        <f t="shared" si="40"/>
        <v>0</v>
      </c>
      <c r="AE140" s="28">
        <f t="shared" si="40"/>
        <v>0</v>
      </c>
      <c r="AF140" s="28">
        <f t="shared" si="40"/>
        <v>0</v>
      </c>
      <c r="AG140" s="28">
        <f t="shared" si="40"/>
        <v>0</v>
      </c>
      <c r="AH140" s="28">
        <f t="shared" si="40"/>
        <v>0</v>
      </c>
      <c r="AI140" s="28">
        <f t="shared" si="40"/>
        <v>0</v>
      </c>
      <c r="AJ140" s="28">
        <f t="shared" si="40"/>
        <v>0</v>
      </c>
      <c r="AK140" s="28">
        <f t="shared" si="40"/>
        <v>0</v>
      </c>
      <c r="AL140" s="28">
        <f t="shared" si="40"/>
        <v>0</v>
      </c>
      <c r="AM140" s="28">
        <f t="shared" si="40"/>
        <v>0</v>
      </c>
      <c r="AN140" s="28">
        <f t="shared" si="40"/>
        <v>0</v>
      </c>
      <c r="AO140" s="28">
        <f t="shared" si="40"/>
        <v>0</v>
      </c>
      <c r="AP140" s="28">
        <f t="shared" si="40"/>
        <v>0</v>
      </c>
      <c r="AQ140" s="28">
        <f t="shared" si="40"/>
        <v>0</v>
      </c>
      <c r="AR140" s="28">
        <f t="shared" si="40"/>
        <v>0</v>
      </c>
      <c r="AS140" s="28">
        <f t="shared" ca="1" si="39"/>
        <v>0</v>
      </c>
      <c r="AT140" s="28">
        <f t="shared" ca="1" si="39"/>
        <v>0</v>
      </c>
      <c r="AU140" s="28">
        <f t="shared" ca="1" si="39"/>
        <v>38</v>
      </c>
    </row>
    <row r="141" spans="2:47">
      <c r="D141" s="30">
        <f>SUM(D97:D140)</f>
        <v>0</v>
      </c>
      <c r="E141" s="30">
        <f t="shared" ref="E141:AD141" si="41">SUM(E97:E140)</f>
        <v>0</v>
      </c>
      <c r="F141" s="30">
        <f t="shared" si="41"/>
        <v>0</v>
      </c>
      <c r="G141" s="30">
        <f t="shared" si="41"/>
        <v>0</v>
      </c>
      <c r="H141" s="30">
        <f t="shared" si="41"/>
        <v>0</v>
      </c>
      <c r="I141" s="30">
        <f t="shared" si="41"/>
        <v>0</v>
      </c>
      <c r="J141" s="30">
        <f t="shared" si="41"/>
        <v>0</v>
      </c>
      <c r="K141" s="30">
        <f t="shared" si="41"/>
        <v>0</v>
      </c>
      <c r="L141" s="30">
        <f t="shared" si="41"/>
        <v>0</v>
      </c>
      <c r="M141" s="30">
        <f t="shared" si="41"/>
        <v>0</v>
      </c>
      <c r="N141" s="30">
        <f t="shared" si="41"/>
        <v>0</v>
      </c>
      <c r="O141" s="30">
        <f t="shared" si="41"/>
        <v>0</v>
      </c>
      <c r="P141" s="30">
        <f t="shared" si="41"/>
        <v>0</v>
      </c>
      <c r="Q141" s="30">
        <f t="shared" si="41"/>
        <v>0</v>
      </c>
      <c r="R141" s="30">
        <f t="shared" si="41"/>
        <v>0</v>
      </c>
      <c r="S141" s="30">
        <f t="shared" si="41"/>
        <v>0</v>
      </c>
      <c r="T141" s="30">
        <f t="shared" si="41"/>
        <v>0</v>
      </c>
      <c r="U141" s="30">
        <f t="shared" si="41"/>
        <v>0</v>
      </c>
      <c r="V141" s="30">
        <f t="shared" si="41"/>
        <v>0</v>
      </c>
      <c r="W141" s="30">
        <f t="shared" si="41"/>
        <v>246</v>
      </c>
      <c r="X141" s="30">
        <f t="shared" si="41"/>
        <v>241</v>
      </c>
      <c r="Y141" s="30">
        <f t="shared" si="41"/>
        <v>236</v>
      </c>
      <c r="Z141" s="30">
        <f t="shared" si="41"/>
        <v>230</v>
      </c>
      <c r="AA141" s="30">
        <f t="shared" si="41"/>
        <v>225</v>
      </c>
      <c r="AB141" s="30">
        <f t="shared" si="41"/>
        <v>1116</v>
      </c>
      <c r="AC141" s="30">
        <f t="shared" si="41"/>
        <v>952</v>
      </c>
      <c r="AD141" s="30">
        <f t="shared" si="41"/>
        <v>1069</v>
      </c>
      <c r="AE141" s="30">
        <f>SUM(AE97:AE140)</f>
        <v>961</v>
      </c>
      <c r="AF141" s="30">
        <f t="shared" ref="AF141:AU141" si="42">SUM(AF97:AF140)</f>
        <v>874</v>
      </c>
      <c r="AG141" s="30">
        <f t="shared" si="42"/>
        <v>798</v>
      </c>
      <c r="AH141" s="30">
        <f t="shared" si="42"/>
        <v>734</v>
      </c>
      <c r="AI141" s="30">
        <f t="shared" si="42"/>
        <v>1574</v>
      </c>
      <c r="AJ141" s="30">
        <f t="shared" si="42"/>
        <v>1366</v>
      </c>
      <c r="AK141" s="30">
        <f t="shared" si="42"/>
        <v>1445</v>
      </c>
      <c r="AL141" s="30">
        <f t="shared" si="42"/>
        <v>974</v>
      </c>
      <c r="AM141" s="30">
        <f t="shared" si="42"/>
        <v>887</v>
      </c>
      <c r="AN141" s="30">
        <f t="shared" si="42"/>
        <v>811</v>
      </c>
      <c r="AO141" s="30">
        <f t="shared" si="42"/>
        <v>747</v>
      </c>
      <c r="AP141" s="30">
        <f t="shared" si="42"/>
        <v>1587</v>
      </c>
      <c r="AQ141" s="30">
        <f t="shared" si="42"/>
        <v>1379</v>
      </c>
      <c r="AR141" s="30">
        <f t="shared" si="42"/>
        <v>1458</v>
      </c>
      <c r="AS141" s="30">
        <f t="shared" ca="1" si="42"/>
        <v>913</v>
      </c>
      <c r="AT141" s="30">
        <f t="shared" ca="1" si="42"/>
        <v>370</v>
      </c>
      <c r="AU141" s="30">
        <f t="shared" ca="1" si="42"/>
        <v>359</v>
      </c>
    </row>
  </sheetData>
  <mergeCells count="1">
    <mergeCell ref="B94:F94"/>
  </mergeCells>
  <hyperlinks>
    <hyperlink ref="B94:F94" location="Min_H2Mot_MinV!A1" display="Ir a Hoja Resumen" xr:uid="{8898ADA2-6E7B-49A0-BB9C-AF44D8856F3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8F9B3-F335-4644-82B4-6A892694C72F}">
  <sheetPr>
    <tabColor theme="9" tint="0.79998168889431442"/>
  </sheetPr>
  <dimension ref="A1:M27"/>
  <sheetViews>
    <sheetView topLeftCell="A5"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40.42578125" style="17" customWidth="1"/>
    <col min="5" max="5" width="19.42578125" customWidth="1"/>
    <col min="6" max="6" width="20.42578125" customWidth="1"/>
    <col min="7" max="7" width="44"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197</v>
      </c>
      <c r="D2" s="258"/>
      <c r="E2" s="258"/>
      <c r="F2" s="258"/>
      <c r="G2" s="258"/>
      <c r="I2" s="214" t="s">
        <v>69</v>
      </c>
      <c r="J2" s="215"/>
      <c r="K2" s="215"/>
      <c r="L2" s="215"/>
      <c r="M2" s="216"/>
    </row>
    <row r="3" spans="1:13" ht="81.75" customHeight="1" thickBot="1">
      <c r="A3" s="268" t="s">
        <v>128</v>
      </c>
      <c r="B3" s="268"/>
      <c r="C3" s="269" t="s">
        <v>198</v>
      </c>
      <c r="D3" s="269"/>
      <c r="E3" s="269"/>
      <c r="F3" s="269"/>
      <c r="G3" s="269"/>
      <c r="I3" s="217" t="s">
        <v>72</v>
      </c>
      <c r="J3" s="218"/>
      <c r="K3" s="218"/>
      <c r="L3" s="218"/>
      <c r="M3" s="219"/>
    </row>
    <row r="4" spans="1:13" ht="84.75" customHeight="1" thickBot="1">
      <c r="A4" s="258" t="s">
        <v>130</v>
      </c>
      <c r="B4" s="258"/>
      <c r="C4" s="259" t="s">
        <v>199</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40">
        <v>2030</v>
      </c>
      <c r="D7" s="241"/>
      <c r="E7" s="241"/>
      <c r="F7" s="241"/>
      <c r="G7" s="242"/>
    </row>
    <row r="8" spans="1:13" ht="24.95" customHeight="1" thickBot="1">
      <c r="A8" s="243" t="s">
        <v>96</v>
      </c>
      <c r="B8" s="246" t="s">
        <v>137</v>
      </c>
      <c r="C8" s="74" t="s">
        <v>98</v>
      </c>
      <c r="D8" s="90">
        <f>+SUM(C_SAF!I60:Q60)</f>
        <v>42.736024794743571</v>
      </c>
      <c r="E8" s="246" t="s">
        <v>138</v>
      </c>
      <c r="F8" s="105" t="s">
        <v>98</v>
      </c>
      <c r="G8" s="109">
        <v>0</v>
      </c>
    </row>
    <row r="9" spans="1:13" ht="24.95" customHeight="1" thickBot="1">
      <c r="A9" s="244"/>
      <c r="B9" s="247"/>
      <c r="C9" s="75" t="s">
        <v>99</v>
      </c>
      <c r="D9" s="91">
        <f>+SUM(C_SAF!R60:AA60)</f>
        <v>2362.6101916762127</v>
      </c>
      <c r="E9" s="247"/>
      <c r="F9" s="89" t="s">
        <v>99</v>
      </c>
      <c r="G9" s="107">
        <v>0</v>
      </c>
    </row>
    <row r="10" spans="1:13" ht="24.95" customHeight="1" thickBot="1">
      <c r="A10" s="244"/>
      <c r="B10" s="247"/>
      <c r="C10" s="73" t="s">
        <v>100</v>
      </c>
      <c r="D10" s="90">
        <f>+SUM(C_SAF!AB60:AK60)</f>
        <v>8469.4404841744617</v>
      </c>
      <c r="E10" s="247"/>
      <c r="F10" s="106" t="s">
        <v>100</v>
      </c>
      <c r="G10" s="108">
        <v>0</v>
      </c>
    </row>
    <row r="11" spans="1:13" ht="24.95" customHeight="1" thickBot="1">
      <c r="A11" s="244"/>
      <c r="B11" s="248"/>
      <c r="C11" s="75" t="s">
        <v>101</v>
      </c>
      <c r="D11" s="92">
        <f>SUM(D8:D10)</f>
        <v>10874.786700645418</v>
      </c>
      <c r="E11" s="248"/>
      <c r="F11" s="89" t="s">
        <v>101</v>
      </c>
      <c r="G11" s="93">
        <f>SUM(G8:G10)</f>
        <v>0</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24.95" customHeight="1" thickBot="1">
      <c r="A18" s="244"/>
      <c r="B18" s="222"/>
      <c r="C18" s="73" t="s">
        <v>108</v>
      </c>
      <c r="D18" s="249">
        <v>0</v>
      </c>
      <c r="E18" s="250"/>
      <c r="F18" s="250"/>
      <c r="G18" s="251"/>
    </row>
    <row r="19" spans="1:9" ht="24.95" customHeight="1" thickBot="1">
      <c r="A19" s="245"/>
      <c r="B19" s="228" t="s">
        <v>109</v>
      </c>
      <c r="C19" s="229"/>
      <c r="D19" s="255" t="s">
        <v>200</v>
      </c>
      <c r="E19" s="256"/>
      <c r="F19" s="256"/>
      <c r="G19" s="257"/>
    </row>
    <row r="20" spans="1:9" ht="24.95" customHeight="1" thickBot="1">
      <c r="A20" s="220" t="s">
        <v>110</v>
      </c>
      <c r="B20" s="223" t="s">
        <v>140</v>
      </c>
      <c r="C20" s="224"/>
      <c r="D20" s="225">
        <f>+(D21+D22)*1000/D11</f>
        <v>523.30081227278504</v>
      </c>
      <c r="E20" s="226"/>
      <c r="F20" s="226"/>
      <c r="G20" s="227"/>
      <c r="I20" t="s">
        <v>201</v>
      </c>
    </row>
    <row r="21" spans="1:9" ht="24.95" customHeight="1" thickBot="1">
      <c r="A21" s="221"/>
      <c r="B21" s="228" t="s">
        <v>112</v>
      </c>
      <c r="C21" s="229"/>
      <c r="D21" s="230">
        <v>0</v>
      </c>
      <c r="E21" s="231"/>
      <c r="F21" s="231"/>
      <c r="G21" s="232"/>
    </row>
    <row r="22" spans="1:9" ht="24.95" customHeight="1" thickBot="1">
      <c r="A22" s="222"/>
      <c r="B22" s="223" t="s">
        <v>113</v>
      </c>
      <c r="C22" s="224"/>
      <c r="D22" s="233">
        <f>-C_SAF!D79</f>
        <v>5690.7847137410281</v>
      </c>
      <c r="E22" s="234"/>
      <c r="F22" s="234"/>
      <c r="G22" s="235"/>
    </row>
    <row r="23" spans="1:9" ht="24.95" customHeight="1" thickBot="1">
      <c r="A23" s="237" t="s">
        <v>142</v>
      </c>
      <c r="B23" s="238"/>
      <c r="C23" s="83" t="s">
        <v>143</v>
      </c>
      <c r="D23" s="76" t="s">
        <v>128</v>
      </c>
      <c r="E23" s="83" t="s">
        <v>144</v>
      </c>
      <c r="F23" s="83" t="s">
        <v>145</v>
      </c>
      <c r="G23" s="83" t="s">
        <v>146</v>
      </c>
    </row>
    <row r="24" spans="1:9" ht="295.5" customHeight="1" thickBot="1">
      <c r="A24" s="236" t="s">
        <v>202</v>
      </c>
      <c r="B24" s="236"/>
      <c r="C24" s="79" t="s">
        <v>158</v>
      </c>
      <c r="D24" s="86" t="s">
        <v>203</v>
      </c>
      <c r="E24" s="87" t="s">
        <v>81</v>
      </c>
      <c r="F24" s="78" t="s">
        <v>155</v>
      </c>
      <c r="G24" s="84" t="s">
        <v>183</v>
      </c>
    </row>
    <row r="25" spans="1:9" ht="32.25" customHeight="1" thickBot="1">
      <c r="A25" s="239" t="s">
        <v>204</v>
      </c>
      <c r="B25" s="239"/>
      <c r="C25" s="80" t="s">
        <v>148</v>
      </c>
      <c r="D25" s="82" t="s">
        <v>192</v>
      </c>
      <c r="E25" s="88" t="s">
        <v>81</v>
      </c>
      <c r="F25" s="77" t="s">
        <v>155</v>
      </c>
      <c r="G25" s="85" t="s">
        <v>183</v>
      </c>
    </row>
    <row r="26" spans="1:9" ht="32.25" customHeight="1" thickBot="1">
      <c r="A26" s="236" t="s">
        <v>205</v>
      </c>
      <c r="B26" s="236"/>
      <c r="C26" s="79" t="s">
        <v>148</v>
      </c>
      <c r="D26" s="81" t="s">
        <v>206</v>
      </c>
      <c r="E26" s="87" t="s">
        <v>81</v>
      </c>
      <c r="F26" s="78" t="s">
        <v>155</v>
      </c>
      <c r="G26" s="84" t="s">
        <v>183</v>
      </c>
    </row>
    <row r="27" spans="1:9" ht="32.25" customHeight="1" thickBot="1">
      <c r="A27" s="239" t="s">
        <v>207</v>
      </c>
      <c r="B27" s="239"/>
      <c r="C27" s="80" t="s">
        <v>148</v>
      </c>
      <c r="D27" s="82" t="s">
        <v>208</v>
      </c>
      <c r="E27" s="88" t="s">
        <v>81</v>
      </c>
      <c r="F27" s="77" t="s">
        <v>155</v>
      </c>
      <c r="G27" s="85" t="s">
        <v>183</v>
      </c>
    </row>
  </sheetData>
  <mergeCells count="41">
    <mergeCell ref="I1:M1"/>
    <mergeCell ref="I2:M2"/>
    <mergeCell ref="I3:M3"/>
    <mergeCell ref="A1:G1"/>
    <mergeCell ref="A2:B2"/>
    <mergeCell ref="C2:G2"/>
    <mergeCell ref="A3:B3"/>
    <mergeCell ref="C3:G3"/>
    <mergeCell ref="A4:B4"/>
    <mergeCell ref="C4:G4"/>
    <mergeCell ref="A5:B5"/>
    <mergeCell ref="C5:G5"/>
    <mergeCell ref="A6:B6"/>
    <mergeCell ref="C6:G6"/>
    <mergeCell ref="A7:B7"/>
    <mergeCell ref="C7:G7"/>
    <mergeCell ref="A8:A19"/>
    <mergeCell ref="B8:B11"/>
    <mergeCell ref="B12:B18"/>
    <mergeCell ref="D12:G12"/>
    <mergeCell ref="D13:G13"/>
    <mergeCell ref="D14:G14"/>
    <mergeCell ref="D15:G15"/>
    <mergeCell ref="D16:G16"/>
    <mergeCell ref="D17:G17"/>
    <mergeCell ref="D18:G18"/>
    <mergeCell ref="E8:E11"/>
    <mergeCell ref="A27:B27"/>
    <mergeCell ref="B19:C19"/>
    <mergeCell ref="D19:G19"/>
    <mergeCell ref="A20:A22"/>
    <mergeCell ref="B20:C20"/>
    <mergeCell ref="D20:G20"/>
    <mergeCell ref="B21:C21"/>
    <mergeCell ref="D21:G21"/>
    <mergeCell ref="B22:C22"/>
    <mergeCell ref="D22:G22"/>
    <mergeCell ref="A23:B23"/>
    <mergeCell ref="A24:B24"/>
    <mergeCell ref="A25:B25"/>
    <mergeCell ref="A26:B26"/>
  </mergeCells>
  <dataValidations count="1">
    <dataValidation type="list" allowBlank="1" showInputMessage="1" showErrorMessage="1" sqref="C24:C27" xr:uid="{2974203A-6046-47EF-8C32-63B3EC693A84}">
      <formula1>"Normativo, Económico o Financiero, Institucional, Técnico, Educativo o Cultural,Otro"</formula1>
    </dataValidation>
  </dataValidations>
  <hyperlinks>
    <hyperlink ref="I2:M2" location="C_SAF!A1" display="Hoja de Cálculo" xr:uid="{43CDBB37-054B-41C3-AB24-65BC0DCE145C}"/>
    <hyperlink ref="I3:M3" location="Indice!A1" display="Volver al Índice" xr:uid="{8F6301A9-3881-4247-919A-55515D97A52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014C8-8E3A-43E6-A742-F0B9816D5D78}">
  <sheetPr>
    <tabColor theme="9" tint="0.79998168889431442"/>
  </sheetPr>
  <dimension ref="A1:M28"/>
  <sheetViews>
    <sheetView topLeftCell="A5" workbookViewId="0">
      <selection activeCell="D21" sqref="D21:G22"/>
    </sheetView>
  </sheetViews>
  <sheetFormatPr defaultColWidth="11.42578125" defaultRowHeight="24.95" customHeight="1"/>
  <cols>
    <col min="1" max="1" width="20.7109375" customWidth="1"/>
    <col min="2" max="2" width="34.7109375" customWidth="1"/>
    <col min="3" max="3" width="41.140625" customWidth="1"/>
    <col min="4" max="4" width="42.85546875" style="17" customWidth="1"/>
    <col min="5" max="5" width="17.42578125" customWidth="1"/>
    <col min="6" max="6" width="22.140625" customWidth="1"/>
    <col min="7" max="7" width="44"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31</v>
      </c>
      <c r="D2" s="258"/>
      <c r="E2" s="258"/>
      <c r="F2" s="258"/>
      <c r="G2" s="258"/>
      <c r="I2" s="214" t="s">
        <v>69</v>
      </c>
      <c r="J2" s="215"/>
      <c r="K2" s="215"/>
      <c r="L2" s="215"/>
      <c r="M2" s="216"/>
    </row>
    <row r="3" spans="1:13" ht="72" customHeight="1" thickBot="1">
      <c r="A3" s="268" t="s">
        <v>128</v>
      </c>
      <c r="B3" s="268"/>
      <c r="C3" s="269" t="s">
        <v>209</v>
      </c>
      <c r="D3" s="269"/>
      <c r="E3" s="269"/>
      <c r="F3" s="269"/>
      <c r="G3" s="269"/>
      <c r="I3" s="217" t="s">
        <v>72</v>
      </c>
      <c r="J3" s="218"/>
      <c r="K3" s="218"/>
      <c r="L3" s="218"/>
      <c r="M3" s="219"/>
    </row>
    <row r="4" spans="1:13" ht="85.35" customHeight="1" thickBot="1">
      <c r="A4" s="258" t="s">
        <v>130</v>
      </c>
      <c r="B4" s="258"/>
      <c r="C4" s="259" t="s">
        <v>199</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40">
        <v>2027</v>
      </c>
      <c r="D7" s="241"/>
      <c r="E7" s="241"/>
      <c r="F7" s="241"/>
      <c r="G7" s="242"/>
    </row>
    <row r="8" spans="1:13" ht="24.95" customHeight="1" thickBot="1">
      <c r="A8" s="243" t="s">
        <v>96</v>
      </c>
      <c r="B8" s="246" t="s">
        <v>137</v>
      </c>
      <c r="C8" s="74" t="s">
        <v>98</v>
      </c>
      <c r="D8" s="90">
        <f>+SUM(C_DR_HDV!G60:Q60)</f>
        <v>104.82072683300066</v>
      </c>
      <c r="E8" s="246" t="s">
        <v>138</v>
      </c>
      <c r="F8" s="105" t="s">
        <v>98</v>
      </c>
      <c r="G8" s="109">
        <v>0</v>
      </c>
    </row>
    <row r="9" spans="1:13" ht="24.95" customHeight="1" thickBot="1">
      <c r="A9" s="244"/>
      <c r="B9" s="247"/>
      <c r="C9" s="75" t="s">
        <v>99</v>
      </c>
      <c r="D9" s="91">
        <f>+SUM(C_DR_HDV!R60:AA60)</f>
        <v>992.07366469650151</v>
      </c>
      <c r="E9" s="247"/>
      <c r="F9" s="89" t="s">
        <v>99</v>
      </c>
      <c r="G9" s="107">
        <v>0</v>
      </c>
    </row>
    <row r="10" spans="1:13" ht="24.95" customHeight="1" thickBot="1">
      <c r="A10" s="244"/>
      <c r="B10" s="247"/>
      <c r="C10" s="73" t="s">
        <v>100</v>
      </c>
      <c r="D10" s="90">
        <f>+SUM(C_DR_HDV!AB60:AK60)</f>
        <v>1306.6574969087087</v>
      </c>
      <c r="E10" s="247"/>
      <c r="F10" s="106" t="s">
        <v>100</v>
      </c>
      <c r="G10" s="108">
        <v>0</v>
      </c>
    </row>
    <row r="11" spans="1:13" ht="24.95" customHeight="1" thickBot="1">
      <c r="A11" s="244"/>
      <c r="B11" s="248"/>
      <c r="C11" s="75" t="s">
        <v>101</v>
      </c>
      <c r="D11" s="92">
        <f>SUM(D8:D10)</f>
        <v>2403.5518884382109</v>
      </c>
      <c r="E11" s="248"/>
      <c r="F11" s="89" t="s">
        <v>101</v>
      </c>
      <c r="G11" s="93">
        <f>SUM(G8:G10)</f>
        <v>0</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15.95" thickBot="1">
      <c r="A18" s="244"/>
      <c r="B18" s="222"/>
      <c r="C18" s="73" t="s">
        <v>108</v>
      </c>
      <c r="D18" s="249">
        <v>0</v>
      </c>
      <c r="E18" s="250"/>
      <c r="F18" s="250"/>
      <c r="G18" s="251"/>
    </row>
    <row r="19" spans="1:9" ht="51" customHeight="1" thickBot="1">
      <c r="A19" s="245"/>
      <c r="B19" s="228" t="s">
        <v>109</v>
      </c>
      <c r="C19" s="229"/>
      <c r="D19" s="255" t="s">
        <v>210</v>
      </c>
      <c r="E19" s="256"/>
      <c r="F19" s="256"/>
      <c r="G19" s="257"/>
    </row>
    <row r="20" spans="1:9" ht="25.35" customHeight="1" thickBot="1">
      <c r="A20" s="220" t="s">
        <v>110</v>
      </c>
      <c r="B20" s="223" t="s">
        <v>140</v>
      </c>
      <c r="C20" s="224"/>
      <c r="D20" s="225">
        <f>+(D21+D22)*1000/D11</f>
        <v>186.28568469302238</v>
      </c>
      <c r="E20" s="226"/>
      <c r="F20" s="226"/>
      <c r="G20" s="227"/>
      <c r="I20" t="s">
        <v>201</v>
      </c>
    </row>
    <row r="21" spans="1:9" ht="25.35" customHeight="1" thickBot="1">
      <c r="A21" s="221"/>
      <c r="B21" s="228" t="s">
        <v>112</v>
      </c>
      <c r="C21" s="229"/>
      <c r="D21" s="230">
        <v>0</v>
      </c>
      <c r="E21" s="231"/>
      <c r="F21" s="231"/>
      <c r="G21" s="232"/>
    </row>
    <row r="22" spans="1:9" ht="25.35" customHeight="1" thickBot="1">
      <c r="A22" s="222"/>
      <c r="B22" s="223" t="s">
        <v>113</v>
      </c>
      <c r="C22" s="224"/>
      <c r="D22" s="233">
        <f>-C_DR_HDV!D79</f>
        <v>447.74730923291901</v>
      </c>
      <c r="E22" s="234"/>
      <c r="F22" s="234"/>
      <c r="G22" s="235"/>
    </row>
    <row r="23" spans="1:9" ht="24.95" customHeight="1" thickBot="1">
      <c r="A23" s="237" t="s">
        <v>142</v>
      </c>
      <c r="B23" s="238"/>
      <c r="C23" s="83" t="s">
        <v>143</v>
      </c>
      <c r="D23" s="76" t="s">
        <v>128</v>
      </c>
      <c r="E23" s="83" t="s">
        <v>144</v>
      </c>
      <c r="F23" s="83" t="s">
        <v>145</v>
      </c>
      <c r="G23" s="83" t="s">
        <v>146</v>
      </c>
    </row>
    <row r="24" spans="1:9" ht="48.75" customHeight="1" thickBot="1">
      <c r="A24" s="236" t="s">
        <v>202</v>
      </c>
      <c r="B24" s="236"/>
      <c r="C24" s="79" t="s">
        <v>158</v>
      </c>
      <c r="D24" s="86" t="s">
        <v>211</v>
      </c>
      <c r="E24" s="87" t="s">
        <v>81</v>
      </c>
      <c r="F24" s="78" t="s">
        <v>155</v>
      </c>
      <c r="G24" s="84" t="s">
        <v>183</v>
      </c>
    </row>
    <row r="25" spans="1:9" ht="48.75" customHeight="1" thickBot="1">
      <c r="A25" s="239" t="s">
        <v>204</v>
      </c>
      <c r="B25" s="239"/>
      <c r="C25" s="80" t="s">
        <v>148</v>
      </c>
      <c r="D25" s="82" t="s">
        <v>192</v>
      </c>
      <c r="E25" s="88" t="s">
        <v>81</v>
      </c>
      <c r="F25" s="77" t="s">
        <v>155</v>
      </c>
      <c r="G25" s="85" t="s">
        <v>183</v>
      </c>
    </row>
    <row r="26" spans="1:9" ht="48.75" customHeight="1" thickBot="1">
      <c r="A26" s="236" t="s">
        <v>212</v>
      </c>
      <c r="B26" s="236"/>
      <c r="C26" s="79" t="s">
        <v>148</v>
      </c>
      <c r="D26" s="81" t="s">
        <v>206</v>
      </c>
      <c r="E26" s="87" t="s">
        <v>81</v>
      </c>
      <c r="F26" s="78" t="s">
        <v>155</v>
      </c>
      <c r="G26" s="84" t="s">
        <v>183</v>
      </c>
    </row>
    <row r="27" spans="1:9" ht="48.75" customHeight="1" thickBot="1">
      <c r="A27" s="239" t="s">
        <v>207</v>
      </c>
      <c r="B27" s="239"/>
      <c r="C27" s="80" t="s">
        <v>148</v>
      </c>
      <c r="D27" s="82" t="s">
        <v>208</v>
      </c>
      <c r="E27" s="88" t="s">
        <v>81</v>
      </c>
      <c r="F27" s="77" t="s">
        <v>155</v>
      </c>
      <c r="G27" s="85" t="s">
        <v>183</v>
      </c>
    </row>
    <row r="28" spans="1:9" ht="48.75" customHeight="1" thickBot="1">
      <c r="A28" s="236" t="s">
        <v>213</v>
      </c>
      <c r="B28" s="236"/>
      <c r="C28" s="79" t="s">
        <v>148</v>
      </c>
      <c r="D28" s="81" t="s">
        <v>214</v>
      </c>
      <c r="E28" s="87" t="s">
        <v>81</v>
      </c>
      <c r="F28" s="78" t="s">
        <v>155</v>
      </c>
      <c r="G28" s="84" t="s">
        <v>183</v>
      </c>
    </row>
  </sheetData>
  <mergeCells count="42">
    <mergeCell ref="A28:B28"/>
    <mergeCell ref="A23:B23"/>
    <mergeCell ref="A24:B24"/>
    <mergeCell ref="A25:B25"/>
    <mergeCell ref="A26:B26"/>
    <mergeCell ref="A27:B27"/>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B19:C19"/>
    <mergeCell ref="D19:G19"/>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count="1">
    <dataValidation type="list" allowBlank="1" showInputMessage="1" showErrorMessage="1" sqref="C24:C28" xr:uid="{AA4A8F2B-97D9-4C97-9E47-B8F99DD3719C}">
      <formula1>"Normativo, Económico o Financiero, Institucional, Técnico, Educativo o Cultural,Otro"</formula1>
    </dataValidation>
  </dataValidations>
  <hyperlinks>
    <hyperlink ref="I2:M2" location="C_DR_HDV!A1" display="Hoja de Cálculo" xr:uid="{77B8EF14-2FE0-41A2-A389-9157D44482FB}"/>
    <hyperlink ref="I3:M3" location="Indice!A1" display="Volver al Índice" xr:uid="{F61B245A-887B-4472-8769-DB494A0260F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F42E7-1C56-4841-8543-9877E1C66B83}">
  <sheetPr>
    <tabColor theme="9" tint="0.79998168889431442"/>
  </sheetPr>
  <dimension ref="A1:M28"/>
  <sheetViews>
    <sheetView topLeftCell="A3" workbookViewId="0">
      <selection activeCell="D8" sqref="D8:D10"/>
    </sheetView>
  </sheetViews>
  <sheetFormatPr defaultColWidth="11.42578125" defaultRowHeight="24.95" customHeight="1"/>
  <cols>
    <col min="1" max="1" width="20.7109375" customWidth="1"/>
    <col min="2" max="2" width="34.7109375" customWidth="1"/>
    <col min="3" max="3" width="41.140625" customWidth="1"/>
    <col min="4" max="4" width="34" style="17" customWidth="1"/>
    <col min="5" max="5" width="17.42578125" customWidth="1"/>
    <col min="6" max="6" width="20.42578125" customWidth="1"/>
    <col min="7" max="7" width="44" customWidth="1"/>
  </cols>
  <sheetData>
    <row r="1" spans="1:13" ht="24.95" customHeight="1" thickBot="1">
      <c r="A1" s="266" t="s">
        <v>125</v>
      </c>
      <c r="B1" s="267"/>
      <c r="C1" s="267"/>
      <c r="D1" s="267"/>
      <c r="E1" s="267"/>
      <c r="F1" s="267"/>
      <c r="G1" s="267"/>
      <c r="I1" s="192" t="s">
        <v>65</v>
      </c>
      <c r="J1" s="193"/>
      <c r="K1" s="193"/>
      <c r="L1" s="193"/>
      <c r="M1" s="194"/>
    </row>
    <row r="2" spans="1:13" ht="24.95" customHeight="1" thickBot="1">
      <c r="A2" s="258" t="s">
        <v>126</v>
      </c>
      <c r="B2" s="258"/>
      <c r="C2" s="258" t="s">
        <v>32</v>
      </c>
      <c r="D2" s="258"/>
      <c r="E2" s="258"/>
      <c r="F2" s="258"/>
      <c r="G2" s="258"/>
      <c r="I2" s="214" t="s">
        <v>69</v>
      </c>
      <c r="J2" s="215"/>
      <c r="K2" s="215"/>
      <c r="L2" s="215"/>
      <c r="M2" s="216"/>
    </row>
    <row r="3" spans="1:13" ht="55.5" customHeight="1" thickBot="1">
      <c r="A3" s="268" t="s">
        <v>128</v>
      </c>
      <c r="B3" s="268"/>
      <c r="C3" s="269" t="s">
        <v>215</v>
      </c>
      <c r="D3" s="269"/>
      <c r="E3" s="269"/>
      <c r="F3" s="269"/>
      <c r="G3" s="269"/>
      <c r="I3" s="217" t="s">
        <v>72</v>
      </c>
      <c r="J3" s="218"/>
      <c r="K3" s="218"/>
      <c r="L3" s="218"/>
      <c r="M3" s="219"/>
    </row>
    <row r="4" spans="1:13" ht="89.25" customHeight="1" thickBot="1">
      <c r="A4" s="258" t="s">
        <v>130</v>
      </c>
      <c r="B4" s="258"/>
      <c r="C4" s="259" t="s">
        <v>199</v>
      </c>
      <c r="D4" s="259"/>
      <c r="E4" s="259"/>
      <c r="F4" s="259"/>
      <c r="G4" s="259"/>
    </row>
    <row r="5" spans="1:13" ht="24.95" customHeight="1" thickBot="1">
      <c r="A5" s="223" t="s">
        <v>132</v>
      </c>
      <c r="B5" s="224"/>
      <c r="C5" s="260" t="s">
        <v>133</v>
      </c>
      <c r="D5" s="261"/>
      <c r="E5" s="261"/>
      <c r="F5" s="261"/>
      <c r="G5" s="262"/>
    </row>
    <row r="6" spans="1:13" ht="24.95" customHeight="1" thickBot="1">
      <c r="A6" s="228" t="s">
        <v>134</v>
      </c>
      <c r="B6" s="229"/>
      <c r="C6" s="263" t="s">
        <v>135</v>
      </c>
      <c r="D6" s="264"/>
      <c r="E6" s="264"/>
      <c r="F6" s="264"/>
      <c r="G6" s="265"/>
    </row>
    <row r="7" spans="1:13" ht="24.95" customHeight="1" thickBot="1">
      <c r="A7" s="223" t="s">
        <v>136</v>
      </c>
      <c r="B7" s="224"/>
      <c r="C7" s="240">
        <v>2027</v>
      </c>
      <c r="D7" s="241"/>
      <c r="E7" s="241"/>
      <c r="F7" s="241"/>
      <c r="G7" s="242"/>
    </row>
    <row r="8" spans="1:13" ht="24.95" customHeight="1" thickBot="1">
      <c r="A8" s="243" t="s">
        <v>96</v>
      </c>
      <c r="B8" s="246" t="s">
        <v>137</v>
      </c>
      <c r="C8" s="74" t="s">
        <v>98</v>
      </c>
      <c r="D8" s="90">
        <f>+SUM(C_Bioetanol!G68:Q68)</f>
        <v>655.49855678789663</v>
      </c>
      <c r="E8" s="246" t="s">
        <v>138</v>
      </c>
      <c r="F8" s="105" t="s">
        <v>98</v>
      </c>
      <c r="G8" s="109">
        <v>0</v>
      </c>
    </row>
    <row r="9" spans="1:13" ht="24.95" customHeight="1" thickBot="1">
      <c r="A9" s="244"/>
      <c r="B9" s="247"/>
      <c r="C9" s="75" t="s">
        <v>99</v>
      </c>
      <c r="D9" s="91">
        <f>+SUM(C_Bioetanol!R68:AA68)</f>
        <v>5494.535142957433</v>
      </c>
      <c r="E9" s="247"/>
      <c r="F9" s="89" t="s">
        <v>99</v>
      </c>
      <c r="G9" s="107">
        <v>0</v>
      </c>
    </row>
    <row r="10" spans="1:13" ht="24.95" customHeight="1" thickBot="1">
      <c r="A10" s="244"/>
      <c r="B10" s="247"/>
      <c r="C10" s="73" t="s">
        <v>100</v>
      </c>
      <c r="D10" s="90">
        <f>+SUM(C_Bioetanol!AB68:AK68)</f>
        <v>6141.8203051262544</v>
      </c>
      <c r="E10" s="247"/>
      <c r="F10" s="106" t="s">
        <v>100</v>
      </c>
      <c r="G10" s="108">
        <v>0</v>
      </c>
    </row>
    <row r="11" spans="1:13" ht="24.95" customHeight="1" thickBot="1">
      <c r="A11" s="244"/>
      <c r="B11" s="248"/>
      <c r="C11" s="75" t="s">
        <v>101</v>
      </c>
      <c r="D11" s="92">
        <f>SUM(D8:D10)</f>
        <v>12291.854004871584</v>
      </c>
      <c r="E11" s="248"/>
      <c r="F11" s="89" t="s">
        <v>101</v>
      </c>
      <c r="G11" s="93">
        <f>SUM(G8:G10)</f>
        <v>0</v>
      </c>
    </row>
    <row r="12" spans="1:13" ht="24.95" customHeight="1" thickBot="1">
      <c r="A12" s="244"/>
      <c r="B12" s="220" t="s">
        <v>102</v>
      </c>
      <c r="C12" s="73" t="s">
        <v>81</v>
      </c>
      <c r="D12" s="249">
        <v>1</v>
      </c>
      <c r="E12" s="250"/>
      <c r="F12" s="250"/>
      <c r="G12" s="251"/>
    </row>
    <row r="13" spans="1:13" ht="24.95" customHeight="1" thickBot="1">
      <c r="A13" s="244"/>
      <c r="B13" s="221"/>
      <c r="C13" s="75" t="s">
        <v>103</v>
      </c>
      <c r="D13" s="252">
        <v>0</v>
      </c>
      <c r="E13" s="253"/>
      <c r="F13" s="253"/>
      <c r="G13" s="254"/>
    </row>
    <row r="14" spans="1:13" ht="24.95" customHeight="1" thickBot="1">
      <c r="A14" s="244"/>
      <c r="B14" s="221"/>
      <c r="C14" s="73" t="s">
        <v>104</v>
      </c>
      <c r="D14" s="249">
        <v>0</v>
      </c>
      <c r="E14" s="250"/>
      <c r="F14" s="250"/>
      <c r="G14" s="251"/>
    </row>
    <row r="15" spans="1:13" ht="24.95" customHeight="1" thickBot="1">
      <c r="A15" s="244"/>
      <c r="B15" s="221"/>
      <c r="C15" s="75" t="s">
        <v>105</v>
      </c>
      <c r="D15" s="252">
        <v>0</v>
      </c>
      <c r="E15" s="253"/>
      <c r="F15" s="253"/>
      <c r="G15" s="254"/>
    </row>
    <row r="16" spans="1:13" ht="24.95" customHeight="1" thickBot="1">
      <c r="A16" s="244"/>
      <c r="B16" s="221"/>
      <c r="C16" s="73" t="s">
        <v>106</v>
      </c>
      <c r="D16" s="249">
        <v>0</v>
      </c>
      <c r="E16" s="250"/>
      <c r="F16" s="250"/>
      <c r="G16" s="251"/>
    </row>
    <row r="17" spans="1:9" ht="24.95" customHeight="1" thickBot="1">
      <c r="A17" s="244"/>
      <c r="B17" s="221"/>
      <c r="C17" s="75" t="s">
        <v>107</v>
      </c>
      <c r="D17" s="252">
        <v>0</v>
      </c>
      <c r="E17" s="253"/>
      <c r="F17" s="253"/>
      <c r="G17" s="254"/>
    </row>
    <row r="18" spans="1:9" ht="15.95" thickBot="1">
      <c r="A18" s="244"/>
      <c r="B18" s="222"/>
      <c r="C18" s="73" t="s">
        <v>108</v>
      </c>
      <c r="D18" s="249">
        <v>0</v>
      </c>
      <c r="E18" s="250"/>
      <c r="F18" s="250"/>
      <c r="G18" s="251"/>
    </row>
    <row r="19" spans="1:9" ht="44.45" customHeight="1" thickBot="1">
      <c r="A19" s="245"/>
      <c r="B19" s="228" t="s">
        <v>109</v>
      </c>
      <c r="C19" s="229"/>
      <c r="D19" s="255" t="s">
        <v>216</v>
      </c>
      <c r="E19" s="256"/>
      <c r="F19" s="256"/>
      <c r="G19" s="257"/>
    </row>
    <row r="20" spans="1:9" ht="25.35" customHeight="1" thickBot="1">
      <c r="A20" s="220" t="s">
        <v>110</v>
      </c>
      <c r="B20" s="223" t="s">
        <v>140</v>
      </c>
      <c r="C20" s="224"/>
      <c r="D20" s="225">
        <f>+(D21+D22)*1000/D11</f>
        <v>-157.12172949554889</v>
      </c>
      <c r="E20" s="226"/>
      <c r="F20" s="226"/>
      <c r="G20" s="227"/>
      <c r="I20" t="s">
        <v>201</v>
      </c>
    </row>
    <row r="21" spans="1:9" ht="25.35" customHeight="1" thickBot="1">
      <c r="A21" s="221"/>
      <c r="B21" s="228" t="s">
        <v>112</v>
      </c>
      <c r="C21" s="229"/>
      <c r="D21" s="230">
        <v>0</v>
      </c>
      <c r="E21" s="231"/>
      <c r="F21" s="231"/>
      <c r="G21" s="232"/>
    </row>
    <row r="22" spans="1:9" ht="25.35" customHeight="1" thickBot="1">
      <c r="A22" s="222"/>
      <c r="B22" s="223" t="s">
        <v>113</v>
      </c>
      <c r="C22" s="224"/>
      <c r="D22" s="233">
        <f>-C_Bioetanol!D87</f>
        <v>-1931.3173599522122</v>
      </c>
      <c r="E22" s="234"/>
      <c r="F22" s="234"/>
      <c r="G22" s="235"/>
    </row>
    <row r="23" spans="1:9" ht="24.95" customHeight="1" thickBot="1">
      <c r="A23" s="237" t="s">
        <v>142</v>
      </c>
      <c r="B23" s="238"/>
      <c r="C23" s="83" t="s">
        <v>143</v>
      </c>
      <c r="D23" s="76" t="s">
        <v>128</v>
      </c>
      <c r="E23" s="83" t="s">
        <v>144</v>
      </c>
      <c r="F23" s="83" t="s">
        <v>145</v>
      </c>
      <c r="G23" s="83" t="s">
        <v>146</v>
      </c>
    </row>
    <row r="24" spans="1:9" ht="60.75" customHeight="1" thickBot="1">
      <c r="A24" s="236" t="s">
        <v>217</v>
      </c>
      <c r="B24" s="236"/>
      <c r="C24" s="79" t="s">
        <v>158</v>
      </c>
      <c r="D24" s="86" t="s">
        <v>218</v>
      </c>
      <c r="E24" s="87" t="s">
        <v>81</v>
      </c>
      <c r="F24" s="78" t="s">
        <v>155</v>
      </c>
      <c r="G24" s="84" t="s">
        <v>183</v>
      </c>
    </row>
    <row r="25" spans="1:9" ht="60.75" customHeight="1" thickBot="1">
      <c r="A25" s="239" t="s">
        <v>204</v>
      </c>
      <c r="B25" s="239"/>
      <c r="C25" s="80" t="s">
        <v>148</v>
      </c>
      <c r="D25" s="82" t="s">
        <v>192</v>
      </c>
      <c r="E25" s="88" t="s">
        <v>81</v>
      </c>
      <c r="F25" s="77" t="s">
        <v>155</v>
      </c>
      <c r="G25" s="85" t="s">
        <v>183</v>
      </c>
    </row>
    <row r="26" spans="1:9" ht="60.75" customHeight="1" thickBot="1">
      <c r="A26" s="236" t="s">
        <v>212</v>
      </c>
      <c r="B26" s="236"/>
      <c r="C26" s="79" t="s">
        <v>148</v>
      </c>
      <c r="D26" s="81" t="s">
        <v>219</v>
      </c>
      <c r="E26" s="87" t="s">
        <v>81</v>
      </c>
      <c r="F26" s="78" t="s">
        <v>155</v>
      </c>
      <c r="G26" s="84" t="s">
        <v>183</v>
      </c>
    </row>
    <row r="27" spans="1:9" ht="60.75" customHeight="1" thickBot="1">
      <c r="A27" s="239" t="s">
        <v>207</v>
      </c>
      <c r="B27" s="239"/>
      <c r="C27" s="80" t="s">
        <v>148</v>
      </c>
      <c r="D27" s="82" t="s">
        <v>208</v>
      </c>
      <c r="E27" s="88" t="s">
        <v>81</v>
      </c>
      <c r="F27" s="77" t="s">
        <v>155</v>
      </c>
      <c r="G27" s="85" t="s">
        <v>183</v>
      </c>
    </row>
    <row r="28" spans="1:9" ht="60.75" customHeight="1" thickBot="1">
      <c r="A28" s="236" t="s">
        <v>220</v>
      </c>
      <c r="B28" s="236"/>
      <c r="C28" s="79" t="s">
        <v>148</v>
      </c>
      <c r="D28" s="81" t="s">
        <v>221</v>
      </c>
      <c r="E28" s="87" t="s">
        <v>81</v>
      </c>
      <c r="F28" s="78" t="s">
        <v>155</v>
      </c>
      <c r="G28" s="84" t="s">
        <v>183</v>
      </c>
    </row>
  </sheetData>
  <mergeCells count="42">
    <mergeCell ref="A28:B28"/>
    <mergeCell ref="A23:B23"/>
    <mergeCell ref="A24:B24"/>
    <mergeCell ref="A25:B25"/>
    <mergeCell ref="A26:B26"/>
    <mergeCell ref="A27:B27"/>
    <mergeCell ref="A20:A22"/>
    <mergeCell ref="B20:C20"/>
    <mergeCell ref="D20:G20"/>
    <mergeCell ref="B21:C21"/>
    <mergeCell ref="D21:G21"/>
    <mergeCell ref="B22:C22"/>
    <mergeCell ref="D22:G22"/>
    <mergeCell ref="C7:G7"/>
    <mergeCell ref="A8:A19"/>
    <mergeCell ref="B8:B11"/>
    <mergeCell ref="B12:B18"/>
    <mergeCell ref="D12:G12"/>
    <mergeCell ref="D13:G13"/>
    <mergeCell ref="D14:G14"/>
    <mergeCell ref="D15:G15"/>
    <mergeCell ref="D16:G16"/>
    <mergeCell ref="D17:G17"/>
    <mergeCell ref="D18:G18"/>
    <mergeCell ref="B19:C19"/>
    <mergeCell ref="D19:G19"/>
    <mergeCell ref="E8:E11"/>
    <mergeCell ref="A7:B7"/>
    <mergeCell ref="I1:M1"/>
    <mergeCell ref="I2:M2"/>
    <mergeCell ref="I3:M3"/>
    <mergeCell ref="A1:G1"/>
    <mergeCell ref="A2:B2"/>
    <mergeCell ref="C2:G2"/>
    <mergeCell ref="A3:B3"/>
    <mergeCell ref="C3:G3"/>
    <mergeCell ref="A4:B4"/>
    <mergeCell ref="C4:G4"/>
    <mergeCell ref="A5:B5"/>
    <mergeCell ref="C5:G5"/>
    <mergeCell ref="A6:B6"/>
    <mergeCell ref="C6:G6"/>
  </mergeCells>
  <dataValidations disablePrompts="1" count="1">
    <dataValidation type="list" allowBlank="1" showInputMessage="1" showErrorMessage="1" sqref="C24:C28" xr:uid="{2B07F95B-4C3C-456E-A104-3B5DFF734976}">
      <formula1>"Normativo, Económico o Financiero, Institucional, Técnico, Educativo o Cultural,Otro"</formula1>
    </dataValidation>
  </dataValidations>
  <hyperlinks>
    <hyperlink ref="I2:M2" location="C_Bioetanol!A1" display="Hoja de Cálculo" xr:uid="{70B39029-8141-41AF-99CF-343400F3EA2A}"/>
    <hyperlink ref="I3:M3" location="Indice!A1" display="Volver al Índice" xr:uid="{61671ED8-11A7-427C-8532-50550F65D12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A15C64E5F0DD34CA4C2EC164F5FAEE0" ma:contentTypeVersion="15" ma:contentTypeDescription="Crear nuevo documento." ma:contentTypeScope="" ma:versionID="b2fda5d33ccb756d1aaf26a038d67f80">
  <xsd:schema xmlns:xsd="http://www.w3.org/2001/XMLSchema" xmlns:xs="http://www.w3.org/2001/XMLSchema" xmlns:p="http://schemas.microsoft.com/office/2006/metadata/properties" xmlns:ns2="a9d8a98a-c4d9-49de-987f-a28e2f9d5f4f" xmlns:ns3="746de732-1c00-4c4f-bd38-f376bd5f41a5" targetNamespace="http://schemas.microsoft.com/office/2006/metadata/properties" ma:root="true" ma:fieldsID="03820014c00b839e34d8884258205678" ns2:_="" ns3:_="">
    <xsd:import namespace="a9d8a98a-c4d9-49de-987f-a28e2f9d5f4f"/>
    <xsd:import namespace="746de732-1c00-4c4f-bd38-f376bd5f41a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d8a98a-c4d9-49de-987f-a28e2f9d5f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5ea2755-3259-453f-ac1f-b767d79296b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6de732-1c00-4c4f-bd38-f376bd5f41a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62e16a10-f4df-4931-8ee2-ca29234312c3}" ma:internalName="TaxCatchAll" ma:showField="CatchAllData" ma:web="746de732-1c00-4c4f-bd38-f376bd5f41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FB5236-4B9F-44D6-9AD7-7DF697ECC289}"/>
</file>

<file path=customXml/itemProps2.xml><?xml version="1.0" encoding="utf-8"?>
<ds:datastoreItem xmlns:ds="http://schemas.openxmlformats.org/officeDocument/2006/customXml" ds:itemID="{04DF3D88-7EE9-499C-8008-6836E09E596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Jacques Clerc</dc:creator>
  <cp:keywords/>
  <dc:description/>
  <cp:lastModifiedBy/>
  <cp:revision/>
  <dcterms:created xsi:type="dcterms:W3CDTF">2024-03-27T14:19:41Z</dcterms:created>
  <dcterms:modified xsi:type="dcterms:W3CDTF">2025-01-15T20:10:46Z</dcterms:modified>
  <cp:category/>
  <cp:contentStatus/>
</cp:coreProperties>
</file>